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defaultThemeVersion="124226"/>
  <xr:revisionPtr revIDLastSave="0" documentId="13_ncr:11_{355B9280-9452-4A0D-BEF3-EADF1998930B}" xr6:coauthVersionLast="32" xr6:coauthVersionMax="32" xr10:uidLastSave="{00000000-0000-0000-0000-000000000000}"/>
  <bookViews>
    <workbookView xWindow="0" yWindow="0" windowWidth="24720" windowHeight="12225" tabRatio="834" firstSheet="4" activeTab="14" xr2:uid="{00000000-000D-0000-FFFF-FFFF00000000}"/>
  </bookViews>
  <sheets>
    <sheet name="ΣΥΝΘΕΣΗ_ΔΕΙΚΤΩΝ" sheetId="1" r:id="rId1"/>
    <sheet name="2.ΚΛΑΔΟΙ" sheetId="4" r:id="rId2"/>
    <sheet name="2.ΑΠΟΔΟΣΕΙΣ" sheetId="2" r:id="rId3"/>
    <sheet name="2.ΣΥΣΧΕΤΙΣΗ" sheetId="3" r:id="rId4"/>
    <sheet name="ΕΙΣΑΓΩΓΗ ΒΗΜΑ_3" sheetId="6" r:id="rId5"/>
    <sheet name="3.ΚΕΦΑΛΑΙΟΠΟΙΗΣΗ" sheetId="7" r:id="rId6"/>
    <sheet name="3.ΒΗΤΑ" sheetId="5" r:id="rId7"/>
    <sheet name="3.ΡΕΥΣΤΟΤΗΤΑ" sheetId="8" r:id="rId8"/>
    <sheet name="3.ΤΥΠΙΚΗ ΑΠΟΚΛΙΣΗ" sheetId="9" r:id="rId9"/>
    <sheet name="3.ΚΕΦΑΛΑΙΑΚΗ ΔΟΜΗ" sheetId="10" r:id="rId10"/>
    <sheet name="3.CURRENT RATIO" sheetId="11" r:id="rId11"/>
    <sheet name="3.SCORING" sheetId="12" r:id="rId12"/>
    <sheet name="4.ΧΑΡΤΟΦΥΛΑΚΙΟ" sheetId="15" r:id="rId13"/>
    <sheet name="5.ΤΙΜΕΣ" sheetId="16" r:id="rId14"/>
    <sheet name="5.ΠΑΡΑΚΟΛΟΥΘΗΣΗ" sheetId="14" r:id="rId15"/>
    <sheet name="5.ΑΛΛΑΓΕΣ" sheetId="17" r:id="rId16"/>
    <sheet name="6.ΑΠΟΤΕΛΕΣΜΑ" sheetId="18" r:id="rId17"/>
  </sheets>
  <definedNames>
    <definedName name="_xlnm.Print_Area" localSheetId="3">'2.ΣΥΣΧΕΤΙΣΗ'!$A$1:$AK$37</definedName>
    <definedName name="_xlnm.Print_Area" localSheetId="7">'3.ΡΕΥΣΤΟΤΗΤΑ'!$C$2:$F$17</definedName>
    <definedName name="solver_adj" localSheetId="12" hidden="1">'4.ΧΑΡΤΟΦΥΛΑΚΙΟ'!$C$3:$C$8</definedName>
    <definedName name="solver_cvg" localSheetId="12" hidden="1">0.0001</definedName>
    <definedName name="solver_drv" localSheetId="12" hidden="1">1</definedName>
    <definedName name="solver_est" localSheetId="12" hidden="1">1</definedName>
    <definedName name="solver_itr" localSheetId="12" hidden="1">100</definedName>
    <definedName name="solver_lhs1" localSheetId="12" hidden="1">'4.ΧΑΡΤΟΦΥΛΑΚΙΟ'!$C$9</definedName>
    <definedName name="solver_lhs2" localSheetId="12" hidden="1">'4.ΧΑΡΤΟΦΥΛΑΚΙΟ'!$C$3:$C$8</definedName>
    <definedName name="solver_lhs3" localSheetId="12" hidden="1">'4.ΧΑΡΤΟΦΥΛΑΚΙΟ'!#REF!</definedName>
    <definedName name="solver_lin" localSheetId="12" hidden="1">2</definedName>
    <definedName name="solver_neg" localSheetId="12" hidden="1">2</definedName>
    <definedName name="solver_num" localSheetId="12" hidden="1">2</definedName>
    <definedName name="solver_nwt" localSheetId="12" hidden="1">1</definedName>
    <definedName name="solver_opt" localSheetId="12" hidden="1">'4.ΧΑΡΤΟΦΥΛΑΚΙΟ'!$C$13</definedName>
    <definedName name="solver_pre" localSheetId="12" hidden="1">0.000001</definedName>
    <definedName name="solver_rel1" localSheetId="12" hidden="1">2</definedName>
    <definedName name="solver_rel2" localSheetId="12" hidden="1">3</definedName>
    <definedName name="solver_rel3" localSheetId="12" hidden="1">1</definedName>
    <definedName name="solver_rhs1" localSheetId="12" hidden="1">1</definedName>
    <definedName name="solver_rhs2" localSheetId="12" hidden="1">0.05</definedName>
    <definedName name="solver_rhs3" localSheetId="12" hidden="1">0.3</definedName>
    <definedName name="solver_scl" localSheetId="12" hidden="1">2</definedName>
    <definedName name="solver_sho" localSheetId="12" hidden="1">2</definedName>
    <definedName name="solver_tim" localSheetId="12" hidden="1">100</definedName>
    <definedName name="solver_tol" localSheetId="12" hidden="1">0.05</definedName>
    <definedName name="solver_typ" localSheetId="12" hidden="1">1</definedName>
    <definedName name="solver_val" localSheetId="12" hidden="1">0</definedName>
  </definedNames>
  <calcPr calcId="179017" concurrentCalc="0"/>
</workbook>
</file>

<file path=xl/calcChain.xml><?xml version="1.0" encoding="utf-8"?>
<calcChain xmlns="http://schemas.openxmlformats.org/spreadsheetml/2006/main">
  <c r="J2" i="18" l="1"/>
  <c r="J3" i="18"/>
  <c r="I2" i="10"/>
  <c r="AD27" i="17"/>
  <c r="AE27" i="17"/>
  <c r="AB28" i="17"/>
  <c r="AD28" i="17"/>
  <c r="AE28" i="17"/>
  <c r="AB29" i="17"/>
  <c r="AD29" i="17"/>
  <c r="AE29" i="17"/>
  <c r="AD30" i="17"/>
  <c r="AE30" i="17"/>
  <c r="AB31" i="17"/>
  <c r="AC31" i="17"/>
  <c r="AE31" i="17"/>
  <c r="AD32" i="17"/>
  <c r="AE32" i="17"/>
  <c r="AD33" i="17"/>
  <c r="AE33" i="17"/>
  <c r="AD34" i="17"/>
  <c r="AE34" i="17"/>
  <c r="AD35" i="17"/>
  <c r="AE35" i="17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3" i="18"/>
  <c r="F2" i="18"/>
  <c r="C2" i="18"/>
  <c r="D5" i="18"/>
  <c r="D3" i="18"/>
  <c r="D4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L13" i="17"/>
  <c r="R13" i="17"/>
  <c r="X13" i="17"/>
  <c r="AD13" i="17"/>
  <c r="AJ13" i="17"/>
  <c r="AP13" i="17"/>
  <c r="AD14" i="17"/>
  <c r="AJ14" i="17"/>
  <c r="AP14" i="17"/>
  <c r="AD15" i="17"/>
  <c r="L17" i="17"/>
  <c r="L18" i="17"/>
  <c r="L22" i="17"/>
  <c r="L33" i="17"/>
  <c r="R17" i="17"/>
  <c r="R18" i="17"/>
  <c r="R22" i="17"/>
  <c r="R32" i="17"/>
  <c r="X17" i="17"/>
  <c r="X18" i="17"/>
  <c r="X20" i="17"/>
  <c r="X21" i="17"/>
  <c r="X22" i="17"/>
  <c r="X33" i="17"/>
  <c r="AD17" i="17"/>
  <c r="AD18" i="17"/>
  <c r="AD20" i="17"/>
  <c r="AD21" i="17"/>
  <c r="AD22" i="17"/>
  <c r="AD23" i="17"/>
  <c r="AD24" i="17"/>
  <c r="AJ16" i="17"/>
  <c r="AJ17" i="17"/>
  <c r="AJ20" i="17"/>
  <c r="AJ21" i="17"/>
  <c r="AJ30" i="17"/>
  <c r="AP16" i="17"/>
  <c r="AP17" i="17"/>
  <c r="AI19" i="17"/>
  <c r="AO19" i="17"/>
  <c r="K20" i="17"/>
  <c r="Q20" i="17"/>
  <c r="AP20" i="17"/>
  <c r="K21" i="17"/>
  <c r="AP21" i="17"/>
  <c r="AJ24" i="17"/>
  <c r="AK24" i="17"/>
  <c r="AP24" i="17"/>
  <c r="AQ24" i="17"/>
  <c r="AJ25" i="17"/>
  <c r="AK25" i="17"/>
  <c r="AP25" i="17"/>
  <c r="AQ25" i="17"/>
  <c r="E26" i="17"/>
  <c r="K26" i="17"/>
  <c r="M26" i="17"/>
  <c r="Q26" i="17"/>
  <c r="S26" i="17"/>
  <c r="W26" i="17"/>
  <c r="Y26" i="17"/>
  <c r="AH26" i="17"/>
  <c r="AJ26" i="17"/>
  <c r="AK26" i="17"/>
  <c r="AN26" i="17"/>
  <c r="AP26" i="17"/>
  <c r="AQ26" i="17"/>
  <c r="E27" i="17"/>
  <c r="K27" i="17"/>
  <c r="M27" i="17"/>
  <c r="Q27" i="17"/>
  <c r="S27" i="17"/>
  <c r="W27" i="17"/>
  <c r="Y27" i="17"/>
  <c r="AJ27" i="17"/>
  <c r="AK27" i="17"/>
  <c r="AP27" i="17"/>
  <c r="AQ27" i="17"/>
  <c r="E28" i="17"/>
  <c r="K28" i="17"/>
  <c r="M28" i="17"/>
  <c r="Q28" i="17"/>
  <c r="S28" i="17"/>
  <c r="W28" i="17"/>
  <c r="Y28" i="17"/>
  <c r="AJ28" i="17"/>
  <c r="AK28" i="17"/>
  <c r="AP28" i="17"/>
  <c r="AQ28" i="17"/>
  <c r="E29" i="17"/>
  <c r="K29" i="17"/>
  <c r="M29" i="17"/>
  <c r="Q29" i="17"/>
  <c r="S29" i="17"/>
  <c r="X29" i="17"/>
  <c r="Y29" i="17"/>
  <c r="AJ29" i="17"/>
  <c r="AK29" i="17"/>
  <c r="AP29" i="17"/>
  <c r="AQ29" i="17"/>
  <c r="E30" i="17"/>
  <c r="K30" i="17"/>
  <c r="M30" i="17"/>
  <c r="Q30" i="17"/>
  <c r="S30" i="17"/>
  <c r="W30" i="17"/>
  <c r="Y30" i="17"/>
  <c r="AK30" i="17"/>
  <c r="AP30" i="17"/>
  <c r="AQ30" i="17"/>
  <c r="E31" i="17"/>
  <c r="K31" i="17"/>
  <c r="M31" i="17"/>
  <c r="P31" i="17"/>
  <c r="Q31" i="17"/>
  <c r="S31" i="17"/>
  <c r="X31" i="17"/>
  <c r="Y31" i="17"/>
  <c r="AJ31" i="17"/>
  <c r="AK31" i="17"/>
  <c r="AP31" i="17"/>
  <c r="AQ31" i="17"/>
  <c r="K32" i="17"/>
  <c r="M32" i="17"/>
  <c r="S32" i="17"/>
  <c r="V32" i="17"/>
  <c r="W32" i="17"/>
  <c r="Y32" i="17"/>
  <c r="AJ32" i="17"/>
  <c r="AK32" i="17"/>
  <c r="AP32" i="17"/>
  <c r="AQ32" i="17"/>
  <c r="M33" i="17"/>
  <c r="R33" i="17"/>
  <c r="S33" i="17"/>
  <c r="Y33" i="17"/>
  <c r="AP33" i="17"/>
  <c r="AQ33" i="17"/>
  <c r="L34" i="17"/>
  <c r="M34" i="17"/>
  <c r="R34" i="17"/>
  <c r="S34" i="17"/>
  <c r="X34" i="17"/>
  <c r="Y34" i="17"/>
  <c r="L35" i="17"/>
  <c r="M35" i="17"/>
  <c r="X35" i="17"/>
  <c r="Y35" i="17"/>
  <c r="V88" i="14"/>
  <c r="W88" i="14"/>
  <c r="X88" i="14"/>
  <c r="V89" i="14"/>
  <c r="W89" i="14"/>
  <c r="X89" i="14"/>
  <c r="V90" i="14"/>
  <c r="W90" i="14"/>
  <c r="X90" i="14"/>
  <c r="V91" i="14"/>
  <c r="W91" i="14"/>
  <c r="X91" i="14"/>
  <c r="V92" i="14"/>
  <c r="W92" i="14"/>
  <c r="X92" i="14"/>
  <c r="V93" i="14"/>
  <c r="W93" i="14"/>
  <c r="X93" i="14"/>
  <c r="V94" i="14"/>
  <c r="W94" i="14"/>
  <c r="X94" i="14"/>
  <c r="V95" i="14"/>
  <c r="W95" i="14"/>
  <c r="X95" i="14"/>
  <c r="V96" i="14"/>
  <c r="W96" i="14"/>
  <c r="X96" i="14"/>
  <c r="V97" i="14"/>
  <c r="W97" i="14"/>
  <c r="X97" i="14"/>
  <c r="V98" i="14"/>
  <c r="W98" i="14"/>
  <c r="X98" i="14"/>
  <c r="V99" i="14"/>
  <c r="W99" i="14"/>
  <c r="X99" i="14"/>
  <c r="V100" i="14"/>
  <c r="W100" i="14"/>
  <c r="X100" i="14"/>
  <c r="V101" i="14"/>
  <c r="W101" i="14"/>
  <c r="X101" i="14"/>
  <c r="V102" i="14"/>
  <c r="W102" i="14"/>
  <c r="X102" i="14"/>
  <c r="V103" i="14"/>
  <c r="W103" i="14"/>
  <c r="X103" i="14"/>
  <c r="V104" i="14"/>
  <c r="W104" i="14"/>
  <c r="X104" i="14"/>
  <c r="V105" i="14"/>
  <c r="W105" i="14"/>
  <c r="X105" i="14"/>
  <c r="X87" i="14"/>
  <c r="W87" i="14"/>
  <c r="V87" i="14"/>
  <c r="N88" i="14"/>
  <c r="O88" i="14"/>
  <c r="P88" i="14"/>
  <c r="N89" i="14"/>
  <c r="O89" i="14"/>
  <c r="P89" i="14"/>
  <c r="N90" i="14"/>
  <c r="O90" i="14"/>
  <c r="P90" i="14"/>
  <c r="N91" i="14"/>
  <c r="O91" i="14"/>
  <c r="P91" i="14"/>
  <c r="N92" i="14"/>
  <c r="O92" i="14"/>
  <c r="P92" i="14"/>
  <c r="N93" i="14"/>
  <c r="O93" i="14"/>
  <c r="P93" i="14"/>
  <c r="N94" i="14"/>
  <c r="O94" i="14"/>
  <c r="P94" i="14"/>
  <c r="N95" i="14"/>
  <c r="O95" i="14"/>
  <c r="P95" i="14"/>
  <c r="N96" i="14"/>
  <c r="O96" i="14"/>
  <c r="P96" i="14"/>
  <c r="N97" i="14"/>
  <c r="O97" i="14"/>
  <c r="P97" i="14"/>
  <c r="N98" i="14"/>
  <c r="O98" i="14"/>
  <c r="P98" i="14"/>
  <c r="N99" i="14"/>
  <c r="O99" i="14"/>
  <c r="P99" i="14"/>
  <c r="N100" i="14"/>
  <c r="O100" i="14"/>
  <c r="P100" i="14"/>
  <c r="N101" i="14"/>
  <c r="O101" i="14"/>
  <c r="P101" i="14"/>
  <c r="N102" i="14"/>
  <c r="O102" i="14"/>
  <c r="P102" i="14"/>
  <c r="N103" i="14"/>
  <c r="O103" i="14"/>
  <c r="P103" i="14"/>
  <c r="N104" i="14"/>
  <c r="O104" i="14"/>
  <c r="P104" i="14"/>
  <c r="N105" i="14"/>
  <c r="O105" i="14"/>
  <c r="P105" i="14"/>
  <c r="P87" i="14"/>
  <c r="O87" i="14"/>
  <c r="N87" i="14"/>
  <c r="F88" i="14"/>
  <c r="G88" i="14"/>
  <c r="H88" i="14"/>
  <c r="F89" i="14"/>
  <c r="G89" i="14"/>
  <c r="H89" i="14"/>
  <c r="F90" i="14"/>
  <c r="G90" i="14"/>
  <c r="H90" i="14"/>
  <c r="F91" i="14"/>
  <c r="G91" i="14"/>
  <c r="H91" i="14"/>
  <c r="F92" i="14"/>
  <c r="G92" i="14"/>
  <c r="H92" i="14"/>
  <c r="F93" i="14"/>
  <c r="G93" i="14"/>
  <c r="H93" i="14"/>
  <c r="F94" i="14"/>
  <c r="G94" i="14"/>
  <c r="H94" i="14"/>
  <c r="F95" i="14"/>
  <c r="G95" i="14"/>
  <c r="H95" i="14"/>
  <c r="F96" i="14"/>
  <c r="G96" i="14"/>
  <c r="H96" i="14"/>
  <c r="F97" i="14"/>
  <c r="G97" i="14"/>
  <c r="H97" i="14"/>
  <c r="F98" i="14"/>
  <c r="G98" i="14"/>
  <c r="H98" i="14"/>
  <c r="F99" i="14"/>
  <c r="G99" i="14"/>
  <c r="H99" i="14"/>
  <c r="F100" i="14"/>
  <c r="G100" i="14"/>
  <c r="H100" i="14"/>
  <c r="F101" i="14"/>
  <c r="G101" i="14"/>
  <c r="H101" i="14"/>
  <c r="F102" i="14"/>
  <c r="G102" i="14"/>
  <c r="H102" i="14"/>
  <c r="F103" i="14"/>
  <c r="G103" i="14"/>
  <c r="H103" i="14"/>
  <c r="F104" i="14"/>
  <c r="G104" i="14"/>
  <c r="H104" i="14"/>
  <c r="F105" i="14"/>
  <c r="G105" i="14"/>
  <c r="H105" i="14"/>
  <c r="H87" i="14"/>
  <c r="G87" i="14"/>
  <c r="F87" i="14"/>
  <c r="V67" i="14"/>
  <c r="W67" i="14"/>
  <c r="X67" i="14"/>
  <c r="V68" i="14"/>
  <c r="W68" i="14"/>
  <c r="X68" i="14"/>
  <c r="V69" i="14"/>
  <c r="W69" i="14"/>
  <c r="X69" i="14"/>
  <c r="V70" i="14"/>
  <c r="W70" i="14"/>
  <c r="X70" i="14"/>
  <c r="V71" i="14"/>
  <c r="W71" i="14"/>
  <c r="X71" i="14"/>
  <c r="V72" i="14"/>
  <c r="W72" i="14"/>
  <c r="X72" i="14"/>
  <c r="V73" i="14"/>
  <c r="W73" i="14"/>
  <c r="X73" i="14"/>
  <c r="V74" i="14"/>
  <c r="W74" i="14"/>
  <c r="X74" i="14"/>
  <c r="V75" i="14"/>
  <c r="W75" i="14"/>
  <c r="X75" i="14"/>
  <c r="V76" i="14"/>
  <c r="W76" i="14"/>
  <c r="X76" i="14"/>
  <c r="V77" i="14"/>
  <c r="W77" i="14"/>
  <c r="X77" i="14"/>
  <c r="V78" i="14"/>
  <c r="W78" i="14"/>
  <c r="X78" i="14"/>
  <c r="V79" i="14"/>
  <c r="W79" i="14"/>
  <c r="X79" i="14"/>
  <c r="V80" i="14"/>
  <c r="W80" i="14"/>
  <c r="X80" i="14"/>
  <c r="V81" i="14"/>
  <c r="W81" i="14"/>
  <c r="X81" i="14"/>
  <c r="V82" i="14"/>
  <c r="W82" i="14"/>
  <c r="X82" i="14"/>
  <c r="V83" i="14"/>
  <c r="W83" i="14"/>
  <c r="X83" i="14"/>
  <c r="V84" i="14"/>
  <c r="W84" i="14"/>
  <c r="X84" i="14"/>
  <c r="X66" i="14"/>
  <c r="W66" i="14"/>
  <c r="V66" i="14"/>
  <c r="N67" i="14"/>
  <c r="O67" i="14"/>
  <c r="P67" i="14"/>
  <c r="N68" i="14"/>
  <c r="O68" i="14"/>
  <c r="P68" i="14"/>
  <c r="N69" i="14"/>
  <c r="O69" i="14"/>
  <c r="P69" i="14"/>
  <c r="N70" i="14"/>
  <c r="O70" i="14"/>
  <c r="P70" i="14"/>
  <c r="N71" i="14"/>
  <c r="O71" i="14"/>
  <c r="P71" i="14"/>
  <c r="N72" i="14"/>
  <c r="O72" i="14"/>
  <c r="P72" i="14"/>
  <c r="N73" i="14"/>
  <c r="O73" i="14"/>
  <c r="P73" i="14"/>
  <c r="N74" i="14"/>
  <c r="O74" i="14"/>
  <c r="P74" i="14"/>
  <c r="N75" i="14"/>
  <c r="O75" i="14"/>
  <c r="P75" i="14"/>
  <c r="N76" i="14"/>
  <c r="O76" i="14"/>
  <c r="P76" i="14"/>
  <c r="N77" i="14"/>
  <c r="O77" i="14"/>
  <c r="P77" i="14"/>
  <c r="N78" i="14"/>
  <c r="O78" i="14"/>
  <c r="P78" i="14"/>
  <c r="N79" i="14"/>
  <c r="O79" i="14"/>
  <c r="P79" i="14"/>
  <c r="N80" i="14"/>
  <c r="O80" i="14"/>
  <c r="P80" i="14"/>
  <c r="N81" i="14"/>
  <c r="O81" i="14"/>
  <c r="P81" i="14"/>
  <c r="N82" i="14"/>
  <c r="O82" i="14"/>
  <c r="P82" i="14"/>
  <c r="N83" i="14"/>
  <c r="O83" i="14"/>
  <c r="P83" i="14"/>
  <c r="N84" i="14"/>
  <c r="O84" i="14"/>
  <c r="P84" i="14"/>
  <c r="P66" i="14"/>
  <c r="O66" i="14"/>
  <c r="N66" i="14"/>
  <c r="F67" i="14"/>
  <c r="G67" i="14"/>
  <c r="H67" i="14"/>
  <c r="F68" i="14"/>
  <c r="G68" i="14"/>
  <c r="H68" i="14"/>
  <c r="F69" i="14"/>
  <c r="G69" i="14"/>
  <c r="H69" i="14"/>
  <c r="F70" i="14"/>
  <c r="G70" i="14"/>
  <c r="H70" i="14"/>
  <c r="F71" i="14"/>
  <c r="G71" i="14"/>
  <c r="H71" i="14"/>
  <c r="F72" i="14"/>
  <c r="G72" i="14"/>
  <c r="H72" i="14"/>
  <c r="F73" i="14"/>
  <c r="G73" i="14"/>
  <c r="H73" i="14"/>
  <c r="F74" i="14"/>
  <c r="G74" i="14"/>
  <c r="H74" i="14"/>
  <c r="F75" i="14"/>
  <c r="G75" i="14"/>
  <c r="H75" i="14"/>
  <c r="F76" i="14"/>
  <c r="G76" i="14"/>
  <c r="H76" i="14"/>
  <c r="F77" i="14"/>
  <c r="G77" i="14"/>
  <c r="H77" i="14"/>
  <c r="F78" i="14"/>
  <c r="G78" i="14"/>
  <c r="H78" i="14"/>
  <c r="F79" i="14"/>
  <c r="G79" i="14"/>
  <c r="H79" i="14"/>
  <c r="F80" i="14"/>
  <c r="G80" i="14"/>
  <c r="H80" i="14"/>
  <c r="F81" i="14"/>
  <c r="G81" i="14"/>
  <c r="H81" i="14"/>
  <c r="F82" i="14"/>
  <c r="G82" i="14"/>
  <c r="H82" i="14"/>
  <c r="F83" i="14"/>
  <c r="G83" i="14"/>
  <c r="H83" i="14"/>
  <c r="F84" i="14"/>
  <c r="G84" i="14"/>
  <c r="H84" i="14"/>
  <c r="H66" i="14"/>
  <c r="G66" i="14"/>
  <c r="F66" i="14"/>
  <c r="V46" i="14"/>
  <c r="W46" i="14"/>
  <c r="X46" i="14"/>
  <c r="V47" i="14"/>
  <c r="W47" i="14"/>
  <c r="X47" i="14"/>
  <c r="V48" i="14"/>
  <c r="W48" i="14"/>
  <c r="X48" i="14"/>
  <c r="V49" i="14"/>
  <c r="W49" i="14"/>
  <c r="X49" i="14"/>
  <c r="V50" i="14"/>
  <c r="W50" i="14"/>
  <c r="X50" i="14"/>
  <c r="V51" i="14"/>
  <c r="W51" i="14"/>
  <c r="X51" i="14"/>
  <c r="V52" i="14"/>
  <c r="W52" i="14"/>
  <c r="X52" i="14"/>
  <c r="V53" i="14"/>
  <c r="W53" i="14"/>
  <c r="X53" i="14"/>
  <c r="V54" i="14"/>
  <c r="W54" i="14"/>
  <c r="X54" i="14"/>
  <c r="V55" i="14"/>
  <c r="W55" i="14"/>
  <c r="X55" i="14"/>
  <c r="V56" i="14"/>
  <c r="W56" i="14"/>
  <c r="X56" i="14"/>
  <c r="V57" i="14"/>
  <c r="W57" i="14"/>
  <c r="X57" i="14"/>
  <c r="V58" i="14"/>
  <c r="W58" i="14"/>
  <c r="X58" i="14"/>
  <c r="V59" i="14"/>
  <c r="W59" i="14"/>
  <c r="X59" i="14"/>
  <c r="V60" i="14"/>
  <c r="W60" i="14"/>
  <c r="X60" i="14"/>
  <c r="V61" i="14"/>
  <c r="W61" i="14"/>
  <c r="X61" i="14"/>
  <c r="V62" i="14"/>
  <c r="W62" i="14"/>
  <c r="X62" i="14"/>
  <c r="V63" i="14"/>
  <c r="W63" i="14"/>
  <c r="X63" i="14"/>
  <c r="X45" i="14"/>
  <c r="W45" i="14"/>
  <c r="V45" i="14"/>
  <c r="N46" i="14"/>
  <c r="O46" i="14"/>
  <c r="P46" i="14"/>
  <c r="N47" i="14"/>
  <c r="O47" i="14"/>
  <c r="P47" i="14"/>
  <c r="N48" i="14"/>
  <c r="O48" i="14"/>
  <c r="P48" i="14"/>
  <c r="N49" i="14"/>
  <c r="O49" i="14"/>
  <c r="P49" i="14"/>
  <c r="N50" i="14"/>
  <c r="O50" i="14"/>
  <c r="P50" i="14"/>
  <c r="N51" i="14"/>
  <c r="O51" i="14"/>
  <c r="P51" i="14"/>
  <c r="N52" i="14"/>
  <c r="O52" i="14"/>
  <c r="P52" i="14"/>
  <c r="N53" i="14"/>
  <c r="O53" i="14"/>
  <c r="P53" i="14"/>
  <c r="N54" i="14"/>
  <c r="O54" i="14"/>
  <c r="P54" i="14"/>
  <c r="N55" i="14"/>
  <c r="O55" i="14"/>
  <c r="P55" i="14"/>
  <c r="N56" i="14"/>
  <c r="O56" i="14"/>
  <c r="P56" i="14"/>
  <c r="N57" i="14"/>
  <c r="O57" i="14"/>
  <c r="P57" i="14"/>
  <c r="N58" i="14"/>
  <c r="O58" i="14"/>
  <c r="P58" i="14"/>
  <c r="N59" i="14"/>
  <c r="O59" i="14"/>
  <c r="P59" i="14"/>
  <c r="N60" i="14"/>
  <c r="O60" i="14"/>
  <c r="P60" i="14"/>
  <c r="N61" i="14"/>
  <c r="O61" i="14"/>
  <c r="P61" i="14"/>
  <c r="N62" i="14"/>
  <c r="O62" i="14"/>
  <c r="P62" i="14"/>
  <c r="N63" i="14"/>
  <c r="O63" i="14"/>
  <c r="P63" i="14"/>
  <c r="P45" i="14"/>
  <c r="O45" i="14"/>
  <c r="N45" i="14"/>
  <c r="F46" i="14"/>
  <c r="G46" i="14"/>
  <c r="H46" i="14"/>
  <c r="F47" i="14"/>
  <c r="G47" i="14"/>
  <c r="H47" i="14"/>
  <c r="F48" i="14"/>
  <c r="G48" i="14"/>
  <c r="H48" i="14"/>
  <c r="F49" i="14"/>
  <c r="G49" i="14"/>
  <c r="H49" i="14"/>
  <c r="F50" i="14"/>
  <c r="G50" i="14"/>
  <c r="H50" i="14"/>
  <c r="F51" i="14"/>
  <c r="G51" i="14"/>
  <c r="H51" i="14"/>
  <c r="F52" i="14"/>
  <c r="G52" i="14"/>
  <c r="H52" i="14"/>
  <c r="F53" i="14"/>
  <c r="G53" i="14"/>
  <c r="H53" i="14"/>
  <c r="F54" i="14"/>
  <c r="G54" i="14"/>
  <c r="H54" i="14"/>
  <c r="F55" i="14"/>
  <c r="G55" i="14"/>
  <c r="H55" i="14"/>
  <c r="F56" i="14"/>
  <c r="G56" i="14"/>
  <c r="H56" i="14"/>
  <c r="F57" i="14"/>
  <c r="G57" i="14"/>
  <c r="H57" i="14"/>
  <c r="F58" i="14"/>
  <c r="G58" i="14"/>
  <c r="H58" i="14"/>
  <c r="F59" i="14"/>
  <c r="G59" i="14"/>
  <c r="H59" i="14"/>
  <c r="F60" i="14"/>
  <c r="G60" i="14"/>
  <c r="H60" i="14"/>
  <c r="F61" i="14"/>
  <c r="G61" i="14"/>
  <c r="H61" i="14"/>
  <c r="F62" i="14"/>
  <c r="G62" i="14"/>
  <c r="H62" i="14"/>
  <c r="F63" i="14"/>
  <c r="G63" i="14"/>
  <c r="H63" i="14"/>
  <c r="H45" i="14"/>
  <c r="G45" i="14"/>
  <c r="F45" i="14"/>
  <c r="V25" i="14"/>
  <c r="W25" i="14"/>
  <c r="X25" i="14"/>
  <c r="V26" i="14"/>
  <c r="W26" i="14"/>
  <c r="X26" i="14"/>
  <c r="V27" i="14"/>
  <c r="W27" i="14"/>
  <c r="X27" i="14"/>
  <c r="V28" i="14"/>
  <c r="W28" i="14"/>
  <c r="X28" i="14"/>
  <c r="V29" i="14"/>
  <c r="W29" i="14"/>
  <c r="X29" i="14"/>
  <c r="V30" i="14"/>
  <c r="W30" i="14"/>
  <c r="X30" i="14"/>
  <c r="V31" i="14"/>
  <c r="W31" i="14"/>
  <c r="X31" i="14"/>
  <c r="V32" i="14"/>
  <c r="W32" i="14"/>
  <c r="X32" i="14"/>
  <c r="V33" i="14"/>
  <c r="W33" i="14"/>
  <c r="X33" i="14"/>
  <c r="V34" i="14"/>
  <c r="W34" i="14"/>
  <c r="X34" i="14"/>
  <c r="V35" i="14"/>
  <c r="W35" i="14"/>
  <c r="X35" i="14"/>
  <c r="V36" i="14"/>
  <c r="W36" i="14"/>
  <c r="X36" i="14"/>
  <c r="V37" i="14"/>
  <c r="W37" i="14"/>
  <c r="X37" i="14"/>
  <c r="V38" i="14"/>
  <c r="W38" i="14"/>
  <c r="X38" i="14"/>
  <c r="V39" i="14"/>
  <c r="W39" i="14"/>
  <c r="X39" i="14"/>
  <c r="V40" i="14"/>
  <c r="W40" i="14"/>
  <c r="X40" i="14"/>
  <c r="V41" i="14"/>
  <c r="W41" i="14"/>
  <c r="X41" i="14"/>
  <c r="V42" i="14"/>
  <c r="W42" i="14"/>
  <c r="X42" i="14"/>
  <c r="X24" i="14"/>
  <c r="W24" i="14"/>
  <c r="V24" i="14"/>
  <c r="N25" i="14"/>
  <c r="O25" i="14"/>
  <c r="P25" i="14"/>
  <c r="N26" i="14"/>
  <c r="O26" i="14"/>
  <c r="P26" i="14"/>
  <c r="N27" i="14"/>
  <c r="O27" i="14"/>
  <c r="P27" i="14"/>
  <c r="N28" i="14"/>
  <c r="O28" i="14"/>
  <c r="P28" i="14"/>
  <c r="N29" i="14"/>
  <c r="O29" i="14"/>
  <c r="P29" i="14"/>
  <c r="N30" i="14"/>
  <c r="O30" i="14"/>
  <c r="P30" i="14"/>
  <c r="N31" i="14"/>
  <c r="O31" i="14"/>
  <c r="P31" i="14"/>
  <c r="N32" i="14"/>
  <c r="O32" i="14"/>
  <c r="P32" i="14"/>
  <c r="N33" i="14"/>
  <c r="O33" i="14"/>
  <c r="P33" i="14"/>
  <c r="N34" i="14"/>
  <c r="O34" i="14"/>
  <c r="P34" i="14"/>
  <c r="N35" i="14"/>
  <c r="O35" i="14"/>
  <c r="P35" i="14"/>
  <c r="N36" i="14"/>
  <c r="O36" i="14"/>
  <c r="P36" i="14"/>
  <c r="N37" i="14"/>
  <c r="O37" i="14"/>
  <c r="P37" i="14"/>
  <c r="N38" i="14"/>
  <c r="O38" i="14"/>
  <c r="P38" i="14"/>
  <c r="N39" i="14"/>
  <c r="O39" i="14"/>
  <c r="P39" i="14"/>
  <c r="N40" i="14"/>
  <c r="O40" i="14"/>
  <c r="P40" i="14"/>
  <c r="N41" i="14"/>
  <c r="O41" i="14"/>
  <c r="P41" i="14"/>
  <c r="N42" i="14"/>
  <c r="O42" i="14"/>
  <c r="P42" i="14"/>
  <c r="P24" i="14"/>
  <c r="O24" i="14"/>
  <c r="N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24" i="14"/>
  <c r="F25" i="14"/>
  <c r="G25" i="14"/>
  <c r="F26" i="14"/>
  <c r="G26" i="14"/>
  <c r="F27" i="14"/>
  <c r="G27" i="14"/>
  <c r="F28" i="14"/>
  <c r="G28" i="14"/>
  <c r="F29" i="14"/>
  <c r="G29" i="14"/>
  <c r="F30" i="14"/>
  <c r="G30" i="14"/>
  <c r="F31" i="14"/>
  <c r="G31" i="14"/>
  <c r="F32" i="14"/>
  <c r="G32" i="14"/>
  <c r="F33" i="14"/>
  <c r="G33" i="14"/>
  <c r="F34" i="14"/>
  <c r="G34" i="14"/>
  <c r="F35" i="14"/>
  <c r="G35" i="14"/>
  <c r="F36" i="14"/>
  <c r="G36" i="14"/>
  <c r="F37" i="14"/>
  <c r="G37" i="14"/>
  <c r="F38" i="14"/>
  <c r="G38" i="14"/>
  <c r="F39" i="14"/>
  <c r="G39" i="14"/>
  <c r="F40" i="14"/>
  <c r="G40" i="14"/>
  <c r="F41" i="14"/>
  <c r="G41" i="14"/>
  <c r="F42" i="14"/>
  <c r="G42" i="14"/>
  <c r="G24" i="14"/>
  <c r="F24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3" i="14"/>
  <c r="N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3" i="14"/>
  <c r="F3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4" i="14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C85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86" i="16"/>
  <c r="B8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44" i="16"/>
  <c r="G25" i="15"/>
  <c r="G24" i="15"/>
  <c r="F24" i="15"/>
  <c r="G23" i="15"/>
  <c r="F23" i="15"/>
  <c r="E23" i="15"/>
  <c r="G22" i="15"/>
  <c r="F22" i="15"/>
  <c r="E22" i="15"/>
  <c r="D22" i="15"/>
  <c r="G21" i="15"/>
  <c r="F21" i="15"/>
  <c r="E21" i="15"/>
  <c r="D21" i="15"/>
  <c r="C21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G26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F25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E2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D23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C2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B21" i="15"/>
  <c r="C11" i="15" a="1"/>
  <c r="C11" i="15"/>
  <c r="C31" i="15"/>
  <c r="D31" i="15"/>
  <c r="C32" i="15"/>
  <c r="D32" i="15"/>
  <c r="C33" i="15"/>
  <c r="D33" i="15"/>
  <c r="C34" i="15"/>
  <c r="D34" i="15"/>
  <c r="C35" i="15"/>
  <c r="D35" i="15"/>
  <c r="C36" i="15"/>
  <c r="D36" i="15"/>
  <c r="D37" i="15"/>
  <c r="D38" i="15"/>
  <c r="C38" i="15"/>
  <c r="C12" i="15"/>
  <c r="C13" i="15"/>
  <c r="C9" i="15"/>
  <c r="D8" i="15"/>
  <c r="D7" i="15"/>
  <c r="D6" i="15"/>
  <c r="D5" i="15"/>
  <c r="D4" i="15"/>
  <c r="D3" i="15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V4" i="9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19" i="12"/>
  <c r="F17" i="11"/>
  <c r="E17" i="11"/>
  <c r="D17" i="11"/>
  <c r="F16" i="11"/>
  <c r="E16" i="11"/>
  <c r="D16" i="11"/>
  <c r="E15" i="11"/>
  <c r="D15" i="11"/>
  <c r="F14" i="11"/>
  <c r="D14" i="11"/>
  <c r="E14" i="11"/>
  <c r="G14" i="11"/>
  <c r="F13" i="11"/>
  <c r="E13" i="11"/>
  <c r="D13" i="11"/>
  <c r="F12" i="11"/>
  <c r="E12" i="11"/>
  <c r="D12" i="11"/>
  <c r="F11" i="11"/>
  <c r="E11" i="11"/>
  <c r="D11" i="11"/>
  <c r="F10" i="11"/>
  <c r="D10" i="11"/>
  <c r="E10" i="11"/>
  <c r="G10" i="11"/>
  <c r="F9" i="11"/>
  <c r="E9" i="11"/>
  <c r="D9" i="11"/>
  <c r="F8" i="11"/>
  <c r="E8" i="11"/>
  <c r="D8" i="11"/>
  <c r="D7" i="11"/>
  <c r="F7" i="11"/>
  <c r="E7" i="11"/>
  <c r="D6" i="11"/>
  <c r="F6" i="11"/>
  <c r="E6" i="11"/>
  <c r="D4" i="11"/>
  <c r="E4" i="11"/>
  <c r="F4" i="11"/>
  <c r="G4" i="11"/>
  <c r="D5" i="11"/>
  <c r="E5" i="11"/>
  <c r="F5" i="11"/>
  <c r="G5" i="11"/>
  <c r="D3" i="11"/>
  <c r="E3" i="11"/>
  <c r="F3" i="11"/>
  <c r="G3" i="11"/>
  <c r="G17" i="11"/>
  <c r="G16" i="11"/>
  <c r="G15" i="11"/>
  <c r="G13" i="11"/>
  <c r="G12" i="11"/>
  <c r="G11" i="11"/>
  <c r="G9" i="11"/>
  <c r="G8" i="11"/>
  <c r="G7" i="11"/>
  <c r="G6" i="11"/>
  <c r="C17" i="10"/>
  <c r="D17" i="10"/>
  <c r="E17" i="10"/>
  <c r="F17" i="10"/>
  <c r="C16" i="10"/>
  <c r="D16" i="10"/>
  <c r="E16" i="10"/>
  <c r="F16" i="10"/>
  <c r="C14" i="10"/>
  <c r="D14" i="10"/>
  <c r="E14" i="10"/>
  <c r="F14" i="10"/>
  <c r="C13" i="10"/>
  <c r="D13" i="10"/>
  <c r="E13" i="10"/>
  <c r="F13" i="10"/>
  <c r="C12" i="10"/>
  <c r="D12" i="10"/>
  <c r="E12" i="10"/>
  <c r="F12" i="10"/>
  <c r="C11" i="10"/>
  <c r="D11" i="10"/>
  <c r="E11" i="10"/>
  <c r="F11" i="10"/>
  <c r="C10" i="10"/>
  <c r="D10" i="10"/>
  <c r="E10" i="10"/>
  <c r="F10" i="10"/>
  <c r="C9" i="10"/>
  <c r="E9" i="10"/>
  <c r="F9" i="10"/>
  <c r="C8" i="10"/>
  <c r="D8" i="10"/>
  <c r="E8" i="10"/>
  <c r="F8" i="10"/>
  <c r="C7" i="10"/>
  <c r="D7" i="10"/>
  <c r="E7" i="10"/>
  <c r="F7" i="10"/>
  <c r="C6" i="10"/>
  <c r="D6" i="10"/>
  <c r="E6" i="10"/>
  <c r="F6" i="10"/>
  <c r="C5" i="10"/>
  <c r="D5" i="10"/>
  <c r="E5" i="10"/>
  <c r="F5" i="10"/>
  <c r="C4" i="10"/>
  <c r="D4" i="10"/>
  <c r="E4" i="10"/>
  <c r="F4" i="10"/>
  <c r="C3" i="10"/>
  <c r="D3" i="10"/>
  <c r="E3" i="10"/>
  <c r="F3" i="10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V18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V17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V16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V1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V14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V13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V1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V11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V10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V9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V8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V7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V6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V5" i="9"/>
  <c r="E17" i="8"/>
  <c r="E16" i="8"/>
  <c r="F16" i="8"/>
  <c r="E15" i="8"/>
  <c r="F15" i="8"/>
  <c r="E14" i="8"/>
  <c r="E13" i="8"/>
  <c r="F13" i="8"/>
  <c r="E12" i="8"/>
  <c r="F12" i="8"/>
  <c r="E11" i="8"/>
  <c r="F11" i="8"/>
  <c r="E10" i="8"/>
  <c r="F10" i="8"/>
  <c r="E9" i="8"/>
  <c r="F9" i="8"/>
  <c r="E8" i="8"/>
  <c r="F8" i="8"/>
  <c r="E7" i="8"/>
  <c r="F7" i="8"/>
  <c r="E6" i="8"/>
  <c r="F6" i="8"/>
  <c r="E5" i="8"/>
  <c r="F5" i="8"/>
  <c r="E4" i="8"/>
  <c r="F4" i="8"/>
  <c r="E3" i="8"/>
  <c r="F14" i="8"/>
  <c r="F17" i="8"/>
  <c r="F3" i="8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3" i="7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3" i="5"/>
  <c r="X250" i="5"/>
  <c r="X249" i="5"/>
  <c r="X248" i="5"/>
  <c r="X247" i="5"/>
  <c r="X246" i="5"/>
  <c r="X245" i="5"/>
  <c r="X244" i="5"/>
  <c r="X243" i="5"/>
  <c r="X242" i="5"/>
  <c r="X241" i="5"/>
  <c r="X240" i="5"/>
  <c r="X239" i="5"/>
  <c r="X238" i="5"/>
  <c r="X237" i="5"/>
  <c r="X236" i="5"/>
  <c r="X235" i="5"/>
  <c r="X234" i="5"/>
  <c r="X233" i="5"/>
  <c r="X232" i="5"/>
  <c r="X231" i="5"/>
  <c r="X230" i="5"/>
  <c r="X229" i="5"/>
  <c r="X228" i="5"/>
  <c r="X227" i="5"/>
  <c r="X226" i="5"/>
  <c r="X225" i="5"/>
  <c r="X224" i="5"/>
  <c r="X223" i="5"/>
  <c r="X222" i="5"/>
  <c r="X221" i="5"/>
  <c r="X220" i="5"/>
  <c r="X219" i="5"/>
  <c r="X218" i="5"/>
  <c r="X217" i="5"/>
  <c r="X216" i="5"/>
  <c r="X215" i="5"/>
  <c r="X214" i="5"/>
  <c r="X213" i="5"/>
  <c r="X212" i="5"/>
  <c r="X211" i="5"/>
  <c r="X210" i="5"/>
  <c r="X209" i="5"/>
  <c r="X208" i="5"/>
  <c r="X207" i="5"/>
  <c r="X206" i="5"/>
  <c r="X205" i="5"/>
  <c r="X204" i="5"/>
  <c r="X203" i="5"/>
  <c r="X202" i="5"/>
  <c r="X201" i="5"/>
  <c r="X200" i="5"/>
  <c r="X199" i="5"/>
  <c r="X198" i="5"/>
  <c r="X197" i="5"/>
  <c r="X196" i="5"/>
  <c r="X195" i="5"/>
  <c r="X194" i="5"/>
  <c r="X193" i="5"/>
  <c r="X192" i="5"/>
  <c r="X191" i="5"/>
  <c r="X190" i="5"/>
  <c r="X189" i="5"/>
  <c r="X188" i="5"/>
  <c r="X187" i="5"/>
  <c r="X186" i="5"/>
  <c r="X185" i="5"/>
  <c r="X184" i="5"/>
  <c r="X183" i="5"/>
  <c r="X182" i="5"/>
  <c r="X181" i="5"/>
  <c r="X180" i="5"/>
  <c r="X179" i="5"/>
  <c r="X178" i="5"/>
  <c r="X177" i="5"/>
  <c r="X176" i="5"/>
  <c r="X175" i="5"/>
  <c r="X174" i="5"/>
  <c r="X173" i="5"/>
  <c r="X172" i="5"/>
  <c r="X171" i="5"/>
  <c r="X170" i="5"/>
  <c r="X169" i="5"/>
  <c r="X168" i="5"/>
  <c r="X167" i="5"/>
  <c r="X166" i="5"/>
  <c r="X165" i="5"/>
  <c r="X164" i="5"/>
  <c r="X163" i="5"/>
  <c r="X162" i="5"/>
  <c r="X161" i="5"/>
  <c r="X160" i="5"/>
  <c r="X159" i="5"/>
  <c r="X158" i="5"/>
  <c r="X157" i="5"/>
  <c r="X156" i="5"/>
  <c r="X155" i="5"/>
  <c r="X154" i="5"/>
  <c r="X153" i="5"/>
  <c r="X152" i="5"/>
  <c r="X151" i="5"/>
  <c r="X150" i="5"/>
  <c r="X149" i="5"/>
  <c r="X148" i="5"/>
  <c r="X147" i="5"/>
  <c r="X146" i="5"/>
  <c r="X145" i="5"/>
  <c r="X144" i="5"/>
  <c r="X143" i="5"/>
  <c r="X142" i="5"/>
  <c r="X141" i="5"/>
  <c r="X140" i="5"/>
  <c r="X139" i="5"/>
  <c r="X138" i="5"/>
  <c r="X137" i="5"/>
  <c r="X136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X115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X99" i="5"/>
  <c r="X98" i="5"/>
  <c r="X97" i="5"/>
  <c r="X96" i="5"/>
  <c r="X95" i="5"/>
  <c r="X94" i="5"/>
  <c r="X93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W250" i="5"/>
  <c r="W249" i="5"/>
  <c r="W248" i="5"/>
  <c r="W247" i="5"/>
  <c r="W246" i="5"/>
  <c r="W245" i="5"/>
  <c r="W244" i="5"/>
  <c r="W243" i="5"/>
  <c r="W242" i="5"/>
  <c r="W241" i="5"/>
  <c r="W240" i="5"/>
  <c r="W239" i="5"/>
  <c r="W238" i="5"/>
  <c r="W237" i="5"/>
  <c r="W236" i="5"/>
  <c r="W235" i="5"/>
  <c r="W234" i="5"/>
  <c r="W233" i="5"/>
  <c r="W232" i="5"/>
  <c r="W231" i="5"/>
  <c r="W230" i="5"/>
  <c r="W229" i="5"/>
  <c r="W228" i="5"/>
  <c r="W227" i="5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10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2" i="5"/>
  <c r="W191" i="5"/>
  <c r="W190" i="5"/>
  <c r="W189" i="5"/>
  <c r="W188" i="5"/>
  <c r="W187" i="5"/>
  <c r="W186" i="5"/>
  <c r="W185" i="5"/>
  <c r="W184" i="5"/>
  <c r="W183" i="5"/>
  <c r="W182" i="5"/>
  <c r="W181" i="5"/>
  <c r="W180" i="5"/>
  <c r="W179" i="5"/>
  <c r="W178" i="5"/>
  <c r="W177" i="5"/>
  <c r="W176" i="5"/>
  <c r="W175" i="5"/>
  <c r="W174" i="5"/>
  <c r="W173" i="5"/>
  <c r="W172" i="5"/>
  <c r="W171" i="5"/>
  <c r="W170" i="5"/>
  <c r="W169" i="5"/>
  <c r="W168" i="5"/>
  <c r="W167" i="5"/>
  <c r="W166" i="5"/>
  <c r="W165" i="5"/>
  <c r="W164" i="5"/>
  <c r="W163" i="5"/>
  <c r="W162" i="5"/>
  <c r="W161" i="5"/>
  <c r="W160" i="5"/>
  <c r="W159" i="5"/>
  <c r="W158" i="5"/>
  <c r="W157" i="5"/>
  <c r="W156" i="5"/>
  <c r="W155" i="5"/>
  <c r="W154" i="5"/>
  <c r="W153" i="5"/>
  <c r="W152" i="5"/>
  <c r="W151" i="5"/>
  <c r="W150" i="5"/>
  <c r="W149" i="5"/>
  <c r="W148" i="5"/>
  <c r="W147" i="5"/>
  <c r="W146" i="5"/>
  <c r="W145" i="5"/>
  <c r="W144" i="5"/>
  <c r="W143" i="5"/>
  <c r="W142" i="5"/>
  <c r="W141" i="5"/>
  <c r="W140" i="5"/>
  <c r="W139" i="5"/>
  <c r="W138" i="5"/>
  <c r="W137" i="5"/>
  <c r="W136" i="5"/>
  <c r="W135" i="5"/>
  <c r="W134" i="5"/>
  <c r="W133" i="5"/>
  <c r="W132" i="5"/>
  <c r="W131" i="5"/>
  <c r="W130" i="5"/>
  <c r="W129" i="5"/>
  <c r="W128" i="5"/>
  <c r="W127" i="5"/>
  <c r="W126" i="5"/>
  <c r="W125" i="5"/>
  <c r="W124" i="5"/>
  <c r="W123" i="5"/>
  <c r="W122" i="5"/>
  <c r="W121" i="5"/>
  <c r="W120" i="5"/>
  <c r="W119" i="5"/>
  <c r="W118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W105" i="5"/>
  <c r="W104" i="5"/>
  <c r="W103" i="5"/>
  <c r="W102" i="5"/>
  <c r="W101" i="5"/>
  <c r="W100" i="5"/>
  <c r="W99" i="5"/>
  <c r="W98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V250" i="5"/>
  <c r="V249" i="5"/>
  <c r="V248" i="5"/>
  <c r="V247" i="5"/>
  <c r="V246" i="5"/>
  <c r="V245" i="5"/>
  <c r="V244" i="5"/>
  <c r="V243" i="5"/>
  <c r="V242" i="5"/>
  <c r="V241" i="5"/>
  <c r="V240" i="5"/>
  <c r="V239" i="5"/>
  <c r="V238" i="5"/>
  <c r="V237" i="5"/>
  <c r="V236" i="5"/>
  <c r="V235" i="5"/>
  <c r="V234" i="5"/>
  <c r="V233" i="5"/>
  <c r="V232" i="5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U250" i="5"/>
  <c r="U249" i="5"/>
  <c r="U248" i="5"/>
  <c r="U247" i="5"/>
  <c r="U246" i="5"/>
  <c r="U245" i="5"/>
  <c r="U244" i="5"/>
  <c r="U243" i="5"/>
  <c r="U242" i="5"/>
  <c r="U241" i="5"/>
  <c r="U240" i="5"/>
  <c r="U239" i="5"/>
  <c r="U238" i="5"/>
  <c r="U237" i="5"/>
  <c r="U236" i="5"/>
  <c r="U235" i="5"/>
  <c r="U234" i="5"/>
  <c r="U233" i="5"/>
  <c r="U232" i="5"/>
  <c r="U231" i="5"/>
  <c r="U230" i="5"/>
  <c r="U229" i="5"/>
  <c r="U228" i="5"/>
  <c r="U227" i="5"/>
  <c r="U226" i="5"/>
  <c r="U225" i="5"/>
  <c r="U224" i="5"/>
  <c r="U223" i="5"/>
  <c r="U222" i="5"/>
  <c r="U221" i="5"/>
  <c r="U220" i="5"/>
  <c r="U219" i="5"/>
  <c r="U218" i="5"/>
  <c r="U217" i="5"/>
  <c r="U216" i="5"/>
  <c r="U215" i="5"/>
  <c r="U214" i="5"/>
  <c r="U213" i="5"/>
  <c r="U212" i="5"/>
  <c r="U211" i="5"/>
  <c r="U210" i="5"/>
  <c r="U209" i="5"/>
  <c r="U208" i="5"/>
  <c r="U207" i="5"/>
  <c r="U206" i="5"/>
  <c r="U205" i="5"/>
  <c r="U204" i="5"/>
  <c r="U203" i="5"/>
  <c r="U202" i="5"/>
  <c r="U201" i="5"/>
  <c r="U200" i="5"/>
  <c r="U199" i="5"/>
  <c r="U198" i="5"/>
  <c r="U197" i="5"/>
  <c r="U196" i="5"/>
  <c r="U195" i="5"/>
  <c r="U194" i="5"/>
  <c r="U193" i="5"/>
  <c r="U192" i="5"/>
  <c r="U191" i="5"/>
  <c r="U190" i="5"/>
  <c r="U189" i="5"/>
  <c r="U188" i="5"/>
  <c r="U187" i="5"/>
  <c r="U186" i="5"/>
  <c r="U185" i="5"/>
  <c r="U184" i="5"/>
  <c r="U183" i="5"/>
  <c r="U182" i="5"/>
  <c r="U181" i="5"/>
  <c r="U180" i="5"/>
  <c r="U179" i="5"/>
  <c r="U178" i="5"/>
  <c r="U177" i="5"/>
  <c r="U176" i="5"/>
  <c r="U175" i="5"/>
  <c r="U174" i="5"/>
  <c r="U173" i="5"/>
  <c r="U172" i="5"/>
  <c r="U171" i="5"/>
  <c r="U170" i="5"/>
  <c r="U169" i="5"/>
  <c r="U168" i="5"/>
  <c r="U167" i="5"/>
  <c r="U166" i="5"/>
  <c r="U165" i="5"/>
  <c r="U164" i="5"/>
  <c r="U163" i="5"/>
  <c r="U162" i="5"/>
  <c r="U161" i="5"/>
  <c r="U160" i="5"/>
  <c r="U159" i="5"/>
  <c r="U158" i="5"/>
  <c r="U157" i="5"/>
  <c r="U156" i="5"/>
  <c r="U155" i="5"/>
  <c r="U154" i="5"/>
  <c r="U153" i="5"/>
  <c r="U152" i="5"/>
  <c r="U151" i="5"/>
  <c r="U150" i="5"/>
  <c r="U149" i="5"/>
  <c r="U148" i="5"/>
  <c r="U147" i="5"/>
  <c r="U146" i="5"/>
  <c r="U145" i="5"/>
  <c r="U144" i="5"/>
  <c r="U143" i="5"/>
  <c r="U142" i="5"/>
  <c r="U141" i="5"/>
  <c r="U140" i="5"/>
  <c r="U139" i="5"/>
  <c r="U138" i="5"/>
  <c r="U137" i="5"/>
  <c r="U136" i="5"/>
  <c r="U135" i="5"/>
  <c r="U134" i="5"/>
  <c r="U133" i="5"/>
  <c r="U132" i="5"/>
  <c r="U131" i="5"/>
  <c r="U130" i="5"/>
  <c r="U129" i="5"/>
  <c r="U128" i="5"/>
  <c r="U127" i="5"/>
  <c r="U126" i="5"/>
  <c r="U125" i="5"/>
  <c r="U124" i="5"/>
  <c r="U123" i="5"/>
  <c r="U122" i="5"/>
  <c r="U121" i="5"/>
  <c r="U120" i="5"/>
  <c r="U119" i="5"/>
  <c r="U118" i="5"/>
  <c r="U117" i="5"/>
  <c r="U116" i="5"/>
  <c r="U115" i="5"/>
  <c r="U114" i="5"/>
  <c r="U113" i="5"/>
  <c r="U112" i="5"/>
  <c r="U111" i="5"/>
  <c r="U110" i="5"/>
  <c r="U109" i="5"/>
  <c r="U108" i="5"/>
  <c r="U107" i="5"/>
  <c r="U106" i="5"/>
  <c r="U105" i="5"/>
  <c r="U104" i="5"/>
  <c r="U103" i="5"/>
  <c r="U102" i="5"/>
  <c r="U101" i="5"/>
  <c r="U100" i="5"/>
  <c r="U99" i="5"/>
  <c r="U98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P3" i="2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AD3" i="2"/>
  <c r="AE3" i="2"/>
  <c r="AF3" i="2"/>
  <c r="AG3" i="2"/>
  <c r="AH3" i="2"/>
  <c r="AI3" i="2"/>
  <c r="AJ3" i="2"/>
  <c r="AK3" i="2"/>
  <c r="AD4" i="2"/>
  <c r="AE4" i="2"/>
  <c r="AF4" i="2"/>
  <c r="AG4" i="2"/>
  <c r="AH4" i="2"/>
  <c r="AI4" i="2"/>
  <c r="AJ4" i="2"/>
  <c r="AK4" i="2"/>
  <c r="AD5" i="2"/>
  <c r="AE5" i="2"/>
  <c r="AF5" i="2"/>
  <c r="AG5" i="2"/>
  <c r="AH5" i="2"/>
  <c r="AI5" i="2"/>
  <c r="AJ5" i="2"/>
  <c r="AK5" i="2"/>
  <c r="AD6" i="2"/>
  <c r="AE6" i="2"/>
  <c r="AF6" i="2"/>
  <c r="AG6" i="2"/>
  <c r="AH6" i="2"/>
  <c r="AI6" i="2"/>
  <c r="AJ6" i="2"/>
  <c r="AK6" i="2"/>
  <c r="AD7" i="2"/>
  <c r="AE7" i="2"/>
  <c r="AF7" i="2"/>
  <c r="AG7" i="2"/>
  <c r="AH7" i="2"/>
  <c r="AI7" i="2"/>
  <c r="AJ7" i="2"/>
  <c r="AK7" i="2"/>
  <c r="AD8" i="2"/>
  <c r="AE8" i="2"/>
  <c r="AF8" i="2"/>
  <c r="AG8" i="2"/>
  <c r="AH8" i="2"/>
  <c r="AI8" i="2"/>
  <c r="AJ8" i="2"/>
  <c r="AK8" i="2"/>
  <c r="AD9" i="2"/>
  <c r="AE9" i="2"/>
  <c r="AF9" i="2"/>
  <c r="AG9" i="2"/>
  <c r="AH9" i="2"/>
  <c r="AI9" i="2"/>
  <c r="AJ9" i="2"/>
  <c r="AK9" i="2"/>
  <c r="AD10" i="2"/>
  <c r="AE10" i="2"/>
  <c r="AF10" i="2"/>
  <c r="AG10" i="2"/>
  <c r="AH10" i="2"/>
  <c r="AI10" i="2"/>
  <c r="AJ10" i="2"/>
  <c r="AK10" i="2"/>
  <c r="AD11" i="2"/>
  <c r="AE11" i="2"/>
  <c r="AF11" i="2"/>
  <c r="AG11" i="2"/>
  <c r="AH11" i="2"/>
  <c r="AI11" i="2"/>
  <c r="AJ11" i="2"/>
  <c r="AK11" i="2"/>
  <c r="AD12" i="2"/>
  <c r="AE12" i="2"/>
  <c r="AF12" i="2"/>
  <c r="AG12" i="2"/>
  <c r="AH12" i="2"/>
  <c r="AI12" i="2"/>
  <c r="AJ12" i="2"/>
  <c r="AK12" i="2"/>
  <c r="AD13" i="2"/>
  <c r="AE13" i="2"/>
  <c r="AF13" i="2"/>
  <c r="AG13" i="2"/>
  <c r="AH13" i="2"/>
  <c r="AI13" i="2"/>
  <c r="AJ13" i="2"/>
  <c r="AK13" i="2"/>
  <c r="AD14" i="2"/>
  <c r="AE14" i="2"/>
  <c r="AF14" i="2"/>
  <c r="AG14" i="2"/>
  <c r="AH14" i="2"/>
  <c r="AI14" i="2"/>
  <c r="AJ14" i="2"/>
  <c r="AK14" i="2"/>
  <c r="AD15" i="2"/>
  <c r="AE15" i="2"/>
  <c r="AF15" i="2"/>
  <c r="AG15" i="2"/>
  <c r="AH15" i="2"/>
  <c r="AI15" i="2"/>
  <c r="AJ15" i="2"/>
  <c r="AK15" i="2"/>
  <c r="AD16" i="2"/>
  <c r="AE16" i="2"/>
  <c r="AF16" i="2"/>
  <c r="AG16" i="2"/>
  <c r="AH16" i="2"/>
  <c r="AI16" i="2"/>
  <c r="AJ16" i="2"/>
  <c r="AK16" i="2"/>
  <c r="AD17" i="2"/>
  <c r="AE17" i="2"/>
  <c r="AF17" i="2"/>
  <c r="AG17" i="2"/>
  <c r="AH17" i="2"/>
  <c r="AI17" i="2"/>
  <c r="AJ17" i="2"/>
  <c r="AK17" i="2"/>
  <c r="AD18" i="2"/>
  <c r="AE18" i="2"/>
  <c r="AF18" i="2"/>
  <c r="AG18" i="2"/>
  <c r="AH18" i="2"/>
  <c r="AI18" i="2"/>
  <c r="AJ18" i="2"/>
  <c r="AK18" i="2"/>
  <c r="AD19" i="2"/>
  <c r="AE19" i="2"/>
  <c r="AF19" i="2"/>
  <c r="AG19" i="2"/>
  <c r="AH19" i="2"/>
  <c r="AI19" i="2"/>
  <c r="AJ19" i="2"/>
  <c r="AK19" i="2"/>
  <c r="AD20" i="2"/>
  <c r="AE20" i="2"/>
  <c r="AF20" i="2"/>
  <c r="AG20" i="2"/>
  <c r="AH20" i="2"/>
  <c r="AI20" i="2"/>
  <c r="AJ20" i="2"/>
  <c r="AK20" i="2"/>
  <c r="AD21" i="2"/>
  <c r="AE21" i="2"/>
  <c r="AF21" i="2"/>
  <c r="AG21" i="2"/>
  <c r="AH21" i="2"/>
  <c r="AI21" i="2"/>
  <c r="AJ21" i="2"/>
  <c r="AK21" i="2"/>
  <c r="AD22" i="2"/>
  <c r="AE22" i="2"/>
  <c r="AF22" i="2"/>
  <c r="AG22" i="2"/>
  <c r="AH22" i="2"/>
  <c r="AI22" i="2"/>
  <c r="AJ22" i="2"/>
  <c r="AK22" i="2"/>
  <c r="AD23" i="2"/>
  <c r="AE23" i="2"/>
  <c r="AF23" i="2"/>
  <c r="AG23" i="2"/>
  <c r="AH23" i="2"/>
  <c r="AI23" i="2"/>
  <c r="AJ23" i="2"/>
  <c r="AK23" i="2"/>
  <c r="AD24" i="2"/>
  <c r="AE24" i="2"/>
  <c r="AF24" i="2"/>
  <c r="AG24" i="2"/>
  <c r="AH24" i="2"/>
  <c r="AI24" i="2"/>
  <c r="AJ24" i="2"/>
  <c r="AK24" i="2"/>
  <c r="AD25" i="2"/>
  <c r="AE25" i="2"/>
  <c r="AF25" i="2"/>
  <c r="AG25" i="2"/>
  <c r="AH25" i="2"/>
  <c r="AI25" i="2"/>
  <c r="AJ25" i="2"/>
  <c r="AK25" i="2"/>
  <c r="AD26" i="2"/>
  <c r="AE26" i="2"/>
  <c r="AF26" i="2"/>
  <c r="AG26" i="2"/>
  <c r="AH26" i="2"/>
  <c r="AI26" i="2"/>
  <c r="AJ26" i="2"/>
  <c r="AK26" i="2"/>
  <c r="AD27" i="2"/>
  <c r="AE27" i="2"/>
  <c r="AF27" i="2"/>
  <c r="AG27" i="2"/>
  <c r="AH27" i="2"/>
  <c r="AI27" i="2"/>
  <c r="AJ27" i="2"/>
  <c r="AK27" i="2"/>
  <c r="AD28" i="2"/>
  <c r="AE28" i="2"/>
  <c r="AF28" i="2"/>
  <c r="AG28" i="2"/>
  <c r="AH28" i="2"/>
  <c r="AI28" i="2"/>
  <c r="AJ28" i="2"/>
  <c r="AK28" i="2"/>
  <c r="AD29" i="2"/>
  <c r="AE29" i="2"/>
  <c r="AF29" i="2"/>
  <c r="AG29" i="2"/>
  <c r="AH29" i="2"/>
  <c r="AI29" i="2"/>
  <c r="AJ29" i="2"/>
  <c r="AK29" i="2"/>
  <c r="AD30" i="2"/>
  <c r="AE30" i="2"/>
  <c r="AF30" i="2"/>
  <c r="AG30" i="2"/>
  <c r="AH30" i="2"/>
  <c r="AI30" i="2"/>
  <c r="AJ30" i="2"/>
  <c r="AK30" i="2"/>
  <c r="AD31" i="2"/>
  <c r="AE31" i="2"/>
  <c r="AF31" i="2"/>
  <c r="AG31" i="2"/>
  <c r="AH31" i="2"/>
  <c r="AI31" i="2"/>
  <c r="AJ31" i="2"/>
  <c r="AK31" i="2"/>
  <c r="AD32" i="2"/>
  <c r="AE32" i="2"/>
  <c r="AF32" i="2"/>
  <c r="AG32" i="2"/>
  <c r="AH32" i="2"/>
  <c r="AI32" i="2"/>
  <c r="AJ32" i="2"/>
  <c r="AK32" i="2"/>
  <c r="AD33" i="2"/>
  <c r="AE33" i="2"/>
  <c r="AF33" i="2"/>
  <c r="AG33" i="2"/>
  <c r="AH33" i="2"/>
  <c r="AI33" i="2"/>
  <c r="AJ33" i="2"/>
  <c r="AK33" i="2"/>
  <c r="AD34" i="2"/>
  <c r="AE34" i="2"/>
  <c r="AF34" i="2"/>
  <c r="AG34" i="2"/>
  <c r="AH34" i="2"/>
  <c r="AI34" i="2"/>
  <c r="AJ34" i="2"/>
  <c r="AK34" i="2"/>
  <c r="AD35" i="2"/>
  <c r="AE35" i="2"/>
  <c r="AF35" i="2"/>
  <c r="AG35" i="2"/>
  <c r="AH35" i="2"/>
  <c r="AI35" i="2"/>
  <c r="AJ35" i="2"/>
  <c r="AK35" i="2"/>
  <c r="AD36" i="2"/>
  <c r="AE36" i="2"/>
  <c r="AF36" i="2"/>
  <c r="AG36" i="2"/>
  <c r="AH36" i="2"/>
  <c r="AI36" i="2"/>
  <c r="AJ36" i="2"/>
  <c r="AK36" i="2"/>
  <c r="AD37" i="2"/>
  <c r="AE37" i="2"/>
  <c r="AF37" i="2"/>
  <c r="AG37" i="2"/>
  <c r="AH37" i="2"/>
  <c r="AI37" i="2"/>
  <c r="AJ37" i="2"/>
  <c r="AK37" i="2"/>
  <c r="AD38" i="2"/>
  <c r="AE38" i="2"/>
  <c r="AF38" i="2"/>
  <c r="AG38" i="2"/>
  <c r="AH38" i="2"/>
  <c r="AI38" i="2"/>
  <c r="AJ38" i="2"/>
  <c r="AK38" i="2"/>
  <c r="AD39" i="2"/>
  <c r="AE39" i="2"/>
  <c r="AF39" i="2"/>
  <c r="AG39" i="2"/>
  <c r="AH39" i="2"/>
  <c r="AI39" i="2"/>
  <c r="AJ39" i="2"/>
  <c r="AK39" i="2"/>
  <c r="AD40" i="2"/>
  <c r="AE40" i="2"/>
  <c r="AF40" i="2"/>
  <c r="AG40" i="2"/>
  <c r="AH40" i="2"/>
  <c r="AI40" i="2"/>
  <c r="AJ40" i="2"/>
  <c r="AK40" i="2"/>
  <c r="AD41" i="2"/>
  <c r="AE41" i="2"/>
  <c r="AF41" i="2"/>
  <c r="AG41" i="2"/>
  <c r="AH41" i="2"/>
  <c r="AI41" i="2"/>
  <c r="AJ41" i="2"/>
  <c r="AK41" i="2"/>
  <c r="AD42" i="2"/>
  <c r="AE42" i="2"/>
  <c r="AF42" i="2"/>
  <c r="AG42" i="2"/>
  <c r="AH42" i="2"/>
  <c r="AI42" i="2"/>
  <c r="AJ42" i="2"/>
  <c r="AK42" i="2"/>
  <c r="AD43" i="2"/>
  <c r="AE43" i="2"/>
  <c r="AF43" i="2"/>
  <c r="AG43" i="2"/>
  <c r="AH43" i="2"/>
  <c r="AI43" i="2"/>
  <c r="AJ43" i="2"/>
  <c r="AK43" i="2"/>
  <c r="AD44" i="2"/>
  <c r="AE44" i="2"/>
  <c r="AF44" i="2"/>
  <c r="AG44" i="2"/>
  <c r="AH44" i="2"/>
  <c r="AI44" i="2"/>
  <c r="AJ44" i="2"/>
  <c r="AK44" i="2"/>
  <c r="AD45" i="2"/>
  <c r="AE45" i="2"/>
  <c r="AF45" i="2"/>
  <c r="AG45" i="2"/>
  <c r="AH45" i="2"/>
  <c r="AI45" i="2"/>
  <c r="AJ45" i="2"/>
  <c r="AK45" i="2"/>
  <c r="AD46" i="2"/>
  <c r="AE46" i="2"/>
  <c r="AF46" i="2"/>
  <c r="AG46" i="2"/>
  <c r="AH46" i="2"/>
  <c r="AI46" i="2"/>
  <c r="AJ46" i="2"/>
  <c r="AK46" i="2"/>
  <c r="AD47" i="2"/>
  <c r="AE47" i="2"/>
  <c r="AF47" i="2"/>
  <c r="AG47" i="2"/>
  <c r="AH47" i="2"/>
  <c r="AI47" i="2"/>
  <c r="AJ47" i="2"/>
  <c r="AK47" i="2"/>
  <c r="AD48" i="2"/>
  <c r="AE48" i="2"/>
  <c r="AF48" i="2"/>
  <c r="AG48" i="2"/>
  <c r="AH48" i="2"/>
  <c r="AI48" i="2"/>
  <c r="AJ48" i="2"/>
  <c r="AK48" i="2"/>
  <c r="AD49" i="2"/>
  <c r="AE49" i="2"/>
  <c r="AF49" i="2"/>
  <c r="AG49" i="2"/>
  <c r="AH49" i="2"/>
  <c r="AI49" i="2"/>
  <c r="AJ49" i="2"/>
  <c r="AK49" i="2"/>
  <c r="AD50" i="2"/>
  <c r="AE50" i="2"/>
  <c r="AF50" i="2"/>
  <c r="AG50" i="2"/>
  <c r="AH50" i="2"/>
  <c r="AI50" i="2"/>
  <c r="AJ50" i="2"/>
  <c r="AK50" i="2"/>
  <c r="AD51" i="2"/>
  <c r="AE51" i="2"/>
  <c r="AF51" i="2"/>
  <c r="AG51" i="2"/>
  <c r="AH51" i="2"/>
  <c r="AI51" i="2"/>
  <c r="AJ51" i="2"/>
  <c r="AK51" i="2"/>
  <c r="AD52" i="2"/>
  <c r="AE52" i="2"/>
  <c r="AF52" i="2"/>
  <c r="AG52" i="2"/>
  <c r="AH52" i="2"/>
  <c r="AI52" i="2"/>
  <c r="AJ52" i="2"/>
  <c r="AK52" i="2"/>
  <c r="AD53" i="2"/>
  <c r="AE53" i="2"/>
  <c r="AF53" i="2"/>
  <c r="AG53" i="2"/>
  <c r="AH53" i="2"/>
  <c r="AI53" i="2"/>
  <c r="AJ53" i="2"/>
  <c r="AK53" i="2"/>
  <c r="AD54" i="2"/>
  <c r="AE54" i="2"/>
  <c r="AF54" i="2"/>
  <c r="AG54" i="2"/>
  <c r="AH54" i="2"/>
  <c r="AI54" i="2"/>
  <c r="AJ54" i="2"/>
  <c r="AK54" i="2"/>
  <c r="AD55" i="2"/>
  <c r="AE55" i="2"/>
  <c r="AF55" i="2"/>
  <c r="AG55" i="2"/>
  <c r="AH55" i="2"/>
  <c r="AI55" i="2"/>
  <c r="AJ55" i="2"/>
  <c r="AK55" i="2"/>
  <c r="AD56" i="2"/>
  <c r="AE56" i="2"/>
  <c r="AF56" i="2"/>
  <c r="AG56" i="2"/>
  <c r="AH56" i="2"/>
  <c r="AI56" i="2"/>
  <c r="AJ56" i="2"/>
  <c r="AK56" i="2"/>
  <c r="AD57" i="2"/>
  <c r="AE57" i="2"/>
  <c r="AF57" i="2"/>
  <c r="AG57" i="2"/>
  <c r="AH57" i="2"/>
  <c r="AI57" i="2"/>
  <c r="AJ57" i="2"/>
  <c r="AK57" i="2"/>
  <c r="AD58" i="2"/>
  <c r="AE58" i="2"/>
  <c r="AF58" i="2"/>
  <c r="AG58" i="2"/>
  <c r="AH58" i="2"/>
  <c r="AI58" i="2"/>
  <c r="AJ58" i="2"/>
  <c r="AK58" i="2"/>
  <c r="AD59" i="2"/>
  <c r="AE59" i="2"/>
  <c r="AF59" i="2"/>
  <c r="AG59" i="2"/>
  <c r="AH59" i="2"/>
  <c r="AI59" i="2"/>
  <c r="AJ59" i="2"/>
  <c r="AK59" i="2"/>
  <c r="AD60" i="2"/>
  <c r="AE60" i="2"/>
  <c r="AF60" i="2"/>
  <c r="AG60" i="2"/>
  <c r="AH60" i="2"/>
  <c r="AI60" i="2"/>
  <c r="AJ60" i="2"/>
  <c r="AK60" i="2"/>
  <c r="AD61" i="2"/>
  <c r="AE61" i="2"/>
  <c r="AF61" i="2"/>
  <c r="AG61" i="2"/>
  <c r="AH61" i="2"/>
  <c r="AI61" i="2"/>
  <c r="AJ61" i="2"/>
  <c r="AK61" i="2"/>
  <c r="AD62" i="2"/>
  <c r="AE62" i="2"/>
  <c r="AF62" i="2"/>
  <c r="AG62" i="2"/>
  <c r="AH62" i="2"/>
  <c r="AI62" i="2"/>
  <c r="AJ62" i="2"/>
  <c r="AK62" i="2"/>
  <c r="AD63" i="2"/>
  <c r="AE63" i="2"/>
  <c r="AF63" i="2"/>
  <c r="AG63" i="2"/>
  <c r="AH63" i="2"/>
  <c r="AI63" i="2"/>
  <c r="AJ63" i="2"/>
  <c r="AK63" i="2"/>
  <c r="AD64" i="2"/>
  <c r="AE64" i="2"/>
  <c r="AF64" i="2"/>
  <c r="AG64" i="2"/>
  <c r="AH64" i="2"/>
  <c r="AI64" i="2"/>
  <c r="AJ64" i="2"/>
  <c r="AK64" i="2"/>
  <c r="AD65" i="2"/>
  <c r="AE65" i="2"/>
  <c r="AF65" i="2"/>
  <c r="AG65" i="2"/>
  <c r="AH65" i="2"/>
  <c r="AI65" i="2"/>
  <c r="AJ65" i="2"/>
  <c r="AK65" i="2"/>
  <c r="AD66" i="2"/>
  <c r="AE66" i="2"/>
  <c r="AF66" i="2"/>
  <c r="AG66" i="2"/>
  <c r="AH66" i="2"/>
  <c r="AI66" i="2"/>
  <c r="AJ66" i="2"/>
  <c r="AK66" i="2"/>
  <c r="AD67" i="2"/>
  <c r="AE67" i="2"/>
  <c r="AF67" i="2"/>
  <c r="AG67" i="2"/>
  <c r="AH67" i="2"/>
  <c r="AI67" i="2"/>
  <c r="AJ67" i="2"/>
  <c r="AK67" i="2"/>
  <c r="AD68" i="2"/>
  <c r="AE68" i="2"/>
  <c r="AF68" i="2"/>
  <c r="AG68" i="2"/>
  <c r="AH68" i="2"/>
  <c r="AI68" i="2"/>
  <c r="AJ68" i="2"/>
  <c r="AK68" i="2"/>
  <c r="AD69" i="2"/>
  <c r="AE69" i="2"/>
  <c r="AF69" i="2"/>
  <c r="AG69" i="2"/>
  <c r="AH69" i="2"/>
  <c r="AI69" i="2"/>
  <c r="AJ69" i="2"/>
  <c r="AK69" i="2"/>
  <c r="AD70" i="2"/>
  <c r="AE70" i="2"/>
  <c r="AF70" i="2"/>
  <c r="AG70" i="2"/>
  <c r="AH70" i="2"/>
  <c r="AI70" i="2"/>
  <c r="AJ70" i="2"/>
  <c r="AK70" i="2"/>
  <c r="AD71" i="2"/>
  <c r="AE71" i="2"/>
  <c r="AF71" i="2"/>
  <c r="AG71" i="2"/>
  <c r="AH71" i="2"/>
  <c r="AI71" i="2"/>
  <c r="AJ71" i="2"/>
  <c r="AK71" i="2"/>
  <c r="AD72" i="2"/>
  <c r="AE72" i="2"/>
  <c r="AF72" i="2"/>
  <c r="AG72" i="2"/>
  <c r="AH72" i="2"/>
  <c r="AI72" i="2"/>
  <c r="AJ72" i="2"/>
  <c r="AK72" i="2"/>
  <c r="AD73" i="2"/>
  <c r="AE73" i="2"/>
  <c r="AF73" i="2"/>
  <c r="AG73" i="2"/>
  <c r="AH73" i="2"/>
  <c r="AI73" i="2"/>
  <c r="AJ73" i="2"/>
  <c r="AK73" i="2"/>
  <c r="AD74" i="2"/>
  <c r="AE74" i="2"/>
  <c r="AF74" i="2"/>
  <c r="AG74" i="2"/>
  <c r="AH74" i="2"/>
  <c r="AI74" i="2"/>
  <c r="AJ74" i="2"/>
  <c r="AK74" i="2"/>
  <c r="AD75" i="2"/>
  <c r="AE75" i="2"/>
  <c r="AF75" i="2"/>
  <c r="AG75" i="2"/>
  <c r="AH75" i="2"/>
  <c r="AI75" i="2"/>
  <c r="AJ75" i="2"/>
  <c r="AK75" i="2"/>
  <c r="AD76" i="2"/>
  <c r="AE76" i="2"/>
  <c r="AF76" i="2"/>
  <c r="AG76" i="2"/>
  <c r="AH76" i="2"/>
  <c r="AI76" i="2"/>
  <c r="AJ76" i="2"/>
  <c r="AK76" i="2"/>
  <c r="AD77" i="2"/>
  <c r="AE77" i="2"/>
  <c r="AF77" i="2"/>
  <c r="AG77" i="2"/>
  <c r="AH77" i="2"/>
  <c r="AI77" i="2"/>
  <c r="AJ77" i="2"/>
  <c r="AK77" i="2"/>
  <c r="AD78" i="2"/>
  <c r="AE78" i="2"/>
  <c r="AF78" i="2"/>
  <c r="AG78" i="2"/>
  <c r="AH78" i="2"/>
  <c r="AI78" i="2"/>
  <c r="AJ78" i="2"/>
  <c r="AK78" i="2"/>
  <c r="AD79" i="2"/>
  <c r="AE79" i="2"/>
  <c r="AF79" i="2"/>
  <c r="AG79" i="2"/>
  <c r="AH79" i="2"/>
  <c r="AI79" i="2"/>
  <c r="AJ79" i="2"/>
  <c r="AK79" i="2"/>
  <c r="AD80" i="2"/>
  <c r="AE80" i="2"/>
  <c r="AF80" i="2"/>
  <c r="AG80" i="2"/>
  <c r="AH80" i="2"/>
  <c r="AI80" i="2"/>
  <c r="AJ80" i="2"/>
  <c r="AK80" i="2"/>
  <c r="AD81" i="2"/>
  <c r="AE81" i="2"/>
  <c r="AF81" i="2"/>
  <c r="AG81" i="2"/>
  <c r="AH81" i="2"/>
  <c r="AI81" i="2"/>
  <c r="AJ81" i="2"/>
  <c r="AK81" i="2"/>
  <c r="AD82" i="2"/>
  <c r="AE82" i="2"/>
  <c r="AF82" i="2"/>
  <c r="AG82" i="2"/>
  <c r="AH82" i="2"/>
  <c r="AI82" i="2"/>
  <c r="AJ82" i="2"/>
  <c r="AK82" i="2"/>
  <c r="AD83" i="2"/>
  <c r="AE83" i="2"/>
  <c r="AF83" i="2"/>
  <c r="AG83" i="2"/>
  <c r="AH83" i="2"/>
  <c r="AI83" i="2"/>
  <c r="AJ83" i="2"/>
  <c r="AK83" i="2"/>
  <c r="AD84" i="2"/>
  <c r="AE84" i="2"/>
  <c r="AF84" i="2"/>
  <c r="AG84" i="2"/>
  <c r="AH84" i="2"/>
  <c r="AI84" i="2"/>
  <c r="AJ84" i="2"/>
  <c r="AK84" i="2"/>
  <c r="AD85" i="2"/>
  <c r="AE85" i="2"/>
  <c r="AF85" i="2"/>
  <c r="AG85" i="2"/>
  <c r="AH85" i="2"/>
  <c r="AI85" i="2"/>
  <c r="AJ85" i="2"/>
  <c r="AK85" i="2"/>
  <c r="AD86" i="2"/>
  <c r="AE86" i="2"/>
  <c r="AF86" i="2"/>
  <c r="AG86" i="2"/>
  <c r="AH86" i="2"/>
  <c r="AI86" i="2"/>
  <c r="AJ86" i="2"/>
  <c r="AK86" i="2"/>
  <c r="AD87" i="2"/>
  <c r="AE87" i="2"/>
  <c r="AF87" i="2"/>
  <c r="AG87" i="2"/>
  <c r="AH87" i="2"/>
  <c r="AI87" i="2"/>
  <c r="AJ87" i="2"/>
  <c r="AK87" i="2"/>
  <c r="AD88" i="2"/>
  <c r="AE88" i="2"/>
  <c r="AF88" i="2"/>
  <c r="AG88" i="2"/>
  <c r="AH88" i="2"/>
  <c r="AI88" i="2"/>
  <c r="AJ88" i="2"/>
  <c r="AK88" i="2"/>
  <c r="AD89" i="2"/>
  <c r="AE89" i="2"/>
  <c r="AF89" i="2"/>
  <c r="AG89" i="2"/>
  <c r="AH89" i="2"/>
  <c r="AI89" i="2"/>
  <c r="AJ89" i="2"/>
  <c r="AK89" i="2"/>
  <c r="AD90" i="2"/>
  <c r="AE90" i="2"/>
  <c r="AF90" i="2"/>
  <c r="AG90" i="2"/>
  <c r="AH90" i="2"/>
  <c r="AI90" i="2"/>
  <c r="AJ90" i="2"/>
  <c r="AK90" i="2"/>
  <c r="AD91" i="2"/>
  <c r="AE91" i="2"/>
  <c r="AF91" i="2"/>
  <c r="AG91" i="2"/>
  <c r="AH91" i="2"/>
  <c r="AI91" i="2"/>
  <c r="AJ91" i="2"/>
  <c r="AK91" i="2"/>
  <c r="AD92" i="2"/>
  <c r="AE92" i="2"/>
  <c r="AF92" i="2"/>
  <c r="AG92" i="2"/>
  <c r="AH92" i="2"/>
  <c r="AI92" i="2"/>
  <c r="AJ92" i="2"/>
  <c r="AK92" i="2"/>
  <c r="AD93" i="2"/>
  <c r="AE93" i="2"/>
  <c r="AF93" i="2"/>
  <c r="AG93" i="2"/>
  <c r="AH93" i="2"/>
  <c r="AI93" i="2"/>
  <c r="AJ93" i="2"/>
  <c r="AK93" i="2"/>
  <c r="AD94" i="2"/>
  <c r="AE94" i="2"/>
  <c r="AF94" i="2"/>
  <c r="AG94" i="2"/>
  <c r="AH94" i="2"/>
  <c r="AI94" i="2"/>
  <c r="AJ94" i="2"/>
  <c r="AK94" i="2"/>
  <c r="AD95" i="2"/>
  <c r="AE95" i="2"/>
  <c r="AF95" i="2"/>
  <c r="AG95" i="2"/>
  <c r="AH95" i="2"/>
  <c r="AI95" i="2"/>
  <c r="AJ95" i="2"/>
  <c r="AK95" i="2"/>
  <c r="AD96" i="2"/>
  <c r="AE96" i="2"/>
  <c r="AF96" i="2"/>
  <c r="AG96" i="2"/>
  <c r="AH96" i="2"/>
  <c r="AI96" i="2"/>
  <c r="AJ96" i="2"/>
  <c r="AK96" i="2"/>
  <c r="AD97" i="2"/>
  <c r="AE97" i="2"/>
  <c r="AF97" i="2"/>
  <c r="AG97" i="2"/>
  <c r="AH97" i="2"/>
  <c r="AI97" i="2"/>
  <c r="AJ97" i="2"/>
  <c r="AK97" i="2"/>
  <c r="AD98" i="2"/>
  <c r="AE98" i="2"/>
  <c r="AF98" i="2"/>
  <c r="AG98" i="2"/>
  <c r="AH98" i="2"/>
  <c r="AI98" i="2"/>
  <c r="AJ98" i="2"/>
  <c r="AK98" i="2"/>
  <c r="AD99" i="2"/>
  <c r="AE99" i="2"/>
  <c r="AF99" i="2"/>
  <c r="AG99" i="2"/>
  <c r="AH99" i="2"/>
  <c r="AI99" i="2"/>
  <c r="AJ99" i="2"/>
  <c r="AK99" i="2"/>
  <c r="AD100" i="2"/>
  <c r="AE100" i="2"/>
  <c r="AF100" i="2"/>
  <c r="AG100" i="2"/>
  <c r="AH100" i="2"/>
  <c r="AI100" i="2"/>
  <c r="AJ100" i="2"/>
  <c r="AK100" i="2"/>
  <c r="AD101" i="2"/>
  <c r="AE101" i="2"/>
  <c r="AF101" i="2"/>
  <c r="AG101" i="2"/>
  <c r="AH101" i="2"/>
  <c r="AI101" i="2"/>
  <c r="AJ101" i="2"/>
  <c r="AK101" i="2"/>
  <c r="AD102" i="2"/>
  <c r="AE102" i="2"/>
  <c r="AF102" i="2"/>
  <c r="AG102" i="2"/>
  <c r="AH102" i="2"/>
  <c r="AI102" i="2"/>
  <c r="AJ102" i="2"/>
  <c r="AK102" i="2"/>
  <c r="AD103" i="2"/>
  <c r="AE103" i="2"/>
  <c r="AF103" i="2"/>
  <c r="AG103" i="2"/>
  <c r="AH103" i="2"/>
  <c r="AI103" i="2"/>
  <c r="AJ103" i="2"/>
  <c r="AK103" i="2"/>
  <c r="AD104" i="2"/>
  <c r="AE104" i="2"/>
  <c r="AF104" i="2"/>
  <c r="AG104" i="2"/>
  <c r="AH104" i="2"/>
  <c r="AI104" i="2"/>
  <c r="AJ104" i="2"/>
  <c r="AK104" i="2"/>
  <c r="AD105" i="2"/>
  <c r="AE105" i="2"/>
  <c r="AF105" i="2"/>
  <c r="AG105" i="2"/>
  <c r="AH105" i="2"/>
  <c r="AI105" i="2"/>
  <c r="AJ105" i="2"/>
  <c r="AK105" i="2"/>
  <c r="AD106" i="2"/>
  <c r="AE106" i="2"/>
  <c r="AF106" i="2"/>
  <c r="AG106" i="2"/>
  <c r="AH106" i="2"/>
  <c r="AI106" i="2"/>
  <c r="AJ106" i="2"/>
  <c r="AK106" i="2"/>
  <c r="AD107" i="2"/>
  <c r="AE107" i="2"/>
  <c r="AF107" i="2"/>
  <c r="AG107" i="2"/>
  <c r="AH107" i="2"/>
  <c r="AI107" i="2"/>
  <c r="AJ107" i="2"/>
  <c r="AK107" i="2"/>
  <c r="AD108" i="2"/>
  <c r="AE108" i="2"/>
  <c r="AF108" i="2"/>
  <c r="AG108" i="2"/>
  <c r="AH108" i="2"/>
  <c r="AI108" i="2"/>
  <c r="AJ108" i="2"/>
  <c r="AK108" i="2"/>
  <c r="AD109" i="2"/>
  <c r="AE109" i="2"/>
  <c r="AF109" i="2"/>
  <c r="AG109" i="2"/>
  <c r="AH109" i="2"/>
  <c r="AI109" i="2"/>
  <c r="AJ109" i="2"/>
  <c r="AK109" i="2"/>
  <c r="AD110" i="2"/>
  <c r="AE110" i="2"/>
  <c r="AF110" i="2"/>
  <c r="AG110" i="2"/>
  <c r="AH110" i="2"/>
  <c r="AI110" i="2"/>
  <c r="AJ110" i="2"/>
  <c r="AK110" i="2"/>
  <c r="AD111" i="2"/>
  <c r="AE111" i="2"/>
  <c r="AF111" i="2"/>
  <c r="AG111" i="2"/>
  <c r="AH111" i="2"/>
  <c r="AI111" i="2"/>
  <c r="AJ111" i="2"/>
  <c r="AK111" i="2"/>
  <c r="AD112" i="2"/>
  <c r="AE112" i="2"/>
  <c r="AF112" i="2"/>
  <c r="AG112" i="2"/>
  <c r="AH112" i="2"/>
  <c r="AI112" i="2"/>
  <c r="AJ112" i="2"/>
  <c r="AK112" i="2"/>
  <c r="AD113" i="2"/>
  <c r="AE113" i="2"/>
  <c r="AF113" i="2"/>
  <c r="AG113" i="2"/>
  <c r="AH113" i="2"/>
  <c r="AI113" i="2"/>
  <c r="AJ113" i="2"/>
  <c r="AK113" i="2"/>
  <c r="AD114" i="2"/>
  <c r="AE114" i="2"/>
  <c r="AF114" i="2"/>
  <c r="AG114" i="2"/>
  <c r="AH114" i="2"/>
  <c r="AI114" i="2"/>
  <c r="AJ114" i="2"/>
  <c r="AK114" i="2"/>
  <c r="AD115" i="2"/>
  <c r="AE115" i="2"/>
  <c r="AF115" i="2"/>
  <c r="AG115" i="2"/>
  <c r="AH115" i="2"/>
  <c r="AI115" i="2"/>
  <c r="AJ115" i="2"/>
  <c r="AK115" i="2"/>
  <c r="AD116" i="2"/>
  <c r="AE116" i="2"/>
  <c r="AF116" i="2"/>
  <c r="AG116" i="2"/>
  <c r="AH116" i="2"/>
  <c r="AI116" i="2"/>
  <c r="AJ116" i="2"/>
  <c r="AK116" i="2"/>
  <c r="AD117" i="2"/>
  <c r="AE117" i="2"/>
  <c r="AF117" i="2"/>
  <c r="AG117" i="2"/>
  <c r="AH117" i="2"/>
  <c r="AI117" i="2"/>
  <c r="AJ117" i="2"/>
  <c r="AK117" i="2"/>
  <c r="AD118" i="2"/>
  <c r="AE118" i="2"/>
  <c r="AF118" i="2"/>
  <c r="AG118" i="2"/>
  <c r="AH118" i="2"/>
  <c r="AI118" i="2"/>
  <c r="AJ118" i="2"/>
  <c r="AK118" i="2"/>
  <c r="AD119" i="2"/>
  <c r="AE119" i="2"/>
  <c r="AF119" i="2"/>
  <c r="AG119" i="2"/>
  <c r="AH119" i="2"/>
  <c r="AI119" i="2"/>
  <c r="AJ119" i="2"/>
  <c r="AK119" i="2"/>
  <c r="AD120" i="2"/>
  <c r="AE120" i="2"/>
  <c r="AF120" i="2"/>
  <c r="AG120" i="2"/>
  <c r="AH120" i="2"/>
  <c r="AI120" i="2"/>
  <c r="AJ120" i="2"/>
  <c r="AK120" i="2"/>
  <c r="AD121" i="2"/>
  <c r="AE121" i="2"/>
  <c r="AF121" i="2"/>
  <c r="AG121" i="2"/>
  <c r="AH121" i="2"/>
  <c r="AI121" i="2"/>
  <c r="AJ121" i="2"/>
  <c r="AK121" i="2"/>
  <c r="AD122" i="2"/>
  <c r="AE122" i="2"/>
  <c r="AF122" i="2"/>
  <c r="AG122" i="2"/>
  <c r="AH122" i="2"/>
  <c r="AI122" i="2"/>
  <c r="AJ122" i="2"/>
  <c r="AK122" i="2"/>
  <c r="AD123" i="2"/>
  <c r="AE123" i="2"/>
  <c r="AF123" i="2"/>
  <c r="AG123" i="2"/>
  <c r="AH123" i="2"/>
  <c r="AI123" i="2"/>
  <c r="AJ123" i="2"/>
  <c r="AK123" i="2"/>
  <c r="AD124" i="2"/>
  <c r="AE124" i="2"/>
  <c r="AF124" i="2"/>
  <c r="AG124" i="2"/>
  <c r="AH124" i="2"/>
  <c r="AI124" i="2"/>
  <c r="AJ124" i="2"/>
  <c r="AK124" i="2"/>
  <c r="AD125" i="2"/>
  <c r="AE125" i="2"/>
  <c r="AF125" i="2"/>
  <c r="AG125" i="2"/>
  <c r="AH125" i="2"/>
  <c r="AI125" i="2"/>
  <c r="AJ125" i="2"/>
  <c r="AK125" i="2"/>
  <c r="AD126" i="2"/>
  <c r="AE126" i="2"/>
  <c r="AF126" i="2"/>
  <c r="AG126" i="2"/>
  <c r="AH126" i="2"/>
  <c r="AI126" i="2"/>
  <c r="AJ126" i="2"/>
  <c r="AK126" i="2"/>
  <c r="AD127" i="2"/>
  <c r="AE127" i="2"/>
  <c r="AF127" i="2"/>
  <c r="AG127" i="2"/>
  <c r="AH127" i="2"/>
  <c r="AI127" i="2"/>
  <c r="AJ127" i="2"/>
  <c r="AK127" i="2"/>
  <c r="AD128" i="2"/>
  <c r="AE128" i="2"/>
  <c r="AF128" i="2"/>
  <c r="AG128" i="2"/>
  <c r="AH128" i="2"/>
  <c r="AI128" i="2"/>
  <c r="AJ128" i="2"/>
  <c r="AK128" i="2"/>
  <c r="AD129" i="2"/>
  <c r="AE129" i="2"/>
  <c r="AF129" i="2"/>
  <c r="AG129" i="2"/>
  <c r="AH129" i="2"/>
  <c r="AI129" i="2"/>
  <c r="AJ129" i="2"/>
  <c r="AK129" i="2"/>
  <c r="AD130" i="2"/>
  <c r="AE130" i="2"/>
  <c r="AF130" i="2"/>
  <c r="AG130" i="2"/>
  <c r="AH130" i="2"/>
  <c r="AI130" i="2"/>
  <c r="AJ130" i="2"/>
  <c r="AK130" i="2"/>
  <c r="AD131" i="2"/>
  <c r="AE131" i="2"/>
  <c r="AF131" i="2"/>
  <c r="AG131" i="2"/>
  <c r="AH131" i="2"/>
  <c r="AI131" i="2"/>
  <c r="AJ131" i="2"/>
  <c r="AK131" i="2"/>
  <c r="AD132" i="2"/>
  <c r="AE132" i="2"/>
  <c r="AF132" i="2"/>
  <c r="AG132" i="2"/>
  <c r="AH132" i="2"/>
  <c r="AI132" i="2"/>
  <c r="AJ132" i="2"/>
  <c r="AK132" i="2"/>
  <c r="AD133" i="2"/>
  <c r="AE133" i="2"/>
  <c r="AF133" i="2"/>
  <c r="AG133" i="2"/>
  <c r="AH133" i="2"/>
  <c r="AI133" i="2"/>
  <c r="AJ133" i="2"/>
  <c r="AK133" i="2"/>
  <c r="AD134" i="2"/>
  <c r="AE134" i="2"/>
  <c r="AF134" i="2"/>
  <c r="AG134" i="2"/>
  <c r="AH134" i="2"/>
  <c r="AI134" i="2"/>
  <c r="AJ134" i="2"/>
  <c r="AK134" i="2"/>
  <c r="AD135" i="2"/>
  <c r="AE135" i="2"/>
  <c r="AF135" i="2"/>
  <c r="AG135" i="2"/>
  <c r="AH135" i="2"/>
  <c r="AI135" i="2"/>
  <c r="AJ135" i="2"/>
  <c r="AK135" i="2"/>
  <c r="AD136" i="2"/>
  <c r="AE136" i="2"/>
  <c r="AF136" i="2"/>
  <c r="AG136" i="2"/>
  <c r="AH136" i="2"/>
  <c r="AI136" i="2"/>
  <c r="AJ136" i="2"/>
  <c r="AK136" i="2"/>
  <c r="AD137" i="2"/>
  <c r="AE137" i="2"/>
  <c r="AF137" i="2"/>
  <c r="AG137" i="2"/>
  <c r="AH137" i="2"/>
  <c r="AI137" i="2"/>
  <c r="AJ137" i="2"/>
  <c r="AK137" i="2"/>
  <c r="AD138" i="2"/>
  <c r="AE138" i="2"/>
  <c r="AF138" i="2"/>
  <c r="AG138" i="2"/>
  <c r="AH138" i="2"/>
  <c r="AI138" i="2"/>
  <c r="AJ138" i="2"/>
  <c r="AK138" i="2"/>
  <c r="AD139" i="2"/>
  <c r="AE139" i="2"/>
  <c r="AF139" i="2"/>
  <c r="AG139" i="2"/>
  <c r="AH139" i="2"/>
  <c r="AI139" i="2"/>
  <c r="AJ139" i="2"/>
  <c r="AK139" i="2"/>
  <c r="AD140" i="2"/>
  <c r="AE140" i="2"/>
  <c r="AF140" i="2"/>
  <c r="AG140" i="2"/>
  <c r="AH140" i="2"/>
  <c r="AI140" i="2"/>
  <c r="AJ140" i="2"/>
  <c r="AK140" i="2"/>
  <c r="AD141" i="2"/>
  <c r="AE141" i="2"/>
  <c r="AF141" i="2"/>
  <c r="AG141" i="2"/>
  <c r="AH141" i="2"/>
  <c r="AI141" i="2"/>
  <c r="AJ141" i="2"/>
  <c r="AK141" i="2"/>
  <c r="AD142" i="2"/>
  <c r="AE142" i="2"/>
  <c r="AF142" i="2"/>
  <c r="AG142" i="2"/>
  <c r="AH142" i="2"/>
  <c r="AI142" i="2"/>
  <c r="AJ142" i="2"/>
  <c r="AK142" i="2"/>
  <c r="AD143" i="2"/>
  <c r="AE143" i="2"/>
  <c r="AF143" i="2"/>
  <c r="AG143" i="2"/>
  <c r="AH143" i="2"/>
  <c r="AI143" i="2"/>
  <c r="AJ143" i="2"/>
  <c r="AK143" i="2"/>
  <c r="AD144" i="2"/>
  <c r="AE144" i="2"/>
  <c r="AF144" i="2"/>
  <c r="AG144" i="2"/>
  <c r="AH144" i="2"/>
  <c r="AI144" i="2"/>
  <c r="AJ144" i="2"/>
  <c r="AK144" i="2"/>
  <c r="AD145" i="2"/>
  <c r="AE145" i="2"/>
  <c r="AF145" i="2"/>
  <c r="AG145" i="2"/>
  <c r="AH145" i="2"/>
  <c r="AI145" i="2"/>
  <c r="AJ145" i="2"/>
  <c r="AK145" i="2"/>
  <c r="AD146" i="2"/>
  <c r="AE146" i="2"/>
  <c r="AF146" i="2"/>
  <c r="AG146" i="2"/>
  <c r="AH146" i="2"/>
  <c r="AI146" i="2"/>
  <c r="AJ146" i="2"/>
  <c r="AK146" i="2"/>
  <c r="AD147" i="2"/>
  <c r="AE147" i="2"/>
  <c r="AF147" i="2"/>
  <c r="AG147" i="2"/>
  <c r="AH147" i="2"/>
  <c r="AI147" i="2"/>
  <c r="AJ147" i="2"/>
  <c r="AK147" i="2"/>
  <c r="AD148" i="2"/>
  <c r="AE148" i="2"/>
  <c r="AF148" i="2"/>
  <c r="AG148" i="2"/>
  <c r="AH148" i="2"/>
  <c r="AI148" i="2"/>
  <c r="AJ148" i="2"/>
  <c r="AK148" i="2"/>
  <c r="AD149" i="2"/>
  <c r="AE149" i="2"/>
  <c r="AF149" i="2"/>
  <c r="AG149" i="2"/>
  <c r="AH149" i="2"/>
  <c r="AI149" i="2"/>
  <c r="AJ149" i="2"/>
  <c r="AK149" i="2"/>
  <c r="AD150" i="2"/>
  <c r="AE150" i="2"/>
  <c r="AF150" i="2"/>
  <c r="AG150" i="2"/>
  <c r="AH150" i="2"/>
  <c r="AI150" i="2"/>
  <c r="AJ150" i="2"/>
  <c r="AK150" i="2"/>
  <c r="AD151" i="2"/>
  <c r="AE151" i="2"/>
  <c r="AF151" i="2"/>
  <c r="AG151" i="2"/>
  <c r="AH151" i="2"/>
  <c r="AI151" i="2"/>
  <c r="AJ151" i="2"/>
  <c r="AK151" i="2"/>
  <c r="AD152" i="2"/>
  <c r="AE152" i="2"/>
  <c r="AF152" i="2"/>
  <c r="AG152" i="2"/>
  <c r="AH152" i="2"/>
  <c r="AI152" i="2"/>
  <c r="AJ152" i="2"/>
  <c r="AK152" i="2"/>
  <c r="AD153" i="2"/>
  <c r="AE153" i="2"/>
  <c r="AF153" i="2"/>
  <c r="AG153" i="2"/>
  <c r="AH153" i="2"/>
  <c r="AI153" i="2"/>
  <c r="AJ153" i="2"/>
  <c r="AK153" i="2"/>
  <c r="AD154" i="2"/>
  <c r="AE154" i="2"/>
  <c r="AF154" i="2"/>
  <c r="AG154" i="2"/>
  <c r="AH154" i="2"/>
  <c r="AI154" i="2"/>
  <c r="AJ154" i="2"/>
  <c r="AK154" i="2"/>
  <c r="AD155" i="2"/>
  <c r="AE155" i="2"/>
  <c r="AF155" i="2"/>
  <c r="AG155" i="2"/>
  <c r="AH155" i="2"/>
  <c r="AI155" i="2"/>
  <c r="AJ155" i="2"/>
  <c r="AK155" i="2"/>
  <c r="AD156" i="2"/>
  <c r="AE156" i="2"/>
  <c r="AF156" i="2"/>
  <c r="AG156" i="2"/>
  <c r="AH156" i="2"/>
  <c r="AI156" i="2"/>
  <c r="AJ156" i="2"/>
  <c r="AK156" i="2"/>
  <c r="AD157" i="2"/>
  <c r="AE157" i="2"/>
  <c r="AF157" i="2"/>
  <c r="AG157" i="2"/>
  <c r="AH157" i="2"/>
  <c r="AI157" i="2"/>
  <c r="AJ157" i="2"/>
  <c r="AK157" i="2"/>
  <c r="AD158" i="2"/>
  <c r="AE158" i="2"/>
  <c r="AF158" i="2"/>
  <c r="AG158" i="2"/>
  <c r="AH158" i="2"/>
  <c r="AI158" i="2"/>
  <c r="AJ158" i="2"/>
  <c r="AK158" i="2"/>
  <c r="AD159" i="2"/>
  <c r="AE159" i="2"/>
  <c r="AF159" i="2"/>
  <c r="AG159" i="2"/>
  <c r="AH159" i="2"/>
  <c r="AI159" i="2"/>
  <c r="AJ159" i="2"/>
  <c r="AK159" i="2"/>
  <c r="AD160" i="2"/>
  <c r="AE160" i="2"/>
  <c r="AF160" i="2"/>
  <c r="AG160" i="2"/>
  <c r="AH160" i="2"/>
  <c r="AI160" i="2"/>
  <c r="AJ160" i="2"/>
  <c r="AK160" i="2"/>
  <c r="AD161" i="2"/>
  <c r="AE161" i="2"/>
  <c r="AF161" i="2"/>
  <c r="AG161" i="2"/>
  <c r="AH161" i="2"/>
  <c r="AI161" i="2"/>
  <c r="AJ161" i="2"/>
  <c r="AK161" i="2"/>
  <c r="AD162" i="2"/>
  <c r="AE162" i="2"/>
  <c r="AF162" i="2"/>
  <c r="AG162" i="2"/>
  <c r="AH162" i="2"/>
  <c r="AI162" i="2"/>
  <c r="AJ162" i="2"/>
  <c r="AK162" i="2"/>
  <c r="AD163" i="2"/>
  <c r="AE163" i="2"/>
  <c r="AF163" i="2"/>
  <c r="AG163" i="2"/>
  <c r="AH163" i="2"/>
  <c r="AI163" i="2"/>
  <c r="AJ163" i="2"/>
  <c r="AK163" i="2"/>
  <c r="AD164" i="2"/>
  <c r="AE164" i="2"/>
  <c r="AF164" i="2"/>
  <c r="AG164" i="2"/>
  <c r="AH164" i="2"/>
  <c r="AI164" i="2"/>
  <c r="AJ164" i="2"/>
  <c r="AK164" i="2"/>
  <c r="AD165" i="2"/>
  <c r="AE165" i="2"/>
  <c r="AF165" i="2"/>
  <c r="AG165" i="2"/>
  <c r="AH165" i="2"/>
  <c r="AI165" i="2"/>
  <c r="AJ165" i="2"/>
  <c r="AK165" i="2"/>
  <c r="AD166" i="2"/>
  <c r="AE166" i="2"/>
  <c r="AF166" i="2"/>
  <c r="AG166" i="2"/>
  <c r="AH166" i="2"/>
  <c r="AI166" i="2"/>
  <c r="AJ166" i="2"/>
  <c r="AK166" i="2"/>
  <c r="AD167" i="2"/>
  <c r="AE167" i="2"/>
  <c r="AF167" i="2"/>
  <c r="AG167" i="2"/>
  <c r="AH167" i="2"/>
  <c r="AI167" i="2"/>
  <c r="AJ167" i="2"/>
  <c r="AK167" i="2"/>
  <c r="AD168" i="2"/>
  <c r="AE168" i="2"/>
  <c r="AF168" i="2"/>
  <c r="AG168" i="2"/>
  <c r="AH168" i="2"/>
  <c r="AI168" i="2"/>
  <c r="AJ168" i="2"/>
  <c r="AK168" i="2"/>
  <c r="AD169" i="2"/>
  <c r="AE169" i="2"/>
  <c r="AF169" i="2"/>
  <c r="AG169" i="2"/>
  <c r="AH169" i="2"/>
  <c r="AI169" i="2"/>
  <c r="AJ169" i="2"/>
  <c r="AK169" i="2"/>
  <c r="AD170" i="2"/>
  <c r="AE170" i="2"/>
  <c r="AF170" i="2"/>
  <c r="AG170" i="2"/>
  <c r="AH170" i="2"/>
  <c r="AI170" i="2"/>
  <c r="AJ170" i="2"/>
  <c r="AK170" i="2"/>
  <c r="AD171" i="2"/>
  <c r="AE171" i="2"/>
  <c r="AF171" i="2"/>
  <c r="AG171" i="2"/>
  <c r="AH171" i="2"/>
  <c r="AI171" i="2"/>
  <c r="AJ171" i="2"/>
  <c r="AK171" i="2"/>
  <c r="AD172" i="2"/>
  <c r="AE172" i="2"/>
  <c r="AF172" i="2"/>
  <c r="AG172" i="2"/>
  <c r="AH172" i="2"/>
  <c r="AI172" i="2"/>
  <c r="AJ172" i="2"/>
  <c r="AK172" i="2"/>
  <c r="AD173" i="2"/>
  <c r="AE173" i="2"/>
  <c r="AF173" i="2"/>
  <c r="AG173" i="2"/>
  <c r="AH173" i="2"/>
  <c r="AI173" i="2"/>
  <c r="AJ173" i="2"/>
  <c r="AK173" i="2"/>
  <c r="AD174" i="2"/>
  <c r="AE174" i="2"/>
  <c r="AF174" i="2"/>
  <c r="AG174" i="2"/>
  <c r="AH174" i="2"/>
  <c r="AI174" i="2"/>
  <c r="AJ174" i="2"/>
  <c r="AK174" i="2"/>
  <c r="AD175" i="2"/>
  <c r="AE175" i="2"/>
  <c r="AF175" i="2"/>
  <c r="AG175" i="2"/>
  <c r="AH175" i="2"/>
  <c r="AI175" i="2"/>
  <c r="AJ175" i="2"/>
  <c r="AK175" i="2"/>
  <c r="AD176" i="2"/>
  <c r="AE176" i="2"/>
  <c r="AF176" i="2"/>
  <c r="AG176" i="2"/>
  <c r="AH176" i="2"/>
  <c r="AI176" i="2"/>
  <c r="AJ176" i="2"/>
  <c r="AK176" i="2"/>
  <c r="AD177" i="2"/>
  <c r="AE177" i="2"/>
  <c r="AF177" i="2"/>
  <c r="AG177" i="2"/>
  <c r="AH177" i="2"/>
  <c r="AI177" i="2"/>
  <c r="AJ177" i="2"/>
  <c r="AK177" i="2"/>
  <c r="AD178" i="2"/>
  <c r="AE178" i="2"/>
  <c r="AF178" i="2"/>
  <c r="AG178" i="2"/>
  <c r="AH178" i="2"/>
  <c r="AI178" i="2"/>
  <c r="AJ178" i="2"/>
  <c r="AK178" i="2"/>
  <c r="AD179" i="2"/>
  <c r="AE179" i="2"/>
  <c r="AF179" i="2"/>
  <c r="AG179" i="2"/>
  <c r="AH179" i="2"/>
  <c r="AI179" i="2"/>
  <c r="AJ179" i="2"/>
  <c r="AK179" i="2"/>
  <c r="AD180" i="2"/>
  <c r="AE180" i="2"/>
  <c r="AF180" i="2"/>
  <c r="AG180" i="2"/>
  <c r="AH180" i="2"/>
  <c r="AI180" i="2"/>
  <c r="AJ180" i="2"/>
  <c r="AK180" i="2"/>
  <c r="AD181" i="2"/>
  <c r="AE181" i="2"/>
  <c r="AF181" i="2"/>
  <c r="AG181" i="2"/>
  <c r="AH181" i="2"/>
  <c r="AI181" i="2"/>
  <c r="AJ181" i="2"/>
  <c r="AK181" i="2"/>
  <c r="AD182" i="2"/>
  <c r="AE182" i="2"/>
  <c r="AF182" i="2"/>
  <c r="AG182" i="2"/>
  <c r="AH182" i="2"/>
  <c r="AI182" i="2"/>
  <c r="AJ182" i="2"/>
  <c r="AK182" i="2"/>
  <c r="AD183" i="2"/>
  <c r="AE183" i="2"/>
  <c r="AF183" i="2"/>
  <c r="AG183" i="2"/>
  <c r="AH183" i="2"/>
  <c r="AI183" i="2"/>
  <c r="AJ183" i="2"/>
  <c r="AK183" i="2"/>
  <c r="AD184" i="2"/>
  <c r="AE184" i="2"/>
  <c r="AF184" i="2"/>
  <c r="AG184" i="2"/>
  <c r="AH184" i="2"/>
  <c r="AI184" i="2"/>
  <c r="AJ184" i="2"/>
  <c r="AK184" i="2"/>
  <c r="AD185" i="2"/>
  <c r="AE185" i="2"/>
  <c r="AF185" i="2"/>
  <c r="AG185" i="2"/>
  <c r="AH185" i="2"/>
  <c r="AI185" i="2"/>
  <c r="AJ185" i="2"/>
  <c r="AK185" i="2"/>
  <c r="AD186" i="2"/>
  <c r="AE186" i="2"/>
  <c r="AF186" i="2"/>
  <c r="AG186" i="2"/>
  <c r="AH186" i="2"/>
  <c r="AI186" i="2"/>
  <c r="AJ186" i="2"/>
  <c r="AK186" i="2"/>
  <c r="AD187" i="2"/>
  <c r="AE187" i="2"/>
  <c r="AF187" i="2"/>
  <c r="AG187" i="2"/>
  <c r="AH187" i="2"/>
  <c r="AI187" i="2"/>
  <c r="AJ187" i="2"/>
  <c r="AK187" i="2"/>
  <c r="AD188" i="2"/>
  <c r="AE188" i="2"/>
  <c r="AF188" i="2"/>
  <c r="AG188" i="2"/>
  <c r="AH188" i="2"/>
  <c r="AI188" i="2"/>
  <c r="AJ188" i="2"/>
  <c r="AK188" i="2"/>
  <c r="AD189" i="2"/>
  <c r="AE189" i="2"/>
  <c r="AF189" i="2"/>
  <c r="AG189" i="2"/>
  <c r="AH189" i="2"/>
  <c r="AI189" i="2"/>
  <c r="AJ189" i="2"/>
  <c r="AK189" i="2"/>
  <c r="AD190" i="2"/>
  <c r="AE190" i="2"/>
  <c r="AF190" i="2"/>
  <c r="AG190" i="2"/>
  <c r="AH190" i="2"/>
  <c r="AI190" i="2"/>
  <c r="AJ190" i="2"/>
  <c r="AK190" i="2"/>
  <c r="AD191" i="2"/>
  <c r="AE191" i="2"/>
  <c r="AF191" i="2"/>
  <c r="AG191" i="2"/>
  <c r="AH191" i="2"/>
  <c r="AI191" i="2"/>
  <c r="AJ191" i="2"/>
  <c r="AK191" i="2"/>
  <c r="AD192" i="2"/>
  <c r="AE192" i="2"/>
  <c r="AF192" i="2"/>
  <c r="AG192" i="2"/>
  <c r="AH192" i="2"/>
  <c r="AI192" i="2"/>
  <c r="AJ192" i="2"/>
  <c r="AK192" i="2"/>
  <c r="AD193" i="2"/>
  <c r="AE193" i="2"/>
  <c r="AF193" i="2"/>
  <c r="AG193" i="2"/>
  <c r="AH193" i="2"/>
  <c r="AI193" i="2"/>
  <c r="AJ193" i="2"/>
  <c r="AK193" i="2"/>
  <c r="AD194" i="2"/>
  <c r="AE194" i="2"/>
  <c r="AF194" i="2"/>
  <c r="AG194" i="2"/>
  <c r="AH194" i="2"/>
  <c r="AI194" i="2"/>
  <c r="AJ194" i="2"/>
  <c r="AK194" i="2"/>
  <c r="AD195" i="2"/>
  <c r="AE195" i="2"/>
  <c r="AF195" i="2"/>
  <c r="AG195" i="2"/>
  <c r="AH195" i="2"/>
  <c r="AI195" i="2"/>
  <c r="AJ195" i="2"/>
  <c r="AK195" i="2"/>
  <c r="AD196" i="2"/>
  <c r="AE196" i="2"/>
  <c r="AF196" i="2"/>
  <c r="AG196" i="2"/>
  <c r="AH196" i="2"/>
  <c r="AI196" i="2"/>
  <c r="AJ196" i="2"/>
  <c r="AK196" i="2"/>
  <c r="AD197" i="2"/>
  <c r="AE197" i="2"/>
  <c r="AF197" i="2"/>
  <c r="AG197" i="2"/>
  <c r="AH197" i="2"/>
  <c r="AI197" i="2"/>
  <c r="AJ197" i="2"/>
  <c r="AK197" i="2"/>
  <c r="AD198" i="2"/>
  <c r="AE198" i="2"/>
  <c r="AF198" i="2"/>
  <c r="AG198" i="2"/>
  <c r="AH198" i="2"/>
  <c r="AI198" i="2"/>
  <c r="AJ198" i="2"/>
  <c r="AK198" i="2"/>
  <c r="AD199" i="2"/>
  <c r="AE199" i="2"/>
  <c r="AF199" i="2"/>
  <c r="AG199" i="2"/>
  <c r="AH199" i="2"/>
  <c r="AI199" i="2"/>
  <c r="AJ199" i="2"/>
  <c r="AK199" i="2"/>
  <c r="AD200" i="2"/>
  <c r="AE200" i="2"/>
  <c r="AF200" i="2"/>
  <c r="AG200" i="2"/>
  <c r="AH200" i="2"/>
  <c r="AI200" i="2"/>
  <c r="AJ200" i="2"/>
  <c r="AK200" i="2"/>
  <c r="AD201" i="2"/>
  <c r="AE201" i="2"/>
  <c r="AF201" i="2"/>
  <c r="AG201" i="2"/>
  <c r="AH201" i="2"/>
  <c r="AI201" i="2"/>
  <c r="AJ201" i="2"/>
  <c r="AK201" i="2"/>
  <c r="AD202" i="2"/>
  <c r="AE202" i="2"/>
  <c r="AF202" i="2"/>
  <c r="AG202" i="2"/>
  <c r="AH202" i="2"/>
  <c r="AI202" i="2"/>
  <c r="AJ202" i="2"/>
  <c r="AK202" i="2"/>
  <c r="AD203" i="2"/>
  <c r="AE203" i="2"/>
  <c r="AF203" i="2"/>
  <c r="AG203" i="2"/>
  <c r="AH203" i="2"/>
  <c r="AI203" i="2"/>
  <c r="AJ203" i="2"/>
  <c r="AK203" i="2"/>
  <c r="AD204" i="2"/>
  <c r="AE204" i="2"/>
  <c r="AF204" i="2"/>
  <c r="AG204" i="2"/>
  <c r="AH204" i="2"/>
  <c r="AI204" i="2"/>
  <c r="AJ204" i="2"/>
  <c r="AK204" i="2"/>
  <c r="AD205" i="2"/>
  <c r="AE205" i="2"/>
  <c r="AF205" i="2"/>
  <c r="AG205" i="2"/>
  <c r="AH205" i="2"/>
  <c r="AI205" i="2"/>
  <c r="AJ205" i="2"/>
  <c r="AK205" i="2"/>
  <c r="AD206" i="2"/>
  <c r="AE206" i="2"/>
  <c r="AF206" i="2"/>
  <c r="AG206" i="2"/>
  <c r="AH206" i="2"/>
  <c r="AI206" i="2"/>
  <c r="AJ206" i="2"/>
  <c r="AK206" i="2"/>
  <c r="AD207" i="2"/>
  <c r="AE207" i="2"/>
  <c r="AF207" i="2"/>
  <c r="AG207" i="2"/>
  <c r="AH207" i="2"/>
  <c r="AI207" i="2"/>
  <c r="AJ207" i="2"/>
  <c r="AK207" i="2"/>
  <c r="AD208" i="2"/>
  <c r="AE208" i="2"/>
  <c r="AF208" i="2"/>
  <c r="AG208" i="2"/>
  <c r="AH208" i="2"/>
  <c r="AI208" i="2"/>
  <c r="AJ208" i="2"/>
  <c r="AK208" i="2"/>
  <c r="AD209" i="2"/>
  <c r="AE209" i="2"/>
  <c r="AF209" i="2"/>
  <c r="AG209" i="2"/>
  <c r="AH209" i="2"/>
  <c r="AI209" i="2"/>
  <c r="AJ209" i="2"/>
  <c r="AK209" i="2"/>
  <c r="AD210" i="2"/>
  <c r="AE210" i="2"/>
  <c r="AF210" i="2"/>
  <c r="AG210" i="2"/>
  <c r="AH210" i="2"/>
  <c r="AI210" i="2"/>
  <c r="AJ210" i="2"/>
  <c r="AK210" i="2"/>
  <c r="AD211" i="2"/>
  <c r="AE211" i="2"/>
  <c r="AF211" i="2"/>
  <c r="AG211" i="2"/>
  <c r="AH211" i="2"/>
  <c r="AI211" i="2"/>
  <c r="AJ211" i="2"/>
  <c r="AK211" i="2"/>
  <c r="AD212" i="2"/>
  <c r="AE212" i="2"/>
  <c r="AF212" i="2"/>
  <c r="AG212" i="2"/>
  <c r="AH212" i="2"/>
  <c r="AI212" i="2"/>
  <c r="AJ212" i="2"/>
  <c r="AK212" i="2"/>
  <c r="AD213" i="2"/>
  <c r="AE213" i="2"/>
  <c r="AF213" i="2"/>
  <c r="AG213" i="2"/>
  <c r="AH213" i="2"/>
  <c r="AI213" i="2"/>
  <c r="AJ213" i="2"/>
  <c r="AK213" i="2"/>
  <c r="AD214" i="2"/>
  <c r="AE214" i="2"/>
  <c r="AF214" i="2"/>
  <c r="AG214" i="2"/>
  <c r="AH214" i="2"/>
  <c r="AI214" i="2"/>
  <c r="AJ214" i="2"/>
  <c r="AK214" i="2"/>
  <c r="AD215" i="2"/>
  <c r="AE215" i="2"/>
  <c r="AF215" i="2"/>
  <c r="AG215" i="2"/>
  <c r="AH215" i="2"/>
  <c r="AI215" i="2"/>
  <c r="AJ215" i="2"/>
  <c r="AK215" i="2"/>
  <c r="AD216" i="2"/>
  <c r="AE216" i="2"/>
  <c r="AF216" i="2"/>
  <c r="AG216" i="2"/>
  <c r="AH216" i="2"/>
  <c r="AI216" i="2"/>
  <c r="AJ216" i="2"/>
  <c r="AK216" i="2"/>
  <c r="AD217" i="2"/>
  <c r="AE217" i="2"/>
  <c r="AF217" i="2"/>
  <c r="AG217" i="2"/>
  <c r="AH217" i="2"/>
  <c r="AI217" i="2"/>
  <c r="AJ217" i="2"/>
  <c r="AK217" i="2"/>
  <c r="AD218" i="2"/>
  <c r="AE218" i="2"/>
  <c r="AF218" i="2"/>
  <c r="AG218" i="2"/>
  <c r="AH218" i="2"/>
  <c r="AI218" i="2"/>
  <c r="AJ218" i="2"/>
  <c r="AK218" i="2"/>
  <c r="AD219" i="2"/>
  <c r="AE219" i="2"/>
  <c r="AF219" i="2"/>
  <c r="AG219" i="2"/>
  <c r="AH219" i="2"/>
  <c r="AI219" i="2"/>
  <c r="AJ219" i="2"/>
  <c r="AK219" i="2"/>
  <c r="AD220" i="2"/>
  <c r="AE220" i="2"/>
  <c r="AF220" i="2"/>
  <c r="AG220" i="2"/>
  <c r="AH220" i="2"/>
  <c r="AI220" i="2"/>
  <c r="AJ220" i="2"/>
  <c r="AK220" i="2"/>
  <c r="AD221" i="2"/>
  <c r="AE221" i="2"/>
  <c r="AF221" i="2"/>
  <c r="AG221" i="2"/>
  <c r="AH221" i="2"/>
  <c r="AI221" i="2"/>
  <c r="AJ221" i="2"/>
  <c r="AK221" i="2"/>
  <c r="AD222" i="2"/>
  <c r="AE222" i="2"/>
  <c r="AF222" i="2"/>
  <c r="AG222" i="2"/>
  <c r="AH222" i="2"/>
  <c r="AI222" i="2"/>
  <c r="AJ222" i="2"/>
  <c r="AK222" i="2"/>
  <c r="AD223" i="2"/>
  <c r="AE223" i="2"/>
  <c r="AF223" i="2"/>
  <c r="AG223" i="2"/>
  <c r="AH223" i="2"/>
  <c r="AI223" i="2"/>
  <c r="AJ223" i="2"/>
  <c r="AK223" i="2"/>
  <c r="AD224" i="2"/>
  <c r="AE224" i="2"/>
  <c r="AF224" i="2"/>
  <c r="AG224" i="2"/>
  <c r="AH224" i="2"/>
  <c r="AI224" i="2"/>
  <c r="AJ224" i="2"/>
  <c r="AK224" i="2"/>
  <c r="AD225" i="2"/>
  <c r="AE225" i="2"/>
  <c r="AF225" i="2"/>
  <c r="AG225" i="2"/>
  <c r="AH225" i="2"/>
  <c r="AI225" i="2"/>
  <c r="AJ225" i="2"/>
  <c r="AK225" i="2"/>
  <c r="AD226" i="2"/>
  <c r="AE226" i="2"/>
  <c r="AF226" i="2"/>
  <c r="AG226" i="2"/>
  <c r="AH226" i="2"/>
  <c r="AI226" i="2"/>
  <c r="AJ226" i="2"/>
  <c r="AK226" i="2"/>
  <c r="AD227" i="2"/>
  <c r="AE227" i="2"/>
  <c r="AF227" i="2"/>
  <c r="AG227" i="2"/>
  <c r="AH227" i="2"/>
  <c r="AI227" i="2"/>
  <c r="AJ227" i="2"/>
  <c r="AK227" i="2"/>
  <c r="AD228" i="2"/>
  <c r="AE228" i="2"/>
  <c r="AF228" i="2"/>
  <c r="AG228" i="2"/>
  <c r="AH228" i="2"/>
  <c r="AI228" i="2"/>
  <c r="AJ228" i="2"/>
  <c r="AK228" i="2"/>
  <c r="AD229" i="2"/>
  <c r="AE229" i="2"/>
  <c r="AF229" i="2"/>
  <c r="AG229" i="2"/>
  <c r="AH229" i="2"/>
  <c r="AI229" i="2"/>
  <c r="AJ229" i="2"/>
  <c r="AK229" i="2"/>
  <c r="AD230" i="2"/>
  <c r="AE230" i="2"/>
  <c r="AF230" i="2"/>
  <c r="AG230" i="2"/>
  <c r="AH230" i="2"/>
  <c r="AI230" i="2"/>
  <c r="AJ230" i="2"/>
  <c r="AK230" i="2"/>
  <c r="AD231" i="2"/>
  <c r="AE231" i="2"/>
  <c r="AF231" i="2"/>
  <c r="AG231" i="2"/>
  <c r="AH231" i="2"/>
  <c r="AI231" i="2"/>
  <c r="AJ231" i="2"/>
  <c r="AK231" i="2"/>
  <c r="AD232" i="2"/>
  <c r="AE232" i="2"/>
  <c r="AF232" i="2"/>
  <c r="AG232" i="2"/>
  <c r="AH232" i="2"/>
  <c r="AI232" i="2"/>
  <c r="AJ232" i="2"/>
  <c r="AK232" i="2"/>
  <c r="AD233" i="2"/>
  <c r="AE233" i="2"/>
  <c r="AF233" i="2"/>
  <c r="AG233" i="2"/>
  <c r="AH233" i="2"/>
  <c r="AI233" i="2"/>
  <c r="AJ233" i="2"/>
  <c r="AK233" i="2"/>
  <c r="AD234" i="2"/>
  <c r="AE234" i="2"/>
  <c r="AF234" i="2"/>
  <c r="AG234" i="2"/>
  <c r="AH234" i="2"/>
  <c r="AI234" i="2"/>
  <c r="AJ234" i="2"/>
  <c r="AK234" i="2"/>
  <c r="AD235" i="2"/>
  <c r="AE235" i="2"/>
  <c r="AF235" i="2"/>
  <c r="AG235" i="2"/>
  <c r="AH235" i="2"/>
  <c r="AI235" i="2"/>
  <c r="AJ235" i="2"/>
  <c r="AK235" i="2"/>
  <c r="AD236" i="2"/>
  <c r="AE236" i="2"/>
  <c r="AF236" i="2"/>
  <c r="AG236" i="2"/>
  <c r="AH236" i="2"/>
  <c r="AI236" i="2"/>
  <c r="AJ236" i="2"/>
  <c r="AK236" i="2"/>
  <c r="AD237" i="2"/>
  <c r="AE237" i="2"/>
  <c r="AF237" i="2"/>
  <c r="AG237" i="2"/>
  <c r="AH237" i="2"/>
  <c r="AI237" i="2"/>
  <c r="AJ237" i="2"/>
  <c r="AK237" i="2"/>
  <c r="AD238" i="2"/>
  <c r="AE238" i="2"/>
  <c r="AF238" i="2"/>
  <c r="AG238" i="2"/>
  <c r="AH238" i="2"/>
  <c r="AI238" i="2"/>
  <c r="AJ238" i="2"/>
  <c r="AK238" i="2"/>
  <c r="AD239" i="2"/>
  <c r="AE239" i="2"/>
  <c r="AF239" i="2"/>
  <c r="AG239" i="2"/>
  <c r="AH239" i="2"/>
  <c r="AI239" i="2"/>
  <c r="AJ239" i="2"/>
  <c r="AK239" i="2"/>
  <c r="AD240" i="2"/>
  <c r="AE240" i="2"/>
  <c r="AF240" i="2"/>
  <c r="AG240" i="2"/>
  <c r="AH240" i="2"/>
  <c r="AI240" i="2"/>
  <c r="AJ240" i="2"/>
  <c r="AK240" i="2"/>
  <c r="AD241" i="2"/>
  <c r="AE241" i="2"/>
  <c r="AF241" i="2"/>
  <c r="AG241" i="2"/>
  <c r="AH241" i="2"/>
  <c r="AI241" i="2"/>
  <c r="AJ241" i="2"/>
  <c r="AK241" i="2"/>
  <c r="AD242" i="2"/>
  <c r="AE242" i="2"/>
  <c r="AF242" i="2"/>
  <c r="AG242" i="2"/>
  <c r="AH242" i="2"/>
  <c r="AI242" i="2"/>
  <c r="AJ242" i="2"/>
  <c r="AK242" i="2"/>
  <c r="AD243" i="2"/>
  <c r="AE243" i="2"/>
  <c r="AF243" i="2"/>
  <c r="AG243" i="2"/>
  <c r="AH243" i="2"/>
  <c r="AI243" i="2"/>
  <c r="AJ243" i="2"/>
  <c r="AK243" i="2"/>
  <c r="AD244" i="2"/>
  <c r="AE244" i="2"/>
  <c r="AF244" i="2"/>
  <c r="AG244" i="2"/>
  <c r="AH244" i="2"/>
  <c r="AI244" i="2"/>
  <c r="AJ244" i="2"/>
  <c r="AK244" i="2"/>
  <c r="AD245" i="2"/>
  <c r="AE245" i="2"/>
  <c r="AF245" i="2"/>
  <c r="AG245" i="2"/>
  <c r="AH245" i="2"/>
  <c r="AI245" i="2"/>
  <c r="AJ245" i="2"/>
  <c r="AK245" i="2"/>
  <c r="AD246" i="2"/>
  <c r="AE246" i="2"/>
  <c r="AF246" i="2"/>
  <c r="AG246" i="2"/>
  <c r="AH246" i="2"/>
  <c r="AI246" i="2"/>
  <c r="AJ246" i="2"/>
  <c r="AK246" i="2"/>
  <c r="AD247" i="2"/>
  <c r="AE247" i="2"/>
  <c r="AF247" i="2"/>
  <c r="AG247" i="2"/>
  <c r="AH247" i="2"/>
  <c r="AI247" i="2"/>
  <c r="AJ247" i="2"/>
  <c r="AK247" i="2"/>
  <c r="AD248" i="2"/>
  <c r="AE248" i="2"/>
  <c r="AF248" i="2"/>
  <c r="AG248" i="2"/>
  <c r="AH248" i="2"/>
  <c r="AI248" i="2"/>
  <c r="AJ248" i="2"/>
  <c r="AK248" i="2"/>
  <c r="AD249" i="2"/>
  <c r="AE249" i="2"/>
  <c r="AF249" i="2"/>
  <c r="AG249" i="2"/>
  <c r="AH249" i="2"/>
  <c r="AI249" i="2"/>
  <c r="AJ249" i="2"/>
  <c r="AK249" i="2"/>
  <c r="AD250" i="2"/>
  <c r="AE250" i="2"/>
  <c r="AF250" i="2"/>
  <c r="AG250" i="2"/>
  <c r="AH250" i="2"/>
  <c r="AI250" i="2"/>
  <c r="AJ250" i="2"/>
  <c r="AK250" i="2"/>
  <c r="AD251" i="2"/>
  <c r="AE251" i="2"/>
  <c r="AF251" i="2"/>
  <c r="AG251" i="2"/>
  <c r="AH251" i="2"/>
  <c r="AI251" i="2"/>
  <c r="AJ251" i="2"/>
  <c r="AK251" i="2"/>
  <c r="G3" i="2"/>
  <c r="H3" i="2"/>
  <c r="I3" i="2"/>
  <c r="J3" i="2"/>
  <c r="K3" i="2"/>
  <c r="L3" i="2"/>
  <c r="M3" i="2"/>
  <c r="N3" i="2"/>
  <c r="O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B2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Συντάκτης</author>
  </authors>
  <commentList>
    <comment ref="V13" authorId="0" shapeId="0" xr:uid="{10DFC71B-3369-4B13-8647-52D6CBA9F911}">
      <text>
        <r>
          <rPr>
            <b/>
            <sz val="9"/>
            <color indexed="81"/>
            <rFont val="Tahoma"/>
            <family val="2"/>
            <charset val="161"/>
          </rPr>
          <t>ΠΤΩΣΗ ΛΟΓΟ ΥΠΕΡΤΙΜΗΜΕΝΗΣ ΜΕΤΟΧΗ, ΠΩΛΗΣΗ ΣΤΟ ΑΝΟΙΓΜΑ, 11:00</t>
        </r>
      </text>
    </comment>
  </commentList>
</comments>
</file>

<file path=xl/sharedStrings.xml><?xml version="1.0" encoding="utf-8"?>
<sst xmlns="http://schemas.openxmlformats.org/spreadsheetml/2006/main" count="1008" uniqueCount="200">
  <si>
    <t>Ημ/νία</t>
  </si>
  <si>
    <t>ΕΕΕ</t>
  </si>
  <si>
    <t>ΦΦΓΚΡΠ</t>
  </si>
  <si>
    <t>ΓΡΙΒ</t>
  </si>
  <si>
    <t>ΜΠΕΛΑ</t>
  </si>
  <si>
    <t>ΛΑΜΔΑ</t>
  </si>
  <si>
    <t>ΒΙΟ</t>
  </si>
  <si>
    <t>ΑΡΑΙΓ</t>
  </si>
  <si>
    <t>ΓΕΚΤΕΡΝΑ</t>
  </si>
  <si>
    <t>ΣΑΡ</t>
  </si>
  <si>
    <t>ΔΕΗ</t>
  </si>
  <si>
    <t>ΕΛΠΕ</t>
  </si>
  <si>
    <t>ΕΥΔΑΠ</t>
  </si>
  <si>
    <t>ΜΟΗ</t>
  </si>
  <si>
    <t>ΜΥΤΙΛ</t>
  </si>
  <si>
    <t>ΟΠΑΠ</t>
  </si>
  <si>
    <t>ΟΛΠ</t>
  </si>
  <si>
    <r>
      <t> </t>
    </r>
    <r>
      <rPr>
        <b/>
        <sz val="9"/>
        <color rgb="FF111111"/>
        <rFont val="Arial"/>
        <family val="2"/>
        <charset val="161"/>
      </rPr>
      <t>ΟΤΕ</t>
    </r>
  </si>
  <si>
    <t>ΤΕΝΕΡΓ</t>
  </si>
  <si>
    <t>ΤΙΤΚ</t>
  </si>
  <si>
    <t>ΑΣΚΟ</t>
  </si>
  <si>
    <t>ΦΡΛΚ</t>
  </si>
  <si>
    <t>ΑΒΑΞ</t>
  </si>
  <si>
    <r>
      <t> </t>
    </r>
    <r>
      <rPr>
        <b/>
        <sz val="9"/>
        <color rgb="FF111111"/>
        <rFont val="Arial"/>
        <family val="2"/>
        <charset val="161"/>
      </rPr>
      <t>ΜΛΣ</t>
    </r>
  </si>
  <si>
    <t>ΥΓΕΙΑ</t>
  </si>
  <si>
    <t>ΑΝΕΜΟΣ</t>
  </si>
  <si>
    <t>ΕΛΛΑΚΤΩΡ</t>
  </si>
  <si>
    <t>ΕΥΑΠΣ</t>
  </si>
  <si>
    <t>ΙΚΤΙΝ</t>
  </si>
  <si>
    <t>ΙΝΤΚΑ</t>
  </si>
  <si>
    <t>ΙΝΛΟΤ</t>
  </si>
  <si>
    <t>ΚΛΜ</t>
  </si>
  <si>
    <t>ΚΟΡΡΕΣ</t>
  </si>
  <si>
    <t>ΝΗΡ</t>
  </si>
  <si>
    <t>ΟΛΘ</t>
  </si>
  <si>
    <t>ΠΛΑΙΣ</t>
  </si>
  <si>
    <t>ΠΛΑΘ</t>
  </si>
  <si>
    <t>Α/Α</t>
  </si>
  <si>
    <t>ΕΤΑΙΡΕΙΑ</t>
  </si>
  <si>
    <t>ΣΥΜΒΟΛΟ</t>
  </si>
  <si>
    <t>ΔΕΙΚΤΗΣ</t>
  </si>
  <si>
    <t>ΚΛΑΔΟΣ</t>
  </si>
  <si>
    <t>GRIVALIA (πρώην EUROBANK PROPERTIES)</t>
  </si>
  <si>
    <t>FTSE-Large Cap</t>
  </si>
  <si>
    <t>Ακίνητη Περιουσία</t>
  </si>
  <si>
    <t>LAMDA DEVELOPMENT</t>
  </si>
  <si>
    <t>Ακίνητη Περιουσία </t>
  </si>
  <si>
    <t>FTSE-Mid Cap</t>
  </si>
  <si>
    <t>Βιομηχανικά Προϊόντα &amp; Υπηρεσίες</t>
  </si>
  <si>
    <t>ΟΡΓΑΝΙΣΜΟΣ ΛΙΜΕΝΟΣ ΠΕΙΡΑΙΑ</t>
  </si>
  <si>
    <t>ΒΙΟΧΑΛΚΟ</t>
  </si>
  <si>
    <t>FOLLI FOLLIE</t>
  </si>
  <si>
    <t>Εμπόριο </t>
  </si>
  <si>
    <t>ΤΙΤΑΝ</t>
  </si>
  <si>
    <t>Κατασκευές &amp; Υλικά Κατασκευών</t>
  </si>
  <si>
    <t>ΓΕΚ ΤΕΡΝΑ</t>
  </si>
  <si>
    <t>ΙΚΤΙΝΟΣ</t>
  </si>
  <si>
    <t>MOTOR OIL</t>
  </si>
  <si>
    <t>Πετρέλαιο &amp; Αέριο</t>
  </si>
  <si>
    <t>ΕΛΛΗΝΙΚΑ ΠΕΤΡΕΛΑΙΑ</t>
  </si>
  <si>
    <t>JUMBO</t>
  </si>
  <si>
    <t>Προσωπικά &amp; Οικιακά Αγαθά</t>
  </si>
  <si>
    <t>FOURLIS</t>
  </si>
  <si>
    <t>ΜΥΤΙΛΗΝΑΙΟΣ</t>
  </si>
  <si>
    <t>Πρώτες Ύλες </t>
  </si>
  <si>
    <t>Ταξίδια &amp; Αναψυχή</t>
  </si>
  <si>
    <t>AEGEAN AIRLINES</t>
  </si>
  <si>
    <t>INTRALOT</t>
  </si>
  <si>
    <t>INTRACOM ΣΥΜΜΕΤΟΧΩΝ</t>
  </si>
  <si>
    <t>Τεχνολογία</t>
  </si>
  <si>
    <t>MLS ΠΛΗΡΟΦΟΡΙΚΗ</t>
  </si>
  <si>
    <t>ΜΛΣ</t>
  </si>
  <si>
    <t>ΠΛΑΙΣΙΟ</t>
  </si>
  <si>
    <t>ΟΤΕ</t>
  </si>
  <si>
    <t>Τηλεπικοινωνίες</t>
  </si>
  <si>
    <t>ΤΡΙΑ ΕΨΙΛΟΝ</t>
  </si>
  <si>
    <t>Τρόφιμα &amp; Ποτά </t>
  </si>
  <si>
    <t>ΘΕΡΑΠΕΥΤΗΡΙΟ ΥΓΕΙΑ</t>
  </si>
  <si>
    <t>Υγεία</t>
  </si>
  <si>
    <t>Υπηρεσίες Κοινής Ωφέλειας</t>
  </si>
  <si>
    <t>ΤΕΡΝΑ ΕΝΕΡΓΕΙΑΚΗ</t>
  </si>
  <si>
    <t>ΕΤΑΙΡΕΙΑ ΥΔΡΕΥΣΗΣ-ΑΠΟΧΕΤΕΥΣΗΣ ΘΕΣΣΑΛΟΝΙΚΗΣ</t>
  </si>
  <si>
    <t>ΕΛΛΗΝΙΚΗ ΤΕΧΝΟΔΟΜΙΚΗ-ΑΝΕΜΟΣ</t>
  </si>
  <si>
    <t>ΠΛΑΣΤΙΚΑ ΘΡΑΚΗΣ</t>
  </si>
  <si>
    <t>Χημικά</t>
  </si>
  <si>
    <t>ΟΡΓΑΝΙΣΜΟΣ ΛΙΜΕΝΟΣ ΘΕΣ/ΝΙΚΗΣ</t>
  </si>
  <si>
    <t>ΓΡ. ΣΑΡΑΝΤΗΣ Α.Β.Ε.Ε.</t>
  </si>
  <si>
    <t>A.S. ΕΜΠΟΡ.-ΒΙΟΜ. ΕΤΑΙΡΙΑ Η/Υ</t>
  </si>
  <si>
    <t>J. &amp; P. ΑΒΑΞ Α.Ε.</t>
  </si>
  <si>
    <t>Κ.Λ.Μ. Α.Ε.</t>
  </si>
  <si>
    <t>ΝΗΡΕΥΣ Α.Ε.</t>
  </si>
  <si>
    <t>Γεωργία &amp; Αλιεία</t>
  </si>
  <si>
    <t>ΚΕΦΑΛΑΙΟΠΟΙΗΣΗ (13.04.2018)</t>
  </si>
  <si>
    <t>FTSE-Μid Cap</t>
  </si>
  <si>
    <t>ΜΕΤΟΧΗ</t>
  </si>
  <si>
    <t>ΜΕΤΟΧΕΣ ΥΠΟ ΕΠΙΛΟΓΗ</t>
  </si>
  <si>
    <t>ΚΕΦΑΛΑΙΟΠΟΙΗΣΗ</t>
  </si>
  <si>
    <t>alpha</t>
  </si>
  <si>
    <t>beta</t>
  </si>
  <si>
    <t>score</t>
  </si>
  <si>
    <t>Market Model</t>
  </si>
  <si>
    <t>ΑΠΟΔΟΣΕΙΣ</t>
  </si>
  <si>
    <t>ΓΔ</t>
  </si>
  <si>
    <t>ΓΔΧΑ</t>
  </si>
  <si>
    <t>Αρ. Μετοχων</t>
  </si>
  <si>
    <t>Tιμή closed</t>
  </si>
  <si>
    <t>Ημερήσιες ρευστότητες</t>
  </si>
  <si>
    <t>Μέσος Όγκος</t>
  </si>
  <si>
    <t>Δείκτης</t>
  </si>
  <si>
    <t>STDVE</t>
  </si>
  <si>
    <t>ΔΕΙΚΤΗΣ ΚΕΦΑΛΑΙΚΗΣ ΔΙΑΡΘΡΩΣΗΣ</t>
  </si>
  <si>
    <t>ΜΕΣΟΣ</t>
  </si>
  <si>
    <t>+++</t>
  </si>
  <si>
    <t>ΔΕΙΚΤΗΣ ΚΥΚΛΟΦΟΡΙΑΚΗΣ ΡΕΥΣΤΟΤΗΤΑΣ</t>
  </si>
  <si>
    <t>Σταθμισμένα Κριτήρια Αξιολόγησης Μετοχών</t>
  </si>
  <si>
    <t>ΜΕΤΟΧΕΣ</t>
  </si>
  <si>
    <t>ΡΕΥΣΤΟΤΗΤΑ</t>
  </si>
  <si>
    <t>ΤΥΠΙΚΗ ΑΠΟΚΛΙΣΗ</t>
  </si>
  <si>
    <t>ΙΚ/ΞΚ</t>
  </si>
  <si>
    <t>CURRENT RATIO</t>
  </si>
  <si>
    <t>BETA</t>
  </si>
  <si>
    <t>ΣΥΝΟΛΟ</t>
  </si>
  <si>
    <t>SCORE</t>
  </si>
  <si>
    <t>ΣΥΝΘΕΣΗ ΧΑΡΤΟΦΥΛΑΚΙΟΥ ΜΕΤΟΧΩΝ</t>
  </si>
  <si>
    <t>ΣΤΑΘΜΙΣΗ</t>
  </si>
  <si>
    <t>Τυπική Απόκλιση</t>
  </si>
  <si>
    <t>Ιστορικές Αποδόσεις</t>
  </si>
  <si>
    <t xml:space="preserve">Ημ/νία </t>
  </si>
  <si>
    <t>Σ(wi)</t>
  </si>
  <si>
    <t>E(Rp)</t>
  </si>
  <si>
    <t>Variance(p)</t>
  </si>
  <si>
    <t>σ(p)</t>
  </si>
  <si>
    <t>Sharpe Ratio</t>
  </si>
  <si>
    <t>Πίνακας Διακυμάνσεων - Συνδιακυμάνσεων</t>
  </si>
  <si>
    <t>ΤΕΛΙΚΗ ΣΥΝΘΕΣΗ ΧΑΡΤΟΦΥΛΑΚΙΟΥ</t>
  </si>
  <si>
    <t>Ποσό</t>
  </si>
  <si>
    <t>Μετρητά</t>
  </si>
  <si>
    <t>Ημερομηνία</t>
  </si>
  <si>
    <t>Νέα που αφορούν την εταιρία</t>
  </si>
  <si>
    <t>Νέα που αφορούν την οικονομία</t>
  </si>
  <si>
    <t>Διακύμανση 20 τελευταίων ημερών</t>
  </si>
  <si>
    <t>Μέση ημερήσια απόδοση 20 τελ. Ημερών</t>
  </si>
  <si>
    <t>Μέση εμπορευσιμότητα 20 τελ. Ημερών</t>
  </si>
  <si>
    <t>ΨΗΦΟΣ ΕΜΠΙΣΤΟΣΥΝΗΣ</t>
  </si>
  <si>
    <t xml:space="preserve">ΟΤΕ </t>
  </si>
  <si>
    <t>EEE</t>
  </si>
  <si>
    <t>ANEMOΣ</t>
  </si>
  <si>
    <t>ΚΕΡΔΟΣ/ΖΗΜΙΑ</t>
  </si>
  <si>
    <t>Σύνολο</t>
  </si>
  <si>
    <t xml:space="preserve">ΑΡΑΙΓ </t>
  </si>
  <si>
    <t xml:space="preserve">ΤΕΝΕΡΓ </t>
  </si>
  <si>
    <t>Στάθμιση</t>
  </si>
  <si>
    <t xml:space="preserve">ποσό </t>
  </si>
  <si>
    <t>αρθμ. Μετοχών</t>
  </si>
  <si>
    <t>τιμή Μτχ.</t>
  </si>
  <si>
    <t xml:space="preserve">Μετοχή </t>
  </si>
  <si>
    <t xml:space="preserve">ΟΠΑΠ </t>
  </si>
  <si>
    <t>Αγορά</t>
  </si>
  <si>
    <t>Διαθέσιμα με μετρητα</t>
  </si>
  <si>
    <t>Τόκοι από Μετρητα</t>
  </si>
  <si>
    <t>Σύνολο από διαθεσίμων από πώληση</t>
  </si>
  <si>
    <t xml:space="preserve"> </t>
  </si>
  <si>
    <t>Πωληση</t>
  </si>
  <si>
    <t>ΣΥΝΝΑΛΑΓΕΣ</t>
  </si>
  <si>
    <t>Ημέρες από έναρξη</t>
  </si>
  <si>
    <t>Νέα Σύσταση</t>
  </si>
  <si>
    <t>Αρχική Σύσταση Χαρτοφυλακίου</t>
  </si>
  <si>
    <t>6η ΑΛΛΑΓΗ</t>
  </si>
  <si>
    <t>5η ΑΛΛΑΓΗ</t>
  </si>
  <si>
    <t>4η ΑΛΛΑΓΗ</t>
  </si>
  <si>
    <t>3η ΑΛΛΑΓΗ</t>
  </si>
  <si>
    <t>2η ΑΛΛΑΓΗ</t>
  </si>
  <si>
    <t>1η ΑΛΛΑΓΗ</t>
  </si>
  <si>
    <t>ΗΜΕΡΑ</t>
  </si>
  <si>
    <t>ΗΜΕΡΟΜΗΝΙΑ</t>
  </si>
  <si>
    <t>ΑΠΟΔΟΣΗ ΓΔ</t>
  </si>
  <si>
    <t>ΑΠΟΔΟΣΗ Χ/Φ</t>
  </si>
  <si>
    <t>ΣΩΡΕΥΤΙΚΗ ΑΠΟΔΟΣΗ Γ/Δ</t>
  </si>
  <si>
    <t>ΣΩΡΕΥΤΙΚΗ ΑΠΟΔΟΣΗ Χ/Φ</t>
  </si>
  <si>
    <t>ΕΠΙΘΕΣΗ FUND QCM</t>
  </si>
  <si>
    <t>ΕΞΑΓΟΡΑ ΞΕΝ. ΜΟΝΑΔΑΣ</t>
  </si>
  <si>
    <t xml:space="preserve">ΑΝΟΔΟΣ ΠΩΛΗΣΕΩΝ </t>
  </si>
  <si>
    <t>ΑΠΟΧΩΡΗΣΗ ΜΕΛΟΥΣ ΤΗΣ</t>
  </si>
  <si>
    <t>ΘΕΤΙΚΑ ΜΥΜΑΤΑ ΑΠΌ BLUE CHIPS</t>
  </si>
  <si>
    <t xml:space="preserve">BLUE CHIPS </t>
  </si>
  <si>
    <t>ΠΡΟΒΛΕΨΕΙΣ ΓΙΑ ΑΥΞΗΣΗ</t>
  </si>
  <si>
    <t>ΑΥΞΗΣΗ ΤΖΙΡΟΥ ΚΑΙ ΚΕΡΔΩΝ</t>
  </si>
  <si>
    <t>ΑΝΑΤΡΟΠΕΣ ΣΤΟΝ ΚΛΑΔΟ</t>
  </si>
  <si>
    <t>BLUE CHIPS</t>
  </si>
  <si>
    <t>ΔΥΟ ΜΗΝΕΣ ΠΑΓΩΜΑ</t>
  </si>
  <si>
    <t>ΚΑΛΥΤΕΡΟ ΕΡΓΑΣΙΑΚΟ ΠΕΡΙΒΑΛΛΟΝ</t>
  </si>
  <si>
    <t>ΘΕΤΙΚΑ ΜΗΝΥΜΑΤΑ</t>
  </si>
  <si>
    <t>ΘΕΤΙΚΑ ΜΗΝΥΜΑΤΑ ΑΝΑΛΥΤΩΝ</t>
  </si>
  <si>
    <t xml:space="preserve">ΝΕΕΣ ΕΠΕΝΔΥΣΕΙΣ </t>
  </si>
  <si>
    <t xml:space="preserve">ΑΥΞΗΣΗ ΚΕΡΔΩΝ </t>
  </si>
  <si>
    <t>ΥΠΕΡΦΟΡΟΛΟΓΗΣΗ ΣΥΝΔ. ΤΗΛ</t>
  </si>
  <si>
    <t xml:space="preserve">ΚΑΛΥΤΕΡΟΥΣ ΕΡΓΟΔΟΤΕΣ </t>
  </si>
  <si>
    <t xml:space="preserve">ΑΥΞΗΣΗ ΕΣΟΔΩΝ </t>
  </si>
  <si>
    <t>ΑΝΟΔΟΣ ΚΛΑΔΟΥ ΑΝ. ΠΗΓΩΝ ΕΝΕΡΓΕΙΑΣ</t>
  </si>
  <si>
    <t>ΌΧΙ ΔΙΚΑΙΩΜΑ ΕΠΙΣΤΡΟΦΗΣ ΚΕΦ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</si>
</sst>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€_-;\-* #,##0.00\ _€_-;_-* &quot;-&quot;??\ _€_-;_-@_-"/>
    <numFmt numFmtId="164" formatCode="#,##0.00\ &quot;€&quot;"/>
    <numFmt numFmtId="165" formatCode="0.000"/>
    <numFmt numFmtId="166" formatCode="0.000000"/>
    <numFmt numFmtId="167" formatCode="_-* #,##0\ _€_-;\-* #,##0\ _€_-;_-* &quot;-&quot;??\ _€_-;_-@_-"/>
    <numFmt numFmtId="172" formatCode="_-* #,##0.00\ _€_-;\-* #,##0.00\ _€_-;_-* &quot;-&quot;??\ _€_-;_-@_-"/>
    <numFmt numFmtId="174" formatCode="#,##0\ &quot;€&quot;"/>
    <numFmt numFmtId="175" formatCode="0.0%"/>
  </numFmts>
  <fonts count="3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9"/>
      <color rgb="FF111111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9"/>
      <color rgb="FF11111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0"/>
      <name val="Aharoni"/>
    </font>
    <font>
      <b/>
      <sz val="12"/>
      <color theme="1"/>
      <name val="Aharoni"/>
    </font>
    <font>
      <sz val="11"/>
      <color rgb="FF006100"/>
      <name val="Calibri"/>
      <family val="2"/>
      <charset val="161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9"/>
      <color rgb="FFFF0000"/>
      <name val="Arial"/>
      <family val="2"/>
      <charset val="161"/>
    </font>
    <font>
      <b/>
      <u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charset val="161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b/>
      <sz val="11"/>
      <color rgb="FF00B050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0000FF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15" borderId="4" applyNumberFormat="0" applyAlignment="0" applyProtection="0"/>
    <xf numFmtId="0" fontId="8" fillId="15" borderId="3" applyNumberFormat="0" applyAlignment="0" applyProtection="0"/>
    <xf numFmtId="0" fontId="9" fillId="16" borderId="5" applyNumberFormat="0" applyAlignment="0" applyProtection="0"/>
    <xf numFmtId="0" fontId="12" fillId="17" borderId="0" applyNumberFormat="0" applyBorder="0" applyAlignment="0" applyProtection="0"/>
    <xf numFmtId="43" fontId="5" fillId="0" borderId="0" applyFont="0" applyFill="0" applyBorder="0" applyAlignment="0" applyProtection="0"/>
    <xf numFmtId="0" fontId="18" fillId="19" borderId="0" applyNumberFormat="0" applyBorder="0" applyAlignment="0" applyProtection="0"/>
    <xf numFmtId="172" fontId="5" fillId="0" borderId="0" applyFont="0" applyFill="0" applyBorder="0" applyAlignment="0" applyProtection="0"/>
    <xf numFmtId="0" fontId="23" fillId="0" borderId="0"/>
  </cellStyleXfs>
  <cellXfs count="3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/>
    <xf numFmtId="0" fontId="0" fillId="13" borderId="2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14" borderId="2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0" fillId="10" borderId="2" xfId="0" applyNumberFormat="1" applyFill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0" fontId="9" fillId="16" borderId="5" xfId="5"/>
    <xf numFmtId="0" fontId="7" fillId="15" borderId="4" xfId="3" applyAlignment="1">
      <alignment horizontal="center" vertical="center"/>
    </xf>
    <xf numFmtId="0" fontId="7" fillId="15" borderId="4" xfId="3" applyAlignment="1">
      <alignment horizontal="center" vertical="center" wrapText="1"/>
    </xf>
    <xf numFmtId="0" fontId="7" fillId="15" borderId="13" xfId="3" applyBorder="1" applyAlignment="1">
      <alignment horizontal="center" vertical="center" wrapText="1"/>
    </xf>
    <xf numFmtId="0" fontId="9" fillId="16" borderId="14" xfId="5" applyBorder="1" applyAlignment="1">
      <alignment horizontal="center" vertical="center"/>
    </xf>
    <xf numFmtId="0" fontId="7" fillId="15" borderId="7" xfId="3" applyBorder="1" applyAlignment="1">
      <alignment horizontal="center" vertical="center"/>
    </xf>
    <xf numFmtId="0" fontId="7" fillId="15" borderId="9" xfId="3" applyBorder="1" applyAlignment="1">
      <alignment horizontal="center" vertical="center"/>
    </xf>
    <xf numFmtId="0" fontId="7" fillId="15" borderId="11" xfId="3" applyBorder="1" applyAlignment="1">
      <alignment horizontal="center" vertical="center"/>
    </xf>
    <xf numFmtId="0" fontId="7" fillId="15" borderId="16" xfId="3" applyBorder="1" applyAlignment="1">
      <alignment horizontal="center" vertical="center"/>
    </xf>
    <xf numFmtId="0" fontId="7" fillId="15" borderId="17" xfId="3" applyBorder="1" applyAlignment="1">
      <alignment horizontal="center" vertical="center" wrapText="1"/>
    </xf>
    <xf numFmtId="164" fontId="9" fillId="16" borderId="15" xfId="5" applyNumberFormat="1" applyBorder="1" applyAlignment="1">
      <alignment horizontal="center" vertical="center"/>
    </xf>
    <xf numFmtId="0" fontId="7" fillId="15" borderId="18" xfId="3" applyBorder="1" applyAlignment="1">
      <alignment horizontal="center" vertical="center"/>
    </xf>
    <xf numFmtId="0" fontId="9" fillId="16" borderId="19" xfId="5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24" xfId="0" applyNumberFormat="1" applyBorder="1" applyAlignment="1">
      <alignment horizontal="center" vertical="center"/>
    </xf>
    <xf numFmtId="14" fontId="3" fillId="0" borderId="25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0" fontId="6" fillId="0" borderId="0" xfId="2" applyFill="1" applyBorder="1" applyAlignment="1">
      <alignment horizontal="center" vertical="center"/>
    </xf>
    <xf numFmtId="10" fontId="6" fillId="0" borderId="0" xfId="2" applyNumberFormat="1" applyAlignment="1">
      <alignment horizontal="center" vertical="center"/>
    </xf>
    <xf numFmtId="165" fontId="9" fillId="16" borderId="5" xfId="5" applyNumberFormat="1" applyAlignment="1">
      <alignment horizontal="center" vertical="center"/>
    </xf>
    <xf numFmtId="0" fontId="7" fillId="15" borderId="4" xfId="3" applyBorder="1" applyAlignment="1">
      <alignment horizontal="center" vertical="center"/>
    </xf>
    <xf numFmtId="0" fontId="7" fillId="15" borderId="27" xfId="3" applyBorder="1" applyAlignment="1">
      <alignment horizontal="center" vertical="center"/>
    </xf>
    <xf numFmtId="3" fontId="7" fillId="15" borderId="4" xfId="3" applyNumberFormat="1" applyBorder="1" applyAlignment="1">
      <alignment horizontal="center" vertical="center"/>
    </xf>
    <xf numFmtId="3" fontId="7" fillId="15" borderId="27" xfId="3" applyNumberForma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4" fontId="3" fillId="0" borderId="28" xfId="0" applyNumberFormat="1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7" fillId="0" borderId="16" xfId="3" applyFill="1" applyBorder="1" applyAlignment="1">
      <alignment horizontal="center" vertical="center"/>
    </xf>
    <xf numFmtId="0" fontId="8" fillId="0" borderId="32" xfId="4" applyFill="1" applyBorder="1" applyAlignment="1">
      <alignment horizontal="center" vertical="center"/>
    </xf>
    <xf numFmtId="0" fontId="8" fillId="0" borderId="33" xfId="4" applyFill="1" applyBorder="1" applyAlignment="1">
      <alignment horizontal="center" vertical="center"/>
    </xf>
    <xf numFmtId="0" fontId="7" fillId="0" borderId="13" xfId="3" applyFill="1" applyBorder="1" applyAlignment="1">
      <alignment horizontal="center" vertical="center" wrapText="1"/>
    </xf>
    <xf numFmtId="3" fontId="7" fillId="0" borderId="30" xfId="3" applyNumberFormat="1" applyFill="1" applyBorder="1" applyAlignment="1">
      <alignment horizontal="center" vertical="center"/>
    </xf>
    <xf numFmtId="3" fontId="8" fillId="0" borderId="34" xfId="4" applyNumberFormat="1" applyFill="1" applyBorder="1" applyAlignment="1">
      <alignment horizontal="center" vertical="center"/>
    </xf>
    <xf numFmtId="10" fontId="8" fillId="0" borderId="35" xfId="1" applyNumberFormat="1" applyFont="1" applyFill="1" applyBorder="1" applyAlignment="1">
      <alignment horizontal="center" vertical="center"/>
    </xf>
    <xf numFmtId="0" fontId="7" fillId="0" borderId="17" xfId="3" applyFill="1" applyBorder="1" applyAlignment="1">
      <alignment horizontal="center" vertical="center" wrapText="1"/>
    </xf>
    <xf numFmtId="3" fontId="7" fillId="0" borderId="31" xfId="3" applyNumberFormat="1" applyFill="1" applyBorder="1" applyAlignment="1">
      <alignment horizontal="center" vertical="center"/>
    </xf>
    <xf numFmtId="3" fontId="8" fillId="0" borderId="36" xfId="4" applyNumberFormat="1" applyFill="1" applyBorder="1" applyAlignment="1">
      <alignment horizontal="center" vertical="center"/>
    </xf>
    <xf numFmtId="10" fontId="8" fillId="0" borderId="37" xfId="1" applyNumberFormat="1" applyFont="1" applyFill="1" applyBorder="1" applyAlignment="1">
      <alignment horizontal="center" vertical="center"/>
    </xf>
    <xf numFmtId="0" fontId="7" fillId="0" borderId="8" xfId="3" applyFill="1" applyBorder="1" applyAlignment="1">
      <alignment horizontal="center" vertical="center"/>
    </xf>
    <xf numFmtId="0" fontId="7" fillId="0" borderId="10" xfId="3" applyFill="1" applyBorder="1" applyAlignment="1">
      <alignment horizontal="center" vertical="center" wrapText="1"/>
    </xf>
    <xf numFmtId="0" fontId="7" fillId="0" borderId="12" xfId="3" applyFill="1" applyBorder="1" applyAlignment="1">
      <alignment horizontal="center" vertical="center" wrapText="1"/>
    </xf>
    <xf numFmtId="0" fontId="8" fillId="15" borderId="38" xfId="4" applyBorder="1" applyAlignment="1">
      <alignment horizontal="center" vertical="center"/>
    </xf>
    <xf numFmtId="0" fontId="8" fillId="15" borderId="3" xfId="4" applyAlignment="1">
      <alignment horizontal="center" vertical="center"/>
    </xf>
    <xf numFmtId="2" fontId="8" fillId="15" borderId="3" xfId="4" applyNumberFormat="1" applyAlignment="1">
      <alignment horizontal="center" vertical="center"/>
    </xf>
    <xf numFmtId="2" fontId="8" fillId="15" borderId="3" xfId="4" quotePrefix="1" applyNumberFormat="1" applyAlignment="1">
      <alignment horizontal="center" vertical="center"/>
    </xf>
    <xf numFmtId="0" fontId="8" fillId="15" borderId="32" xfId="4" applyBorder="1" applyAlignment="1">
      <alignment horizontal="center" vertical="center"/>
    </xf>
    <xf numFmtId="0" fontId="8" fillId="15" borderId="43" xfId="4" applyBorder="1" applyAlignment="1">
      <alignment horizontal="center" vertical="center"/>
    </xf>
    <xf numFmtId="0" fontId="7" fillId="15" borderId="44" xfId="3" applyBorder="1" applyAlignment="1">
      <alignment horizontal="center" vertical="center"/>
    </xf>
    <xf numFmtId="0" fontId="7" fillId="15" borderId="45" xfId="3" applyBorder="1" applyAlignment="1">
      <alignment horizontal="center" vertical="center"/>
    </xf>
    <xf numFmtId="0" fontId="7" fillId="15" borderId="46" xfId="3" applyBorder="1" applyAlignment="1">
      <alignment horizontal="center" vertical="center"/>
    </xf>
    <xf numFmtId="0" fontId="7" fillId="15" borderId="47" xfId="3" applyBorder="1" applyAlignment="1">
      <alignment horizontal="center" vertical="center" wrapText="1"/>
    </xf>
    <xf numFmtId="0" fontId="7" fillId="15" borderId="48" xfId="3" applyBorder="1" applyAlignment="1">
      <alignment horizontal="center" vertical="center"/>
    </xf>
    <xf numFmtId="0" fontId="7" fillId="15" borderId="49" xfId="3" applyBorder="1" applyAlignment="1">
      <alignment horizontal="center" vertical="center" wrapText="1"/>
    </xf>
    <xf numFmtId="0" fontId="0" fillId="0" borderId="23" xfId="0" applyBorder="1"/>
    <xf numFmtId="0" fontId="0" fillId="0" borderId="52" xfId="0" applyBorder="1"/>
    <xf numFmtId="0" fontId="0" fillId="0" borderId="0" xfId="0" applyBorder="1"/>
    <xf numFmtId="0" fontId="9" fillId="16" borderId="5" xfId="5" applyAlignment="1">
      <alignment horizontal="center" vertical="center"/>
    </xf>
    <xf numFmtId="2" fontId="8" fillId="15" borderId="34" xfId="4" applyNumberFormat="1" applyBorder="1" applyAlignment="1">
      <alignment horizontal="center" vertical="center"/>
    </xf>
    <xf numFmtId="2" fontId="8" fillId="15" borderId="3" xfId="4" applyNumberFormat="1" applyBorder="1" applyAlignment="1">
      <alignment horizontal="center" vertical="center"/>
    </xf>
    <xf numFmtId="2" fontId="8" fillId="15" borderId="50" xfId="4" applyNumberFormat="1" applyBorder="1" applyAlignment="1">
      <alignment horizontal="center" vertical="center"/>
    </xf>
    <xf numFmtId="2" fontId="8" fillId="15" borderId="51" xfId="4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9" fillId="16" borderId="5" xfId="5" applyNumberForma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1" fillId="0" borderId="30" xfId="3" applyFont="1" applyFill="1" applyBorder="1" applyAlignment="1">
      <alignment horizontal="center" vertical="center" wrapText="1"/>
    </xf>
    <xf numFmtId="0" fontId="8" fillId="15" borderId="39" xfId="4" applyBorder="1" applyAlignment="1">
      <alignment horizontal="center" vertical="center"/>
    </xf>
    <xf numFmtId="0" fontId="8" fillId="15" borderId="40" xfId="4" applyBorder="1" applyAlignment="1">
      <alignment horizontal="center" vertical="center"/>
    </xf>
    <xf numFmtId="0" fontId="12" fillId="17" borderId="30" xfId="6" applyBorder="1" applyAlignment="1">
      <alignment horizontal="center" vertical="center" wrapText="1"/>
    </xf>
    <xf numFmtId="0" fontId="12" fillId="17" borderId="2" xfId="6" applyBorder="1" applyAlignment="1">
      <alignment horizontal="center" vertical="center"/>
    </xf>
    <xf numFmtId="0" fontId="12" fillId="0" borderId="2" xfId="6" applyFill="1" applyBorder="1" applyAlignment="1">
      <alignment horizontal="center" vertical="center"/>
    </xf>
    <xf numFmtId="0" fontId="1" fillId="0" borderId="30" xfId="6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/>
    </xf>
    <xf numFmtId="0" fontId="12" fillId="17" borderId="13" xfId="6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3" xfId="6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5" fillId="17" borderId="60" xfId="6" applyFont="1" applyBorder="1" applyAlignment="1">
      <alignment horizontal="center" vertical="center"/>
    </xf>
    <xf numFmtId="0" fontId="12" fillId="0" borderId="60" xfId="6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9" fontId="0" fillId="0" borderId="63" xfId="0" applyNumberFormat="1" applyFill="1" applyBorder="1" applyAlignment="1">
      <alignment horizontal="center"/>
    </xf>
    <xf numFmtId="0" fontId="12" fillId="17" borderId="63" xfId="6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2" fillId="0" borderId="63" xfId="6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0" fontId="0" fillId="0" borderId="2" xfId="1" applyNumberFormat="1" applyFont="1" applyBorder="1"/>
    <xf numFmtId="166" fontId="0" fillId="0" borderId="0" xfId="0" applyNumberFormat="1" applyFill="1" applyBorder="1" applyAlignment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9" fontId="0" fillId="0" borderId="2" xfId="1" applyFont="1" applyBorder="1"/>
    <xf numFmtId="0" fontId="0" fillId="0" borderId="2" xfId="0" applyBorder="1" applyAlignment="1">
      <alignment horizontal="left"/>
    </xf>
    <xf numFmtId="43" fontId="1" fillId="0" borderId="2" xfId="7" applyFont="1" applyBorder="1" applyAlignment="1">
      <alignment vertical="center"/>
    </xf>
    <xf numFmtId="43" fontId="0" fillId="0" borderId="2" xfId="7" applyFont="1" applyBorder="1" applyAlignment="1">
      <alignment vertical="center"/>
    </xf>
    <xf numFmtId="0" fontId="0" fillId="5" borderId="2" xfId="0" applyFont="1" applyFill="1" applyBorder="1" applyAlignment="1">
      <alignment vertical="center" wrapText="1"/>
    </xf>
    <xf numFmtId="9" fontId="0" fillId="5" borderId="2" xfId="1" applyFont="1" applyFill="1" applyBorder="1"/>
    <xf numFmtId="167" fontId="0" fillId="5" borderId="2" xfId="7" applyNumberFormat="1" applyFont="1" applyFill="1" applyBorder="1"/>
    <xf numFmtId="0" fontId="0" fillId="18" borderId="2" xfId="0" applyFont="1" applyFill="1" applyBorder="1" applyAlignment="1">
      <alignment vertical="center" wrapText="1"/>
    </xf>
    <xf numFmtId="9" fontId="0" fillId="18" borderId="2" xfId="0" applyNumberFormat="1" applyFill="1" applyBorder="1"/>
    <xf numFmtId="167" fontId="0" fillId="18" borderId="2" xfId="7" applyNumberFormat="1" applyFont="1" applyFill="1" applyBorder="1"/>
    <xf numFmtId="9" fontId="0" fillId="0" borderId="2" xfId="0" applyNumberFormat="1" applyBorder="1"/>
    <xf numFmtId="167" fontId="1" fillId="0" borderId="2" xfId="7" applyNumberFormat="1" applyFont="1" applyBorder="1"/>
    <xf numFmtId="0" fontId="17" fillId="0" borderId="2" xfId="0" applyFont="1" applyFill="1" applyBorder="1" applyAlignment="1">
      <alignment horizontal="center"/>
    </xf>
    <xf numFmtId="166" fontId="0" fillId="0" borderId="66" xfId="0" applyNumberFormat="1" applyFill="1" applyBorder="1" applyAlignment="1"/>
    <xf numFmtId="166" fontId="0" fillId="0" borderId="68" xfId="0" applyNumberFormat="1" applyFill="1" applyBorder="1" applyAlignment="1"/>
    <xf numFmtId="166" fontId="0" fillId="0" borderId="69" xfId="0" applyNumberFormat="1" applyFill="1" applyBorder="1" applyAlignment="1"/>
    <xf numFmtId="0" fontId="0" fillId="18" borderId="56" xfId="0" applyFont="1" applyFill="1" applyBorder="1" applyAlignment="1">
      <alignment vertical="center" wrapText="1"/>
    </xf>
    <xf numFmtId="0" fontId="0" fillId="5" borderId="2" xfId="0" applyFill="1" applyBorder="1" applyAlignment="1"/>
    <xf numFmtId="0" fontId="1" fillId="0" borderId="65" xfId="0" applyFont="1" applyBorder="1" applyAlignment="1">
      <alignment vertical="center" wrapText="1"/>
    </xf>
    <xf numFmtId="0" fontId="1" fillId="0" borderId="67" xfId="0" applyFont="1" applyBorder="1" applyAlignment="1">
      <alignment vertical="center" wrapText="1"/>
    </xf>
    <xf numFmtId="0" fontId="7" fillId="15" borderId="4" xfId="3" applyAlignment="1">
      <alignment horizontal="center" vertical="center"/>
    </xf>
    <xf numFmtId="0" fontId="10" fillId="16" borderId="5" xfId="5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15" borderId="30" xfId="3" applyBorder="1" applyAlignment="1">
      <alignment horizontal="center" vertical="center"/>
    </xf>
    <xf numFmtId="0" fontId="7" fillId="15" borderId="41" xfId="3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" fillId="0" borderId="5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14" fontId="3" fillId="0" borderId="6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3" fillId="0" borderId="67" xfId="0" applyNumberFormat="1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9" fillId="0" borderId="57" xfId="0" applyFont="1" applyFill="1" applyBorder="1" applyAlignment="1">
      <alignment horizontal="center" vertical="center"/>
    </xf>
    <xf numFmtId="0" fontId="0" fillId="0" borderId="66" xfId="0" applyBorder="1"/>
    <xf numFmtId="0" fontId="1" fillId="0" borderId="66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10" fontId="1" fillId="0" borderId="66" xfId="0" applyNumberFormat="1" applyFont="1" applyBorder="1" applyAlignment="1">
      <alignment horizontal="center" vertical="center"/>
    </xf>
    <xf numFmtId="10" fontId="0" fillId="0" borderId="68" xfId="0" applyNumberFormat="1" applyBorder="1" applyAlignment="1">
      <alignment horizontal="center" vertical="center"/>
    </xf>
    <xf numFmtId="10" fontId="1" fillId="0" borderId="69" xfId="0" applyNumberFormat="1" applyFont="1" applyBorder="1" applyAlignment="1">
      <alignment horizontal="center" vertical="center"/>
    </xf>
    <xf numFmtId="10" fontId="0" fillId="0" borderId="66" xfId="0" applyNumberFormat="1" applyBorder="1" applyAlignment="1">
      <alignment horizontal="center" vertical="center"/>
    </xf>
    <xf numFmtId="10" fontId="0" fillId="0" borderId="69" xfId="0" applyNumberFormat="1" applyBorder="1" applyAlignment="1">
      <alignment horizontal="center" vertical="center"/>
    </xf>
    <xf numFmtId="3" fontId="1" fillId="0" borderId="66" xfId="0" applyNumberFormat="1" applyFont="1" applyBorder="1" applyAlignment="1">
      <alignment horizontal="center" vertical="center"/>
    </xf>
    <xf numFmtId="3" fontId="1" fillId="0" borderId="69" xfId="0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68" xfId="0" applyNumberForma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vertical="center"/>
    </xf>
    <xf numFmtId="3" fontId="0" fillId="0" borderId="2" xfId="0" applyNumberFormat="1" applyBorder="1"/>
    <xf numFmtId="10" fontId="5" fillId="0" borderId="2" xfId="1" applyNumberFormat="1" applyFont="1" applyBorder="1"/>
    <xf numFmtId="3" fontId="0" fillId="0" borderId="2" xfId="0" applyNumberFormat="1" applyBorder="1" applyAlignment="1">
      <alignment horizontal="center" vertical="center"/>
    </xf>
    <xf numFmtId="10" fontId="12" fillId="17" borderId="26" xfId="6" applyNumberFormat="1" applyBorder="1"/>
    <xf numFmtId="174" fontId="12" fillId="17" borderId="1" xfId="6" applyNumberFormat="1" applyBorder="1"/>
    <xf numFmtId="0" fontId="12" fillId="17" borderId="1" xfId="6" applyBorder="1"/>
    <xf numFmtId="0" fontId="12" fillId="17" borderId="25" xfId="6" applyBorder="1"/>
    <xf numFmtId="10" fontId="18" fillId="19" borderId="26" xfId="8" applyNumberFormat="1" applyBorder="1"/>
    <xf numFmtId="174" fontId="18" fillId="19" borderId="1" xfId="8" applyNumberFormat="1" applyBorder="1"/>
    <xf numFmtId="0" fontId="18" fillId="19" borderId="1" xfId="8" applyBorder="1"/>
    <xf numFmtId="0" fontId="18" fillId="19" borderId="25" xfId="8" applyBorder="1"/>
    <xf numFmtId="175" fontId="23" fillId="0" borderId="24" xfId="10" applyNumberFormat="1" applyBorder="1"/>
    <xf numFmtId="174" fontId="24" fillId="0" borderId="0" xfId="10" applyNumberFormat="1" applyFont="1" applyBorder="1"/>
    <xf numFmtId="0" fontId="24" fillId="0" borderId="0" xfId="10" applyFont="1" applyBorder="1"/>
    <xf numFmtId="0" fontId="24" fillId="0" borderId="0" xfId="10" applyFont="1" applyBorder="1" applyAlignment="1">
      <alignment horizontal="center" vertical="center"/>
    </xf>
    <xf numFmtId="0" fontId="24" fillId="0" borderId="23" xfId="10" applyFont="1" applyBorder="1"/>
    <xf numFmtId="175" fontId="24" fillId="0" borderId="24" xfId="10" applyNumberFormat="1" applyFont="1" applyBorder="1"/>
    <xf numFmtId="174" fontId="23" fillId="0" borderId="0" xfId="10" applyNumberFormat="1" applyBorder="1"/>
    <xf numFmtId="3" fontId="23" fillId="0" borderId="0" xfId="10" applyNumberFormat="1" applyBorder="1"/>
    <xf numFmtId="0" fontId="23" fillId="0" borderId="0" xfId="10" applyBorder="1" applyAlignment="1">
      <alignment horizontal="center" vertical="center"/>
    </xf>
    <xf numFmtId="0" fontId="23" fillId="0" borderId="23" xfId="10" applyBorder="1"/>
    <xf numFmtId="0" fontId="24" fillId="0" borderId="71" xfId="10" applyFont="1" applyBorder="1"/>
    <xf numFmtId="174" fontId="24" fillId="0" borderId="72" xfId="10" applyNumberFormat="1" applyFont="1" applyBorder="1"/>
    <xf numFmtId="0" fontId="24" fillId="0" borderId="72" xfId="10" applyFont="1" applyBorder="1"/>
    <xf numFmtId="0" fontId="24" fillId="0" borderId="73" xfId="10" applyFont="1" applyBorder="1"/>
    <xf numFmtId="2" fontId="23" fillId="0" borderId="0" xfId="10" applyNumberFormat="1" applyBorder="1" applyAlignment="1">
      <alignment horizontal="center" vertical="center"/>
    </xf>
    <xf numFmtId="0" fontId="23" fillId="0" borderId="23" xfId="10" applyFill="1" applyBorder="1"/>
    <xf numFmtId="174" fontId="23" fillId="0" borderId="66" xfId="10" applyNumberFormat="1" applyBorder="1"/>
    <xf numFmtId="175" fontId="23" fillId="0" borderId="74" xfId="10" applyNumberFormat="1" applyBorder="1"/>
    <xf numFmtId="0" fontId="23" fillId="0" borderId="0" xfId="10" applyBorder="1"/>
    <xf numFmtId="0" fontId="23" fillId="0" borderId="75" xfId="10" applyBorder="1"/>
    <xf numFmtId="3" fontId="25" fillId="0" borderId="0" xfId="10" applyNumberFormat="1" applyFont="1" applyBorder="1"/>
    <xf numFmtId="174" fontId="25" fillId="0" borderId="0" xfId="10" applyNumberFormat="1" applyFont="1" applyBorder="1"/>
    <xf numFmtId="0" fontId="25" fillId="0" borderId="0" xfId="10" applyFont="1" applyBorder="1" applyAlignment="1">
      <alignment horizontal="center" vertical="center"/>
    </xf>
    <xf numFmtId="0" fontId="25" fillId="0" borderId="23" xfId="10" applyFont="1" applyBorder="1"/>
    <xf numFmtId="0" fontId="25" fillId="0" borderId="75" xfId="10" applyFont="1" applyBorder="1"/>
    <xf numFmtId="2" fontId="25" fillId="0" borderId="0" xfId="10" applyNumberFormat="1" applyFont="1" applyBorder="1" applyAlignment="1">
      <alignment horizontal="center" vertical="center"/>
    </xf>
    <xf numFmtId="0" fontId="22" fillId="0" borderId="76" xfId="10" applyFont="1" applyBorder="1" applyAlignment="1">
      <alignment horizontal="center" vertical="center"/>
    </xf>
    <xf numFmtId="0" fontId="22" fillId="0" borderId="52" xfId="10" applyFont="1" applyBorder="1" applyAlignment="1">
      <alignment horizontal="center" vertical="center"/>
    </xf>
    <xf numFmtId="0" fontId="22" fillId="0" borderId="77" xfId="10" applyFont="1" applyBorder="1"/>
    <xf numFmtId="0" fontId="23" fillId="0" borderId="0" xfId="10"/>
    <xf numFmtId="0" fontId="22" fillId="0" borderId="78" xfId="10" applyFont="1" applyBorder="1"/>
    <xf numFmtId="0" fontId="22" fillId="0" borderId="70" xfId="10" applyFont="1" applyBorder="1"/>
    <xf numFmtId="0" fontId="22" fillId="0" borderId="79" xfId="10" applyFont="1" applyBorder="1"/>
    <xf numFmtId="174" fontId="26" fillId="0" borderId="69" xfId="10" applyNumberFormat="1" applyFont="1" applyBorder="1"/>
    <xf numFmtId="0" fontId="22" fillId="0" borderId="68" xfId="10" applyFont="1" applyBorder="1"/>
    <xf numFmtId="0" fontId="22" fillId="0" borderId="67" xfId="10" applyFont="1" applyBorder="1"/>
    <xf numFmtId="0" fontId="22" fillId="0" borderId="0" xfId="10" applyFont="1"/>
    <xf numFmtId="0" fontId="23" fillId="0" borderId="65" xfId="10" applyFill="1" applyBorder="1"/>
    <xf numFmtId="0" fontId="23" fillId="0" borderId="65" xfId="10" applyBorder="1"/>
    <xf numFmtId="0" fontId="22" fillId="0" borderId="66" xfId="10" applyFont="1" applyBorder="1"/>
    <xf numFmtId="0" fontId="22" fillId="0" borderId="0" xfId="10" applyFont="1" applyBorder="1"/>
    <xf numFmtId="0" fontId="27" fillId="20" borderId="65" xfId="10" applyFont="1" applyFill="1" applyBorder="1"/>
    <xf numFmtId="174" fontId="26" fillId="0" borderId="66" xfId="10" applyNumberFormat="1" applyFont="1" applyBorder="1"/>
    <xf numFmtId="0" fontId="26" fillId="0" borderId="0" xfId="10" applyFont="1" applyBorder="1"/>
    <xf numFmtId="0" fontId="26" fillId="0" borderId="65" xfId="10" applyFont="1" applyFill="1" applyBorder="1"/>
    <xf numFmtId="0" fontId="28" fillId="0" borderId="0" xfId="10" applyFont="1" applyBorder="1"/>
    <xf numFmtId="0" fontId="28" fillId="0" borderId="65" xfId="10" applyFont="1" applyBorder="1"/>
    <xf numFmtId="0" fontId="22" fillId="0" borderId="66" xfId="10" applyFont="1" applyBorder="1" applyAlignment="1">
      <alignment horizontal="center" vertical="center"/>
    </xf>
    <xf numFmtId="0" fontId="22" fillId="0" borderId="0" xfId="10" applyFont="1" applyBorder="1" applyAlignment="1">
      <alignment horizontal="center" vertical="center"/>
    </xf>
    <xf numFmtId="0" fontId="27" fillId="8" borderId="65" xfId="10" applyFont="1" applyFill="1" applyBorder="1"/>
    <xf numFmtId="0" fontId="23" fillId="0" borderId="57" xfId="10" applyBorder="1"/>
    <xf numFmtId="0" fontId="23" fillId="0" borderId="70" xfId="10" applyBorder="1"/>
    <xf numFmtId="0" fontId="26" fillId="0" borderId="58" xfId="10" applyFont="1" applyBorder="1"/>
    <xf numFmtId="14" fontId="23" fillId="0" borderId="22" xfId="10" applyNumberFormat="1" applyBorder="1"/>
    <xf numFmtId="0" fontId="23" fillId="0" borderId="20" xfId="10" applyBorder="1"/>
    <xf numFmtId="0" fontId="0" fillId="0" borderId="24" xfId="0" applyBorder="1" applyAlignment="1"/>
    <xf numFmtId="0" fontId="0" fillId="0" borderId="0" xfId="0" applyAlignment="1"/>
    <xf numFmtId="0" fontId="22" fillId="0" borderId="0" xfId="10" applyFont="1" applyAlignment="1"/>
    <xf numFmtId="0" fontId="20" fillId="0" borderId="0" xfId="0" applyFont="1"/>
    <xf numFmtId="0" fontId="29" fillId="0" borderId="0" xfId="0" applyFont="1"/>
    <xf numFmtId="10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1" fillId="0" borderId="2" xfId="0" applyFont="1" applyBorder="1"/>
    <xf numFmtId="10" fontId="0" fillId="0" borderId="0" xfId="0" applyNumberFormat="1"/>
    <xf numFmtId="0" fontId="21" fillId="0" borderId="2" xfId="0" applyFont="1" applyBorder="1" applyAlignment="1">
      <alignment horizontal="center"/>
    </xf>
    <xf numFmtId="0" fontId="31" fillId="0" borderId="2" xfId="0" applyFont="1" applyBorder="1"/>
    <xf numFmtId="0" fontId="32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/>
    </xf>
  </cellXfs>
  <cellStyles count="11">
    <cellStyle name="Έλεγχος κελιού" xfId="5" builtinId="23"/>
    <cellStyle name="Έξοδος" xfId="3" builtinId="21"/>
    <cellStyle name="Επικεφαλίδα 4" xfId="2" builtinId="19"/>
    <cellStyle name="Κακό" xfId="8" builtinId="27"/>
    <cellStyle name="Καλό" xfId="6" builtinId="26"/>
    <cellStyle name="Κανονικό" xfId="0" builtinId="0"/>
    <cellStyle name="Κανονικό 2" xfId="10" xr:uid="{05BF1833-6705-47C9-81DC-7199DCBEDA87}"/>
    <cellStyle name="Κόμμα" xfId="7" builtinId="3"/>
    <cellStyle name="Κόμμα 2" xfId="9" xr:uid="{00000000-0005-0000-0000-00002F000000}"/>
    <cellStyle name="Ποσοστό" xfId="1" builtinId="5"/>
    <cellStyle name="Υπολογισμός" xfId="4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M253"/>
  <sheetViews>
    <sheetView topLeftCell="D178" workbookViewId="0">
      <selection activeCell="N252" sqref="N252"/>
    </sheetView>
  </sheetViews>
  <sheetFormatPr defaultRowHeight="15" x14ac:dyDescent="0.25"/>
  <cols>
    <col min="1" max="1" width="11.85546875" style="6" customWidth="1"/>
    <col min="2" max="8" width="9.140625" style="1"/>
    <col min="9" max="9" width="10" style="1" customWidth="1"/>
    <col min="10" max="18" width="9.140625" style="1"/>
    <col min="20" max="26" width="9.140625" style="1"/>
    <col min="27" max="27" width="10.42578125" customWidth="1"/>
    <col min="28" max="37" width="9.140625" style="1"/>
  </cols>
  <sheetData>
    <row r="1" spans="1:39" s="4" customForma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M1" s="3" t="s">
        <v>102</v>
      </c>
    </row>
    <row r="2" spans="1:39" x14ac:dyDescent="0.25">
      <c r="A2" s="5">
        <v>42825</v>
      </c>
      <c r="B2" s="1">
        <v>24.14</v>
      </c>
      <c r="C2" s="1">
        <v>17.95</v>
      </c>
      <c r="D2" s="1">
        <v>8.1999999999999993</v>
      </c>
      <c r="E2" s="1">
        <v>14.78</v>
      </c>
      <c r="F2" s="1">
        <v>4.67</v>
      </c>
      <c r="G2" s="1">
        <v>1.87</v>
      </c>
      <c r="H2" s="1">
        <v>7.42</v>
      </c>
      <c r="I2" s="1">
        <v>2.46</v>
      </c>
      <c r="J2" s="1">
        <v>11.57</v>
      </c>
      <c r="K2" s="1">
        <v>2.93</v>
      </c>
      <c r="L2" s="1">
        <v>5.14</v>
      </c>
      <c r="M2" s="1">
        <v>5.21</v>
      </c>
      <c r="N2" s="1">
        <v>16</v>
      </c>
      <c r="O2" s="1">
        <v>7.0830000000000002</v>
      </c>
      <c r="P2" s="1">
        <v>8.74</v>
      </c>
      <c r="Q2" s="1">
        <v>12.9</v>
      </c>
      <c r="R2" s="1">
        <v>8.8000000000000007</v>
      </c>
      <c r="S2" s="1">
        <v>2.87</v>
      </c>
      <c r="T2" s="1">
        <v>23.9</v>
      </c>
      <c r="U2" s="9">
        <v>0.80500000000000005</v>
      </c>
      <c r="V2" s="9">
        <v>4.3920000000000003</v>
      </c>
      <c r="W2" s="9">
        <v>0.48</v>
      </c>
      <c r="X2" s="9">
        <v>4.2439999999999998</v>
      </c>
      <c r="Y2" s="9">
        <v>0.245</v>
      </c>
      <c r="Z2" s="1">
        <v>1.1599999999999999</v>
      </c>
      <c r="AA2" s="1">
        <v>1.3</v>
      </c>
      <c r="AB2" s="1">
        <v>3.66</v>
      </c>
      <c r="AC2" s="1">
        <v>0.92</v>
      </c>
      <c r="AD2" s="1">
        <v>0.40500000000000003</v>
      </c>
      <c r="AE2" s="1">
        <v>1.22</v>
      </c>
      <c r="AF2" s="1">
        <v>0.47499999999999998</v>
      </c>
      <c r="AG2" s="1">
        <v>3.7</v>
      </c>
      <c r="AH2" s="1">
        <v>0.20200000000000001</v>
      </c>
      <c r="AI2" s="1">
        <v>19.8</v>
      </c>
      <c r="AJ2" s="1">
        <v>3.68</v>
      </c>
      <c r="AK2" s="1">
        <v>2.57</v>
      </c>
      <c r="AM2" s="1">
        <v>666.06</v>
      </c>
    </row>
    <row r="3" spans="1:39" x14ac:dyDescent="0.25">
      <c r="A3" s="5">
        <v>42828</v>
      </c>
      <c r="B3" s="1">
        <v>24.14</v>
      </c>
      <c r="C3" s="1">
        <v>18.16</v>
      </c>
      <c r="D3" s="1">
        <v>8.16</v>
      </c>
      <c r="E3" s="1">
        <v>14.94</v>
      </c>
      <c r="F3" s="1">
        <v>4.72</v>
      </c>
      <c r="G3" s="1">
        <v>1.82</v>
      </c>
      <c r="H3" s="1">
        <v>7.41</v>
      </c>
      <c r="I3" s="1">
        <v>2.4500000000000002</v>
      </c>
      <c r="J3" s="1">
        <v>11.55</v>
      </c>
      <c r="K3" s="1">
        <v>2.96</v>
      </c>
      <c r="L3" s="1">
        <v>5.12</v>
      </c>
      <c r="M3" s="1">
        <v>5.21</v>
      </c>
      <c r="N3" s="1">
        <v>16.350000000000001</v>
      </c>
      <c r="O3" s="1">
        <v>7.0229999999999997</v>
      </c>
      <c r="P3" s="1">
        <v>8.81</v>
      </c>
      <c r="Q3" s="1">
        <v>12.87</v>
      </c>
      <c r="R3" s="1">
        <v>8.86</v>
      </c>
      <c r="S3" s="1">
        <v>2.88</v>
      </c>
      <c r="T3" s="1">
        <v>23.74</v>
      </c>
      <c r="U3" s="9">
        <v>0.83699999999999997</v>
      </c>
      <c r="V3" s="9">
        <v>4.3819999999999997</v>
      </c>
      <c r="W3" s="9">
        <v>0.47799999999999998</v>
      </c>
      <c r="X3" s="9">
        <v>4.2149999999999999</v>
      </c>
      <c r="Y3" s="9">
        <v>0.24299999999999999</v>
      </c>
      <c r="Z3" s="1">
        <v>1.1599999999999999</v>
      </c>
      <c r="AA3" s="1">
        <v>1.29</v>
      </c>
      <c r="AB3" s="1">
        <v>3.71</v>
      </c>
      <c r="AC3" s="1">
        <v>0.90800000000000003</v>
      </c>
      <c r="AD3" s="1">
        <v>0.40500000000000003</v>
      </c>
      <c r="AE3" s="1">
        <v>1.21</v>
      </c>
      <c r="AF3" s="1">
        <v>0.47</v>
      </c>
      <c r="AG3" s="1">
        <v>3.73</v>
      </c>
      <c r="AH3" s="1">
        <v>0.2</v>
      </c>
      <c r="AI3" s="1">
        <v>19.93</v>
      </c>
      <c r="AJ3" s="1">
        <v>3.67</v>
      </c>
      <c r="AK3" s="1">
        <v>2.57</v>
      </c>
      <c r="AM3" s="1">
        <v>667.32</v>
      </c>
    </row>
    <row r="4" spans="1:39" x14ac:dyDescent="0.25">
      <c r="A4" s="5">
        <v>42829</v>
      </c>
      <c r="B4" s="1">
        <v>24.19</v>
      </c>
      <c r="C4" s="1">
        <v>17.98</v>
      </c>
      <c r="D4" s="1">
        <v>8.25</v>
      </c>
      <c r="E4" s="1">
        <v>15.1</v>
      </c>
      <c r="F4" s="1">
        <v>4.7</v>
      </c>
      <c r="G4" s="1">
        <v>1.76</v>
      </c>
      <c r="H4" s="1">
        <v>7.48</v>
      </c>
      <c r="I4" s="1">
        <v>2.44</v>
      </c>
      <c r="J4" s="1">
        <v>11.33</v>
      </c>
      <c r="K4" s="1">
        <v>2.95</v>
      </c>
      <c r="L4" s="1">
        <v>5.15</v>
      </c>
      <c r="M4" s="1">
        <v>5.18</v>
      </c>
      <c r="N4" s="1">
        <v>16.489999999999998</v>
      </c>
      <c r="O4" s="1">
        <v>7.0229999999999997</v>
      </c>
      <c r="P4" s="1">
        <v>8.93</v>
      </c>
      <c r="Q4" s="1">
        <v>12.8</v>
      </c>
      <c r="R4" s="1">
        <v>8.91</v>
      </c>
      <c r="S4" s="1">
        <v>2.88</v>
      </c>
      <c r="T4" s="1">
        <v>23.7</v>
      </c>
      <c r="U4" s="9">
        <v>0.84699999999999998</v>
      </c>
      <c r="V4" s="9">
        <v>4.3730000000000002</v>
      </c>
      <c r="W4" s="9">
        <v>0.47</v>
      </c>
      <c r="X4" s="9">
        <v>4.1849999999999996</v>
      </c>
      <c r="Y4" s="9">
        <v>0.24399999999999999</v>
      </c>
      <c r="Z4" s="1">
        <v>1.19</v>
      </c>
      <c r="AA4" s="1">
        <v>1.3</v>
      </c>
      <c r="AB4" s="1">
        <v>3.71</v>
      </c>
      <c r="AC4" s="1">
        <v>0.91</v>
      </c>
      <c r="AD4" s="1">
        <v>0.39200000000000002</v>
      </c>
      <c r="AE4" s="1">
        <v>1.19</v>
      </c>
      <c r="AF4" s="1">
        <v>0.47</v>
      </c>
      <c r="AG4" s="1">
        <v>3.74</v>
      </c>
      <c r="AH4" s="1">
        <v>0.20300000000000001</v>
      </c>
      <c r="AI4" s="1">
        <v>19.5</v>
      </c>
      <c r="AJ4" s="1">
        <v>3.68</v>
      </c>
      <c r="AK4" s="1">
        <v>2.65</v>
      </c>
      <c r="AM4" s="1">
        <v>666.44</v>
      </c>
    </row>
    <row r="5" spans="1:39" x14ac:dyDescent="0.25">
      <c r="A5" s="5">
        <v>42830</v>
      </c>
      <c r="B5" s="1">
        <v>24.28</v>
      </c>
      <c r="C5" s="1">
        <v>17.72</v>
      </c>
      <c r="D5" s="1">
        <v>8.24</v>
      </c>
      <c r="E5" s="1">
        <v>15</v>
      </c>
      <c r="F5" s="1">
        <v>4.6100000000000003</v>
      </c>
      <c r="G5" s="1">
        <v>1.74</v>
      </c>
      <c r="H5" s="1">
        <v>7.53</v>
      </c>
      <c r="I5" s="1">
        <v>2.4500000000000002</v>
      </c>
      <c r="J5" s="1">
        <v>11.47</v>
      </c>
      <c r="K5" s="1">
        <v>2.98</v>
      </c>
      <c r="L5" s="1">
        <v>5.15</v>
      </c>
      <c r="M5" s="1">
        <v>5.18</v>
      </c>
      <c r="N5" s="1">
        <v>16.399999999999999</v>
      </c>
      <c r="O5" s="1">
        <v>6.9829999999999997</v>
      </c>
      <c r="P5" s="1">
        <v>9</v>
      </c>
      <c r="Q5" s="1">
        <v>12.76</v>
      </c>
      <c r="R5" s="1">
        <v>8.92</v>
      </c>
      <c r="S5" s="1">
        <v>2.87</v>
      </c>
      <c r="T5" s="1">
        <v>24.19</v>
      </c>
      <c r="U5" s="9">
        <v>0.876</v>
      </c>
      <c r="V5" s="9">
        <v>4.343</v>
      </c>
      <c r="W5" s="9">
        <v>0.47499999999999998</v>
      </c>
      <c r="X5" s="9">
        <v>4.1749999999999998</v>
      </c>
      <c r="Y5" s="9">
        <v>0.24</v>
      </c>
      <c r="Z5" s="1">
        <v>1.2</v>
      </c>
      <c r="AA5" s="1">
        <v>1.3</v>
      </c>
      <c r="AB5" s="1">
        <v>3.74</v>
      </c>
      <c r="AC5" s="1">
        <v>0.91</v>
      </c>
      <c r="AD5" s="1">
        <v>0.38800000000000001</v>
      </c>
      <c r="AE5" s="1">
        <v>1.19</v>
      </c>
      <c r="AF5" s="1">
        <v>0.48</v>
      </c>
      <c r="AG5" s="1">
        <v>3.66</v>
      </c>
      <c r="AH5" s="1">
        <v>0.20499999999999999</v>
      </c>
      <c r="AI5" s="1">
        <v>19.850000000000001</v>
      </c>
      <c r="AJ5" s="1">
        <v>3.68</v>
      </c>
      <c r="AK5" s="1">
        <v>2.73</v>
      </c>
      <c r="AM5" s="1">
        <v>669.97</v>
      </c>
    </row>
    <row r="6" spans="1:39" x14ac:dyDescent="0.25">
      <c r="A6" s="5">
        <v>42831</v>
      </c>
      <c r="B6" s="1">
        <v>24.31</v>
      </c>
      <c r="C6" s="1">
        <v>18</v>
      </c>
      <c r="D6" s="1">
        <v>8.1300000000000008</v>
      </c>
      <c r="E6" s="1">
        <v>14.63</v>
      </c>
      <c r="F6" s="1">
        <v>4.6399999999999997</v>
      </c>
      <c r="G6" s="1">
        <v>1.79</v>
      </c>
      <c r="H6" s="1">
        <v>7.6</v>
      </c>
      <c r="I6" s="1">
        <v>2.61</v>
      </c>
      <c r="J6" s="1">
        <v>11.53</v>
      </c>
      <c r="K6" s="1">
        <v>2.99</v>
      </c>
      <c r="L6" s="1">
        <v>5.0999999999999996</v>
      </c>
      <c r="M6" s="1">
        <v>5.29</v>
      </c>
      <c r="N6" s="1">
        <v>16.8</v>
      </c>
      <c r="O6" s="1">
        <v>6.9729999999999999</v>
      </c>
      <c r="P6" s="1">
        <v>8.98</v>
      </c>
      <c r="Q6" s="1">
        <v>12.96</v>
      </c>
      <c r="R6" s="1">
        <v>8.85</v>
      </c>
      <c r="S6" s="1">
        <v>2.91</v>
      </c>
      <c r="T6" s="1">
        <v>24.28</v>
      </c>
      <c r="U6" s="9">
        <v>0.89</v>
      </c>
      <c r="V6" s="9">
        <v>4.2839999999999998</v>
      </c>
      <c r="W6" s="9">
        <v>0.495</v>
      </c>
      <c r="X6" s="9">
        <v>4.1950000000000003</v>
      </c>
      <c r="Y6" s="9">
        <v>0.23499999999999999</v>
      </c>
      <c r="Z6" s="1">
        <v>1.18</v>
      </c>
      <c r="AA6" s="1">
        <v>1.42</v>
      </c>
      <c r="AB6" s="1">
        <v>3.77</v>
      </c>
      <c r="AC6" s="1">
        <v>0.91</v>
      </c>
      <c r="AD6" s="1">
        <v>0.40300000000000002</v>
      </c>
      <c r="AE6" s="1">
        <v>1.21</v>
      </c>
      <c r="AF6" s="1">
        <v>0.45800000000000002</v>
      </c>
      <c r="AG6" s="1">
        <v>3.66</v>
      </c>
      <c r="AH6" s="1">
        <v>0.20699999999999999</v>
      </c>
      <c r="AI6" s="1">
        <v>20</v>
      </c>
      <c r="AJ6" s="1">
        <v>3.77</v>
      </c>
      <c r="AK6" s="1">
        <v>2.7</v>
      </c>
      <c r="AM6" s="1">
        <v>671.15</v>
      </c>
    </row>
    <row r="7" spans="1:39" x14ac:dyDescent="0.25">
      <c r="A7" s="5">
        <v>42832</v>
      </c>
      <c r="B7" s="1">
        <v>24.23</v>
      </c>
      <c r="C7" s="1">
        <v>18.07</v>
      </c>
      <c r="D7" s="1">
        <v>8.0500000000000007</v>
      </c>
      <c r="E7" s="1">
        <v>14.99</v>
      </c>
      <c r="F7" s="1">
        <v>4.7</v>
      </c>
      <c r="G7" s="1">
        <v>1.81</v>
      </c>
      <c r="H7" s="1">
        <v>7.77</v>
      </c>
      <c r="I7" s="1">
        <v>2.57</v>
      </c>
      <c r="J7" s="1">
        <v>11.54</v>
      </c>
      <c r="K7" s="1">
        <v>3.06</v>
      </c>
      <c r="L7" s="1">
        <v>5.31</v>
      </c>
      <c r="M7" s="1">
        <v>5.22</v>
      </c>
      <c r="N7" s="1">
        <v>16.510000000000002</v>
      </c>
      <c r="O7" s="1">
        <v>7.0129999999999999</v>
      </c>
      <c r="P7" s="1">
        <v>9.11</v>
      </c>
      <c r="Q7" s="1">
        <v>13.14</v>
      </c>
      <c r="R7" s="1">
        <v>8.9</v>
      </c>
      <c r="S7" s="1">
        <v>2.9</v>
      </c>
      <c r="T7" s="1">
        <v>24.2</v>
      </c>
      <c r="U7" s="9">
        <v>0.95799999999999996</v>
      </c>
      <c r="V7" s="9">
        <v>4.274</v>
      </c>
      <c r="W7" s="9">
        <v>0.498</v>
      </c>
      <c r="X7" s="9">
        <v>4.1950000000000003</v>
      </c>
      <c r="Y7" s="9">
        <v>0.24099999999999999</v>
      </c>
      <c r="Z7" s="1">
        <v>1.21</v>
      </c>
      <c r="AA7" s="1">
        <v>1.43</v>
      </c>
      <c r="AB7" s="1">
        <v>3.76</v>
      </c>
      <c r="AC7" s="1">
        <v>0.92300000000000004</v>
      </c>
      <c r="AD7" s="1">
        <v>0.40799999999999997</v>
      </c>
      <c r="AE7" s="1">
        <v>1.21</v>
      </c>
      <c r="AF7" s="1">
        <v>0.44500000000000001</v>
      </c>
      <c r="AG7" s="1">
        <v>3.6</v>
      </c>
      <c r="AH7" s="1">
        <v>0.20300000000000001</v>
      </c>
      <c r="AI7" s="1">
        <v>20</v>
      </c>
      <c r="AJ7" s="1">
        <v>3.72</v>
      </c>
      <c r="AK7" s="1">
        <v>2.6</v>
      </c>
      <c r="AM7" s="1">
        <v>681.08</v>
      </c>
    </row>
    <row r="8" spans="1:39" x14ac:dyDescent="0.25">
      <c r="A8" s="5">
        <v>42835</v>
      </c>
      <c r="B8" s="1">
        <v>24.18</v>
      </c>
      <c r="C8" s="1">
        <v>18.28</v>
      </c>
      <c r="D8" s="1">
        <v>8.19</v>
      </c>
      <c r="E8" s="1">
        <v>14.7</v>
      </c>
      <c r="F8" s="1">
        <v>4.7</v>
      </c>
      <c r="G8" s="1">
        <v>1.81</v>
      </c>
      <c r="H8" s="1">
        <v>7.95</v>
      </c>
      <c r="I8" s="1">
        <v>2.5299999999999998</v>
      </c>
      <c r="J8" s="1">
        <v>11.45</v>
      </c>
      <c r="K8" s="1">
        <v>3.17</v>
      </c>
      <c r="L8" s="1">
        <v>5.34</v>
      </c>
      <c r="M8" s="1">
        <v>5.13</v>
      </c>
      <c r="N8" s="1">
        <v>16.53</v>
      </c>
      <c r="O8" s="1">
        <v>7.0830000000000002</v>
      </c>
      <c r="P8" s="1">
        <v>8.94</v>
      </c>
      <c r="Q8" s="1">
        <v>13.2</v>
      </c>
      <c r="R8" s="1">
        <v>8.9</v>
      </c>
      <c r="S8" s="1">
        <v>2.94</v>
      </c>
      <c r="T8" s="1">
        <v>23.83</v>
      </c>
      <c r="U8" s="9">
        <v>1.139</v>
      </c>
      <c r="V8" s="9">
        <v>4.3730000000000002</v>
      </c>
      <c r="W8" s="9">
        <v>0.499</v>
      </c>
      <c r="X8" s="9">
        <v>4.0759999999999996</v>
      </c>
      <c r="Y8" s="9">
        <v>0.245</v>
      </c>
      <c r="Z8" s="1">
        <v>1.21</v>
      </c>
      <c r="AA8" s="1">
        <v>1.45</v>
      </c>
      <c r="AB8" s="1">
        <v>3.77</v>
      </c>
      <c r="AC8" s="1">
        <v>0.92500000000000004</v>
      </c>
      <c r="AD8" s="1">
        <v>0.39700000000000002</v>
      </c>
      <c r="AE8" s="1">
        <v>1.25</v>
      </c>
      <c r="AF8" s="1">
        <v>0.45300000000000001</v>
      </c>
      <c r="AG8" s="1">
        <v>3.68</v>
      </c>
      <c r="AH8" s="1">
        <v>0.20100000000000001</v>
      </c>
      <c r="AI8" s="1">
        <v>19.989999999999998</v>
      </c>
      <c r="AJ8" s="1">
        <v>3.74</v>
      </c>
      <c r="AK8" s="1">
        <v>2.6</v>
      </c>
      <c r="AM8" s="1">
        <v>681.46</v>
      </c>
    </row>
    <row r="9" spans="1:39" x14ac:dyDescent="0.25">
      <c r="A9" s="5">
        <v>42836</v>
      </c>
      <c r="B9" s="1">
        <v>24.56</v>
      </c>
      <c r="C9" s="1">
        <v>18.3</v>
      </c>
      <c r="D9" s="1">
        <v>8</v>
      </c>
      <c r="E9" s="1">
        <v>14.1</v>
      </c>
      <c r="F9" s="1">
        <v>4.6900000000000004</v>
      </c>
      <c r="G9" s="1">
        <v>1.81</v>
      </c>
      <c r="H9" s="1">
        <v>7.95</v>
      </c>
      <c r="I9" s="1">
        <v>2.67</v>
      </c>
      <c r="J9" s="1">
        <v>11.55</v>
      </c>
      <c r="K9" s="1">
        <v>3.11</v>
      </c>
      <c r="L9" s="1">
        <v>5.3</v>
      </c>
      <c r="M9" s="1">
        <v>5.19</v>
      </c>
      <c r="N9" s="1">
        <v>16.32</v>
      </c>
      <c r="O9" s="1">
        <v>7.0430000000000001</v>
      </c>
      <c r="P9" s="1">
        <v>8.92</v>
      </c>
      <c r="Q9" s="1">
        <v>13.05</v>
      </c>
      <c r="R9" s="1">
        <v>8.9</v>
      </c>
      <c r="S9" s="1">
        <v>3.11</v>
      </c>
      <c r="T9" s="1">
        <v>23.48</v>
      </c>
      <c r="U9" s="9">
        <v>1.1679999999999999</v>
      </c>
      <c r="V9" s="9">
        <v>4.3920000000000003</v>
      </c>
      <c r="W9" s="9">
        <v>0.503</v>
      </c>
      <c r="X9" s="9">
        <v>4.1059999999999999</v>
      </c>
      <c r="Y9" s="9">
        <v>0.25900000000000001</v>
      </c>
      <c r="Z9" s="1">
        <v>1.22</v>
      </c>
      <c r="AA9" s="1">
        <v>1.46</v>
      </c>
      <c r="AB9" s="1">
        <v>3.88</v>
      </c>
      <c r="AC9" s="1">
        <v>0.92</v>
      </c>
      <c r="AD9" s="1">
        <v>0.39400000000000002</v>
      </c>
      <c r="AE9" s="1">
        <v>1.25</v>
      </c>
      <c r="AF9" s="1">
        <v>0.47499999999999998</v>
      </c>
      <c r="AG9" s="1">
        <v>3.58</v>
      </c>
      <c r="AH9" s="1">
        <v>0.20200000000000001</v>
      </c>
      <c r="AI9" s="1">
        <v>20.55</v>
      </c>
      <c r="AJ9" s="1">
        <v>3.67</v>
      </c>
      <c r="AK9" s="1">
        <v>2.62</v>
      </c>
      <c r="AM9" s="1">
        <v>680.06</v>
      </c>
    </row>
    <row r="10" spans="1:39" x14ac:dyDescent="0.25">
      <c r="A10" s="5">
        <v>42837</v>
      </c>
      <c r="B10" s="1">
        <v>24.48</v>
      </c>
      <c r="C10" s="1">
        <v>18.399999999999999</v>
      </c>
      <c r="D10" s="1">
        <v>8.11</v>
      </c>
      <c r="E10" s="1">
        <v>14.4</v>
      </c>
      <c r="F10" s="1">
        <v>4.63</v>
      </c>
      <c r="G10" s="1">
        <v>1.83</v>
      </c>
      <c r="H10" s="1">
        <v>7.84</v>
      </c>
      <c r="I10" s="1">
        <v>2.62</v>
      </c>
      <c r="J10" s="1">
        <v>11.35</v>
      </c>
      <c r="K10" s="1">
        <v>3.19</v>
      </c>
      <c r="L10" s="1">
        <v>5.27</v>
      </c>
      <c r="M10" s="1">
        <v>5.23</v>
      </c>
      <c r="N10" s="1">
        <v>16.100000000000001</v>
      </c>
      <c r="O10" s="1">
        <v>7.0730000000000004</v>
      </c>
      <c r="P10" s="1">
        <v>9</v>
      </c>
      <c r="Q10" s="1">
        <v>13.23</v>
      </c>
      <c r="R10" s="1">
        <v>8.9</v>
      </c>
      <c r="S10" s="1">
        <v>3.09</v>
      </c>
      <c r="T10" s="1">
        <v>24.2</v>
      </c>
      <c r="U10" s="9">
        <v>1.1579999999999999</v>
      </c>
      <c r="V10" s="9">
        <v>4.3630000000000004</v>
      </c>
      <c r="W10" s="9">
        <v>0.501</v>
      </c>
      <c r="X10" s="9">
        <v>4.1159999999999997</v>
      </c>
      <c r="Y10" s="9">
        <v>0.26300000000000001</v>
      </c>
      <c r="Z10" s="1">
        <v>1.21</v>
      </c>
      <c r="AA10" s="1">
        <v>1.44</v>
      </c>
      <c r="AB10" s="1">
        <v>3.85</v>
      </c>
      <c r="AC10" s="1">
        <v>0.93</v>
      </c>
      <c r="AD10" s="1">
        <v>0.40699999999999997</v>
      </c>
      <c r="AE10" s="1">
        <v>1.26</v>
      </c>
      <c r="AF10" s="1">
        <v>0.52</v>
      </c>
      <c r="AG10" s="1">
        <v>3.65</v>
      </c>
      <c r="AH10" s="1">
        <v>0.20899999999999999</v>
      </c>
      <c r="AI10" s="1">
        <v>20.64</v>
      </c>
      <c r="AJ10" s="1">
        <v>3.61</v>
      </c>
      <c r="AK10" s="1">
        <v>2.5499999999999998</v>
      </c>
      <c r="AM10" s="1">
        <v>685.19</v>
      </c>
    </row>
    <row r="11" spans="1:39" x14ac:dyDescent="0.25">
      <c r="A11" s="5">
        <v>42838</v>
      </c>
      <c r="B11" s="1">
        <v>25.16</v>
      </c>
      <c r="C11" s="1">
        <v>18.95</v>
      </c>
      <c r="D11" s="1">
        <v>8.18</v>
      </c>
      <c r="E11" s="1">
        <v>14.49</v>
      </c>
      <c r="F11" s="1">
        <v>4.67</v>
      </c>
      <c r="G11" s="1">
        <v>1.84</v>
      </c>
      <c r="H11" s="1">
        <v>7.88</v>
      </c>
      <c r="I11" s="1">
        <v>2.7</v>
      </c>
      <c r="J11" s="1">
        <v>11.5</v>
      </c>
      <c r="K11" s="1">
        <v>3.18</v>
      </c>
      <c r="L11" s="1">
        <v>5.3</v>
      </c>
      <c r="M11" s="1">
        <v>5.23</v>
      </c>
      <c r="N11" s="1">
        <v>16</v>
      </c>
      <c r="O11" s="1">
        <v>7.0430000000000001</v>
      </c>
      <c r="P11" s="1">
        <v>8.94</v>
      </c>
      <c r="Q11" s="1">
        <v>13.24</v>
      </c>
      <c r="R11" s="1">
        <v>8.9</v>
      </c>
      <c r="S11" s="1">
        <v>3.17</v>
      </c>
      <c r="T11" s="1">
        <v>24.2</v>
      </c>
      <c r="U11" s="9">
        <v>1.1679999999999999</v>
      </c>
      <c r="V11" s="9">
        <v>4.4119999999999999</v>
      </c>
      <c r="W11" s="9">
        <v>0.5</v>
      </c>
      <c r="X11" s="9">
        <v>4.1159999999999997</v>
      </c>
      <c r="Y11" s="9">
        <v>0.26</v>
      </c>
      <c r="Z11" s="1">
        <v>1.21</v>
      </c>
      <c r="AA11" s="1">
        <v>1.42</v>
      </c>
      <c r="AB11" s="1">
        <v>3.9</v>
      </c>
      <c r="AC11" s="1">
        <v>0.93899999999999995</v>
      </c>
      <c r="AD11" s="1">
        <v>0.40799999999999997</v>
      </c>
      <c r="AE11" s="1">
        <v>1.28</v>
      </c>
      <c r="AF11" s="1">
        <v>0.52800000000000002</v>
      </c>
      <c r="AG11" s="1">
        <v>3.65</v>
      </c>
      <c r="AH11" s="1">
        <v>0.20399999999999999</v>
      </c>
      <c r="AI11" s="1">
        <v>20.87</v>
      </c>
      <c r="AJ11" s="1">
        <v>3.56</v>
      </c>
      <c r="AK11" s="1">
        <v>2.57</v>
      </c>
      <c r="AM11" s="1">
        <v>683.57</v>
      </c>
    </row>
    <row r="12" spans="1:39" x14ac:dyDescent="0.25">
      <c r="A12" s="5">
        <v>42843</v>
      </c>
      <c r="B12" s="1">
        <v>24.85</v>
      </c>
      <c r="C12" s="1">
        <v>19</v>
      </c>
      <c r="D12" s="1">
        <v>8.17</v>
      </c>
      <c r="E12" s="1">
        <v>14.13</v>
      </c>
      <c r="F12" s="1">
        <v>4.6500000000000004</v>
      </c>
      <c r="G12" s="1">
        <v>1.8</v>
      </c>
      <c r="H12" s="1">
        <v>7.79</v>
      </c>
      <c r="I12" s="1">
        <v>2.73</v>
      </c>
      <c r="J12" s="1">
        <v>11.5</v>
      </c>
      <c r="K12" s="1">
        <v>3.13</v>
      </c>
      <c r="L12" s="1">
        <v>5.25</v>
      </c>
      <c r="M12" s="1">
        <v>5.24</v>
      </c>
      <c r="N12" s="1">
        <v>16</v>
      </c>
      <c r="O12" s="1">
        <v>6.9729999999999999</v>
      </c>
      <c r="P12" s="1">
        <v>8.86</v>
      </c>
      <c r="Q12" s="1">
        <v>13.1</v>
      </c>
      <c r="R12" s="1">
        <v>8.73</v>
      </c>
      <c r="S12" s="1">
        <v>3.11</v>
      </c>
      <c r="T12" s="1">
        <v>24.17</v>
      </c>
      <c r="U12" s="9">
        <v>1.119</v>
      </c>
      <c r="V12" s="9">
        <v>4.343</v>
      </c>
      <c r="W12" s="9">
        <v>0.497</v>
      </c>
      <c r="X12" s="9">
        <v>4.1059999999999999</v>
      </c>
      <c r="Y12" s="9">
        <v>0.252</v>
      </c>
      <c r="Z12" s="1">
        <v>1.21</v>
      </c>
      <c r="AA12" s="1">
        <v>1.39</v>
      </c>
      <c r="AB12" s="1">
        <v>3.87</v>
      </c>
      <c r="AC12" s="1">
        <v>0.92</v>
      </c>
      <c r="AD12" s="1">
        <v>0.4</v>
      </c>
      <c r="AE12" s="1">
        <v>1.27</v>
      </c>
      <c r="AF12" s="1">
        <v>0.51500000000000001</v>
      </c>
      <c r="AG12" s="1">
        <v>3.65</v>
      </c>
      <c r="AH12" s="1">
        <v>0.21</v>
      </c>
      <c r="AI12" s="1">
        <v>20.5</v>
      </c>
      <c r="AJ12" s="1">
        <v>3.6</v>
      </c>
      <c r="AK12" s="1">
        <v>2.5499999999999998</v>
      </c>
      <c r="AM12" s="1">
        <v>677.3</v>
      </c>
    </row>
    <row r="13" spans="1:39" x14ac:dyDescent="0.25">
      <c r="A13" s="5">
        <v>42844</v>
      </c>
      <c r="B13" s="1">
        <v>24.96</v>
      </c>
      <c r="C13" s="1">
        <v>18.95</v>
      </c>
      <c r="D13" s="1">
        <v>8.25</v>
      </c>
      <c r="E13" s="1">
        <v>14.04</v>
      </c>
      <c r="F13" s="1">
        <v>4.66</v>
      </c>
      <c r="G13" s="1">
        <v>1.79</v>
      </c>
      <c r="H13" s="1">
        <v>7.89</v>
      </c>
      <c r="I13" s="1">
        <v>2.71</v>
      </c>
      <c r="J13" s="1">
        <v>11.36</v>
      </c>
      <c r="K13" s="1">
        <v>3.1</v>
      </c>
      <c r="L13" s="1">
        <v>5.27</v>
      </c>
      <c r="M13" s="1">
        <v>5.18</v>
      </c>
      <c r="N13" s="1">
        <v>15.6</v>
      </c>
      <c r="O13" s="1">
        <v>6.923</v>
      </c>
      <c r="P13" s="1">
        <v>8.86</v>
      </c>
      <c r="Q13" s="1">
        <v>13.18</v>
      </c>
      <c r="R13" s="1">
        <v>8.67</v>
      </c>
      <c r="S13" s="1">
        <v>3.1</v>
      </c>
      <c r="T13" s="1">
        <v>24.23</v>
      </c>
      <c r="U13" s="9">
        <v>1.1479999999999999</v>
      </c>
      <c r="V13" s="9">
        <v>4.3730000000000002</v>
      </c>
      <c r="W13" s="9">
        <v>0.49</v>
      </c>
      <c r="X13" s="9">
        <v>4.1059999999999999</v>
      </c>
      <c r="Y13" s="9">
        <v>0.253</v>
      </c>
      <c r="Z13" s="1">
        <v>1.18</v>
      </c>
      <c r="AA13" s="1">
        <v>1.37</v>
      </c>
      <c r="AB13" s="1">
        <v>3.81</v>
      </c>
      <c r="AC13" s="1">
        <v>0.93</v>
      </c>
      <c r="AD13" s="1">
        <v>0.4</v>
      </c>
      <c r="AE13" s="1">
        <v>1.26</v>
      </c>
      <c r="AF13" s="1">
        <v>0.51800000000000002</v>
      </c>
      <c r="AG13" s="1">
        <v>3.6</v>
      </c>
      <c r="AH13" s="1">
        <v>0.218</v>
      </c>
      <c r="AI13" s="1">
        <v>20.56</v>
      </c>
      <c r="AJ13" s="1">
        <v>3.6</v>
      </c>
      <c r="AK13" s="1">
        <v>2.56</v>
      </c>
      <c r="AM13" s="1">
        <v>678.96</v>
      </c>
    </row>
    <row r="14" spans="1:39" x14ac:dyDescent="0.25">
      <c r="A14" s="5">
        <v>42845</v>
      </c>
      <c r="B14" s="1">
        <v>24.99</v>
      </c>
      <c r="C14" s="1">
        <v>18.86</v>
      </c>
      <c r="D14" s="1">
        <v>8.3000000000000007</v>
      </c>
      <c r="E14" s="1">
        <v>13.86</v>
      </c>
      <c r="F14" s="1">
        <v>4.62</v>
      </c>
      <c r="G14" s="1">
        <v>1.76</v>
      </c>
      <c r="H14" s="1">
        <v>7.88</v>
      </c>
      <c r="I14" s="1">
        <v>2.67</v>
      </c>
      <c r="J14" s="1">
        <v>11.3</v>
      </c>
      <c r="K14" s="1">
        <v>3.04</v>
      </c>
      <c r="L14" s="1">
        <v>5.16</v>
      </c>
      <c r="M14" s="1">
        <v>5.14</v>
      </c>
      <c r="N14" s="1">
        <v>15.5</v>
      </c>
      <c r="O14" s="1">
        <v>6.9029999999999996</v>
      </c>
      <c r="P14" s="1">
        <v>8.91</v>
      </c>
      <c r="Q14" s="1">
        <v>13.3</v>
      </c>
      <c r="R14" s="1">
        <v>8.7899999999999991</v>
      </c>
      <c r="S14" s="1">
        <v>3.03</v>
      </c>
      <c r="T14" s="1">
        <v>23.85</v>
      </c>
      <c r="U14" s="9">
        <v>1.1479999999999999</v>
      </c>
      <c r="V14" s="9">
        <v>4.3730000000000002</v>
      </c>
      <c r="W14" s="9">
        <v>0.48899999999999999</v>
      </c>
      <c r="X14" s="9">
        <v>4.1059999999999999</v>
      </c>
      <c r="Y14" s="9">
        <v>0.27500000000000002</v>
      </c>
      <c r="Z14" s="1">
        <v>1.17</v>
      </c>
      <c r="AA14" s="1">
        <v>1.37</v>
      </c>
      <c r="AB14" s="1">
        <v>3.78</v>
      </c>
      <c r="AC14" s="1">
        <v>0.93</v>
      </c>
      <c r="AD14" s="1">
        <v>0.40799999999999997</v>
      </c>
      <c r="AE14" s="1">
        <v>1.25</v>
      </c>
      <c r="AF14" s="1">
        <v>0.51600000000000001</v>
      </c>
      <c r="AG14" s="1">
        <v>3.47</v>
      </c>
      <c r="AH14" s="1">
        <v>0.218</v>
      </c>
      <c r="AI14" s="1">
        <v>20.55</v>
      </c>
      <c r="AJ14" s="1">
        <v>3.57</v>
      </c>
      <c r="AK14" s="1">
        <v>2.58</v>
      </c>
      <c r="AM14" s="1">
        <v>674.4</v>
      </c>
    </row>
    <row r="15" spans="1:39" x14ac:dyDescent="0.25">
      <c r="A15" s="5">
        <v>42846</v>
      </c>
      <c r="B15" s="1">
        <v>25.14</v>
      </c>
      <c r="C15" s="1">
        <v>18.87</v>
      </c>
      <c r="D15" s="1">
        <v>8.18</v>
      </c>
      <c r="E15" s="1">
        <v>13.64</v>
      </c>
      <c r="F15" s="1">
        <v>4.6500000000000004</v>
      </c>
      <c r="G15" s="1">
        <v>1.76</v>
      </c>
      <c r="H15" s="1">
        <v>7.8</v>
      </c>
      <c r="I15" s="1">
        <v>2.68</v>
      </c>
      <c r="J15" s="1">
        <v>11.6</v>
      </c>
      <c r="K15" s="1">
        <v>3.05</v>
      </c>
      <c r="L15" s="1">
        <v>5.15</v>
      </c>
      <c r="M15" s="1">
        <v>5.12</v>
      </c>
      <c r="N15" s="1">
        <v>15.44</v>
      </c>
      <c r="O15" s="1">
        <v>6.9130000000000003</v>
      </c>
      <c r="P15" s="1">
        <v>8.9</v>
      </c>
      <c r="Q15" s="1">
        <v>13.22</v>
      </c>
      <c r="R15" s="1">
        <v>8.6</v>
      </c>
      <c r="S15" s="1">
        <v>3.06</v>
      </c>
      <c r="T15" s="1">
        <v>23.97</v>
      </c>
      <c r="U15" s="9">
        <v>1.1870000000000001</v>
      </c>
      <c r="V15" s="9">
        <v>4.3630000000000004</v>
      </c>
      <c r="W15" s="9">
        <v>0.49</v>
      </c>
      <c r="X15" s="9">
        <v>4.1159999999999997</v>
      </c>
      <c r="Y15" s="9">
        <v>0.28699999999999998</v>
      </c>
      <c r="Z15" s="1">
        <v>1.19</v>
      </c>
      <c r="AA15" s="1">
        <v>1.35</v>
      </c>
      <c r="AB15" s="1">
        <v>3.87</v>
      </c>
      <c r="AC15" s="1">
        <v>0.92</v>
      </c>
      <c r="AD15" s="1">
        <v>0.42899999999999999</v>
      </c>
      <c r="AE15" s="1">
        <v>1.24</v>
      </c>
      <c r="AF15" s="1">
        <v>0.51</v>
      </c>
      <c r="AG15" s="1">
        <v>3.6</v>
      </c>
      <c r="AH15" s="1">
        <v>0.216</v>
      </c>
      <c r="AI15" s="1">
        <v>20.5</v>
      </c>
      <c r="AJ15" s="1">
        <v>3.6</v>
      </c>
      <c r="AK15" s="1">
        <v>2.52</v>
      </c>
      <c r="AM15" s="1">
        <v>671.57</v>
      </c>
    </row>
    <row r="16" spans="1:39" x14ac:dyDescent="0.25">
      <c r="A16" s="5">
        <v>42849</v>
      </c>
      <c r="B16" s="1">
        <v>25.15</v>
      </c>
      <c r="C16" s="1">
        <v>19.59</v>
      </c>
      <c r="D16" s="1">
        <v>8.32</v>
      </c>
      <c r="E16" s="1">
        <v>13.63</v>
      </c>
      <c r="F16" s="1">
        <v>4.6399999999999997</v>
      </c>
      <c r="G16" s="1">
        <v>1.78</v>
      </c>
      <c r="H16" s="1">
        <v>7.82</v>
      </c>
      <c r="I16" s="1">
        <v>2.74</v>
      </c>
      <c r="J16" s="1">
        <v>11.71</v>
      </c>
      <c r="K16" s="1">
        <v>3.07</v>
      </c>
      <c r="L16" s="1">
        <v>5.25</v>
      </c>
      <c r="M16" s="1">
        <v>5.18</v>
      </c>
      <c r="N16" s="1">
        <v>15.48</v>
      </c>
      <c r="O16" s="1">
        <v>6.9630000000000001</v>
      </c>
      <c r="P16" s="1">
        <v>8.99</v>
      </c>
      <c r="Q16" s="1">
        <v>13.2</v>
      </c>
      <c r="R16" s="1">
        <v>8.8000000000000007</v>
      </c>
      <c r="S16" s="1">
        <v>3.08</v>
      </c>
      <c r="T16" s="1">
        <v>24</v>
      </c>
      <c r="U16" s="9">
        <v>1.1679999999999999</v>
      </c>
      <c r="V16" s="9">
        <v>4.3730000000000002</v>
      </c>
      <c r="W16" s="9">
        <v>0.495</v>
      </c>
      <c r="X16" s="9">
        <v>4.1260000000000003</v>
      </c>
      <c r="Y16" s="9">
        <v>0.28499999999999998</v>
      </c>
      <c r="Z16" s="1">
        <v>1.18</v>
      </c>
      <c r="AA16" s="1">
        <v>1.39</v>
      </c>
      <c r="AB16" s="1">
        <v>3.83</v>
      </c>
      <c r="AC16" s="1">
        <v>0.92600000000000005</v>
      </c>
      <c r="AD16" s="1">
        <v>0.439</v>
      </c>
      <c r="AE16" s="1">
        <v>1.25</v>
      </c>
      <c r="AF16" s="1">
        <v>0.50900000000000001</v>
      </c>
      <c r="AG16" s="1">
        <v>3.58</v>
      </c>
      <c r="AH16" s="1">
        <v>0.215</v>
      </c>
      <c r="AI16" s="1">
        <v>20.51</v>
      </c>
      <c r="AJ16" s="1">
        <v>3.66</v>
      </c>
      <c r="AK16" s="1">
        <v>2.5299999999999998</v>
      </c>
      <c r="AM16" s="1">
        <v>683.3</v>
      </c>
    </row>
    <row r="17" spans="1:39" x14ac:dyDescent="0.25">
      <c r="A17" s="5">
        <v>42850</v>
      </c>
      <c r="B17" s="1">
        <v>25.14</v>
      </c>
      <c r="C17" s="1">
        <v>19.670000000000002</v>
      </c>
      <c r="D17" s="1">
        <v>8.59</v>
      </c>
      <c r="E17" s="1">
        <v>14.15</v>
      </c>
      <c r="F17" s="1">
        <v>4.67</v>
      </c>
      <c r="G17" s="1">
        <v>1.8</v>
      </c>
      <c r="H17" s="1">
        <v>7.95</v>
      </c>
      <c r="I17" s="1">
        <v>2.76</v>
      </c>
      <c r="J17" s="1">
        <v>11.68</v>
      </c>
      <c r="K17" s="1">
        <v>3.11</v>
      </c>
      <c r="L17" s="1">
        <v>5.2</v>
      </c>
      <c r="M17" s="1">
        <v>5.25</v>
      </c>
      <c r="N17" s="1">
        <v>16</v>
      </c>
      <c r="O17" s="1">
        <v>6.9630000000000001</v>
      </c>
      <c r="P17" s="1">
        <v>9.0399999999999991</v>
      </c>
      <c r="Q17" s="1">
        <v>13.3</v>
      </c>
      <c r="R17" s="1">
        <v>8.89</v>
      </c>
      <c r="S17" s="1">
        <v>3.12</v>
      </c>
      <c r="T17" s="1">
        <v>23.7</v>
      </c>
      <c r="U17" s="9">
        <v>1.1870000000000001</v>
      </c>
      <c r="V17" s="9">
        <v>4.4610000000000003</v>
      </c>
      <c r="W17" s="9">
        <v>0.495</v>
      </c>
      <c r="X17" s="9">
        <v>4.1950000000000003</v>
      </c>
      <c r="Y17" s="9">
        <v>0.28999999999999998</v>
      </c>
      <c r="Z17" s="1">
        <v>1.18</v>
      </c>
      <c r="AA17" s="1">
        <v>1.43</v>
      </c>
      <c r="AB17" s="1">
        <v>3.94</v>
      </c>
      <c r="AC17" s="1">
        <v>0.93300000000000005</v>
      </c>
      <c r="AD17" s="1">
        <v>0.42299999999999999</v>
      </c>
      <c r="AE17" s="1">
        <v>1.25</v>
      </c>
      <c r="AF17" s="1">
        <v>0.51</v>
      </c>
      <c r="AG17" s="1">
        <v>3.64</v>
      </c>
      <c r="AH17" s="1">
        <v>0.218</v>
      </c>
      <c r="AI17" s="1">
        <v>21.3</v>
      </c>
      <c r="AJ17" s="1">
        <v>3.67</v>
      </c>
      <c r="AK17" s="1">
        <v>2.52</v>
      </c>
      <c r="AM17" s="1">
        <v>697.32</v>
      </c>
    </row>
    <row r="18" spans="1:39" x14ac:dyDescent="0.25">
      <c r="A18" s="5">
        <v>42851</v>
      </c>
      <c r="B18" s="1">
        <v>25.31</v>
      </c>
      <c r="C18" s="1">
        <v>19.579999999999998</v>
      </c>
      <c r="D18" s="1">
        <v>8.64</v>
      </c>
      <c r="E18" s="1">
        <v>14.05</v>
      </c>
      <c r="F18" s="1">
        <v>4.6399999999999997</v>
      </c>
      <c r="G18" s="1">
        <v>1.81</v>
      </c>
      <c r="H18" s="1">
        <v>7.83</v>
      </c>
      <c r="I18" s="1">
        <v>2.74</v>
      </c>
      <c r="J18" s="1">
        <v>11.54</v>
      </c>
      <c r="K18" s="1">
        <v>3.3</v>
      </c>
      <c r="L18" s="1">
        <v>5.28</v>
      </c>
      <c r="M18" s="1">
        <v>5.28</v>
      </c>
      <c r="N18" s="1">
        <v>15.99</v>
      </c>
      <c r="O18" s="1">
        <v>6.9329999999999998</v>
      </c>
      <c r="P18" s="1">
        <v>9.0500000000000007</v>
      </c>
      <c r="Q18" s="1">
        <v>13.24</v>
      </c>
      <c r="R18" s="1">
        <v>8.9499999999999993</v>
      </c>
      <c r="S18" s="1">
        <v>3.15</v>
      </c>
      <c r="T18" s="1">
        <v>24.3</v>
      </c>
      <c r="U18" s="9">
        <v>1.139</v>
      </c>
      <c r="V18" s="9">
        <v>4.54</v>
      </c>
      <c r="W18" s="9">
        <v>0.49399999999999999</v>
      </c>
      <c r="X18" s="9">
        <v>4.2439999999999998</v>
      </c>
      <c r="Y18" s="9">
        <v>0.28199999999999997</v>
      </c>
      <c r="Z18" s="1">
        <v>1.17</v>
      </c>
      <c r="AA18" s="1">
        <v>1.44</v>
      </c>
      <c r="AB18" s="1">
        <v>3.97</v>
      </c>
      <c r="AC18" s="1">
        <v>0.93700000000000006</v>
      </c>
      <c r="AD18" s="1">
        <v>0.41899999999999998</v>
      </c>
      <c r="AE18" s="1">
        <v>1.25</v>
      </c>
      <c r="AF18" s="1">
        <v>0.49</v>
      </c>
      <c r="AG18" s="1">
        <v>3.65</v>
      </c>
      <c r="AH18" s="1">
        <v>0.215</v>
      </c>
      <c r="AI18" s="1">
        <v>21.05</v>
      </c>
      <c r="AJ18" s="1">
        <v>3.69</v>
      </c>
      <c r="AK18" s="1">
        <v>2.5499999999999998</v>
      </c>
      <c r="AM18" s="1">
        <v>706.4</v>
      </c>
    </row>
    <row r="19" spans="1:39" x14ac:dyDescent="0.25">
      <c r="A19" s="5">
        <v>42852</v>
      </c>
      <c r="B19" s="1">
        <v>25.5</v>
      </c>
      <c r="C19" s="1">
        <v>19.57</v>
      </c>
      <c r="D19" s="1">
        <v>8.5399999999999991</v>
      </c>
      <c r="E19" s="1">
        <v>14.25</v>
      </c>
      <c r="F19" s="1">
        <v>4.63</v>
      </c>
      <c r="G19" s="1">
        <v>1.88</v>
      </c>
      <c r="H19" s="1">
        <v>7.81</v>
      </c>
      <c r="I19" s="1">
        <v>2.84</v>
      </c>
      <c r="J19" s="1">
        <v>11.53</v>
      </c>
      <c r="K19" s="1">
        <v>3.41</v>
      </c>
      <c r="L19" s="1">
        <v>5.3</v>
      </c>
      <c r="M19" s="1">
        <v>5.29</v>
      </c>
      <c r="N19" s="1">
        <v>15.8</v>
      </c>
      <c r="O19" s="1">
        <v>6.9429999999999996</v>
      </c>
      <c r="P19" s="1">
        <v>9.1</v>
      </c>
      <c r="Q19" s="1">
        <v>13.19</v>
      </c>
      <c r="R19" s="1">
        <v>8.8699999999999992</v>
      </c>
      <c r="S19" s="1">
        <v>3.11</v>
      </c>
      <c r="T19" s="1">
        <v>24.53</v>
      </c>
      <c r="U19" s="9">
        <v>1.119</v>
      </c>
      <c r="V19" s="9">
        <v>4.6180000000000003</v>
      </c>
      <c r="W19" s="9">
        <v>0.48899999999999999</v>
      </c>
      <c r="X19" s="9">
        <v>4.2640000000000002</v>
      </c>
      <c r="Y19" s="9">
        <v>0.28999999999999998</v>
      </c>
      <c r="Z19" s="1">
        <v>1.17</v>
      </c>
      <c r="AA19" s="1">
        <v>1.42</v>
      </c>
      <c r="AB19" s="1">
        <v>3.96</v>
      </c>
      <c r="AC19" s="1">
        <v>0.94</v>
      </c>
      <c r="AD19" s="1">
        <v>0.42199999999999999</v>
      </c>
      <c r="AE19" s="1">
        <v>1.25</v>
      </c>
      <c r="AF19" s="1">
        <v>0.47799999999999998</v>
      </c>
      <c r="AG19" s="1">
        <v>3.62</v>
      </c>
      <c r="AH19" s="1">
        <v>0.222</v>
      </c>
      <c r="AI19" s="1">
        <v>21.12</v>
      </c>
      <c r="AJ19" s="1">
        <v>3.71</v>
      </c>
      <c r="AK19" s="1">
        <v>2.5499999999999998</v>
      </c>
      <c r="AM19" s="1">
        <v>706.51</v>
      </c>
    </row>
    <row r="20" spans="1:39" x14ac:dyDescent="0.25">
      <c r="A20" s="5">
        <v>42853</v>
      </c>
      <c r="B20" s="1">
        <v>25.35</v>
      </c>
      <c r="C20" s="1">
        <v>19.54</v>
      </c>
      <c r="D20" s="1">
        <v>8.5399999999999991</v>
      </c>
      <c r="E20" s="1">
        <v>14.49</v>
      </c>
      <c r="F20" s="1">
        <v>4.6399999999999997</v>
      </c>
      <c r="G20" s="1">
        <v>1.86</v>
      </c>
      <c r="H20" s="1">
        <v>7.9</v>
      </c>
      <c r="I20" s="1">
        <v>2.86</v>
      </c>
      <c r="J20" s="1">
        <v>11.56</v>
      </c>
      <c r="K20" s="1">
        <v>3.38</v>
      </c>
      <c r="L20" s="1">
        <v>5.29</v>
      </c>
      <c r="M20" s="1">
        <v>5.31</v>
      </c>
      <c r="N20" s="1">
        <v>15.57</v>
      </c>
      <c r="O20" s="1">
        <v>6.8929999999999998</v>
      </c>
      <c r="P20" s="1">
        <v>9.1</v>
      </c>
      <c r="Q20" s="1">
        <v>13.02</v>
      </c>
      <c r="R20" s="1">
        <v>8.93</v>
      </c>
      <c r="S20" s="1">
        <v>3.1</v>
      </c>
      <c r="T20" s="1">
        <v>23.99</v>
      </c>
      <c r="U20" s="9">
        <v>1.109</v>
      </c>
      <c r="V20" s="9">
        <v>4.7169999999999996</v>
      </c>
      <c r="W20" s="9">
        <v>0.50600000000000001</v>
      </c>
      <c r="X20" s="9">
        <v>4.274</v>
      </c>
      <c r="Y20" s="9">
        <v>0.28199999999999997</v>
      </c>
      <c r="Z20" s="1">
        <v>1.21</v>
      </c>
      <c r="AA20" s="1">
        <v>1.47</v>
      </c>
      <c r="AB20" s="1">
        <v>3.88</v>
      </c>
      <c r="AC20" s="1">
        <v>0.93799999999999994</v>
      </c>
      <c r="AD20" s="1">
        <v>0.42</v>
      </c>
      <c r="AE20" s="1">
        <v>1.24</v>
      </c>
      <c r="AF20" s="1">
        <v>0.47</v>
      </c>
      <c r="AG20" s="1">
        <v>3.5</v>
      </c>
      <c r="AH20" s="1">
        <v>0.224</v>
      </c>
      <c r="AI20" s="1">
        <v>21.18</v>
      </c>
      <c r="AJ20" s="1">
        <v>3.76</v>
      </c>
      <c r="AK20" s="1">
        <v>2.58</v>
      </c>
      <c r="AM20" s="1">
        <v>712.17</v>
      </c>
    </row>
    <row r="21" spans="1:39" x14ac:dyDescent="0.25">
      <c r="A21" s="5">
        <v>42857</v>
      </c>
      <c r="B21" s="1">
        <v>25.34</v>
      </c>
      <c r="C21" s="1">
        <v>20</v>
      </c>
      <c r="D21" s="1">
        <v>8.6</v>
      </c>
      <c r="E21" s="1">
        <v>14.87</v>
      </c>
      <c r="F21" s="1">
        <v>4.68</v>
      </c>
      <c r="G21" s="1">
        <v>1.93</v>
      </c>
      <c r="H21" s="1">
        <v>8.0299999999999994</v>
      </c>
      <c r="I21" s="1">
        <v>2.92</v>
      </c>
      <c r="J21" s="1">
        <v>11.68</v>
      </c>
      <c r="K21" s="1">
        <v>3.58</v>
      </c>
      <c r="L21" s="1">
        <v>5.39</v>
      </c>
      <c r="M21" s="1">
        <v>5.45</v>
      </c>
      <c r="N21" s="1">
        <v>15.7</v>
      </c>
      <c r="O21" s="1">
        <v>6.9329999999999998</v>
      </c>
      <c r="P21" s="1">
        <v>8.83</v>
      </c>
      <c r="Q21" s="1">
        <v>13.19</v>
      </c>
      <c r="R21" s="1">
        <v>9.0500000000000007</v>
      </c>
      <c r="S21" s="1">
        <v>3.19</v>
      </c>
      <c r="T21" s="1">
        <v>23.99</v>
      </c>
      <c r="U21" s="9">
        <v>1.129</v>
      </c>
      <c r="V21" s="9">
        <v>4.9130000000000003</v>
      </c>
      <c r="W21" s="9">
        <v>0.52200000000000002</v>
      </c>
      <c r="X21" s="9">
        <v>4.3029999999999999</v>
      </c>
      <c r="Y21" s="9">
        <v>0.28599999999999998</v>
      </c>
      <c r="Z21" s="1">
        <v>1.22</v>
      </c>
      <c r="AA21" s="1">
        <v>1.5</v>
      </c>
      <c r="AB21" s="1">
        <v>3.88</v>
      </c>
      <c r="AC21" s="1">
        <v>0.92</v>
      </c>
      <c r="AD21" s="1">
        <v>0.434</v>
      </c>
      <c r="AE21" s="1">
        <v>1.31</v>
      </c>
      <c r="AF21" s="1">
        <v>0.47399999999999998</v>
      </c>
      <c r="AG21" s="1">
        <v>3.57</v>
      </c>
      <c r="AH21" s="1">
        <v>0.22500000000000001</v>
      </c>
      <c r="AI21" s="1">
        <v>21.1</v>
      </c>
      <c r="AJ21" s="1">
        <v>3.82</v>
      </c>
      <c r="AK21" s="1">
        <v>2.6</v>
      </c>
      <c r="AM21" s="1">
        <v>733.93</v>
      </c>
    </row>
    <row r="22" spans="1:39" x14ac:dyDescent="0.25">
      <c r="A22" s="5">
        <v>42858</v>
      </c>
      <c r="B22" s="1">
        <v>25.4</v>
      </c>
      <c r="C22" s="1">
        <v>21</v>
      </c>
      <c r="D22" s="1">
        <v>8.8800000000000008</v>
      </c>
      <c r="E22" s="1">
        <v>15.39</v>
      </c>
      <c r="F22" s="1">
        <v>4.68</v>
      </c>
      <c r="G22" s="1">
        <v>1.96</v>
      </c>
      <c r="H22" s="1">
        <v>7.95</v>
      </c>
      <c r="I22" s="1">
        <v>2.99</v>
      </c>
      <c r="J22" s="1">
        <v>11.78</v>
      </c>
      <c r="K22" s="1">
        <v>3.8</v>
      </c>
      <c r="L22" s="1">
        <v>5.5</v>
      </c>
      <c r="M22" s="1">
        <v>5.44</v>
      </c>
      <c r="N22" s="1">
        <v>15.83</v>
      </c>
      <c r="O22" s="1">
        <v>7.0030000000000001</v>
      </c>
      <c r="P22" s="1">
        <v>8.94</v>
      </c>
      <c r="Q22" s="1">
        <v>13.1</v>
      </c>
      <c r="R22" s="1">
        <v>9.2899999999999991</v>
      </c>
      <c r="S22" s="1">
        <v>3.22</v>
      </c>
      <c r="T22" s="1">
        <v>23.86</v>
      </c>
      <c r="U22" s="9">
        <v>1.139</v>
      </c>
      <c r="V22" s="9">
        <v>4.9130000000000003</v>
      </c>
      <c r="W22" s="9">
        <v>0.44</v>
      </c>
      <c r="X22" s="9">
        <v>4.3029999999999999</v>
      </c>
      <c r="Y22" s="9">
        <v>0.29599999999999999</v>
      </c>
      <c r="Z22" s="1">
        <v>1.2</v>
      </c>
      <c r="AA22" s="1">
        <v>1.33</v>
      </c>
      <c r="AB22" s="1">
        <v>3.89</v>
      </c>
      <c r="AC22" s="1">
        <v>0.92100000000000004</v>
      </c>
      <c r="AD22" s="1">
        <v>0.437</v>
      </c>
      <c r="AE22" s="1">
        <v>1.28</v>
      </c>
      <c r="AF22" s="1">
        <v>0.46899999999999997</v>
      </c>
      <c r="AG22" s="1">
        <v>3.57</v>
      </c>
      <c r="AH22" s="1">
        <v>0.223</v>
      </c>
      <c r="AI22" s="1">
        <v>20.74</v>
      </c>
      <c r="AJ22" s="1">
        <v>3.84</v>
      </c>
      <c r="AK22" s="1">
        <v>2.6</v>
      </c>
      <c r="AM22" s="1">
        <v>748.61</v>
      </c>
    </row>
    <row r="23" spans="1:39" x14ac:dyDescent="0.25">
      <c r="A23" s="5">
        <v>42859</v>
      </c>
      <c r="B23" s="1">
        <v>25.36</v>
      </c>
      <c r="C23" s="1">
        <v>21.43</v>
      </c>
      <c r="D23" s="1">
        <v>9.08</v>
      </c>
      <c r="E23" s="1">
        <v>15.72</v>
      </c>
      <c r="F23" s="1">
        <v>4.68</v>
      </c>
      <c r="G23" s="1">
        <v>1.94</v>
      </c>
      <c r="H23" s="1">
        <v>8.0299999999999994</v>
      </c>
      <c r="I23" s="1">
        <v>2.97</v>
      </c>
      <c r="J23" s="1">
        <v>11.54</v>
      </c>
      <c r="K23" s="1">
        <v>3.7</v>
      </c>
      <c r="L23" s="1">
        <v>5.53</v>
      </c>
      <c r="M23" s="1">
        <v>5.56</v>
      </c>
      <c r="N23" s="1">
        <v>15.56</v>
      </c>
      <c r="O23" s="1">
        <v>7.1829999999999998</v>
      </c>
      <c r="P23" s="1">
        <v>8.99</v>
      </c>
      <c r="Q23" s="1">
        <v>13.11</v>
      </c>
      <c r="R23" s="1">
        <v>9.52</v>
      </c>
      <c r="S23" s="1">
        <v>3.17</v>
      </c>
      <c r="T23" s="1">
        <v>24.47</v>
      </c>
      <c r="U23" s="9">
        <v>1.139</v>
      </c>
      <c r="V23" s="9">
        <v>4.9329999999999998</v>
      </c>
      <c r="W23" s="9">
        <v>0.46400000000000002</v>
      </c>
      <c r="X23" s="9">
        <v>4.2839999999999998</v>
      </c>
      <c r="Y23" s="9">
        <v>0.29599999999999999</v>
      </c>
      <c r="Z23" s="1">
        <v>1.22</v>
      </c>
      <c r="AA23" s="1">
        <v>1.38</v>
      </c>
      <c r="AB23" s="1">
        <v>4</v>
      </c>
      <c r="AC23" s="1">
        <v>0.93100000000000005</v>
      </c>
      <c r="AD23" s="1">
        <v>0.437</v>
      </c>
      <c r="AE23" s="1">
        <v>1.24</v>
      </c>
      <c r="AF23" s="1">
        <v>0.48599999999999999</v>
      </c>
      <c r="AG23" s="1">
        <v>3.58</v>
      </c>
      <c r="AH23" s="1">
        <v>0.23300000000000001</v>
      </c>
      <c r="AI23" s="1">
        <v>20.6</v>
      </c>
      <c r="AJ23" s="1">
        <v>3.87</v>
      </c>
      <c r="AK23" s="1">
        <v>2.57</v>
      </c>
      <c r="AM23" s="1">
        <v>748.92</v>
      </c>
    </row>
    <row r="24" spans="1:39" x14ac:dyDescent="0.25">
      <c r="A24" s="5">
        <v>42860</v>
      </c>
      <c r="B24" s="1">
        <v>25.48</v>
      </c>
      <c r="C24" s="1">
        <v>21.7</v>
      </c>
      <c r="D24" s="1">
        <v>9.5500000000000007</v>
      </c>
      <c r="E24" s="1">
        <v>15.9</v>
      </c>
      <c r="F24" s="1">
        <v>4.82</v>
      </c>
      <c r="G24" s="1">
        <v>1.91</v>
      </c>
      <c r="H24" s="1">
        <v>7.98</v>
      </c>
      <c r="I24" s="1">
        <v>3.08</v>
      </c>
      <c r="J24" s="1">
        <v>11.7</v>
      </c>
      <c r="K24" s="1">
        <v>3.71</v>
      </c>
      <c r="L24" s="1">
        <v>5.56</v>
      </c>
      <c r="M24" s="1">
        <v>5.56</v>
      </c>
      <c r="N24" s="1">
        <v>15.31</v>
      </c>
      <c r="O24" s="1">
        <v>7.3819999999999997</v>
      </c>
      <c r="P24" s="1">
        <v>9.08</v>
      </c>
      <c r="Q24" s="1">
        <v>13.16</v>
      </c>
      <c r="R24" s="1">
        <v>9.56</v>
      </c>
      <c r="S24" s="1">
        <v>3.18</v>
      </c>
      <c r="T24" s="1">
        <v>24.4</v>
      </c>
      <c r="U24" s="9">
        <v>1.1779999999999999</v>
      </c>
      <c r="V24" s="9">
        <v>5.0110000000000001</v>
      </c>
      <c r="W24" s="9">
        <v>0.46500000000000002</v>
      </c>
      <c r="X24" s="9">
        <v>4.3230000000000004</v>
      </c>
      <c r="Y24" s="9">
        <v>0.29599999999999999</v>
      </c>
      <c r="Z24" s="1">
        <v>1.22</v>
      </c>
      <c r="AA24" s="1">
        <v>1.38</v>
      </c>
      <c r="AB24" s="1">
        <v>4</v>
      </c>
      <c r="AC24" s="1">
        <v>0.93300000000000005</v>
      </c>
      <c r="AD24" s="1">
        <v>0.42399999999999999</v>
      </c>
      <c r="AE24" s="1">
        <v>1.17</v>
      </c>
      <c r="AF24" s="1">
        <v>0.48299999999999998</v>
      </c>
      <c r="AG24" s="1">
        <v>3.6</v>
      </c>
      <c r="AH24" s="1">
        <v>0.23300000000000001</v>
      </c>
      <c r="AI24" s="1">
        <v>20.51</v>
      </c>
      <c r="AJ24" s="1">
        <v>3.87</v>
      </c>
      <c r="AK24" s="1">
        <v>2.57</v>
      </c>
      <c r="AM24" s="1">
        <v>753.99</v>
      </c>
    </row>
    <row r="25" spans="1:39" x14ac:dyDescent="0.25">
      <c r="A25" s="5">
        <v>42863</v>
      </c>
      <c r="B25" s="1">
        <v>25.35</v>
      </c>
      <c r="C25" s="1">
        <v>21.5</v>
      </c>
      <c r="D25" s="1">
        <v>9.44</v>
      </c>
      <c r="E25" s="1">
        <v>16.05</v>
      </c>
      <c r="F25" s="1">
        <v>4.74</v>
      </c>
      <c r="G25" s="1">
        <v>1.96</v>
      </c>
      <c r="H25" s="1">
        <v>8.1300000000000008</v>
      </c>
      <c r="I25" s="1">
        <v>3.2</v>
      </c>
      <c r="J25" s="1">
        <v>11.84</v>
      </c>
      <c r="K25" s="1">
        <v>3.89</v>
      </c>
      <c r="L25" s="1">
        <v>5.64</v>
      </c>
      <c r="M25" s="1">
        <v>5.56</v>
      </c>
      <c r="N25" s="1">
        <v>16</v>
      </c>
      <c r="O25" s="1">
        <v>7.492</v>
      </c>
      <c r="P25" s="1">
        <v>9.24</v>
      </c>
      <c r="Q25" s="1">
        <v>13</v>
      </c>
      <c r="R25" s="1">
        <v>9.65</v>
      </c>
      <c r="S25" s="1">
        <v>3.27</v>
      </c>
      <c r="T25" s="1">
        <v>24.85</v>
      </c>
      <c r="U25" s="9">
        <v>1.1779999999999999</v>
      </c>
      <c r="V25" s="9">
        <v>5.09</v>
      </c>
      <c r="W25" s="9">
        <v>0.45900000000000002</v>
      </c>
      <c r="X25" s="9">
        <v>4.2939999999999996</v>
      </c>
      <c r="Y25" s="9">
        <v>0.308</v>
      </c>
      <c r="Z25" s="1">
        <v>1.22</v>
      </c>
      <c r="AA25" s="1">
        <v>1.4</v>
      </c>
      <c r="AB25" s="1">
        <v>3.96</v>
      </c>
      <c r="AC25" s="1">
        <v>0.93899999999999995</v>
      </c>
      <c r="AD25" s="1">
        <v>0.432</v>
      </c>
      <c r="AE25" s="1">
        <v>1.2</v>
      </c>
      <c r="AF25" s="1">
        <v>0.496</v>
      </c>
      <c r="AG25" s="1">
        <v>3.63</v>
      </c>
      <c r="AH25" s="1">
        <v>0.23699999999999999</v>
      </c>
      <c r="AI25" s="1">
        <v>20.83</v>
      </c>
      <c r="AJ25" s="1">
        <v>3.92</v>
      </c>
      <c r="AK25" s="1">
        <v>2.62</v>
      </c>
      <c r="AM25" s="1">
        <v>763.42</v>
      </c>
    </row>
    <row r="26" spans="1:39" x14ac:dyDescent="0.25">
      <c r="A26" s="5">
        <v>42864</v>
      </c>
      <c r="B26" s="1">
        <v>26</v>
      </c>
      <c r="C26" s="1">
        <v>20.399999999999999</v>
      </c>
      <c r="D26" s="1">
        <v>9.7799999999999994</v>
      </c>
      <c r="E26" s="1">
        <v>15.95</v>
      </c>
      <c r="F26" s="1">
        <v>4.82</v>
      </c>
      <c r="G26" s="1">
        <v>1.98</v>
      </c>
      <c r="H26" s="1">
        <v>8.17</v>
      </c>
      <c r="I26" s="1">
        <v>3.3</v>
      </c>
      <c r="J26" s="1">
        <v>11.86</v>
      </c>
      <c r="K26" s="1">
        <v>3.9</v>
      </c>
      <c r="L26" s="1">
        <v>5.78</v>
      </c>
      <c r="M26" s="1">
        <v>5.6</v>
      </c>
      <c r="N26" s="1">
        <v>16.940000000000001</v>
      </c>
      <c r="O26" s="1">
        <v>7.5720000000000001</v>
      </c>
      <c r="P26" s="1">
        <v>9.3000000000000007</v>
      </c>
      <c r="Q26" s="1">
        <v>13.24</v>
      </c>
      <c r="R26" s="1">
        <v>9.8699999999999992</v>
      </c>
      <c r="S26" s="1">
        <v>3.39</v>
      </c>
      <c r="T26" s="1">
        <v>25.47</v>
      </c>
      <c r="U26" s="9">
        <v>1.1970000000000001</v>
      </c>
      <c r="V26" s="9">
        <v>5.0410000000000004</v>
      </c>
      <c r="W26" s="9">
        <v>0.46</v>
      </c>
      <c r="X26" s="9">
        <v>4.3029999999999999</v>
      </c>
      <c r="Y26" s="9">
        <v>0.30599999999999999</v>
      </c>
      <c r="Z26" s="1">
        <v>1.23</v>
      </c>
      <c r="AA26" s="1">
        <v>1.43</v>
      </c>
      <c r="AB26" s="1">
        <v>4.12</v>
      </c>
      <c r="AC26" s="1">
        <v>0.96699999999999997</v>
      </c>
      <c r="AD26" s="1">
        <v>0.432</v>
      </c>
      <c r="AE26" s="1">
        <v>1.19</v>
      </c>
      <c r="AF26" s="1">
        <v>0.5</v>
      </c>
      <c r="AG26" s="1">
        <v>3.7</v>
      </c>
      <c r="AH26" s="1">
        <v>0.25700000000000001</v>
      </c>
      <c r="AI26" s="1">
        <v>20.83</v>
      </c>
      <c r="AJ26" s="1">
        <v>3.95</v>
      </c>
      <c r="AK26" s="1">
        <v>2.71</v>
      </c>
      <c r="AM26" s="1">
        <v>778.37</v>
      </c>
    </row>
    <row r="27" spans="1:39" x14ac:dyDescent="0.25">
      <c r="A27" s="5">
        <v>42865</v>
      </c>
      <c r="B27" s="1">
        <v>25.98</v>
      </c>
      <c r="C27" s="1">
        <v>20.7</v>
      </c>
      <c r="D27" s="1">
        <v>9.77</v>
      </c>
      <c r="E27" s="1">
        <v>16</v>
      </c>
      <c r="F27" s="1">
        <v>4.88</v>
      </c>
      <c r="G27" s="1">
        <v>2.08</v>
      </c>
      <c r="H27" s="1">
        <v>8.49</v>
      </c>
      <c r="I27" s="1">
        <v>3.36</v>
      </c>
      <c r="J27" s="1">
        <v>12.2</v>
      </c>
      <c r="K27" s="1">
        <v>3.97</v>
      </c>
      <c r="L27" s="1">
        <v>5.99</v>
      </c>
      <c r="M27" s="1">
        <v>5.84</v>
      </c>
      <c r="N27" s="1">
        <v>17.75</v>
      </c>
      <c r="O27" s="1">
        <v>7.7510000000000003</v>
      </c>
      <c r="P27" s="1">
        <v>9.49</v>
      </c>
      <c r="Q27" s="1">
        <v>13.81</v>
      </c>
      <c r="R27" s="1">
        <v>9.85</v>
      </c>
      <c r="S27" s="1">
        <v>3.41</v>
      </c>
      <c r="T27" s="1">
        <v>25.8</v>
      </c>
      <c r="U27" s="9">
        <v>1.226</v>
      </c>
      <c r="V27" s="9">
        <v>5.2770000000000001</v>
      </c>
      <c r="W27" s="9">
        <v>0.46700000000000003</v>
      </c>
      <c r="X27" s="9">
        <v>4.3330000000000002</v>
      </c>
      <c r="Y27" s="9">
        <v>0.30499999999999999</v>
      </c>
      <c r="Z27" s="1">
        <v>1.26</v>
      </c>
      <c r="AA27" s="1">
        <v>1.46</v>
      </c>
      <c r="AB27" s="1">
        <v>4.43</v>
      </c>
      <c r="AC27" s="1">
        <v>0.98399999999999999</v>
      </c>
      <c r="AD27" s="1">
        <v>0.45300000000000001</v>
      </c>
      <c r="AE27" s="1">
        <v>1.21</v>
      </c>
      <c r="AF27" s="1">
        <v>0.51100000000000001</v>
      </c>
      <c r="AG27" s="1">
        <v>4</v>
      </c>
      <c r="AH27" s="1">
        <v>0.26</v>
      </c>
      <c r="AI27" s="1">
        <v>21.19</v>
      </c>
      <c r="AJ27" s="1">
        <v>3.98</v>
      </c>
      <c r="AK27" s="1">
        <v>2.7</v>
      </c>
      <c r="AM27" s="1">
        <v>791.97</v>
      </c>
    </row>
    <row r="28" spans="1:39" x14ac:dyDescent="0.25">
      <c r="A28" s="5">
        <v>42866</v>
      </c>
      <c r="B28" s="1">
        <v>25.65</v>
      </c>
      <c r="C28" s="1">
        <v>20.67</v>
      </c>
      <c r="D28" s="1">
        <v>9.34</v>
      </c>
      <c r="E28" s="1">
        <v>16</v>
      </c>
      <c r="F28" s="1">
        <v>4.9000000000000004</v>
      </c>
      <c r="G28" s="1">
        <v>2.0499999999999998</v>
      </c>
      <c r="H28" s="1">
        <v>8.5</v>
      </c>
      <c r="I28" s="1">
        <v>3.35</v>
      </c>
      <c r="J28" s="1">
        <v>12.32</v>
      </c>
      <c r="K28" s="1">
        <v>4.17</v>
      </c>
      <c r="L28" s="1">
        <v>6.16</v>
      </c>
      <c r="M28" s="1">
        <v>5.96</v>
      </c>
      <c r="N28" s="1">
        <v>17.75</v>
      </c>
      <c r="O28" s="1">
        <v>7.7309999999999999</v>
      </c>
      <c r="P28" s="1">
        <v>9.74</v>
      </c>
      <c r="Q28" s="1">
        <v>14.25</v>
      </c>
      <c r="R28" s="1">
        <v>9.94</v>
      </c>
      <c r="S28" s="1">
        <v>3.34</v>
      </c>
      <c r="T28" s="1">
        <v>25.8</v>
      </c>
      <c r="U28" s="9">
        <v>1.216</v>
      </c>
      <c r="V28" s="9">
        <v>5.3550000000000004</v>
      </c>
      <c r="W28" s="9">
        <v>0.46400000000000002</v>
      </c>
      <c r="X28" s="9">
        <v>4.3129999999999997</v>
      </c>
      <c r="Y28" s="9">
        <v>0.29399999999999998</v>
      </c>
      <c r="Z28" s="1">
        <v>1.23</v>
      </c>
      <c r="AA28" s="1">
        <v>1.45</v>
      </c>
      <c r="AB28" s="1">
        <v>4.55</v>
      </c>
      <c r="AC28" s="1">
        <v>0.99199999999999999</v>
      </c>
      <c r="AD28" s="1">
        <v>0.45100000000000001</v>
      </c>
      <c r="AE28" s="1">
        <v>1.19</v>
      </c>
      <c r="AF28" s="1">
        <v>0.53500000000000003</v>
      </c>
      <c r="AG28" s="1">
        <v>4.1399999999999997</v>
      </c>
      <c r="AH28" s="1">
        <v>0.25</v>
      </c>
      <c r="AI28" s="1">
        <v>21.49</v>
      </c>
      <c r="AJ28" s="1">
        <v>4.04</v>
      </c>
      <c r="AK28" s="1">
        <v>2.68</v>
      </c>
      <c r="AM28" s="1">
        <v>797.16</v>
      </c>
    </row>
    <row r="29" spans="1:39" x14ac:dyDescent="0.25">
      <c r="A29" s="5">
        <v>42867</v>
      </c>
      <c r="B29" s="1">
        <v>25.5</v>
      </c>
      <c r="C29" s="1">
        <v>20.77</v>
      </c>
      <c r="D29" s="1">
        <v>9.01</v>
      </c>
      <c r="E29" s="1">
        <v>16</v>
      </c>
      <c r="F29" s="1">
        <v>4.7699999999999996</v>
      </c>
      <c r="G29" s="1">
        <v>2.0499999999999998</v>
      </c>
      <c r="H29" s="1">
        <v>8.3800000000000008</v>
      </c>
      <c r="I29" s="1">
        <v>3.38</v>
      </c>
      <c r="J29" s="1">
        <v>12.39</v>
      </c>
      <c r="K29" s="1">
        <v>4.0999999999999996</v>
      </c>
      <c r="L29" s="1">
        <v>6.17</v>
      </c>
      <c r="M29" s="1">
        <v>5.92</v>
      </c>
      <c r="N29" s="1">
        <v>17.600000000000001</v>
      </c>
      <c r="O29" s="1">
        <v>7.5819999999999999</v>
      </c>
      <c r="P29" s="1">
        <v>9.6999999999999993</v>
      </c>
      <c r="Q29" s="1">
        <v>14.52</v>
      </c>
      <c r="R29" s="1">
        <v>10</v>
      </c>
      <c r="S29" s="1">
        <v>3.32</v>
      </c>
      <c r="T29" s="1">
        <v>25.8</v>
      </c>
      <c r="U29" s="9">
        <v>1.226</v>
      </c>
      <c r="V29" s="9">
        <v>5.4039999999999999</v>
      </c>
      <c r="W29" s="9">
        <v>0.45800000000000002</v>
      </c>
      <c r="X29" s="9">
        <v>4.2839999999999998</v>
      </c>
      <c r="Y29" s="9">
        <v>0.3</v>
      </c>
      <c r="Z29" s="1">
        <v>1.29</v>
      </c>
      <c r="AA29" s="1">
        <v>1.46</v>
      </c>
      <c r="AB29" s="1">
        <v>4.4800000000000004</v>
      </c>
      <c r="AC29" s="1">
        <v>0.98299999999999998</v>
      </c>
      <c r="AD29" s="1">
        <v>0.45300000000000001</v>
      </c>
      <c r="AE29" s="1">
        <v>1.2</v>
      </c>
      <c r="AF29" s="1">
        <v>0.57299999999999995</v>
      </c>
      <c r="AG29" s="1">
        <v>4.55</v>
      </c>
      <c r="AH29" s="1">
        <v>0.26300000000000001</v>
      </c>
      <c r="AI29" s="1">
        <v>21.5</v>
      </c>
      <c r="AJ29" s="1">
        <v>4.05</v>
      </c>
      <c r="AK29" s="1">
        <v>2.67</v>
      </c>
      <c r="AM29" s="1">
        <v>789.13</v>
      </c>
    </row>
    <row r="30" spans="1:39" x14ac:dyDescent="0.25">
      <c r="A30" s="5">
        <v>42870</v>
      </c>
      <c r="B30" s="1">
        <v>25.61</v>
      </c>
      <c r="C30" s="1">
        <v>20.55</v>
      </c>
      <c r="D30" s="1">
        <v>9.02</v>
      </c>
      <c r="E30" s="1">
        <v>15.99</v>
      </c>
      <c r="F30" s="1">
        <v>4.8099999999999996</v>
      </c>
      <c r="G30" s="1">
        <v>2.08</v>
      </c>
      <c r="H30" s="1">
        <v>8.4</v>
      </c>
      <c r="I30" s="1">
        <v>3.36</v>
      </c>
      <c r="J30" s="1">
        <v>12.15</v>
      </c>
      <c r="K30" s="1">
        <v>4.18</v>
      </c>
      <c r="L30" s="1">
        <v>6.12</v>
      </c>
      <c r="M30" s="1">
        <v>5.92</v>
      </c>
      <c r="N30" s="1">
        <v>17.32</v>
      </c>
      <c r="O30" s="1">
        <v>7.5620000000000003</v>
      </c>
      <c r="P30" s="1">
        <v>9.69</v>
      </c>
      <c r="Q30" s="1">
        <v>14.4</v>
      </c>
      <c r="R30" s="1">
        <v>9.92</v>
      </c>
      <c r="S30" s="1">
        <v>3.33</v>
      </c>
      <c r="T30" s="1">
        <v>25.4</v>
      </c>
      <c r="U30" s="9">
        <v>1.2070000000000001</v>
      </c>
      <c r="V30" s="9">
        <v>5.4930000000000003</v>
      </c>
      <c r="W30" s="9">
        <v>0.45100000000000001</v>
      </c>
      <c r="X30" s="9">
        <v>4.2839999999999998</v>
      </c>
      <c r="Y30" s="9">
        <v>0.30199999999999999</v>
      </c>
      <c r="Z30" s="1">
        <v>1.28</v>
      </c>
      <c r="AA30" s="1">
        <v>1.44</v>
      </c>
      <c r="AB30" s="1">
        <v>4.42</v>
      </c>
      <c r="AC30" s="1">
        <v>0.996</v>
      </c>
      <c r="AD30" s="1">
        <v>0.46</v>
      </c>
      <c r="AE30" s="1">
        <v>1.22</v>
      </c>
      <c r="AF30" s="1">
        <v>0.58499999999999996</v>
      </c>
      <c r="AG30" s="1">
        <v>4.5</v>
      </c>
      <c r="AH30" s="1">
        <v>0.25700000000000001</v>
      </c>
      <c r="AI30" s="1">
        <v>21.5</v>
      </c>
      <c r="AJ30" s="1">
        <v>4.0999999999999996</v>
      </c>
      <c r="AK30" s="1">
        <v>2.69</v>
      </c>
      <c r="AM30" s="1">
        <v>782.32</v>
      </c>
    </row>
    <row r="31" spans="1:39" x14ac:dyDescent="0.25">
      <c r="A31" s="5">
        <v>42871</v>
      </c>
      <c r="B31" s="1">
        <v>25.61</v>
      </c>
      <c r="C31" s="1">
        <v>21.27</v>
      </c>
      <c r="D31" s="1">
        <v>9.14</v>
      </c>
      <c r="E31" s="1">
        <v>16</v>
      </c>
      <c r="F31" s="1">
        <v>4.8499999999999996</v>
      </c>
      <c r="G31" s="1">
        <v>2.06</v>
      </c>
      <c r="H31" s="1">
        <v>8.36</v>
      </c>
      <c r="I31" s="1">
        <v>3.39</v>
      </c>
      <c r="J31" s="1">
        <v>12.44</v>
      </c>
      <c r="K31" s="1">
        <v>4.21</v>
      </c>
      <c r="L31" s="1">
        <v>6.36</v>
      </c>
      <c r="M31" s="1">
        <v>5.9</v>
      </c>
      <c r="N31" s="1">
        <v>16.739999999999998</v>
      </c>
      <c r="O31" s="1">
        <v>7.6219999999999999</v>
      </c>
      <c r="P31" s="1">
        <v>9.7200000000000006</v>
      </c>
      <c r="Q31" s="1">
        <v>14.49</v>
      </c>
      <c r="R31" s="1">
        <v>10.029999999999999</v>
      </c>
      <c r="S31" s="1">
        <v>3.41</v>
      </c>
      <c r="T31" s="1">
        <v>25.7</v>
      </c>
      <c r="U31" s="9">
        <v>1.216</v>
      </c>
      <c r="V31" s="9">
        <v>5.4139999999999997</v>
      </c>
      <c r="W31" s="9">
        <v>0.45700000000000002</v>
      </c>
      <c r="X31" s="9">
        <v>4.3230000000000004</v>
      </c>
      <c r="Y31" s="9">
        <v>0.29899999999999999</v>
      </c>
      <c r="Z31" s="1">
        <v>1.28</v>
      </c>
      <c r="AA31" s="1">
        <v>1.45</v>
      </c>
      <c r="AB31" s="1">
        <v>4.3899999999999997</v>
      </c>
      <c r="AC31" s="1">
        <v>0.998</v>
      </c>
      <c r="AD31" s="1">
        <v>0.46400000000000002</v>
      </c>
      <c r="AE31" s="1">
        <v>1.22</v>
      </c>
      <c r="AF31" s="1">
        <v>0.59</v>
      </c>
      <c r="AG31" s="1">
        <v>4.3600000000000003</v>
      </c>
      <c r="AH31" s="1">
        <v>0.255</v>
      </c>
      <c r="AI31" s="1">
        <v>20.9</v>
      </c>
      <c r="AJ31" s="1">
        <v>4.0999999999999996</v>
      </c>
      <c r="AK31" s="1">
        <v>2.67</v>
      </c>
      <c r="AM31" s="1">
        <v>788.78</v>
      </c>
    </row>
    <row r="32" spans="1:39" x14ac:dyDescent="0.25">
      <c r="A32" s="5">
        <v>42872</v>
      </c>
      <c r="B32" s="1">
        <v>25.69</v>
      </c>
      <c r="C32" s="1">
        <v>21.1</v>
      </c>
      <c r="D32" s="1">
        <v>9.14</v>
      </c>
      <c r="E32" s="1">
        <v>15.85</v>
      </c>
      <c r="F32" s="1">
        <v>4.95</v>
      </c>
      <c r="G32" s="1">
        <v>2.11</v>
      </c>
      <c r="H32" s="1">
        <v>8.06</v>
      </c>
      <c r="I32" s="1">
        <v>3.39</v>
      </c>
      <c r="J32" s="1">
        <v>12.54</v>
      </c>
      <c r="K32" s="1">
        <v>4.12</v>
      </c>
      <c r="L32" s="1">
        <v>6.37</v>
      </c>
      <c r="M32" s="1">
        <v>5.85</v>
      </c>
      <c r="N32" s="1">
        <v>16.97</v>
      </c>
      <c r="O32" s="1">
        <v>7.5519999999999996</v>
      </c>
      <c r="P32" s="1">
        <v>9.6300000000000008</v>
      </c>
      <c r="Q32" s="1">
        <v>14.45</v>
      </c>
      <c r="R32" s="1">
        <v>9.9499999999999993</v>
      </c>
      <c r="S32" s="1">
        <v>3.37</v>
      </c>
      <c r="T32" s="1">
        <v>25.32</v>
      </c>
      <c r="U32" s="9">
        <v>1.226</v>
      </c>
      <c r="V32" s="9">
        <v>5.4039999999999999</v>
      </c>
      <c r="W32" s="9">
        <v>0.46800000000000003</v>
      </c>
      <c r="X32" s="9">
        <v>4.3129999999999997</v>
      </c>
      <c r="Y32" s="9">
        <v>0.31</v>
      </c>
      <c r="Z32" s="1">
        <v>1.3</v>
      </c>
      <c r="AA32" s="1">
        <v>1.5</v>
      </c>
      <c r="AB32" s="1">
        <v>4.4000000000000004</v>
      </c>
      <c r="AC32" s="1">
        <v>1</v>
      </c>
      <c r="AD32" s="1">
        <v>0.46400000000000002</v>
      </c>
      <c r="AE32" s="1">
        <v>1.22</v>
      </c>
      <c r="AF32" s="1">
        <v>0.57999999999999996</v>
      </c>
      <c r="AG32" s="1">
        <v>4.43</v>
      </c>
      <c r="AH32" s="1">
        <v>0.26300000000000001</v>
      </c>
      <c r="AI32" s="1">
        <v>20.9</v>
      </c>
      <c r="AJ32" s="1">
        <v>4.0999999999999996</v>
      </c>
      <c r="AK32" s="1">
        <v>2.65</v>
      </c>
      <c r="AM32" s="1">
        <v>789.08</v>
      </c>
    </row>
    <row r="33" spans="1:39" x14ac:dyDescent="0.25">
      <c r="A33" s="5">
        <v>42873</v>
      </c>
      <c r="B33" s="1">
        <v>25.75</v>
      </c>
      <c r="C33" s="1">
        <v>20.59</v>
      </c>
      <c r="D33" s="1">
        <v>9.26</v>
      </c>
      <c r="E33" s="1">
        <v>15.8</v>
      </c>
      <c r="F33" s="1">
        <v>4.8899999999999997</v>
      </c>
      <c r="G33" s="1">
        <v>2.13</v>
      </c>
      <c r="H33" s="1">
        <v>7.89</v>
      </c>
      <c r="I33" s="1">
        <v>3.37</v>
      </c>
      <c r="J33" s="1">
        <v>12.39</v>
      </c>
      <c r="K33" s="1">
        <v>3.97</v>
      </c>
      <c r="L33" s="1">
        <v>6.25</v>
      </c>
      <c r="M33" s="1">
        <v>5.79</v>
      </c>
      <c r="N33" s="1">
        <v>16.8</v>
      </c>
      <c r="O33" s="1">
        <v>7.492</v>
      </c>
      <c r="P33" s="1">
        <v>9.5</v>
      </c>
      <c r="Q33" s="1">
        <v>14.01</v>
      </c>
      <c r="R33" s="1">
        <v>9.91</v>
      </c>
      <c r="S33" s="1">
        <v>3.37</v>
      </c>
      <c r="T33" s="1">
        <v>25.19</v>
      </c>
      <c r="U33" s="9">
        <v>1.226</v>
      </c>
      <c r="V33" s="9">
        <v>5.4139999999999997</v>
      </c>
      <c r="W33" s="9">
        <v>0.46500000000000002</v>
      </c>
      <c r="X33" s="9">
        <v>4.2640000000000002</v>
      </c>
      <c r="Y33" s="9">
        <v>0.317</v>
      </c>
      <c r="Z33" s="1">
        <v>1.32</v>
      </c>
      <c r="AA33" s="1">
        <v>1.52</v>
      </c>
      <c r="AB33" s="1">
        <v>4.32</v>
      </c>
      <c r="AC33" s="1">
        <v>0.997</v>
      </c>
      <c r="AD33" s="1">
        <v>0.45200000000000001</v>
      </c>
      <c r="AE33" s="1">
        <v>1.23</v>
      </c>
      <c r="AF33" s="1">
        <v>0.56799999999999995</v>
      </c>
      <c r="AG33" s="1">
        <v>4.4800000000000004</v>
      </c>
      <c r="AH33" s="1">
        <v>0.25700000000000001</v>
      </c>
      <c r="AI33" s="1">
        <v>20.81</v>
      </c>
      <c r="AJ33" s="1">
        <v>4.08</v>
      </c>
      <c r="AK33" s="1">
        <v>2.59</v>
      </c>
      <c r="AM33" s="1">
        <v>782.83</v>
      </c>
    </row>
    <row r="34" spans="1:39" x14ac:dyDescent="0.25">
      <c r="A34" s="5">
        <v>42874</v>
      </c>
      <c r="B34" s="1">
        <v>25.57</v>
      </c>
      <c r="C34" s="1">
        <v>20.78</v>
      </c>
      <c r="D34" s="1">
        <v>8.75</v>
      </c>
      <c r="E34" s="1">
        <v>15.8</v>
      </c>
      <c r="F34" s="1">
        <v>4.8499999999999996</v>
      </c>
      <c r="G34" s="1">
        <v>2.08</v>
      </c>
      <c r="H34" s="1">
        <v>7.8</v>
      </c>
      <c r="I34" s="1">
        <v>3.31</v>
      </c>
      <c r="J34" s="1">
        <v>12.15</v>
      </c>
      <c r="K34" s="1">
        <v>3.95</v>
      </c>
      <c r="L34" s="1">
        <v>6.2</v>
      </c>
      <c r="M34" s="1">
        <v>5.76</v>
      </c>
      <c r="N34" s="1">
        <v>17.18</v>
      </c>
      <c r="O34" s="1">
        <v>7.6319999999999997</v>
      </c>
      <c r="P34" s="1">
        <v>9.31</v>
      </c>
      <c r="Q34" s="1">
        <v>14.15</v>
      </c>
      <c r="R34" s="1">
        <v>10.01</v>
      </c>
      <c r="S34" s="1">
        <v>3.36</v>
      </c>
      <c r="T34" s="1">
        <v>25.05</v>
      </c>
      <c r="U34" s="9">
        <v>1.1779999999999999</v>
      </c>
      <c r="V34" s="9">
        <v>5.3650000000000002</v>
      </c>
      <c r="W34" s="9">
        <v>0.46500000000000002</v>
      </c>
      <c r="X34" s="9">
        <v>4.2939999999999996</v>
      </c>
      <c r="Y34" s="9">
        <v>0.32500000000000001</v>
      </c>
      <c r="Z34" s="1">
        <v>1.34</v>
      </c>
      <c r="AA34" s="1">
        <v>1.51</v>
      </c>
      <c r="AB34" s="1">
        <v>4.3099999999999996</v>
      </c>
      <c r="AC34" s="1">
        <v>1</v>
      </c>
      <c r="AD34" s="1">
        <v>0.44500000000000001</v>
      </c>
      <c r="AE34" s="1">
        <v>1.2</v>
      </c>
      <c r="AF34" s="1">
        <v>0.57899999999999996</v>
      </c>
      <c r="AG34" s="1">
        <v>4.5</v>
      </c>
      <c r="AH34" s="1">
        <v>0.253</v>
      </c>
      <c r="AI34" s="1">
        <v>21.15</v>
      </c>
      <c r="AJ34" s="1">
        <v>4.08</v>
      </c>
      <c r="AK34" s="1">
        <v>2.59</v>
      </c>
      <c r="AM34" s="1">
        <v>784.17</v>
      </c>
    </row>
    <row r="35" spans="1:39" x14ac:dyDescent="0.25">
      <c r="A35" s="5">
        <v>42877</v>
      </c>
      <c r="B35" s="1">
        <v>25.65</v>
      </c>
      <c r="C35" s="1">
        <v>20.77</v>
      </c>
      <c r="D35" s="1">
        <v>8.75</v>
      </c>
      <c r="E35" s="1">
        <v>16</v>
      </c>
      <c r="F35" s="1">
        <v>4.8600000000000003</v>
      </c>
      <c r="G35" s="1">
        <v>2.06</v>
      </c>
      <c r="H35" s="1">
        <v>7.93</v>
      </c>
      <c r="I35" s="1">
        <v>3.27</v>
      </c>
      <c r="J35" s="1">
        <v>12.46</v>
      </c>
      <c r="K35" s="1">
        <v>4.03</v>
      </c>
      <c r="L35" s="1">
        <v>6.3</v>
      </c>
      <c r="M35" s="1">
        <v>5.69</v>
      </c>
      <c r="N35" s="1">
        <v>17.37</v>
      </c>
      <c r="O35" s="1">
        <v>7.5819999999999999</v>
      </c>
      <c r="P35" s="1">
        <v>9.65</v>
      </c>
      <c r="Q35" s="1">
        <v>14.15</v>
      </c>
      <c r="R35" s="1">
        <v>10.3</v>
      </c>
      <c r="S35" s="1">
        <v>3.39</v>
      </c>
      <c r="T35" s="1">
        <v>24.91</v>
      </c>
      <c r="U35" s="9">
        <v>1.216</v>
      </c>
      <c r="V35" s="9">
        <v>5.3849999999999998</v>
      </c>
      <c r="W35" s="9">
        <v>0.46</v>
      </c>
      <c r="X35" s="9">
        <v>4.2640000000000002</v>
      </c>
      <c r="Y35" s="9">
        <v>0.33200000000000002</v>
      </c>
      <c r="Z35" s="1">
        <v>1.37</v>
      </c>
      <c r="AA35" s="1">
        <v>1.5</v>
      </c>
      <c r="AB35" s="1">
        <v>4.2</v>
      </c>
      <c r="AC35" s="1">
        <v>1.02</v>
      </c>
      <c r="AD35" s="1">
        <v>0.441</v>
      </c>
      <c r="AE35" s="1">
        <v>1.19</v>
      </c>
      <c r="AF35" s="1">
        <v>0.58299999999999996</v>
      </c>
      <c r="AG35" s="1">
        <v>4.5</v>
      </c>
      <c r="AH35" s="1">
        <v>0.24199999999999999</v>
      </c>
      <c r="AI35" s="1">
        <v>20.95</v>
      </c>
      <c r="AJ35" s="1">
        <v>4.08</v>
      </c>
      <c r="AK35" s="1">
        <v>2.59</v>
      </c>
      <c r="AM35" s="1">
        <v>788.53</v>
      </c>
    </row>
    <row r="36" spans="1:39" x14ac:dyDescent="0.25">
      <c r="A36" s="5">
        <v>42878</v>
      </c>
      <c r="B36" s="1">
        <v>25.76</v>
      </c>
      <c r="C36" s="1">
        <v>20.5</v>
      </c>
      <c r="D36" s="1">
        <v>8.8800000000000008</v>
      </c>
      <c r="E36" s="1">
        <v>15.88</v>
      </c>
      <c r="F36" s="1">
        <v>4.93</v>
      </c>
      <c r="G36" s="1">
        <v>2.08</v>
      </c>
      <c r="H36" s="1">
        <v>7.95</v>
      </c>
      <c r="I36" s="1">
        <v>3.35</v>
      </c>
      <c r="J36" s="1">
        <v>12.3</v>
      </c>
      <c r="K36" s="1">
        <v>4.07</v>
      </c>
      <c r="L36" s="1">
        <v>6.31</v>
      </c>
      <c r="M36" s="1">
        <v>5.72</v>
      </c>
      <c r="N36" s="1">
        <v>17.14</v>
      </c>
      <c r="O36" s="1">
        <v>7.452</v>
      </c>
      <c r="P36" s="1">
        <v>9.6</v>
      </c>
      <c r="Q36" s="1">
        <v>14.15</v>
      </c>
      <c r="R36" s="1">
        <v>10.58</v>
      </c>
      <c r="S36" s="1">
        <v>3.39</v>
      </c>
      <c r="T36" s="1">
        <v>24.81</v>
      </c>
      <c r="U36" s="9">
        <v>1.1970000000000001</v>
      </c>
      <c r="V36" s="9">
        <v>5.3849999999999998</v>
      </c>
      <c r="W36" s="9">
        <v>0.46100000000000002</v>
      </c>
      <c r="X36" s="9">
        <v>4.274</v>
      </c>
      <c r="Y36" s="9">
        <v>0.32600000000000001</v>
      </c>
      <c r="Z36" s="1">
        <v>1.4</v>
      </c>
      <c r="AA36" s="1">
        <v>1.45</v>
      </c>
      <c r="AB36" s="1">
        <v>4.18</v>
      </c>
      <c r="AC36" s="1">
        <v>1</v>
      </c>
      <c r="AD36" s="1">
        <v>0.44</v>
      </c>
      <c r="AE36" s="1">
        <v>1.1599999999999999</v>
      </c>
      <c r="AF36" s="1">
        <v>0.58699999999999997</v>
      </c>
      <c r="AG36" s="1">
        <v>4.42</v>
      </c>
      <c r="AH36" s="1">
        <v>0.23699999999999999</v>
      </c>
      <c r="AI36" s="1">
        <v>21.01</v>
      </c>
      <c r="AJ36" s="1">
        <v>4.05</v>
      </c>
      <c r="AK36" s="1">
        <v>2.63</v>
      </c>
      <c r="AM36" s="1">
        <v>783.03</v>
      </c>
    </row>
    <row r="37" spans="1:39" x14ac:dyDescent="0.25">
      <c r="A37" s="5">
        <v>42879</v>
      </c>
      <c r="B37" s="1">
        <v>26.23</v>
      </c>
      <c r="C37" s="1">
        <v>20.2</v>
      </c>
      <c r="D37" s="1">
        <v>8.9</v>
      </c>
      <c r="E37" s="1">
        <v>15.86</v>
      </c>
      <c r="F37" s="1">
        <v>5.05</v>
      </c>
      <c r="G37" s="1">
        <v>1.99</v>
      </c>
      <c r="H37" s="1">
        <v>7.91</v>
      </c>
      <c r="I37" s="1">
        <v>3.26</v>
      </c>
      <c r="J37" s="1">
        <v>12.39</v>
      </c>
      <c r="K37" s="1">
        <v>4.08</v>
      </c>
      <c r="L37" s="1">
        <v>6.19</v>
      </c>
      <c r="M37" s="1">
        <v>5.51</v>
      </c>
      <c r="N37" s="1">
        <v>17.05</v>
      </c>
      <c r="O37" s="1">
        <v>7.3620000000000001</v>
      </c>
      <c r="P37" s="1">
        <v>9.31</v>
      </c>
      <c r="Q37" s="1">
        <v>14</v>
      </c>
      <c r="R37" s="1">
        <v>10.57</v>
      </c>
      <c r="S37" s="1">
        <v>3.35</v>
      </c>
      <c r="T37" s="1">
        <v>24.72</v>
      </c>
      <c r="U37" s="9">
        <v>1.1970000000000001</v>
      </c>
      <c r="V37" s="9">
        <v>5.306</v>
      </c>
      <c r="W37" s="9">
        <v>0.45900000000000002</v>
      </c>
      <c r="X37" s="9">
        <v>4.2640000000000002</v>
      </c>
      <c r="Y37" s="9">
        <v>0.32100000000000001</v>
      </c>
      <c r="Z37" s="1">
        <v>1.4</v>
      </c>
      <c r="AA37" s="1">
        <v>1.4</v>
      </c>
      <c r="AB37" s="1">
        <v>4.18</v>
      </c>
      <c r="AC37" s="1">
        <v>0.99</v>
      </c>
      <c r="AD37" s="1">
        <v>0.41799999999999998</v>
      </c>
      <c r="AE37" s="1">
        <v>1.1299999999999999</v>
      </c>
      <c r="AF37" s="1">
        <v>0.58099999999999996</v>
      </c>
      <c r="AG37" s="1">
        <v>4.67</v>
      </c>
      <c r="AH37" s="1">
        <v>0.22800000000000001</v>
      </c>
      <c r="AI37" s="1">
        <v>20.75</v>
      </c>
      <c r="AJ37" s="1">
        <v>3.96</v>
      </c>
      <c r="AK37" s="1">
        <v>2.62</v>
      </c>
      <c r="AM37" s="1">
        <v>766.03</v>
      </c>
    </row>
    <row r="38" spans="1:39" x14ac:dyDescent="0.25">
      <c r="A38" s="5">
        <v>42880</v>
      </c>
      <c r="B38" s="1">
        <v>25.87</v>
      </c>
      <c r="C38" s="1">
        <v>20</v>
      </c>
      <c r="D38" s="1">
        <v>8.9</v>
      </c>
      <c r="E38" s="1">
        <v>15.99</v>
      </c>
      <c r="F38" s="1">
        <v>4.9800000000000004</v>
      </c>
      <c r="G38" s="1">
        <v>1.98</v>
      </c>
      <c r="H38" s="1">
        <v>7.71</v>
      </c>
      <c r="I38" s="1">
        <v>3.25</v>
      </c>
      <c r="J38" s="1">
        <v>12.3</v>
      </c>
      <c r="K38" s="1">
        <v>4.21</v>
      </c>
      <c r="L38" s="1">
        <v>6.44</v>
      </c>
      <c r="M38" s="1">
        <v>5.56</v>
      </c>
      <c r="N38" s="1">
        <v>16.899999999999999</v>
      </c>
      <c r="O38" s="1">
        <v>7.1829999999999998</v>
      </c>
      <c r="P38" s="1">
        <v>9.51</v>
      </c>
      <c r="Q38" s="1">
        <v>14</v>
      </c>
      <c r="R38" s="1">
        <v>10.47</v>
      </c>
      <c r="S38" s="1">
        <v>3.32</v>
      </c>
      <c r="T38" s="1">
        <v>24.99</v>
      </c>
      <c r="U38" s="9">
        <v>1.1970000000000001</v>
      </c>
      <c r="V38" s="9">
        <v>5.2770000000000001</v>
      </c>
      <c r="W38" s="9">
        <v>0.47399999999999998</v>
      </c>
      <c r="X38" s="9">
        <v>4.274</v>
      </c>
      <c r="Y38" s="9">
        <v>0.317</v>
      </c>
      <c r="Z38" s="1">
        <v>1.38</v>
      </c>
      <c r="AA38" s="1">
        <v>1.38</v>
      </c>
      <c r="AB38" s="1">
        <v>4.17</v>
      </c>
      <c r="AC38" s="1">
        <v>0.999</v>
      </c>
      <c r="AD38" s="1">
        <v>0.42299999999999999</v>
      </c>
      <c r="AE38" s="1">
        <v>1.0900000000000001</v>
      </c>
      <c r="AF38" s="1">
        <v>0.58899999999999997</v>
      </c>
      <c r="AG38" s="1">
        <v>4.67</v>
      </c>
      <c r="AH38" s="1">
        <v>0.219</v>
      </c>
      <c r="AI38" s="1">
        <v>20.99</v>
      </c>
      <c r="AJ38" s="1">
        <v>3.92</v>
      </c>
      <c r="AK38" s="1">
        <v>2.5499999999999998</v>
      </c>
      <c r="AM38" s="1">
        <v>771.82</v>
      </c>
    </row>
    <row r="39" spans="1:39" x14ac:dyDescent="0.25">
      <c r="A39" s="5">
        <v>42881</v>
      </c>
      <c r="B39" s="1">
        <v>25.97</v>
      </c>
      <c r="C39" s="1">
        <v>19.64</v>
      </c>
      <c r="D39" s="1">
        <v>8.81</v>
      </c>
      <c r="E39" s="1">
        <v>15.94</v>
      </c>
      <c r="F39" s="1">
        <v>4.99</v>
      </c>
      <c r="G39" s="1">
        <v>2.02</v>
      </c>
      <c r="H39" s="1">
        <v>7.77</v>
      </c>
      <c r="I39" s="1">
        <v>3.27</v>
      </c>
      <c r="J39" s="1">
        <v>12.23</v>
      </c>
      <c r="K39" s="1">
        <v>4.38</v>
      </c>
      <c r="L39" s="1">
        <v>6.63</v>
      </c>
      <c r="M39" s="1">
        <v>5.56</v>
      </c>
      <c r="N39" s="1">
        <v>17</v>
      </c>
      <c r="O39" s="1">
        <v>7.2430000000000003</v>
      </c>
      <c r="P39" s="1">
        <v>9.7200000000000006</v>
      </c>
      <c r="Q39" s="1">
        <v>14</v>
      </c>
      <c r="R39" s="1">
        <v>10.35</v>
      </c>
      <c r="S39" s="1">
        <v>3.29</v>
      </c>
      <c r="T39" s="1">
        <v>25.83</v>
      </c>
      <c r="U39" s="9">
        <v>1.226</v>
      </c>
      <c r="V39" s="9">
        <v>5.1980000000000004</v>
      </c>
      <c r="W39" s="9">
        <v>0.47699999999999998</v>
      </c>
      <c r="X39" s="9">
        <v>4.2939999999999996</v>
      </c>
      <c r="Y39" s="9">
        <v>0.33</v>
      </c>
      <c r="Z39" s="1">
        <v>1.38</v>
      </c>
      <c r="AA39" s="1">
        <v>1.42</v>
      </c>
      <c r="AB39" s="1">
        <v>4.17</v>
      </c>
      <c r="AC39" s="1">
        <v>1.01</v>
      </c>
      <c r="AD39" s="1">
        <v>0.42899999999999999</v>
      </c>
      <c r="AE39" s="1">
        <v>1.1100000000000001</v>
      </c>
      <c r="AF39" s="1">
        <v>0.62</v>
      </c>
      <c r="AG39" s="1">
        <v>4.6100000000000003</v>
      </c>
      <c r="AH39" s="1">
        <v>0.23300000000000001</v>
      </c>
      <c r="AI39" s="1">
        <v>20.98</v>
      </c>
      <c r="AJ39" s="1">
        <v>3.88</v>
      </c>
      <c r="AK39" s="1">
        <v>2.59</v>
      </c>
      <c r="AM39" s="1">
        <v>778.35</v>
      </c>
    </row>
    <row r="40" spans="1:39" x14ac:dyDescent="0.25">
      <c r="A40" s="5">
        <v>42884</v>
      </c>
      <c r="B40" s="1">
        <v>25.79</v>
      </c>
      <c r="C40" s="1">
        <v>20</v>
      </c>
      <c r="D40" s="1">
        <v>8.9</v>
      </c>
      <c r="E40" s="1">
        <v>16.3</v>
      </c>
      <c r="F40" s="1">
        <v>4.99</v>
      </c>
      <c r="G40" s="1">
        <v>2</v>
      </c>
      <c r="H40" s="1">
        <v>7.74</v>
      </c>
      <c r="I40" s="1">
        <v>3.4</v>
      </c>
      <c r="J40" s="1">
        <v>12.32</v>
      </c>
      <c r="K40" s="1">
        <v>4.55</v>
      </c>
      <c r="L40" s="1">
        <v>6.68</v>
      </c>
      <c r="M40" s="1">
        <v>5.59</v>
      </c>
      <c r="N40" s="1">
        <v>17</v>
      </c>
      <c r="O40" s="1">
        <v>7.4219999999999997</v>
      </c>
      <c r="P40" s="1">
        <v>9.6</v>
      </c>
      <c r="Q40" s="1">
        <v>14.03</v>
      </c>
      <c r="R40" s="1">
        <v>10.33</v>
      </c>
      <c r="S40" s="1">
        <v>3.2</v>
      </c>
      <c r="T40" s="1">
        <v>26.25</v>
      </c>
      <c r="U40" s="9">
        <v>1.246</v>
      </c>
      <c r="V40" s="9">
        <v>5.2670000000000003</v>
      </c>
      <c r="W40" s="9">
        <v>0.47899999999999998</v>
      </c>
      <c r="X40" s="9">
        <v>4.3129999999999997</v>
      </c>
      <c r="Y40" s="9">
        <v>0.33500000000000002</v>
      </c>
      <c r="Z40" s="1">
        <v>1.37</v>
      </c>
      <c r="AA40" s="1">
        <v>1.44</v>
      </c>
      <c r="AB40" s="1">
        <v>4.18</v>
      </c>
      <c r="AC40" s="1">
        <v>1.02</v>
      </c>
      <c r="AD40" s="1">
        <v>0.42599999999999999</v>
      </c>
      <c r="AE40" s="1">
        <v>1.1299999999999999</v>
      </c>
      <c r="AF40" s="1">
        <v>0.63500000000000001</v>
      </c>
      <c r="AG40" s="1">
        <v>4.72</v>
      </c>
      <c r="AH40" s="1">
        <v>0.24199999999999999</v>
      </c>
      <c r="AI40" s="1">
        <v>20.96</v>
      </c>
      <c r="AJ40" s="1">
        <v>3.88</v>
      </c>
      <c r="AK40" s="1">
        <v>2.6</v>
      </c>
      <c r="AM40" s="1">
        <v>777.19</v>
      </c>
    </row>
    <row r="41" spans="1:39" x14ac:dyDescent="0.25">
      <c r="A41" s="5">
        <v>42885</v>
      </c>
      <c r="B41" s="1">
        <v>25.86</v>
      </c>
      <c r="C41" s="1">
        <v>20.09</v>
      </c>
      <c r="D41" s="1">
        <v>9.14</v>
      </c>
      <c r="E41" s="1">
        <v>16.149999999999999</v>
      </c>
      <c r="F41" s="1">
        <v>5.03</v>
      </c>
      <c r="G41" s="1">
        <v>2.0099999999999998</v>
      </c>
      <c r="H41" s="1">
        <v>7.75</v>
      </c>
      <c r="I41" s="1">
        <v>3.47</v>
      </c>
      <c r="J41" s="1">
        <v>12.4</v>
      </c>
      <c r="K41" s="1">
        <v>4.63</v>
      </c>
      <c r="L41" s="1">
        <v>6.75</v>
      </c>
      <c r="M41" s="1">
        <v>5.64</v>
      </c>
      <c r="N41" s="1">
        <v>17</v>
      </c>
      <c r="O41" s="1">
        <v>7.6420000000000003</v>
      </c>
      <c r="P41" s="1">
        <v>9.6999999999999993</v>
      </c>
      <c r="Q41" s="1">
        <v>14.2</v>
      </c>
      <c r="R41" s="1">
        <v>10.25</v>
      </c>
      <c r="S41" s="1">
        <v>3.2</v>
      </c>
      <c r="T41" s="1">
        <v>26.71</v>
      </c>
      <c r="U41" s="9">
        <v>1.226</v>
      </c>
      <c r="V41" s="9">
        <v>5.306</v>
      </c>
      <c r="W41" s="9">
        <v>0.46899999999999997</v>
      </c>
      <c r="X41" s="9">
        <v>4.3129999999999997</v>
      </c>
      <c r="Y41" s="9">
        <v>0.34300000000000003</v>
      </c>
      <c r="Z41" s="1">
        <v>1.35</v>
      </c>
      <c r="AA41" s="1">
        <v>1.43</v>
      </c>
      <c r="AB41" s="1">
        <v>4.17</v>
      </c>
      <c r="AC41" s="1">
        <v>1.07</v>
      </c>
      <c r="AD41" s="1">
        <v>0.4</v>
      </c>
      <c r="AE41" s="1">
        <v>1.1200000000000001</v>
      </c>
      <c r="AF41" s="1">
        <v>0.61899999999999999</v>
      </c>
      <c r="AG41" s="1">
        <v>4.68</v>
      </c>
      <c r="AH41" s="1">
        <v>0.24099999999999999</v>
      </c>
      <c r="AI41" s="1">
        <v>20.79</v>
      </c>
      <c r="AJ41" s="1">
        <v>3.88</v>
      </c>
      <c r="AK41" s="1">
        <v>2.6</v>
      </c>
      <c r="AM41" s="1">
        <v>776.02</v>
      </c>
    </row>
    <row r="42" spans="1:39" x14ac:dyDescent="0.25">
      <c r="A42" s="5">
        <v>42886</v>
      </c>
      <c r="B42" s="1">
        <v>25.65</v>
      </c>
      <c r="C42" s="1">
        <v>19.899999999999999</v>
      </c>
      <c r="D42" s="1">
        <v>8.5500000000000007</v>
      </c>
      <c r="E42" s="1">
        <v>16.11</v>
      </c>
      <c r="F42" s="1">
        <v>4.97</v>
      </c>
      <c r="G42" s="1">
        <v>2</v>
      </c>
      <c r="H42" s="1">
        <v>7.48</v>
      </c>
      <c r="I42" s="1">
        <v>3.54</v>
      </c>
      <c r="J42" s="1">
        <v>12.37</v>
      </c>
      <c r="K42" s="1">
        <v>4.7</v>
      </c>
      <c r="L42" s="1">
        <v>6.94</v>
      </c>
      <c r="M42" s="1">
        <v>5.59</v>
      </c>
      <c r="N42" s="1">
        <v>17.14</v>
      </c>
      <c r="O42" s="1">
        <v>7.7610000000000001</v>
      </c>
      <c r="P42" s="1">
        <v>9.9</v>
      </c>
      <c r="Q42" s="1">
        <v>14.28</v>
      </c>
      <c r="R42" s="1">
        <v>10.15</v>
      </c>
      <c r="S42" s="1">
        <v>3.21</v>
      </c>
      <c r="T42" s="1">
        <v>26.16</v>
      </c>
      <c r="U42" s="9">
        <v>1.226</v>
      </c>
      <c r="V42" s="9">
        <v>5.306</v>
      </c>
      <c r="W42" s="9">
        <v>0.46500000000000002</v>
      </c>
      <c r="X42" s="9">
        <v>4.3230000000000004</v>
      </c>
      <c r="Y42" s="9">
        <v>0.34300000000000003</v>
      </c>
      <c r="Z42" s="1">
        <v>1.34</v>
      </c>
      <c r="AA42" s="1">
        <v>1.42</v>
      </c>
      <c r="AB42" s="1">
        <v>4.1399999999999997</v>
      </c>
      <c r="AC42" s="1">
        <v>1.07</v>
      </c>
      <c r="AD42" s="1">
        <v>0.40600000000000003</v>
      </c>
      <c r="AE42" s="1">
        <v>1.08</v>
      </c>
      <c r="AF42" s="1">
        <v>0.61499999999999999</v>
      </c>
      <c r="AG42" s="1">
        <v>4.6500000000000004</v>
      </c>
      <c r="AH42" s="1">
        <v>0.23200000000000001</v>
      </c>
      <c r="AI42" s="1">
        <v>20.52</v>
      </c>
      <c r="AJ42" s="1">
        <v>3.85</v>
      </c>
      <c r="AK42" s="1">
        <v>2.62</v>
      </c>
      <c r="AM42" s="1">
        <v>775.24</v>
      </c>
    </row>
    <row r="43" spans="1:39" x14ac:dyDescent="0.25">
      <c r="A43" s="5">
        <v>42887</v>
      </c>
      <c r="B43" s="1">
        <v>25.71</v>
      </c>
      <c r="C43" s="1">
        <v>19.920000000000002</v>
      </c>
      <c r="D43" s="1">
        <v>8.8800000000000008</v>
      </c>
      <c r="E43" s="1">
        <v>15.85</v>
      </c>
      <c r="F43" s="1">
        <v>5.0199999999999996</v>
      </c>
      <c r="G43" s="1">
        <v>2.09</v>
      </c>
      <c r="H43" s="1">
        <v>7.6</v>
      </c>
      <c r="I43" s="1">
        <v>3.66</v>
      </c>
      <c r="J43" s="1">
        <v>12.2</v>
      </c>
      <c r="K43" s="1">
        <v>4.59</v>
      </c>
      <c r="L43" s="1">
        <v>6.78</v>
      </c>
      <c r="M43" s="1">
        <v>5.53</v>
      </c>
      <c r="N43" s="1">
        <v>17.2</v>
      </c>
      <c r="O43" s="1">
        <v>7.6920000000000002</v>
      </c>
      <c r="P43" s="1">
        <v>9.8000000000000007</v>
      </c>
      <c r="Q43" s="1">
        <v>14.17</v>
      </c>
      <c r="R43" s="1">
        <v>10.050000000000001</v>
      </c>
      <c r="S43" s="1">
        <v>3.2</v>
      </c>
      <c r="T43" s="1">
        <v>25.57</v>
      </c>
      <c r="U43" s="9">
        <v>1.216</v>
      </c>
      <c r="V43" s="9">
        <v>5.3360000000000003</v>
      </c>
      <c r="W43" s="9">
        <v>0.46700000000000003</v>
      </c>
      <c r="X43" s="9">
        <v>4.343</v>
      </c>
      <c r="Y43" s="9">
        <v>0.34499999999999997</v>
      </c>
      <c r="Z43" s="1">
        <v>1.35</v>
      </c>
      <c r="AA43" s="1">
        <v>1.5</v>
      </c>
      <c r="AB43" s="1">
        <v>4.17</v>
      </c>
      <c r="AC43" s="1">
        <v>1.03</v>
      </c>
      <c r="AD43" s="1">
        <v>0.41</v>
      </c>
      <c r="AE43" s="1">
        <v>1.08</v>
      </c>
      <c r="AF43" s="1">
        <v>0.61899999999999999</v>
      </c>
      <c r="AG43" s="1">
        <v>4.6500000000000004</v>
      </c>
      <c r="AH43" s="1">
        <v>0.24299999999999999</v>
      </c>
      <c r="AI43" s="1">
        <v>20.97</v>
      </c>
      <c r="AJ43" s="1">
        <v>3.86</v>
      </c>
      <c r="AK43" s="1">
        <v>2.56</v>
      </c>
      <c r="AM43" s="1">
        <v>781.85</v>
      </c>
    </row>
    <row r="44" spans="1:39" x14ac:dyDescent="0.25">
      <c r="A44" s="5">
        <v>42888</v>
      </c>
      <c r="B44" s="1">
        <v>26.27</v>
      </c>
      <c r="C44" s="1">
        <v>19.850000000000001</v>
      </c>
      <c r="D44" s="1">
        <v>8.9499999999999993</v>
      </c>
      <c r="E44" s="1">
        <v>15.75</v>
      </c>
      <c r="F44" s="1">
        <v>5.16</v>
      </c>
      <c r="G44" s="1">
        <v>2.14</v>
      </c>
      <c r="H44" s="1">
        <v>7.57</v>
      </c>
      <c r="I44" s="1">
        <v>3.69</v>
      </c>
      <c r="J44" s="1">
        <v>12.3</v>
      </c>
      <c r="K44" s="1">
        <v>4.4800000000000004</v>
      </c>
      <c r="L44" s="1">
        <v>6.82</v>
      </c>
      <c r="M44" s="1">
        <v>5.5</v>
      </c>
      <c r="N44" s="1">
        <v>17.170000000000002</v>
      </c>
      <c r="O44" s="1">
        <v>7.9210000000000003</v>
      </c>
      <c r="P44" s="1">
        <v>9.6</v>
      </c>
      <c r="Q44" s="1">
        <v>14.21</v>
      </c>
      <c r="R44" s="1">
        <v>9.99</v>
      </c>
      <c r="S44" s="1">
        <v>3.18</v>
      </c>
      <c r="T44" s="1">
        <v>26</v>
      </c>
      <c r="U44" s="9">
        <v>1.236</v>
      </c>
      <c r="V44" s="9">
        <v>5.2859999999999996</v>
      </c>
      <c r="W44" s="9">
        <v>0.46</v>
      </c>
      <c r="X44" s="9">
        <v>4.3330000000000002</v>
      </c>
      <c r="Y44" s="9">
        <v>0.34499999999999997</v>
      </c>
      <c r="Z44" s="1">
        <v>1.35</v>
      </c>
      <c r="AA44" s="1">
        <v>1.46</v>
      </c>
      <c r="AB44" s="1">
        <v>4.08</v>
      </c>
      <c r="AC44" s="1">
        <v>1</v>
      </c>
      <c r="AD44" s="1">
        <v>0.41</v>
      </c>
      <c r="AE44" s="1">
        <v>1.08</v>
      </c>
      <c r="AF44" s="1">
        <v>0.61299999999999999</v>
      </c>
      <c r="AG44" s="1">
        <v>4.67</v>
      </c>
      <c r="AH44" s="1">
        <v>0.23799999999999999</v>
      </c>
      <c r="AI44" s="1">
        <v>20.95</v>
      </c>
      <c r="AJ44" s="1">
        <v>3.87</v>
      </c>
      <c r="AK44" s="1">
        <v>2.42</v>
      </c>
      <c r="AM44" s="1">
        <v>786.57</v>
      </c>
    </row>
    <row r="45" spans="1:39" x14ac:dyDescent="0.25">
      <c r="A45" s="5">
        <v>42892</v>
      </c>
      <c r="B45" s="1">
        <v>26.4</v>
      </c>
      <c r="C45" s="1">
        <v>19.79</v>
      </c>
      <c r="D45" s="1">
        <v>8.9499999999999993</v>
      </c>
      <c r="E45" s="1">
        <v>15.62</v>
      </c>
      <c r="F45" s="1">
        <v>5.07</v>
      </c>
      <c r="G45" s="1">
        <v>2.06</v>
      </c>
      <c r="H45" s="1">
        <v>7.75</v>
      </c>
      <c r="I45" s="1">
        <v>3.62</v>
      </c>
      <c r="J45" s="1">
        <v>12.2</v>
      </c>
      <c r="K45" s="1">
        <v>4.3499999999999996</v>
      </c>
      <c r="L45" s="1">
        <v>7.02</v>
      </c>
      <c r="M45" s="1">
        <v>5.52</v>
      </c>
      <c r="N45" s="1">
        <v>17.3</v>
      </c>
      <c r="O45" s="1">
        <v>7.8209999999999997</v>
      </c>
      <c r="P45" s="1">
        <v>9.4</v>
      </c>
      <c r="Q45" s="1">
        <v>14.23</v>
      </c>
      <c r="R45" s="1">
        <v>9.89</v>
      </c>
      <c r="S45" s="1">
        <v>3.16</v>
      </c>
      <c r="T45" s="1">
        <v>26.37</v>
      </c>
      <c r="U45" s="9">
        <v>1.236</v>
      </c>
      <c r="V45" s="9">
        <v>5.306</v>
      </c>
      <c r="W45" s="9">
        <v>0.44800000000000001</v>
      </c>
      <c r="X45" s="9">
        <v>4.3230000000000004</v>
      </c>
      <c r="Y45" s="9">
        <v>0.35</v>
      </c>
      <c r="Z45" s="1">
        <v>1.35</v>
      </c>
      <c r="AA45" s="1">
        <v>1.4</v>
      </c>
      <c r="AB45" s="1">
        <v>4.1100000000000003</v>
      </c>
      <c r="AC45" s="1">
        <v>1.04</v>
      </c>
      <c r="AD45" s="1">
        <v>0.39200000000000002</v>
      </c>
      <c r="AE45" s="1">
        <v>1.1000000000000001</v>
      </c>
      <c r="AF45" s="1">
        <v>0.61199999999999999</v>
      </c>
      <c r="AG45" s="1">
        <v>4.51</v>
      </c>
      <c r="AH45" s="1">
        <v>0.23499999999999999</v>
      </c>
      <c r="AI45" s="1">
        <v>20.41</v>
      </c>
      <c r="AJ45" s="1">
        <v>3.85</v>
      </c>
      <c r="AK45" s="1">
        <v>2.4</v>
      </c>
      <c r="AM45" s="1">
        <v>777.53</v>
      </c>
    </row>
    <row r="46" spans="1:39" x14ac:dyDescent="0.25">
      <c r="A46" s="5">
        <v>42893</v>
      </c>
      <c r="B46" s="1">
        <v>26.82</v>
      </c>
      <c r="C46" s="1">
        <v>20.39</v>
      </c>
      <c r="D46" s="1">
        <v>9.11</v>
      </c>
      <c r="E46" s="1">
        <v>15.65</v>
      </c>
      <c r="F46" s="1">
        <v>5.0999999999999996</v>
      </c>
      <c r="G46" s="1">
        <v>2.1</v>
      </c>
      <c r="H46" s="1">
        <v>7.87</v>
      </c>
      <c r="I46" s="1">
        <v>3.6</v>
      </c>
      <c r="J46" s="1">
        <v>12.12</v>
      </c>
      <c r="K46" s="1">
        <v>3.91</v>
      </c>
      <c r="L46" s="1">
        <v>7.2</v>
      </c>
      <c r="M46" s="1">
        <v>5.59</v>
      </c>
      <c r="N46" s="1">
        <v>17.46</v>
      </c>
      <c r="O46" s="1">
        <v>7.9409999999999998</v>
      </c>
      <c r="P46" s="1">
        <v>9.3000000000000007</v>
      </c>
      <c r="Q46" s="1">
        <v>13.96</v>
      </c>
      <c r="R46" s="1">
        <v>9.81</v>
      </c>
      <c r="S46" s="1">
        <v>3.16</v>
      </c>
      <c r="T46" s="1">
        <v>26.75</v>
      </c>
      <c r="U46" s="9">
        <v>1.2070000000000001</v>
      </c>
      <c r="V46" s="9">
        <v>5.3449999999999998</v>
      </c>
      <c r="W46" s="9">
        <v>0.45</v>
      </c>
      <c r="X46" s="9">
        <v>4.3029999999999999</v>
      </c>
      <c r="Y46" s="9">
        <v>0.34200000000000003</v>
      </c>
      <c r="Z46" s="1">
        <v>1.35</v>
      </c>
      <c r="AA46" s="1">
        <v>1.43</v>
      </c>
      <c r="AB46" s="1">
        <v>4.07</v>
      </c>
      <c r="AC46" s="1">
        <v>1.08</v>
      </c>
      <c r="AD46" s="1">
        <v>0.39300000000000002</v>
      </c>
      <c r="AE46" s="1">
        <v>1.07</v>
      </c>
      <c r="AF46" s="1">
        <v>0.6</v>
      </c>
      <c r="AG46" s="1">
        <v>4.54</v>
      </c>
      <c r="AH46" s="1">
        <v>0.23</v>
      </c>
      <c r="AI46" s="1">
        <v>20.53</v>
      </c>
      <c r="AJ46" s="1">
        <v>3.85</v>
      </c>
      <c r="AK46" s="1">
        <v>2.33</v>
      </c>
      <c r="AM46" s="1">
        <v>774.29</v>
      </c>
    </row>
    <row r="47" spans="1:39" x14ac:dyDescent="0.25">
      <c r="A47" s="5">
        <v>42894</v>
      </c>
      <c r="B47" s="1">
        <v>26.42</v>
      </c>
      <c r="C47" s="1">
        <v>20.56</v>
      </c>
      <c r="D47" s="1">
        <v>9.09</v>
      </c>
      <c r="E47" s="1">
        <v>15.85</v>
      </c>
      <c r="F47" s="1">
        <v>5.14</v>
      </c>
      <c r="G47" s="1">
        <v>2.16</v>
      </c>
      <c r="H47" s="1">
        <v>7.86</v>
      </c>
      <c r="I47" s="1">
        <v>3.54</v>
      </c>
      <c r="J47" s="1">
        <v>12.15</v>
      </c>
      <c r="K47" s="1">
        <v>3.95</v>
      </c>
      <c r="L47" s="1">
        <v>7.13</v>
      </c>
      <c r="M47" s="1">
        <v>5.61</v>
      </c>
      <c r="N47" s="1">
        <v>17.8</v>
      </c>
      <c r="O47" s="1">
        <v>7.9809999999999999</v>
      </c>
      <c r="P47" s="1">
        <v>9.35</v>
      </c>
      <c r="Q47" s="1">
        <v>14.35</v>
      </c>
      <c r="R47" s="1">
        <v>9.8699999999999992</v>
      </c>
      <c r="S47" s="1">
        <v>3.24</v>
      </c>
      <c r="T47" s="1">
        <v>26.7</v>
      </c>
      <c r="U47" s="9">
        <v>1.2070000000000001</v>
      </c>
      <c r="V47" s="9">
        <v>5.306</v>
      </c>
      <c r="W47" s="9">
        <v>0.437</v>
      </c>
      <c r="X47" s="9">
        <v>4.343</v>
      </c>
      <c r="Y47" s="9">
        <v>0.34200000000000003</v>
      </c>
      <c r="Z47" s="1">
        <v>1.37</v>
      </c>
      <c r="AA47" s="1">
        <v>1.4</v>
      </c>
      <c r="AB47" s="1">
        <v>4.25</v>
      </c>
      <c r="AC47" s="1">
        <v>1.07</v>
      </c>
      <c r="AD47" s="1">
        <v>0.40899999999999997</v>
      </c>
      <c r="AE47" s="1">
        <v>1.05</v>
      </c>
      <c r="AF47" s="1">
        <v>0.61499999999999999</v>
      </c>
      <c r="AG47" s="1">
        <v>4.6500000000000004</v>
      </c>
      <c r="AH47" s="1">
        <v>0.27900000000000003</v>
      </c>
      <c r="AI47" s="1">
        <v>20.68</v>
      </c>
      <c r="AJ47" s="1">
        <v>3.85</v>
      </c>
      <c r="AK47" s="1">
        <v>2.4300000000000002</v>
      </c>
      <c r="AM47" s="1">
        <v>779.05</v>
      </c>
    </row>
    <row r="48" spans="1:39" x14ac:dyDescent="0.25">
      <c r="A48" s="5">
        <v>42895</v>
      </c>
      <c r="B48" s="1">
        <v>26.4</v>
      </c>
      <c r="C48" s="1">
        <v>19.899999999999999</v>
      </c>
      <c r="D48" s="1">
        <v>9.0500000000000007</v>
      </c>
      <c r="E48" s="1">
        <v>15.7</v>
      </c>
      <c r="F48" s="1">
        <v>5.38</v>
      </c>
      <c r="G48" s="1">
        <v>2.27</v>
      </c>
      <c r="H48" s="1">
        <v>7.94</v>
      </c>
      <c r="I48" s="1">
        <v>3.59</v>
      </c>
      <c r="J48" s="1">
        <v>12.13</v>
      </c>
      <c r="K48" s="1">
        <v>4.0199999999999996</v>
      </c>
      <c r="L48" s="1">
        <v>7.1</v>
      </c>
      <c r="M48" s="1">
        <v>5.63</v>
      </c>
      <c r="N48" s="1">
        <v>17.670000000000002</v>
      </c>
      <c r="O48" s="1">
        <v>8.0109999999999992</v>
      </c>
      <c r="P48" s="1">
        <v>9.25</v>
      </c>
      <c r="Q48" s="1">
        <v>14.11</v>
      </c>
      <c r="R48" s="1">
        <v>9.75</v>
      </c>
      <c r="S48" s="1">
        <v>3.42</v>
      </c>
      <c r="T48" s="1">
        <v>26.69</v>
      </c>
      <c r="U48" s="9">
        <v>1.2070000000000001</v>
      </c>
      <c r="V48" s="9">
        <v>5.2569999999999997</v>
      </c>
      <c r="W48" s="9">
        <v>0.44</v>
      </c>
      <c r="X48" s="9">
        <v>4.343</v>
      </c>
      <c r="Y48" s="9">
        <v>0.33</v>
      </c>
      <c r="Z48" s="1">
        <v>1.37</v>
      </c>
      <c r="AA48" s="1">
        <v>1.4</v>
      </c>
      <c r="AB48" s="1">
        <v>4.24</v>
      </c>
      <c r="AC48" s="1">
        <v>1.1100000000000001</v>
      </c>
      <c r="AD48" s="1">
        <v>0.41899999999999998</v>
      </c>
      <c r="AE48" s="1">
        <v>1.08</v>
      </c>
      <c r="AF48" s="1">
        <v>0.59</v>
      </c>
      <c r="AG48" s="1">
        <v>4.4400000000000004</v>
      </c>
      <c r="AH48" s="1">
        <v>0.27700000000000002</v>
      </c>
      <c r="AI48" s="1">
        <v>20.6</v>
      </c>
      <c r="AJ48" s="1">
        <v>3.86</v>
      </c>
      <c r="AK48" s="1">
        <v>2.4500000000000002</v>
      </c>
      <c r="AM48" s="1">
        <v>782.1</v>
      </c>
    </row>
    <row r="49" spans="1:39" x14ac:dyDescent="0.25">
      <c r="A49" s="5">
        <v>42898</v>
      </c>
      <c r="B49" s="1">
        <v>25.97</v>
      </c>
      <c r="C49" s="1">
        <v>20.07</v>
      </c>
      <c r="D49" s="1">
        <v>9.1199999999999992</v>
      </c>
      <c r="E49" s="1">
        <v>16</v>
      </c>
      <c r="F49" s="1">
        <v>5.35</v>
      </c>
      <c r="G49" s="1">
        <v>2.2599999999999998</v>
      </c>
      <c r="H49" s="1">
        <v>8</v>
      </c>
      <c r="I49" s="1">
        <v>3.65</v>
      </c>
      <c r="J49" s="1">
        <v>12.15</v>
      </c>
      <c r="K49" s="1">
        <v>3.74</v>
      </c>
      <c r="L49" s="1">
        <v>7.1</v>
      </c>
      <c r="M49" s="1">
        <v>5.6</v>
      </c>
      <c r="N49" s="1">
        <v>17.54</v>
      </c>
      <c r="O49" s="1">
        <v>8.0310000000000006</v>
      </c>
      <c r="P49" s="1">
        <v>9.5</v>
      </c>
      <c r="Q49" s="1">
        <v>14.17</v>
      </c>
      <c r="R49" s="1">
        <v>9.77</v>
      </c>
      <c r="S49" s="1">
        <v>3.52</v>
      </c>
      <c r="T49" s="1">
        <v>25.42</v>
      </c>
      <c r="U49" s="9">
        <v>1.2070000000000001</v>
      </c>
      <c r="V49" s="9">
        <v>5.306</v>
      </c>
      <c r="W49" s="9">
        <v>0.439</v>
      </c>
      <c r="X49" s="9">
        <v>4.3330000000000002</v>
      </c>
      <c r="Y49" s="9">
        <v>0.32600000000000001</v>
      </c>
      <c r="Z49" s="1">
        <v>1.38</v>
      </c>
      <c r="AA49" s="1">
        <v>1.35</v>
      </c>
      <c r="AB49" s="1">
        <v>4.2300000000000004</v>
      </c>
      <c r="AC49" s="1">
        <v>1.1599999999999999</v>
      </c>
      <c r="AD49" s="1">
        <v>0.42199999999999999</v>
      </c>
      <c r="AE49" s="1">
        <v>1.08</v>
      </c>
      <c r="AF49" s="1">
        <v>0.6</v>
      </c>
      <c r="AG49" s="1">
        <v>4.6399999999999997</v>
      </c>
      <c r="AH49" s="1">
        <v>0.28499999999999998</v>
      </c>
      <c r="AI49" s="1">
        <v>20.79</v>
      </c>
      <c r="AJ49" s="1">
        <v>3.85</v>
      </c>
      <c r="AK49" s="1">
        <v>2.46</v>
      </c>
      <c r="AM49" s="1">
        <v>784.6</v>
      </c>
    </row>
    <row r="50" spans="1:39" x14ac:dyDescent="0.25">
      <c r="A50" s="5">
        <v>42899</v>
      </c>
      <c r="B50" s="1">
        <v>25.96</v>
      </c>
      <c r="C50" s="1">
        <v>20.09</v>
      </c>
      <c r="D50" s="1">
        <v>8.9499999999999993</v>
      </c>
      <c r="E50" s="1">
        <v>16</v>
      </c>
      <c r="F50" s="1">
        <v>5.36</v>
      </c>
      <c r="G50" s="1">
        <v>2.2599999999999998</v>
      </c>
      <c r="H50" s="1">
        <v>8</v>
      </c>
      <c r="I50" s="1">
        <v>3.69</v>
      </c>
      <c r="J50" s="1">
        <v>12.1</v>
      </c>
      <c r="K50" s="1">
        <v>3.72</v>
      </c>
      <c r="L50" s="1">
        <v>7.14</v>
      </c>
      <c r="M50" s="1">
        <v>5.6</v>
      </c>
      <c r="N50" s="1">
        <v>17.5</v>
      </c>
      <c r="O50" s="1">
        <v>7.9710000000000001</v>
      </c>
      <c r="P50" s="1">
        <v>9.6</v>
      </c>
      <c r="Q50" s="1">
        <v>14.1</v>
      </c>
      <c r="R50" s="1">
        <v>9.8800000000000008</v>
      </c>
      <c r="S50" s="1">
        <v>3.5</v>
      </c>
      <c r="T50" s="1">
        <v>25.17</v>
      </c>
      <c r="U50" s="9">
        <v>1.2070000000000001</v>
      </c>
      <c r="V50" s="9">
        <v>5.4039999999999999</v>
      </c>
      <c r="W50" s="9">
        <v>0.44400000000000001</v>
      </c>
      <c r="X50" s="9">
        <v>4.343</v>
      </c>
      <c r="Y50" s="9">
        <v>0.32700000000000001</v>
      </c>
      <c r="Z50" s="1">
        <v>1.38</v>
      </c>
      <c r="AA50" s="1">
        <v>1.37</v>
      </c>
      <c r="AB50" s="1">
        <v>4.18</v>
      </c>
      <c r="AC50" s="1">
        <v>1.17</v>
      </c>
      <c r="AD50" s="1">
        <v>0.42599999999999999</v>
      </c>
      <c r="AE50" s="1">
        <v>1.08</v>
      </c>
      <c r="AF50" s="1">
        <v>0.59799999999999998</v>
      </c>
      <c r="AG50" s="1">
        <v>4.59</v>
      </c>
      <c r="AH50" s="1">
        <v>0.27900000000000003</v>
      </c>
      <c r="AI50" s="1">
        <v>20.72</v>
      </c>
      <c r="AJ50" s="1">
        <v>3.85</v>
      </c>
      <c r="AK50" s="1">
        <v>2.4300000000000002</v>
      </c>
      <c r="AM50" s="1">
        <v>797.13</v>
      </c>
    </row>
    <row r="51" spans="1:39" x14ac:dyDescent="0.25">
      <c r="A51" s="5">
        <v>42900</v>
      </c>
      <c r="B51" s="1">
        <v>26.5</v>
      </c>
      <c r="C51" s="1">
        <v>20.34</v>
      </c>
      <c r="D51" s="1">
        <v>9.06</v>
      </c>
      <c r="E51" s="1">
        <v>16.14</v>
      </c>
      <c r="F51" s="1">
        <v>5.35</v>
      </c>
      <c r="G51" s="1">
        <v>2.23</v>
      </c>
      <c r="H51" s="1">
        <v>8.02</v>
      </c>
      <c r="I51" s="1">
        <v>3.65</v>
      </c>
      <c r="J51" s="1">
        <v>12.2</v>
      </c>
      <c r="K51" s="1">
        <v>3.83</v>
      </c>
      <c r="L51" s="1">
        <v>7.45</v>
      </c>
      <c r="M51" s="1">
        <v>5.52</v>
      </c>
      <c r="N51" s="1">
        <v>17.7</v>
      </c>
      <c r="O51" s="1">
        <v>7.9409999999999998</v>
      </c>
      <c r="P51" s="1">
        <v>9.5399999999999991</v>
      </c>
      <c r="Q51" s="1">
        <v>14.1</v>
      </c>
      <c r="R51" s="1">
        <v>9.9</v>
      </c>
      <c r="S51" s="1">
        <v>3.45</v>
      </c>
      <c r="T51" s="1">
        <v>25.6</v>
      </c>
      <c r="U51" s="9">
        <v>1.2070000000000001</v>
      </c>
      <c r="V51" s="9">
        <v>5.5419999999999998</v>
      </c>
      <c r="W51" s="9">
        <v>0.441</v>
      </c>
      <c r="X51" s="9">
        <v>4.3819999999999997</v>
      </c>
      <c r="Y51" s="9">
        <v>0.315</v>
      </c>
      <c r="Z51" s="1">
        <v>1.38</v>
      </c>
      <c r="AA51" s="1">
        <v>1.36</v>
      </c>
      <c r="AB51" s="1">
        <v>4.2</v>
      </c>
      <c r="AC51" s="1">
        <v>1.19</v>
      </c>
      <c r="AD51" s="1">
        <v>0.42399999999999999</v>
      </c>
      <c r="AE51" s="1">
        <v>1.08</v>
      </c>
      <c r="AF51" s="1">
        <v>0.59</v>
      </c>
      <c r="AG51" s="1">
        <v>4.49</v>
      </c>
      <c r="AH51" s="1">
        <v>0.28000000000000003</v>
      </c>
      <c r="AI51" s="1">
        <v>20.6</v>
      </c>
      <c r="AJ51" s="1">
        <v>3.86</v>
      </c>
      <c r="AK51" s="1">
        <v>2.4700000000000002</v>
      </c>
      <c r="AM51" s="1">
        <v>800.97</v>
      </c>
    </row>
    <row r="52" spans="1:39" x14ac:dyDescent="0.25">
      <c r="A52" s="5">
        <v>42901</v>
      </c>
      <c r="B52" s="1">
        <v>26.4</v>
      </c>
      <c r="C52" s="1">
        <v>20.25</v>
      </c>
      <c r="D52" s="1">
        <v>9.1999999999999993</v>
      </c>
      <c r="E52" s="1">
        <v>16</v>
      </c>
      <c r="F52" s="1">
        <v>5.5</v>
      </c>
      <c r="G52" s="1">
        <v>2.2200000000000002</v>
      </c>
      <c r="H52" s="1">
        <v>8.0399999999999991</v>
      </c>
      <c r="I52" s="1">
        <v>3.7</v>
      </c>
      <c r="J52" s="1">
        <v>12.3</v>
      </c>
      <c r="K52" s="1">
        <v>3.83</v>
      </c>
      <c r="L52" s="1">
        <v>7.68</v>
      </c>
      <c r="M52" s="1">
        <v>5.56</v>
      </c>
      <c r="N52" s="1">
        <v>17.8</v>
      </c>
      <c r="O52" s="1">
        <v>7.8310000000000004</v>
      </c>
      <c r="P52" s="1">
        <v>9.68</v>
      </c>
      <c r="Q52" s="1">
        <v>14.1</v>
      </c>
      <c r="R52" s="1">
        <v>9.75</v>
      </c>
      <c r="S52" s="1">
        <v>3.34</v>
      </c>
      <c r="T52" s="1">
        <v>25.48</v>
      </c>
      <c r="U52" s="9">
        <v>1.2070000000000001</v>
      </c>
      <c r="V52" s="9">
        <v>5.5220000000000002</v>
      </c>
      <c r="W52" s="9">
        <v>0.44</v>
      </c>
      <c r="X52" s="9">
        <v>4.3819999999999997</v>
      </c>
      <c r="Y52" s="9">
        <v>0.317</v>
      </c>
      <c r="Z52" s="1">
        <v>1.36</v>
      </c>
      <c r="AA52" s="1">
        <v>1.38</v>
      </c>
      <c r="AB52" s="1">
        <v>4.2300000000000004</v>
      </c>
      <c r="AC52" s="1">
        <v>1.21</v>
      </c>
      <c r="AD52" s="1">
        <v>0.42</v>
      </c>
      <c r="AE52" s="1">
        <v>1.08</v>
      </c>
      <c r="AF52" s="1">
        <v>0.61</v>
      </c>
      <c r="AG52" s="1">
        <v>4.53</v>
      </c>
      <c r="AH52" s="1">
        <v>0.27300000000000002</v>
      </c>
      <c r="AI52" s="1">
        <v>20.5</v>
      </c>
      <c r="AJ52" s="1">
        <v>3.87</v>
      </c>
      <c r="AK52" s="1">
        <v>2.4700000000000002</v>
      </c>
      <c r="AM52" s="1">
        <v>799.73</v>
      </c>
    </row>
    <row r="53" spans="1:39" x14ac:dyDescent="0.25">
      <c r="A53" s="5">
        <v>42902</v>
      </c>
      <c r="B53" s="1">
        <v>26.8</v>
      </c>
      <c r="C53" s="1">
        <v>20.43</v>
      </c>
      <c r="D53" s="1">
        <v>9.35</v>
      </c>
      <c r="E53" s="1">
        <v>15.35</v>
      </c>
      <c r="F53" s="1">
        <v>5.8</v>
      </c>
      <c r="G53" s="1">
        <v>2.35</v>
      </c>
      <c r="H53" s="1">
        <v>7.86</v>
      </c>
      <c r="I53" s="1">
        <v>3.7</v>
      </c>
      <c r="J53" s="1">
        <v>12</v>
      </c>
      <c r="K53" s="1">
        <v>3.83</v>
      </c>
      <c r="L53" s="1">
        <v>7.82</v>
      </c>
      <c r="M53" s="1">
        <v>5.58</v>
      </c>
      <c r="N53" s="1">
        <v>18.100000000000001</v>
      </c>
      <c r="O53" s="1">
        <v>8.0210000000000008</v>
      </c>
      <c r="P53" s="1">
        <v>9.9</v>
      </c>
      <c r="Q53" s="1">
        <v>14.2</v>
      </c>
      <c r="R53" s="1">
        <v>9.99</v>
      </c>
      <c r="S53" s="1">
        <v>3.38</v>
      </c>
      <c r="T53" s="1">
        <v>25.6</v>
      </c>
      <c r="U53" s="9">
        <v>1.246</v>
      </c>
      <c r="V53" s="9">
        <v>5.7679999999999998</v>
      </c>
      <c r="W53" s="9">
        <v>0.441</v>
      </c>
      <c r="X53" s="9">
        <v>4.4219999999999997</v>
      </c>
      <c r="Y53" s="9">
        <v>0.31900000000000001</v>
      </c>
      <c r="Z53" s="1">
        <v>1.38</v>
      </c>
      <c r="AA53" s="1">
        <v>1.4</v>
      </c>
      <c r="AB53" s="1">
        <v>4.38</v>
      </c>
      <c r="AC53" s="1">
        <v>1.2</v>
      </c>
      <c r="AD53" s="1">
        <v>0.432</v>
      </c>
      <c r="AE53" s="1">
        <v>1.08</v>
      </c>
      <c r="AF53" s="1">
        <v>0.59</v>
      </c>
      <c r="AG53" s="1">
        <v>4.5999999999999996</v>
      </c>
      <c r="AH53" s="1">
        <v>0.27100000000000002</v>
      </c>
      <c r="AI53" s="1">
        <v>20.5</v>
      </c>
      <c r="AJ53" s="1">
        <v>3.93</v>
      </c>
      <c r="AK53" s="1">
        <v>2.4900000000000002</v>
      </c>
      <c r="AM53" s="1">
        <v>806.12</v>
      </c>
    </row>
    <row r="54" spans="1:39" x14ac:dyDescent="0.25">
      <c r="A54" s="5">
        <v>42905</v>
      </c>
      <c r="B54" s="1">
        <v>27.03</v>
      </c>
      <c r="C54" s="1">
        <v>20.88</v>
      </c>
      <c r="D54" s="1">
        <v>9.7200000000000006</v>
      </c>
      <c r="E54" s="1">
        <v>15.78</v>
      </c>
      <c r="F54" s="1">
        <v>5.93</v>
      </c>
      <c r="G54" s="1">
        <v>2.46</v>
      </c>
      <c r="H54" s="1">
        <v>7.94</v>
      </c>
      <c r="I54" s="1">
        <v>3.87</v>
      </c>
      <c r="J54" s="1">
        <v>12.05</v>
      </c>
      <c r="K54" s="1">
        <v>2.2599999999999998</v>
      </c>
      <c r="L54" s="1">
        <v>7.92</v>
      </c>
      <c r="M54" s="1">
        <v>5.79</v>
      </c>
      <c r="N54" s="1">
        <v>18.2</v>
      </c>
      <c r="O54" s="1">
        <v>8.1110000000000007</v>
      </c>
      <c r="P54" s="1">
        <v>9.99</v>
      </c>
      <c r="Q54" s="1">
        <v>14.38</v>
      </c>
      <c r="R54" s="1">
        <v>10.28</v>
      </c>
      <c r="S54" s="1">
        <v>3.49</v>
      </c>
      <c r="T54" s="1">
        <v>25.58</v>
      </c>
      <c r="U54" s="9">
        <v>1.246</v>
      </c>
      <c r="V54" s="9">
        <v>5.7779999999999996</v>
      </c>
      <c r="W54" s="9">
        <v>0.44700000000000001</v>
      </c>
      <c r="X54" s="9">
        <v>4.4610000000000003</v>
      </c>
      <c r="Y54" s="9">
        <v>0.33200000000000002</v>
      </c>
      <c r="Z54" s="1">
        <v>1.39</v>
      </c>
      <c r="AA54" s="1">
        <v>1.44</v>
      </c>
      <c r="AB54" s="1">
        <v>4.42</v>
      </c>
      <c r="AC54" s="1">
        <v>1.2</v>
      </c>
      <c r="AD54" s="1">
        <v>0.45</v>
      </c>
      <c r="AE54" s="1">
        <v>1.08</v>
      </c>
      <c r="AF54" s="1">
        <v>0.60499999999999998</v>
      </c>
      <c r="AG54" s="1">
        <v>4.54</v>
      </c>
      <c r="AH54" s="1">
        <v>0.27700000000000002</v>
      </c>
      <c r="AI54" s="1">
        <v>20.68</v>
      </c>
      <c r="AJ54" s="1">
        <v>4</v>
      </c>
      <c r="AK54" s="1">
        <v>2.52</v>
      </c>
      <c r="AM54" s="1">
        <v>821.22</v>
      </c>
    </row>
    <row r="55" spans="1:39" x14ac:dyDescent="0.25">
      <c r="A55" s="5">
        <v>42906</v>
      </c>
      <c r="B55" s="1">
        <v>27.1</v>
      </c>
      <c r="C55" s="1">
        <v>21.52</v>
      </c>
      <c r="D55" s="1">
        <v>9.7799999999999994</v>
      </c>
      <c r="E55" s="1">
        <v>15.95</v>
      </c>
      <c r="F55" s="1">
        <v>5.91</v>
      </c>
      <c r="G55" s="1">
        <v>2.4300000000000002</v>
      </c>
      <c r="H55" s="1">
        <v>7.91</v>
      </c>
      <c r="I55" s="1">
        <v>3.79</v>
      </c>
      <c r="J55" s="1">
        <v>12.2</v>
      </c>
      <c r="K55" s="1">
        <v>2.2599999999999998</v>
      </c>
      <c r="L55" s="1">
        <v>7.76</v>
      </c>
      <c r="M55" s="1">
        <v>6</v>
      </c>
      <c r="N55" s="1">
        <v>18.93</v>
      </c>
      <c r="O55" s="1">
        <v>8.18</v>
      </c>
      <c r="P55" s="1">
        <v>10.07</v>
      </c>
      <c r="Q55" s="1">
        <v>14.7</v>
      </c>
      <c r="R55" s="1">
        <v>10.45</v>
      </c>
      <c r="S55" s="1">
        <v>3.5</v>
      </c>
      <c r="T55" s="1">
        <v>25.98</v>
      </c>
      <c r="U55" s="9">
        <v>1.2549999999999999</v>
      </c>
      <c r="V55" s="9">
        <v>5.8559999999999999</v>
      </c>
      <c r="W55" s="9">
        <v>0.44600000000000001</v>
      </c>
      <c r="X55" s="9">
        <v>4.4809999999999999</v>
      </c>
      <c r="Y55" s="9">
        <v>0.33</v>
      </c>
      <c r="Z55" s="1">
        <v>1.45</v>
      </c>
      <c r="AA55" s="1">
        <v>1.39</v>
      </c>
      <c r="AB55" s="1">
        <v>4.4800000000000004</v>
      </c>
      <c r="AC55" s="1">
        <v>1.23</v>
      </c>
      <c r="AD55" s="1">
        <v>0.443</v>
      </c>
      <c r="AE55" s="1">
        <v>1.0900000000000001</v>
      </c>
      <c r="AF55" s="1">
        <v>0.61199999999999999</v>
      </c>
      <c r="AG55" s="1">
        <v>4.54</v>
      </c>
      <c r="AH55" s="1">
        <v>0.28000000000000003</v>
      </c>
      <c r="AI55" s="1">
        <v>21</v>
      </c>
      <c r="AJ55" s="1">
        <v>4.2300000000000004</v>
      </c>
      <c r="AK55" s="1">
        <v>2.58</v>
      </c>
      <c r="AM55" s="1">
        <v>827.01</v>
      </c>
    </row>
    <row r="56" spans="1:39" x14ac:dyDescent="0.25">
      <c r="A56" s="5">
        <v>42907</v>
      </c>
      <c r="B56" s="1">
        <v>27.04</v>
      </c>
      <c r="C56" s="1">
        <v>21.49</v>
      </c>
      <c r="D56" s="1">
        <v>9.6300000000000008</v>
      </c>
      <c r="E56" s="1">
        <v>15.9</v>
      </c>
      <c r="F56" s="1">
        <v>5.81</v>
      </c>
      <c r="G56" s="1">
        <v>2.5499999999999998</v>
      </c>
      <c r="H56" s="1">
        <v>7.88</v>
      </c>
      <c r="I56" s="1">
        <v>3.87</v>
      </c>
      <c r="J56" s="1">
        <v>11.96</v>
      </c>
      <c r="K56" s="1">
        <v>2.31</v>
      </c>
      <c r="L56" s="1">
        <v>7.85</v>
      </c>
      <c r="M56" s="1">
        <v>6.01</v>
      </c>
      <c r="N56" s="1">
        <v>19</v>
      </c>
      <c r="O56" s="1">
        <v>8.2200000000000006</v>
      </c>
      <c r="P56" s="1">
        <v>9.98</v>
      </c>
      <c r="Q56" s="1">
        <v>15.28</v>
      </c>
      <c r="R56" s="1">
        <v>10.4</v>
      </c>
      <c r="S56" s="1">
        <v>3.45</v>
      </c>
      <c r="T56" s="1">
        <v>25.3</v>
      </c>
      <c r="U56" s="9">
        <v>1.236</v>
      </c>
      <c r="V56" s="9">
        <v>5.8170000000000002</v>
      </c>
      <c r="W56" s="9">
        <v>0.432</v>
      </c>
      <c r="X56" s="9">
        <v>4.4710000000000001</v>
      </c>
      <c r="Y56" s="9">
        <v>0.32900000000000001</v>
      </c>
      <c r="Z56" s="1">
        <v>1.47</v>
      </c>
      <c r="AA56" s="1">
        <v>1.37</v>
      </c>
      <c r="AB56" s="1">
        <v>4.59</v>
      </c>
      <c r="AC56" s="1">
        <v>1.22</v>
      </c>
      <c r="AD56" s="1">
        <v>0.434</v>
      </c>
      <c r="AE56" s="1">
        <v>1.1499999999999999</v>
      </c>
      <c r="AF56" s="1">
        <v>0.6</v>
      </c>
      <c r="AG56" s="1">
        <v>4.43</v>
      </c>
      <c r="AH56" s="1">
        <v>0.26800000000000002</v>
      </c>
      <c r="AI56" s="1">
        <v>21.3</v>
      </c>
      <c r="AJ56" s="1">
        <v>4.49</v>
      </c>
      <c r="AK56" s="1">
        <v>2.5499999999999998</v>
      </c>
      <c r="AM56" s="1">
        <v>823.32</v>
      </c>
    </row>
    <row r="57" spans="1:39" x14ac:dyDescent="0.25">
      <c r="A57" s="5">
        <v>42908</v>
      </c>
      <c r="B57" s="1">
        <v>27.1</v>
      </c>
      <c r="C57" s="1">
        <v>20.78</v>
      </c>
      <c r="D57" s="1">
        <v>9.5399999999999991</v>
      </c>
      <c r="E57" s="1">
        <v>15.88</v>
      </c>
      <c r="F57" s="1">
        <v>5.85</v>
      </c>
      <c r="G57" s="1">
        <v>2.46</v>
      </c>
      <c r="H57" s="1">
        <v>8.1300000000000008</v>
      </c>
      <c r="I57" s="1">
        <v>3.82</v>
      </c>
      <c r="J57" s="1">
        <v>12.07</v>
      </c>
      <c r="K57" s="1">
        <v>2.34</v>
      </c>
      <c r="L57" s="1">
        <v>7.6</v>
      </c>
      <c r="M57" s="1">
        <v>5.87</v>
      </c>
      <c r="N57" s="1">
        <v>19.399999999999999</v>
      </c>
      <c r="O57" s="1">
        <v>8.34</v>
      </c>
      <c r="P57" s="1">
        <v>10</v>
      </c>
      <c r="Q57" s="1">
        <v>15.1</v>
      </c>
      <c r="R57" s="1">
        <v>10.69</v>
      </c>
      <c r="S57" s="1">
        <v>3.57</v>
      </c>
      <c r="T57" s="1">
        <v>25.47</v>
      </c>
      <c r="U57" s="9">
        <v>1.236</v>
      </c>
      <c r="V57" s="9">
        <v>5.7480000000000002</v>
      </c>
      <c r="W57" s="9">
        <v>0.43</v>
      </c>
      <c r="X57" s="9">
        <v>4.4710000000000001</v>
      </c>
      <c r="Y57" s="9">
        <v>0.32300000000000001</v>
      </c>
      <c r="Z57" s="1">
        <v>1.55</v>
      </c>
      <c r="AA57" s="1">
        <v>1.35</v>
      </c>
      <c r="AB57" s="1">
        <v>4.6100000000000003</v>
      </c>
      <c r="AC57" s="1">
        <v>1.23</v>
      </c>
      <c r="AD57" s="1">
        <v>0.43099999999999999</v>
      </c>
      <c r="AE57" s="1">
        <v>1.17</v>
      </c>
      <c r="AF57" s="1">
        <v>0.62</v>
      </c>
      <c r="AG57" s="1">
        <v>4.49</v>
      </c>
      <c r="AH57" s="1">
        <v>0.255</v>
      </c>
      <c r="AI57" s="1">
        <v>21.8</v>
      </c>
      <c r="AJ57" s="1">
        <v>4.38</v>
      </c>
      <c r="AK57" s="1">
        <v>2.59</v>
      </c>
      <c r="AM57" s="1">
        <v>814.81</v>
      </c>
    </row>
    <row r="58" spans="1:39" x14ac:dyDescent="0.25">
      <c r="A58" s="5">
        <v>42909</v>
      </c>
      <c r="B58" s="1">
        <v>27.4</v>
      </c>
      <c r="C58" s="1">
        <v>20.7</v>
      </c>
      <c r="D58" s="1">
        <v>9.59</v>
      </c>
      <c r="E58" s="1">
        <v>15.91</v>
      </c>
      <c r="F58" s="1">
        <v>6.18</v>
      </c>
      <c r="G58" s="1">
        <v>2.4300000000000002</v>
      </c>
      <c r="H58" s="1">
        <v>8.25</v>
      </c>
      <c r="I58" s="1">
        <v>3.86</v>
      </c>
      <c r="J58" s="1">
        <v>12.05</v>
      </c>
      <c r="K58" s="1">
        <v>2.34</v>
      </c>
      <c r="L58" s="1">
        <v>7.74</v>
      </c>
      <c r="M58" s="1">
        <v>5.92</v>
      </c>
      <c r="N58" s="1">
        <v>19.2</v>
      </c>
      <c r="O58" s="1">
        <v>8.33</v>
      </c>
      <c r="P58" s="1">
        <v>9.8000000000000007</v>
      </c>
      <c r="Q58" s="1">
        <v>15.48</v>
      </c>
      <c r="R58" s="1">
        <v>10.8</v>
      </c>
      <c r="S58" s="1">
        <v>3.6</v>
      </c>
      <c r="T58" s="1">
        <v>25.63</v>
      </c>
      <c r="U58" s="9">
        <v>1.236</v>
      </c>
      <c r="V58" s="9">
        <v>5.7679999999999998</v>
      </c>
      <c r="W58" s="9">
        <v>0.42399999999999999</v>
      </c>
      <c r="X58" s="9">
        <v>4.5010000000000003</v>
      </c>
      <c r="Y58" s="9">
        <v>0.32200000000000001</v>
      </c>
      <c r="Z58" s="1">
        <v>1.54</v>
      </c>
      <c r="AA58" s="1">
        <v>1.35</v>
      </c>
      <c r="AB58" s="1">
        <v>4.57</v>
      </c>
      <c r="AC58" s="1">
        <v>1.25</v>
      </c>
      <c r="AD58" s="1">
        <v>0.43099999999999999</v>
      </c>
      <c r="AE58" s="1">
        <v>1.1599999999999999</v>
      </c>
      <c r="AF58" s="1">
        <v>0.60899999999999999</v>
      </c>
      <c r="AG58" s="1">
        <v>4.5</v>
      </c>
      <c r="AH58" s="1">
        <v>0.254</v>
      </c>
      <c r="AI58" s="1">
        <v>21.99</v>
      </c>
      <c r="AJ58" s="1">
        <v>4.3899999999999997</v>
      </c>
      <c r="AK58" s="1">
        <v>2.6</v>
      </c>
      <c r="AM58" s="1">
        <v>820.52</v>
      </c>
    </row>
    <row r="59" spans="1:39" x14ac:dyDescent="0.25">
      <c r="A59" s="5">
        <v>42912</v>
      </c>
      <c r="B59" s="1">
        <v>27.37</v>
      </c>
      <c r="C59" s="1">
        <v>21.18</v>
      </c>
      <c r="D59" s="1">
        <v>9.4</v>
      </c>
      <c r="E59" s="1">
        <v>16</v>
      </c>
      <c r="F59" s="1">
        <v>6.23</v>
      </c>
      <c r="G59" s="1">
        <v>2.61</v>
      </c>
      <c r="H59" s="1">
        <v>8.34</v>
      </c>
      <c r="I59" s="1">
        <v>3.81</v>
      </c>
      <c r="J59" s="1">
        <v>12.06</v>
      </c>
      <c r="K59" s="1">
        <v>2.2999999999999998</v>
      </c>
      <c r="L59" s="1">
        <v>7.96</v>
      </c>
      <c r="M59" s="1">
        <v>5.84</v>
      </c>
      <c r="N59" s="1">
        <v>18.579999999999998</v>
      </c>
      <c r="O59" s="1">
        <v>8.14</v>
      </c>
      <c r="P59" s="1">
        <v>9.83</v>
      </c>
      <c r="Q59" s="1">
        <v>15.5</v>
      </c>
      <c r="R59" s="1">
        <v>10.76</v>
      </c>
      <c r="S59" s="1">
        <v>3.59</v>
      </c>
      <c r="T59" s="1">
        <v>25.85</v>
      </c>
      <c r="U59" s="9">
        <v>1.2649999999999999</v>
      </c>
      <c r="V59" s="9">
        <v>5.7679999999999998</v>
      </c>
      <c r="W59" s="9">
        <v>0.42299999999999999</v>
      </c>
      <c r="X59" s="9">
        <v>4.4909999999999997</v>
      </c>
      <c r="Y59" s="9">
        <v>0.31900000000000001</v>
      </c>
      <c r="Z59" s="1">
        <v>1.58</v>
      </c>
      <c r="AA59" s="1">
        <v>1.4</v>
      </c>
      <c r="AB59" s="1">
        <v>4.6500000000000004</v>
      </c>
      <c r="AC59" s="1">
        <v>1.21</v>
      </c>
      <c r="AD59" s="1">
        <v>0.436</v>
      </c>
      <c r="AE59" s="1">
        <v>1.1299999999999999</v>
      </c>
      <c r="AF59" s="1">
        <v>0.60899999999999999</v>
      </c>
      <c r="AG59" s="1">
        <v>4.5</v>
      </c>
      <c r="AH59" s="1">
        <v>0.26700000000000002</v>
      </c>
      <c r="AI59" s="1">
        <v>21.73</v>
      </c>
      <c r="AJ59" s="1">
        <v>4.4000000000000004</v>
      </c>
      <c r="AK59" s="1">
        <v>2.64</v>
      </c>
      <c r="AM59" s="1">
        <v>819.09</v>
      </c>
    </row>
    <row r="60" spans="1:39" x14ac:dyDescent="0.25">
      <c r="A60" s="5">
        <v>42913</v>
      </c>
      <c r="B60" s="1">
        <v>26.82</v>
      </c>
      <c r="C60" s="1">
        <v>21.46</v>
      </c>
      <c r="D60" s="1">
        <v>9.18</v>
      </c>
      <c r="E60" s="1">
        <v>16.12</v>
      </c>
      <c r="F60" s="1">
        <v>6.51</v>
      </c>
      <c r="G60" s="1">
        <v>2.89</v>
      </c>
      <c r="H60" s="1">
        <v>8.1999999999999993</v>
      </c>
      <c r="I60" s="1">
        <v>3.85</v>
      </c>
      <c r="J60" s="1">
        <v>12.05</v>
      </c>
      <c r="K60" s="1">
        <v>2.16</v>
      </c>
      <c r="L60" s="1">
        <v>8.17</v>
      </c>
      <c r="M60" s="1">
        <v>5.76</v>
      </c>
      <c r="N60" s="1">
        <v>18.96</v>
      </c>
      <c r="O60" s="1">
        <v>8.15</v>
      </c>
      <c r="P60" s="1">
        <v>9.99</v>
      </c>
      <c r="Q60" s="1">
        <v>15.42</v>
      </c>
      <c r="R60" s="1">
        <v>10.65</v>
      </c>
      <c r="S60" s="1">
        <v>3.73</v>
      </c>
      <c r="T60" s="1">
        <v>25.74</v>
      </c>
      <c r="U60" s="9">
        <v>1.3140000000000001</v>
      </c>
      <c r="V60" s="9">
        <v>5.7480000000000002</v>
      </c>
      <c r="W60" s="9">
        <v>0.439</v>
      </c>
      <c r="X60" s="9">
        <v>4.4909999999999997</v>
      </c>
      <c r="Y60" s="9">
        <v>0.33100000000000002</v>
      </c>
      <c r="Z60" s="1">
        <v>1.59</v>
      </c>
      <c r="AA60" s="1">
        <v>1.38</v>
      </c>
      <c r="AB60" s="1">
        <v>4.63</v>
      </c>
      <c r="AC60" s="1">
        <v>1.26</v>
      </c>
      <c r="AD60" s="1">
        <v>0.45900000000000002</v>
      </c>
      <c r="AE60" s="1">
        <v>1.1599999999999999</v>
      </c>
      <c r="AF60" s="1">
        <v>0.6</v>
      </c>
      <c r="AG60" s="1">
        <v>4.5</v>
      </c>
      <c r="AH60" s="1">
        <v>0.26900000000000002</v>
      </c>
      <c r="AI60" s="1">
        <v>21.7</v>
      </c>
      <c r="AJ60" s="1">
        <v>4.3899999999999997</v>
      </c>
      <c r="AK60" s="1">
        <v>2.65</v>
      </c>
      <c r="AM60" s="1">
        <v>822.77</v>
      </c>
    </row>
    <row r="61" spans="1:39" x14ac:dyDescent="0.25">
      <c r="A61" s="5">
        <v>42914</v>
      </c>
      <c r="B61" s="1">
        <v>27</v>
      </c>
      <c r="C61" s="1">
        <v>21.41</v>
      </c>
      <c r="D61" s="1">
        <v>9.25</v>
      </c>
      <c r="E61" s="1">
        <v>15.91</v>
      </c>
      <c r="F61" s="1">
        <v>6.72</v>
      </c>
      <c r="G61" s="1">
        <v>2.88</v>
      </c>
      <c r="H61" s="1">
        <v>8.34</v>
      </c>
      <c r="I61" s="1">
        <v>4</v>
      </c>
      <c r="J61" s="1">
        <v>12.13</v>
      </c>
      <c r="K61" s="1">
        <v>2.17</v>
      </c>
      <c r="L61" s="1">
        <v>8.3000000000000007</v>
      </c>
      <c r="M61" s="1">
        <v>5.71</v>
      </c>
      <c r="N61" s="1">
        <v>19.12</v>
      </c>
      <c r="O61" s="1">
        <v>8.33</v>
      </c>
      <c r="P61" s="1">
        <v>10</v>
      </c>
      <c r="Q61" s="1">
        <v>15.31</v>
      </c>
      <c r="R61" s="1">
        <v>10.72</v>
      </c>
      <c r="S61" s="1">
        <v>3.84</v>
      </c>
      <c r="T61" s="1">
        <v>25.1</v>
      </c>
      <c r="U61" s="9">
        <v>1.343</v>
      </c>
      <c r="V61" s="9">
        <v>5.7969999999999997</v>
      </c>
      <c r="W61" s="9">
        <v>0.45100000000000001</v>
      </c>
      <c r="X61" s="9">
        <v>4.4909999999999997</v>
      </c>
      <c r="Y61" s="9">
        <v>0.32900000000000001</v>
      </c>
      <c r="Z61" s="1">
        <v>1.58</v>
      </c>
      <c r="AA61" s="1">
        <v>1.46</v>
      </c>
      <c r="AB61" s="1">
        <v>4.57</v>
      </c>
      <c r="AC61" s="1">
        <v>1.32</v>
      </c>
      <c r="AD61" s="1">
        <v>0.46</v>
      </c>
      <c r="AE61" s="1">
        <v>1.21</v>
      </c>
      <c r="AF61" s="1">
        <v>0.62</v>
      </c>
      <c r="AG61" s="1">
        <v>4.41</v>
      </c>
      <c r="AH61" s="1">
        <v>0.26600000000000001</v>
      </c>
      <c r="AI61" s="1">
        <v>21.88</v>
      </c>
      <c r="AJ61" s="1">
        <v>4.3499999999999996</v>
      </c>
      <c r="AK61" s="1">
        <v>2.65</v>
      </c>
      <c r="AM61" s="1">
        <v>822.62</v>
      </c>
    </row>
    <row r="62" spans="1:39" x14ac:dyDescent="0.25">
      <c r="A62" s="5">
        <v>42915</v>
      </c>
      <c r="B62" s="1">
        <v>25.97</v>
      </c>
      <c r="C62" s="1">
        <v>21</v>
      </c>
      <c r="D62" s="1">
        <v>9.1999999999999993</v>
      </c>
      <c r="E62" s="1">
        <v>16</v>
      </c>
      <c r="F62" s="1">
        <v>6.7</v>
      </c>
      <c r="G62" s="1">
        <v>2.95</v>
      </c>
      <c r="H62" s="1">
        <v>8.3800000000000008</v>
      </c>
      <c r="I62" s="1">
        <v>4</v>
      </c>
      <c r="J62" s="1">
        <v>12.22</v>
      </c>
      <c r="K62" s="1">
        <v>2.14</v>
      </c>
      <c r="L62" s="1">
        <v>8.31</v>
      </c>
      <c r="M62" s="1">
        <v>5.73</v>
      </c>
      <c r="N62" s="1">
        <v>19.09</v>
      </c>
      <c r="O62" s="1">
        <v>8.35</v>
      </c>
      <c r="P62" s="1">
        <v>9.9499999999999993</v>
      </c>
      <c r="Q62" s="1">
        <v>15.42</v>
      </c>
      <c r="R62" s="1">
        <v>10.5</v>
      </c>
      <c r="S62" s="1">
        <v>3.89</v>
      </c>
      <c r="T62" s="1">
        <v>25.07</v>
      </c>
      <c r="U62" s="9">
        <v>1.343</v>
      </c>
      <c r="V62" s="9">
        <v>5.7480000000000002</v>
      </c>
      <c r="W62" s="9">
        <v>0.504</v>
      </c>
      <c r="X62" s="9">
        <v>4.4809999999999999</v>
      </c>
      <c r="Y62" s="9">
        <v>0.31900000000000001</v>
      </c>
      <c r="Z62" s="1">
        <v>1.52</v>
      </c>
      <c r="AA62" s="1">
        <v>1.45</v>
      </c>
      <c r="AB62" s="1">
        <v>4.4400000000000004</v>
      </c>
      <c r="AC62" s="1">
        <v>1.36</v>
      </c>
      <c r="AD62" s="1">
        <v>0.44400000000000001</v>
      </c>
      <c r="AE62" s="1">
        <v>1.2</v>
      </c>
      <c r="AF62" s="1">
        <v>0.61899999999999999</v>
      </c>
      <c r="AG62" s="1">
        <v>4.41</v>
      </c>
      <c r="AH62" s="1">
        <v>0.26</v>
      </c>
      <c r="AI62" s="1">
        <v>22.18</v>
      </c>
      <c r="AJ62" s="1">
        <v>4.3600000000000003</v>
      </c>
      <c r="AK62" s="1">
        <v>2.6</v>
      </c>
      <c r="AM62" s="1">
        <v>819.72</v>
      </c>
    </row>
    <row r="63" spans="1:39" x14ac:dyDescent="0.25">
      <c r="A63" s="5">
        <v>42916</v>
      </c>
      <c r="B63" s="1">
        <v>25.81</v>
      </c>
      <c r="C63" s="1">
        <v>21.4</v>
      </c>
      <c r="D63" s="1">
        <v>9.15</v>
      </c>
      <c r="E63" s="1">
        <v>16</v>
      </c>
      <c r="F63" s="1">
        <v>6.63</v>
      </c>
      <c r="G63" s="1">
        <v>2.92</v>
      </c>
      <c r="H63" s="1">
        <v>8.3000000000000007</v>
      </c>
      <c r="I63" s="1">
        <v>4.0599999999999996</v>
      </c>
      <c r="J63" s="1">
        <v>12.19</v>
      </c>
      <c r="K63" s="1">
        <v>2.19</v>
      </c>
      <c r="L63" s="1">
        <v>8.3000000000000007</v>
      </c>
      <c r="M63" s="1">
        <v>5.88</v>
      </c>
      <c r="N63" s="1">
        <v>19.07</v>
      </c>
      <c r="O63" s="1">
        <v>8.24</v>
      </c>
      <c r="P63" s="1">
        <v>9.9</v>
      </c>
      <c r="Q63" s="1">
        <v>15.43</v>
      </c>
      <c r="R63" s="1">
        <v>10.54</v>
      </c>
      <c r="S63" s="1">
        <v>3.99</v>
      </c>
      <c r="T63" s="1">
        <v>24.77</v>
      </c>
      <c r="U63" s="9">
        <v>1.343</v>
      </c>
      <c r="V63" s="9">
        <v>5.7679999999999998</v>
      </c>
      <c r="W63" s="9">
        <v>0.56299999999999994</v>
      </c>
      <c r="X63" s="9">
        <v>4.4420000000000002</v>
      </c>
      <c r="Y63" s="9">
        <v>0.32</v>
      </c>
      <c r="Z63" s="1">
        <v>1.51</v>
      </c>
      <c r="AA63" s="1">
        <v>1.45</v>
      </c>
      <c r="AB63" s="1">
        <v>4.5</v>
      </c>
      <c r="AC63" s="1">
        <v>1.26</v>
      </c>
      <c r="AD63" s="1">
        <v>0.45400000000000001</v>
      </c>
      <c r="AE63" s="1">
        <v>1.2</v>
      </c>
      <c r="AF63" s="1">
        <v>0.69</v>
      </c>
      <c r="AG63" s="1">
        <v>4.3899999999999997</v>
      </c>
      <c r="AH63" s="1">
        <v>0.26100000000000001</v>
      </c>
      <c r="AI63" s="1">
        <v>22.2</v>
      </c>
      <c r="AJ63" s="1">
        <v>4.3600000000000003</v>
      </c>
      <c r="AK63" s="1">
        <v>2.61</v>
      </c>
      <c r="AM63" s="1">
        <v>823.74</v>
      </c>
    </row>
    <row r="64" spans="1:39" x14ac:dyDescent="0.25">
      <c r="A64" s="5">
        <v>42919</v>
      </c>
      <c r="B64" s="1">
        <v>25.47</v>
      </c>
      <c r="C64" s="1">
        <v>21.07</v>
      </c>
      <c r="D64" s="1">
        <v>9.0399999999999991</v>
      </c>
      <c r="E64" s="1">
        <v>15.9</v>
      </c>
      <c r="F64" s="1">
        <v>6.59</v>
      </c>
      <c r="G64" s="1">
        <v>3.02</v>
      </c>
      <c r="H64" s="1">
        <v>8.25</v>
      </c>
      <c r="I64" s="1">
        <v>4.0199999999999996</v>
      </c>
      <c r="J64" s="1">
        <v>12.1</v>
      </c>
      <c r="K64" s="1">
        <v>2.2400000000000002</v>
      </c>
      <c r="L64" s="1">
        <v>8.07</v>
      </c>
      <c r="M64" s="1">
        <v>5.89</v>
      </c>
      <c r="N64" s="1">
        <v>18.7</v>
      </c>
      <c r="O64" s="1">
        <v>8.15</v>
      </c>
      <c r="P64" s="1">
        <v>9.99</v>
      </c>
      <c r="Q64" s="1">
        <v>15.33</v>
      </c>
      <c r="R64" s="1">
        <v>10.77</v>
      </c>
      <c r="S64" s="1">
        <v>4.08</v>
      </c>
      <c r="T64" s="1">
        <v>25</v>
      </c>
      <c r="U64" s="9">
        <v>1.3140000000000001</v>
      </c>
      <c r="V64" s="9">
        <v>5.7480000000000002</v>
      </c>
      <c r="W64" s="9">
        <v>0.68100000000000005</v>
      </c>
      <c r="X64" s="9">
        <v>4.4509999999999996</v>
      </c>
      <c r="Y64" s="9">
        <v>0.32800000000000001</v>
      </c>
      <c r="Z64" s="1">
        <v>1.51</v>
      </c>
      <c r="AA64" s="1">
        <v>1.58</v>
      </c>
      <c r="AB64" s="1">
        <v>4.5</v>
      </c>
      <c r="AC64" s="1">
        <v>1.32</v>
      </c>
      <c r="AD64" s="1">
        <v>0.49299999999999999</v>
      </c>
      <c r="AE64" s="1">
        <v>1.25</v>
      </c>
      <c r="AF64" s="1">
        <v>0.84499999999999997</v>
      </c>
      <c r="AG64" s="1">
        <v>4.37</v>
      </c>
      <c r="AH64" s="1">
        <v>0.27300000000000002</v>
      </c>
      <c r="AI64" s="1">
        <v>22</v>
      </c>
      <c r="AJ64" s="1">
        <v>4.4000000000000004</v>
      </c>
      <c r="AK64" s="1">
        <v>2.61</v>
      </c>
      <c r="AM64" s="1">
        <v>827.65</v>
      </c>
    </row>
    <row r="65" spans="1:39" x14ac:dyDescent="0.25">
      <c r="A65" s="5">
        <v>42920</v>
      </c>
      <c r="B65" s="1">
        <v>25.63</v>
      </c>
      <c r="C65" s="1">
        <v>21</v>
      </c>
      <c r="D65" s="1">
        <v>8.9499999999999993</v>
      </c>
      <c r="E65" s="1">
        <v>15.42</v>
      </c>
      <c r="F65" s="1">
        <v>6.59</v>
      </c>
      <c r="G65" s="1">
        <v>3.09</v>
      </c>
      <c r="H65" s="1">
        <v>8.2799999999999994</v>
      </c>
      <c r="I65" s="1">
        <v>4</v>
      </c>
      <c r="J65" s="1">
        <v>12.09</v>
      </c>
      <c r="K65" s="1">
        <v>2.2000000000000002</v>
      </c>
      <c r="L65" s="1">
        <v>8</v>
      </c>
      <c r="M65" s="1">
        <v>5.93</v>
      </c>
      <c r="N65" s="1">
        <v>18.7</v>
      </c>
      <c r="O65" s="1">
        <v>8.15</v>
      </c>
      <c r="P65" s="1">
        <v>9.8699999999999992</v>
      </c>
      <c r="Q65" s="1">
        <v>15.7</v>
      </c>
      <c r="R65" s="1">
        <v>10.69</v>
      </c>
      <c r="S65" s="1">
        <v>3.96</v>
      </c>
      <c r="T65" s="1">
        <v>24.64</v>
      </c>
      <c r="U65" s="9">
        <v>1.343</v>
      </c>
      <c r="V65" s="9">
        <v>5.8470000000000004</v>
      </c>
      <c r="W65" s="9">
        <v>0.68</v>
      </c>
      <c r="X65" s="9">
        <v>4.4509999999999996</v>
      </c>
      <c r="Y65" s="9">
        <v>0.38600000000000001</v>
      </c>
      <c r="Z65" s="1">
        <v>1.54</v>
      </c>
      <c r="AA65" s="1">
        <v>1.72</v>
      </c>
      <c r="AB65" s="1">
        <v>4.5599999999999996</v>
      </c>
      <c r="AC65" s="1">
        <v>1.4</v>
      </c>
      <c r="AD65" s="1">
        <v>0.51300000000000001</v>
      </c>
      <c r="AE65" s="1">
        <v>1.28</v>
      </c>
      <c r="AF65" s="1">
        <v>0.81399999999999995</v>
      </c>
      <c r="AG65" s="1">
        <v>4.38</v>
      </c>
      <c r="AH65" s="1">
        <v>0.27400000000000002</v>
      </c>
      <c r="AI65" s="1">
        <v>22</v>
      </c>
      <c r="AJ65" s="1">
        <v>4.5</v>
      </c>
      <c r="AK65" s="1">
        <v>2.64</v>
      </c>
      <c r="AM65" s="1">
        <v>825.89</v>
      </c>
    </row>
    <row r="66" spans="1:39" x14ac:dyDescent="0.25">
      <c r="A66" s="5">
        <v>42921</v>
      </c>
      <c r="B66" s="1">
        <v>25.6</v>
      </c>
      <c r="C66" s="1">
        <v>21.45</v>
      </c>
      <c r="D66" s="1">
        <v>9.16</v>
      </c>
      <c r="E66" s="1">
        <v>15.76</v>
      </c>
      <c r="F66" s="1">
        <v>6.87</v>
      </c>
      <c r="G66" s="1">
        <v>3.15</v>
      </c>
      <c r="H66" s="1">
        <v>8.5</v>
      </c>
      <c r="I66" s="1">
        <v>4.0599999999999996</v>
      </c>
      <c r="J66" s="1">
        <v>12.3</v>
      </c>
      <c r="K66" s="1">
        <v>2.3199999999999998</v>
      </c>
      <c r="L66" s="1">
        <v>8.09</v>
      </c>
      <c r="M66" s="1">
        <v>6.24</v>
      </c>
      <c r="N66" s="1">
        <v>19.05</v>
      </c>
      <c r="O66" s="1">
        <v>8.34</v>
      </c>
      <c r="P66" s="1">
        <v>10</v>
      </c>
      <c r="Q66" s="1">
        <v>16.04</v>
      </c>
      <c r="R66" s="1">
        <v>10.76</v>
      </c>
      <c r="S66" s="1">
        <v>4</v>
      </c>
      <c r="T66" s="1">
        <v>25</v>
      </c>
      <c r="U66" s="9">
        <v>1.3919999999999999</v>
      </c>
      <c r="V66" s="9">
        <v>5.7679999999999998</v>
      </c>
      <c r="W66" s="9">
        <v>0.71</v>
      </c>
      <c r="X66" s="9">
        <v>4.4610000000000003</v>
      </c>
      <c r="Y66" s="9">
        <v>0.38</v>
      </c>
      <c r="Z66" s="1">
        <v>1.57</v>
      </c>
      <c r="AA66" s="1">
        <v>1.73</v>
      </c>
      <c r="AB66" s="1">
        <v>4.71</v>
      </c>
      <c r="AC66" s="1">
        <v>1.39</v>
      </c>
      <c r="AD66" s="1">
        <v>0.51</v>
      </c>
      <c r="AE66" s="1">
        <v>1.31</v>
      </c>
      <c r="AF66" s="1">
        <v>0.78600000000000003</v>
      </c>
      <c r="AG66" s="1">
        <v>4.4400000000000004</v>
      </c>
      <c r="AH66" s="1">
        <v>0.27400000000000002</v>
      </c>
      <c r="AI66" s="1">
        <v>22.02</v>
      </c>
      <c r="AJ66" s="1">
        <v>4.66</v>
      </c>
      <c r="AK66" s="1">
        <v>2.76</v>
      </c>
      <c r="AM66" s="1">
        <v>841.34</v>
      </c>
    </row>
    <row r="67" spans="1:39" x14ac:dyDescent="0.25">
      <c r="A67" s="5">
        <v>42922</v>
      </c>
      <c r="B67" s="1">
        <v>25.4</v>
      </c>
      <c r="C67" s="1">
        <v>21.9</v>
      </c>
      <c r="D67" s="1">
        <v>9.1999999999999993</v>
      </c>
      <c r="E67" s="1">
        <v>15.7</v>
      </c>
      <c r="F67" s="1">
        <v>6.97</v>
      </c>
      <c r="G67" s="1">
        <v>3.14</v>
      </c>
      <c r="H67" s="1">
        <v>8.6</v>
      </c>
      <c r="I67" s="1">
        <v>4.09</v>
      </c>
      <c r="J67" s="1">
        <v>12.7</v>
      </c>
      <c r="K67" s="1">
        <v>2.35</v>
      </c>
      <c r="L67" s="1">
        <v>8.15</v>
      </c>
      <c r="M67" s="1">
        <v>6.18</v>
      </c>
      <c r="N67" s="1">
        <v>19.809999999999999</v>
      </c>
      <c r="O67" s="1">
        <v>8.3000000000000007</v>
      </c>
      <c r="P67" s="1">
        <v>10.14</v>
      </c>
      <c r="Q67" s="1">
        <v>16.5</v>
      </c>
      <c r="R67" s="1">
        <v>10.7</v>
      </c>
      <c r="S67" s="1">
        <v>4</v>
      </c>
      <c r="T67" s="1">
        <v>24.98</v>
      </c>
      <c r="U67" s="9">
        <v>1.3919999999999999</v>
      </c>
      <c r="V67" s="9">
        <v>5.9249999999999998</v>
      </c>
      <c r="W67" s="9">
        <v>0.72699999999999998</v>
      </c>
      <c r="X67" s="9">
        <v>4.4219999999999997</v>
      </c>
      <c r="Y67" s="9">
        <v>0.38800000000000001</v>
      </c>
      <c r="Z67" s="1">
        <v>1.56</v>
      </c>
      <c r="AA67" s="1">
        <v>1.74</v>
      </c>
      <c r="AB67" s="1">
        <v>4.63</v>
      </c>
      <c r="AC67" s="1">
        <v>1.37</v>
      </c>
      <c r="AD67" s="1">
        <v>0.52500000000000002</v>
      </c>
      <c r="AE67" s="1">
        <v>1.27</v>
      </c>
      <c r="AF67" s="1">
        <v>0.80200000000000005</v>
      </c>
      <c r="AG67" s="1">
        <v>4.43</v>
      </c>
      <c r="AH67" s="1">
        <v>0.27900000000000003</v>
      </c>
      <c r="AI67" s="1">
        <v>22.4</v>
      </c>
      <c r="AJ67" s="1">
        <v>4.74</v>
      </c>
      <c r="AK67" s="1">
        <v>2.81</v>
      </c>
      <c r="AM67" s="1">
        <v>843.25</v>
      </c>
    </row>
    <row r="68" spans="1:39" x14ac:dyDescent="0.25">
      <c r="A68" s="5">
        <v>42923</v>
      </c>
      <c r="B68" s="1">
        <v>25.23</v>
      </c>
      <c r="C68" s="1">
        <v>21.57</v>
      </c>
      <c r="D68" s="1">
        <v>9.3800000000000008</v>
      </c>
      <c r="E68" s="1">
        <v>15.6</v>
      </c>
      <c r="F68" s="1">
        <v>7.05</v>
      </c>
      <c r="G68" s="1">
        <v>3.06</v>
      </c>
      <c r="H68" s="1">
        <v>8.57</v>
      </c>
      <c r="I68" s="1">
        <v>4.07</v>
      </c>
      <c r="J68" s="1">
        <v>12.7</v>
      </c>
      <c r="K68" s="1">
        <v>2.2999999999999998</v>
      </c>
      <c r="L68" s="1">
        <v>8.15</v>
      </c>
      <c r="M68" s="1">
        <v>6.25</v>
      </c>
      <c r="N68" s="1">
        <v>19.25</v>
      </c>
      <c r="O68" s="1">
        <v>8.27</v>
      </c>
      <c r="P68" s="1">
        <v>10.130000000000001</v>
      </c>
      <c r="Q68" s="1">
        <v>16.100000000000001</v>
      </c>
      <c r="R68" s="1">
        <v>10.59</v>
      </c>
      <c r="S68" s="1">
        <v>3.92</v>
      </c>
      <c r="T68" s="1">
        <v>24.95</v>
      </c>
      <c r="U68" s="9">
        <v>1.3819999999999999</v>
      </c>
      <c r="V68" s="9">
        <v>5.7969999999999997</v>
      </c>
      <c r="W68" s="9">
        <v>0.69799999999999995</v>
      </c>
      <c r="X68" s="9">
        <v>4.4320000000000004</v>
      </c>
      <c r="Y68" s="9">
        <v>0.38300000000000001</v>
      </c>
      <c r="Z68" s="1">
        <v>1.53</v>
      </c>
      <c r="AA68" s="1">
        <v>1.71</v>
      </c>
      <c r="AB68" s="1">
        <v>4.51</v>
      </c>
      <c r="AC68" s="1">
        <v>1.35</v>
      </c>
      <c r="AD68" s="1">
        <v>0.53100000000000003</v>
      </c>
      <c r="AE68" s="1">
        <v>1.32</v>
      </c>
      <c r="AF68" s="1">
        <v>0.78900000000000003</v>
      </c>
      <c r="AG68" s="1">
        <v>4.38</v>
      </c>
      <c r="AH68" s="1">
        <v>0.29299999999999998</v>
      </c>
      <c r="AI68" s="1">
        <v>22.6</v>
      </c>
      <c r="AJ68" s="1">
        <v>4.6399999999999997</v>
      </c>
      <c r="AK68" s="1">
        <v>2.79</v>
      </c>
      <c r="AM68" s="1">
        <v>837.43</v>
      </c>
    </row>
    <row r="69" spans="1:39" x14ac:dyDescent="0.25">
      <c r="A69" s="5">
        <v>42926</v>
      </c>
      <c r="B69" s="1">
        <v>25.01</v>
      </c>
      <c r="C69" s="1">
        <v>21.57</v>
      </c>
      <c r="D69" s="1">
        <v>9.6</v>
      </c>
      <c r="E69" s="1">
        <v>15.6</v>
      </c>
      <c r="F69" s="1">
        <v>6.98</v>
      </c>
      <c r="G69" s="1">
        <v>2.98</v>
      </c>
      <c r="H69" s="1">
        <v>8.59</v>
      </c>
      <c r="I69" s="1">
        <v>4.03</v>
      </c>
      <c r="J69" s="1">
        <v>12.7</v>
      </c>
      <c r="K69" s="1">
        <v>2.3199999999999998</v>
      </c>
      <c r="L69" s="1">
        <v>8.16</v>
      </c>
      <c r="M69" s="1">
        <v>6.43</v>
      </c>
      <c r="N69" s="1">
        <v>19.03</v>
      </c>
      <c r="O69" s="1">
        <v>8.34</v>
      </c>
      <c r="P69" s="1">
        <v>10.199999999999999</v>
      </c>
      <c r="Q69" s="1">
        <v>16.149999999999999</v>
      </c>
      <c r="R69" s="1">
        <v>10.49</v>
      </c>
      <c r="S69" s="1">
        <v>4.05</v>
      </c>
      <c r="T69" s="1">
        <v>25.49</v>
      </c>
      <c r="U69" s="9">
        <v>1.3819999999999999</v>
      </c>
      <c r="V69" s="9">
        <v>5.7969999999999997</v>
      </c>
      <c r="W69" s="9">
        <v>0.71</v>
      </c>
      <c r="X69" s="9">
        <v>4.4420000000000002</v>
      </c>
      <c r="Y69" s="9">
        <v>0.38100000000000001</v>
      </c>
      <c r="Z69" s="1">
        <v>1.55</v>
      </c>
      <c r="AA69" s="1">
        <v>1.77</v>
      </c>
      <c r="AB69" s="1">
        <v>4.58</v>
      </c>
      <c r="AC69" s="1">
        <v>1.31</v>
      </c>
      <c r="AD69" s="1">
        <v>0.54900000000000004</v>
      </c>
      <c r="AE69" s="1">
        <v>1.28</v>
      </c>
      <c r="AF69" s="1">
        <v>0.79400000000000004</v>
      </c>
      <c r="AG69" s="1">
        <v>4.3899999999999997</v>
      </c>
      <c r="AH69" s="1">
        <v>0.31</v>
      </c>
      <c r="AI69" s="1">
        <v>23.8</v>
      </c>
      <c r="AJ69" s="1">
        <v>4.6500000000000004</v>
      </c>
      <c r="AK69" s="1">
        <v>2.81</v>
      </c>
      <c r="AM69" s="1">
        <v>843.83</v>
      </c>
    </row>
    <row r="70" spans="1:39" x14ac:dyDescent="0.25">
      <c r="A70" s="5">
        <v>42927</v>
      </c>
      <c r="B70" s="1">
        <v>24.85</v>
      </c>
      <c r="C70" s="1">
        <v>21.34</v>
      </c>
      <c r="D70" s="1">
        <v>9.1199999999999992</v>
      </c>
      <c r="E70" s="1">
        <v>15.4</v>
      </c>
      <c r="F70" s="1">
        <v>6.89</v>
      </c>
      <c r="G70" s="1">
        <v>2.98</v>
      </c>
      <c r="H70" s="1">
        <v>8.43</v>
      </c>
      <c r="I70" s="1">
        <v>3.93</v>
      </c>
      <c r="J70" s="1">
        <v>12.53</v>
      </c>
      <c r="K70" s="1">
        <v>2.33</v>
      </c>
      <c r="L70" s="1">
        <v>8.2100000000000009</v>
      </c>
      <c r="M70" s="1">
        <v>6.43</v>
      </c>
      <c r="N70" s="1">
        <v>19.100000000000001</v>
      </c>
      <c r="O70" s="1">
        <v>8.3800000000000008</v>
      </c>
      <c r="P70" s="1">
        <v>10.18</v>
      </c>
      <c r="Q70" s="1">
        <v>16</v>
      </c>
      <c r="R70" s="1">
        <v>10.44</v>
      </c>
      <c r="S70" s="1">
        <v>3.97</v>
      </c>
      <c r="T70" s="1">
        <v>25.58</v>
      </c>
      <c r="U70" s="9">
        <v>1.3819999999999999</v>
      </c>
      <c r="V70" s="9">
        <v>5.65</v>
      </c>
      <c r="W70" s="9">
        <v>0.71099999999999997</v>
      </c>
      <c r="X70" s="9">
        <v>4.343</v>
      </c>
      <c r="Y70" s="9">
        <v>0.379</v>
      </c>
      <c r="Z70" s="1">
        <v>1.5</v>
      </c>
      <c r="AA70" s="1">
        <v>1.76</v>
      </c>
      <c r="AB70" s="1">
        <v>4.51</v>
      </c>
      <c r="AC70" s="1">
        <v>1.34</v>
      </c>
      <c r="AD70" s="1">
        <v>0.53800000000000003</v>
      </c>
      <c r="AE70" s="1">
        <v>1.27</v>
      </c>
      <c r="AF70" s="1">
        <v>0.77100000000000002</v>
      </c>
      <c r="AG70" s="1">
        <v>4.3499999999999996</v>
      </c>
      <c r="AH70" s="1">
        <v>0.314</v>
      </c>
      <c r="AI70" s="1">
        <v>23.7</v>
      </c>
      <c r="AJ70" s="1">
        <v>4.57</v>
      </c>
      <c r="AK70" s="1">
        <v>2.82</v>
      </c>
      <c r="AM70" s="1">
        <v>844.33</v>
      </c>
    </row>
    <row r="71" spans="1:39" x14ac:dyDescent="0.25">
      <c r="A71" s="5">
        <v>42928</v>
      </c>
      <c r="B71" s="1">
        <v>25.1</v>
      </c>
      <c r="C71" s="1">
        <v>21.2</v>
      </c>
      <c r="D71" s="1">
        <v>9.2100000000000009</v>
      </c>
      <c r="E71" s="1">
        <v>15.21</v>
      </c>
      <c r="F71" s="1">
        <v>6.81</v>
      </c>
      <c r="G71" s="1">
        <v>2.89</v>
      </c>
      <c r="H71" s="1">
        <v>8.26</v>
      </c>
      <c r="I71" s="1">
        <v>3.9</v>
      </c>
      <c r="J71" s="1">
        <v>12.22</v>
      </c>
      <c r="K71" s="1">
        <v>2.27</v>
      </c>
      <c r="L71" s="1">
        <v>8.1999999999999993</v>
      </c>
      <c r="M71" s="1">
        <v>6.3</v>
      </c>
      <c r="N71" s="1">
        <v>19.8</v>
      </c>
      <c r="O71" s="1">
        <v>8.24</v>
      </c>
      <c r="P71" s="1">
        <v>10.06</v>
      </c>
      <c r="Q71" s="1">
        <v>15.93</v>
      </c>
      <c r="R71" s="1">
        <v>10.43</v>
      </c>
      <c r="S71" s="1">
        <v>3.94</v>
      </c>
      <c r="T71" s="1">
        <v>25.5</v>
      </c>
      <c r="U71" s="9">
        <v>1.3819999999999999</v>
      </c>
      <c r="V71" s="9">
        <v>5.68</v>
      </c>
      <c r="W71" s="9">
        <v>0.67600000000000005</v>
      </c>
      <c r="X71" s="9">
        <v>4.4020000000000001</v>
      </c>
      <c r="Y71" s="9">
        <v>0.372</v>
      </c>
      <c r="Z71" s="1">
        <v>1.51</v>
      </c>
      <c r="AA71" s="1">
        <v>1.8</v>
      </c>
      <c r="AB71" s="1">
        <v>4.55</v>
      </c>
      <c r="AC71" s="1">
        <v>1.36</v>
      </c>
      <c r="AD71" s="1">
        <v>0.53900000000000003</v>
      </c>
      <c r="AE71" s="1">
        <v>1.26</v>
      </c>
      <c r="AF71" s="1">
        <v>0.75900000000000001</v>
      </c>
      <c r="AG71" s="1">
        <v>4.3499999999999996</v>
      </c>
      <c r="AH71" s="1">
        <v>0.313</v>
      </c>
      <c r="AI71" s="1">
        <v>23.65</v>
      </c>
      <c r="AJ71" s="1">
        <v>4.4400000000000004</v>
      </c>
      <c r="AK71" s="1">
        <v>2.77</v>
      </c>
      <c r="AM71" s="1">
        <v>843.22</v>
      </c>
    </row>
    <row r="72" spans="1:39" x14ac:dyDescent="0.25">
      <c r="A72" s="5">
        <v>42929</v>
      </c>
      <c r="B72" s="1">
        <v>25.65</v>
      </c>
      <c r="C72" s="1">
        <v>21.59</v>
      </c>
      <c r="D72" s="1">
        <v>9.2799999999999994</v>
      </c>
      <c r="E72" s="1">
        <v>15</v>
      </c>
      <c r="F72" s="1">
        <v>6.8</v>
      </c>
      <c r="G72" s="1">
        <v>2.94</v>
      </c>
      <c r="H72" s="1">
        <v>8.3699999999999992</v>
      </c>
      <c r="I72" s="1">
        <v>3.98</v>
      </c>
      <c r="J72" s="1">
        <v>12.38</v>
      </c>
      <c r="K72" s="1">
        <v>2.2599999999999998</v>
      </c>
      <c r="L72" s="1">
        <v>8.2100000000000009</v>
      </c>
      <c r="M72" s="1">
        <v>6.36</v>
      </c>
      <c r="N72" s="1">
        <v>19.420000000000002</v>
      </c>
      <c r="O72" s="1">
        <v>8.44</v>
      </c>
      <c r="P72" s="1">
        <v>10.1</v>
      </c>
      <c r="Q72" s="1">
        <v>16.14</v>
      </c>
      <c r="R72" s="1">
        <v>10.64</v>
      </c>
      <c r="S72" s="1">
        <v>3.95</v>
      </c>
      <c r="T72" s="1">
        <v>25.73</v>
      </c>
      <c r="U72" s="9">
        <v>1.3819999999999999</v>
      </c>
      <c r="V72" s="9">
        <v>5.7089999999999996</v>
      </c>
      <c r="W72" s="9">
        <v>0.67500000000000004</v>
      </c>
      <c r="X72" s="9">
        <v>4.4020000000000001</v>
      </c>
      <c r="Y72" s="9">
        <v>0.38800000000000001</v>
      </c>
      <c r="Z72" s="1">
        <v>1.51</v>
      </c>
      <c r="AA72" s="1">
        <v>1.8</v>
      </c>
      <c r="AB72" s="1">
        <v>4.53</v>
      </c>
      <c r="AC72" s="1">
        <v>1.4</v>
      </c>
      <c r="AD72" s="1">
        <v>0.57199999999999995</v>
      </c>
      <c r="AE72" s="1">
        <v>1.25</v>
      </c>
      <c r="AF72" s="1">
        <v>0.75600000000000001</v>
      </c>
      <c r="AG72" s="1">
        <v>4.17</v>
      </c>
      <c r="AH72" s="1">
        <v>0.32</v>
      </c>
      <c r="AI72" s="1">
        <v>23.9</v>
      </c>
      <c r="AJ72" s="1">
        <v>4.4800000000000004</v>
      </c>
      <c r="AK72" s="1">
        <v>2.83</v>
      </c>
      <c r="AM72" s="1">
        <v>853.54</v>
      </c>
    </row>
    <row r="73" spans="1:39" x14ac:dyDescent="0.25">
      <c r="A73" s="5">
        <v>42930</v>
      </c>
      <c r="B73" s="1">
        <v>25.57</v>
      </c>
      <c r="C73" s="1">
        <v>21.36</v>
      </c>
      <c r="D73" s="1">
        <v>9.32</v>
      </c>
      <c r="E73" s="1">
        <v>15.12</v>
      </c>
      <c r="F73" s="1">
        <v>6.94</v>
      </c>
      <c r="G73" s="1">
        <v>2.97</v>
      </c>
      <c r="H73" s="1">
        <v>8.4</v>
      </c>
      <c r="I73" s="1">
        <v>3.96</v>
      </c>
      <c r="J73" s="1">
        <v>12.35</v>
      </c>
      <c r="K73" s="1">
        <v>2.25</v>
      </c>
      <c r="L73" s="1">
        <v>8.2100000000000009</v>
      </c>
      <c r="M73" s="1">
        <v>6.37</v>
      </c>
      <c r="N73" s="1">
        <v>19.600000000000001</v>
      </c>
      <c r="O73" s="1">
        <v>8.74</v>
      </c>
      <c r="P73" s="1">
        <v>10.1</v>
      </c>
      <c r="Q73" s="1">
        <v>16.38</v>
      </c>
      <c r="R73" s="1">
        <v>10.78</v>
      </c>
      <c r="S73" s="1">
        <v>4.13</v>
      </c>
      <c r="T73" s="1">
        <v>25.68</v>
      </c>
      <c r="U73" s="9">
        <v>1.353</v>
      </c>
      <c r="V73" s="9">
        <v>5.7190000000000003</v>
      </c>
      <c r="W73" s="9">
        <v>0.68</v>
      </c>
      <c r="X73" s="9">
        <v>4.4420000000000002</v>
      </c>
      <c r="Y73" s="9">
        <v>0.38500000000000001</v>
      </c>
      <c r="Z73" s="1">
        <v>1.53</v>
      </c>
      <c r="AA73" s="1">
        <v>1.78</v>
      </c>
      <c r="AB73" s="1">
        <v>4.5</v>
      </c>
      <c r="AC73" s="1">
        <v>1.37</v>
      </c>
      <c r="AD73" s="1">
        <v>0.57999999999999996</v>
      </c>
      <c r="AE73" s="1">
        <v>1.29</v>
      </c>
      <c r="AF73" s="1">
        <v>0.749</v>
      </c>
      <c r="AG73" s="1">
        <v>4.17</v>
      </c>
      <c r="AH73" s="1">
        <v>0.316</v>
      </c>
      <c r="AI73" s="1">
        <v>23.6</v>
      </c>
      <c r="AJ73" s="1">
        <v>4.4000000000000004</v>
      </c>
      <c r="AK73" s="1">
        <v>2.86</v>
      </c>
      <c r="AM73" s="1">
        <v>856.47</v>
      </c>
    </row>
    <row r="74" spans="1:39" x14ac:dyDescent="0.25">
      <c r="A74" s="5">
        <v>42933</v>
      </c>
      <c r="B74" s="1">
        <v>25.4</v>
      </c>
      <c r="C74" s="1">
        <v>21.55</v>
      </c>
      <c r="D74" s="1">
        <v>9.2899999999999991</v>
      </c>
      <c r="E74" s="1">
        <v>15.3</v>
      </c>
      <c r="F74" s="1">
        <v>6.85</v>
      </c>
      <c r="G74" s="1">
        <v>2.93</v>
      </c>
      <c r="H74" s="1">
        <v>8.3000000000000007</v>
      </c>
      <c r="I74" s="1">
        <v>3.96</v>
      </c>
      <c r="J74" s="1">
        <v>12.44</v>
      </c>
      <c r="K74" s="1">
        <v>2.2999999999999998</v>
      </c>
      <c r="L74" s="1">
        <v>8.26</v>
      </c>
      <c r="M74" s="1">
        <v>6.35</v>
      </c>
      <c r="N74" s="1">
        <v>19.34</v>
      </c>
      <c r="O74" s="1">
        <v>8.69</v>
      </c>
      <c r="P74" s="1">
        <v>10.199999999999999</v>
      </c>
      <c r="Q74" s="1">
        <v>16.350000000000001</v>
      </c>
      <c r="R74" s="1">
        <v>10.9</v>
      </c>
      <c r="S74" s="1">
        <v>4.12</v>
      </c>
      <c r="T74" s="1">
        <v>25.63</v>
      </c>
      <c r="U74" s="9">
        <v>1.3620000000000001</v>
      </c>
      <c r="V74" s="9">
        <v>5.6989999999999998</v>
      </c>
      <c r="W74" s="9">
        <v>0.67600000000000005</v>
      </c>
      <c r="X74" s="9">
        <v>4.4509999999999996</v>
      </c>
      <c r="Y74" s="9">
        <v>0.38900000000000001</v>
      </c>
      <c r="Z74" s="1">
        <v>1.53</v>
      </c>
      <c r="AA74" s="1">
        <v>1.77</v>
      </c>
      <c r="AB74" s="1">
        <v>4.4800000000000004</v>
      </c>
      <c r="AC74" s="1">
        <v>1.42</v>
      </c>
      <c r="AD74" s="1">
        <v>0.625</v>
      </c>
      <c r="AE74" s="1">
        <v>1.35</v>
      </c>
      <c r="AF74" s="1">
        <v>0.76</v>
      </c>
      <c r="AG74" s="1">
        <v>4.28</v>
      </c>
      <c r="AH74" s="1">
        <v>0.32</v>
      </c>
      <c r="AI74" s="1">
        <v>23.5</v>
      </c>
      <c r="AJ74" s="1">
        <v>4.41</v>
      </c>
      <c r="AK74" s="1">
        <v>2.86</v>
      </c>
      <c r="AM74" s="1">
        <v>858.08</v>
      </c>
    </row>
    <row r="75" spans="1:39" x14ac:dyDescent="0.25">
      <c r="A75" s="5">
        <v>42934</v>
      </c>
      <c r="B75" s="1">
        <v>25.19</v>
      </c>
      <c r="C75" s="1">
        <v>21.41</v>
      </c>
      <c r="D75" s="1">
        <v>9.2200000000000006</v>
      </c>
      <c r="E75" s="1">
        <v>15.32</v>
      </c>
      <c r="F75" s="1">
        <v>6.75</v>
      </c>
      <c r="G75" s="1">
        <v>2.82</v>
      </c>
      <c r="H75" s="1">
        <v>8.2799999999999994</v>
      </c>
      <c r="I75" s="1">
        <v>3.96</v>
      </c>
      <c r="J75" s="1">
        <v>12.28</v>
      </c>
      <c r="K75" s="1">
        <v>2.3199999999999998</v>
      </c>
      <c r="L75" s="1">
        <v>8.19</v>
      </c>
      <c r="M75" s="1">
        <v>6.25</v>
      </c>
      <c r="N75" s="1">
        <v>19.53</v>
      </c>
      <c r="O75" s="1">
        <v>8.5500000000000007</v>
      </c>
      <c r="P75" s="1">
        <v>10.18</v>
      </c>
      <c r="Q75" s="1">
        <v>16.399999999999999</v>
      </c>
      <c r="R75" s="1">
        <v>10.89</v>
      </c>
      <c r="S75" s="1">
        <v>3.97</v>
      </c>
      <c r="T75" s="1">
        <v>25.4</v>
      </c>
      <c r="U75" s="9">
        <v>1.3919999999999999</v>
      </c>
      <c r="V75" s="9">
        <v>5.68</v>
      </c>
      <c r="W75" s="9">
        <v>0.72199999999999998</v>
      </c>
      <c r="X75" s="9">
        <v>4.4219999999999997</v>
      </c>
      <c r="Y75" s="9">
        <v>0.38</v>
      </c>
      <c r="Z75" s="1">
        <v>1.53</v>
      </c>
      <c r="AA75" s="1">
        <v>1.74</v>
      </c>
      <c r="AB75" s="1">
        <v>4.5</v>
      </c>
      <c r="AC75" s="1">
        <v>1.41</v>
      </c>
      <c r="AD75" s="1">
        <v>0.64800000000000002</v>
      </c>
      <c r="AE75" s="1">
        <v>1.31</v>
      </c>
      <c r="AF75" s="1">
        <v>0.74399999999999999</v>
      </c>
      <c r="AG75" s="1">
        <v>4.25</v>
      </c>
      <c r="AH75" s="1">
        <v>0.29499999999999998</v>
      </c>
      <c r="AI75" s="1">
        <v>23.5</v>
      </c>
      <c r="AJ75" s="1">
        <v>4.38</v>
      </c>
      <c r="AK75" s="1">
        <v>2.82</v>
      </c>
      <c r="AM75" s="1">
        <v>848.07</v>
      </c>
    </row>
    <row r="76" spans="1:39" x14ac:dyDescent="0.25">
      <c r="A76" s="5">
        <v>42935</v>
      </c>
      <c r="B76" s="1">
        <v>25.3</v>
      </c>
      <c r="C76" s="1">
        <v>21.43</v>
      </c>
      <c r="D76" s="1">
        <v>9.19</v>
      </c>
      <c r="E76" s="1">
        <v>15.11</v>
      </c>
      <c r="F76" s="1">
        <v>6.96</v>
      </c>
      <c r="G76" s="1">
        <v>2.85</v>
      </c>
      <c r="H76" s="1">
        <v>8.25</v>
      </c>
      <c r="I76" s="1">
        <v>3.96</v>
      </c>
      <c r="J76" s="1">
        <v>12.2</v>
      </c>
      <c r="K76" s="1">
        <v>2.39</v>
      </c>
      <c r="L76" s="1">
        <v>8.2200000000000006</v>
      </c>
      <c r="M76" s="1">
        <v>6.37</v>
      </c>
      <c r="N76" s="1">
        <v>19.5</v>
      </c>
      <c r="O76" s="1">
        <v>8.67</v>
      </c>
      <c r="P76" s="1">
        <v>10.199999999999999</v>
      </c>
      <c r="Q76" s="1">
        <v>16.63</v>
      </c>
      <c r="R76" s="1">
        <v>10.97</v>
      </c>
      <c r="S76" s="1">
        <v>3.96</v>
      </c>
      <c r="T76" s="1">
        <v>25.4</v>
      </c>
      <c r="U76" s="9">
        <v>1.3620000000000001</v>
      </c>
      <c r="V76" s="9">
        <v>5.7480000000000002</v>
      </c>
      <c r="W76" s="9">
        <v>0.72499999999999998</v>
      </c>
      <c r="X76" s="9">
        <v>4.4909999999999997</v>
      </c>
      <c r="Y76" s="9">
        <v>0.38200000000000001</v>
      </c>
      <c r="Z76" s="1">
        <v>1.54</v>
      </c>
      <c r="AA76" s="1">
        <v>1.73</v>
      </c>
      <c r="AB76" s="1">
        <v>4.5</v>
      </c>
      <c r="AC76" s="1">
        <v>1.4</v>
      </c>
      <c r="AD76" s="1">
        <v>0.63500000000000001</v>
      </c>
      <c r="AE76" s="1">
        <v>1.34</v>
      </c>
      <c r="AF76" s="1">
        <v>0.76300000000000001</v>
      </c>
      <c r="AG76" s="1">
        <v>4.21</v>
      </c>
      <c r="AH76" s="1">
        <v>0.3</v>
      </c>
      <c r="AI76" s="1">
        <v>23.13</v>
      </c>
      <c r="AJ76" s="1">
        <v>4.3</v>
      </c>
      <c r="AK76" s="1">
        <v>2.75</v>
      </c>
      <c r="AM76" s="1">
        <v>853.54</v>
      </c>
    </row>
    <row r="77" spans="1:39" x14ac:dyDescent="0.25">
      <c r="A77" s="5">
        <v>42936</v>
      </c>
      <c r="B77" s="1">
        <v>25.51</v>
      </c>
      <c r="C77" s="1">
        <v>21.36</v>
      </c>
      <c r="D77" s="1">
        <v>9.3000000000000007</v>
      </c>
      <c r="E77" s="1">
        <v>15.2</v>
      </c>
      <c r="F77" s="1">
        <v>6.94</v>
      </c>
      <c r="G77" s="1">
        <v>2.95</v>
      </c>
      <c r="H77" s="1">
        <v>8.5399999999999991</v>
      </c>
      <c r="I77" s="1">
        <v>3.95</v>
      </c>
      <c r="J77" s="1">
        <v>12.13</v>
      </c>
      <c r="K77" s="1">
        <v>2.39</v>
      </c>
      <c r="L77" s="1">
        <v>8.19</v>
      </c>
      <c r="M77" s="1">
        <v>6.34</v>
      </c>
      <c r="N77" s="1">
        <v>19.2</v>
      </c>
      <c r="O77" s="1">
        <v>8.6199999999999992</v>
      </c>
      <c r="P77" s="1">
        <v>10.24</v>
      </c>
      <c r="Q77" s="1">
        <v>16.7</v>
      </c>
      <c r="R77" s="1">
        <v>10.89</v>
      </c>
      <c r="S77" s="1">
        <v>4</v>
      </c>
      <c r="T77" s="1">
        <v>24.95</v>
      </c>
      <c r="U77" s="9">
        <v>1.3919999999999999</v>
      </c>
      <c r="V77" s="9">
        <v>5.65</v>
      </c>
      <c r="W77" s="9">
        <v>0.72</v>
      </c>
      <c r="X77" s="9">
        <v>4.4909999999999997</v>
      </c>
      <c r="Y77" s="9">
        <v>0.372</v>
      </c>
      <c r="Z77" s="1">
        <v>1.55</v>
      </c>
      <c r="AA77" s="1">
        <v>1.74</v>
      </c>
      <c r="AB77" s="1">
        <v>4.5</v>
      </c>
      <c r="AC77" s="1">
        <v>1.39</v>
      </c>
      <c r="AD77" s="1">
        <v>0.66800000000000004</v>
      </c>
      <c r="AE77" s="1">
        <v>1.34</v>
      </c>
      <c r="AF77" s="1">
        <v>0.76700000000000002</v>
      </c>
      <c r="AG77" s="1">
        <v>4.2</v>
      </c>
      <c r="AH77" s="1">
        <v>0.30399999999999999</v>
      </c>
      <c r="AI77" s="1">
        <v>23.72</v>
      </c>
      <c r="AJ77" s="1">
        <v>4.4000000000000004</v>
      </c>
      <c r="AK77" s="1">
        <v>2.8</v>
      </c>
      <c r="AM77" s="1">
        <v>854.54</v>
      </c>
    </row>
    <row r="78" spans="1:39" x14ac:dyDescent="0.25">
      <c r="A78" s="5">
        <v>42937</v>
      </c>
      <c r="B78" s="1">
        <v>24.86</v>
      </c>
      <c r="C78" s="1">
        <v>21.08</v>
      </c>
      <c r="D78" s="1">
        <v>9.0299999999999994</v>
      </c>
      <c r="E78" s="1">
        <v>14.78</v>
      </c>
      <c r="F78" s="1">
        <v>6.96</v>
      </c>
      <c r="G78" s="1">
        <v>2.87</v>
      </c>
      <c r="H78" s="1">
        <v>8.4</v>
      </c>
      <c r="I78" s="1">
        <v>3.89</v>
      </c>
      <c r="J78" s="1">
        <v>12.1</v>
      </c>
      <c r="K78" s="1">
        <v>2.37</v>
      </c>
      <c r="L78" s="1">
        <v>8.2100000000000009</v>
      </c>
      <c r="M78" s="1">
        <v>6.23</v>
      </c>
      <c r="N78" s="1">
        <v>18.670000000000002</v>
      </c>
      <c r="O78" s="1">
        <v>8.51</v>
      </c>
      <c r="P78" s="1">
        <v>10.18</v>
      </c>
      <c r="Q78" s="1">
        <v>16.37</v>
      </c>
      <c r="R78" s="1">
        <v>10.88</v>
      </c>
      <c r="S78" s="1">
        <v>3.95</v>
      </c>
      <c r="T78" s="1">
        <v>23.62</v>
      </c>
      <c r="U78" s="9">
        <v>1.3720000000000001</v>
      </c>
      <c r="V78" s="9">
        <v>5.7</v>
      </c>
      <c r="W78" s="9">
        <v>0.72199999999999998</v>
      </c>
      <c r="X78" s="9">
        <v>4.5209999999999999</v>
      </c>
      <c r="Y78" s="9">
        <v>0.371</v>
      </c>
      <c r="Z78" s="1">
        <v>1.57</v>
      </c>
      <c r="AA78" s="1">
        <v>1.71</v>
      </c>
      <c r="AB78" s="1">
        <v>4.5</v>
      </c>
      <c r="AC78" s="1">
        <v>1.4</v>
      </c>
      <c r="AD78" s="1">
        <v>0.7</v>
      </c>
      <c r="AE78" s="1">
        <v>1.33</v>
      </c>
      <c r="AF78" s="1">
        <v>0.75</v>
      </c>
      <c r="AG78" s="1">
        <v>4.1500000000000004</v>
      </c>
      <c r="AH78" s="1">
        <v>0.29899999999999999</v>
      </c>
      <c r="AI78" s="1">
        <v>23.75</v>
      </c>
      <c r="AJ78" s="1">
        <v>4.42</v>
      </c>
      <c r="AK78" s="1">
        <v>2.8</v>
      </c>
      <c r="AM78" s="1">
        <v>845.97</v>
      </c>
    </row>
    <row r="79" spans="1:39" x14ac:dyDescent="0.25">
      <c r="A79" s="5">
        <v>42940</v>
      </c>
      <c r="B79" s="1">
        <v>24.82</v>
      </c>
      <c r="C79" s="1">
        <v>21.06</v>
      </c>
      <c r="D79" s="1">
        <v>9.0299999999999994</v>
      </c>
      <c r="E79" s="1">
        <v>14.7</v>
      </c>
      <c r="F79" s="1">
        <v>6.9</v>
      </c>
      <c r="G79" s="1">
        <v>2.98</v>
      </c>
      <c r="H79" s="1">
        <v>8.4499999999999993</v>
      </c>
      <c r="I79" s="1">
        <v>3.88</v>
      </c>
      <c r="J79" s="1">
        <v>12.3</v>
      </c>
      <c r="K79" s="1">
        <v>2.37</v>
      </c>
      <c r="L79" s="1">
        <v>8.19</v>
      </c>
      <c r="M79" s="1">
        <v>6.25</v>
      </c>
      <c r="N79" s="1">
        <v>19.14</v>
      </c>
      <c r="O79" s="1">
        <v>8.58</v>
      </c>
      <c r="P79" s="1">
        <v>10.08</v>
      </c>
      <c r="Q79" s="1">
        <v>16.260000000000002</v>
      </c>
      <c r="R79" s="1">
        <v>10.98</v>
      </c>
      <c r="S79" s="1">
        <v>3.95</v>
      </c>
      <c r="T79" s="1">
        <v>24.15</v>
      </c>
      <c r="U79" s="9">
        <v>1.3919999999999999</v>
      </c>
      <c r="V79" s="9">
        <v>5.77</v>
      </c>
      <c r="W79" s="9">
        <v>0.71899999999999997</v>
      </c>
      <c r="X79" s="9">
        <v>4.5010000000000003</v>
      </c>
      <c r="Y79" s="9">
        <v>0.372</v>
      </c>
      <c r="Z79" s="1">
        <v>1.6</v>
      </c>
      <c r="AA79" s="1">
        <v>1.73</v>
      </c>
      <c r="AB79" s="1">
        <v>4.55</v>
      </c>
      <c r="AC79" s="1">
        <v>1.39</v>
      </c>
      <c r="AD79" s="1">
        <v>0.67100000000000004</v>
      </c>
      <c r="AE79" s="1">
        <v>1.32</v>
      </c>
      <c r="AF79" s="1">
        <v>0.753</v>
      </c>
      <c r="AG79" s="1">
        <v>4.1399999999999997</v>
      </c>
      <c r="AH79" s="1">
        <v>0.29699999999999999</v>
      </c>
      <c r="AI79" s="1">
        <v>22.8</v>
      </c>
      <c r="AJ79" s="1">
        <v>4.42</v>
      </c>
      <c r="AK79" s="1">
        <v>2.8</v>
      </c>
      <c r="AM79" s="1">
        <v>849.07</v>
      </c>
    </row>
    <row r="80" spans="1:39" x14ac:dyDescent="0.25">
      <c r="A80" s="5">
        <v>42941</v>
      </c>
      <c r="B80" s="1">
        <v>24.86</v>
      </c>
      <c r="C80" s="1">
        <v>20.7</v>
      </c>
      <c r="D80" s="1">
        <v>9.0500000000000007</v>
      </c>
      <c r="E80" s="1">
        <v>14.4</v>
      </c>
      <c r="F80" s="1">
        <v>6.83</v>
      </c>
      <c r="G80" s="1">
        <v>3.04</v>
      </c>
      <c r="H80" s="1">
        <v>8.43</v>
      </c>
      <c r="I80" s="1">
        <v>3.85</v>
      </c>
      <c r="J80" s="1">
        <v>12.1</v>
      </c>
      <c r="K80" s="1">
        <v>2.2599999999999998</v>
      </c>
      <c r="L80" s="1">
        <v>8.1199999999999992</v>
      </c>
      <c r="M80" s="1">
        <v>6.3</v>
      </c>
      <c r="N80" s="1">
        <v>19</v>
      </c>
      <c r="O80" s="1">
        <v>8.44</v>
      </c>
      <c r="P80" s="1">
        <v>10.06</v>
      </c>
      <c r="Q80" s="1">
        <v>16.16</v>
      </c>
      <c r="R80" s="1">
        <v>10.9</v>
      </c>
      <c r="S80" s="1">
        <v>3.95</v>
      </c>
      <c r="T80" s="1">
        <v>24.15</v>
      </c>
      <c r="U80" s="9">
        <v>1.3620000000000001</v>
      </c>
      <c r="V80" s="9">
        <v>5.64</v>
      </c>
      <c r="W80" s="9">
        <v>0.71499999999999997</v>
      </c>
      <c r="X80" s="9">
        <v>4.4909999999999997</v>
      </c>
      <c r="Y80" s="9">
        <v>0.36599999999999999</v>
      </c>
      <c r="Z80" s="1">
        <v>1.56</v>
      </c>
      <c r="AA80" s="1">
        <v>1.68</v>
      </c>
      <c r="AB80" s="1">
        <v>4.51</v>
      </c>
      <c r="AC80" s="1">
        <v>1.37</v>
      </c>
      <c r="AD80" s="1">
        <v>0.64100000000000001</v>
      </c>
      <c r="AE80" s="1">
        <v>1.27</v>
      </c>
      <c r="AF80" s="1">
        <v>0.77200000000000002</v>
      </c>
      <c r="AG80" s="1">
        <v>4.1399999999999997</v>
      </c>
      <c r="AH80" s="1">
        <v>0.29599999999999999</v>
      </c>
      <c r="AI80" s="1">
        <v>22.79</v>
      </c>
      <c r="AJ80" s="1">
        <v>4.34</v>
      </c>
      <c r="AK80" s="1">
        <v>2.8</v>
      </c>
      <c r="AM80" s="1">
        <v>843.05</v>
      </c>
    </row>
    <row r="81" spans="1:39" x14ac:dyDescent="0.25">
      <c r="A81" s="5">
        <v>42942</v>
      </c>
      <c r="B81" s="1">
        <v>25.15</v>
      </c>
      <c r="C81" s="1">
        <v>20.7</v>
      </c>
      <c r="D81" s="1">
        <v>8.92</v>
      </c>
      <c r="E81" s="1">
        <v>14.48</v>
      </c>
      <c r="F81" s="1">
        <v>6.58</v>
      </c>
      <c r="G81" s="1">
        <v>2.93</v>
      </c>
      <c r="H81" s="1">
        <v>8.2899999999999991</v>
      </c>
      <c r="I81" s="1">
        <v>3.84</v>
      </c>
      <c r="J81" s="1">
        <v>12.4</v>
      </c>
      <c r="K81" s="1">
        <v>2.23</v>
      </c>
      <c r="L81" s="1">
        <v>7.89</v>
      </c>
      <c r="M81" s="1">
        <v>6.3</v>
      </c>
      <c r="N81" s="1">
        <v>18.98</v>
      </c>
      <c r="O81" s="1">
        <v>8.39</v>
      </c>
      <c r="P81" s="1">
        <v>9.9600000000000009</v>
      </c>
      <c r="Q81" s="1">
        <v>16</v>
      </c>
      <c r="R81" s="1">
        <v>11</v>
      </c>
      <c r="S81" s="1">
        <v>3.9</v>
      </c>
      <c r="T81" s="1">
        <v>24.1</v>
      </c>
      <c r="U81" s="9">
        <v>1.353</v>
      </c>
      <c r="V81" s="9">
        <v>5.77</v>
      </c>
      <c r="W81" s="9">
        <v>0.7</v>
      </c>
      <c r="X81" s="9">
        <v>4.4809999999999999</v>
      </c>
      <c r="Y81" s="9">
        <v>0.35699999999999998</v>
      </c>
      <c r="Z81" s="1">
        <v>1.53</v>
      </c>
      <c r="AA81" s="1">
        <v>1.68</v>
      </c>
      <c r="AB81" s="1">
        <v>4.5</v>
      </c>
      <c r="AC81" s="1">
        <v>1.35</v>
      </c>
      <c r="AD81" s="1">
        <v>0.61499999999999999</v>
      </c>
      <c r="AE81" s="1">
        <v>1.23</v>
      </c>
      <c r="AF81" s="1">
        <v>0.754</v>
      </c>
      <c r="AG81" s="1">
        <v>4.07</v>
      </c>
      <c r="AH81" s="1">
        <v>0.27200000000000002</v>
      </c>
      <c r="AI81" s="1">
        <v>22.61</v>
      </c>
      <c r="AJ81" s="1">
        <v>4.38</v>
      </c>
      <c r="AK81" s="1">
        <v>2.81</v>
      </c>
      <c r="AM81" s="1">
        <v>830.21</v>
      </c>
    </row>
    <row r="82" spans="1:39" x14ac:dyDescent="0.25">
      <c r="A82" s="5">
        <v>42943</v>
      </c>
      <c r="B82" s="1">
        <v>25.55</v>
      </c>
      <c r="C82" s="1">
        <v>20.7</v>
      </c>
      <c r="D82" s="1">
        <v>9</v>
      </c>
      <c r="E82" s="1">
        <v>14.28</v>
      </c>
      <c r="F82" s="1">
        <v>6.55</v>
      </c>
      <c r="G82" s="1">
        <v>2.88</v>
      </c>
      <c r="H82" s="1">
        <v>8.25</v>
      </c>
      <c r="I82" s="1">
        <v>3.8</v>
      </c>
      <c r="J82" s="1">
        <v>12.54</v>
      </c>
      <c r="K82" s="1">
        <v>2.11</v>
      </c>
      <c r="L82" s="1">
        <v>7.78</v>
      </c>
      <c r="M82" s="1">
        <v>6.33</v>
      </c>
      <c r="N82" s="1">
        <v>19.03</v>
      </c>
      <c r="O82" s="1">
        <v>8.24</v>
      </c>
      <c r="P82" s="1">
        <v>9.9499999999999993</v>
      </c>
      <c r="Q82" s="1">
        <v>15.9</v>
      </c>
      <c r="R82" s="1">
        <v>10.95</v>
      </c>
      <c r="S82" s="1">
        <v>3.88</v>
      </c>
      <c r="T82" s="1">
        <v>24.11</v>
      </c>
      <c r="U82" s="9">
        <v>1.353</v>
      </c>
      <c r="V82" s="9">
        <v>5.75</v>
      </c>
      <c r="W82" s="9">
        <v>0.66900000000000004</v>
      </c>
      <c r="X82" s="9">
        <v>4.4420000000000002</v>
      </c>
      <c r="Y82" s="9">
        <v>0.35899999999999999</v>
      </c>
      <c r="Z82" s="1">
        <v>1.54</v>
      </c>
      <c r="AA82" s="1">
        <v>1.66</v>
      </c>
      <c r="AB82" s="1">
        <v>4.51</v>
      </c>
      <c r="AC82" s="1">
        <v>1.32</v>
      </c>
      <c r="AD82" s="1">
        <v>0.60499999999999998</v>
      </c>
      <c r="AE82" s="1">
        <v>1.22</v>
      </c>
      <c r="AF82" s="1">
        <v>0.73699999999999999</v>
      </c>
      <c r="AG82" s="1">
        <v>4.4000000000000004</v>
      </c>
      <c r="AH82" s="1">
        <v>0.26900000000000002</v>
      </c>
      <c r="AI82" s="1">
        <v>22.5</v>
      </c>
      <c r="AJ82" s="1">
        <v>4.3</v>
      </c>
      <c r="AK82" s="1">
        <v>2.8</v>
      </c>
      <c r="AM82" s="1">
        <v>818.63</v>
      </c>
    </row>
    <row r="83" spans="1:39" x14ac:dyDescent="0.25">
      <c r="A83" s="5">
        <v>42944</v>
      </c>
      <c r="B83" s="1">
        <v>25.55</v>
      </c>
      <c r="C83" s="1">
        <v>20.59</v>
      </c>
      <c r="D83" s="1">
        <v>9.1199999999999992</v>
      </c>
      <c r="E83" s="1">
        <v>14.38</v>
      </c>
      <c r="F83" s="1">
        <v>6.55</v>
      </c>
      <c r="G83" s="1">
        <v>2.88</v>
      </c>
      <c r="H83" s="1">
        <v>8.25</v>
      </c>
      <c r="I83" s="1">
        <v>3.79</v>
      </c>
      <c r="J83" s="1">
        <v>12.44</v>
      </c>
      <c r="K83" s="1">
        <v>2.09</v>
      </c>
      <c r="L83" s="1">
        <v>7.75</v>
      </c>
      <c r="M83" s="1">
        <v>6.24</v>
      </c>
      <c r="N83" s="1">
        <v>18.95</v>
      </c>
      <c r="O83" s="1">
        <v>8.3000000000000007</v>
      </c>
      <c r="P83" s="1">
        <v>9.89</v>
      </c>
      <c r="Q83" s="1">
        <v>15.88</v>
      </c>
      <c r="R83" s="1">
        <v>10.96</v>
      </c>
      <c r="S83" s="1">
        <v>3.93</v>
      </c>
      <c r="T83" s="1">
        <v>24.07</v>
      </c>
      <c r="U83" s="9">
        <v>1.343</v>
      </c>
      <c r="V83" s="9">
        <v>5.75</v>
      </c>
      <c r="W83" s="9">
        <v>0.65400000000000003</v>
      </c>
      <c r="X83" s="9">
        <v>4.4610000000000003</v>
      </c>
      <c r="Y83" s="9">
        <v>0.35699999999999998</v>
      </c>
      <c r="Z83" s="1">
        <v>1.52</v>
      </c>
      <c r="AA83" s="1">
        <v>1.67</v>
      </c>
      <c r="AB83" s="1">
        <v>4.5</v>
      </c>
      <c r="AC83" s="1">
        <v>1.36</v>
      </c>
      <c r="AD83" s="1">
        <v>0.61699999999999999</v>
      </c>
      <c r="AE83" s="1">
        <v>1.21</v>
      </c>
      <c r="AF83" s="1">
        <v>0.78</v>
      </c>
      <c r="AG83" s="1">
        <v>4.4000000000000004</v>
      </c>
      <c r="AH83" s="1">
        <v>0.27100000000000002</v>
      </c>
      <c r="AI83" s="1">
        <v>22.51</v>
      </c>
      <c r="AJ83" s="1">
        <v>4.34</v>
      </c>
      <c r="AK83" s="1">
        <v>2.82</v>
      </c>
      <c r="AM83" s="1">
        <v>820.02</v>
      </c>
    </row>
    <row r="84" spans="1:39" x14ac:dyDescent="0.25">
      <c r="A84" s="5">
        <v>42947</v>
      </c>
      <c r="B84" s="1">
        <v>25.68</v>
      </c>
      <c r="C84" s="1">
        <v>20.25</v>
      </c>
      <c r="D84" s="1">
        <v>9.1</v>
      </c>
      <c r="E84" s="1">
        <v>14.15</v>
      </c>
      <c r="F84" s="1">
        <v>6.67</v>
      </c>
      <c r="G84" s="1">
        <v>2.79</v>
      </c>
      <c r="H84" s="1">
        <v>8.27</v>
      </c>
      <c r="I84" s="1">
        <v>3.78</v>
      </c>
      <c r="J84" s="1">
        <v>12.3</v>
      </c>
      <c r="K84" s="1">
        <v>2.2400000000000002</v>
      </c>
      <c r="L84" s="1">
        <v>7.83</v>
      </c>
      <c r="M84" s="1">
        <v>6.19</v>
      </c>
      <c r="N84" s="1">
        <v>19.05</v>
      </c>
      <c r="O84" s="1">
        <v>8.4</v>
      </c>
      <c r="P84" s="1">
        <v>9.7200000000000006</v>
      </c>
      <c r="Q84" s="1">
        <v>15.82</v>
      </c>
      <c r="R84" s="1">
        <v>10.78</v>
      </c>
      <c r="S84" s="1">
        <v>3.9</v>
      </c>
      <c r="T84" s="1">
        <v>23.57</v>
      </c>
      <c r="U84" s="9">
        <v>1.333</v>
      </c>
      <c r="V84" s="9">
        <v>5.8</v>
      </c>
      <c r="W84" s="9">
        <v>0.65700000000000003</v>
      </c>
      <c r="X84" s="9">
        <v>4.4420000000000002</v>
      </c>
      <c r="Y84" s="9">
        <v>0.35099999999999998</v>
      </c>
      <c r="Z84" s="1">
        <v>1.48</v>
      </c>
      <c r="AA84" s="1">
        <v>1.65</v>
      </c>
      <c r="AB84" s="1">
        <v>4.5</v>
      </c>
      <c r="AC84" s="1">
        <v>1.37</v>
      </c>
      <c r="AD84" s="1">
        <v>0.58199999999999996</v>
      </c>
      <c r="AE84" s="1">
        <v>1.18</v>
      </c>
      <c r="AF84" s="1">
        <v>0.77900000000000003</v>
      </c>
      <c r="AG84" s="1">
        <v>4.4000000000000004</v>
      </c>
      <c r="AH84" s="1">
        <v>0.26800000000000002</v>
      </c>
      <c r="AI84" s="1">
        <v>22.28</v>
      </c>
      <c r="AJ84" s="1">
        <v>4.29</v>
      </c>
      <c r="AK84" s="1">
        <v>2.82</v>
      </c>
      <c r="AM84" s="1">
        <v>812.21</v>
      </c>
    </row>
    <row r="85" spans="1:39" x14ac:dyDescent="0.25">
      <c r="A85" s="5">
        <v>42948</v>
      </c>
      <c r="B85" s="1">
        <v>25.67</v>
      </c>
      <c r="C85" s="1">
        <v>20</v>
      </c>
      <c r="D85" s="1">
        <v>9.1</v>
      </c>
      <c r="E85" s="1">
        <v>13.95</v>
      </c>
      <c r="F85" s="1">
        <v>6.75</v>
      </c>
      <c r="G85" s="1">
        <v>2.86</v>
      </c>
      <c r="H85" s="1">
        <v>8.3000000000000007</v>
      </c>
      <c r="I85" s="1">
        <v>3.91</v>
      </c>
      <c r="J85" s="1">
        <v>12.24</v>
      </c>
      <c r="K85" s="1">
        <v>2.2000000000000002</v>
      </c>
      <c r="L85" s="1">
        <v>7.76</v>
      </c>
      <c r="M85" s="1">
        <v>6.27</v>
      </c>
      <c r="N85" s="1">
        <v>19.079999999999998</v>
      </c>
      <c r="O85" s="1">
        <v>8.4</v>
      </c>
      <c r="P85" s="1">
        <v>9.8000000000000007</v>
      </c>
      <c r="Q85" s="1">
        <v>15.96</v>
      </c>
      <c r="R85" s="1">
        <v>10.94</v>
      </c>
      <c r="S85" s="1">
        <v>3.94</v>
      </c>
      <c r="T85" s="1">
        <v>22.8</v>
      </c>
      <c r="U85" s="9">
        <v>1.353</v>
      </c>
      <c r="V85" s="9">
        <v>5.8</v>
      </c>
      <c r="W85" s="9">
        <v>0.68</v>
      </c>
      <c r="X85" s="9">
        <v>4.4710000000000001</v>
      </c>
      <c r="Y85" s="9">
        <v>0.35399999999999998</v>
      </c>
      <c r="Z85" s="1">
        <v>1.48</v>
      </c>
      <c r="AA85" s="1">
        <v>1.66</v>
      </c>
      <c r="AB85" s="1">
        <v>4.5</v>
      </c>
      <c r="AC85" s="1">
        <v>1.35</v>
      </c>
      <c r="AD85" s="1">
        <v>0.61399999999999999</v>
      </c>
      <c r="AE85" s="1">
        <v>1.2</v>
      </c>
      <c r="AF85" s="1">
        <v>0.78800000000000003</v>
      </c>
      <c r="AG85" s="1">
        <v>4.4000000000000004</v>
      </c>
      <c r="AH85" s="1">
        <v>0.28599999999999998</v>
      </c>
      <c r="AI85" s="1">
        <v>22.28</v>
      </c>
      <c r="AJ85" s="1">
        <v>4.33</v>
      </c>
      <c r="AK85" s="1">
        <v>2.82</v>
      </c>
      <c r="AM85" s="1">
        <v>817.74</v>
      </c>
    </row>
    <row r="86" spans="1:39" x14ac:dyDescent="0.25">
      <c r="A86" s="5">
        <v>42949</v>
      </c>
      <c r="B86" s="1">
        <v>25.3</v>
      </c>
      <c r="C86" s="1">
        <v>20.3</v>
      </c>
      <c r="D86" s="1">
        <v>9.1999999999999993</v>
      </c>
      <c r="E86" s="1">
        <v>14.38</v>
      </c>
      <c r="F86" s="1">
        <v>6.68</v>
      </c>
      <c r="G86" s="1">
        <v>2.87</v>
      </c>
      <c r="H86" s="1">
        <v>8.36</v>
      </c>
      <c r="I86" s="1">
        <v>3.98</v>
      </c>
      <c r="J86" s="1">
        <v>12.25</v>
      </c>
      <c r="K86" s="1">
        <v>2.23</v>
      </c>
      <c r="L86" s="1">
        <v>7.81</v>
      </c>
      <c r="M86" s="1">
        <v>6.36</v>
      </c>
      <c r="N86" s="1">
        <v>19.39</v>
      </c>
      <c r="O86" s="1">
        <v>8.3800000000000008</v>
      </c>
      <c r="P86" s="1">
        <v>9.92</v>
      </c>
      <c r="Q86" s="1">
        <v>16.02</v>
      </c>
      <c r="R86" s="1">
        <v>11.1</v>
      </c>
      <c r="S86" s="1">
        <v>3.95</v>
      </c>
      <c r="T86" s="1">
        <v>23.86</v>
      </c>
      <c r="U86" s="9">
        <v>1.3620000000000001</v>
      </c>
      <c r="V86" s="9">
        <v>5.81</v>
      </c>
      <c r="W86" s="9">
        <v>0.68</v>
      </c>
      <c r="X86" s="9">
        <v>4.4909999999999997</v>
      </c>
      <c r="Y86" s="9">
        <v>0.36</v>
      </c>
      <c r="Z86" s="1">
        <v>1.49</v>
      </c>
      <c r="AA86" s="1">
        <v>1.68</v>
      </c>
      <c r="AB86" s="1">
        <v>4.58</v>
      </c>
      <c r="AC86" s="1">
        <v>1.29</v>
      </c>
      <c r="AD86" s="1">
        <v>0.61699999999999999</v>
      </c>
      <c r="AE86" s="1">
        <v>1.23</v>
      </c>
      <c r="AF86" s="1">
        <v>0.79500000000000004</v>
      </c>
      <c r="AG86" s="1">
        <v>4.4000000000000004</v>
      </c>
      <c r="AH86" s="1">
        <v>0.28499999999999998</v>
      </c>
      <c r="AI86" s="1">
        <v>22.25</v>
      </c>
      <c r="AJ86" s="1">
        <v>4.55</v>
      </c>
      <c r="AK86" s="1">
        <v>2.86</v>
      </c>
      <c r="AM86" s="1">
        <v>826.02</v>
      </c>
    </row>
    <row r="87" spans="1:39" x14ac:dyDescent="0.25">
      <c r="A87" s="5">
        <v>42950</v>
      </c>
      <c r="B87" s="1">
        <v>25.38</v>
      </c>
      <c r="C87" s="1">
        <v>20.399999999999999</v>
      </c>
      <c r="D87" s="1">
        <v>8.99</v>
      </c>
      <c r="E87" s="1">
        <v>14.46</v>
      </c>
      <c r="F87" s="1">
        <v>6.67</v>
      </c>
      <c r="G87" s="1">
        <v>2.84</v>
      </c>
      <c r="H87" s="1">
        <v>8.24</v>
      </c>
      <c r="I87" s="1">
        <v>3.98</v>
      </c>
      <c r="J87" s="1">
        <v>12.26</v>
      </c>
      <c r="K87" s="1">
        <v>2.19</v>
      </c>
      <c r="L87" s="1">
        <v>7.85</v>
      </c>
      <c r="M87" s="1">
        <v>6.31</v>
      </c>
      <c r="N87" s="1">
        <v>19.440000000000001</v>
      </c>
      <c r="O87" s="1">
        <v>8.36</v>
      </c>
      <c r="P87" s="1">
        <v>9.98</v>
      </c>
      <c r="Q87" s="1">
        <v>15.79</v>
      </c>
      <c r="R87" s="1">
        <v>11</v>
      </c>
      <c r="S87" s="1">
        <v>3.95</v>
      </c>
      <c r="T87" s="1">
        <v>24.6</v>
      </c>
      <c r="U87" s="9">
        <v>1.3620000000000001</v>
      </c>
      <c r="V87" s="9">
        <v>5.85</v>
      </c>
      <c r="W87" s="9">
        <v>0.68799999999999994</v>
      </c>
      <c r="X87" s="9">
        <v>4.4909999999999997</v>
      </c>
      <c r="Y87" s="9">
        <v>0.34799999999999998</v>
      </c>
      <c r="Z87" s="1">
        <v>1.5</v>
      </c>
      <c r="AA87" s="1">
        <v>1.68</v>
      </c>
      <c r="AB87" s="1">
        <v>4.58</v>
      </c>
      <c r="AC87" s="1">
        <v>1.32</v>
      </c>
      <c r="AD87" s="1">
        <v>0.64</v>
      </c>
      <c r="AE87" s="1">
        <v>1.25</v>
      </c>
      <c r="AF87" s="1">
        <v>0.79</v>
      </c>
      <c r="AG87" s="1">
        <v>4.42</v>
      </c>
      <c r="AH87" s="1">
        <v>0.28000000000000003</v>
      </c>
      <c r="AI87" s="1">
        <v>22</v>
      </c>
      <c r="AJ87" s="1">
        <v>4.54</v>
      </c>
      <c r="AK87" s="1">
        <v>2.9</v>
      </c>
      <c r="AM87" s="1">
        <v>825.8</v>
      </c>
    </row>
    <row r="88" spans="1:39" x14ac:dyDescent="0.25">
      <c r="A88" s="5">
        <v>42951</v>
      </c>
      <c r="B88" s="1">
        <v>25.75</v>
      </c>
      <c r="C88" s="1">
        <v>20.69</v>
      </c>
      <c r="D88" s="1">
        <v>9.0299999999999994</v>
      </c>
      <c r="E88" s="1">
        <v>14.44</v>
      </c>
      <c r="F88" s="1">
        <v>6.72</v>
      </c>
      <c r="G88" s="1">
        <v>2.92</v>
      </c>
      <c r="H88" s="1">
        <v>8.2100000000000009</v>
      </c>
      <c r="I88" s="1">
        <v>4.08</v>
      </c>
      <c r="J88" s="1">
        <v>12.25</v>
      </c>
      <c r="K88" s="1">
        <v>2.17</v>
      </c>
      <c r="L88" s="1">
        <v>7.59</v>
      </c>
      <c r="M88" s="1">
        <v>6.33</v>
      </c>
      <c r="N88" s="1">
        <v>19.420000000000002</v>
      </c>
      <c r="O88" s="1">
        <v>8.26</v>
      </c>
      <c r="P88" s="1">
        <v>9.9</v>
      </c>
      <c r="Q88" s="1">
        <v>15.74</v>
      </c>
      <c r="R88" s="1">
        <v>10.98</v>
      </c>
      <c r="S88" s="1">
        <v>3.97</v>
      </c>
      <c r="T88" s="1">
        <v>24.78</v>
      </c>
      <c r="U88" s="9">
        <v>1.3720000000000001</v>
      </c>
      <c r="V88" s="9">
        <v>6</v>
      </c>
      <c r="W88" s="9">
        <v>0.68600000000000005</v>
      </c>
      <c r="X88" s="9">
        <v>4.5110000000000001</v>
      </c>
      <c r="Y88" s="9">
        <v>0.35099999999999998</v>
      </c>
      <c r="Z88" s="1">
        <v>1.52</v>
      </c>
      <c r="AA88" s="1">
        <v>1.69</v>
      </c>
      <c r="AB88" s="1">
        <v>4.5599999999999996</v>
      </c>
      <c r="AC88" s="1">
        <v>1.32</v>
      </c>
      <c r="AD88" s="1">
        <v>0.65</v>
      </c>
      <c r="AE88" s="1">
        <v>1.25</v>
      </c>
      <c r="AF88" s="1">
        <v>0.79700000000000004</v>
      </c>
      <c r="AG88" s="1">
        <v>4.3899999999999997</v>
      </c>
      <c r="AH88" s="1">
        <v>0.28499999999999998</v>
      </c>
      <c r="AI88" s="1">
        <v>21.93</v>
      </c>
      <c r="AJ88" s="1">
        <v>4.4800000000000004</v>
      </c>
      <c r="AK88" s="1">
        <v>2.9</v>
      </c>
      <c r="AM88" s="1">
        <v>829.5</v>
      </c>
    </row>
    <row r="89" spans="1:39" x14ac:dyDescent="0.25">
      <c r="A89" s="5">
        <v>42954</v>
      </c>
      <c r="B89" s="1">
        <v>26.33</v>
      </c>
      <c r="C89" s="1">
        <v>20.89</v>
      </c>
      <c r="D89" s="1">
        <v>9.0299999999999994</v>
      </c>
      <c r="E89" s="1">
        <v>14.19</v>
      </c>
      <c r="F89" s="1">
        <v>6.63</v>
      </c>
      <c r="G89" s="1">
        <v>2.9</v>
      </c>
      <c r="H89" s="1">
        <v>8.2100000000000009</v>
      </c>
      <c r="I89" s="1">
        <v>3.98</v>
      </c>
      <c r="J89" s="1">
        <v>12.15</v>
      </c>
      <c r="K89" s="1">
        <v>2.2200000000000002</v>
      </c>
      <c r="L89" s="1">
        <v>7.38</v>
      </c>
      <c r="M89" s="1">
        <v>6.3</v>
      </c>
      <c r="N89" s="1">
        <v>19.5</v>
      </c>
      <c r="O89" s="1">
        <v>8.2799999999999994</v>
      </c>
      <c r="P89" s="1">
        <v>9.9700000000000006</v>
      </c>
      <c r="Q89" s="1">
        <v>15.63</v>
      </c>
      <c r="R89" s="1">
        <v>10.89</v>
      </c>
      <c r="S89" s="1">
        <v>3.97</v>
      </c>
      <c r="T89" s="1">
        <v>24.02</v>
      </c>
      <c r="U89" s="9">
        <v>1.3720000000000001</v>
      </c>
      <c r="V89" s="9">
        <v>5.94</v>
      </c>
      <c r="W89" s="9">
        <v>0.68</v>
      </c>
      <c r="X89" s="9">
        <v>4.5010000000000003</v>
      </c>
      <c r="Y89" s="9">
        <v>0.35199999999999998</v>
      </c>
      <c r="Z89" s="1">
        <v>1.53</v>
      </c>
      <c r="AA89" s="1">
        <v>1.67</v>
      </c>
      <c r="AB89" s="1">
        <v>4.5</v>
      </c>
      <c r="AC89" s="1">
        <v>1.31</v>
      </c>
      <c r="AD89" s="1">
        <v>0.65200000000000002</v>
      </c>
      <c r="AE89" s="1">
        <v>1.25</v>
      </c>
      <c r="AF89" s="1">
        <v>0.78200000000000003</v>
      </c>
      <c r="AG89" s="1">
        <v>4.4400000000000004</v>
      </c>
      <c r="AH89" s="1">
        <v>0.28399999999999997</v>
      </c>
      <c r="AI89" s="1">
        <v>22</v>
      </c>
      <c r="AJ89" s="1">
        <v>4.47</v>
      </c>
      <c r="AK89" s="1">
        <v>2.9</v>
      </c>
      <c r="AM89" s="1">
        <v>827.86</v>
      </c>
    </row>
    <row r="90" spans="1:39" x14ac:dyDescent="0.25">
      <c r="A90" s="5">
        <v>42955</v>
      </c>
      <c r="B90" s="1">
        <v>26.29</v>
      </c>
      <c r="C90" s="1">
        <v>21</v>
      </c>
      <c r="D90" s="1">
        <v>8.86</v>
      </c>
      <c r="E90" s="1">
        <v>14.4</v>
      </c>
      <c r="F90" s="1">
        <v>6.62</v>
      </c>
      <c r="G90" s="1">
        <v>2.92</v>
      </c>
      <c r="H90" s="1">
        <v>8.15</v>
      </c>
      <c r="I90" s="1">
        <v>4.01</v>
      </c>
      <c r="J90" s="1">
        <v>12.1</v>
      </c>
      <c r="K90" s="1">
        <v>2.2000000000000002</v>
      </c>
      <c r="L90" s="1">
        <v>7.51</v>
      </c>
      <c r="M90" s="1">
        <v>6.25</v>
      </c>
      <c r="N90" s="1">
        <v>19.23</v>
      </c>
      <c r="O90" s="1">
        <v>8.32</v>
      </c>
      <c r="P90" s="1">
        <v>9.9600000000000009</v>
      </c>
      <c r="Q90" s="1">
        <v>15.82</v>
      </c>
      <c r="R90" s="1">
        <v>10.98</v>
      </c>
      <c r="S90" s="1">
        <v>3.97</v>
      </c>
      <c r="T90" s="1">
        <v>24.02</v>
      </c>
      <c r="U90" s="9">
        <v>1.401</v>
      </c>
      <c r="V90" s="9">
        <v>5.81</v>
      </c>
      <c r="W90" s="9">
        <v>0.67700000000000005</v>
      </c>
      <c r="X90" s="9">
        <v>4.5010000000000003</v>
      </c>
      <c r="Y90" s="9">
        <v>0.35699999999999998</v>
      </c>
      <c r="Z90" s="1">
        <v>1.51</v>
      </c>
      <c r="AA90" s="1">
        <v>1.66</v>
      </c>
      <c r="AB90" s="1">
        <v>4.51</v>
      </c>
      <c r="AC90" s="1">
        <v>1.33</v>
      </c>
      <c r="AD90" s="1">
        <v>0.66</v>
      </c>
      <c r="AE90" s="1">
        <v>1.27</v>
      </c>
      <c r="AF90" s="1">
        <v>0.78</v>
      </c>
      <c r="AG90" s="1">
        <v>4.37</v>
      </c>
      <c r="AH90" s="1">
        <v>0.27700000000000002</v>
      </c>
      <c r="AI90" s="1">
        <v>22.04</v>
      </c>
      <c r="AJ90" s="1">
        <v>4.4400000000000004</v>
      </c>
      <c r="AK90" s="1">
        <v>2.91</v>
      </c>
      <c r="AM90" s="1">
        <v>830.44</v>
      </c>
    </row>
    <row r="91" spans="1:39" x14ac:dyDescent="0.25">
      <c r="A91" s="5">
        <v>42956</v>
      </c>
      <c r="B91" s="1">
        <v>26.5</v>
      </c>
      <c r="C91" s="1">
        <v>20.59</v>
      </c>
      <c r="D91" s="1">
        <v>9.07</v>
      </c>
      <c r="E91" s="1">
        <v>14.4</v>
      </c>
      <c r="F91" s="1">
        <v>6.63</v>
      </c>
      <c r="G91" s="1">
        <v>2.93</v>
      </c>
      <c r="H91" s="1">
        <v>8.26</v>
      </c>
      <c r="I91" s="1">
        <v>4.01</v>
      </c>
      <c r="J91" s="1">
        <v>12.19</v>
      </c>
      <c r="K91" s="1">
        <v>2.2000000000000002</v>
      </c>
      <c r="L91" s="1">
        <v>7.48</v>
      </c>
      <c r="M91" s="1">
        <v>6.11</v>
      </c>
      <c r="N91" s="1">
        <v>19.68</v>
      </c>
      <c r="O91" s="1">
        <v>8.6199999999999992</v>
      </c>
      <c r="P91" s="1">
        <v>9.9700000000000006</v>
      </c>
      <c r="Q91" s="1">
        <v>15.99</v>
      </c>
      <c r="R91" s="1">
        <v>10.86</v>
      </c>
      <c r="S91" s="1">
        <v>3.97</v>
      </c>
      <c r="T91" s="1">
        <v>23.98</v>
      </c>
      <c r="U91" s="9">
        <v>1.401</v>
      </c>
      <c r="V91" s="9">
        <v>5.9</v>
      </c>
      <c r="W91" s="9">
        <v>0.67</v>
      </c>
      <c r="X91" s="9">
        <v>4.4710000000000001</v>
      </c>
      <c r="Y91" s="9">
        <v>0.35499999999999998</v>
      </c>
      <c r="Z91" s="1">
        <v>1.53</v>
      </c>
      <c r="AA91" s="1">
        <v>1.65</v>
      </c>
      <c r="AB91" s="1">
        <v>4.5599999999999996</v>
      </c>
      <c r="AC91" s="1">
        <v>1.29</v>
      </c>
      <c r="AD91" s="1">
        <v>0.64300000000000002</v>
      </c>
      <c r="AE91" s="1">
        <v>1.26</v>
      </c>
      <c r="AF91" s="1">
        <v>0.76500000000000001</v>
      </c>
      <c r="AG91" s="1">
        <v>4.4000000000000004</v>
      </c>
      <c r="AH91" s="1">
        <v>0.27900000000000003</v>
      </c>
      <c r="AI91" s="1">
        <v>21.94</v>
      </c>
      <c r="AJ91" s="1">
        <v>4.4000000000000004</v>
      </c>
      <c r="AK91" s="1">
        <v>2.89</v>
      </c>
      <c r="AM91" s="1">
        <v>833.61</v>
      </c>
    </row>
    <row r="92" spans="1:39" x14ac:dyDescent="0.25">
      <c r="A92" s="5">
        <v>42957</v>
      </c>
      <c r="B92" s="1">
        <v>28.3</v>
      </c>
      <c r="C92" s="1">
        <v>20.65</v>
      </c>
      <c r="D92" s="1">
        <v>8.94</v>
      </c>
      <c r="E92" s="1">
        <v>14.17</v>
      </c>
      <c r="F92" s="1">
        <v>6.64</v>
      </c>
      <c r="G92" s="1">
        <v>2.92</v>
      </c>
      <c r="H92" s="1">
        <v>8.1999999999999993</v>
      </c>
      <c r="I92" s="1">
        <v>3.99</v>
      </c>
      <c r="J92" s="1">
        <v>12.1</v>
      </c>
      <c r="K92" s="1">
        <v>2.14</v>
      </c>
      <c r="L92" s="1">
        <v>7.48</v>
      </c>
      <c r="M92" s="1">
        <v>6.09</v>
      </c>
      <c r="N92" s="1">
        <v>19.489999999999998</v>
      </c>
      <c r="O92" s="1">
        <v>8.5</v>
      </c>
      <c r="P92" s="1">
        <v>9.8699999999999992</v>
      </c>
      <c r="Q92" s="1">
        <v>15.95</v>
      </c>
      <c r="R92" s="1">
        <v>10.84</v>
      </c>
      <c r="S92" s="1">
        <v>3.97</v>
      </c>
      <c r="T92" s="1">
        <v>23.74</v>
      </c>
      <c r="U92" s="9">
        <v>1.3819999999999999</v>
      </c>
      <c r="V92" s="9">
        <v>5.86</v>
      </c>
      <c r="W92" s="9">
        <v>0.67</v>
      </c>
      <c r="X92" s="9">
        <v>4.5209999999999999</v>
      </c>
      <c r="Y92" s="9">
        <v>0.35499999999999998</v>
      </c>
      <c r="Z92" s="1">
        <v>1.53</v>
      </c>
      <c r="AA92" s="1">
        <v>1.65</v>
      </c>
      <c r="AB92" s="1">
        <v>4.54</v>
      </c>
      <c r="AC92" s="1">
        <v>1.29</v>
      </c>
      <c r="AD92" s="1">
        <v>0.64900000000000002</v>
      </c>
      <c r="AE92" s="1">
        <v>1.24</v>
      </c>
      <c r="AF92" s="1">
        <v>0.78400000000000003</v>
      </c>
      <c r="AG92" s="1">
        <v>4.3899999999999997</v>
      </c>
      <c r="AH92" s="1">
        <v>0.27700000000000002</v>
      </c>
      <c r="AI92" s="1">
        <v>21.47</v>
      </c>
      <c r="AJ92" s="1">
        <v>4.3899999999999997</v>
      </c>
      <c r="AK92" s="1">
        <v>2.87</v>
      </c>
      <c r="AM92" s="1">
        <v>833.78</v>
      </c>
    </row>
    <row r="93" spans="1:39" x14ac:dyDescent="0.25">
      <c r="A93" s="5">
        <v>42958</v>
      </c>
      <c r="B93" s="1">
        <v>28.64</v>
      </c>
      <c r="C93" s="1">
        <v>20.350000000000001</v>
      </c>
      <c r="D93" s="1">
        <v>8.86</v>
      </c>
      <c r="E93" s="1">
        <v>13.8</v>
      </c>
      <c r="F93" s="1">
        <v>6.64</v>
      </c>
      <c r="G93" s="1">
        <v>2.83</v>
      </c>
      <c r="H93" s="1">
        <v>8.1</v>
      </c>
      <c r="I93" s="1">
        <v>3.97</v>
      </c>
      <c r="J93" s="1">
        <v>12.03</v>
      </c>
      <c r="K93" s="1">
        <v>2.08</v>
      </c>
      <c r="L93" s="1">
        <v>7.39</v>
      </c>
      <c r="M93" s="1">
        <v>5.92</v>
      </c>
      <c r="N93" s="1">
        <v>19.3</v>
      </c>
      <c r="O93" s="1">
        <v>8.48</v>
      </c>
      <c r="P93" s="1">
        <v>9.65</v>
      </c>
      <c r="Q93" s="1">
        <v>15.8</v>
      </c>
      <c r="R93" s="1">
        <v>10.7</v>
      </c>
      <c r="S93" s="1">
        <v>3.97</v>
      </c>
      <c r="T93" s="1">
        <v>23.11</v>
      </c>
      <c r="U93" s="9">
        <v>1.3819999999999999</v>
      </c>
      <c r="V93" s="9">
        <v>6.02</v>
      </c>
      <c r="W93" s="9">
        <v>0.66300000000000003</v>
      </c>
      <c r="X93" s="9">
        <v>4.5010000000000003</v>
      </c>
      <c r="Y93" s="9">
        <v>0.34399999999999997</v>
      </c>
      <c r="Z93" s="1">
        <v>1.49</v>
      </c>
      <c r="AA93" s="1">
        <v>1.6</v>
      </c>
      <c r="AB93" s="1">
        <v>4.54</v>
      </c>
      <c r="AC93" s="1">
        <v>1.29</v>
      </c>
      <c r="AD93" s="1">
        <v>0.61899999999999999</v>
      </c>
      <c r="AE93" s="1">
        <v>1.22</v>
      </c>
      <c r="AF93" s="1">
        <v>0.753</v>
      </c>
      <c r="AG93" s="1">
        <v>4.5</v>
      </c>
      <c r="AH93" s="1">
        <v>0.28100000000000003</v>
      </c>
      <c r="AI93" s="1">
        <v>21.72</v>
      </c>
      <c r="AJ93" s="1">
        <v>4.32</v>
      </c>
      <c r="AK93" s="1">
        <v>2.91</v>
      </c>
      <c r="AM93" s="1">
        <v>823.55</v>
      </c>
    </row>
    <row r="94" spans="1:39" x14ac:dyDescent="0.25">
      <c r="A94" s="5">
        <v>42961</v>
      </c>
      <c r="B94" s="1">
        <v>28.11</v>
      </c>
      <c r="C94" s="1">
        <v>20.5</v>
      </c>
      <c r="D94" s="1">
        <v>8.9499999999999993</v>
      </c>
      <c r="E94" s="1">
        <v>13.8</v>
      </c>
      <c r="F94" s="1">
        <v>6.73</v>
      </c>
      <c r="G94" s="1">
        <v>2.87</v>
      </c>
      <c r="H94" s="1">
        <v>8.2899999999999991</v>
      </c>
      <c r="I94" s="1">
        <v>4.01</v>
      </c>
      <c r="J94" s="1">
        <v>11.97</v>
      </c>
      <c r="K94" s="1">
        <v>2.14</v>
      </c>
      <c r="L94" s="1">
        <v>7.49</v>
      </c>
      <c r="M94" s="1">
        <v>5.85</v>
      </c>
      <c r="N94" s="1">
        <v>19.05</v>
      </c>
      <c r="O94" s="1">
        <v>8.5500000000000007</v>
      </c>
      <c r="P94" s="1">
        <v>9.59</v>
      </c>
      <c r="Q94" s="1">
        <v>15.99</v>
      </c>
      <c r="R94" s="1">
        <v>10.83</v>
      </c>
      <c r="S94" s="1">
        <v>3.97</v>
      </c>
      <c r="T94" s="1">
        <v>23.2</v>
      </c>
      <c r="U94" s="9">
        <v>1.3720000000000001</v>
      </c>
      <c r="V94" s="9">
        <v>5.97</v>
      </c>
      <c r="W94" s="9">
        <v>0.66100000000000003</v>
      </c>
      <c r="X94" s="9">
        <v>4.5209999999999999</v>
      </c>
      <c r="Y94" s="9">
        <v>0.34</v>
      </c>
      <c r="Z94" s="1">
        <v>1.5</v>
      </c>
      <c r="AA94" s="1">
        <v>1.61</v>
      </c>
      <c r="AB94" s="1">
        <v>4.41</v>
      </c>
      <c r="AC94" s="1">
        <v>1.27</v>
      </c>
      <c r="AD94" s="1">
        <v>0.61699999999999999</v>
      </c>
      <c r="AE94" s="1">
        <v>1.24</v>
      </c>
      <c r="AF94" s="1">
        <v>0.77</v>
      </c>
      <c r="AG94" s="1">
        <v>4.5</v>
      </c>
      <c r="AH94" s="1">
        <v>0.29199999999999998</v>
      </c>
      <c r="AI94" s="1">
        <v>22.06</v>
      </c>
      <c r="AJ94" s="1">
        <v>4.2699999999999996</v>
      </c>
      <c r="AK94" s="1">
        <v>2.89</v>
      </c>
      <c r="AM94" s="1">
        <v>827.77</v>
      </c>
    </row>
    <row r="95" spans="1:39" x14ac:dyDescent="0.25">
      <c r="A95" s="5">
        <v>42963</v>
      </c>
      <c r="B95" s="1">
        <v>28.41</v>
      </c>
      <c r="C95" s="1">
        <v>20.58</v>
      </c>
      <c r="D95" s="1">
        <v>9</v>
      </c>
      <c r="E95" s="1">
        <v>14.99</v>
      </c>
      <c r="F95" s="1">
        <v>6.82</v>
      </c>
      <c r="G95" s="1">
        <v>2.95</v>
      </c>
      <c r="H95" s="1">
        <v>8.5500000000000007</v>
      </c>
      <c r="I95" s="1">
        <v>4.03</v>
      </c>
      <c r="J95" s="1">
        <v>12.1</v>
      </c>
      <c r="K95" s="1">
        <v>2.17</v>
      </c>
      <c r="L95" s="1">
        <v>7.73</v>
      </c>
      <c r="M95" s="1">
        <v>6.09</v>
      </c>
      <c r="N95" s="1">
        <v>19.059999999999999</v>
      </c>
      <c r="O95" s="1">
        <v>8.66</v>
      </c>
      <c r="P95" s="1">
        <v>9.7200000000000006</v>
      </c>
      <c r="Q95" s="1">
        <v>16.05</v>
      </c>
      <c r="R95" s="1">
        <v>10.8</v>
      </c>
      <c r="S95" s="1">
        <v>4.01</v>
      </c>
      <c r="T95" s="1">
        <v>23.59</v>
      </c>
      <c r="U95" s="9">
        <v>1.3720000000000001</v>
      </c>
      <c r="V95" s="9">
        <v>6.03</v>
      </c>
      <c r="W95" s="9">
        <v>0.68600000000000005</v>
      </c>
      <c r="X95" s="9">
        <v>4.54</v>
      </c>
      <c r="Y95" s="9">
        <v>0.35099999999999998</v>
      </c>
      <c r="Z95" s="1">
        <v>1.53</v>
      </c>
      <c r="AA95" s="1">
        <v>1.65</v>
      </c>
      <c r="AB95" s="1">
        <v>4.5</v>
      </c>
      <c r="AC95" s="1">
        <v>1.31</v>
      </c>
      <c r="AD95" s="1">
        <v>0.64400000000000002</v>
      </c>
      <c r="AE95" s="1">
        <v>1.23</v>
      </c>
      <c r="AF95" s="1">
        <v>0.77</v>
      </c>
      <c r="AG95" s="1">
        <v>4.55</v>
      </c>
      <c r="AH95" s="1">
        <v>0.28799999999999998</v>
      </c>
      <c r="AI95" s="1">
        <v>22.45</v>
      </c>
      <c r="AJ95" s="1">
        <v>4.32</v>
      </c>
      <c r="AK95" s="1">
        <v>3</v>
      </c>
      <c r="AM95" s="1">
        <v>842.41</v>
      </c>
    </row>
    <row r="96" spans="1:39" x14ac:dyDescent="0.25">
      <c r="A96" s="5">
        <v>42964</v>
      </c>
      <c r="B96" s="1">
        <v>28.21</v>
      </c>
      <c r="C96" s="1">
        <v>20.48</v>
      </c>
      <c r="D96" s="1">
        <v>8.9</v>
      </c>
      <c r="E96" s="1">
        <v>14.46</v>
      </c>
      <c r="F96" s="1">
        <v>6.7</v>
      </c>
      <c r="G96" s="1">
        <v>2.97</v>
      </c>
      <c r="H96" s="1">
        <v>8.5399999999999991</v>
      </c>
      <c r="I96" s="1">
        <v>3.98</v>
      </c>
      <c r="J96" s="1">
        <v>12</v>
      </c>
      <c r="K96" s="1">
        <v>2.16</v>
      </c>
      <c r="L96" s="1">
        <v>7.75</v>
      </c>
      <c r="M96" s="1">
        <v>6.09</v>
      </c>
      <c r="N96" s="1">
        <v>18.72</v>
      </c>
      <c r="O96" s="1">
        <v>8.5299999999999994</v>
      </c>
      <c r="P96" s="1">
        <v>9.74</v>
      </c>
      <c r="Q96" s="1">
        <v>16.04</v>
      </c>
      <c r="R96" s="1">
        <v>10.61</v>
      </c>
      <c r="S96" s="1">
        <v>4</v>
      </c>
      <c r="T96" s="1">
        <v>23.18</v>
      </c>
      <c r="U96" s="9">
        <v>1.3720000000000001</v>
      </c>
      <c r="V96" s="9">
        <v>6.08</v>
      </c>
      <c r="W96" s="9">
        <v>0.67</v>
      </c>
      <c r="X96" s="9">
        <v>4.53</v>
      </c>
      <c r="Y96" s="9">
        <v>0.34100000000000003</v>
      </c>
      <c r="Z96" s="1">
        <v>1.51</v>
      </c>
      <c r="AA96" s="1">
        <v>1.66</v>
      </c>
      <c r="AB96" s="1">
        <v>4.51</v>
      </c>
      <c r="AC96" s="1">
        <v>1.31</v>
      </c>
      <c r="AD96" s="1">
        <v>0.65400000000000003</v>
      </c>
      <c r="AE96" s="1">
        <v>1.21</v>
      </c>
      <c r="AF96" s="1">
        <v>0.77</v>
      </c>
      <c r="AG96" s="1">
        <v>4.58</v>
      </c>
      <c r="AH96" s="1">
        <v>0.28299999999999997</v>
      </c>
      <c r="AI96" s="1">
        <v>22.5</v>
      </c>
      <c r="AJ96" s="1">
        <v>4.28</v>
      </c>
      <c r="AK96" s="1">
        <v>2.92</v>
      </c>
      <c r="AM96" s="1">
        <v>832.06</v>
      </c>
    </row>
    <row r="97" spans="1:39" x14ac:dyDescent="0.25">
      <c r="A97" s="5">
        <v>42965</v>
      </c>
      <c r="B97" s="1">
        <v>27.94</v>
      </c>
      <c r="C97" s="1">
        <v>20.49</v>
      </c>
      <c r="D97" s="1">
        <v>8.86</v>
      </c>
      <c r="E97" s="1">
        <v>14.45</v>
      </c>
      <c r="F97" s="1">
        <v>6.62</v>
      </c>
      <c r="G97" s="1">
        <v>2.95</v>
      </c>
      <c r="H97" s="1">
        <v>8.35</v>
      </c>
      <c r="I97" s="1">
        <v>3.96</v>
      </c>
      <c r="J97" s="1">
        <v>12.1</v>
      </c>
      <c r="K97" s="1">
        <v>2.16</v>
      </c>
      <c r="L97" s="1">
        <v>7.66</v>
      </c>
      <c r="M97" s="1">
        <v>6.08</v>
      </c>
      <c r="N97" s="1">
        <v>18.72</v>
      </c>
      <c r="O97" s="1">
        <v>8.5399999999999991</v>
      </c>
      <c r="P97" s="1">
        <v>9.5500000000000007</v>
      </c>
      <c r="Q97" s="1">
        <v>15.9</v>
      </c>
      <c r="R97" s="1">
        <v>10.58</v>
      </c>
      <c r="S97" s="1">
        <v>4</v>
      </c>
      <c r="T97" s="1">
        <v>23.4</v>
      </c>
      <c r="U97" s="9">
        <v>1.411</v>
      </c>
      <c r="V97" s="9">
        <v>6.01</v>
      </c>
      <c r="W97" s="9">
        <v>0.70699999999999996</v>
      </c>
      <c r="X97" s="9">
        <v>4.5110000000000001</v>
      </c>
      <c r="Y97" s="9">
        <v>0.34599999999999997</v>
      </c>
      <c r="Z97" s="1">
        <v>1.49</v>
      </c>
      <c r="AA97" s="1">
        <v>1.67</v>
      </c>
      <c r="AB97" s="1">
        <v>4.55</v>
      </c>
      <c r="AC97" s="1">
        <v>1.31</v>
      </c>
      <c r="AD97" s="1">
        <v>0.65300000000000002</v>
      </c>
      <c r="AE97" s="1">
        <v>1.21</v>
      </c>
      <c r="AF97" s="1">
        <v>0.749</v>
      </c>
      <c r="AG97" s="1">
        <v>4.59</v>
      </c>
      <c r="AH97" s="1">
        <v>0.28799999999999998</v>
      </c>
      <c r="AI97" s="1">
        <v>22.5</v>
      </c>
      <c r="AJ97" s="1">
        <v>4.25</v>
      </c>
      <c r="AK97" s="1">
        <v>2.96</v>
      </c>
      <c r="AM97" s="1">
        <v>824.85</v>
      </c>
    </row>
    <row r="98" spans="1:39" x14ac:dyDescent="0.25">
      <c r="A98" s="5">
        <v>42968</v>
      </c>
      <c r="B98" s="1">
        <v>27.84</v>
      </c>
      <c r="C98" s="1">
        <v>20.49</v>
      </c>
      <c r="D98" s="1">
        <v>8.85</v>
      </c>
      <c r="E98" s="1">
        <v>14.25</v>
      </c>
      <c r="F98" s="1">
        <v>6.7</v>
      </c>
      <c r="G98" s="1">
        <v>2.95</v>
      </c>
      <c r="H98" s="1">
        <v>8.35</v>
      </c>
      <c r="I98" s="1">
        <v>3.96</v>
      </c>
      <c r="J98" s="1">
        <v>12</v>
      </c>
      <c r="K98" s="1">
        <v>2.14</v>
      </c>
      <c r="L98" s="1">
        <v>7.69</v>
      </c>
      <c r="M98" s="1">
        <v>6.08</v>
      </c>
      <c r="N98" s="1">
        <v>19.21</v>
      </c>
      <c r="O98" s="1">
        <v>8.58</v>
      </c>
      <c r="P98" s="1">
        <v>9.57</v>
      </c>
      <c r="Q98" s="1">
        <v>15.81</v>
      </c>
      <c r="R98" s="1">
        <v>10.78</v>
      </c>
      <c r="S98" s="1">
        <v>4</v>
      </c>
      <c r="T98" s="1">
        <v>23.37</v>
      </c>
      <c r="U98" s="9">
        <v>1.411</v>
      </c>
      <c r="V98" s="9">
        <v>6.03</v>
      </c>
      <c r="W98" s="9">
        <v>0.69799999999999995</v>
      </c>
      <c r="X98" s="9">
        <v>4.5599999999999996</v>
      </c>
      <c r="Y98" s="9">
        <v>0.35199999999999998</v>
      </c>
      <c r="Z98" s="1">
        <v>1.5</v>
      </c>
      <c r="AA98" s="1">
        <v>1.67</v>
      </c>
      <c r="AB98" s="1">
        <v>4.5599999999999996</v>
      </c>
      <c r="AC98" s="1">
        <v>1.3</v>
      </c>
      <c r="AD98" s="1">
        <v>0.64900000000000002</v>
      </c>
      <c r="AE98" s="1">
        <v>1.21</v>
      </c>
      <c r="AF98" s="1">
        <v>0.76</v>
      </c>
      <c r="AG98" s="1">
        <v>4.59</v>
      </c>
      <c r="AH98" s="1">
        <v>0.28399999999999997</v>
      </c>
      <c r="AI98" s="1">
        <v>22.2</v>
      </c>
      <c r="AJ98" s="1">
        <v>4.22</v>
      </c>
      <c r="AK98" s="1">
        <v>2.99</v>
      </c>
      <c r="AM98" s="1">
        <v>826.46</v>
      </c>
    </row>
    <row r="99" spans="1:39" x14ac:dyDescent="0.25">
      <c r="A99" s="5">
        <v>42969</v>
      </c>
      <c r="B99" s="1">
        <v>28.13</v>
      </c>
      <c r="C99" s="1">
        <v>20.5</v>
      </c>
      <c r="D99" s="1">
        <v>8.85</v>
      </c>
      <c r="E99" s="1">
        <v>14.1</v>
      </c>
      <c r="F99" s="1">
        <v>6.65</v>
      </c>
      <c r="G99" s="1">
        <v>3</v>
      </c>
      <c r="H99" s="1">
        <v>8.35</v>
      </c>
      <c r="I99" s="1">
        <v>4</v>
      </c>
      <c r="J99" s="1">
        <v>11.95</v>
      </c>
      <c r="K99" s="1">
        <v>2.15</v>
      </c>
      <c r="L99" s="1">
        <v>7.75</v>
      </c>
      <c r="M99" s="1">
        <v>6.08</v>
      </c>
      <c r="N99" s="1">
        <v>19.13</v>
      </c>
      <c r="O99" s="1">
        <v>8.58</v>
      </c>
      <c r="P99" s="1">
        <v>9.5500000000000007</v>
      </c>
      <c r="Q99" s="1">
        <v>15.85</v>
      </c>
      <c r="R99" s="1">
        <v>10.75</v>
      </c>
      <c r="S99" s="1">
        <v>4.01</v>
      </c>
      <c r="T99" s="1">
        <v>23.12</v>
      </c>
      <c r="U99" s="9">
        <v>1.401</v>
      </c>
      <c r="V99" s="9">
        <v>6</v>
      </c>
      <c r="W99" s="9">
        <v>0.7</v>
      </c>
      <c r="X99" s="9">
        <v>4.54</v>
      </c>
      <c r="Y99" s="9">
        <v>0.35</v>
      </c>
      <c r="Z99" s="1">
        <v>1.47</v>
      </c>
      <c r="AA99" s="1">
        <v>1.67</v>
      </c>
      <c r="AB99" s="1">
        <v>4.55</v>
      </c>
      <c r="AC99" s="1">
        <v>1.32</v>
      </c>
      <c r="AD99" s="1">
        <v>0.65</v>
      </c>
      <c r="AE99" s="1">
        <v>1.21</v>
      </c>
      <c r="AF99" s="1">
        <v>0.74299999999999999</v>
      </c>
      <c r="AG99" s="1">
        <v>4.54</v>
      </c>
      <c r="AH99" s="1">
        <v>0.28100000000000003</v>
      </c>
      <c r="AI99" s="1">
        <v>22.3</v>
      </c>
      <c r="AJ99" s="1">
        <v>4.2</v>
      </c>
      <c r="AK99" s="1">
        <v>2.99</v>
      </c>
      <c r="AM99" s="1">
        <v>832.78</v>
      </c>
    </row>
    <row r="100" spans="1:39" x14ac:dyDescent="0.25">
      <c r="A100" s="5">
        <v>42970</v>
      </c>
      <c r="B100" s="1">
        <v>28</v>
      </c>
      <c r="C100" s="1">
        <v>20.54</v>
      </c>
      <c r="D100" s="1">
        <v>8.8800000000000008</v>
      </c>
      <c r="E100" s="1">
        <v>14.1</v>
      </c>
      <c r="F100" s="1">
        <v>6.64</v>
      </c>
      <c r="G100" s="1">
        <v>2.99</v>
      </c>
      <c r="H100" s="1">
        <v>8.25</v>
      </c>
      <c r="I100" s="1">
        <v>3.99</v>
      </c>
      <c r="J100" s="1">
        <v>11.96</v>
      </c>
      <c r="K100" s="1">
        <v>2.15</v>
      </c>
      <c r="L100" s="1">
        <v>7.75</v>
      </c>
      <c r="M100" s="1">
        <v>6.02</v>
      </c>
      <c r="N100" s="1">
        <v>19.149999999999999</v>
      </c>
      <c r="O100" s="1">
        <v>8.51</v>
      </c>
      <c r="P100" s="1">
        <v>9.4499999999999993</v>
      </c>
      <c r="Q100" s="1">
        <v>15.96</v>
      </c>
      <c r="R100" s="1">
        <v>10.71</v>
      </c>
      <c r="S100" s="1">
        <v>4.01</v>
      </c>
      <c r="T100" s="1">
        <v>23.3</v>
      </c>
      <c r="U100" s="9">
        <v>1.401</v>
      </c>
      <c r="V100" s="9">
        <v>6</v>
      </c>
      <c r="W100" s="9">
        <v>0.69899999999999995</v>
      </c>
      <c r="X100" s="9">
        <v>4.55</v>
      </c>
      <c r="Y100" s="9">
        <v>0.35399999999999998</v>
      </c>
      <c r="Z100" s="1">
        <v>1.53</v>
      </c>
      <c r="AA100" s="1">
        <v>1.66</v>
      </c>
      <c r="AB100" s="1">
        <v>4.51</v>
      </c>
      <c r="AC100" s="1">
        <v>1.32</v>
      </c>
      <c r="AD100" s="1">
        <v>0.64600000000000002</v>
      </c>
      <c r="AE100" s="1">
        <v>1.2</v>
      </c>
      <c r="AF100" s="1">
        <v>0.76</v>
      </c>
      <c r="AG100" s="1">
        <v>4.59</v>
      </c>
      <c r="AH100" s="1">
        <v>0.27700000000000002</v>
      </c>
      <c r="AI100" s="1">
        <v>22.06</v>
      </c>
      <c r="AJ100" s="1">
        <v>4.21</v>
      </c>
      <c r="AK100" s="1">
        <v>2.98</v>
      </c>
      <c r="AM100" s="1">
        <v>829.16</v>
      </c>
    </row>
    <row r="101" spans="1:39" x14ac:dyDescent="0.25">
      <c r="A101" s="5">
        <v>42971</v>
      </c>
      <c r="B101" s="1">
        <v>28.3</v>
      </c>
      <c r="C101" s="1">
        <v>20.94</v>
      </c>
      <c r="D101" s="1">
        <v>8.92</v>
      </c>
      <c r="E101" s="1">
        <v>14.14</v>
      </c>
      <c r="F101" s="1">
        <v>6.62</v>
      </c>
      <c r="G101" s="1">
        <v>3.12</v>
      </c>
      <c r="H101" s="1">
        <v>8.3000000000000007</v>
      </c>
      <c r="I101" s="1">
        <v>3.97</v>
      </c>
      <c r="J101" s="1">
        <v>12.12</v>
      </c>
      <c r="K101" s="1">
        <v>2.2400000000000002</v>
      </c>
      <c r="L101" s="1">
        <v>7.79</v>
      </c>
      <c r="M101" s="1">
        <v>5.98</v>
      </c>
      <c r="N101" s="1">
        <v>19.11</v>
      </c>
      <c r="O101" s="1">
        <v>8.5500000000000007</v>
      </c>
      <c r="P101" s="1">
        <v>9.5</v>
      </c>
      <c r="Q101" s="1">
        <v>15.98</v>
      </c>
      <c r="R101" s="1">
        <v>10.75</v>
      </c>
      <c r="S101" s="1">
        <v>4</v>
      </c>
      <c r="T101" s="1">
        <v>23.3</v>
      </c>
      <c r="U101" s="9">
        <v>1.46</v>
      </c>
      <c r="V101" s="9">
        <v>5.98</v>
      </c>
      <c r="W101" s="9">
        <v>0.70099999999999996</v>
      </c>
      <c r="X101" s="9">
        <v>4.54</v>
      </c>
      <c r="Y101" s="9">
        <v>0.35499999999999998</v>
      </c>
      <c r="Z101" s="1">
        <v>1.51</v>
      </c>
      <c r="AA101" s="1">
        <v>1.64</v>
      </c>
      <c r="AB101" s="1">
        <v>4.51</v>
      </c>
      <c r="AC101" s="1">
        <v>1.34</v>
      </c>
      <c r="AD101" s="1">
        <v>0.63500000000000001</v>
      </c>
      <c r="AE101" s="1">
        <v>1.2</v>
      </c>
      <c r="AF101" s="1">
        <v>0.75700000000000001</v>
      </c>
      <c r="AG101" s="1">
        <v>4.59</v>
      </c>
      <c r="AH101" s="1">
        <v>0.28899999999999998</v>
      </c>
      <c r="AI101" s="1">
        <v>22.02</v>
      </c>
      <c r="AJ101" s="1">
        <v>4.22</v>
      </c>
      <c r="AK101" s="1">
        <v>2.98</v>
      </c>
      <c r="AM101" s="1">
        <v>835.55</v>
      </c>
    </row>
    <row r="102" spans="1:39" x14ac:dyDescent="0.25">
      <c r="A102" s="5">
        <v>42972</v>
      </c>
      <c r="B102" s="1">
        <v>28.27</v>
      </c>
      <c r="C102" s="1">
        <v>21</v>
      </c>
      <c r="D102" s="1">
        <v>9.02</v>
      </c>
      <c r="E102" s="1">
        <v>14.1</v>
      </c>
      <c r="F102" s="1">
        <v>6.62</v>
      </c>
      <c r="G102" s="1">
        <v>3.17</v>
      </c>
      <c r="H102" s="1">
        <v>8.3000000000000007</v>
      </c>
      <c r="I102" s="1">
        <v>3.97</v>
      </c>
      <c r="J102" s="1">
        <v>12</v>
      </c>
      <c r="K102" s="1">
        <v>2.23</v>
      </c>
      <c r="L102" s="1">
        <v>7.8</v>
      </c>
      <c r="M102" s="1">
        <v>5.98</v>
      </c>
      <c r="N102" s="1">
        <v>19.100000000000001</v>
      </c>
      <c r="O102" s="1">
        <v>8.5500000000000007</v>
      </c>
      <c r="P102" s="1">
        <v>9.35</v>
      </c>
      <c r="Q102" s="1">
        <v>15.98</v>
      </c>
      <c r="R102" s="1">
        <v>10.75</v>
      </c>
      <c r="S102" s="1">
        <v>4.01</v>
      </c>
      <c r="T102" s="1">
        <v>23.79</v>
      </c>
      <c r="U102" s="9">
        <v>1.44</v>
      </c>
      <c r="V102" s="9">
        <v>5.93</v>
      </c>
      <c r="W102" s="9">
        <v>0.69799999999999995</v>
      </c>
      <c r="X102" s="9">
        <v>4.5599999999999996</v>
      </c>
      <c r="Y102" s="9">
        <v>0.34499999999999997</v>
      </c>
      <c r="Z102" s="1">
        <v>1.49</v>
      </c>
      <c r="AA102" s="1">
        <v>1.63</v>
      </c>
      <c r="AB102" s="1">
        <v>4.55</v>
      </c>
      <c r="AC102" s="1">
        <v>1.28</v>
      </c>
      <c r="AD102" s="1">
        <v>0.64400000000000002</v>
      </c>
      <c r="AE102" s="1">
        <v>1.18</v>
      </c>
      <c r="AF102" s="1">
        <v>0.745</v>
      </c>
      <c r="AG102" s="1">
        <v>4.55</v>
      </c>
      <c r="AH102" s="1">
        <v>0.28399999999999997</v>
      </c>
      <c r="AI102" s="1">
        <v>22</v>
      </c>
      <c r="AJ102" s="1">
        <v>4.2300000000000004</v>
      </c>
      <c r="AK102" s="1">
        <v>2.98</v>
      </c>
      <c r="AM102" s="1">
        <v>835.3</v>
      </c>
    </row>
    <row r="103" spans="1:39" x14ac:dyDescent="0.25">
      <c r="A103" s="5">
        <v>42975</v>
      </c>
      <c r="B103" s="1">
        <v>28.1</v>
      </c>
      <c r="C103" s="1">
        <v>21.15</v>
      </c>
      <c r="D103" s="1">
        <v>8.98</v>
      </c>
      <c r="E103" s="1">
        <v>14.1</v>
      </c>
      <c r="F103" s="1">
        <v>6.7</v>
      </c>
      <c r="G103" s="1">
        <v>3.44</v>
      </c>
      <c r="H103" s="1">
        <v>8.25</v>
      </c>
      <c r="I103" s="1">
        <v>3.97</v>
      </c>
      <c r="J103" s="1">
        <v>12</v>
      </c>
      <c r="K103" s="1">
        <v>2.27</v>
      </c>
      <c r="L103" s="1">
        <v>7.77</v>
      </c>
      <c r="M103" s="1">
        <v>6.06</v>
      </c>
      <c r="N103" s="1">
        <v>18.7</v>
      </c>
      <c r="O103" s="1">
        <v>8.56</v>
      </c>
      <c r="P103" s="1">
        <v>9.5299999999999994</v>
      </c>
      <c r="Q103" s="1">
        <v>15.95</v>
      </c>
      <c r="R103" s="1">
        <v>10.8</v>
      </c>
      <c r="S103" s="1">
        <v>4.01</v>
      </c>
      <c r="T103" s="1">
        <v>24.1</v>
      </c>
      <c r="U103" s="9">
        <v>1.431</v>
      </c>
      <c r="V103" s="9">
        <v>5.95</v>
      </c>
      <c r="W103" s="9">
        <v>0.70099999999999996</v>
      </c>
      <c r="X103" s="9">
        <v>4.59</v>
      </c>
      <c r="Y103" s="9">
        <v>0.35299999999999998</v>
      </c>
      <c r="Z103" s="1">
        <v>1.47</v>
      </c>
      <c r="AA103" s="1">
        <v>1.67</v>
      </c>
      <c r="AB103" s="1">
        <v>4.5199999999999996</v>
      </c>
      <c r="AC103" s="1">
        <v>1.39</v>
      </c>
      <c r="AD103" s="1">
        <v>0.65900000000000003</v>
      </c>
      <c r="AE103" s="1">
        <v>1.26</v>
      </c>
      <c r="AF103" s="1">
        <v>0.751</v>
      </c>
      <c r="AG103" s="1">
        <v>4.4000000000000004</v>
      </c>
      <c r="AH103" s="1">
        <v>0.28999999999999998</v>
      </c>
      <c r="AI103" s="1">
        <v>22.02</v>
      </c>
      <c r="AJ103" s="1">
        <v>4.34</v>
      </c>
      <c r="AK103" s="1">
        <v>3.04</v>
      </c>
      <c r="AM103" s="1">
        <v>838.47</v>
      </c>
    </row>
    <row r="104" spans="1:39" x14ac:dyDescent="0.25">
      <c r="A104" s="5">
        <v>42976</v>
      </c>
      <c r="B104" s="1">
        <v>28.24</v>
      </c>
      <c r="C104" s="1">
        <v>20.95</v>
      </c>
      <c r="D104" s="1">
        <v>8.99</v>
      </c>
      <c r="E104" s="1">
        <v>14.05</v>
      </c>
      <c r="F104" s="1">
        <v>6.64</v>
      </c>
      <c r="G104" s="1">
        <v>3.41</v>
      </c>
      <c r="H104" s="1">
        <v>8.1</v>
      </c>
      <c r="I104" s="1">
        <v>3.95</v>
      </c>
      <c r="J104" s="1">
        <v>12</v>
      </c>
      <c r="K104" s="1">
        <v>2.23</v>
      </c>
      <c r="L104" s="1">
        <v>7.59</v>
      </c>
      <c r="M104" s="1">
        <v>5.94</v>
      </c>
      <c r="N104" s="1">
        <v>18.600000000000001</v>
      </c>
      <c r="O104" s="1">
        <v>8.4700000000000006</v>
      </c>
      <c r="P104" s="1">
        <v>9.4600000000000009</v>
      </c>
      <c r="Q104" s="1">
        <v>15.9</v>
      </c>
      <c r="R104" s="1">
        <v>10.6</v>
      </c>
      <c r="S104" s="1">
        <v>4</v>
      </c>
      <c r="T104" s="1">
        <v>24</v>
      </c>
      <c r="U104" s="9">
        <v>1.411</v>
      </c>
      <c r="V104" s="9">
        <v>5.94</v>
      </c>
      <c r="W104" s="9">
        <v>0.68899999999999995</v>
      </c>
      <c r="X104" s="9">
        <v>4.54</v>
      </c>
      <c r="Y104" s="9">
        <v>0.34300000000000003</v>
      </c>
      <c r="Z104" s="1">
        <v>1.44</v>
      </c>
      <c r="AA104" s="1">
        <v>1.66</v>
      </c>
      <c r="AB104" s="1">
        <v>4.45</v>
      </c>
      <c r="AC104" s="1">
        <v>1.36</v>
      </c>
      <c r="AD104" s="1">
        <v>0.63900000000000001</v>
      </c>
      <c r="AE104" s="1">
        <v>1.26</v>
      </c>
      <c r="AF104" s="1">
        <v>0.74399999999999999</v>
      </c>
      <c r="AG104" s="1">
        <v>4.26</v>
      </c>
      <c r="AH104" s="1">
        <v>0.28000000000000003</v>
      </c>
      <c r="AI104" s="1">
        <v>22.02</v>
      </c>
      <c r="AJ104" s="1">
        <v>4.3099999999999996</v>
      </c>
      <c r="AK104" s="1">
        <v>2.99</v>
      </c>
      <c r="AM104" s="1">
        <v>822.67</v>
      </c>
    </row>
    <row r="105" spans="1:39" x14ac:dyDescent="0.25">
      <c r="A105" s="5">
        <v>42977</v>
      </c>
      <c r="B105" s="1">
        <v>28.31</v>
      </c>
      <c r="C105" s="1">
        <v>20.99</v>
      </c>
      <c r="D105" s="1">
        <v>9</v>
      </c>
      <c r="E105" s="1">
        <v>14.1</v>
      </c>
      <c r="F105" s="1">
        <v>6.63</v>
      </c>
      <c r="G105" s="1">
        <v>3.41</v>
      </c>
      <c r="H105" s="1">
        <v>8.01</v>
      </c>
      <c r="I105" s="1">
        <v>3.97</v>
      </c>
      <c r="J105" s="1">
        <v>12</v>
      </c>
      <c r="K105" s="1">
        <v>2.23</v>
      </c>
      <c r="L105" s="1">
        <v>7.48</v>
      </c>
      <c r="M105" s="1">
        <v>5.99</v>
      </c>
      <c r="N105" s="1">
        <v>18.899999999999999</v>
      </c>
      <c r="O105" s="1">
        <v>8.39</v>
      </c>
      <c r="P105" s="1">
        <v>9.35</v>
      </c>
      <c r="Q105" s="1">
        <v>15.71</v>
      </c>
      <c r="R105" s="1">
        <v>10.7</v>
      </c>
      <c r="S105" s="1">
        <v>4</v>
      </c>
      <c r="T105" s="1">
        <v>23.8</v>
      </c>
      <c r="U105" s="9">
        <v>1.401</v>
      </c>
      <c r="V105" s="9">
        <v>5.9</v>
      </c>
      <c r="W105" s="9">
        <v>0.69</v>
      </c>
      <c r="X105" s="9">
        <v>4.62</v>
      </c>
      <c r="Y105" s="9">
        <v>0.34300000000000003</v>
      </c>
      <c r="Z105" s="1">
        <v>1.46</v>
      </c>
      <c r="AA105" s="1">
        <v>1.65</v>
      </c>
      <c r="AB105" s="1">
        <v>4.45</v>
      </c>
      <c r="AC105" s="1">
        <v>1.38</v>
      </c>
      <c r="AD105" s="1">
        <v>0.64300000000000002</v>
      </c>
      <c r="AE105" s="1">
        <v>1.27</v>
      </c>
      <c r="AF105" s="1">
        <v>0.75</v>
      </c>
      <c r="AG105" s="1">
        <v>4.2699999999999996</v>
      </c>
      <c r="AH105" s="1">
        <v>0.27800000000000002</v>
      </c>
      <c r="AI105" s="1">
        <v>22.2</v>
      </c>
      <c r="AJ105" s="1">
        <v>4.37</v>
      </c>
      <c r="AK105" s="1">
        <v>2.99</v>
      </c>
      <c r="AM105" s="1">
        <v>823.65</v>
      </c>
    </row>
    <row r="106" spans="1:39" x14ac:dyDescent="0.25">
      <c r="A106" s="5">
        <v>42978</v>
      </c>
      <c r="B106" s="1">
        <v>28.77</v>
      </c>
      <c r="C106" s="1">
        <v>20.9</v>
      </c>
      <c r="D106" s="1">
        <v>9</v>
      </c>
      <c r="E106" s="1">
        <v>14</v>
      </c>
      <c r="F106" s="1">
        <v>6.56</v>
      </c>
      <c r="G106" s="1">
        <v>3.31</v>
      </c>
      <c r="H106" s="1">
        <v>7.95</v>
      </c>
      <c r="I106" s="1">
        <v>3.97</v>
      </c>
      <c r="J106" s="1">
        <v>12</v>
      </c>
      <c r="K106" s="1">
        <v>2.25</v>
      </c>
      <c r="L106" s="1">
        <v>7.62</v>
      </c>
      <c r="M106" s="1">
        <v>6.05</v>
      </c>
      <c r="N106" s="1">
        <v>18.899999999999999</v>
      </c>
      <c r="O106" s="1">
        <v>8.59</v>
      </c>
      <c r="P106" s="1">
        <v>9.39</v>
      </c>
      <c r="Q106" s="1">
        <v>15.61</v>
      </c>
      <c r="R106" s="1">
        <v>10.7</v>
      </c>
      <c r="S106" s="1">
        <v>4</v>
      </c>
      <c r="T106" s="1">
        <v>23.85</v>
      </c>
      <c r="U106" s="9">
        <v>1.46</v>
      </c>
      <c r="V106" s="9">
        <v>6</v>
      </c>
      <c r="W106" s="9">
        <v>0.69</v>
      </c>
      <c r="X106" s="9">
        <v>4.6100000000000003</v>
      </c>
      <c r="Y106" s="9">
        <v>0.33900000000000002</v>
      </c>
      <c r="Z106" s="1">
        <v>1.41</v>
      </c>
      <c r="AA106" s="1">
        <v>1.61</v>
      </c>
      <c r="AB106" s="1">
        <v>4.3899999999999997</v>
      </c>
      <c r="AC106" s="1">
        <v>1.39</v>
      </c>
      <c r="AD106" s="1">
        <v>0.63500000000000001</v>
      </c>
      <c r="AE106" s="1">
        <v>1.23</v>
      </c>
      <c r="AF106" s="1">
        <v>0.747</v>
      </c>
      <c r="AG106" s="1">
        <v>4.2699999999999996</v>
      </c>
      <c r="AH106" s="1">
        <v>0.27600000000000002</v>
      </c>
      <c r="AI106" s="1">
        <v>22.2</v>
      </c>
      <c r="AJ106" s="1">
        <v>4.3600000000000003</v>
      </c>
      <c r="AK106" s="1">
        <v>3.03</v>
      </c>
      <c r="AM106" s="1">
        <v>825.48</v>
      </c>
    </row>
    <row r="107" spans="1:39" x14ac:dyDescent="0.25">
      <c r="A107" s="5">
        <v>42979</v>
      </c>
      <c r="B107" s="1">
        <v>29</v>
      </c>
      <c r="C107" s="1">
        <v>20.95</v>
      </c>
      <c r="D107" s="1">
        <v>9.09</v>
      </c>
      <c r="E107" s="1">
        <v>13.89</v>
      </c>
      <c r="F107" s="1">
        <v>6.73</v>
      </c>
      <c r="G107" s="1">
        <v>3.26</v>
      </c>
      <c r="H107" s="1">
        <v>8.06</v>
      </c>
      <c r="I107" s="1">
        <v>3.97</v>
      </c>
      <c r="J107" s="1">
        <v>11.99</v>
      </c>
      <c r="K107" s="1">
        <v>2.21</v>
      </c>
      <c r="L107" s="1">
        <v>7.6</v>
      </c>
      <c r="M107" s="1">
        <v>6</v>
      </c>
      <c r="N107" s="1">
        <v>18.8</v>
      </c>
      <c r="O107" s="1">
        <v>8.5399999999999991</v>
      </c>
      <c r="P107" s="1">
        <v>9.4499999999999993</v>
      </c>
      <c r="Q107" s="1">
        <v>15.75</v>
      </c>
      <c r="R107" s="1">
        <v>10.55</v>
      </c>
      <c r="S107" s="1">
        <v>4</v>
      </c>
      <c r="T107" s="1">
        <v>23.73</v>
      </c>
      <c r="U107" s="9">
        <v>1.44</v>
      </c>
      <c r="V107" s="9">
        <v>5.9</v>
      </c>
      <c r="W107" s="9">
        <v>0.68899999999999995</v>
      </c>
      <c r="X107" s="9">
        <v>4.59</v>
      </c>
      <c r="Y107" s="9">
        <v>0.32600000000000001</v>
      </c>
      <c r="Z107" s="1">
        <v>1.41</v>
      </c>
      <c r="AA107" s="1">
        <v>1.62</v>
      </c>
      <c r="AB107" s="1">
        <v>4.4000000000000004</v>
      </c>
      <c r="AC107" s="1">
        <v>1.39</v>
      </c>
      <c r="AD107" s="1">
        <v>0.63500000000000001</v>
      </c>
      <c r="AE107" s="1">
        <v>1.23</v>
      </c>
      <c r="AF107" s="1">
        <v>0.748</v>
      </c>
      <c r="AG107" s="1">
        <v>4.29</v>
      </c>
      <c r="AH107" s="1">
        <v>0.28000000000000003</v>
      </c>
      <c r="AI107" s="1">
        <v>22.3</v>
      </c>
      <c r="AJ107" s="1">
        <v>4.3499999999999996</v>
      </c>
      <c r="AK107" s="1">
        <v>2.99</v>
      </c>
      <c r="AM107" s="1">
        <v>818.66</v>
      </c>
    </row>
    <row r="108" spans="1:39" x14ac:dyDescent="0.25">
      <c r="A108" s="5">
        <v>42982</v>
      </c>
      <c r="B108" s="1">
        <v>29.09</v>
      </c>
      <c r="C108" s="1">
        <v>21.04</v>
      </c>
      <c r="D108" s="1">
        <v>9.09</v>
      </c>
      <c r="E108" s="1">
        <v>13.9</v>
      </c>
      <c r="F108" s="1">
        <v>6.92</v>
      </c>
      <c r="G108" s="1">
        <v>3.27</v>
      </c>
      <c r="H108" s="1">
        <v>8.0299999999999994</v>
      </c>
      <c r="I108" s="1">
        <v>3.91</v>
      </c>
      <c r="J108" s="1">
        <v>11.6</v>
      </c>
      <c r="K108" s="1">
        <v>2.2000000000000002</v>
      </c>
      <c r="L108" s="1">
        <v>7.62</v>
      </c>
      <c r="M108" s="1">
        <v>6</v>
      </c>
      <c r="N108" s="1">
        <v>18.8</v>
      </c>
      <c r="O108" s="1">
        <v>8.31</v>
      </c>
      <c r="P108" s="1">
        <v>9.35</v>
      </c>
      <c r="Q108" s="1">
        <v>15.79</v>
      </c>
      <c r="R108" s="1">
        <v>10.61</v>
      </c>
      <c r="S108" s="1">
        <v>3.98</v>
      </c>
      <c r="T108" s="1">
        <v>23.85</v>
      </c>
      <c r="U108" s="9">
        <v>1.46</v>
      </c>
      <c r="V108" s="9">
        <v>5.8</v>
      </c>
      <c r="W108" s="9">
        <v>0.67800000000000005</v>
      </c>
      <c r="X108" s="9">
        <v>4.57</v>
      </c>
      <c r="Y108" s="9">
        <v>0.32100000000000001</v>
      </c>
      <c r="Z108" s="1">
        <v>1.41</v>
      </c>
      <c r="AA108" s="1">
        <v>1.6</v>
      </c>
      <c r="AB108" s="1">
        <v>4.42</v>
      </c>
      <c r="AC108" s="1">
        <v>1.39</v>
      </c>
      <c r="AD108" s="1">
        <v>0.61099999999999999</v>
      </c>
      <c r="AE108" s="1">
        <v>1.2</v>
      </c>
      <c r="AF108" s="1">
        <v>0.79100000000000004</v>
      </c>
      <c r="AG108" s="1">
        <v>4.29</v>
      </c>
      <c r="AH108" s="1">
        <v>0.28699999999999998</v>
      </c>
      <c r="AI108" s="1">
        <v>22.3</v>
      </c>
      <c r="AJ108" s="1">
        <v>4.3099999999999996</v>
      </c>
      <c r="AK108" s="1">
        <v>2.98</v>
      </c>
      <c r="AM108" s="1">
        <v>808.88</v>
      </c>
    </row>
    <row r="109" spans="1:39" x14ac:dyDescent="0.25">
      <c r="A109" s="5">
        <v>42983</v>
      </c>
      <c r="B109" s="1">
        <v>29.1</v>
      </c>
      <c r="C109" s="1">
        <v>21.05</v>
      </c>
      <c r="D109" s="1">
        <v>9.09</v>
      </c>
      <c r="E109" s="1">
        <v>13.85</v>
      </c>
      <c r="F109" s="1">
        <v>6.81</v>
      </c>
      <c r="G109" s="1">
        <v>3.35</v>
      </c>
      <c r="H109" s="1">
        <v>8.18</v>
      </c>
      <c r="I109" s="1">
        <v>3.9</v>
      </c>
      <c r="J109" s="1">
        <v>11.6</v>
      </c>
      <c r="K109" s="1">
        <v>2.2200000000000002</v>
      </c>
      <c r="L109" s="1">
        <v>7.72</v>
      </c>
      <c r="M109" s="1">
        <v>6.19</v>
      </c>
      <c r="N109" s="1">
        <v>18.760000000000002</v>
      </c>
      <c r="O109" s="1">
        <v>8.4</v>
      </c>
      <c r="P109" s="1">
        <v>9.41</v>
      </c>
      <c r="Q109" s="1">
        <v>15.69</v>
      </c>
      <c r="R109" s="1">
        <v>10.5</v>
      </c>
      <c r="S109" s="1">
        <v>3.98</v>
      </c>
      <c r="T109" s="1">
        <v>23.92</v>
      </c>
      <c r="U109" s="9">
        <v>1.45</v>
      </c>
      <c r="V109" s="9">
        <v>5.73</v>
      </c>
      <c r="W109" s="9">
        <v>0.67</v>
      </c>
      <c r="X109" s="9">
        <v>4.58</v>
      </c>
      <c r="Y109" s="9">
        <v>0.32700000000000001</v>
      </c>
      <c r="Z109" s="1">
        <v>1.39</v>
      </c>
      <c r="AA109" s="1">
        <v>1.61</v>
      </c>
      <c r="AB109" s="1">
        <v>4.45</v>
      </c>
      <c r="AC109" s="1">
        <v>1.37</v>
      </c>
      <c r="AD109" s="1">
        <v>0.61</v>
      </c>
      <c r="AE109" s="1">
        <v>1.18</v>
      </c>
      <c r="AF109" s="1">
        <v>0.78</v>
      </c>
      <c r="AG109" s="1">
        <v>4.38</v>
      </c>
      <c r="AH109" s="1">
        <v>0.28899999999999998</v>
      </c>
      <c r="AI109" s="1">
        <v>22.4</v>
      </c>
      <c r="AJ109" s="1">
        <v>4.2300000000000004</v>
      </c>
      <c r="AK109" s="1">
        <v>3.03</v>
      </c>
      <c r="AM109" s="1">
        <v>812.85</v>
      </c>
    </row>
    <row r="110" spans="1:39" x14ac:dyDescent="0.25">
      <c r="A110" s="5">
        <v>42984</v>
      </c>
      <c r="B110" s="1">
        <v>28.78</v>
      </c>
      <c r="C110" s="1">
        <v>21.02</v>
      </c>
      <c r="D110" s="1">
        <v>9.01</v>
      </c>
      <c r="E110" s="1">
        <v>13.69</v>
      </c>
      <c r="F110" s="1">
        <v>6.69</v>
      </c>
      <c r="G110" s="1">
        <v>3.4</v>
      </c>
      <c r="H110" s="1">
        <v>7.98</v>
      </c>
      <c r="I110" s="1">
        <v>3.91</v>
      </c>
      <c r="J110" s="1">
        <v>12</v>
      </c>
      <c r="K110" s="1">
        <v>2.25</v>
      </c>
      <c r="L110" s="1">
        <v>7.72</v>
      </c>
      <c r="M110" s="1">
        <v>6.3</v>
      </c>
      <c r="N110" s="1">
        <v>18.920000000000002</v>
      </c>
      <c r="O110" s="1">
        <v>8.31</v>
      </c>
      <c r="P110" s="1">
        <v>9.39</v>
      </c>
      <c r="Q110" s="1">
        <v>15.55</v>
      </c>
      <c r="R110" s="1">
        <v>10.4</v>
      </c>
      <c r="S110" s="1">
        <v>4.0999999999999996</v>
      </c>
      <c r="T110" s="1">
        <v>24.1</v>
      </c>
      <c r="U110" s="9">
        <v>1.431</v>
      </c>
      <c r="V110" s="9">
        <v>5.73</v>
      </c>
      <c r="W110" s="9">
        <v>0.67</v>
      </c>
      <c r="X110" s="9">
        <v>4.5999999999999996</v>
      </c>
      <c r="Y110" s="9">
        <v>0.33400000000000002</v>
      </c>
      <c r="Z110" s="1">
        <v>1.42</v>
      </c>
      <c r="AA110" s="1">
        <v>1.61</v>
      </c>
      <c r="AB110" s="1">
        <v>4.45</v>
      </c>
      <c r="AC110" s="1">
        <v>1.38</v>
      </c>
      <c r="AD110" s="1">
        <v>0.63</v>
      </c>
      <c r="AE110" s="1">
        <v>1.2</v>
      </c>
      <c r="AF110" s="1">
        <v>0.78600000000000003</v>
      </c>
      <c r="AG110" s="1">
        <v>4.5</v>
      </c>
      <c r="AH110" s="1">
        <v>0.312</v>
      </c>
      <c r="AI110" s="1">
        <v>22.09</v>
      </c>
      <c r="AJ110" s="1">
        <v>4.29</v>
      </c>
      <c r="AK110" s="1">
        <v>3.07</v>
      </c>
      <c r="AM110" s="1">
        <v>811.7</v>
      </c>
    </row>
    <row r="111" spans="1:39" x14ac:dyDescent="0.25">
      <c r="A111" s="5">
        <v>42985</v>
      </c>
      <c r="B111" s="1">
        <v>28.55</v>
      </c>
      <c r="C111" s="1">
        <v>20.9</v>
      </c>
      <c r="D111" s="1">
        <v>8.9499999999999993</v>
      </c>
      <c r="E111" s="1">
        <v>13.6</v>
      </c>
      <c r="F111" s="1">
        <v>6.69</v>
      </c>
      <c r="G111" s="1">
        <v>3.42</v>
      </c>
      <c r="H111" s="1">
        <v>7.95</v>
      </c>
      <c r="I111" s="1">
        <v>4.01</v>
      </c>
      <c r="J111" s="1">
        <v>11.9</v>
      </c>
      <c r="K111" s="1">
        <v>2.21</v>
      </c>
      <c r="L111" s="1">
        <v>7.71</v>
      </c>
      <c r="M111" s="1">
        <v>6.21</v>
      </c>
      <c r="N111" s="1">
        <v>19.16</v>
      </c>
      <c r="O111" s="1">
        <v>8.36</v>
      </c>
      <c r="P111" s="1">
        <v>9.5500000000000007</v>
      </c>
      <c r="Q111" s="1">
        <v>15.7</v>
      </c>
      <c r="R111" s="1">
        <v>10.56</v>
      </c>
      <c r="S111" s="1">
        <v>4.1100000000000003</v>
      </c>
      <c r="T111" s="1">
        <v>23.67</v>
      </c>
      <c r="U111" s="9">
        <v>1.45</v>
      </c>
      <c r="V111" s="9">
        <v>5.51</v>
      </c>
      <c r="W111" s="9">
        <v>0.68</v>
      </c>
      <c r="X111" s="9">
        <v>4.5999999999999996</v>
      </c>
      <c r="Y111" s="9">
        <v>0.33700000000000002</v>
      </c>
      <c r="Z111" s="1">
        <v>1.42</v>
      </c>
      <c r="AA111" s="1">
        <v>1.63</v>
      </c>
      <c r="AB111" s="1">
        <v>4.4400000000000004</v>
      </c>
      <c r="AC111" s="1">
        <v>1.44</v>
      </c>
      <c r="AD111" s="1">
        <v>0.625</v>
      </c>
      <c r="AE111" s="1">
        <v>1.18</v>
      </c>
      <c r="AF111" s="1">
        <v>0.81699999999999995</v>
      </c>
      <c r="AG111" s="1">
        <v>4.4000000000000004</v>
      </c>
      <c r="AH111" s="1">
        <v>0.30499999999999999</v>
      </c>
      <c r="AI111" s="1">
        <v>22.2</v>
      </c>
      <c r="AJ111" s="1">
        <v>4.33</v>
      </c>
      <c r="AK111" s="1">
        <v>3.07</v>
      </c>
      <c r="AM111" s="1">
        <v>811.04</v>
      </c>
    </row>
    <row r="112" spans="1:39" x14ac:dyDescent="0.25">
      <c r="A112" s="5">
        <v>42986</v>
      </c>
      <c r="B112" s="1">
        <v>29.02</v>
      </c>
      <c r="C112" s="1">
        <v>21</v>
      </c>
      <c r="D112" s="1">
        <v>8.9499999999999993</v>
      </c>
      <c r="E112" s="1">
        <v>13.53</v>
      </c>
      <c r="F112" s="1">
        <v>6.5</v>
      </c>
      <c r="G112" s="1">
        <v>3.25</v>
      </c>
      <c r="H112" s="1">
        <v>7.85</v>
      </c>
      <c r="I112" s="1">
        <v>3.98</v>
      </c>
      <c r="J112" s="1">
        <v>11.95</v>
      </c>
      <c r="K112" s="1">
        <v>2.15</v>
      </c>
      <c r="L112" s="1">
        <v>7.59</v>
      </c>
      <c r="M112" s="1">
        <v>6.1</v>
      </c>
      <c r="N112" s="1">
        <v>19.2</v>
      </c>
      <c r="O112" s="1">
        <v>8.33</v>
      </c>
      <c r="P112" s="1">
        <v>9.43</v>
      </c>
      <c r="Q112" s="1">
        <v>15.69</v>
      </c>
      <c r="R112" s="1">
        <v>10.63</v>
      </c>
      <c r="S112" s="1">
        <v>4.0999999999999996</v>
      </c>
      <c r="T112" s="1">
        <v>23.98</v>
      </c>
      <c r="U112" s="9">
        <v>1.46</v>
      </c>
      <c r="V112" s="9">
        <v>5.31</v>
      </c>
      <c r="W112" s="9">
        <v>0.67300000000000004</v>
      </c>
      <c r="X112" s="9">
        <v>4.5599999999999996</v>
      </c>
      <c r="Y112" s="9">
        <v>0.32100000000000001</v>
      </c>
      <c r="Z112" s="1">
        <v>1.38</v>
      </c>
      <c r="AA112" s="1">
        <v>1.57</v>
      </c>
      <c r="AB112" s="1">
        <v>4.34</v>
      </c>
      <c r="AC112" s="1">
        <v>1.43</v>
      </c>
      <c r="AD112" s="1">
        <v>0.61399999999999999</v>
      </c>
      <c r="AE112" s="1">
        <v>1.1499999999999999</v>
      </c>
      <c r="AF112" s="1">
        <v>0.74199999999999999</v>
      </c>
      <c r="AG112" s="1">
        <v>4.33</v>
      </c>
      <c r="AH112" s="1">
        <v>0.29799999999999999</v>
      </c>
      <c r="AI112" s="1">
        <v>21.99</v>
      </c>
      <c r="AJ112" s="1">
        <v>4.3600000000000003</v>
      </c>
      <c r="AK112" s="1">
        <v>2.99</v>
      </c>
      <c r="AM112" s="1">
        <v>802.72</v>
      </c>
    </row>
    <row r="113" spans="1:39" x14ac:dyDescent="0.25">
      <c r="A113" s="5">
        <v>42989</v>
      </c>
      <c r="B113" s="1">
        <v>29.27</v>
      </c>
      <c r="C113" s="1">
        <v>21.1</v>
      </c>
      <c r="D113" s="1">
        <v>9</v>
      </c>
      <c r="E113" s="1">
        <v>13.6</v>
      </c>
      <c r="F113" s="1">
        <v>6.51</v>
      </c>
      <c r="G113" s="1">
        <v>3.33</v>
      </c>
      <c r="H113" s="1">
        <v>8.0500000000000007</v>
      </c>
      <c r="I113" s="1">
        <v>3.97</v>
      </c>
      <c r="J113" s="1">
        <v>12</v>
      </c>
      <c r="K113" s="1">
        <v>2.1800000000000002</v>
      </c>
      <c r="L113" s="1">
        <v>7.64</v>
      </c>
      <c r="M113" s="1">
        <v>6.17</v>
      </c>
      <c r="N113" s="1">
        <v>19.989999999999998</v>
      </c>
      <c r="O113" s="1">
        <v>8.4</v>
      </c>
      <c r="P113" s="1">
        <v>9.2899999999999991</v>
      </c>
      <c r="Q113" s="1">
        <v>15.55</v>
      </c>
      <c r="R113" s="1">
        <v>10.55</v>
      </c>
      <c r="S113" s="1">
        <v>4.08</v>
      </c>
      <c r="T113" s="1">
        <v>23.81</v>
      </c>
      <c r="U113" s="9">
        <v>1.48</v>
      </c>
      <c r="V113" s="9">
        <v>5.24</v>
      </c>
      <c r="W113" s="9">
        <v>0.67300000000000004</v>
      </c>
      <c r="X113" s="9">
        <v>4.5</v>
      </c>
      <c r="Y113" s="9">
        <v>0.315</v>
      </c>
      <c r="Z113" s="1">
        <v>1.37</v>
      </c>
      <c r="AA113" s="1">
        <v>1.6</v>
      </c>
      <c r="AB113" s="1">
        <v>4.34</v>
      </c>
      <c r="AC113" s="1">
        <v>1.43</v>
      </c>
      <c r="AD113" s="1">
        <v>0.61099999999999999</v>
      </c>
      <c r="AE113" s="1">
        <v>1.1599999999999999</v>
      </c>
      <c r="AF113" s="1">
        <v>0.71399999999999997</v>
      </c>
      <c r="AG113" s="1">
        <v>4.3499999999999996</v>
      </c>
      <c r="AH113" s="1">
        <v>0.3</v>
      </c>
      <c r="AI113" s="1">
        <v>21.94</v>
      </c>
      <c r="AJ113" s="1">
        <v>4.3499999999999996</v>
      </c>
      <c r="AK113" s="1">
        <v>2.93</v>
      </c>
      <c r="AM113" s="1">
        <v>806.06</v>
      </c>
    </row>
    <row r="114" spans="1:39" x14ac:dyDescent="0.25">
      <c r="A114" s="5">
        <v>42990</v>
      </c>
      <c r="B114" s="1">
        <v>29.21</v>
      </c>
      <c r="C114" s="1">
        <v>21.3</v>
      </c>
      <c r="D114" s="1">
        <v>8.9600000000000009</v>
      </c>
      <c r="E114" s="1">
        <v>13.9</v>
      </c>
      <c r="F114" s="1">
        <v>6.6</v>
      </c>
      <c r="G114" s="1">
        <v>3.3</v>
      </c>
      <c r="H114" s="1">
        <v>8.14</v>
      </c>
      <c r="I114" s="1">
        <v>3.97</v>
      </c>
      <c r="J114" s="1">
        <v>12.01</v>
      </c>
      <c r="K114" s="1">
        <v>2.1800000000000002</v>
      </c>
      <c r="L114" s="1">
        <v>7.71</v>
      </c>
      <c r="M114" s="1">
        <v>6.24</v>
      </c>
      <c r="N114" s="1">
        <v>19.920000000000002</v>
      </c>
      <c r="O114" s="1">
        <v>8.41</v>
      </c>
      <c r="P114" s="1">
        <v>9.26</v>
      </c>
      <c r="Q114" s="1">
        <v>15.5</v>
      </c>
      <c r="R114" s="1">
        <v>10.63</v>
      </c>
      <c r="S114" s="1">
        <v>4.08</v>
      </c>
      <c r="T114" s="1">
        <v>24.38</v>
      </c>
      <c r="U114" s="9">
        <v>1.48</v>
      </c>
      <c r="V114" s="9">
        <v>5.28</v>
      </c>
      <c r="W114" s="9">
        <v>0.67200000000000004</v>
      </c>
      <c r="X114" s="9">
        <v>4.4000000000000004</v>
      </c>
      <c r="Y114" s="9">
        <v>0.311</v>
      </c>
      <c r="Z114" s="1">
        <v>1.38</v>
      </c>
      <c r="AA114" s="1">
        <v>1.59</v>
      </c>
      <c r="AB114" s="1">
        <v>4.47</v>
      </c>
      <c r="AC114" s="1">
        <v>1.46</v>
      </c>
      <c r="AD114" s="1">
        <v>0.61499999999999999</v>
      </c>
      <c r="AE114" s="1">
        <v>1.1399999999999999</v>
      </c>
      <c r="AF114" s="1">
        <v>0.70799999999999996</v>
      </c>
      <c r="AG114" s="1">
        <v>4.41</v>
      </c>
      <c r="AH114" s="1">
        <v>0.3</v>
      </c>
      <c r="AI114" s="1">
        <v>21.92</v>
      </c>
      <c r="AJ114" s="1">
        <v>4.3899999999999997</v>
      </c>
      <c r="AK114" s="1">
        <v>2.82</v>
      </c>
      <c r="AM114" s="1">
        <v>810.75</v>
      </c>
    </row>
    <row r="115" spans="1:39" x14ac:dyDescent="0.25">
      <c r="A115" s="5">
        <v>42991</v>
      </c>
      <c r="B115" s="1">
        <v>29.5</v>
      </c>
      <c r="C115" s="1">
        <v>21.45</v>
      </c>
      <c r="D115" s="1">
        <v>8.9499999999999993</v>
      </c>
      <c r="E115" s="1">
        <v>13.95</v>
      </c>
      <c r="F115" s="1">
        <v>6.56</v>
      </c>
      <c r="G115" s="1">
        <v>3.33</v>
      </c>
      <c r="H115" s="1">
        <v>8.1</v>
      </c>
      <c r="I115" s="1">
        <v>3.97</v>
      </c>
      <c r="J115" s="1">
        <v>12.05</v>
      </c>
      <c r="K115" s="1">
        <v>2.19</v>
      </c>
      <c r="L115" s="1">
        <v>7.67</v>
      </c>
      <c r="M115" s="1">
        <v>6.2</v>
      </c>
      <c r="N115" s="1">
        <v>20.05</v>
      </c>
      <c r="O115" s="1">
        <v>8.56</v>
      </c>
      <c r="P115" s="1">
        <v>9.1</v>
      </c>
      <c r="Q115" s="1">
        <v>15.58</v>
      </c>
      <c r="R115" s="1">
        <v>10.55</v>
      </c>
      <c r="S115" s="1">
        <v>4.0599999999999996</v>
      </c>
      <c r="T115" s="1">
        <v>23.4</v>
      </c>
      <c r="U115" s="9">
        <v>1.43</v>
      </c>
      <c r="V115" s="9">
        <v>5.21</v>
      </c>
      <c r="W115" s="9">
        <v>0.67300000000000004</v>
      </c>
      <c r="X115" s="9">
        <v>4.46</v>
      </c>
      <c r="Y115" s="9">
        <v>0.31900000000000001</v>
      </c>
      <c r="Z115" s="1">
        <v>1.39</v>
      </c>
      <c r="AA115" s="1">
        <v>1.59</v>
      </c>
      <c r="AB115" s="1">
        <v>4.3899999999999997</v>
      </c>
      <c r="AC115" s="1">
        <v>1.46</v>
      </c>
      <c r="AD115" s="1">
        <v>0.61099999999999999</v>
      </c>
      <c r="AE115" s="1">
        <v>1.1599999999999999</v>
      </c>
      <c r="AF115" s="1">
        <v>0.73</v>
      </c>
      <c r="AG115" s="1">
        <v>4.4800000000000004</v>
      </c>
      <c r="AH115" s="1">
        <v>0.309</v>
      </c>
      <c r="AI115" s="1">
        <v>21.76</v>
      </c>
      <c r="AJ115" s="1">
        <v>4.5</v>
      </c>
      <c r="AK115" s="1">
        <v>2.75</v>
      </c>
      <c r="AM115" s="1">
        <v>809.98</v>
      </c>
    </row>
    <row r="116" spans="1:39" x14ac:dyDescent="0.25">
      <c r="A116" s="5">
        <v>42992</v>
      </c>
      <c r="B116" s="1">
        <v>29.4</v>
      </c>
      <c r="C116" s="1">
        <v>21.47</v>
      </c>
      <c r="D116" s="1">
        <v>8.7799999999999994</v>
      </c>
      <c r="E116" s="1">
        <v>13.78</v>
      </c>
      <c r="F116" s="1">
        <v>6.58</v>
      </c>
      <c r="G116" s="1">
        <v>3.2</v>
      </c>
      <c r="H116" s="1">
        <v>7.7</v>
      </c>
      <c r="I116" s="1">
        <v>3.95</v>
      </c>
      <c r="J116" s="1">
        <v>11.9</v>
      </c>
      <c r="K116" s="1">
        <v>2.09</v>
      </c>
      <c r="L116" s="1">
        <v>7.56</v>
      </c>
      <c r="M116" s="1">
        <v>6.25</v>
      </c>
      <c r="N116" s="1">
        <v>19.600000000000001</v>
      </c>
      <c r="O116" s="1">
        <v>8.57</v>
      </c>
      <c r="P116" s="1">
        <v>9.01</v>
      </c>
      <c r="Q116" s="1">
        <v>15.5</v>
      </c>
      <c r="R116" s="1">
        <v>10.35</v>
      </c>
      <c r="S116" s="1">
        <v>3.98</v>
      </c>
      <c r="T116" s="1">
        <v>22.89</v>
      </c>
      <c r="U116" s="9">
        <v>1.41</v>
      </c>
      <c r="V116" s="9">
        <v>5.27</v>
      </c>
      <c r="W116" s="9">
        <v>0.65600000000000003</v>
      </c>
      <c r="X116" s="9">
        <v>4.4000000000000004</v>
      </c>
      <c r="Y116" s="9">
        <v>0.30399999999999999</v>
      </c>
      <c r="Z116" s="1">
        <v>1.39</v>
      </c>
      <c r="AA116" s="1">
        <v>1.5</v>
      </c>
      <c r="AB116" s="1">
        <v>4.3600000000000003</v>
      </c>
      <c r="AC116" s="1">
        <v>1.43</v>
      </c>
      <c r="AD116" s="1">
        <v>0.58599999999999997</v>
      </c>
      <c r="AE116" s="1">
        <v>1.1200000000000001</v>
      </c>
      <c r="AF116" s="1">
        <v>0.72599999999999998</v>
      </c>
      <c r="AG116" s="1">
        <v>4.4400000000000004</v>
      </c>
      <c r="AH116" s="1">
        <v>0.28999999999999998</v>
      </c>
      <c r="AI116" s="1">
        <v>21.5</v>
      </c>
      <c r="AJ116" s="1">
        <v>4.3099999999999996</v>
      </c>
      <c r="AK116" s="1">
        <v>2.69</v>
      </c>
      <c r="AM116" s="1">
        <v>790.97</v>
      </c>
    </row>
    <row r="117" spans="1:39" x14ac:dyDescent="0.25">
      <c r="A117" s="5">
        <v>42993</v>
      </c>
      <c r="B117" s="1">
        <v>29.66</v>
      </c>
      <c r="C117" s="1">
        <v>19.760000000000002</v>
      </c>
      <c r="D117" s="1">
        <v>8.7799999999999994</v>
      </c>
      <c r="E117" s="1">
        <v>13.78</v>
      </c>
      <c r="F117" s="1">
        <v>6.7</v>
      </c>
      <c r="G117" s="1">
        <v>3.16</v>
      </c>
      <c r="H117" s="1">
        <v>7.61</v>
      </c>
      <c r="I117" s="1">
        <v>3.92</v>
      </c>
      <c r="J117" s="1">
        <v>12.02</v>
      </c>
      <c r="K117" s="1">
        <v>2.08</v>
      </c>
      <c r="L117" s="1">
        <v>7.34</v>
      </c>
      <c r="M117" s="1">
        <v>6.21</v>
      </c>
      <c r="N117" s="1">
        <v>19.350000000000001</v>
      </c>
      <c r="O117" s="1">
        <v>8.49</v>
      </c>
      <c r="P117" s="1">
        <v>9.1</v>
      </c>
      <c r="Q117" s="1">
        <v>15.5</v>
      </c>
      <c r="R117" s="1">
        <v>10.3</v>
      </c>
      <c r="S117" s="1">
        <v>4</v>
      </c>
      <c r="T117" s="1">
        <v>22.3</v>
      </c>
      <c r="U117" s="9">
        <v>1.41</v>
      </c>
      <c r="V117" s="9">
        <v>5.4</v>
      </c>
      <c r="W117" s="9">
        <v>0.65</v>
      </c>
      <c r="X117" s="9">
        <v>4.45</v>
      </c>
      <c r="Y117" s="9">
        <v>0.30199999999999999</v>
      </c>
      <c r="Z117" s="1">
        <v>1.29</v>
      </c>
      <c r="AA117" s="1">
        <v>1.5</v>
      </c>
      <c r="AB117" s="1">
        <v>4.3899999999999997</v>
      </c>
      <c r="AC117" s="1">
        <v>1.42</v>
      </c>
      <c r="AD117" s="1">
        <v>0.56799999999999995</v>
      </c>
      <c r="AE117" s="1">
        <v>1.1100000000000001</v>
      </c>
      <c r="AF117" s="1">
        <v>0.72</v>
      </c>
      <c r="AG117" s="1">
        <v>4.3899999999999997</v>
      </c>
      <c r="AH117" s="1">
        <v>0.29299999999999998</v>
      </c>
      <c r="AI117" s="1">
        <v>21.06</v>
      </c>
      <c r="AJ117" s="1">
        <v>4.29</v>
      </c>
      <c r="AK117" s="1">
        <v>2.67</v>
      </c>
      <c r="AM117" s="1">
        <v>776.2</v>
      </c>
    </row>
    <row r="118" spans="1:39" x14ac:dyDescent="0.25">
      <c r="A118" s="5">
        <v>42996</v>
      </c>
      <c r="B118" s="1">
        <v>28.92</v>
      </c>
      <c r="C118" s="1">
        <v>18.11</v>
      </c>
      <c r="D118" s="1">
        <v>8.8000000000000007</v>
      </c>
      <c r="E118" s="1">
        <v>13.61</v>
      </c>
      <c r="F118" s="1">
        <v>6.55</v>
      </c>
      <c r="G118" s="1">
        <v>2.95</v>
      </c>
      <c r="H118" s="1">
        <v>7.7</v>
      </c>
      <c r="I118" s="1">
        <v>3.9</v>
      </c>
      <c r="J118" s="1">
        <v>11.91</v>
      </c>
      <c r="K118" s="1">
        <v>2.0499999999999998</v>
      </c>
      <c r="L118" s="1">
        <v>7.39</v>
      </c>
      <c r="M118" s="1">
        <v>6.16</v>
      </c>
      <c r="N118" s="1">
        <v>19.5</v>
      </c>
      <c r="O118" s="1">
        <v>8.4</v>
      </c>
      <c r="P118" s="1">
        <v>9.01</v>
      </c>
      <c r="Q118" s="1">
        <v>15.4</v>
      </c>
      <c r="R118" s="1">
        <v>10.09</v>
      </c>
      <c r="S118" s="1">
        <v>4</v>
      </c>
      <c r="T118" s="1">
        <v>22.4</v>
      </c>
      <c r="U118" s="9">
        <v>1.4</v>
      </c>
      <c r="V118" s="9">
        <v>5.4</v>
      </c>
      <c r="W118" s="9">
        <v>0.63400000000000001</v>
      </c>
      <c r="X118" s="9">
        <v>4.3499999999999996</v>
      </c>
      <c r="Y118" s="9">
        <v>0.3</v>
      </c>
      <c r="Z118" s="1">
        <v>1.27</v>
      </c>
      <c r="AA118" s="1">
        <v>1.46</v>
      </c>
      <c r="AB118" s="1">
        <v>4.28</v>
      </c>
      <c r="AC118" s="1">
        <v>1.38</v>
      </c>
      <c r="AD118" s="1">
        <v>0.54800000000000004</v>
      </c>
      <c r="AE118" s="1">
        <v>1.06</v>
      </c>
      <c r="AF118" s="1">
        <v>0.69699999999999995</v>
      </c>
      <c r="AG118" s="1">
        <v>4.25</v>
      </c>
      <c r="AH118" s="1">
        <v>0.28999999999999998</v>
      </c>
      <c r="AI118" s="1">
        <v>20.399999999999999</v>
      </c>
      <c r="AJ118" s="1">
        <v>4.28</v>
      </c>
      <c r="AK118" s="1">
        <v>2.72</v>
      </c>
      <c r="AM118" s="1">
        <v>760.79</v>
      </c>
    </row>
    <row r="119" spans="1:39" x14ac:dyDescent="0.25">
      <c r="A119" s="5">
        <v>42997</v>
      </c>
      <c r="B119" s="1">
        <v>28.3</v>
      </c>
      <c r="C119" s="1">
        <v>18.95</v>
      </c>
      <c r="D119" s="1">
        <v>8.7200000000000006</v>
      </c>
      <c r="E119" s="1">
        <v>13.8</v>
      </c>
      <c r="F119" s="1">
        <v>6.4</v>
      </c>
      <c r="G119" s="1">
        <v>2.92</v>
      </c>
      <c r="H119" s="1">
        <v>7.79</v>
      </c>
      <c r="I119" s="1">
        <v>3.85</v>
      </c>
      <c r="J119" s="1">
        <v>11.9</v>
      </c>
      <c r="K119" s="1">
        <v>2.06</v>
      </c>
      <c r="L119" s="1">
        <v>7.35</v>
      </c>
      <c r="M119" s="1">
        <v>6</v>
      </c>
      <c r="N119" s="1">
        <v>19.7</v>
      </c>
      <c r="O119" s="1">
        <v>8.35</v>
      </c>
      <c r="P119" s="1">
        <v>9.1</v>
      </c>
      <c r="Q119" s="1">
        <v>15.4</v>
      </c>
      <c r="R119" s="1">
        <v>10.17</v>
      </c>
      <c r="S119" s="1">
        <v>3.98</v>
      </c>
      <c r="T119" s="1">
        <v>22</v>
      </c>
      <c r="U119" s="9">
        <v>1.4</v>
      </c>
      <c r="V119" s="9">
        <v>5.36</v>
      </c>
      <c r="W119" s="9">
        <v>0.63400000000000001</v>
      </c>
      <c r="X119" s="9">
        <v>4.3899999999999997</v>
      </c>
      <c r="Y119" s="9">
        <v>0.3</v>
      </c>
      <c r="Z119" s="1">
        <v>1.32</v>
      </c>
      <c r="AA119" s="1">
        <v>1.43</v>
      </c>
      <c r="AB119" s="1">
        <v>4.38</v>
      </c>
      <c r="AC119" s="1">
        <v>1.36</v>
      </c>
      <c r="AD119" s="1">
        <v>0.56399999999999995</v>
      </c>
      <c r="AE119" s="1">
        <v>1.1399999999999999</v>
      </c>
      <c r="AF119" s="1">
        <v>0.70699999999999996</v>
      </c>
      <c r="AG119" s="1">
        <v>4.26</v>
      </c>
      <c r="AH119" s="1">
        <v>0.28899999999999998</v>
      </c>
      <c r="AI119" s="1">
        <v>20.65</v>
      </c>
      <c r="AJ119" s="1">
        <v>4.29</v>
      </c>
      <c r="AK119" s="1">
        <v>2.82</v>
      </c>
      <c r="AM119" s="1">
        <v>762.86</v>
      </c>
    </row>
    <row r="120" spans="1:39" x14ac:dyDescent="0.25">
      <c r="A120" s="5">
        <v>42998</v>
      </c>
      <c r="B120" s="1">
        <v>28.23</v>
      </c>
      <c r="C120" s="1">
        <v>19.25</v>
      </c>
      <c r="D120" s="1">
        <v>8.6999999999999993</v>
      </c>
      <c r="E120" s="1">
        <v>14.12</v>
      </c>
      <c r="F120" s="1">
        <v>6.38</v>
      </c>
      <c r="G120" s="1">
        <v>2.9</v>
      </c>
      <c r="H120" s="1">
        <v>7.94</v>
      </c>
      <c r="I120" s="1">
        <v>3.82</v>
      </c>
      <c r="J120" s="1">
        <v>11.8</v>
      </c>
      <c r="K120" s="1">
        <v>1.97</v>
      </c>
      <c r="L120" s="1">
        <v>7.12</v>
      </c>
      <c r="M120" s="1">
        <v>5.88</v>
      </c>
      <c r="N120" s="1">
        <v>19.38</v>
      </c>
      <c r="O120" s="1">
        <v>8.15</v>
      </c>
      <c r="P120" s="1">
        <v>9.1</v>
      </c>
      <c r="Q120" s="1">
        <v>15.2</v>
      </c>
      <c r="R120" s="1">
        <v>10.36</v>
      </c>
      <c r="S120" s="1">
        <v>3.9</v>
      </c>
      <c r="T120" s="1">
        <v>22.26</v>
      </c>
      <c r="U120" s="9">
        <v>1.39</v>
      </c>
      <c r="V120" s="9">
        <v>5.36</v>
      </c>
      <c r="W120" s="9">
        <v>0.61399999999999999</v>
      </c>
      <c r="X120" s="9">
        <v>4.33</v>
      </c>
      <c r="Y120" s="9">
        <v>0.30299999999999999</v>
      </c>
      <c r="Z120" s="1">
        <v>1.33</v>
      </c>
      <c r="AA120" s="1">
        <v>1.47</v>
      </c>
      <c r="AB120" s="1">
        <v>4.2699999999999996</v>
      </c>
      <c r="AC120" s="1">
        <v>1.35</v>
      </c>
      <c r="AD120" s="1">
        <v>0.55400000000000005</v>
      </c>
      <c r="AE120" s="1">
        <v>1.1100000000000001</v>
      </c>
      <c r="AF120" s="1">
        <v>0.70299999999999996</v>
      </c>
      <c r="AG120" s="1">
        <v>4.29</v>
      </c>
      <c r="AH120" s="1">
        <v>0.29399999999999998</v>
      </c>
      <c r="AI120" s="1">
        <v>21</v>
      </c>
      <c r="AJ120" s="1">
        <v>4.17</v>
      </c>
      <c r="AK120" s="1">
        <v>2.74</v>
      </c>
      <c r="AM120" s="1">
        <v>757.98</v>
      </c>
    </row>
    <row r="121" spans="1:39" x14ac:dyDescent="0.25">
      <c r="A121" s="5">
        <v>42999</v>
      </c>
      <c r="B121" s="1">
        <v>28.11</v>
      </c>
      <c r="C121" s="1">
        <v>19.25</v>
      </c>
      <c r="D121" s="1">
        <v>8.6999999999999993</v>
      </c>
      <c r="E121" s="1">
        <v>14.05</v>
      </c>
      <c r="F121" s="1">
        <v>6.36</v>
      </c>
      <c r="G121" s="1">
        <v>2.98</v>
      </c>
      <c r="H121" s="1">
        <v>8</v>
      </c>
      <c r="I121" s="1">
        <v>3.83</v>
      </c>
      <c r="J121" s="1">
        <v>11.83</v>
      </c>
      <c r="K121" s="1">
        <v>2.02</v>
      </c>
      <c r="L121" s="1">
        <v>7.18</v>
      </c>
      <c r="M121" s="1">
        <v>5.9</v>
      </c>
      <c r="N121" s="1">
        <v>19.010000000000002</v>
      </c>
      <c r="O121" s="1">
        <v>8.36</v>
      </c>
      <c r="P121" s="1">
        <v>9.0399999999999991</v>
      </c>
      <c r="Q121" s="1">
        <v>15.41</v>
      </c>
      <c r="R121" s="1">
        <v>10.5</v>
      </c>
      <c r="S121" s="1">
        <v>3.96</v>
      </c>
      <c r="T121" s="1">
        <v>21.88</v>
      </c>
      <c r="U121" s="9">
        <v>1.36</v>
      </c>
      <c r="V121" s="9">
        <v>5.42</v>
      </c>
      <c r="W121" s="9">
        <v>0.61699999999999999</v>
      </c>
      <c r="X121" s="9">
        <v>4.4000000000000004</v>
      </c>
      <c r="Y121" s="9">
        <v>0.308</v>
      </c>
      <c r="Z121" s="1">
        <v>1.33</v>
      </c>
      <c r="AA121" s="1">
        <v>1.49</v>
      </c>
      <c r="AB121" s="1">
        <v>4.34</v>
      </c>
      <c r="AC121" s="1">
        <v>1.39</v>
      </c>
      <c r="AD121" s="1">
        <v>0.56899999999999995</v>
      </c>
      <c r="AE121" s="1">
        <v>1.1200000000000001</v>
      </c>
      <c r="AF121" s="1">
        <v>0.69499999999999995</v>
      </c>
      <c r="AG121" s="1">
        <v>4.29</v>
      </c>
      <c r="AH121" s="1">
        <v>0.30399999999999999</v>
      </c>
      <c r="AI121" s="1">
        <v>21.94</v>
      </c>
      <c r="AJ121" s="1">
        <v>4.2699999999999996</v>
      </c>
      <c r="AK121" s="1">
        <v>2.8</v>
      </c>
      <c r="AM121" s="1">
        <v>765.99</v>
      </c>
    </row>
    <row r="122" spans="1:39" x14ac:dyDescent="0.25">
      <c r="A122" s="5">
        <v>43000</v>
      </c>
      <c r="B122" s="1">
        <v>28.5</v>
      </c>
      <c r="C122" s="1">
        <v>19</v>
      </c>
      <c r="D122" s="1">
        <v>8.73</v>
      </c>
      <c r="E122" s="1">
        <v>14.2</v>
      </c>
      <c r="F122" s="1">
        <v>6.39</v>
      </c>
      <c r="G122" s="1">
        <v>2.98</v>
      </c>
      <c r="H122" s="1">
        <v>8.1</v>
      </c>
      <c r="I122" s="1">
        <v>3.85</v>
      </c>
      <c r="J122" s="1">
        <v>11.83</v>
      </c>
      <c r="K122" s="1">
        <v>2.0699999999999998</v>
      </c>
      <c r="L122" s="1">
        <v>7.38</v>
      </c>
      <c r="M122" s="1">
        <v>5.9</v>
      </c>
      <c r="N122" s="1">
        <v>19.72</v>
      </c>
      <c r="O122" s="1">
        <v>8.2100000000000009</v>
      </c>
      <c r="P122" s="1">
        <v>9.1300000000000008</v>
      </c>
      <c r="Q122" s="1">
        <v>15.38</v>
      </c>
      <c r="R122" s="1">
        <v>10.46</v>
      </c>
      <c r="S122" s="1">
        <v>4</v>
      </c>
      <c r="T122" s="1">
        <v>21.89</v>
      </c>
      <c r="U122" s="9">
        <v>1.36</v>
      </c>
      <c r="V122" s="9">
        <v>5.4</v>
      </c>
      <c r="W122" s="9">
        <v>0.62</v>
      </c>
      <c r="X122" s="9">
        <v>4.3899999999999997</v>
      </c>
      <c r="Y122" s="9">
        <v>0.32300000000000001</v>
      </c>
      <c r="Z122" s="1">
        <v>1.35</v>
      </c>
      <c r="AA122" s="1">
        <v>1.47</v>
      </c>
      <c r="AB122" s="1">
        <v>4.38</v>
      </c>
      <c r="AC122" s="1">
        <v>1.4</v>
      </c>
      <c r="AD122" s="1">
        <v>0.58099999999999996</v>
      </c>
      <c r="AE122" s="1">
        <v>1.1299999999999999</v>
      </c>
      <c r="AF122" s="1">
        <v>0.69799999999999995</v>
      </c>
      <c r="AG122" s="1">
        <v>4.3899999999999997</v>
      </c>
      <c r="AH122" s="1">
        <v>0.29399999999999998</v>
      </c>
      <c r="AI122" s="1">
        <v>23.34</v>
      </c>
      <c r="AJ122" s="1">
        <v>4.33</v>
      </c>
      <c r="AK122" s="1">
        <v>2.81</v>
      </c>
      <c r="AM122" s="1">
        <v>773.94</v>
      </c>
    </row>
    <row r="123" spans="1:39" x14ac:dyDescent="0.25">
      <c r="A123" s="5">
        <v>43003</v>
      </c>
      <c r="B123" s="1">
        <v>28.1</v>
      </c>
      <c r="C123" s="1">
        <v>18.66</v>
      </c>
      <c r="D123" s="1">
        <v>8.6999999999999993</v>
      </c>
      <c r="E123" s="1">
        <v>13.92</v>
      </c>
      <c r="F123" s="1">
        <v>6.2</v>
      </c>
      <c r="G123" s="1">
        <v>2.82</v>
      </c>
      <c r="H123" s="1">
        <v>8.0500000000000007</v>
      </c>
      <c r="I123" s="1">
        <v>3.83</v>
      </c>
      <c r="J123" s="1">
        <v>12</v>
      </c>
      <c r="K123" s="1">
        <v>1.97</v>
      </c>
      <c r="L123" s="1">
        <v>7.19</v>
      </c>
      <c r="M123" s="1">
        <v>5.84</v>
      </c>
      <c r="N123" s="1">
        <v>19.54</v>
      </c>
      <c r="O123" s="1">
        <v>8.16</v>
      </c>
      <c r="P123" s="1">
        <v>8.91</v>
      </c>
      <c r="Q123" s="1">
        <v>15.41</v>
      </c>
      <c r="R123" s="1">
        <v>10.35</v>
      </c>
      <c r="S123" s="1">
        <v>3.95</v>
      </c>
      <c r="T123" s="1">
        <v>21.5</v>
      </c>
      <c r="U123" s="9">
        <v>1.35</v>
      </c>
      <c r="V123" s="9">
        <v>5.25</v>
      </c>
      <c r="W123" s="9">
        <v>0.60799999999999998</v>
      </c>
      <c r="X123" s="9">
        <v>4.3499999999999996</v>
      </c>
      <c r="Y123" s="9">
        <v>0.3</v>
      </c>
      <c r="Z123" s="1">
        <v>1.29</v>
      </c>
      <c r="AA123" s="1">
        <v>1.41</v>
      </c>
      <c r="AB123" s="1">
        <v>4.28</v>
      </c>
      <c r="AC123" s="1">
        <v>1.37</v>
      </c>
      <c r="AD123" s="1">
        <v>0.54200000000000004</v>
      </c>
      <c r="AE123" s="1">
        <v>1.0900000000000001</v>
      </c>
      <c r="AF123" s="1">
        <v>0.67300000000000004</v>
      </c>
      <c r="AG123" s="1">
        <v>4.41</v>
      </c>
      <c r="AH123" s="1">
        <v>0.28000000000000003</v>
      </c>
      <c r="AI123" s="1">
        <v>23.05</v>
      </c>
      <c r="AJ123" s="1">
        <v>4.29</v>
      </c>
      <c r="AK123" s="1">
        <v>2.8</v>
      </c>
      <c r="AM123" s="1">
        <v>742.49</v>
      </c>
    </row>
    <row r="124" spans="1:39" x14ac:dyDescent="0.25">
      <c r="A124" s="5">
        <v>43004</v>
      </c>
      <c r="B124" s="1">
        <v>28.65</v>
      </c>
      <c r="C124" s="1">
        <v>18.600000000000001</v>
      </c>
      <c r="D124" s="1">
        <v>8.75</v>
      </c>
      <c r="E124" s="1">
        <v>13.84</v>
      </c>
      <c r="F124" s="1">
        <v>6.6</v>
      </c>
      <c r="G124" s="1">
        <v>2.9</v>
      </c>
      <c r="H124" s="1">
        <v>8</v>
      </c>
      <c r="I124" s="1">
        <v>3.83</v>
      </c>
      <c r="J124" s="1">
        <v>12</v>
      </c>
      <c r="K124" s="1">
        <v>2</v>
      </c>
      <c r="L124" s="1">
        <v>7.28</v>
      </c>
      <c r="M124" s="1">
        <v>5.95</v>
      </c>
      <c r="N124" s="1">
        <v>20.05</v>
      </c>
      <c r="O124" s="1">
        <v>8.15</v>
      </c>
      <c r="P124" s="1">
        <v>8.98</v>
      </c>
      <c r="Q124" s="1">
        <v>15.44</v>
      </c>
      <c r="R124" s="1">
        <v>10.36</v>
      </c>
      <c r="S124" s="1">
        <v>3.98</v>
      </c>
      <c r="T124" s="1">
        <v>21.24</v>
      </c>
      <c r="U124" s="9">
        <v>1.35</v>
      </c>
      <c r="V124" s="9">
        <v>5.49</v>
      </c>
      <c r="W124" s="9">
        <v>0.61</v>
      </c>
      <c r="X124" s="9">
        <v>4.38</v>
      </c>
      <c r="Y124" s="9">
        <v>0.309</v>
      </c>
      <c r="Z124" s="1">
        <v>1.32</v>
      </c>
      <c r="AA124" s="1">
        <v>1.46</v>
      </c>
      <c r="AB124" s="1">
        <v>4.3</v>
      </c>
      <c r="AC124" s="1">
        <v>1.43</v>
      </c>
      <c r="AD124" s="1">
        <v>0.54200000000000004</v>
      </c>
      <c r="AE124" s="1">
        <v>1.1200000000000001</v>
      </c>
      <c r="AF124" s="1">
        <v>0.68200000000000005</v>
      </c>
      <c r="AG124" s="1">
        <v>4.4000000000000004</v>
      </c>
      <c r="AH124" s="1">
        <v>0.28000000000000003</v>
      </c>
      <c r="AI124" s="1">
        <v>22.62</v>
      </c>
      <c r="AJ124" s="1">
        <v>4.25</v>
      </c>
      <c r="AK124" s="1">
        <v>2.75</v>
      </c>
      <c r="AM124" s="1">
        <v>740.37</v>
      </c>
    </row>
    <row r="125" spans="1:39" x14ac:dyDescent="0.25">
      <c r="A125" s="5">
        <v>43005</v>
      </c>
      <c r="B125" s="1">
        <v>28.27</v>
      </c>
      <c r="C125" s="1">
        <v>18.3</v>
      </c>
      <c r="D125" s="1">
        <v>8.65</v>
      </c>
      <c r="E125" s="1">
        <v>14.13</v>
      </c>
      <c r="F125" s="1">
        <v>6.7</v>
      </c>
      <c r="G125" s="1">
        <v>3.02</v>
      </c>
      <c r="H125" s="1">
        <v>7.91</v>
      </c>
      <c r="I125" s="1">
        <v>3.83</v>
      </c>
      <c r="J125" s="1">
        <v>12</v>
      </c>
      <c r="K125" s="1">
        <v>2</v>
      </c>
      <c r="L125" s="1">
        <v>7.19</v>
      </c>
      <c r="M125" s="1">
        <v>6</v>
      </c>
      <c r="N125" s="1">
        <v>19.3</v>
      </c>
      <c r="O125" s="1">
        <v>8.1</v>
      </c>
      <c r="P125" s="1">
        <v>8.9499999999999993</v>
      </c>
      <c r="Q125" s="1">
        <v>15.52</v>
      </c>
      <c r="R125" s="1">
        <v>10.3</v>
      </c>
      <c r="S125" s="1">
        <v>4</v>
      </c>
      <c r="T125" s="1">
        <v>21.65</v>
      </c>
      <c r="U125" s="9">
        <v>1.39</v>
      </c>
      <c r="V125" s="9">
        <v>5.51</v>
      </c>
      <c r="W125" s="9">
        <v>0.61</v>
      </c>
      <c r="X125" s="9">
        <v>4.38</v>
      </c>
      <c r="Y125" s="9">
        <v>0.312</v>
      </c>
      <c r="Z125" s="1">
        <v>1.33</v>
      </c>
      <c r="AA125" s="1">
        <v>1.5</v>
      </c>
      <c r="AB125" s="1">
        <v>4.26</v>
      </c>
      <c r="AC125" s="1">
        <v>1.36</v>
      </c>
      <c r="AD125" s="1">
        <v>0.53600000000000003</v>
      </c>
      <c r="AE125" s="1">
        <v>1.1100000000000001</v>
      </c>
      <c r="AF125" s="1">
        <v>0.68500000000000005</v>
      </c>
      <c r="AG125" s="1">
        <v>4.2300000000000004</v>
      </c>
      <c r="AH125" s="1">
        <v>0.27600000000000002</v>
      </c>
      <c r="AI125" s="1">
        <v>23</v>
      </c>
      <c r="AJ125" s="1">
        <v>4.21</v>
      </c>
      <c r="AK125" s="1">
        <v>2.79</v>
      </c>
      <c r="AM125" s="1">
        <v>736.64</v>
      </c>
    </row>
    <row r="126" spans="1:39" x14ac:dyDescent="0.25">
      <c r="A126" s="5">
        <v>43006</v>
      </c>
      <c r="B126" s="1">
        <v>28.16</v>
      </c>
      <c r="C126" s="1">
        <v>18.510000000000002</v>
      </c>
      <c r="D126" s="1">
        <v>8.7899999999999991</v>
      </c>
      <c r="E126" s="1">
        <v>13.9</v>
      </c>
      <c r="F126" s="1">
        <v>6.6</v>
      </c>
      <c r="G126" s="1">
        <v>3.03</v>
      </c>
      <c r="H126" s="1">
        <v>8.01</v>
      </c>
      <c r="I126" s="1">
        <v>3.85</v>
      </c>
      <c r="J126" s="1">
        <v>12.34</v>
      </c>
      <c r="K126" s="1">
        <v>2.0499999999999998</v>
      </c>
      <c r="L126" s="1">
        <v>7.23</v>
      </c>
      <c r="M126" s="1">
        <v>6.05</v>
      </c>
      <c r="N126" s="1">
        <v>19.5</v>
      </c>
      <c r="O126" s="1">
        <v>8.11</v>
      </c>
      <c r="P126" s="1">
        <v>8.9499999999999993</v>
      </c>
      <c r="Q126" s="1">
        <v>15.53</v>
      </c>
      <c r="R126" s="1">
        <v>10.3</v>
      </c>
      <c r="S126" s="1">
        <v>4.03</v>
      </c>
      <c r="T126" s="1">
        <v>21.58</v>
      </c>
      <c r="U126" s="9">
        <v>1.36</v>
      </c>
      <c r="V126" s="9">
        <v>5.67</v>
      </c>
      <c r="W126" s="9">
        <v>0.61</v>
      </c>
      <c r="X126" s="9">
        <v>4.38</v>
      </c>
      <c r="Y126" s="9">
        <v>0.32800000000000001</v>
      </c>
      <c r="Z126" s="1">
        <v>1.34</v>
      </c>
      <c r="AA126" s="1">
        <v>1.5</v>
      </c>
      <c r="AB126" s="1">
        <v>4.38</v>
      </c>
      <c r="AC126" s="1">
        <v>1.41</v>
      </c>
      <c r="AD126" s="1">
        <v>0.55500000000000005</v>
      </c>
      <c r="AE126" s="1">
        <v>1.1299999999999999</v>
      </c>
      <c r="AF126" s="1">
        <v>0.68799999999999994</v>
      </c>
      <c r="AG126" s="1">
        <v>4.4000000000000004</v>
      </c>
      <c r="AH126" s="1">
        <v>0.28000000000000003</v>
      </c>
      <c r="AI126" s="1">
        <v>23</v>
      </c>
      <c r="AJ126" s="1">
        <v>4.18</v>
      </c>
      <c r="AK126" s="1">
        <v>2.77</v>
      </c>
      <c r="AM126" s="1">
        <v>754.76</v>
      </c>
    </row>
    <row r="127" spans="1:39" x14ac:dyDescent="0.25">
      <c r="A127" s="5">
        <v>43007</v>
      </c>
      <c r="B127" s="1">
        <v>28.26</v>
      </c>
      <c r="C127" s="1">
        <v>18.39</v>
      </c>
      <c r="D127" s="1">
        <v>8.6999999999999993</v>
      </c>
      <c r="E127" s="1">
        <v>13.99</v>
      </c>
      <c r="F127" s="1">
        <v>6.82</v>
      </c>
      <c r="G127" s="1">
        <v>2.97</v>
      </c>
      <c r="H127" s="1">
        <v>8.09</v>
      </c>
      <c r="I127" s="1">
        <v>3.86</v>
      </c>
      <c r="J127" s="1">
        <v>12.39</v>
      </c>
      <c r="K127" s="1">
        <v>1.99</v>
      </c>
      <c r="L127" s="1">
        <v>7.2</v>
      </c>
      <c r="M127" s="1">
        <v>6.15</v>
      </c>
      <c r="N127" s="1">
        <v>20.21</v>
      </c>
      <c r="O127" s="1">
        <v>8.35</v>
      </c>
      <c r="P127" s="1">
        <v>8.9499999999999993</v>
      </c>
      <c r="Q127" s="1">
        <v>16</v>
      </c>
      <c r="R127" s="1">
        <v>10.23</v>
      </c>
      <c r="S127" s="1">
        <v>4.07</v>
      </c>
      <c r="T127" s="1">
        <v>21.42</v>
      </c>
      <c r="U127" s="9">
        <v>1.5</v>
      </c>
      <c r="V127" s="9">
        <v>5.88</v>
      </c>
      <c r="W127" s="9">
        <v>0.62</v>
      </c>
      <c r="X127" s="9">
        <v>4.3899999999999997</v>
      </c>
      <c r="Y127" s="9">
        <v>0.32800000000000001</v>
      </c>
      <c r="Z127" s="1">
        <v>1.34</v>
      </c>
      <c r="AA127" s="1">
        <v>1.57</v>
      </c>
      <c r="AB127" s="1">
        <v>4.4000000000000004</v>
      </c>
      <c r="AC127" s="1">
        <v>1.42</v>
      </c>
      <c r="AD127" s="1">
        <v>0.55500000000000005</v>
      </c>
      <c r="AE127" s="1">
        <v>1.1100000000000001</v>
      </c>
      <c r="AF127" s="1">
        <v>0.67900000000000005</v>
      </c>
      <c r="AG127" s="1">
        <v>4.4000000000000004</v>
      </c>
      <c r="AH127" s="1">
        <v>0.27400000000000002</v>
      </c>
      <c r="AI127" s="1">
        <v>23.07</v>
      </c>
      <c r="AJ127" s="1">
        <v>4.18</v>
      </c>
      <c r="AK127" s="1">
        <v>2.73</v>
      </c>
      <c r="AM127" s="1">
        <v>755.61</v>
      </c>
    </row>
    <row r="128" spans="1:39" x14ac:dyDescent="0.25">
      <c r="A128" s="5">
        <v>43010</v>
      </c>
      <c r="B128" s="1">
        <v>28.44</v>
      </c>
      <c r="C128" s="1">
        <v>18.64</v>
      </c>
      <c r="D128" s="1">
        <v>8.67</v>
      </c>
      <c r="E128" s="1">
        <v>13.98</v>
      </c>
      <c r="F128" s="1">
        <v>6.76</v>
      </c>
      <c r="G128" s="1">
        <v>3.12</v>
      </c>
      <c r="H128" s="1">
        <v>8.1300000000000008</v>
      </c>
      <c r="I128" s="1">
        <v>3.87</v>
      </c>
      <c r="J128" s="1">
        <v>12.55</v>
      </c>
      <c r="K128" s="1">
        <v>1.94</v>
      </c>
      <c r="L128" s="1">
        <v>7.3</v>
      </c>
      <c r="M128" s="1">
        <v>6.17</v>
      </c>
      <c r="N128" s="1">
        <v>19.61</v>
      </c>
      <c r="O128" s="1">
        <v>8.43</v>
      </c>
      <c r="P128" s="1">
        <v>8.77</v>
      </c>
      <c r="Q128" s="1">
        <v>15.5</v>
      </c>
      <c r="R128" s="1">
        <v>10.06</v>
      </c>
      <c r="S128" s="1">
        <v>4.09</v>
      </c>
      <c r="T128" s="1">
        <v>21.58</v>
      </c>
      <c r="U128" s="9">
        <v>1.5</v>
      </c>
      <c r="V128" s="9">
        <v>5.7</v>
      </c>
      <c r="W128" s="9">
        <v>0.60899999999999999</v>
      </c>
      <c r="X128" s="9">
        <v>4.4000000000000004</v>
      </c>
      <c r="Y128" s="9">
        <v>0.33400000000000002</v>
      </c>
      <c r="Z128" s="1">
        <v>1.34</v>
      </c>
      <c r="AA128" s="1">
        <v>1.56</v>
      </c>
      <c r="AB128" s="1">
        <v>4.43</v>
      </c>
      <c r="AC128" s="1">
        <v>1.48</v>
      </c>
      <c r="AD128" s="1">
        <v>0.56499999999999995</v>
      </c>
      <c r="AE128" s="1">
        <v>1.1100000000000001</v>
      </c>
      <c r="AF128" s="1">
        <v>0.68100000000000005</v>
      </c>
      <c r="AG128" s="1">
        <v>4.32</v>
      </c>
      <c r="AH128" s="1">
        <v>0.27</v>
      </c>
      <c r="AI128" s="1">
        <v>22.97</v>
      </c>
      <c r="AJ128" s="1">
        <v>4.16</v>
      </c>
      <c r="AK128" s="1">
        <v>2.67</v>
      </c>
      <c r="AM128" s="1">
        <v>746.48</v>
      </c>
    </row>
    <row r="129" spans="1:39" x14ac:dyDescent="0.25">
      <c r="A129" s="5">
        <v>43011</v>
      </c>
      <c r="B129" s="1">
        <v>27.91</v>
      </c>
      <c r="C129" s="1">
        <v>18.55</v>
      </c>
      <c r="D129" s="1">
        <v>8.9</v>
      </c>
      <c r="E129" s="1">
        <v>14.48</v>
      </c>
      <c r="F129" s="1">
        <v>6.9</v>
      </c>
      <c r="G129" s="1">
        <v>3.12</v>
      </c>
      <c r="H129" s="1">
        <v>8.09</v>
      </c>
      <c r="I129" s="1">
        <v>3.91</v>
      </c>
      <c r="J129" s="1">
        <v>12.3</v>
      </c>
      <c r="K129" s="1">
        <v>1.96</v>
      </c>
      <c r="L129" s="1">
        <v>7.29</v>
      </c>
      <c r="M129" s="1">
        <v>6.25</v>
      </c>
      <c r="N129" s="1">
        <v>19.75</v>
      </c>
      <c r="O129" s="1">
        <v>8.4499999999999993</v>
      </c>
      <c r="P129" s="1">
        <v>8.9499999999999993</v>
      </c>
      <c r="Q129" s="1">
        <v>15.95</v>
      </c>
      <c r="R129" s="1">
        <v>10.119999999999999</v>
      </c>
      <c r="S129" s="1">
        <v>4.09</v>
      </c>
      <c r="T129" s="1">
        <v>22.54</v>
      </c>
      <c r="U129" s="9">
        <v>1.49</v>
      </c>
      <c r="V129" s="9">
        <v>5.74</v>
      </c>
      <c r="W129" s="9">
        <v>0.60399999999999998</v>
      </c>
      <c r="X129" s="9">
        <v>4.4000000000000004</v>
      </c>
      <c r="Y129" s="9">
        <v>0.34</v>
      </c>
      <c r="Z129" s="1">
        <v>1.35</v>
      </c>
      <c r="AA129" s="1">
        <v>1.53</v>
      </c>
      <c r="AB129" s="1">
        <v>4.4000000000000004</v>
      </c>
      <c r="AC129" s="1">
        <v>1.49</v>
      </c>
      <c r="AD129" s="1">
        <v>0.58099999999999996</v>
      </c>
      <c r="AE129" s="1">
        <v>1.1399999999999999</v>
      </c>
      <c r="AF129" s="1">
        <v>0.68400000000000005</v>
      </c>
      <c r="AG129" s="1">
        <v>4.25</v>
      </c>
      <c r="AH129" s="1">
        <v>0.27100000000000002</v>
      </c>
      <c r="AI129" s="1">
        <v>23</v>
      </c>
      <c r="AJ129" s="1">
        <v>4.16</v>
      </c>
      <c r="AK129" s="1">
        <v>2.6</v>
      </c>
      <c r="AM129" s="1">
        <v>752.44</v>
      </c>
    </row>
    <row r="130" spans="1:39" x14ac:dyDescent="0.25">
      <c r="A130" s="5">
        <v>43012</v>
      </c>
      <c r="B130" s="1">
        <v>28.73</v>
      </c>
      <c r="C130" s="1">
        <v>18.28</v>
      </c>
      <c r="D130" s="1">
        <v>8.86</v>
      </c>
      <c r="E130" s="1">
        <v>14.58</v>
      </c>
      <c r="F130" s="1">
        <v>6.85</v>
      </c>
      <c r="G130" s="1">
        <v>3.14</v>
      </c>
      <c r="H130" s="1">
        <v>8.26</v>
      </c>
      <c r="I130" s="1">
        <v>3.92</v>
      </c>
      <c r="J130" s="1">
        <v>12.28</v>
      </c>
      <c r="K130" s="1">
        <v>1.93</v>
      </c>
      <c r="L130" s="1">
        <v>7.37</v>
      </c>
      <c r="M130" s="1">
        <v>6.24</v>
      </c>
      <c r="N130" s="1">
        <v>19.850000000000001</v>
      </c>
      <c r="O130" s="1">
        <v>8.4700000000000006</v>
      </c>
      <c r="P130" s="1">
        <v>8.99</v>
      </c>
      <c r="Q130" s="1">
        <v>15.88</v>
      </c>
      <c r="R130" s="1">
        <v>10.050000000000001</v>
      </c>
      <c r="S130" s="1">
        <v>4.1100000000000003</v>
      </c>
      <c r="T130" s="1">
        <v>21.8</v>
      </c>
      <c r="U130" s="9">
        <v>1.48</v>
      </c>
      <c r="V130" s="9">
        <v>5.82</v>
      </c>
      <c r="W130" s="9">
        <v>0.6</v>
      </c>
      <c r="X130" s="9">
        <v>4.3600000000000003</v>
      </c>
      <c r="Y130" s="9">
        <v>0.32800000000000001</v>
      </c>
      <c r="Z130" s="1">
        <v>1.35</v>
      </c>
      <c r="AA130" s="1">
        <v>1.54</v>
      </c>
      <c r="AB130" s="1">
        <v>4.3499999999999996</v>
      </c>
      <c r="AC130" s="1">
        <v>1.51</v>
      </c>
      <c r="AD130" s="1">
        <v>0.57099999999999995</v>
      </c>
      <c r="AE130" s="1">
        <v>1.1599999999999999</v>
      </c>
      <c r="AF130" s="1">
        <v>0.7</v>
      </c>
      <c r="AG130" s="1">
        <v>4.3</v>
      </c>
      <c r="AH130" s="1">
        <v>0.25900000000000001</v>
      </c>
      <c r="AI130" s="1">
        <v>22.98</v>
      </c>
      <c r="AJ130" s="1">
        <v>4.09</v>
      </c>
      <c r="AK130" s="1">
        <v>2.6</v>
      </c>
      <c r="AM130" s="1">
        <v>750.72</v>
      </c>
    </row>
    <row r="131" spans="1:39" x14ac:dyDescent="0.25">
      <c r="A131" s="5">
        <v>43013</v>
      </c>
      <c r="B131" s="1">
        <v>28.3</v>
      </c>
      <c r="C131" s="1">
        <v>17.72</v>
      </c>
      <c r="D131" s="1">
        <v>8.9700000000000006</v>
      </c>
      <c r="E131" s="1">
        <v>14.4</v>
      </c>
      <c r="F131" s="1">
        <v>6.79</v>
      </c>
      <c r="G131" s="1">
        <v>3.13</v>
      </c>
      <c r="H131" s="1">
        <v>8.26</v>
      </c>
      <c r="I131" s="1">
        <v>3.89</v>
      </c>
      <c r="J131" s="1">
        <v>12.03</v>
      </c>
      <c r="K131" s="1">
        <v>1.94</v>
      </c>
      <c r="L131" s="1">
        <v>7.3</v>
      </c>
      <c r="M131" s="1">
        <v>6.16</v>
      </c>
      <c r="N131" s="1">
        <v>19.649999999999999</v>
      </c>
      <c r="O131" s="1">
        <v>8.51</v>
      </c>
      <c r="P131" s="1">
        <v>8.8699999999999992</v>
      </c>
      <c r="Q131" s="1">
        <v>15.84</v>
      </c>
      <c r="R131" s="1">
        <v>10.050000000000001</v>
      </c>
      <c r="S131" s="1">
        <v>4.12</v>
      </c>
      <c r="T131" s="1">
        <v>22</v>
      </c>
      <c r="U131" s="9">
        <v>1.49</v>
      </c>
      <c r="V131" s="9">
        <v>5.68</v>
      </c>
      <c r="W131" s="9">
        <v>0.59899999999999998</v>
      </c>
      <c r="X131" s="9">
        <v>4.3099999999999996</v>
      </c>
      <c r="Y131" s="9">
        <v>0.32400000000000001</v>
      </c>
      <c r="Z131" s="1">
        <v>1.35</v>
      </c>
      <c r="AA131" s="1">
        <v>1.55</v>
      </c>
      <c r="AB131" s="1">
        <v>4.3899999999999997</v>
      </c>
      <c r="AC131" s="1">
        <v>1.58</v>
      </c>
      <c r="AD131" s="1">
        <v>0.56699999999999995</v>
      </c>
      <c r="AE131" s="1">
        <v>1.1299999999999999</v>
      </c>
      <c r="AF131" s="1">
        <v>0.70799999999999996</v>
      </c>
      <c r="AG131" s="1">
        <v>4.29</v>
      </c>
      <c r="AH131" s="1">
        <v>0.25900000000000001</v>
      </c>
      <c r="AI131" s="1">
        <v>22.9</v>
      </c>
      <c r="AJ131" s="1">
        <v>4.01</v>
      </c>
      <c r="AK131" s="1">
        <v>2.5499999999999998</v>
      </c>
      <c r="AM131" s="1">
        <v>744.8</v>
      </c>
    </row>
    <row r="132" spans="1:39" x14ac:dyDescent="0.25">
      <c r="A132" s="5">
        <v>43014</v>
      </c>
      <c r="B132" s="1">
        <v>28.36</v>
      </c>
      <c r="C132" s="1">
        <v>18.07</v>
      </c>
      <c r="D132" s="1">
        <v>9</v>
      </c>
      <c r="E132" s="1">
        <v>14.54</v>
      </c>
      <c r="F132" s="1">
        <v>6.78</v>
      </c>
      <c r="G132" s="1">
        <v>3.12</v>
      </c>
      <c r="H132" s="1">
        <v>8.3699999999999992</v>
      </c>
      <c r="I132" s="1">
        <v>3.92</v>
      </c>
      <c r="J132" s="1">
        <v>12.15</v>
      </c>
      <c r="K132" s="1">
        <v>1.92</v>
      </c>
      <c r="L132" s="1">
        <v>7.14</v>
      </c>
      <c r="M132" s="1">
        <v>6.15</v>
      </c>
      <c r="N132" s="1">
        <v>19.59</v>
      </c>
      <c r="O132" s="1">
        <v>8.4600000000000009</v>
      </c>
      <c r="P132" s="1">
        <v>8.85</v>
      </c>
      <c r="Q132" s="1">
        <v>15.84</v>
      </c>
      <c r="R132" s="1">
        <v>10.199999999999999</v>
      </c>
      <c r="S132" s="1">
        <v>4.12</v>
      </c>
      <c r="T132" s="1">
        <v>21.8</v>
      </c>
      <c r="U132" s="9">
        <v>1.54</v>
      </c>
      <c r="V132" s="9">
        <v>5.58</v>
      </c>
      <c r="W132" s="9">
        <v>0.59899999999999998</v>
      </c>
      <c r="X132" s="9">
        <v>4.3</v>
      </c>
      <c r="Y132" s="9">
        <v>0.318</v>
      </c>
      <c r="Z132" s="1">
        <v>1.35</v>
      </c>
      <c r="AA132" s="1">
        <v>1.58</v>
      </c>
      <c r="AB132" s="1">
        <v>4.3499999999999996</v>
      </c>
      <c r="AC132" s="1">
        <v>1.63</v>
      </c>
      <c r="AD132" s="1">
        <v>0.56000000000000005</v>
      </c>
      <c r="AE132" s="1">
        <v>1.1299999999999999</v>
      </c>
      <c r="AF132" s="1">
        <v>0.68600000000000005</v>
      </c>
      <c r="AG132" s="1">
        <v>4.3600000000000003</v>
      </c>
      <c r="AH132" s="1">
        <v>0.25</v>
      </c>
      <c r="AI132" s="1">
        <v>22.62</v>
      </c>
      <c r="AJ132" s="1">
        <v>4.07</v>
      </c>
      <c r="AK132" s="1">
        <v>2.5499999999999998</v>
      </c>
      <c r="AM132" s="1">
        <v>745.55</v>
      </c>
    </row>
    <row r="133" spans="1:39" x14ac:dyDescent="0.25">
      <c r="A133" s="5">
        <v>43017</v>
      </c>
      <c r="B133" s="1">
        <v>28.78</v>
      </c>
      <c r="C133" s="1">
        <v>18.079999999999998</v>
      </c>
      <c r="D133" s="1">
        <v>8.9</v>
      </c>
      <c r="E133" s="1">
        <v>14.65</v>
      </c>
      <c r="F133" s="1">
        <v>6.69</v>
      </c>
      <c r="G133" s="1">
        <v>3.11</v>
      </c>
      <c r="H133" s="1">
        <v>8.3000000000000007</v>
      </c>
      <c r="I133" s="1">
        <v>3.95</v>
      </c>
      <c r="J133" s="1">
        <v>12.19</v>
      </c>
      <c r="K133" s="1">
        <v>1.91</v>
      </c>
      <c r="L133" s="1">
        <v>7.14</v>
      </c>
      <c r="M133" s="1">
        <v>6.08</v>
      </c>
      <c r="N133" s="1">
        <v>19.399999999999999</v>
      </c>
      <c r="O133" s="1">
        <v>8.48</v>
      </c>
      <c r="P133" s="1">
        <v>9.01</v>
      </c>
      <c r="Q133" s="1">
        <v>15.7</v>
      </c>
      <c r="R133" s="1">
        <v>10.28</v>
      </c>
      <c r="S133" s="1">
        <v>4.1399999999999997</v>
      </c>
      <c r="T133" s="1">
        <v>21.68</v>
      </c>
      <c r="U133" s="9">
        <v>1.59</v>
      </c>
      <c r="V133" s="9">
        <v>5.52</v>
      </c>
      <c r="W133" s="9">
        <v>0.6</v>
      </c>
      <c r="X133" s="9">
        <v>4.0999999999999996</v>
      </c>
      <c r="Y133" s="9">
        <v>0.32</v>
      </c>
      <c r="Z133" s="1">
        <v>1.36</v>
      </c>
      <c r="AA133" s="1">
        <v>1.56</v>
      </c>
      <c r="AB133" s="1">
        <v>4.3499999999999996</v>
      </c>
      <c r="AC133" s="1">
        <v>1.63</v>
      </c>
      <c r="AD133" s="1">
        <v>0.54900000000000004</v>
      </c>
      <c r="AE133" s="1">
        <v>1.1399999999999999</v>
      </c>
      <c r="AF133" s="1">
        <v>0.70899999999999996</v>
      </c>
      <c r="AG133" s="1">
        <v>4.25</v>
      </c>
      <c r="AH133" s="1">
        <v>0.24</v>
      </c>
      <c r="AI133" s="1">
        <v>22.98</v>
      </c>
      <c r="AJ133" s="1">
        <v>4.0599999999999996</v>
      </c>
      <c r="AK133" s="1">
        <v>2.59</v>
      </c>
      <c r="AM133" s="1">
        <v>750.17</v>
      </c>
    </row>
    <row r="134" spans="1:39" x14ac:dyDescent="0.25">
      <c r="A134" s="5">
        <v>43018</v>
      </c>
      <c r="B134" s="1">
        <v>28.89</v>
      </c>
      <c r="C134" s="1">
        <v>18.05</v>
      </c>
      <c r="D134" s="1">
        <v>8.8800000000000008</v>
      </c>
      <c r="E134" s="1">
        <v>14.55</v>
      </c>
      <c r="F134" s="1">
        <v>6.66</v>
      </c>
      <c r="G134" s="1">
        <v>3.06</v>
      </c>
      <c r="H134" s="1">
        <v>8.18</v>
      </c>
      <c r="I134" s="1">
        <v>3.9</v>
      </c>
      <c r="J134" s="1">
        <v>12.15</v>
      </c>
      <c r="K134" s="1">
        <v>1.88</v>
      </c>
      <c r="L134" s="1">
        <v>7.09</v>
      </c>
      <c r="M134" s="1">
        <v>6.08</v>
      </c>
      <c r="N134" s="1">
        <v>19.97</v>
      </c>
      <c r="O134" s="1">
        <v>8.5</v>
      </c>
      <c r="P134" s="1">
        <v>9</v>
      </c>
      <c r="Q134" s="1">
        <v>15.87</v>
      </c>
      <c r="R134" s="1">
        <v>10.27</v>
      </c>
      <c r="S134" s="1">
        <v>4.1399999999999997</v>
      </c>
      <c r="T134" s="1">
        <v>21.7</v>
      </c>
      <c r="U134" s="9">
        <v>1.59</v>
      </c>
      <c r="V134" s="9">
        <v>5.48</v>
      </c>
      <c r="W134" s="9">
        <v>0.6</v>
      </c>
      <c r="X134" s="9">
        <v>4.22</v>
      </c>
      <c r="Y134" s="9">
        <v>0.32800000000000001</v>
      </c>
      <c r="Z134" s="1">
        <v>1.36</v>
      </c>
      <c r="AA134" s="1">
        <v>1.57</v>
      </c>
      <c r="AB134" s="1">
        <v>4.33</v>
      </c>
      <c r="AC134" s="1">
        <v>1.6</v>
      </c>
      <c r="AD134" s="1">
        <v>0.54300000000000004</v>
      </c>
      <c r="AE134" s="1">
        <v>1.1399999999999999</v>
      </c>
      <c r="AF134" s="1">
        <v>0.70699999999999996</v>
      </c>
      <c r="AG134" s="1">
        <v>4.2</v>
      </c>
      <c r="AH134" s="1">
        <v>0.245</v>
      </c>
      <c r="AI134" s="1">
        <v>22.98</v>
      </c>
      <c r="AJ134" s="1">
        <v>4.03</v>
      </c>
      <c r="AK134" s="1">
        <v>2.59</v>
      </c>
      <c r="AM134" s="1">
        <v>755.03</v>
      </c>
    </row>
    <row r="135" spans="1:39" x14ac:dyDescent="0.25">
      <c r="A135" s="5">
        <v>43019</v>
      </c>
      <c r="B135" s="1">
        <v>29</v>
      </c>
      <c r="C135" s="1">
        <v>17.8</v>
      </c>
      <c r="D135" s="1">
        <v>8.8800000000000008</v>
      </c>
      <c r="E135" s="1">
        <v>14.18</v>
      </c>
      <c r="F135" s="1">
        <v>6.52</v>
      </c>
      <c r="G135" s="1">
        <v>3.13</v>
      </c>
      <c r="H135" s="1">
        <v>8.08</v>
      </c>
      <c r="I135" s="1">
        <v>3.9</v>
      </c>
      <c r="J135" s="1">
        <v>12.12</v>
      </c>
      <c r="K135" s="1">
        <v>1.88</v>
      </c>
      <c r="L135" s="1">
        <v>7.1</v>
      </c>
      <c r="M135" s="1">
        <v>5.99</v>
      </c>
      <c r="N135" s="1">
        <v>19.66</v>
      </c>
      <c r="O135" s="1">
        <v>8.52</v>
      </c>
      <c r="P135" s="1">
        <v>9</v>
      </c>
      <c r="Q135" s="1">
        <v>15.63</v>
      </c>
      <c r="R135" s="1">
        <v>10.27</v>
      </c>
      <c r="S135" s="1">
        <v>4.1399999999999997</v>
      </c>
      <c r="T135" s="1">
        <v>21.37</v>
      </c>
      <c r="U135" s="9">
        <v>1.57</v>
      </c>
      <c r="V135" s="9">
        <v>5.38</v>
      </c>
      <c r="W135" s="9">
        <v>0.59899999999999998</v>
      </c>
      <c r="X135" s="9">
        <v>4.28</v>
      </c>
      <c r="Y135" s="9">
        <v>0.33400000000000002</v>
      </c>
      <c r="Z135" s="1">
        <v>1.38</v>
      </c>
      <c r="AA135" s="1">
        <v>1.55</v>
      </c>
      <c r="AB135" s="1">
        <v>4.32</v>
      </c>
      <c r="AC135" s="1">
        <v>1.58</v>
      </c>
      <c r="AD135" s="1">
        <v>0.54</v>
      </c>
      <c r="AE135" s="1">
        <v>1.1200000000000001</v>
      </c>
      <c r="AF135" s="1">
        <v>0.70299999999999996</v>
      </c>
      <c r="AG135" s="1">
        <v>4.1900000000000004</v>
      </c>
      <c r="AH135" s="1">
        <v>0.25800000000000001</v>
      </c>
      <c r="AI135" s="1">
        <v>22.98</v>
      </c>
      <c r="AJ135" s="1">
        <v>4.04</v>
      </c>
      <c r="AK135" s="1">
        <v>2.58</v>
      </c>
      <c r="AM135" s="1">
        <v>748.61</v>
      </c>
    </row>
    <row r="136" spans="1:39" x14ac:dyDescent="0.25">
      <c r="A136" s="5">
        <v>43020</v>
      </c>
      <c r="B136" s="1">
        <v>29.04</v>
      </c>
      <c r="C136" s="1">
        <v>17.940000000000001</v>
      </c>
      <c r="D136" s="1">
        <v>8.8800000000000008</v>
      </c>
      <c r="E136" s="1">
        <v>14.22</v>
      </c>
      <c r="F136" s="1">
        <v>6.44</v>
      </c>
      <c r="G136" s="1">
        <v>3.07</v>
      </c>
      <c r="H136" s="1">
        <v>8.01</v>
      </c>
      <c r="I136" s="1">
        <v>3.89</v>
      </c>
      <c r="J136" s="1">
        <v>12.1</v>
      </c>
      <c r="K136" s="1">
        <v>1.97</v>
      </c>
      <c r="L136" s="1">
        <v>7.11</v>
      </c>
      <c r="M136" s="1">
        <v>6.04</v>
      </c>
      <c r="N136" s="1">
        <v>19.46</v>
      </c>
      <c r="O136" s="1">
        <v>8.41</v>
      </c>
      <c r="P136" s="1">
        <v>9</v>
      </c>
      <c r="Q136" s="1">
        <v>15.66</v>
      </c>
      <c r="R136" s="1">
        <v>10.26</v>
      </c>
      <c r="S136" s="1">
        <v>4.1399999999999997</v>
      </c>
      <c r="T136" s="1">
        <v>21.3</v>
      </c>
      <c r="U136" s="9">
        <v>1.56</v>
      </c>
      <c r="V136" s="9">
        <v>5.35</v>
      </c>
      <c r="W136" s="9">
        <v>0.59499999999999997</v>
      </c>
      <c r="X136" s="9">
        <v>4.3099999999999996</v>
      </c>
      <c r="Y136" s="9">
        <v>0.34599999999999997</v>
      </c>
      <c r="Z136" s="1">
        <v>1.4</v>
      </c>
      <c r="AA136" s="1">
        <v>1.56</v>
      </c>
      <c r="AB136" s="1">
        <v>4.33</v>
      </c>
      <c r="AC136" s="1">
        <v>1.56</v>
      </c>
      <c r="AD136" s="1">
        <v>0.53900000000000003</v>
      </c>
      <c r="AE136" s="1">
        <v>1.1399999999999999</v>
      </c>
      <c r="AF136" s="1">
        <v>0.69899999999999995</v>
      </c>
      <c r="AG136" s="1">
        <v>4.13</v>
      </c>
      <c r="AH136" s="1">
        <v>0.25</v>
      </c>
      <c r="AI136" s="1">
        <v>23</v>
      </c>
      <c r="AJ136" s="1">
        <v>4.0199999999999996</v>
      </c>
      <c r="AK136" s="1">
        <v>2.58</v>
      </c>
      <c r="AM136" s="1">
        <v>751.35</v>
      </c>
    </row>
    <row r="137" spans="1:39" x14ac:dyDescent="0.25">
      <c r="A137" s="5">
        <v>43021</v>
      </c>
      <c r="B137" s="1">
        <v>29.27</v>
      </c>
      <c r="C137" s="1">
        <v>17.64</v>
      </c>
      <c r="D137" s="1">
        <v>8.9</v>
      </c>
      <c r="E137" s="1">
        <v>14.3</v>
      </c>
      <c r="F137" s="1">
        <v>6.67</v>
      </c>
      <c r="G137" s="1">
        <v>3.11</v>
      </c>
      <c r="H137" s="1">
        <v>8.07</v>
      </c>
      <c r="I137" s="1">
        <v>3.95</v>
      </c>
      <c r="J137" s="1">
        <v>12.2</v>
      </c>
      <c r="K137" s="1">
        <v>2.0099999999999998</v>
      </c>
      <c r="L137" s="1">
        <v>7.29</v>
      </c>
      <c r="M137" s="1">
        <v>5.97</v>
      </c>
      <c r="N137" s="1">
        <v>19.59</v>
      </c>
      <c r="O137" s="1">
        <v>8.51</v>
      </c>
      <c r="P137" s="1">
        <v>9.14</v>
      </c>
      <c r="Q137" s="1">
        <v>15.67</v>
      </c>
      <c r="R137" s="1">
        <v>10.19</v>
      </c>
      <c r="S137" s="1">
        <v>4.17</v>
      </c>
      <c r="T137" s="1">
        <v>21.2</v>
      </c>
      <c r="U137" s="9">
        <v>1.56</v>
      </c>
      <c r="V137" s="9">
        <v>5.4</v>
      </c>
      <c r="W137" s="9">
        <v>0.6</v>
      </c>
      <c r="X137" s="9">
        <v>4.2699999999999996</v>
      </c>
      <c r="Y137" s="9">
        <v>0.35</v>
      </c>
      <c r="Z137" s="1">
        <v>1.42</v>
      </c>
      <c r="AA137" s="1">
        <v>1.6</v>
      </c>
      <c r="AB137" s="1">
        <v>4.37</v>
      </c>
      <c r="AC137" s="1">
        <v>1.59</v>
      </c>
      <c r="AD137" s="1">
        <v>0.54200000000000004</v>
      </c>
      <c r="AE137" s="1">
        <v>1.1499999999999999</v>
      </c>
      <c r="AF137" s="1">
        <v>0.69699999999999995</v>
      </c>
      <c r="AG137" s="1">
        <v>4.1900000000000004</v>
      </c>
      <c r="AH137" s="1">
        <v>0.253</v>
      </c>
      <c r="AI137" s="1">
        <v>23.48</v>
      </c>
      <c r="AJ137" s="1">
        <v>4.0199999999999996</v>
      </c>
      <c r="AK137" s="1">
        <v>2.54</v>
      </c>
      <c r="AM137" s="1">
        <v>761.35</v>
      </c>
    </row>
    <row r="138" spans="1:39" x14ac:dyDescent="0.25">
      <c r="A138" s="5">
        <v>43024</v>
      </c>
      <c r="B138" s="1">
        <v>29.42</v>
      </c>
      <c r="C138" s="1">
        <v>17.64</v>
      </c>
      <c r="D138" s="1">
        <v>9</v>
      </c>
      <c r="E138" s="1">
        <v>14.43</v>
      </c>
      <c r="F138" s="1">
        <v>6.67</v>
      </c>
      <c r="G138" s="1">
        <v>3.14</v>
      </c>
      <c r="H138" s="1">
        <v>8.15</v>
      </c>
      <c r="I138" s="1">
        <v>3.99</v>
      </c>
      <c r="J138" s="1">
        <v>12.23</v>
      </c>
      <c r="K138" s="1">
        <v>2</v>
      </c>
      <c r="L138" s="1">
        <v>7.3</v>
      </c>
      <c r="M138" s="1">
        <v>6.04</v>
      </c>
      <c r="N138" s="1">
        <v>19.399999999999999</v>
      </c>
      <c r="O138" s="1">
        <v>8.57</v>
      </c>
      <c r="P138" s="1">
        <v>9.1999999999999993</v>
      </c>
      <c r="Q138" s="1">
        <v>15.75</v>
      </c>
      <c r="R138" s="1">
        <v>10.3</v>
      </c>
      <c r="S138" s="1">
        <v>4.2</v>
      </c>
      <c r="T138" s="1">
        <v>21.59</v>
      </c>
      <c r="U138" s="9">
        <v>1.55</v>
      </c>
      <c r="V138" s="9">
        <v>5.43</v>
      </c>
      <c r="W138" s="9">
        <v>0.60699999999999998</v>
      </c>
      <c r="X138" s="9">
        <v>4.32</v>
      </c>
      <c r="Y138" s="9">
        <v>0.35499999999999998</v>
      </c>
      <c r="Z138" s="1">
        <v>1.43</v>
      </c>
      <c r="AA138" s="1">
        <v>1.61</v>
      </c>
      <c r="AB138" s="1">
        <v>4.33</v>
      </c>
      <c r="AC138" s="1">
        <v>1.53</v>
      </c>
      <c r="AD138" s="1">
        <v>0.54300000000000004</v>
      </c>
      <c r="AE138" s="1">
        <v>1.1399999999999999</v>
      </c>
      <c r="AF138" s="1">
        <v>0.69</v>
      </c>
      <c r="AG138" s="1">
        <v>4.22</v>
      </c>
      <c r="AH138" s="1">
        <v>0.25700000000000001</v>
      </c>
      <c r="AI138" s="1">
        <v>23.37</v>
      </c>
      <c r="AJ138" s="1">
        <v>4</v>
      </c>
      <c r="AK138" s="1">
        <v>2.58</v>
      </c>
      <c r="AM138" s="1">
        <v>765.72</v>
      </c>
    </row>
    <row r="139" spans="1:39" x14ac:dyDescent="0.25">
      <c r="A139" s="5">
        <v>43025</v>
      </c>
      <c r="B139" s="1">
        <v>29.1</v>
      </c>
      <c r="C139" s="1">
        <v>17.489999999999998</v>
      </c>
      <c r="D139" s="1">
        <v>8.9</v>
      </c>
      <c r="E139" s="1">
        <v>14.15</v>
      </c>
      <c r="F139" s="1">
        <v>6.66</v>
      </c>
      <c r="G139" s="1">
        <v>3.07</v>
      </c>
      <c r="H139" s="1">
        <v>7.96</v>
      </c>
      <c r="I139" s="1">
        <v>3.98</v>
      </c>
      <c r="J139" s="1">
        <v>12.2</v>
      </c>
      <c r="K139" s="1">
        <v>2</v>
      </c>
      <c r="L139" s="1">
        <v>7.18</v>
      </c>
      <c r="M139" s="1">
        <v>5.97</v>
      </c>
      <c r="N139" s="1">
        <v>19.2</v>
      </c>
      <c r="O139" s="1">
        <v>8.52</v>
      </c>
      <c r="P139" s="1">
        <v>9.1999999999999993</v>
      </c>
      <c r="Q139" s="1">
        <v>15.72</v>
      </c>
      <c r="R139" s="1">
        <v>10.45</v>
      </c>
      <c r="S139" s="1">
        <v>4.1900000000000004</v>
      </c>
      <c r="T139" s="1">
        <v>21.44</v>
      </c>
      <c r="U139" s="9">
        <v>1.55</v>
      </c>
      <c r="V139" s="9">
        <v>5.36</v>
      </c>
      <c r="W139" s="9">
        <v>0.6</v>
      </c>
      <c r="X139" s="9">
        <v>4.33</v>
      </c>
      <c r="Y139" s="9">
        <v>0.35199999999999998</v>
      </c>
      <c r="Z139" s="1">
        <v>1.45</v>
      </c>
      <c r="AA139" s="1">
        <v>1.6</v>
      </c>
      <c r="AB139" s="1">
        <v>4.3899999999999997</v>
      </c>
      <c r="AC139" s="1">
        <v>1.55</v>
      </c>
      <c r="AD139" s="1">
        <v>0.54</v>
      </c>
      <c r="AE139" s="1">
        <v>1.1200000000000001</v>
      </c>
      <c r="AF139" s="1">
        <v>0.67200000000000004</v>
      </c>
      <c r="AG139" s="1">
        <v>4.2300000000000004</v>
      </c>
      <c r="AH139" s="1">
        <v>0.25600000000000001</v>
      </c>
      <c r="AI139" s="1">
        <v>23.37</v>
      </c>
      <c r="AJ139" s="1">
        <v>3.89</v>
      </c>
      <c r="AK139" s="1">
        <v>2.52</v>
      </c>
      <c r="AM139" s="1">
        <v>761.82</v>
      </c>
    </row>
    <row r="140" spans="1:39" x14ac:dyDescent="0.25">
      <c r="A140" s="5">
        <v>43026</v>
      </c>
      <c r="B140" s="1">
        <v>29.57</v>
      </c>
      <c r="C140" s="1">
        <v>17.8</v>
      </c>
      <c r="D140" s="1">
        <v>8.98</v>
      </c>
      <c r="E140" s="1">
        <v>13.8</v>
      </c>
      <c r="F140" s="1">
        <v>6.5</v>
      </c>
      <c r="G140" s="1">
        <v>3</v>
      </c>
      <c r="H140" s="1">
        <v>7.93</v>
      </c>
      <c r="I140" s="1">
        <v>3.97</v>
      </c>
      <c r="J140" s="1">
        <v>12.03</v>
      </c>
      <c r="K140" s="1">
        <v>1.96</v>
      </c>
      <c r="L140" s="1">
        <v>7.05</v>
      </c>
      <c r="M140" s="1">
        <v>6</v>
      </c>
      <c r="N140" s="1">
        <v>19.46</v>
      </c>
      <c r="O140" s="1">
        <v>8.5399999999999991</v>
      </c>
      <c r="P140" s="1">
        <v>9.2799999999999994</v>
      </c>
      <c r="Q140" s="1">
        <v>15.72</v>
      </c>
      <c r="R140" s="1">
        <v>10.45</v>
      </c>
      <c r="S140" s="1">
        <v>4.2</v>
      </c>
      <c r="T140" s="1">
        <v>20.97</v>
      </c>
      <c r="U140" s="9">
        <v>1.55</v>
      </c>
      <c r="V140" s="9">
        <v>5.59</v>
      </c>
      <c r="W140" s="9">
        <v>0.63100000000000001</v>
      </c>
      <c r="X140" s="9">
        <v>4.34</v>
      </c>
      <c r="Y140" s="9">
        <v>0.35</v>
      </c>
      <c r="Z140" s="1">
        <v>1.45</v>
      </c>
      <c r="AA140" s="1">
        <v>1.56</v>
      </c>
      <c r="AB140" s="1">
        <v>4.4000000000000004</v>
      </c>
      <c r="AC140" s="1">
        <v>1.56</v>
      </c>
      <c r="AD140" s="1">
        <v>0.54700000000000004</v>
      </c>
      <c r="AE140" s="1">
        <v>1.1100000000000001</v>
      </c>
      <c r="AF140" s="1">
        <v>0.66500000000000004</v>
      </c>
      <c r="AG140" s="1">
        <v>4.22</v>
      </c>
      <c r="AH140" s="1">
        <v>0.27100000000000002</v>
      </c>
      <c r="AI140" s="1">
        <v>23.38</v>
      </c>
      <c r="AJ140" s="1">
        <v>3.92</v>
      </c>
      <c r="AK140" s="1">
        <v>2.58</v>
      </c>
      <c r="AM140" s="1">
        <v>757.49</v>
      </c>
    </row>
    <row r="141" spans="1:39" x14ac:dyDescent="0.25">
      <c r="A141" s="5">
        <v>43027</v>
      </c>
      <c r="B141" s="1">
        <v>28.79</v>
      </c>
      <c r="C141" s="1">
        <v>17.760000000000002</v>
      </c>
      <c r="D141" s="1">
        <v>9</v>
      </c>
      <c r="E141" s="1">
        <v>13.8</v>
      </c>
      <c r="F141" s="1">
        <v>6.48</v>
      </c>
      <c r="G141" s="1">
        <v>2.97</v>
      </c>
      <c r="H141" s="1">
        <v>7.96</v>
      </c>
      <c r="I141" s="1">
        <v>3.94</v>
      </c>
      <c r="J141" s="1">
        <v>12.02</v>
      </c>
      <c r="K141" s="1">
        <v>1.89</v>
      </c>
      <c r="L141" s="1">
        <v>6.99</v>
      </c>
      <c r="M141" s="1">
        <v>5.89</v>
      </c>
      <c r="N141" s="1">
        <v>19.25</v>
      </c>
      <c r="O141" s="1">
        <v>8.4499999999999993</v>
      </c>
      <c r="P141" s="1">
        <v>9.35</v>
      </c>
      <c r="Q141" s="1">
        <v>15.63</v>
      </c>
      <c r="R141" s="1">
        <v>10.45</v>
      </c>
      <c r="S141" s="1">
        <v>4.1500000000000004</v>
      </c>
      <c r="T141" s="1">
        <v>20.86</v>
      </c>
      <c r="U141" s="9">
        <v>1.54</v>
      </c>
      <c r="V141" s="9">
        <v>5.6</v>
      </c>
      <c r="W141" s="9">
        <v>0.63100000000000001</v>
      </c>
      <c r="X141" s="9">
        <v>4.3</v>
      </c>
      <c r="Y141" s="9">
        <v>0.33800000000000002</v>
      </c>
      <c r="Z141" s="1">
        <v>1.42</v>
      </c>
      <c r="AA141" s="1">
        <v>1.58</v>
      </c>
      <c r="AB141" s="1">
        <v>4.3499999999999996</v>
      </c>
      <c r="AC141" s="1">
        <v>1.54</v>
      </c>
      <c r="AD141" s="1">
        <v>0.54100000000000004</v>
      </c>
      <c r="AE141" s="1">
        <v>1.08</v>
      </c>
      <c r="AF141" s="1">
        <v>0.65800000000000003</v>
      </c>
      <c r="AG141" s="1">
        <v>4.21</v>
      </c>
      <c r="AH141" s="1">
        <v>0.26900000000000002</v>
      </c>
      <c r="AI141" s="1">
        <v>22.99</v>
      </c>
      <c r="AJ141" s="1">
        <v>3.76</v>
      </c>
      <c r="AK141" s="1">
        <v>2.54</v>
      </c>
      <c r="AM141" s="1">
        <v>746.45</v>
      </c>
    </row>
    <row r="142" spans="1:39" x14ac:dyDescent="0.25">
      <c r="A142" s="5">
        <v>43028</v>
      </c>
      <c r="B142" s="1">
        <v>28.82</v>
      </c>
      <c r="C142" s="1">
        <v>17.8</v>
      </c>
      <c r="D142" s="1">
        <v>8.9499999999999993</v>
      </c>
      <c r="E142" s="1">
        <v>13.82</v>
      </c>
      <c r="F142" s="1">
        <v>6.45</v>
      </c>
      <c r="G142" s="1">
        <v>2.97</v>
      </c>
      <c r="H142" s="1">
        <v>7.95</v>
      </c>
      <c r="I142" s="1">
        <v>3.94</v>
      </c>
      <c r="J142" s="1">
        <v>12</v>
      </c>
      <c r="K142" s="1">
        <v>1.93</v>
      </c>
      <c r="L142" s="1">
        <v>7.14</v>
      </c>
      <c r="M142" s="1">
        <v>5.86</v>
      </c>
      <c r="N142" s="1">
        <v>19.39</v>
      </c>
      <c r="O142" s="1">
        <v>8.5500000000000007</v>
      </c>
      <c r="P142" s="1">
        <v>9.42</v>
      </c>
      <c r="Q142" s="1">
        <v>15.5</v>
      </c>
      <c r="R142" s="1">
        <v>10.5</v>
      </c>
      <c r="S142" s="1">
        <v>4.1500000000000004</v>
      </c>
      <c r="T142" s="1">
        <v>21.1</v>
      </c>
      <c r="U142" s="9">
        <v>1.54</v>
      </c>
      <c r="V142" s="9">
        <v>5.5</v>
      </c>
      <c r="W142" s="9">
        <v>0.63600000000000001</v>
      </c>
      <c r="X142" s="9">
        <v>4.3499999999999996</v>
      </c>
      <c r="Y142" s="9">
        <v>0.35</v>
      </c>
      <c r="Z142" s="1">
        <v>1.46</v>
      </c>
      <c r="AA142" s="1">
        <v>1.57</v>
      </c>
      <c r="AB142" s="1">
        <v>4.3600000000000003</v>
      </c>
      <c r="AC142" s="1">
        <v>1.57</v>
      </c>
      <c r="AD142" s="1">
        <v>0.53600000000000003</v>
      </c>
      <c r="AE142" s="1">
        <v>1.08</v>
      </c>
      <c r="AF142" s="1">
        <v>0.67</v>
      </c>
      <c r="AG142" s="1">
        <v>4.22</v>
      </c>
      <c r="AH142" s="1">
        <v>0.26800000000000002</v>
      </c>
      <c r="AI142" s="1">
        <v>23.34</v>
      </c>
      <c r="AJ142" s="1">
        <v>3.8</v>
      </c>
      <c r="AK142" s="1">
        <v>2.5</v>
      </c>
      <c r="AM142" s="1">
        <v>749.23</v>
      </c>
    </row>
    <row r="143" spans="1:39" x14ac:dyDescent="0.25">
      <c r="A143" s="5">
        <v>43031</v>
      </c>
      <c r="B143" s="1">
        <v>28.92</v>
      </c>
      <c r="C143" s="1">
        <v>17.41</v>
      </c>
      <c r="D143" s="1">
        <v>8.89</v>
      </c>
      <c r="E143" s="1">
        <v>13.75</v>
      </c>
      <c r="F143" s="1">
        <v>6.35</v>
      </c>
      <c r="G143" s="1">
        <v>2.87</v>
      </c>
      <c r="H143" s="1">
        <v>7.88</v>
      </c>
      <c r="I143" s="1">
        <v>3.91</v>
      </c>
      <c r="J143" s="1">
        <v>12</v>
      </c>
      <c r="K143" s="1">
        <v>1.85</v>
      </c>
      <c r="L143" s="1">
        <v>6.95</v>
      </c>
      <c r="M143" s="1">
        <v>5.8</v>
      </c>
      <c r="N143" s="1">
        <v>19.059999999999999</v>
      </c>
      <c r="O143" s="1">
        <v>8.2899999999999991</v>
      </c>
      <c r="P143" s="1">
        <v>9.4499999999999993</v>
      </c>
      <c r="Q143" s="1">
        <v>15.4</v>
      </c>
      <c r="R143" s="1">
        <v>10.4</v>
      </c>
      <c r="S143" s="1">
        <v>4.12</v>
      </c>
      <c r="T143" s="1">
        <v>20.82</v>
      </c>
      <c r="U143" s="9">
        <v>1.59</v>
      </c>
      <c r="V143" s="9">
        <v>5.4</v>
      </c>
      <c r="W143" s="9">
        <v>0.62</v>
      </c>
      <c r="X143" s="9">
        <v>4.2699999999999996</v>
      </c>
      <c r="Y143" s="9">
        <v>0.34499999999999997</v>
      </c>
      <c r="Z143" s="1">
        <v>1.44</v>
      </c>
      <c r="AA143" s="1">
        <v>1.55</v>
      </c>
      <c r="AB143" s="1">
        <v>4.34</v>
      </c>
      <c r="AC143" s="1">
        <v>1.54</v>
      </c>
      <c r="AD143" s="1">
        <v>0.53</v>
      </c>
      <c r="AE143" s="1">
        <v>1.07</v>
      </c>
      <c r="AF143" s="1">
        <v>0.66500000000000004</v>
      </c>
      <c r="AG143" s="1">
        <v>4.1900000000000004</v>
      </c>
      <c r="AH143" s="1">
        <v>0.26100000000000001</v>
      </c>
      <c r="AI143" s="1">
        <v>22.9</v>
      </c>
      <c r="AJ143" s="1">
        <v>3.63</v>
      </c>
      <c r="AK143" s="1">
        <v>2.4900000000000002</v>
      </c>
      <c r="AM143" s="1">
        <v>734.52</v>
      </c>
    </row>
    <row r="144" spans="1:39" x14ac:dyDescent="0.25">
      <c r="A144" s="5">
        <v>43032</v>
      </c>
      <c r="B144" s="1">
        <v>28.93</v>
      </c>
      <c r="C144" s="1">
        <v>17.54</v>
      </c>
      <c r="D144" s="1">
        <v>8.9</v>
      </c>
      <c r="E144" s="1">
        <v>13.75</v>
      </c>
      <c r="F144" s="1">
        <v>6.39</v>
      </c>
      <c r="G144" s="1">
        <v>2.87</v>
      </c>
      <c r="H144" s="1">
        <v>8.02</v>
      </c>
      <c r="I144" s="1">
        <v>3.93</v>
      </c>
      <c r="J144" s="1">
        <v>12.09</v>
      </c>
      <c r="K144" s="1">
        <v>1.85</v>
      </c>
      <c r="L144" s="1">
        <v>7.03</v>
      </c>
      <c r="M144" s="1">
        <v>5.97</v>
      </c>
      <c r="N144" s="1">
        <v>19.64</v>
      </c>
      <c r="O144" s="1">
        <v>8.44</v>
      </c>
      <c r="P144" s="1">
        <v>9.44</v>
      </c>
      <c r="Q144" s="1">
        <v>15.4</v>
      </c>
      <c r="R144" s="1">
        <v>10.4</v>
      </c>
      <c r="S144" s="1">
        <v>4.1399999999999997</v>
      </c>
      <c r="T144" s="1">
        <v>20.8</v>
      </c>
      <c r="U144" s="9">
        <v>1.59</v>
      </c>
      <c r="V144" s="9">
        <v>5.44</v>
      </c>
      <c r="W144" s="9">
        <v>0.63</v>
      </c>
      <c r="X144" s="9">
        <v>4.3499999999999996</v>
      </c>
      <c r="Y144" s="9">
        <v>0.35099999999999998</v>
      </c>
      <c r="Z144" s="1">
        <v>1.4</v>
      </c>
      <c r="AA144" s="1">
        <v>1.54</v>
      </c>
      <c r="AB144" s="1">
        <v>4.3600000000000003</v>
      </c>
      <c r="AC144" s="1">
        <v>1.56</v>
      </c>
      <c r="AD144" s="1">
        <v>0.53300000000000003</v>
      </c>
      <c r="AE144" s="1">
        <v>1.06</v>
      </c>
      <c r="AF144" s="1">
        <v>0.67800000000000005</v>
      </c>
      <c r="AG144" s="1">
        <v>4.17</v>
      </c>
      <c r="AH144" s="1">
        <v>0.255</v>
      </c>
      <c r="AI144" s="1">
        <v>22.9</v>
      </c>
      <c r="AJ144" s="1">
        <v>3.68</v>
      </c>
      <c r="AK144" s="1">
        <v>2.56</v>
      </c>
      <c r="AM144" s="1">
        <v>737.19</v>
      </c>
    </row>
    <row r="145" spans="1:39" x14ac:dyDescent="0.25">
      <c r="A145" s="5">
        <v>43033</v>
      </c>
      <c r="B145" s="1">
        <v>28.9</v>
      </c>
      <c r="C145" s="1">
        <v>17.55</v>
      </c>
      <c r="D145" s="1">
        <v>8.9499999999999993</v>
      </c>
      <c r="E145" s="1">
        <v>13.55</v>
      </c>
      <c r="F145" s="1">
        <v>6.39</v>
      </c>
      <c r="G145" s="1">
        <v>2.82</v>
      </c>
      <c r="H145" s="1">
        <v>7.89</v>
      </c>
      <c r="I145" s="1">
        <v>3.94</v>
      </c>
      <c r="J145" s="1">
        <v>12.4</v>
      </c>
      <c r="K145" s="1">
        <v>1.83</v>
      </c>
      <c r="L145" s="1">
        <v>7.08</v>
      </c>
      <c r="M145" s="1">
        <v>5.9</v>
      </c>
      <c r="N145" s="1">
        <v>19.649999999999999</v>
      </c>
      <c r="O145" s="1">
        <v>8.48</v>
      </c>
      <c r="P145" s="1">
        <v>9.4499999999999993</v>
      </c>
      <c r="Q145" s="1">
        <v>15.52</v>
      </c>
      <c r="R145" s="1">
        <v>10.5</v>
      </c>
      <c r="S145" s="1">
        <v>4.1399999999999997</v>
      </c>
      <c r="T145" s="1">
        <v>20.79</v>
      </c>
      <c r="U145" s="9">
        <v>1.59</v>
      </c>
      <c r="V145" s="9">
        <v>5.4</v>
      </c>
      <c r="W145" s="9">
        <v>0.626</v>
      </c>
      <c r="X145" s="9">
        <v>4.3600000000000003</v>
      </c>
      <c r="Y145" s="9">
        <v>0.36499999999999999</v>
      </c>
      <c r="Z145" s="1">
        <v>1.42</v>
      </c>
      <c r="AA145" s="1">
        <v>1.53</v>
      </c>
      <c r="AB145" s="1">
        <v>4.3600000000000003</v>
      </c>
      <c r="AC145" s="1">
        <v>1.66</v>
      </c>
      <c r="AD145" s="1">
        <v>0.53</v>
      </c>
      <c r="AE145" s="1">
        <v>1.06</v>
      </c>
      <c r="AF145" s="1">
        <v>0.67400000000000004</v>
      </c>
      <c r="AG145" s="1">
        <v>4.17</v>
      </c>
      <c r="AH145" s="1">
        <v>0.24099999999999999</v>
      </c>
      <c r="AI145" s="1">
        <v>22.94</v>
      </c>
      <c r="AJ145" s="1">
        <v>3.67</v>
      </c>
      <c r="AK145" s="1">
        <v>2.5</v>
      </c>
      <c r="AM145" s="1">
        <v>737.25</v>
      </c>
    </row>
    <row r="146" spans="1:39" x14ac:dyDescent="0.25">
      <c r="A146" s="5">
        <v>43034</v>
      </c>
      <c r="B146" s="1">
        <v>28.76</v>
      </c>
      <c r="C146" s="1">
        <v>17.5</v>
      </c>
      <c r="D146" s="1">
        <v>8.92</v>
      </c>
      <c r="E146" s="1">
        <v>13.5</v>
      </c>
      <c r="F146" s="1">
        <v>6.36</v>
      </c>
      <c r="G146" s="1">
        <v>2.84</v>
      </c>
      <c r="H146" s="1">
        <v>7.87</v>
      </c>
      <c r="I146" s="1">
        <v>3.94</v>
      </c>
      <c r="J146" s="1">
        <v>12.35</v>
      </c>
      <c r="K146" s="1">
        <v>1.87</v>
      </c>
      <c r="L146" s="1">
        <v>7.13</v>
      </c>
      <c r="M146" s="1">
        <v>5.78</v>
      </c>
      <c r="N146" s="1">
        <v>19.53</v>
      </c>
      <c r="O146" s="1">
        <v>8.68</v>
      </c>
      <c r="P146" s="1">
        <v>9.49</v>
      </c>
      <c r="Q146" s="1">
        <v>15.4</v>
      </c>
      <c r="R146" s="1">
        <v>10.44</v>
      </c>
      <c r="S146" s="1">
        <v>4.1399999999999997</v>
      </c>
      <c r="T146" s="1">
        <v>20.399999999999999</v>
      </c>
      <c r="U146" s="9">
        <v>1.48</v>
      </c>
      <c r="V146" s="9">
        <v>5.46</v>
      </c>
      <c r="W146" s="9">
        <v>0.63100000000000001</v>
      </c>
      <c r="X146" s="9">
        <v>4.33</v>
      </c>
      <c r="Y146" s="9">
        <v>0.36399999999999999</v>
      </c>
      <c r="Z146" s="1">
        <v>1.43</v>
      </c>
      <c r="AA146" s="1">
        <v>1.55</v>
      </c>
      <c r="AB146" s="1">
        <v>4.3600000000000003</v>
      </c>
      <c r="AC146" s="1">
        <v>1.7</v>
      </c>
      <c r="AD146" s="1">
        <v>0.53800000000000003</v>
      </c>
      <c r="AE146" s="1">
        <v>1.06</v>
      </c>
      <c r="AF146" s="1">
        <v>0.68899999999999995</v>
      </c>
      <c r="AG146" s="1">
        <v>4.2</v>
      </c>
      <c r="AH146" s="1">
        <v>0.23899999999999999</v>
      </c>
      <c r="AI146" s="1">
        <v>23.05</v>
      </c>
      <c r="AJ146" s="1">
        <v>3.7</v>
      </c>
      <c r="AK146" s="1">
        <v>2.58</v>
      </c>
      <c r="AM146" s="1">
        <v>739.8</v>
      </c>
    </row>
    <row r="147" spans="1:39" x14ac:dyDescent="0.25">
      <c r="A147" s="5">
        <v>43035</v>
      </c>
      <c r="B147" s="1">
        <v>28.5</v>
      </c>
      <c r="C147" s="1">
        <v>17.5</v>
      </c>
      <c r="D147" s="1">
        <v>8.6999999999999993</v>
      </c>
      <c r="E147" s="1">
        <v>13.52</v>
      </c>
      <c r="F147" s="1">
        <v>6.36</v>
      </c>
      <c r="G147" s="1">
        <v>2.92</v>
      </c>
      <c r="H147" s="1">
        <v>7.87</v>
      </c>
      <c r="I147" s="1">
        <v>3.95</v>
      </c>
      <c r="J147" s="1">
        <v>12.15</v>
      </c>
      <c r="K147" s="1">
        <v>1.87</v>
      </c>
      <c r="L147" s="1">
        <v>7.1</v>
      </c>
      <c r="M147" s="1">
        <v>5.78</v>
      </c>
      <c r="N147" s="1">
        <v>20.100000000000001</v>
      </c>
      <c r="O147" s="1">
        <v>8.8000000000000007</v>
      </c>
      <c r="P147" s="1">
        <v>9.43</v>
      </c>
      <c r="Q147" s="1">
        <v>15.47</v>
      </c>
      <c r="R147" s="1">
        <v>10.4</v>
      </c>
      <c r="S147" s="1">
        <v>4.1399999999999997</v>
      </c>
      <c r="T147" s="1">
        <v>20.440000000000001</v>
      </c>
      <c r="U147" s="9">
        <v>1.54</v>
      </c>
      <c r="V147" s="9">
        <v>5.44</v>
      </c>
      <c r="W147" s="9">
        <v>0.63800000000000001</v>
      </c>
      <c r="X147" s="9">
        <v>4.3600000000000003</v>
      </c>
      <c r="Y147" s="9">
        <v>0.37</v>
      </c>
      <c r="Z147" s="1">
        <v>1.42</v>
      </c>
      <c r="AA147" s="1">
        <v>1.59</v>
      </c>
      <c r="AB147" s="1">
        <v>4.33</v>
      </c>
      <c r="AC147" s="1">
        <v>1.7</v>
      </c>
      <c r="AD147" s="1">
        <v>0.55700000000000005</v>
      </c>
      <c r="AE147" s="1">
        <v>1.06</v>
      </c>
      <c r="AF147" s="1">
        <v>0.67800000000000005</v>
      </c>
      <c r="AG147" s="1">
        <v>4.2</v>
      </c>
      <c r="AH147" s="1">
        <v>0.23799999999999999</v>
      </c>
      <c r="AI147" s="1">
        <v>23.09</v>
      </c>
      <c r="AJ147" s="1">
        <v>3.74</v>
      </c>
      <c r="AK147" s="1">
        <v>2.58</v>
      </c>
      <c r="AM147" s="1">
        <v>739.22</v>
      </c>
    </row>
    <row r="148" spans="1:39" x14ac:dyDescent="0.25">
      <c r="A148" s="5">
        <v>43038</v>
      </c>
      <c r="B148" s="1">
        <v>28.88</v>
      </c>
      <c r="C148" s="1">
        <v>17.649999999999999</v>
      </c>
      <c r="D148" s="1">
        <v>8.73</v>
      </c>
      <c r="E148" s="1">
        <v>13.54</v>
      </c>
      <c r="F148" s="1">
        <v>6.44</v>
      </c>
      <c r="G148" s="1">
        <v>2.91</v>
      </c>
      <c r="H148" s="1">
        <v>7.86</v>
      </c>
      <c r="I148" s="1">
        <v>3.98</v>
      </c>
      <c r="J148" s="1">
        <v>12.5</v>
      </c>
      <c r="K148" s="1">
        <v>1.87</v>
      </c>
      <c r="L148" s="1">
        <v>7.2</v>
      </c>
      <c r="M148" s="1">
        <v>5.99</v>
      </c>
      <c r="N148" s="1">
        <v>20.18</v>
      </c>
      <c r="O148" s="1">
        <v>8.89</v>
      </c>
      <c r="P148" s="1">
        <v>9.5500000000000007</v>
      </c>
      <c r="Q148" s="1">
        <v>15.3</v>
      </c>
      <c r="R148" s="1">
        <v>10.33</v>
      </c>
      <c r="S148" s="1">
        <v>4.1399999999999997</v>
      </c>
      <c r="T148" s="1">
        <v>20.45</v>
      </c>
      <c r="U148" s="9">
        <v>1.59</v>
      </c>
      <c r="V148" s="9">
        <v>5.57</v>
      </c>
      <c r="W148" s="9">
        <v>0.63500000000000001</v>
      </c>
      <c r="X148" s="9">
        <v>4.3</v>
      </c>
      <c r="Y148" s="9">
        <v>0.375</v>
      </c>
      <c r="Z148" s="1">
        <v>1.43</v>
      </c>
      <c r="AA148" s="1">
        <v>1.57</v>
      </c>
      <c r="AB148" s="1">
        <v>4.29</v>
      </c>
      <c r="AC148" s="1">
        <v>1.71</v>
      </c>
      <c r="AD148" s="1">
        <v>0.55800000000000005</v>
      </c>
      <c r="AE148" s="1">
        <v>1.05</v>
      </c>
      <c r="AF148" s="1">
        <v>0.65100000000000002</v>
      </c>
      <c r="AG148" s="1">
        <v>4.01</v>
      </c>
      <c r="AH148" s="1">
        <v>0.23</v>
      </c>
      <c r="AI148" s="1">
        <v>22.59</v>
      </c>
      <c r="AJ148" s="1">
        <v>3.75</v>
      </c>
      <c r="AK148" s="1">
        <v>2.5499999999999998</v>
      </c>
      <c r="AM148" s="1">
        <v>743.57</v>
      </c>
    </row>
    <row r="149" spans="1:39" x14ac:dyDescent="0.25">
      <c r="A149" s="5">
        <v>43039</v>
      </c>
      <c r="B149" s="1">
        <v>29</v>
      </c>
      <c r="C149" s="1">
        <v>17.98</v>
      </c>
      <c r="D149" s="1">
        <v>8.9499999999999993</v>
      </c>
      <c r="E149" s="1">
        <v>13.8</v>
      </c>
      <c r="F149" s="1">
        <v>6.45</v>
      </c>
      <c r="G149" s="1">
        <v>3</v>
      </c>
      <c r="H149" s="1">
        <v>7.81</v>
      </c>
      <c r="I149" s="1">
        <v>4.24</v>
      </c>
      <c r="J149" s="1">
        <v>12.35</v>
      </c>
      <c r="K149" s="1">
        <v>1.86</v>
      </c>
      <c r="L149" s="1">
        <v>7.58</v>
      </c>
      <c r="M149" s="1">
        <v>6.15</v>
      </c>
      <c r="N149" s="1">
        <v>20.55</v>
      </c>
      <c r="O149" s="1">
        <v>8.99</v>
      </c>
      <c r="P149" s="1">
        <v>9.6199999999999992</v>
      </c>
      <c r="Q149" s="1">
        <v>15.6</v>
      </c>
      <c r="R149" s="1">
        <v>10.199999999999999</v>
      </c>
      <c r="S149" s="1">
        <v>4.17</v>
      </c>
      <c r="T149" s="1">
        <v>20.72</v>
      </c>
      <c r="U149" s="9">
        <v>1.59</v>
      </c>
      <c r="V149" s="9">
        <v>5.57</v>
      </c>
      <c r="W149" s="9">
        <v>0.65100000000000002</v>
      </c>
      <c r="X149" s="9">
        <v>4.3899999999999997</v>
      </c>
      <c r="Y149" s="9">
        <v>0.38</v>
      </c>
      <c r="Z149" s="1">
        <v>1.42</v>
      </c>
      <c r="AA149" s="1">
        <v>1.63</v>
      </c>
      <c r="AB149" s="1">
        <v>4.3499999999999996</v>
      </c>
      <c r="AC149" s="1">
        <v>1.8</v>
      </c>
      <c r="AD149" s="1">
        <v>0.57999999999999996</v>
      </c>
      <c r="AE149" s="1">
        <v>1.07</v>
      </c>
      <c r="AF149" s="1">
        <v>0.67500000000000004</v>
      </c>
      <c r="AG149" s="1">
        <v>4.18</v>
      </c>
      <c r="AH149" s="1">
        <v>0.23499999999999999</v>
      </c>
      <c r="AI149" s="1">
        <v>23.09</v>
      </c>
      <c r="AJ149" s="1">
        <v>3.8</v>
      </c>
      <c r="AK149" s="1">
        <v>2.5499999999999998</v>
      </c>
      <c r="AM149" s="1">
        <v>759.3</v>
      </c>
    </row>
    <row r="150" spans="1:39" x14ac:dyDescent="0.25">
      <c r="A150" s="5">
        <v>43040</v>
      </c>
      <c r="B150" s="1">
        <v>28.9</v>
      </c>
      <c r="C150" s="1">
        <v>17.61</v>
      </c>
      <c r="D150" s="1">
        <v>8.99</v>
      </c>
      <c r="E150" s="1">
        <v>13.62</v>
      </c>
      <c r="F150" s="1">
        <v>6.52</v>
      </c>
      <c r="G150" s="1">
        <v>3.05</v>
      </c>
      <c r="H150" s="1">
        <v>7.98</v>
      </c>
      <c r="I150" s="1">
        <v>4.25</v>
      </c>
      <c r="J150" s="1">
        <v>12.24</v>
      </c>
      <c r="K150" s="1">
        <v>1.91</v>
      </c>
      <c r="L150" s="1">
        <v>7.52</v>
      </c>
      <c r="M150" s="1">
        <v>6</v>
      </c>
      <c r="N150" s="1">
        <v>20.91</v>
      </c>
      <c r="O150" s="1">
        <v>9.09</v>
      </c>
      <c r="P150" s="1">
        <v>9.68</v>
      </c>
      <c r="Q150" s="1">
        <v>15.61</v>
      </c>
      <c r="R150" s="1">
        <v>10.44</v>
      </c>
      <c r="S150" s="1">
        <v>4.2699999999999996</v>
      </c>
      <c r="T150" s="1">
        <v>20.55</v>
      </c>
      <c r="U150" s="9">
        <v>1.6</v>
      </c>
      <c r="V150" s="9">
        <v>5.57</v>
      </c>
      <c r="W150" s="9">
        <v>0.66300000000000003</v>
      </c>
      <c r="X150" s="9">
        <v>4.3899999999999997</v>
      </c>
      <c r="Y150" s="9">
        <v>0.377</v>
      </c>
      <c r="Z150" s="1">
        <v>1.4</v>
      </c>
      <c r="AA150" s="1">
        <v>1.63</v>
      </c>
      <c r="AB150" s="1">
        <v>4.34</v>
      </c>
      <c r="AC150" s="1">
        <v>1.82</v>
      </c>
      <c r="AD150" s="1">
        <v>0.59</v>
      </c>
      <c r="AE150" s="1">
        <v>1.08</v>
      </c>
      <c r="AF150" s="1">
        <v>0.67600000000000005</v>
      </c>
      <c r="AG150" s="1">
        <v>4</v>
      </c>
      <c r="AH150" s="1">
        <v>0.24199999999999999</v>
      </c>
      <c r="AI150" s="1">
        <v>23.18</v>
      </c>
      <c r="AJ150" s="1">
        <v>3.82</v>
      </c>
      <c r="AK150" s="1">
        <v>2.5</v>
      </c>
      <c r="AM150" s="1">
        <v>767.07</v>
      </c>
    </row>
    <row r="151" spans="1:39" x14ac:dyDescent="0.25">
      <c r="A151" s="5">
        <v>43041</v>
      </c>
      <c r="B151" s="1">
        <v>28.93</v>
      </c>
      <c r="C151" s="1">
        <v>17.5</v>
      </c>
      <c r="D151" s="1">
        <v>8.89</v>
      </c>
      <c r="E151" s="1">
        <v>13.8</v>
      </c>
      <c r="F151" s="1">
        <v>6.48</v>
      </c>
      <c r="G151" s="1">
        <v>3.04</v>
      </c>
      <c r="H151" s="1">
        <v>7.9</v>
      </c>
      <c r="I151" s="1">
        <v>4.32</v>
      </c>
      <c r="J151" s="1">
        <v>12.44</v>
      </c>
      <c r="K151" s="1">
        <v>1.91</v>
      </c>
      <c r="L151" s="1">
        <v>7.43</v>
      </c>
      <c r="M151" s="1">
        <v>6.03</v>
      </c>
      <c r="N151" s="1">
        <v>21</v>
      </c>
      <c r="O151" s="1">
        <v>9.06</v>
      </c>
      <c r="P151" s="1">
        <v>9.69</v>
      </c>
      <c r="Q151" s="1">
        <v>15.43</v>
      </c>
      <c r="R151" s="1">
        <v>10.5</v>
      </c>
      <c r="S151" s="1">
        <v>4.29</v>
      </c>
      <c r="T151" s="1">
        <v>20.399999999999999</v>
      </c>
      <c r="U151" s="9">
        <v>1.54</v>
      </c>
      <c r="V151" s="9">
        <v>5.57</v>
      </c>
      <c r="W151" s="9">
        <v>0.66800000000000004</v>
      </c>
      <c r="X151" s="9">
        <v>4.4000000000000004</v>
      </c>
      <c r="Y151" s="9">
        <v>0.36399999999999999</v>
      </c>
      <c r="Z151" s="1">
        <v>1.39</v>
      </c>
      <c r="AA151" s="1">
        <v>1.63</v>
      </c>
      <c r="AB151" s="1">
        <v>4.37</v>
      </c>
      <c r="AC151" s="1">
        <v>1.95</v>
      </c>
      <c r="AD151" s="1">
        <v>0.58499999999999996</v>
      </c>
      <c r="AE151" s="1">
        <v>1.07</v>
      </c>
      <c r="AF151" s="1">
        <v>0.69</v>
      </c>
      <c r="AG151" s="1">
        <v>4</v>
      </c>
      <c r="AH151" s="1">
        <v>0.246</v>
      </c>
      <c r="AI151" s="1">
        <v>23.32</v>
      </c>
      <c r="AJ151" s="1">
        <v>3.77</v>
      </c>
      <c r="AK151" s="1">
        <v>2.5099999999999998</v>
      </c>
      <c r="AM151" s="1">
        <v>762.49</v>
      </c>
    </row>
    <row r="152" spans="1:39" x14ac:dyDescent="0.25">
      <c r="A152" s="5">
        <v>43042</v>
      </c>
      <c r="B152" s="1">
        <v>29.58</v>
      </c>
      <c r="C152" s="1">
        <v>17.27</v>
      </c>
      <c r="D152" s="1">
        <v>8.9600000000000009</v>
      </c>
      <c r="E152" s="1">
        <v>13.56</v>
      </c>
      <c r="F152" s="1">
        <v>6.6</v>
      </c>
      <c r="G152" s="1">
        <v>3.05</v>
      </c>
      <c r="H152" s="1">
        <v>7.88</v>
      </c>
      <c r="I152" s="1">
        <v>4.3</v>
      </c>
      <c r="J152" s="1">
        <v>12.52</v>
      </c>
      <c r="K152" s="1">
        <v>1.91</v>
      </c>
      <c r="L152" s="1">
        <v>7.39</v>
      </c>
      <c r="M152" s="1">
        <v>5.94</v>
      </c>
      <c r="N152" s="1">
        <v>21.1</v>
      </c>
      <c r="O152" s="1">
        <v>9.07</v>
      </c>
      <c r="P152" s="1">
        <v>9.7200000000000006</v>
      </c>
      <c r="Q152" s="1">
        <v>15.55</v>
      </c>
      <c r="R152" s="1">
        <v>10.6</v>
      </c>
      <c r="S152" s="1">
        <v>4.2699999999999996</v>
      </c>
      <c r="T152" s="1">
        <v>20.329999999999998</v>
      </c>
      <c r="U152" s="9">
        <v>1.58</v>
      </c>
      <c r="V152" s="9">
        <v>5.58</v>
      </c>
      <c r="W152" s="9">
        <v>0.68400000000000005</v>
      </c>
      <c r="X152" s="9">
        <v>4.32</v>
      </c>
      <c r="Y152" s="9">
        <v>0.36199999999999999</v>
      </c>
      <c r="Z152" s="1">
        <v>1.42</v>
      </c>
      <c r="AA152" s="1">
        <v>1.61</v>
      </c>
      <c r="AB152" s="1">
        <v>4.34</v>
      </c>
      <c r="AC152" s="1">
        <v>2.04</v>
      </c>
      <c r="AD152" s="1">
        <v>0.59499999999999997</v>
      </c>
      <c r="AE152" s="1">
        <v>1.1100000000000001</v>
      </c>
      <c r="AF152" s="1">
        <v>0.66</v>
      </c>
      <c r="AG152" s="1">
        <v>4.04</v>
      </c>
      <c r="AH152" s="1">
        <v>0.23799999999999999</v>
      </c>
      <c r="AI152" s="1">
        <v>23.08</v>
      </c>
      <c r="AJ152" s="1">
        <v>3.79</v>
      </c>
      <c r="AK152" s="1">
        <v>2.54</v>
      </c>
      <c r="AM152" s="1">
        <v>763.56</v>
      </c>
    </row>
    <row r="153" spans="1:39" x14ac:dyDescent="0.25">
      <c r="A153" s="5">
        <v>43045</v>
      </c>
      <c r="B153" s="1">
        <v>29.8</v>
      </c>
      <c r="C153" s="1">
        <v>17.2</v>
      </c>
      <c r="D153" s="1">
        <v>8.9</v>
      </c>
      <c r="E153" s="1">
        <v>13.6</v>
      </c>
      <c r="F153" s="1">
        <v>6.47</v>
      </c>
      <c r="G153" s="1">
        <v>3.03</v>
      </c>
      <c r="H153" s="1">
        <v>7.88</v>
      </c>
      <c r="I153" s="1">
        <v>4.3600000000000003</v>
      </c>
      <c r="J153" s="1">
        <v>12.57</v>
      </c>
      <c r="K153" s="1">
        <v>1.89</v>
      </c>
      <c r="L153" s="1">
        <v>7.5</v>
      </c>
      <c r="M153" s="1">
        <v>5.94</v>
      </c>
      <c r="N153" s="1">
        <v>21.25</v>
      </c>
      <c r="O153" s="1">
        <v>9.1</v>
      </c>
      <c r="P153" s="1">
        <v>9.6999999999999993</v>
      </c>
      <c r="Q153" s="1">
        <v>15.49</v>
      </c>
      <c r="R153" s="1">
        <v>10.8</v>
      </c>
      <c r="S153" s="1">
        <v>4.28</v>
      </c>
      <c r="T153" s="1">
        <v>20.29</v>
      </c>
      <c r="U153" s="9">
        <v>1.52</v>
      </c>
      <c r="V153" s="9">
        <v>5.59</v>
      </c>
      <c r="W153" s="9">
        <v>0.67700000000000005</v>
      </c>
      <c r="X153" s="9">
        <v>4.42</v>
      </c>
      <c r="Y153" s="9">
        <v>0.36299999999999999</v>
      </c>
      <c r="Z153" s="1">
        <v>1.41</v>
      </c>
      <c r="AA153" s="1">
        <v>1.61</v>
      </c>
      <c r="AB153" s="1">
        <v>4.3499999999999996</v>
      </c>
      <c r="AC153" s="1">
        <v>2.04</v>
      </c>
      <c r="AD153" s="1">
        <v>0.59699999999999998</v>
      </c>
      <c r="AE153" s="1">
        <v>1.1100000000000001</v>
      </c>
      <c r="AF153" s="1">
        <v>0.66800000000000004</v>
      </c>
      <c r="AG153" s="1">
        <v>4.05</v>
      </c>
      <c r="AH153" s="1">
        <v>0.23799999999999999</v>
      </c>
      <c r="AI153" s="1">
        <v>22.9</v>
      </c>
      <c r="AJ153" s="1">
        <v>3.87</v>
      </c>
      <c r="AK153" s="1">
        <v>2.5099999999999998</v>
      </c>
      <c r="AM153" s="1">
        <v>761.91</v>
      </c>
    </row>
    <row r="154" spans="1:39" x14ac:dyDescent="0.25">
      <c r="A154" s="5">
        <v>43046</v>
      </c>
      <c r="B154" s="1">
        <v>29.37</v>
      </c>
      <c r="C154" s="1">
        <v>17</v>
      </c>
      <c r="D154" s="1">
        <v>8.77</v>
      </c>
      <c r="E154" s="1">
        <v>13.1</v>
      </c>
      <c r="F154" s="1">
        <v>6.36</v>
      </c>
      <c r="G154" s="1">
        <v>3.04</v>
      </c>
      <c r="H154" s="1">
        <v>8.0299999999999994</v>
      </c>
      <c r="I154" s="1">
        <v>4.25</v>
      </c>
      <c r="J154" s="1">
        <v>12.4</v>
      </c>
      <c r="K154" s="1">
        <v>1.98</v>
      </c>
      <c r="L154" s="1">
        <v>7.34</v>
      </c>
      <c r="M154" s="1">
        <v>5.92</v>
      </c>
      <c r="N154" s="1">
        <v>21.5</v>
      </c>
      <c r="O154" s="1">
        <v>9.1300000000000008</v>
      </c>
      <c r="P154" s="1">
        <v>9.5</v>
      </c>
      <c r="Q154" s="1">
        <v>15.45</v>
      </c>
      <c r="R154" s="1">
        <v>10.8</v>
      </c>
      <c r="S154" s="1">
        <v>4.2699999999999996</v>
      </c>
      <c r="T154" s="1">
        <v>20.309999999999999</v>
      </c>
      <c r="U154" s="9">
        <v>1.51</v>
      </c>
      <c r="V154" s="9">
        <v>5.79</v>
      </c>
      <c r="W154" s="9">
        <v>0.66</v>
      </c>
      <c r="X154" s="9">
        <v>4.3899999999999997</v>
      </c>
      <c r="Y154" s="9">
        <v>0.35599999999999998</v>
      </c>
      <c r="Z154" s="1">
        <v>1.4</v>
      </c>
      <c r="AA154" s="1">
        <v>1.61</v>
      </c>
      <c r="AB154" s="1">
        <v>4.3600000000000003</v>
      </c>
      <c r="AC154" s="1">
        <v>2</v>
      </c>
      <c r="AD154" s="1">
        <v>0.62</v>
      </c>
      <c r="AE154" s="1">
        <v>1.1100000000000001</v>
      </c>
      <c r="AF154" s="1">
        <v>0.66500000000000004</v>
      </c>
      <c r="AG154" s="1">
        <v>4.07</v>
      </c>
      <c r="AH154" s="1">
        <v>0.23200000000000001</v>
      </c>
      <c r="AI154" s="1">
        <v>22.95</v>
      </c>
      <c r="AJ154" s="1">
        <v>3.85</v>
      </c>
      <c r="AK154" s="1">
        <v>2.5299999999999998</v>
      </c>
      <c r="AM154" s="1">
        <v>748.44</v>
      </c>
    </row>
    <row r="155" spans="1:39" x14ac:dyDescent="0.25">
      <c r="A155" s="5">
        <v>43047</v>
      </c>
      <c r="B155" s="1">
        <v>28.78</v>
      </c>
      <c r="C155" s="1">
        <v>16.100000000000001</v>
      </c>
      <c r="D155" s="1">
        <v>8.7100000000000009</v>
      </c>
      <c r="E155" s="1">
        <v>13.37</v>
      </c>
      <c r="F155" s="1">
        <v>6.23</v>
      </c>
      <c r="G155" s="1">
        <v>3.06</v>
      </c>
      <c r="H155" s="1">
        <v>8.01</v>
      </c>
      <c r="I155" s="1">
        <v>4.28</v>
      </c>
      <c r="J155" s="1">
        <v>12.6</v>
      </c>
      <c r="K155" s="1">
        <v>1.96</v>
      </c>
      <c r="L155" s="1">
        <v>7.37</v>
      </c>
      <c r="M155" s="1">
        <v>5.92</v>
      </c>
      <c r="N155" s="1">
        <v>21.5</v>
      </c>
      <c r="O155" s="1">
        <v>9.2899999999999991</v>
      </c>
      <c r="P155" s="1">
        <v>9.66</v>
      </c>
      <c r="Q155" s="1">
        <v>15.5</v>
      </c>
      <c r="R155" s="1">
        <v>10.75</v>
      </c>
      <c r="S155" s="1">
        <v>4.2699999999999996</v>
      </c>
      <c r="T155" s="1">
        <v>20.32</v>
      </c>
      <c r="U155" s="9">
        <v>1.51</v>
      </c>
      <c r="V155" s="9">
        <v>5.6</v>
      </c>
      <c r="W155" s="9">
        <v>0.65600000000000003</v>
      </c>
      <c r="X155" s="9">
        <v>4.3600000000000003</v>
      </c>
      <c r="Y155" s="9">
        <v>0.35799999999999998</v>
      </c>
      <c r="Z155" s="1">
        <v>1.4</v>
      </c>
      <c r="AA155" s="1">
        <v>1.63</v>
      </c>
      <c r="AB155" s="1">
        <v>4.3499999999999996</v>
      </c>
      <c r="AC155" s="1">
        <v>1.97</v>
      </c>
      <c r="AD155" s="1">
        <v>0.60699999999999998</v>
      </c>
      <c r="AE155" s="1">
        <v>1.0900000000000001</v>
      </c>
      <c r="AF155" s="1">
        <v>0.67800000000000005</v>
      </c>
      <c r="AG155" s="1">
        <v>4</v>
      </c>
      <c r="AH155" s="1">
        <v>0.223</v>
      </c>
      <c r="AI155" s="1">
        <v>22.9</v>
      </c>
      <c r="AJ155" s="1">
        <v>3.81</v>
      </c>
      <c r="AK155" s="1">
        <v>2.4900000000000002</v>
      </c>
      <c r="AM155" s="1">
        <v>741.98</v>
      </c>
    </row>
    <row r="156" spans="1:39" x14ac:dyDescent="0.25">
      <c r="A156" s="5">
        <v>43048</v>
      </c>
      <c r="B156" s="1">
        <v>29.22</v>
      </c>
      <c r="C156" s="1">
        <v>16.2</v>
      </c>
      <c r="D156" s="1">
        <v>8.84</v>
      </c>
      <c r="E156" s="1">
        <v>13.45</v>
      </c>
      <c r="F156" s="1">
        <v>6.05</v>
      </c>
      <c r="G156" s="1">
        <v>2.98</v>
      </c>
      <c r="H156" s="1">
        <v>8.09</v>
      </c>
      <c r="I156" s="1">
        <v>4.24</v>
      </c>
      <c r="J156" s="1">
        <v>12.48</v>
      </c>
      <c r="K156" s="1">
        <v>1.97</v>
      </c>
      <c r="L156" s="1">
        <v>7.44</v>
      </c>
      <c r="M156" s="1">
        <v>5.97</v>
      </c>
      <c r="N156" s="1">
        <v>21</v>
      </c>
      <c r="O156" s="1">
        <v>9.2899999999999991</v>
      </c>
      <c r="P156" s="1">
        <v>9.6</v>
      </c>
      <c r="Q156" s="1">
        <v>15.55</v>
      </c>
      <c r="R156" s="1">
        <v>10.49</v>
      </c>
      <c r="S156" s="1">
        <v>4.26</v>
      </c>
      <c r="T156" s="1">
        <v>20.28</v>
      </c>
      <c r="U156" s="9">
        <v>1.51</v>
      </c>
      <c r="V156" s="9">
        <v>5.43</v>
      </c>
      <c r="W156" s="9">
        <v>0.65</v>
      </c>
      <c r="X156" s="9">
        <v>4.37</v>
      </c>
      <c r="Y156" s="9">
        <v>0.36199999999999999</v>
      </c>
      <c r="Z156" s="1">
        <v>1.42</v>
      </c>
      <c r="AA156" s="1">
        <v>1.64</v>
      </c>
      <c r="AB156" s="1">
        <v>4.32</v>
      </c>
      <c r="AC156" s="1">
        <v>2.12</v>
      </c>
      <c r="AD156" s="1">
        <v>0.6</v>
      </c>
      <c r="AE156" s="1">
        <v>1.08</v>
      </c>
      <c r="AF156" s="1">
        <v>0.68200000000000005</v>
      </c>
      <c r="AG156" s="1">
        <v>4.0199999999999996</v>
      </c>
      <c r="AH156" s="1">
        <v>0.222</v>
      </c>
      <c r="AI156" s="1">
        <v>23</v>
      </c>
      <c r="AJ156" s="1">
        <v>3.82</v>
      </c>
      <c r="AK156" s="1">
        <v>2.4</v>
      </c>
      <c r="AM156" s="1">
        <v>741.13</v>
      </c>
    </row>
    <row r="157" spans="1:39" x14ac:dyDescent="0.25">
      <c r="A157" s="5">
        <v>43049</v>
      </c>
      <c r="B157" s="1">
        <v>28.93</v>
      </c>
      <c r="C157" s="1">
        <v>16</v>
      </c>
      <c r="D157" s="1">
        <v>8.6999999999999993</v>
      </c>
      <c r="E157" s="1">
        <v>13.49</v>
      </c>
      <c r="F157" s="1">
        <v>5.64</v>
      </c>
      <c r="G157" s="1">
        <v>2.93</v>
      </c>
      <c r="H157" s="1">
        <v>8.02</v>
      </c>
      <c r="I157" s="1">
        <v>4.22</v>
      </c>
      <c r="J157" s="1">
        <v>12.54</v>
      </c>
      <c r="K157" s="1">
        <v>1.94</v>
      </c>
      <c r="L157" s="1">
        <v>7.59</v>
      </c>
      <c r="M157" s="1">
        <v>5.84</v>
      </c>
      <c r="N157" s="1">
        <v>20.9</v>
      </c>
      <c r="O157" s="1">
        <v>9.2200000000000006</v>
      </c>
      <c r="P157" s="1">
        <v>9.48</v>
      </c>
      <c r="Q157" s="1">
        <v>15.5</v>
      </c>
      <c r="R157" s="1">
        <v>10.45</v>
      </c>
      <c r="S157" s="1">
        <v>4.16</v>
      </c>
      <c r="T157" s="1">
        <v>20.12</v>
      </c>
      <c r="U157" s="9">
        <v>1.54</v>
      </c>
      <c r="V157" s="9">
        <v>5.43</v>
      </c>
      <c r="W157" s="9">
        <v>0.64700000000000002</v>
      </c>
      <c r="X157" s="9">
        <v>4.34</v>
      </c>
      <c r="Y157" s="9">
        <v>0.35399999999999998</v>
      </c>
      <c r="Z157" s="1">
        <v>1.42</v>
      </c>
      <c r="AA157" s="1">
        <v>1.6</v>
      </c>
      <c r="AB157" s="1">
        <v>4.22</v>
      </c>
      <c r="AC157" s="1">
        <v>2.1800000000000002</v>
      </c>
      <c r="AD157" s="1">
        <v>0.60099999999999998</v>
      </c>
      <c r="AE157" s="1">
        <v>1.08</v>
      </c>
      <c r="AF157" s="1">
        <v>0.69</v>
      </c>
      <c r="AG157" s="1">
        <v>4.0199999999999996</v>
      </c>
      <c r="AH157" s="1">
        <v>0.219</v>
      </c>
      <c r="AI157" s="1">
        <v>22.65</v>
      </c>
      <c r="AJ157" s="1">
        <v>3.84</v>
      </c>
      <c r="AK157" s="1">
        <v>2.41</v>
      </c>
      <c r="AM157" s="1">
        <v>734.12</v>
      </c>
    </row>
    <row r="158" spans="1:39" x14ac:dyDescent="0.25">
      <c r="A158" s="5">
        <v>43052</v>
      </c>
      <c r="B158" s="1">
        <v>27.95</v>
      </c>
      <c r="C158" s="1">
        <v>15.7</v>
      </c>
      <c r="D158" s="1">
        <v>8.5500000000000007</v>
      </c>
      <c r="E158" s="1">
        <v>13.14</v>
      </c>
      <c r="F158" s="1">
        <v>5.54</v>
      </c>
      <c r="G158" s="1">
        <v>2.86</v>
      </c>
      <c r="H158" s="1">
        <v>7.99</v>
      </c>
      <c r="I158" s="1">
        <v>4.18</v>
      </c>
      <c r="J158" s="1">
        <v>12.34</v>
      </c>
      <c r="K158" s="1">
        <v>1.94</v>
      </c>
      <c r="L158" s="1">
        <v>7.47</v>
      </c>
      <c r="M158" s="1">
        <v>5.76</v>
      </c>
      <c r="N158" s="1">
        <v>20.5</v>
      </c>
      <c r="O158" s="1">
        <v>9.11</v>
      </c>
      <c r="P158" s="1">
        <v>9.49</v>
      </c>
      <c r="Q158" s="1">
        <v>15.2</v>
      </c>
      <c r="R158" s="1">
        <v>10.1</v>
      </c>
      <c r="S158" s="1">
        <v>4.12</v>
      </c>
      <c r="T158" s="1">
        <v>19.66</v>
      </c>
      <c r="U158" s="9">
        <v>1.54</v>
      </c>
      <c r="V158" s="9">
        <v>5.39</v>
      </c>
      <c r="W158" s="9">
        <v>0.629</v>
      </c>
      <c r="X158" s="9">
        <v>4.28</v>
      </c>
      <c r="Y158" s="9">
        <v>0.34300000000000003</v>
      </c>
      <c r="Z158" s="1">
        <v>1.39</v>
      </c>
      <c r="AA158" s="1">
        <v>1.54</v>
      </c>
      <c r="AB158" s="1">
        <v>4.1900000000000004</v>
      </c>
      <c r="AC158" s="1">
        <v>2.2400000000000002</v>
      </c>
      <c r="AD158" s="1">
        <v>0.59</v>
      </c>
      <c r="AE158" s="1">
        <v>1.05</v>
      </c>
      <c r="AF158" s="1">
        <v>0.69</v>
      </c>
      <c r="AG158" s="1">
        <v>3.94</v>
      </c>
      <c r="AH158" s="1">
        <v>0.19900000000000001</v>
      </c>
      <c r="AI158" s="1">
        <v>23.33</v>
      </c>
      <c r="AJ158" s="1">
        <v>3.9</v>
      </c>
      <c r="AK158" s="1">
        <v>2.33</v>
      </c>
      <c r="AM158" s="1">
        <v>717.47</v>
      </c>
    </row>
    <row r="159" spans="1:39" x14ac:dyDescent="0.25">
      <c r="A159" s="5">
        <v>43053</v>
      </c>
      <c r="B159" s="1">
        <v>27.63</v>
      </c>
      <c r="C159" s="1">
        <v>15.84</v>
      </c>
      <c r="D159" s="1">
        <v>8.58</v>
      </c>
      <c r="E159" s="1">
        <v>13.09</v>
      </c>
      <c r="F159" s="1">
        <v>5.63</v>
      </c>
      <c r="G159" s="1">
        <v>2.86</v>
      </c>
      <c r="H159" s="1">
        <v>7.85</v>
      </c>
      <c r="I159" s="1">
        <v>4.1500000000000004</v>
      </c>
      <c r="J159" s="1">
        <v>12.65</v>
      </c>
      <c r="K159" s="1">
        <v>1.99</v>
      </c>
      <c r="L159" s="1">
        <v>7.53</v>
      </c>
      <c r="M159" s="1">
        <v>5.85</v>
      </c>
      <c r="N159" s="1">
        <v>20.3</v>
      </c>
      <c r="O159" s="1">
        <v>9.26</v>
      </c>
      <c r="P159" s="1">
        <v>9.6999999999999993</v>
      </c>
      <c r="Q159" s="1">
        <v>15.2</v>
      </c>
      <c r="R159" s="1">
        <v>10.15</v>
      </c>
      <c r="S159" s="1">
        <v>4.0999999999999996</v>
      </c>
      <c r="T159" s="1">
        <v>19.98</v>
      </c>
      <c r="U159" s="9">
        <v>1.54</v>
      </c>
      <c r="V159" s="9">
        <v>5.38</v>
      </c>
      <c r="W159" s="9">
        <v>0.61899999999999999</v>
      </c>
      <c r="X159" s="9">
        <v>4.28</v>
      </c>
      <c r="Y159" s="9">
        <v>0.35199999999999998</v>
      </c>
      <c r="Z159" s="1">
        <v>1.4</v>
      </c>
      <c r="AA159" s="1">
        <v>1.51</v>
      </c>
      <c r="AB159" s="1">
        <v>4.18</v>
      </c>
      <c r="AC159" s="1">
        <v>2.29</v>
      </c>
      <c r="AD159" s="1">
        <v>0.59799999999999998</v>
      </c>
      <c r="AE159" s="1">
        <v>1.04</v>
      </c>
      <c r="AF159" s="1">
        <v>0.67800000000000005</v>
      </c>
      <c r="AG159" s="1">
        <v>3.95</v>
      </c>
      <c r="AH159" s="1">
        <v>0.19</v>
      </c>
      <c r="AI159" s="1">
        <v>23.02</v>
      </c>
      <c r="AJ159" s="1">
        <v>3.86</v>
      </c>
      <c r="AK159" s="1">
        <v>2.2799999999999998</v>
      </c>
      <c r="AM159" s="1">
        <v>720.18</v>
      </c>
    </row>
    <row r="160" spans="1:39" x14ac:dyDescent="0.25">
      <c r="A160" s="5">
        <v>43054</v>
      </c>
      <c r="B160" s="1">
        <v>27.36</v>
      </c>
      <c r="C160" s="1">
        <v>15.73</v>
      </c>
      <c r="D160" s="1">
        <v>8.5299999999999994</v>
      </c>
      <c r="E160" s="1">
        <v>12.9</v>
      </c>
      <c r="F160" s="1">
        <v>5.38</v>
      </c>
      <c r="G160" s="1">
        <v>2.86</v>
      </c>
      <c r="H160" s="1">
        <v>7.91</v>
      </c>
      <c r="I160" s="1">
        <v>4.12</v>
      </c>
      <c r="J160" s="1">
        <v>12.5</v>
      </c>
      <c r="K160" s="1">
        <v>1.99</v>
      </c>
      <c r="L160" s="1">
        <v>7.49</v>
      </c>
      <c r="M160" s="1">
        <v>5.78</v>
      </c>
      <c r="N160" s="1">
        <v>20.5</v>
      </c>
      <c r="O160" s="1">
        <v>9.2799999999999994</v>
      </c>
      <c r="P160" s="1">
        <v>10.050000000000001</v>
      </c>
      <c r="Q160" s="1">
        <v>14.98</v>
      </c>
      <c r="R160" s="1">
        <v>9.99</v>
      </c>
      <c r="S160" s="1">
        <v>4.0599999999999996</v>
      </c>
      <c r="T160" s="1">
        <v>19.88</v>
      </c>
      <c r="U160" s="9">
        <v>1.53</v>
      </c>
      <c r="V160" s="9">
        <v>5.38</v>
      </c>
      <c r="W160" s="9">
        <v>0.61699999999999999</v>
      </c>
      <c r="X160" s="9">
        <v>4.29</v>
      </c>
      <c r="Y160" s="9">
        <v>0.33400000000000002</v>
      </c>
      <c r="Z160" s="1">
        <v>1.37</v>
      </c>
      <c r="AA160" s="1">
        <v>1.53</v>
      </c>
      <c r="AB160" s="1">
        <v>4.24</v>
      </c>
      <c r="AC160" s="1">
        <v>2.2400000000000002</v>
      </c>
      <c r="AD160" s="1">
        <v>0.59</v>
      </c>
      <c r="AE160" s="1">
        <v>1.01</v>
      </c>
      <c r="AF160" s="1">
        <v>0.68200000000000005</v>
      </c>
      <c r="AG160" s="1">
        <v>4</v>
      </c>
      <c r="AH160" s="1">
        <v>0.20100000000000001</v>
      </c>
      <c r="AI160" s="1">
        <v>23.1</v>
      </c>
      <c r="AJ160" s="1">
        <v>3.83</v>
      </c>
      <c r="AK160" s="1">
        <v>2.34</v>
      </c>
      <c r="AM160" s="1">
        <v>718.8</v>
      </c>
    </row>
    <row r="161" spans="1:39" x14ac:dyDescent="0.25">
      <c r="A161" s="5">
        <v>43055</v>
      </c>
      <c r="B161" s="1">
        <v>27.4</v>
      </c>
      <c r="C161" s="1">
        <v>15.7</v>
      </c>
      <c r="D161" s="1">
        <v>8.41</v>
      </c>
      <c r="E161" s="1">
        <v>12.68</v>
      </c>
      <c r="F161" s="1">
        <v>5.13</v>
      </c>
      <c r="G161" s="1">
        <v>2.81</v>
      </c>
      <c r="H161" s="1">
        <v>7.84</v>
      </c>
      <c r="I161" s="1">
        <v>4.08</v>
      </c>
      <c r="J161" s="1">
        <v>12.51</v>
      </c>
      <c r="K161" s="1">
        <v>1.93</v>
      </c>
      <c r="L161" s="1">
        <v>7.3</v>
      </c>
      <c r="M161" s="1">
        <v>5.72</v>
      </c>
      <c r="N161" s="1">
        <v>20.04</v>
      </c>
      <c r="O161" s="1">
        <v>9.15</v>
      </c>
      <c r="P161" s="1">
        <v>10</v>
      </c>
      <c r="Q161" s="1">
        <v>14.8</v>
      </c>
      <c r="R161" s="1">
        <v>10</v>
      </c>
      <c r="S161" s="1">
        <v>4</v>
      </c>
      <c r="T161" s="1">
        <v>19.559999999999999</v>
      </c>
      <c r="U161" s="9">
        <v>1.44</v>
      </c>
      <c r="V161" s="9">
        <v>5.45</v>
      </c>
      <c r="W161" s="9">
        <v>0.59</v>
      </c>
      <c r="X161" s="9">
        <v>4.2</v>
      </c>
      <c r="Y161" s="9">
        <v>0.33</v>
      </c>
      <c r="Z161" s="1">
        <v>1.36</v>
      </c>
      <c r="AA161" s="1">
        <v>1.43</v>
      </c>
      <c r="AB161" s="1">
        <v>4.17</v>
      </c>
      <c r="AC161" s="1">
        <v>2.09</v>
      </c>
      <c r="AD161" s="1">
        <v>0.57899999999999996</v>
      </c>
      <c r="AE161" s="1">
        <v>1</v>
      </c>
      <c r="AF161" s="1">
        <v>0.64</v>
      </c>
      <c r="AG161" s="1">
        <v>4</v>
      </c>
      <c r="AH161" s="1">
        <v>0.20100000000000001</v>
      </c>
      <c r="AI161" s="1">
        <v>23.06</v>
      </c>
      <c r="AJ161" s="1">
        <v>3.8</v>
      </c>
      <c r="AK161" s="1">
        <v>2.44</v>
      </c>
      <c r="AM161" s="1">
        <v>701.36</v>
      </c>
    </row>
    <row r="162" spans="1:39" x14ac:dyDescent="0.25">
      <c r="A162" s="5">
        <v>43056</v>
      </c>
      <c r="B162" s="1">
        <v>27.7</v>
      </c>
      <c r="C162" s="1">
        <v>16.100000000000001</v>
      </c>
      <c r="D162" s="1">
        <v>8.5500000000000007</v>
      </c>
      <c r="E162" s="1">
        <v>13</v>
      </c>
      <c r="F162" s="1">
        <v>5.31</v>
      </c>
      <c r="G162" s="1">
        <v>2.86</v>
      </c>
      <c r="H162" s="1">
        <v>7.9</v>
      </c>
      <c r="I162" s="1">
        <v>4.0999999999999996</v>
      </c>
      <c r="J162" s="1">
        <v>13</v>
      </c>
      <c r="K162" s="1">
        <v>1.96</v>
      </c>
      <c r="L162" s="1">
        <v>7.39</v>
      </c>
      <c r="M162" s="1">
        <v>5.7</v>
      </c>
      <c r="N162" s="1">
        <v>19.73</v>
      </c>
      <c r="O162" s="1">
        <v>9.11</v>
      </c>
      <c r="P162" s="1">
        <v>10.029999999999999</v>
      </c>
      <c r="Q162" s="1">
        <v>15.1</v>
      </c>
      <c r="R162" s="1">
        <v>10.15</v>
      </c>
      <c r="S162" s="1">
        <v>4.03</v>
      </c>
      <c r="T162" s="1">
        <v>20.059999999999999</v>
      </c>
      <c r="U162" s="9">
        <v>1.44</v>
      </c>
      <c r="V162" s="9">
        <v>5.47</v>
      </c>
      <c r="W162" s="9">
        <v>0.59499999999999997</v>
      </c>
      <c r="X162" s="9">
        <v>4.1900000000000004</v>
      </c>
      <c r="Y162" s="9">
        <v>0.33200000000000002</v>
      </c>
      <c r="Z162" s="1">
        <v>1.38</v>
      </c>
      <c r="AA162" s="1">
        <v>1.46</v>
      </c>
      <c r="AB162" s="1">
        <v>4.2300000000000004</v>
      </c>
      <c r="AC162" s="1">
        <v>2.13</v>
      </c>
      <c r="AD162" s="1">
        <v>0.58799999999999997</v>
      </c>
      <c r="AE162" s="1">
        <v>0.997</v>
      </c>
      <c r="AF162" s="1">
        <v>0.65600000000000003</v>
      </c>
      <c r="AG162" s="1">
        <v>4</v>
      </c>
      <c r="AH162" s="1">
        <v>0.20399999999999999</v>
      </c>
      <c r="AI162" s="1">
        <v>23.02</v>
      </c>
      <c r="AJ162" s="1">
        <v>3.74</v>
      </c>
      <c r="AK162" s="1">
        <v>2.4700000000000002</v>
      </c>
      <c r="AM162" s="1">
        <v>712.46</v>
      </c>
    </row>
    <row r="163" spans="1:39" x14ac:dyDescent="0.25">
      <c r="A163" s="5">
        <v>43059</v>
      </c>
      <c r="B163" s="1">
        <v>27.97</v>
      </c>
      <c r="C163" s="1">
        <v>15.65</v>
      </c>
      <c r="D163" s="1">
        <v>8.42</v>
      </c>
      <c r="E163" s="1">
        <v>12.63</v>
      </c>
      <c r="F163" s="1">
        <v>5.18</v>
      </c>
      <c r="G163" s="1">
        <v>2.81</v>
      </c>
      <c r="H163" s="1">
        <v>7.89</v>
      </c>
      <c r="I163" s="1">
        <v>4.0999999999999996</v>
      </c>
      <c r="J163" s="1">
        <v>13.35</v>
      </c>
      <c r="K163" s="1">
        <v>2</v>
      </c>
      <c r="L163" s="1">
        <v>7.22</v>
      </c>
      <c r="M163" s="1">
        <v>5.67</v>
      </c>
      <c r="N163" s="1">
        <v>19.850000000000001</v>
      </c>
      <c r="O163" s="1">
        <v>8.94</v>
      </c>
      <c r="P163" s="1">
        <v>10</v>
      </c>
      <c r="Q163" s="1">
        <v>15.15</v>
      </c>
      <c r="R163" s="1">
        <v>10.5</v>
      </c>
      <c r="S163" s="1">
        <v>4.0599999999999996</v>
      </c>
      <c r="T163" s="1">
        <v>19.899999999999999</v>
      </c>
      <c r="U163" s="9">
        <v>1.46</v>
      </c>
      <c r="V163" s="9">
        <v>5.47</v>
      </c>
      <c r="W163" s="9">
        <v>0.59699999999999998</v>
      </c>
      <c r="X163" s="9">
        <v>4.17</v>
      </c>
      <c r="Y163" s="9">
        <v>0.32600000000000001</v>
      </c>
      <c r="Z163" s="1">
        <v>1.34</v>
      </c>
      <c r="AA163" s="1">
        <v>1.45</v>
      </c>
      <c r="AB163" s="1">
        <v>4.21</v>
      </c>
      <c r="AC163" s="1">
        <v>2.13</v>
      </c>
      <c r="AD163" s="1">
        <v>0.57999999999999996</v>
      </c>
      <c r="AE163" s="1">
        <v>1</v>
      </c>
      <c r="AF163" s="1">
        <v>0.66</v>
      </c>
      <c r="AG163" s="1">
        <v>4</v>
      </c>
      <c r="AH163" s="1">
        <v>0.20100000000000001</v>
      </c>
      <c r="AI163" s="1">
        <v>23.02</v>
      </c>
      <c r="AJ163" s="1">
        <v>3.75</v>
      </c>
      <c r="AK163" s="1">
        <v>2.4</v>
      </c>
      <c r="AM163" s="1">
        <v>710.27</v>
      </c>
    </row>
    <row r="164" spans="1:39" x14ac:dyDescent="0.25">
      <c r="A164" s="5">
        <v>43060</v>
      </c>
      <c r="B164" s="1">
        <v>27.75</v>
      </c>
      <c r="C164" s="1">
        <v>15.8</v>
      </c>
      <c r="D164" s="1">
        <v>8.5</v>
      </c>
      <c r="E164" s="1">
        <v>13.31</v>
      </c>
      <c r="F164" s="1">
        <v>5.28</v>
      </c>
      <c r="G164" s="1">
        <v>2.89</v>
      </c>
      <c r="H164" s="1">
        <v>7.98</v>
      </c>
      <c r="I164" s="1">
        <v>4.0999999999999996</v>
      </c>
      <c r="J164" s="1">
        <v>13.04</v>
      </c>
      <c r="K164" s="1">
        <v>2.1</v>
      </c>
      <c r="L164" s="1">
        <v>7.25</v>
      </c>
      <c r="M164" s="1">
        <v>5.7</v>
      </c>
      <c r="N164" s="1">
        <v>20.39</v>
      </c>
      <c r="O164" s="1">
        <v>9</v>
      </c>
      <c r="P164" s="1">
        <v>10.06</v>
      </c>
      <c r="Q164" s="1">
        <v>15.97</v>
      </c>
      <c r="R164" s="1">
        <v>10.4</v>
      </c>
      <c r="S164" s="1">
        <v>4.07</v>
      </c>
      <c r="T164" s="1">
        <v>20.09</v>
      </c>
      <c r="U164" s="9">
        <v>1.54</v>
      </c>
      <c r="V164" s="9">
        <v>5.5</v>
      </c>
      <c r="W164" s="9">
        <v>0.60799999999999998</v>
      </c>
      <c r="X164" s="9">
        <v>4.2</v>
      </c>
      <c r="Y164" s="9">
        <v>0.32900000000000001</v>
      </c>
      <c r="Z164" s="1">
        <v>1.37</v>
      </c>
      <c r="AA164" s="1">
        <v>1.5</v>
      </c>
      <c r="AB164" s="1">
        <v>4.3</v>
      </c>
      <c r="AC164" s="1">
        <v>2.08</v>
      </c>
      <c r="AD164" s="1">
        <v>0.59199999999999997</v>
      </c>
      <c r="AE164" s="1">
        <v>1.01</v>
      </c>
      <c r="AF164" s="1">
        <v>0.66</v>
      </c>
      <c r="AG164" s="1">
        <v>4</v>
      </c>
      <c r="AH164" s="1">
        <v>0.20499999999999999</v>
      </c>
      <c r="AI164" s="1">
        <v>22.7</v>
      </c>
      <c r="AJ164" s="1">
        <v>3.7</v>
      </c>
      <c r="AK164" s="1">
        <v>2.48</v>
      </c>
      <c r="AM164" s="1">
        <v>721.67</v>
      </c>
    </row>
    <row r="165" spans="1:39" x14ac:dyDescent="0.25">
      <c r="A165" s="5">
        <v>43061</v>
      </c>
      <c r="B165" s="1">
        <v>27.43</v>
      </c>
      <c r="C165" s="1">
        <v>15.7</v>
      </c>
      <c r="D165" s="1">
        <v>8.3699999999999992</v>
      </c>
      <c r="E165" s="1">
        <v>13.55</v>
      </c>
      <c r="F165" s="1">
        <v>5.55</v>
      </c>
      <c r="G165" s="1">
        <v>2.93</v>
      </c>
      <c r="H165" s="1">
        <v>7.91</v>
      </c>
      <c r="I165" s="1">
        <v>4.0999999999999996</v>
      </c>
      <c r="J165" s="1">
        <v>13.22</v>
      </c>
      <c r="K165" s="1">
        <v>2.12</v>
      </c>
      <c r="L165" s="1">
        <v>7.2</v>
      </c>
      <c r="M165" s="1">
        <v>5.74</v>
      </c>
      <c r="N165" s="1">
        <v>20.39</v>
      </c>
      <c r="O165" s="1">
        <v>9.1999999999999993</v>
      </c>
      <c r="P165" s="1">
        <v>10.06</v>
      </c>
      <c r="Q165" s="1">
        <v>15.6</v>
      </c>
      <c r="R165" s="1">
        <v>10.44</v>
      </c>
      <c r="S165" s="1">
        <v>4.12</v>
      </c>
      <c r="T165" s="1">
        <v>20.2</v>
      </c>
      <c r="U165" s="9">
        <v>1.55</v>
      </c>
      <c r="V165" s="9">
        <v>5.46</v>
      </c>
      <c r="W165" s="9">
        <v>0.60699999999999998</v>
      </c>
      <c r="X165" s="9">
        <v>4.2</v>
      </c>
      <c r="Y165" s="9">
        <v>0.32300000000000001</v>
      </c>
      <c r="Z165" s="1">
        <v>1.37</v>
      </c>
      <c r="AA165" s="1">
        <v>1.52</v>
      </c>
      <c r="AB165" s="1">
        <v>4.3</v>
      </c>
      <c r="AC165" s="1">
        <v>2.11</v>
      </c>
      <c r="AD165" s="1">
        <v>0.59599999999999997</v>
      </c>
      <c r="AE165" s="1">
        <v>1.04</v>
      </c>
      <c r="AF165" s="1">
        <v>0.65</v>
      </c>
      <c r="AG165" s="1">
        <v>4</v>
      </c>
      <c r="AH165" s="1">
        <v>0.219</v>
      </c>
      <c r="AI165" s="1">
        <v>23.01</v>
      </c>
      <c r="AJ165" s="1">
        <v>3.7</v>
      </c>
      <c r="AK165" s="1">
        <v>2.44</v>
      </c>
      <c r="AM165" s="1">
        <v>720.13</v>
      </c>
    </row>
    <row r="166" spans="1:39" x14ac:dyDescent="0.25">
      <c r="A166" s="5">
        <v>43062</v>
      </c>
      <c r="B166" s="1">
        <v>27.39</v>
      </c>
      <c r="C166" s="1">
        <v>14.9</v>
      </c>
      <c r="D166" s="1">
        <v>8.5</v>
      </c>
      <c r="E166" s="1">
        <v>13.81</v>
      </c>
      <c r="F166" s="1">
        <v>5.55</v>
      </c>
      <c r="G166" s="1">
        <v>3</v>
      </c>
      <c r="H166" s="1">
        <v>7.92</v>
      </c>
      <c r="I166" s="1">
        <v>4.1100000000000003</v>
      </c>
      <c r="J166" s="1">
        <v>12.77</v>
      </c>
      <c r="K166" s="1">
        <v>2.08</v>
      </c>
      <c r="L166" s="1">
        <v>7.39</v>
      </c>
      <c r="M166" s="1">
        <v>5.78</v>
      </c>
      <c r="N166" s="1">
        <v>20.399999999999999</v>
      </c>
      <c r="O166" s="1">
        <v>9.17</v>
      </c>
      <c r="P166" s="1">
        <v>10</v>
      </c>
      <c r="Q166" s="1">
        <v>15.4</v>
      </c>
      <c r="R166" s="1">
        <v>10.5</v>
      </c>
      <c r="S166" s="1">
        <v>4.17</v>
      </c>
      <c r="T166" s="1">
        <v>20.5</v>
      </c>
      <c r="U166" s="9">
        <v>1.55</v>
      </c>
      <c r="V166" s="9">
        <v>5.46</v>
      </c>
      <c r="W166" s="9">
        <v>0.60899999999999999</v>
      </c>
      <c r="X166" s="9">
        <v>4.21</v>
      </c>
      <c r="Y166" s="9">
        <v>0.34599999999999997</v>
      </c>
      <c r="Z166" s="1">
        <v>1.42</v>
      </c>
      <c r="AA166" s="1">
        <v>1.53</v>
      </c>
      <c r="AB166" s="1">
        <v>4.3499999999999996</v>
      </c>
      <c r="AC166" s="1">
        <v>2.11</v>
      </c>
      <c r="AD166" s="1">
        <v>0.61199999999999999</v>
      </c>
      <c r="AE166" s="1">
        <v>1.05</v>
      </c>
      <c r="AF166" s="1">
        <v>0.64700000000000002</v>
      </c>
      <c r="AG166" s="1">
        <v>4.3499999999999996</v>
      </c>
      <c r="AH166" s="1">
        <v>0.224</v>
      </c>
      <c r="AI166" s="1">
        <v>23.01</v>
      </c>
      <c r="AJ166" s="1">
        <v>3.7</v>
      </c>
      <c r="AK166" s="1">
        <v>2.37</v>
      </c>
      <c r="AM166" s="1">
        <v>720.56</v>
      </c>
    </row>
    <row r="167" spans="1:39" x14ac:dyDescent="0.25">
      <c r="A167" s="5">
        <v>43063</v>
      </c>
      <c r="B167" s="1">
        <v>27.15</v>
      </c>
      <c r="C167" s="1">
        <v>15</v>
      </c>
      <c r="D167" s="1">
        <v>8.5</v>
      </c>
      <c r="E167" s="1">
        <v>13.75</v>
      </c>
      <c r="F167" s="1">
        <v>5.58</v>
      </c>
      <c r="G167" s="1">
        <v>3.04</v>
      </c>
      <c r="H167" s="1">
        <v>7.86</v>
      </c>
      <c r="I167" s="1">
        <v>4.1500000000000004</v>
      </c>
      <c r="J167" s="1">
        <v>13.24</v>
      </c>
      <c r="K167" s="1">
        <v>2.09</v>
      </c>
      <c r="L167" s="1">
        <v>7.42</v>
      </c>
      <c r="M167" s="1">
        <v>6.03</v>
      </c>
      <c r="N167" s="1">
        <v>20.6</v>
      </c>
      <c r="O167" s="1">
        <v>9.06</v>
      </c>
      <c r="P167" s="1">
        <v>10.039999999999999</v>
      </c>
      <c r="Q167" s="1">
        <v>15.5</v>
      </c>
      <c r="R167" s="1">
        <v>10.4</v>
      </c>
      <c r="S167" s="1">
        <v>4.2699999999999996</v>
      </c>
      <c r="T167" s="1">
        <v>20.5</v>
      </c>
      <c r="U167" s="9">
        <v>1.55</v>
      </c>
      <c r="V167" s="9">
        <v>5.34</v>
      </c>
      <c r="W167" s="9">
        <v>0.624</v>
      </c>
      <c r="X167" s="9">
        <v>4.22</v>
      </c>
      <c r="Y167" s="9">
        <v>0.45</v>
      </c>
      <c r="Z167" s="1">
        <v>1.42</v>
      </c>
      <c r="AA167" s="1">
        <v>1.48</v>
      </c>
      <c r="AB167" s="1">
        <v>4.37</v>
      </c>
      <c r="AC167" s="1">
        <v>2.08</v>
      </c>
      <c r="AD167" s="1">
        <v>0.64600000000000002</v>
      </c>
      <c r="AE167" s="1">
        <v>1.05</v>
      </c>
      <c r="AF167" s="1">
        <v>0.66400000000000003</v>
      </c>
      <c r="AG167" s="1">
        <v>4.3499999999999996</v>
      </c>
      <c r="AH167" s="1">
        <v>0.23200000000000001</v>
      </c>
      <c r="AI167" s="1">
        <v>23</v>
      </c>
      <c r="AJ167" s="1">
        <v>3.79</v>
      </c>
      <c r="AK167" s="1">
        <v>2.4</v>
      </c>
      <c r="AM167" s="1">
        <v>723.18</v>
      </c>
    </row>
    <row r="168" spans="1:39" x14ac:dyDescent="0.25">
      <c r="A168" s="5">
        <v>43066</v>
      </c>
      <c r="B168" s="1">
        <v>27.65</v>
      </c>
      <c r="C168" s="1">
        <v>14.49</v>
      </c>
      <c r="D168" s="1">
        <v>8.4700000000000006</v>
      </c>
      <c r="E168" s="1">
        <v>13.81</v>
      </c>
      <c r="F168" s="1">
        <v>5.7</v>
      </c>
      <c r="G168" s="1">
        <v>3</v>
      </c>
      <c r="H168" s="1">
        <v>7.87</v>
      </c>
      <c r="I168" s="1">
        <v>4.1399999999999997</v>
      </c>
      <c r="J168" s="1">
        <v>13.5</v>
      </c>
      <c r="K168" s="1">
        <v>2.06</v>
      </c>
      <c r="L168" s="1">
        <v>7.35</v>
      </c>
      <c r="M168" s="1">
        <v>5.99</v>
      </c>
      <c r="N168" s="1">
        <v>20.5</v>
      </c>
      <c r="O168" s="1">
        <v>9</v>
      </c>
      <c r="P168" s="1">
        <v>10.15</v>
      </c>
      <c r="Q168" s="1">
        <v>15.5</v>
      </c>
      <c r="R168" s="1">
        <v>10.33</v>
      </c>
      <c r="S168" s="1">
        <v>4.25</v>
      </c>
      <c r="T168" s="1">
        <v>20.55</v>
      </c>
      <c r="U168" s="9">
        <v>1.51</v>
      </c>
      <c r="V168" s="9">
        <v>5.39</v>
      </c>
      <c r="W168" s="9">
        <v>0.625</v>
      </c>
      <c r="X168" s="9">
        <v>4.18</v>
      </c>
      <c r="Y168" s="9">
        <v>0.47</v>
      </c>
      <c r="Z168" s="1">
        <v>1.41</v>
      </c>
      <c r="AA168" s="1">
        <v>1.49</v>
      </c>
      <c r="AB168" s="1">
        <v>4.3600000000000003</v>
      </c>
      <c r="AC168" s="1">
        <v>2.2599999999999998</v>
      </c>
      <c r="AD168" s="1">
        <v>0.63200000000000001</v>
      </c>
      <c r="AE168" s="1">
        <v>1.06</v>
      </c>
      <c r="AF168" s="1">
        <v>0.67500000000000004</v>
      </c>
      <c r="AG168" s="1">
        <v>4.2</v>
      </c>
      <c r="AH168" s="1">
        <v>0.22900000000000001</v>
      </c>
      <c r="AI168" s="1">
        <v>22.76</v>
      </c>
      <c r="AJ168" s="1">
        <v>3.75</v>
      </c>
      <c r="AK168" s="1">
        <v>2.4700000000000002</v>
      </c>
      <c r="AM168" s="1">
        <v>724.39</v>
      </c>
    </row>
    <row r="169" spans="1:39" x14ac:dyDescent="0.25">
      <c r="A169" s="5">
        <v>43067</v>
      </c>
      <c r="B169" s="1">
        <v>27.3</v>
      </c>
      <c r="C169" s="1">
        <v>14.91</v>
      </c>
      <c r="D169" s="1">
        <v>8.36</v>
      </c>
      <c r="E169" s="1">
        <v>13.14</v>
      </c>
      <c r="F169" s="1">
        <v>5.76</v>
      </c>
      <c r="G169" s="1">
        <v>2.98</v>
      </c>
      <c r="H169" s="1">
        <v>7.85</v>
      </c>
      <c r="I169" s="1">
        <v>4.1399999999999997</v>
      </c>
      <c r="J169" s="1">
        <v>13.44</v>
      </c>
      <c r="K169" s="1">
        <v>2.02</v>
      </c>
      <c r="L169" s="1">
        <v>7.25</v>
      </c>
      <c r="M169" s="1">
        <v>6</v>
      </c>
      <c r="N169" s="1">
        <v>20.010000000000002</v>
      </c>
      <c r="O169" s="1">
        <v>9.01</v>
      </c>
      <c r="P169" s="1">
        <v>10.130000000000001</v>
      </c>
      <c r="Q169" s="1">
        <v>15.55</v>
      </c>
      <c r="R169" s="1">
        <v>10.36</v>
      </c>
      <c r="S169" s="1">
        <v>4.33</v>
      </c>
      <c r="T169" s="1">
        <v>20.39</v>
      </c>
      <c r="U169" s="9">
        <v>1.51</v>
      </c>
      <c r="V169" s="9">
        <v>5.37</v>
      </c>
      <c r="W169" s="9">
        <v>0.621</v>
      </c>
      <c r="X169" s="9">
        <v>4.21</v>
      </c>
      <c r="Y169" s="9">
        <v>0.47</v>
      </c>
      <c r="Z169" s="1">
        <v>1.46</v>
      </c>
      <c r="AA169" s="1">
        <v>1.52</v>
      </c>
      <c r="AB169" s="1">
        <v>4.3499999999999996</v>
      </c>
      <c r="AC169" s="1">
        <v>2.23</v>
      </c>
      <c r="AD169" s="1">
        <v>0.64800000000000002</v>
      </c>
      <c r="AE169" s="1">
        <v>1.07</v>
      </c>
      <c r="AF169" s="1">
        <v>0.66</v>
      </c>
      <c r="AG169" s="1">
        <v>4.2</v>
      </c>
      <c r="AH169" s="1">
        <v>0.23599999999999999</v>
      </c>
      <c r="AI169" s="1">
        <v>22.98</v>
      </c>
      <c r="AJ169" s="1">
        <v>3.7</v>
      </c>
      <c r="AK169" s="1">
        <v>2.46</v>
      </c>
      <c r="AM169" s="1">
        <v>726.17</v>
      </c>
    </row>
    <row r="170" spans="1:39" x14ac:dyDescent="0.25">
      <c r="A170" s="5">
        <v>43068</v>
      </c>
      <c r="B170" s="1">
        <v>27.46</v>
      </c>
      <c r="C170" s="1">
        <v>15.65</v>
      </c>
      <c r="D170" s="1">
        <v>8.5</v>
      </c>
      <c r="E170" s="1">
        <v>12.93</v>
      </c>
      <c r="F170" s="1">
        <v>5.8</v>
      </c>
      <c r="G170" s="1">
        <v>3.01</v>
      </c>
      <c r="H170" s="1">
        <v>7.8</v>
      </c>
      <c r="I170" s="1">
        <v>4.1500000000000004</v>
      </c>
      <c r="J170" s="1">
        <v>13</v>
      </c>
      <c r="K170" s="1">
        <v>2.0499999999999998</v>
      </c>
      <c r="L170" s="1">
        <v>7.36</v>
      </c>
      <c r="M170" s="1">
        <v>6.1</v>
      </c>
      <c r="N170" s="1">
        <v>20.18</v>
      </c>
      <c r="O170" s="1">
        <v>9</v>
      </c>
      <c r="P170" s="1">
        <v>10.25</v>
      </c>
      <c r="Q170" s="1">
        <v>15.47</v>
      </c>
      <c r="R170" s="1">
        <v>10.23</v>
      </c>
      <c r="S170" s="1">
        <v>4.37</v>
      </c>
      <c r="T170" s="1">
        <v>20.25</v>
      </c>
      <c r="U170" s="9">
        <v>1.51</v>
      </c>
      <c r="V170" s="9">
        <v>5.45</v>
      </c>
      <c r="W170" s="9">
        <v>0.63200000000000001</v>
      </c>
      <c r="X170" s="9">
        <v>4.24</v>
      </c>
      <c r="Y170" s="9">
        <v>0.46400000000000002</v>
      </c>
      <c r="Z170" s="1">
        <v>1.46</v>
      </c>
      <c r="AA170" s="1">
        <v>1.6</v>
      </c>
      <c r="AB170" s="1">
        <v>4.3</v>
      </c>
      <c r="AC170" s="1">
        <v>2.15</v>
      </c>
      <c r="AD170" s="1">
        <v>0.65</v>
      </c>
      <c r="AE170" s="1">
        <v>1.07</v>
      </c>
      <c r="AF170" s="1">
        <v>0.64800000000000002</v>
      </c>
      <c r="AG170" s="1">
        <v>4.1500000000000004</v>
      </c>
      <c r="AH170" s="1">
        <v>0.24099999999999999</v>
      </c>
      <c r="AI170" s="1">
        <v>22.65</v>
      </c>
      <c r="AJ170" s="1">
        <v>3.7</v>
      </c>
      <c r="AK170" s="1">
        <v>2.5</v>
      </c>
      <c r="AM170" s="1">
        <v>738.31</v>
      </c>
    </row>
    <row r="171" spans="1:39" x14ac:dyDescent="0.25">
      <c r="A171" s="5">
        <v>43069</v>
      </c>
      <c r="B171" s="1">
        <v>26.74</v>
      </c>
      <c r="C171" s="1">
        <v>15.53</v>
      </c>
      <c r="D171" s="1">
        <v>8.4499999999999993</v>
      </c>
      <c r="E171" s="1">
        <v>12.7</v>
      </c>
      <c r="F171" s="1">
        <v>5.94</v>
      </c>
      <c r="G171" s="1">
        <v>2.99</v>
      </c>
      <c r="H171" s="1">
        <v>7.71</v>
      </c>
      <c r="I171" s="1">
        <v>4.18</v>
      </c>
      <c r="J171" s="1">
        <v>13.25</v>
      </c>
      <c r="K171" s="1">
        <v>2.1</v>
      </c>
      <c r="L171" s="1">
        <v>7.55</v>
      </c>
      <c r="M171" s="1">
        <v>6.15</v>
      </c>
      <c r="N171" s="1">
        <v>20.18</v>
      </c>
      <c r="O171" s="1">
        <v>9.14</v>
      </c>
      <c r="P171" s="1">
        <v>10.25</v>
      </c>
      <c r="Q171" s="1">
        <v>15.78</v>
      </c>
      <c r="R171" s="1">
        <v>10.15</v>
      </c>
      <c r="S171" s="1">
        <v>4.46</v>
      </c>
      <c r="T171" s="1">
        <v>20.72</v>
      </c>
      <c r="U171" s="9">
        <v>1.52</v>
      </c>
      <c r="V171" s="9">
        <v>5.43</v>
      </c>
      <c r="W171" s="9">
        <v>0.63300000000000001</v>
      </c>
      <c r="X171" s="9">
        <v>4.24</v>
      </c>
      <c r="Y171" s="9">
        <v>0.47</v>
      </c>
      <c r="Z171" s="1">
        <v>1.44</v>
      </c>
      <c r="AA171" s="1">
        <v>1.6</v>
      </c>
      <c r="AB171" s="1">
        <v>4.3600000000000003</v>
      </c>
      <c r="AC171" s="1">
        <v>2.15</v>
      </c>
      <c r="AD171" s="1">
        <v>0.63</v>
      </c>
      <c r="AE171" s="1">
        <v>1.07</v>
      </c>
      <c r="AF171" s="1">
        <v>0.626</v>
      </c>
      <c r="AG171" s="1">
        <v>4.1399999999999997</v>
      </c>
      <c r="AH171" s="1">
        <v>0.24</v>
      </c>
      <c r="AI171" s="1">
        <v>22.89</v>
      </c>
      <c r="AJ171" s="1">
        <v>3.7</v>
      </c>
      <c r="AK171" s="1">
        <v>2.4700000000000002</v>
      </c>
      <c r="AM171" s="1">
        <v>740.2</v>
      </c>
    </row>
    <row r="172" spans="1:39" x14ac:dyDescent="0.25">
      <c r="A172" s="5">
        <v>43070</v>
      </c>
      <c r="B172" s="1">
        <v>26.66</v>
      </c>
      <c r="C172" s="1">
        <v>16.649999999999999</v>
      </c>
      <c r="D172" s="1">
        <v>8.4</v>
      </c>
      <c r="E172" s="1">
        <v>13.45</v>
      </c>
      <c r="F172" s="1">
        <v>6</v>
      </c>
      <c r="G172" s="1">
        <v>2.93</v>
      </c>
      <c r="H172" s="1">
        <v>7.72</v>
      </c>
      <c r="I172" s="1">
        <v>4.1500000000000004</v>
      </c>
      <c r="J172" s="1">
        <v>13.04</v>
      </c>
      <c r="K172" s="1">
        <v>2.06</v>
      </c>
      <c r="L172" s="1">
        <v>7.53</v>
      </c>
      <c r="M172" s="1">
        <v>6.03</v>
      </c>
      <c r="N172" s="1">
        <v>19.78</v>
      </c>
      <c r="O172" s="1">
        <v>9.16</v>
      </c>
      <c r="P172" s="1">
        <v>10.08</v>
      </c>
      <c r="Q172" s="1">
        <v>15.75</v>
      </c>
      <c r="R172" s="1">
        <v>10.35</v>
      </c>
      <c r="S172" s="1">
        <v>4.42</v>
      </c>
      <c r="T172" s="1">
        <v>20.5</v>
      </c>
      <c r="U172" s="9">
        <v>1.57</v>
      </c>
      <c r="V172" s="9">
        <v>5.38</v>
      </c>
      <c r="W172" s="9">
        <v>0.64100000000000001</v>
      </c>
      <c r="X172" s="9">
        <v>4.2</v>
      </c>
      <c r="Y172" s="9">
        <v>0.47599999999999998</v>
      </c>
      <c r="Z172" s="1">
        <v>1.48</v>
      </c>
      <c r="AA172" s="1">
        <v>1.6</v>
      </c>
      <c r="AB172" s="1">
        <v>4.37</v>
      </c>
      <c r="AC172" s="1">
        <v>2.14</v>
      </c>
      <c r="AD172" s="1">
        <v>0.63400000000000001</v>
      </c>
      <c r="AE172" s="1">
        <v>1.08</v>
      </c>
      <c r="AF172" s="1">
        <v>0.64500000000000002</v>
      </c>
      <c r="AG172" s="1">
        <v>4.4000000000000004</v>
      </c>
      <c r="AH172" s="1">
        <v>0.25700000000000001</v>
      </c>
      <c r="AI172" s="1">
        <v>22.9</v>
      </c>
      <c r="AJ172" s="1">
        <v>3.7</v>
      </c>
      <c r="AK172" s="1">
        <v>2.5099999999999998</v>
      </c>
      <c r="AM172" s="1">
        <v>748.66</v>
      </c>
    </row>
    <row r="173" spans="1:39" x14ac:dyDescent="0.25">
      <c r="A173" s="5">
        <v>43073</v>
      </c>
      <c r="B173" s="1">
        <v>27.08</v>
      </c>
      <c r="C173" s="1">
        <v>16.68</v>
      </c>
      <c r="D173" s="1">
        <v>8.32</v>
      </c>
      <c r="E173" s="1">
        <v>13.69</v>
      </c>
      <c r="F173" s="1">
        <v>5.86</v>
      </c>
      <c r="G173" s="1">
        <v>2.97</v>
      </c>
      <c r="H173" s="1">
        <v>7.7</v>
      </c>
      <c r="I173" s="1">
        <v>4.1500000000000004</v>
      </c>
      <c r="J173" s="1">
        <v>13</v>
      </c>
      <c r="K173" s="1">
        <v>1.92</v>
      </c>
      <c r="L173" s="1">
        <v>7.3</v>
      </c>
      <c r="M173" s="1">
        <v>6</v>
      </c>
      <c r="N173" s="1">
        <v>19.559999999999999</v>
      </c>
      <c r="O173" s="1">
        <v>8.9499999999999993</v>
      </c>
      <c r="P173" s="1">
        <v>10.1</v>
      </c>
      <c r="Q173" s="1">
        <v>15.5</v>
      </c>
      <c r="R173" s="1">
        <v>10.3</v>
      </c>
      <c r="S173" s="1">
        <v>4.4000000000000004</v>
      </c>
      <c r="T173" s="1">
        <v>20.2</v>
      </c>
      <c r="U173" s="9">
        <v>1.53</v>
      </c>
      <c r="V173" s="9">
        <v>5.44</v>
      </c>
      <c r="W173" s="9">
        <v>0.64600000000000002</v>
      </c>
      <c r="X173" s="9">
        <v>4.2</v>
      </c>
      <c r="Y173" s="9">
        <v>0.48</v>
      </c>
      <c r="Z173" s="1">
        <v>1.48</v>
      </c>
      <c r="AA173" s="1">
        <v>1.58</v>
      </c>
      <c r="AB173" s="1">
        <v>4.26</v>
      </c>
      <c r="AC173" s="1">
        <v>2.13</v>
      </c>
      <c r="AD173" s="1">
        <v>0.621</v>
      </c>
      <c r="AE173" s="1">
        <v>1.08</v>
      </c>
      <c r="AF173" s="1">
        <v>0.67</v>
      </c>
      <c r="AG173" s="1">
        <v>4.5</v>
      </c>
      <c r="AH173" s="1">
        <v>0.249</v>
      </c>
      <c r="AI173" s="1">
        <v>23</v>
      </c>
      <c r="AJ173" s="1">
        <v>3.68</v>
      </c>
      <c r="AK173" s="1">
        <v>2.46</v>
      </c>
      <c r="AM173" s="1">
        <v>741.84</v>
      </c>
    </row>
    <row r="174" spans="1:39" x14ac:dyDescent="0.25">
      <c r="A174" s="5">
        <v>43074</v>
      </c>
      <c r="B174" s="1">
        <v>26.9</v>
      </c>
      <c r="C174" s="1">
        <v>16.5</v>
      </c>
      <c r="D174" s="1">
        <v>8.4</v>
      </c>
      <c r="E174" s="1">
        <v>13.51</v>
      </c>
      <c r="F174" s="1">
        <v>5.85</v>
      </c>
      <c r="G174" s="1">
        <v>2.94</v>
      </c>
      <c r="H174" s="1">
        <v>7.7</v>
      </c>
      <c r="I174" s="1">
        <v>4.1500000000000004</v>
      </c>
      <c r="J174" s="1">
        <v>12.96</v>
      </c>
      <c r="K174" s="1">
        <v>1.85</v>
      </c>
      <c r="L174" s="1">
        <v>7.21</v>
      </c>
      <c r="M174" s="1">
        <v>5.96</v>
      </c>
      <c r="N174" s="1">
        <v>19.100000000000001</v>
      </c>
      <c r="O174" s="1">
        <v>8.75</v>
      </c>
      <c r="P174" s="1">
        <v>10.050000000000001</v>
      </c>
      <c r="Q174" s="1">
        <v>15.57</v>
      </c>
      <c r="R174" s="1">
        <v>10.33</v>
      </c>
      <c r="S174" s="1">
        <v>4.3099999999999996</v>
      </c>
      <c r="T174" s="1">
        <v>20.100000000000001</v>
      </c>
      <c r="U174" s="9">
        <v>1.55</v>
      </c>
      <c r="V174" s="9">
        <v>5.48</v>
      </c>
      <c r="W174" s="9">
        <v>0.64</v>
      </c>
      <c r="X174" s="9">
        <v>4.1900000000000004</v>
      </c>
      <c r="Y174" s="9">
        <v>0.52100000000000002</v>
      </c>
      <c r="Z174" s="1">
        <v>1.48</v>
      </c>
      <c r="AA174" s="1">
        <v>1.55</v>
      </c>
      <c r="AB174" s="1">
        <v>4.3</v>
      </c>
      <c r="AC174" s="1">
        <v>2.1800000000000002</v>
      </c>
      <c r="AD174" s="1">
        <v>0.629</v>
      </c>
      <c r="AE174" s="1">
        <v>1.07</v>
      </c>
      <c r="AF174" s="1">
        <v>0.67</v>
      </c>
      <c r="AG174" s="1">
        <v>4.4800000000000004</v>
      </c>
      <c r="AH174" s="1">
        <v>0.23699999999999999</v>
      </c>
      <c r="AI174" s="1">
        <v>22.7</v>
      </c>
      <c r="AJ174" s="1">
        <v>3.75</v>
      </c>
      <c r="AK174" s="1">
        <v>2.4300000000000002</v>
      </c>
      <c r="AM174" s="1">
        <v>730.43</v>
      </c>
    </row>
    <row r="175" spans="1:39" x14ac:dyDescent="0.25">
      <c r="A175" s="5">
        <v>43075</v>
      </c>
      <c r="B175" s="1">
        <v>26.58</v>
      </c>
      <c r="C175" s="1">
        <v>16.8</v>
      </c>
      <c r="D175" s="1">
        <v>8.4</v>
      </c>
      <c r="E175" s="1">
        <v>13.4</v>
      </c>
      <c r="F175" s="1">
        <v>5.97</v>
      </c>
      <c r="G175" s="1">
        <v>2.87</v>
      </c>
      <c r="H175" s="1">
        <v>7.77</v>
      </c>
      <c r="I175" s="1">
        <v>4.1399999999999997</v>
      </c>
      <c r="J175" s="1">
        <v>13</v>
      </c>
      <c r="K175" s="1">
        <v>1.75</v>
      </c>
      <c r="L175" s="1">
        <v>7.2</v>
      </c>
      <c r="M175" s="1">
        <v>5.8</v>
      </c>
      <c r="N175" s="1">
        <v>18.8</v>
      </c>
      <c r="O175" s="1">
        <v>8.6999999999999993</v>
      </c>
      <c r="P175" s="1">
        <v>10.14</v>
      </c>
      <c r="Q175" s="1">
        <v>15.55</v>
      </c>
      <c r="R175" s="1">
        <v>10.43</v>
      </c>
      <c r="S175" s="1">
        <v>4.1900000000000004</v>
      </c>
      <c r="T175" s="1">
        <v>19.899999999999999</v>
      </c>
      <c r="U175" s="9">
        <v>1.55</v>
      </c>
      <c r="V175" s="9">
        <v>5.35</v>
      </c>
      <c r="W175" s="9">
        <v>0.63300000000000001</v>
      </c>
      <c r="X175" s="9">
        <v>4.1900000000000004</v>
      </c>
      <c r="Y175" s="9">
        <v>0.59</v>
      </c>
      <c r="Z175" s="1">
        <v>1.43</v>
      </c>
      <c r="AA175" s="1">
        <v>1.48</v>
      </c>
      <c r="AB175" s="1">
        <v>4.3099999999999996</v>
      </c>
      <c r="AC175" s="1">
        <v>2.25</v>
      </c>
      <c r="AD175" s="1">
        <v>0.61799999999999999</v>
      </c>
      <c r="AE175" s="1">
        <v>1.02</v>
      </c>
      <c r="AF175" s="1">
        <v>0.65600000000000003</v>
      </c>
      <c r="AG175" s="1">
        <v>4.2699999999999996</v>
      </c>
      <c r="AH175" s="1">
        <v>0.23300000000000001</v>
      </c>
      <c r="AI175" s="1">
        <v>23.03</v>
      </c>
      <c r="AJ175" s="1">
        <v>3.7</v>
      </c>
      <c r="AK175" s="1">
        <v>2.46</v>
      </c>
      <c r="AM175" s="1">
        <v>727.53</v>
      </c>
    </row>
    <row r="176" spans="1:39" x14ac:dyDescent="0.25">
      <c r="A176" s="5">
        <v>43076</v>
      </c>
      <c r="B176" s="1">
        <v>26.57</v>
      </c>
      <c r="C176" s="1">
        <v>16.89</v>
      </c>
      <c r="D176" s="1">
        <v>8.33</v>
      </c>
      <c r="E176" s="1">
        <v>13.14</v>
      </c>
      <c r="F176" s="1">
        <v>5.87</v>
      </c>
      <c r="G176" s="1">
        <v>2.82</v>
      </c>
      <c r="H176" s="1">
        <v>7.7</v>
      </c>
      <c r="I176" s="1">
        <v>4.09</v>
      </c>
      <c r="J176" s="1">
        <v>13.2</v>
      </c>
      <c r="K176" s="1">
        <v>1.8</v>
      </c>
      <c r="L176" s="1">
        <v>7.11</v>
      </c>
      <c r="M176" s="1">
        <v>5.97</v>
      </c>
      <c r="N176" s="1">
        <v>19.13</v>
      </c>
      <c r="O176" s="1">
        <v>8.77</v>
      </c>
      <c r="P176" s="1">
        <v>10.1</v>
      </c>
      <c r="Q176" s="1">
        <v>15.45</v>
      </c>
      <c r="R176" s="1">
        <v>10.43</v>
      </c>
      <c r="S176" s="1">
        <v>4.29</v>
      </c>
      <c r="T176" s="1">
        <v>20.12</v>
      </c>
      <c r="U176" s="9">
        <v>1.55</v>
      </c>
      <c r="V176" s="9">
        <v>5.4</v>
      </c>
      <c r="W176" s="9">
        <v>0.61799999999999999</v>
      </c>
      <c r="X176" s="9">
        <v>4.1900000000000004</v>
      </c>
      <c r="Y176" s="9">
        <v>0.56999999999999995</v>
      </c>
      <c r="Z176" s="1">
        <v>1.46</v>
      </c>
      <c r="AA176" s="1">
        <v>1.52</v>
      </c>
      <c r="AB176" s="1">
        <v>4.3499999999999996</v>
      </c>
      <c r="AC176" s="1">
        <v>2.2400000000000002</v>
      </c>
      <c r="AD176" s="1">
        <v>0.63400000000000001</v>
      </c>
      <c r="AE176" s="1">
        <v>1.04</v>
      </c>
      <c r="AF176" s="1">
        <v>0.65500000000000003</v>
      </c>
      <c r="AG176" s="1">
        <v>4.3</v>
      </c>
      <c r="AH176" s="1">
        <v>0.24</v>
      </c>
      <c r="AI176" s="1">
        <v>23.1</v>
      </c>
      <c r="AJ176" s="1">
        <v>3.74</v>
      </c>
      <c r="AK176" s="1">
        <v>2.4900000000000002</v>
      </c>
      <c r="AM176" s="1">
        <v>728.76</v>
      </c>
    </row>
    <row r="177" spans="1:39" x14ac:dyDescent="0.25">
      <c r="A177" s="5">
        <v>43077</v>
      </c>
      <c r="B177" s="1">
        <v>26.42</v>
      </c>
      <c r="C177" s="1">
        <v>17.18</v>
      </c>
      <c r="D177" s="1">
        <v>8.5500000000000007</v>
      </c>
      <c r="E177" s="1">
        <v>13.38</v>
      </c>
      <c r="F177" s="1">
        <v>6.34</v>
      </c>
      <c r="G177" s="1">
        <v>2.87</v>
      </c>
      <c r="H177" s="1">
        <v>7.75</v>
      </c>
      <c r="I177" s="1">
        <v>4.2</v>
      </c>
      <c r="J177" s="1">
        <v>13.15</v>
      </c>
      <c r="K177" s="1">
        <v>1.85</v>
      </c>
      <c r="L177" s="1">
        <v>7.13</v>
      </c>
      <c r="M177" s="1">
        <v>6.02</v>
      </c>
      <c r="N177" s="1">
        <v>19.260000000000002</v>
      </c>
      <c r="O177" s="1">
        <v>8.75</v>
      </c>
      <c r="P177" s="1">
        <v>10.1</v>
      </c>
      <c r="Q177" s="1">
        <v>15.5</v>
      </c>
      <c r="R177" s="1">
        <v>10.5</v>
      </c>
      <c r="S177" s="1">
        <v>4.32</v>
      </c>
      <c r="T177" s="1">
        <v>20.440000000000001</v>
      </c>
      <c r="U177" s="9">
        <v>1.55</v>
      </c>
      <c r="V177" s="9">
        <v>5.45</v>
      </c>
      <c r="W177" s="9">
        <v>0.623</v>
      </c>
      <c r="X177" s="9">
        <v>4.2</v>
      </c>
      <c r="Y177" s="9">
        <v>0.57599999999999996</v>
      </c>
      <c r="Z177" s="1">
        <v>1.47</v>
      </c>
      <c r="AA177" s="1">
        <v>1.55</v>
      </c>
      <c r="AB177" s="1">
        <v>4.3600000000000003</v>
      </c>
      <c r="AC177" s="1">
        <v>2.2599999999999998</v>
      </c>
      <c r="AD177" s="1">
        <v>0.628</v>
      </c>
      <c r="AE177" s="1">
        <v>1.04</v>
      </c>
      <c r="AF177" s="1">
        <v>0.65600000000000003</v>
      </c>
      <c r="AG177" s="1">
        <v>4.5599999999999996</v>
      </c>
      <c r="AH177" s="1">
        <v>0.245</v>
      </c>
      <c r="AI177" s="1">
        <v>23.27</v>
      </c>
      <c r="AJ177" s="1">
        <v>3.69</v>
      </c>
      <c r="AK177" s="1">
        <v>2.5</v>
      </c>
      <c r="AM177" s="1">
        <v>740.72</v>
      </c>
    </row>
    <row r="178" spans="1:39" x14ac:dyDescent="0.25">
      <c r="A178" s="5">
        <v>43080</v>
      </c>
      <c r="B178" s="1">
        <v>26.56</v>
      </c>
      <c r="C178" s="1">
        <v>17.22</v>
      </c>
      <c r="D178" s="1">
        <v>8.5</v>
      </c>
      <c r="E178" s="1">
        <v>13.48</v>
      </c>
      <c r="F178" s="1">
        <v>6.21</v>
      </c>
      <c r="G178" s="1">
        <v>2.94</v>
      </c>
      <c r="H178" s="1">
        <v>7.69</v>
      </c>
      <c r="I178" s="1">
        <v>4.2</v>
      </c>
      <c r="J178" s="1">
        <v>13.05</v>
      </c>
      <c r="K178" s="1">
        <v>1.84</v>
      </c>
      <c r="L178" s="1">
        <v>7.2</v>
      </c>
      <c r="M178" s="1">
        <v>5.95</v>
      </c>
      <c r="N178" s="1">
        <v>19.28</v>
      </c>
      <c r="O178" s="1">
        <v>8.89</v>
      </c>
      <c r="P178" s="1">
        <v>9.7200000000000006</v>
      </c>
      <c r="Q178" s="1">
        <v>15.72</v>
      </c>
      <c r="R178" s="1">
        <v>10.55</v>
      </c>
      <c r="S178" s="1">
        <v>4.29</v>
      </c>
      <c r="T178" s="1">
        <v>20.55</v>
      </c>
      <c r="U178" s="9">
        <v>1.55</v>
      </c>
      <c r="V178" s="9">
        <v>5.4</v>
      </c>
      <c r="W178" s="9">
        <v>0.623</v>
      </c>
      <c r="X178" s="9">
        <v>4.2</v>
      </c>
      <c r="Y178" s="9">
        <v>0.55300000000000005</v>
      </c>
      <c r="Z178" s="1">
        <v>1.47</v>
      </c>
      <c r="AA178" s="1">
        <v>1.532</v>
      </c>
      <c r="AB178" s="1">
        <v>4.3</v>
      </c>
      <c r="AC178" s="1">
        <v>2.2999999999999998</v>
      </c>
      <c r="AD178" s="1">
        <v>0.63100000000000001</v>
      </c>
      <c r="AE178" s="1">
        <v>1.024</v>
      </c>
      <c r="AF178" s="1">
        <v>0.65600000000000003</v>
      </c>
      <c r="AG178" s="1">
        <v>4.63</v>
      </c>
      <c r="AH178" s="1">
        <v>0.248</v>
      </c>
      <c r="AI178" s="1">
        <v>23.3</v>
      </c>
      <c r="AJ178" s="1">
        <v>3.61</v>
      </c>
      <c r="AK178" s="1">
        <v>2.57</v>
      </c>
      <c r="AM178" s="1">
        <v>738.47</v>
      </c>
    </row>
    <row r="179" spans="1:39" x14ac:dyDescent="0.25">
      <c r="A179" s="5">
        <v>43081</v>
      </c>
      <c r="B179" s="1">
        <v>26.44</v>
      </c>
      <c r="C179" s="1">
        <v>16.899999999999999</v>
      </c>
      <c r="D179" s="1">
        <v>8.4700000000000006</v>
      </c>
      <c r="E179" s="1">
        <v>13.52</v>
      </c>
      <c r="F179" s="1">
        <v>6.2</v>
      </c>
      <c r="G179" s="1">
        <v>2.97</v>
      </c>
      <c r="H179" s="1">
        <v>7.66</v>
      </c>
      <c r="I179" s="1">
        <v>4.2</v>
      </c>
      <c r="J179" s="1">
        <v>12.8</v>
      </c>
      <c r="K179" s="1">
        <v>1.87</v>
      </c>
      <c r="L179" s="1">
        <v>7.18</v>
      </c>
      <c r="M179" s="1">
        <v>5.94</v>
      </c>
      <c r="N179" s="1">
        <v>19.28</v>
      </c>
      <c r="O179" s="1">
        <v>8.83</v>
      </c>
      <c r="P179" s="1">
        <v>9.64</v>
      </c>
      <c r="Q179" s="1">
        <v>15.72</v>
      </c>
      <c r="R179" s="1">
        <v>10.69</v>
      </c>
      <c r="S179" s="1">
        <v>4.45</v>
      </c>
      <c r="T179" s="1">
        <v>20.2</v>
      </c>
      <c r="U179" s="9">
        <v>1.5</v>
      </c>
      <c r="V179" s="9">
        <v>5.31</v>
      </c>
      <c r="W179" s="9">
        <v>0.623</v>
      </c>
      <c r="X179" s="9">
        <v>4.21</v>
      </c>
      <c r="Y179" s="9">
        <v>0.56999999999999995</v>
      </c>
      <c r="Z179" s="1">
        <v>1.45</v>
      </c>
      <c r="AA179" s="1">
        <v>1.5</v>
      </c>
      <c r="AB179" s="1">
        <v>4.26</v>
      </c>
      <c r="AC179" s="1">
        <v>2.46</v>
      </c>
      <c r="AD179" s="1">
        <v>0.62</v>
      </c>
      <c r="AE179" s="1">
        <v>1.042</v>
      </c>
      <c r="AF179" s="1">
        <v>0.64600000000000002</v>
      </c>
      <c r="AG179" s="1">
        <v>4.6500000000000004</v>
      </c>
      <c r="AH179" s="1">
        <v>0.23899999999999999</v>
      </c>
      <c r="AI179" s="1">
        <v>23.3</v>
      </c>
      <c r="AJ179" s="1">
        <v>3.8</v>
      </c>
      <c r="AK179" s="1">
        <v>2.59</v>
      </c>
      <c r="AM179" s="1">
        <v>738.44</v>
      </c>
    </row>
    <row r="180" spans="1:39" x14ac:dyDescent="0.25">
      <c r="A180" s="5">
        <v>43082</v>
      </c>
      <c r="B180" s="1">
        <v>26.57</v>
      </c>
      <c r="C180" s="1">
        <v>17.399999999999999</v>
      </c>
      <c r="D180" s="1">
        <v>8.5</v>
      </c>
      <c r="E180" s="1">
        <v>13.92</v>
      </c>
      <c r="F180" s="1">
        <v>6.24</v>
      </c>
      <c r="G180" s="1">
        <v>3.02</v>
      </c>
      <c r="H180" s="1">
        <v>7.78</v>
      </c>
      <c r="I180" s="1">
        <v>4.3499999999999996</v>
      </c>
      <c r="J180" s="1">
        <v>13.1</v>
      </c>
      <c r="K180" s="1">
        <v>1.8560000000000001</v>
      </c>
      <c r="L180" s="1">
        <v>7.28</v>
      </c>
      <c r="M180" s="1">
        <v>5.98</v>
      </c>
      <c r="N180" s="1">
        <v>18.899999999999999</v>
      </c>
      <c r="O180" s="1">
        <v>8.9</v>
      </c>
      <c r="P180" s="1">
        <v>9.74</v>
      </c>
      <c r="Q180" s="1">
        <v>15.46</v>
      </c>
      <c r="R180" s="1">
        <v>11.01</v>
      </c>
      <c r="S180" s="1">
        <v>4.45</v>
      </c>
      <c r="T180" s="1">
        <v>20.5</v>
      </c>
      <c r="U180" s="9">
        <v>1.48</v>
      </c>
      <c r="V180" s="9">
        <v>5.21</v>
      </c>
      <c r="W180" s="9">
        <v>0.64300000000000002</v>
      </c>
      <c r="X180" s="9">
        <v>4.21</v>
      </c>
      <c r="Y180" s="9">
        <v>0.56000000000000005</v>
      </c>
      <c r="Z180" s="1">
        <v>1.46</v>
      </c>
      <c r="AA180" s="1">
        <v>1.53</v>
      </c>
      <c r="AB180" s="1">
        <v>4.34</v>
      </c>
      <c r="AC180" s="1">
        <v>2.5499999999999998</v>
      </c>
      <c r="AD180" s="1">
        <v>0.63900000000000001</v>
      </c>
      <c r="AE180" s="1">
        <v>1.048</v>
      </c>
      <c r="AF180" s="1">
        <v>0.628</v>
      </c>
      <c r="AG180" s="1">
        <v>4.5</v>
      </c>
      <c r="AH180" s="1">
        <v>0.23499999999999999</v>
      </c>
      <c r="AI180" s="1">
        <v>23.8</v>
      </c>
      <c r="AJ180" s="1">
        <v>3.9</v>
      </c>
      <c r="AK180" s="1">
        <v>2.65</v>
      </c>
      <c r="AM180" s="1">
        <v>749.76</v>
      </c>
    </row>
    <row r="181" spans="1:39" x14ac:dyDescent="0.25">
      <c r="A181" s="5">
        <v>43083</v>
      </c>
      <c r="B181" s="1">
        <v>26.54</v>
      </c>
      <c r="C181" s="1">
        <v>17.7</v>
      </c>
      <c r="D181" s="1">
        <v>8.6999999999999993</v>
      </c>
      <c r="E181" s="1">
        <v>14.46</v>
      </c>
      <c r="F181" s="1">
        <v>6.31</v>
      </c>
      <c r="G181" s="1">
        <v>3.085</v>
      </c>
      <c r="H181" s="1">
        <v>7.94</v>
      </c>
      <c r="I181" s="1">
        <v>4.41</v>
      </c>
      <c r="J181" s="1">
        <v>13</v>
      </c>
      <c r="K181" s="1">
        <v>1.93</v>
      </c>
      <c r="L181" s="1">
        <v>7.35</v>
      </c>
      <c r="M181" s="1">
        <v>6.11</v>
      </c>
      <c r="N181" s="1">
        <v>18.66</v>
      </c>
      <c r="O181" s="1">
        <v>8.89</v>
      </c>
      <c r="P181" s="1">
        <v>9.92</v>
      </c>
      <c r="Q181" s="1">
        <v>15.5</v>
      </c>
      <c r="R181" s="1">
        <v>11.07</v>
      </c>
      <c r="S181" s="1">
        <v>4.5999999999999996</v>
      </c>
      <c r="T181" s="1">
        <v>20.55</v>
      </c>
      <c r="U181" s="9">
        <v>1.52</v>
      </c>
      <c r="V181" s="9">
        <v>5.3</v>
      </c>
      <c r="W181" s="9">
        <v>0.66600000000000004</v>
      </c>
      <c r="X181" s="9">
        <v>4.26</v>
      </c>
      <c r="Y181" s="9">
        <v>0.57199999999999995</v>
      </c>
      <c r="Z181" s="1">
        <v>1.5</v>
      </c>
      <c r="AA181" s="1">
        <v>1.522</v>
      </c>
      <c r="AB181" s="1">
        <v>4.4800000000000004</v>
      </c>
      <c r="AC181" s="1">
        <v>2.5</v>
      </c>
      <c r="AD181" s="1">
        <v>0.66500000000000004</v>
      </c>
      <c r="AE181" s="1">
        <v>1.06</v>
      </c>
      <c r="AF181" s="1">
        <v>0.68</v>
      </c>
      <c r="AG181" s="1">
        <v>4.71</v>
      </c>
      <c r="AH181" s="1">
        <v>0.23899999999999999</v>
      </c>
      <c r="AI181" s="1">
        <v>24.2</v>
      </c>
      <c r="AJ181" s="1">
        <v>3.98</v>
      </c>
      <c r="AK181" s="1">
        <v>2.65</v>
      </c>
      <c r="AM181" s="1">
        <v>767.57</v>
      </c>
    </row>
    <row r="182" spans="1:39" x14ac:dyDescent="0.25">
      <c r="A182" s="5">
        <v>43084</v>
      </c>
      <c r="B182" s="1">
        <v>26.03</v>
      </c>
      <c r="C182" s="1">
        <v>17.84</v>
      </c>
      <c r="D182" s="1">
        <v>8.6999999999999993</v>
      </c>
      <c r="E182" s="1">
        <v>14.38</v>
      </c>
      <c r="F182" s="1">
        <v>6.33</v>
      </c>
      <c r="G182" s="1">
        <v>3.14</v>
      </c>
      <c r="H182" s="1">
        <v>7.92</v>
      </c>
      <c r="I182" s="1">
        <v>4.46</v>
      </c>
      <c r="J182" s="1">
        <v>13.2</v>
      </c>
      <c r="K182" s="1">
        <v>1.94</v>
      </c>
      <c r="L182" s="1">
        <v>7.35</v>
      </c>
      <c r="M182" s="1">
        <v>6.11</v>
      </c>
      <c r="N182" s="1">
        <v>18.600000000000001</v>
      </c>
      <c r="O182" s="1">
        <v>8.85</v>
      </c>
      <c r="P182" s="1">
        <v>9.9</v>
      </c>
      <c r="Q182" s="1">
        <v>15.5</v>
      </c>
      <c r="R182" s="1">
        <v>11.09</v>
      </c>
      <c r="S182" s="1">
        <v>4.62</v>
      </c>
      <c r="T182" s="1">
        <v>20.75</v>
      </c>
      <c r="U182" s="9">
        <v>1.52</v>
      </c>
      <c r="V182" s="9">
        <v>5.2</v>
      </c>
      <c r="W182" s="9">
        <v>0.67200000000000004</v>
      </c>
      <c r="X182" s="9">
        <v>4.24</v>
      </c>
      <c r="Y182" s="9">
        <v>0.57799999999999996</v>
      </c>
      <c r="Z182" s="1">
        <v>1.4550000000000001</v>
      </c>
      <c r="AA182" s="1">
        <v>1.54</v>
      </c>
      <c r="AB182" s="1">
        <v>4.4000000000000004</v>
      </c>
      <c r="AC182" s="1">
        <v>2.31</v>
      </c>
      <c r="AD182" s="1">
        <v>0.67300000000000004</v>
      </c>
      <c r="AE182" s="1">
        <v>1.024</v>
      </c>
      <c r="AF182" s="1">
        <v>0.7</v>
      </c>
      <c r="AG182" s="1">
        <v>4.7</v>
      </c>
      <c r="AH182" s="1">
        <v>0.24</v>
      </c>
      <c r="AI182" s="1">
        <v>24.4</v>
      </c>
      <c r="AJ182" s="1">
        <v>4.01</v>
      </c>
      <c r="AK182" s="1">
        <v>2.66</v>
      </c>
      <c r="AM182" s="1">
        <v>767.76</v>
      </c>
    </row>
    <row r="183" spans="1:39" x14ac:dyDescent="0.25">
      <c r="A183" s="5">
        <v>43087</v>
      </c>
      <c r="B183" s="1">
        <v>26.8</v>
      </c>
      <c r="C183" s="1">
        <v>18.2</v>
      </c>
      <c r="D183" s="1">
        <v>8.76</v>
      </c>
      <c r="E183" s="1">
        <v>14.46</v>
      </c>
      <c r="F183" s="1">
        <v>6.39</v>
      </c>
      <c r="G183" s="1">
        <v>3.18</v>
      </c>
      <c r="H183" s="1">
        <v>8.14</v>
      </c>
      <c r="I183" s="1">
        <v>4.4400000000000004</v>
      </c>
      <c r="J183" s="1">
        <v>13.35</v>
      </c>
      <c r="K183" s="1">
        <v>2.0499999999999998</v>
      </c>
      <c r="L183" s="1">
        <v>7.6</v>
      </c>
      <c r="M183" s="1">
        <v>6.14</v>
      </c>
      <c r="N183" s="1">
        <v>19.16</v>
      </c>
      <c r="O183" s="1">
        <v>8.9499999999999993</v>
      </c>
      <c r="P183" s="1">
        <v>9.9600000000000009</v>
      </c>
      <c r="Q183" s="1">
        <v>15.72</v>
      </c>
      <c r="R183" s="1">
        <v>11.4</v>
      </c>
      <c r="S183" s="1">
        <v>4.58</v>
      </c>
      <c r="T183" s="1">
        <v>21.35</v>
      </c>
      <c r="U183" s="9">
        <v>1.53</v>
      </c>
      <c r="V183" s="9">
        <v>5.41</v>
      </c>
      <c r="W183" s="9">
        <v>0.67200000000000004</v>
      </c>
      <c r="X183" s="9">
        <v>4.2</v>
      </c>
      <c r="Y183" s="9">
        <v>0.627</v>
      </c>
      <c r="Z183" s="1">
        <v>1.5</v>
      </c>
      <c r="AA183" s="1">
        <v>1.6180000000000001</v>
      </c>
      <c r="AB183" s="1">
        <v>4.5</v>
      </c>
      <c r="AC183" s="1">
        <v>2.37</v>
      </c>
      <c r="AD183" s="1">
        <v>0.66600000000000004</v>
      </c>
      <c r="AE183" s="1">
        <v>1.07</v>
      </c>
      <c r="AF183" s="1">
        <v>0.69599999999999995</v>
      </c>
      <c r="AG183" s="1">
        <v>4.6900000000000004</v>
      </c>
      <c r="AH183" s="1">
        <v>0.247</v>
      </c>
      <c r="AI183" s="1">
        <v>24.4</v>
      </c>
      <c r="AJ183" s="1">
        <v>4.0199999999999996</v>
      </c>
      <c r="AK183" s="1">
        <v>2.68</v>
      </c>
      <c r="AM183" s="1">
        <v>783.76</v>
      </c>
    </row>
    <row r="184" spans="1:39" x14ac:dyDescent="0.25">
      <c r="A184" s="5">
        <v>43088</v>
      </c>
      <c r="B184" s="1">
        <v>26.8</v>
      </c>
      <c r="C184" s="1">
        <v>17.940000000000001</v>
      </c>
      <c r="D184" s="1">
        <v>8.7200000000000006</v>
      </c>
      <c r="E184" s="1">
        <v>14.4</v>
      </c>
      <c r="F184" s="1">
        <v>6.41</v>
      </c>
      <c r="G184" s="1">
        <v>3.145</v>
      </c>
      <c r="H184" s="1">
        <v>8.14</v>
      </c>
      <c r="I184" s="1">
        <v>4.43</v>
      </c>
      <c r="J184" s="1">
        <v>13.1</v>
      </c>
      <c r="K184" s="1">
        <v>2.04</v>
      </c>
      <c r="L184" s="1">
        <v>7.44</v>
      </c>
      <c r="M184" s="1">
        <v>6.06</v>
      </c>
      <c r="N184" s="1">
        <v>18.8</v>
      </c>
      <c r="O184" s="1">
        <v>9.01</v>
      </c>
      <c r="P184" s="1">
        <v>10.1</v>
      </c>
      <c r="Q184" s="1">
        <v>15.7</v>
      </c>
      <c r="R184" s="1">
        <v>11.34</v>
      </c>
      <c r="S184" s="1">
        <v>4.46</v>
      </c>
      <c r="T184" s="1">
        <v>21.7</v>
      </c>
      <c r="U184" s="9">
        <v>1.53</v>
      </c>
      <c r="V184" s="9">
        <v>5.51</v>
      </c>
      <c r="W184" s="9">
        <v>0.67</v>
      </c>
      <c r="X184" s="9">
        <v>4.22</v>
      </c>
      <c r="Y184" s="9">
        <v>0.66500000000000004</v>
      </c>
      <c r="Z184" s="1">
        <v>1.53</v>
      </c>
      <c r="AA184" s="1">
        <v>1.63</v>
      </c>
      <c r="AB184" s="1">
        <v>4.5</v>
      </c>
      <c r="AC184" s="1">
        <v>2.38</v>
      </c>
      <c r="AD184" s="1">
        <v>0.67300000000000004</v>
      </c>
      <c r="AE184" s="1">
        <v>1.0640000000000001</v>
      </c>
      <c r="AF184" s="1">
        <v>0.68799999999999994</v>
      </c>
      <c r="AG184" s="1">
        <v>4.72</v>
      </c>
      <c r="AH184" s="1">
        <v>0.247</v>
      </c>
      <c r="AI184" s="1">
        <v>24.1</v>
      </c>
      <c r="AJ184" s="1">
        <v>4.0599999999999996</v>
      </c>
      <c r="AK184" s="1">
        <v>2.72</v>
      </c>
      <c r="AM184" s="1">
        <v>783.99</v>
      </c>
    </row>
    <row r="185" spans="1:39" x14ac:dyDescent="0.25">
      <c r="A185" s="5">
        <v>43089</v>
      </c>
      <c r="B185" s="1">
        <v>27.09</v>
      </c>
      <c r="C185" s="1">
        <v>18.28</v>
      </c>
      <c r="D185" s="1">
        <v>8.81</v>
      </c>
      <c r="E185" s="1">
        <v>14.18</v>
      </c>
      <c r="F185" s="1">
        <v>6.5</v>
      </c>
      <c r="G185" s="1">
        <v>3.26</v>
      </c>
      <c r="H185" s="1">
        <v>8.19</v>
      </c>
      <c r="I185" s="1">
        <v>4.4749999999999996</v>
      </c>
      <c r="J185" s="1">
        <v>13.25</v>
      </c>
      <c r="K185" s="1">
        <v>2.04</v>
      </c>
      <c r="L185" s="1">
        <v>7.51</v>
      </c>
      <c r="M185" s="1">
        <v>6.15</v>
      </c>
      <c r="N185" s="1">
        <v>18.62</v>
      </c>
      <c r="O185" s="1">
        <v>9.02</v>
      </c>
      <c r="P185" s="1">
        <v>10.06</v>
      </c>
      <c r="Q185" s="1">
        <v>15.86</v>
      </c>
      <c r="R185" s="1">
        <v>11.48</v>
      </c>
      <c r="S185" s="1">
        <v>4.58</v>
      </c>
      <c r="T185" s="1">
        <v>21.85</v>
      </c>
      <c r="U185" s="9">
        <v>1.53</v>
      </c>
      <c r="V185" s="9">
        <v>5.55</v>
      </c>
      <c r="W185" s="9">
        <v>0.68300000000000005</v>
      </c>
      <c r="X185" s="9">
        <v>4.24</v>
      </c>
      <c r="Y185" s="9">
        <v>0.66</v>
      </c>
      <c r="Z185" s="1">
        <v>1.5349999999999999</v>
      </c>
      <c r="AA185" s="1">
        <v>1.65</v>
      </c>
      <c r="AB185" s="1">
        <v>4.58</v>
      </c>
      <c r="AC185" s="1">
        <v>2.33</v>
      </c>
      <c r="AD185" s="1">
        <v>0.68400000000000005</v>
      </c>
      <c r="AE185" s="1">
        <v>1.0780000000000001</v>
      </c>
      <c r="AF185" s="1">
        <v>0.7</v>
      </c>
      <c r="AG185" s="1">
        <v>4.72</v>
      </c>
      <c r="AH185" s="1">
        <v>0.25</v>
      </c>
      <c r="AI185" s="1">
        <v>24.3</v>
      </c>
      <c r="AJ185" s="1">
        <v>4.03</v>
      </c>
      <c r="AK185" s="1">
        <v>2.75</v>
      </c>
      <c r="AM185" s="1">
        <v>789.74</v>
      </c>
    </row>
    <row r="186" spans="1:39" x14ac:dyDescent="0.25">
      <c r="A186" s="5">
        <v>43090</v>
      </c>
      <c r="B186" s="1">
        <v>26.77</v>
      </c>
      <c r="C186" s="1">
        <v>18.920000000000002</v>
      </c>
      <c r="D186" s="1">
        <v>9</v>
      </c>
      <c r="E186" s="1">
        <v>14.3</v>
      </c>
      <c r="F186" s="1">
        <v>6.48</v>
      </c>
      <c r="G186" s="1">
        <v>3.24</v>
      </c>
      <c r="H186" s="1">
        <v>8.24</v>
      </c>
      <c r="I186" s="1">
        <v>4.4349999999999996</v>
      </c>
      <c r="J186" s="1">
        <v>13.25</v>
      </c>
      <c r="K186" s="1">
        <v>2.0179999999999998</v>
      </c>
      <c r="L186" s="1">
        <v>7.66</v>
      </c>
      <c r="M186" s="1">
        <v>6.18</v>
      </c>
      <c r="N186" s="1">
        <v>18.68</v>
      </c>
      <c r="O186" s="1">
        <v>8.99</v>
      </c>
      <c r="P186" s="1">
        <v>10.24</v>
      </c>
      <c r="Q186" s="1">
        <v>15.8</v>
      </c>
      <c r="R186" s="1">
        <v>11.45</v>
      </c>
      <c r="S186" s="1">
        <v>4.55</v>
      </c>
      <c r="T186" s="1">
        <v>22.15</v>
      </c>
      <c r="U186" s="9">
        <v>1.53</v>
      </c>
      <c r="V186" s="9">
        <v>5.56</v>
      </c>
      <c r="W186" s="9">
        <v>0.68300000000000005</v>
      </c>
      <c r="X186" s="9">
        <v>4.26</v>
      </c>
      <c r="Y186" s="9">
        <v>0.63100000000000001</v>
      </c>
      <c r="Z186" s="1">
        <v>1.55</v>
      </c>
      <c r="AA186" s="1">
        <v>1.67</v>
      </c>
      <c r="AB186" s="1">
        <v>4.5</v>
      </c>
      <c r="AC186" s="1">
        <v>2.2999999999999998</v>
      </c>
      <c r="AD186" s="1">
        <v>0.70899999999999996</v>
      </c>
      <c r="AE186" s="1">
        <v>1.1040000000000001</v>
      </c>
      <c r="AF186" s="1">
        <v>0.67400000000000004</v>
      </c>
      <c r="AG186" s="1">
        <v>4.74</v>
      </c>
      <c r="AH186" s="1">
        <v>0.247</v>
      </c>
      <c r="AI186" s="1">
        <v>24.3</v>
      </c>
      <c r="AJ186" s="1">
        <v>4.01</v>
      </c>
      <c r="AK186" s="1">
        <v>2.8</v>
      </c>
      <c r="AM186" s="1">
        <v>793.12</v>
      </c>
    </row>
    <row r="187" spans="1:39" x14ac:dyDescent="0.25">
      <c r="A187" s="5">
        <v>43091</v>
      </c>
      <c r="B187" s="1">
        <v>27.05</v>
      </c>
      <c r="C187" s="1">
        <v>19.399999999999999</v>
      </c>
      <c r="D187" s="1">
        <v>8.9499999999999993</v>
      </c>
      <c r="E187" s="1">
        <v>15</v>
      </c>
      <c r="F187" s="1">
        <v>6.55</v>
      </c>
      <c r="G187" s="1">
        <v>3.2749999999999999</v>
      </c>
      <c r="H187" s="1">
        <v>8.2899999999999991</v>
      </c>
      <c r="I187" s="1">
        <v>4.49</v>
      </c>
      <c r="J187" s="1">
        <v>13.1</v>
      </c>
      <c r="K187" s="1">
        <v>1.9950000000000001</v>
      </c>
      <c r="L187" s="1">
        <v>7.68</v>
      </c>
      <c r="M187" s="1">
        <v>6.27</v>
      </c>
      <c r="N187" s="1">
        <v>18.760000000000002</v>
      </c>
      <c r="O187" s="1">
        <v>9.02</v>
      </c>
      <c r="P187" s="1">
        <v>10.55</v>
      </c>
      <c r="Q187" s="1">
        <v>15.74</v>
      </c>
      <c r="R187" s="1">
        <v>11.58</v>
      </c>
      <c r="S187" s="1">
        <v>4.51</v>
      </c>
      <c r="T187" s="1">
        <v>22.5</v>
      </c>
      <c r="U187" s="9">
        <v>1.53</v>
      </c>
      <c r="V187" s="9">
        <v>5.67</v>
      </c>
      <c r="W187" s="9">
        <v>0.70899999999999996</v>
      </c>
      <c r="X187" s="9">
        <v>4.28</v>
      </c>
      <c r="Y187" s="9">
        <v>0.63500000000000001</v>
      </c>
      <c r="Z187" s="1">
        <v>1.55</v>
      </c>
      <c r="AA187" s="1">
        <v>1.6739999999999999</v>
      </c>
      <c r="AB187" s="1">
        <v>4.5</v>
      </c>
      <c r="AC187" s="1">
        <v>2.27</v>
      </c>
      <c r="AD187" s="1">
        <v>0.73799999999999999</v>
      </c>
      <c r="AE187" s="1">
        <v>1.1579999999999999</v>
      </c>
      <c r="AF187" s="1">
        <v>0.68799999999999994</v>
      </c>
      <c r="AG187" s="1">
        <v>4.82</v>
      </c>
      <c r="AH187" s="1">
        <v>0.248</v>
      </c>
      <c r="AI187" s="1">
        <v>24.9</v>
      </c>
      <c r="AJ187" s="1">
        <v>4.04</v>
      </c>
      <c r="AK187" s="1">
        <v>2.82</v>
      </c>
      <c r="AM187" s="1">
        <v>804.05</v>
      </c>
    </row>
    <row r="188" spans="1:39" x14ac:dyDescent="0.25">
      <c r="A188" s="5">
        <v>43096</v>
      </c>
      <c r="B188" s="1">
        <v>27.1</v>
      </c>
      <c r="C188" s="1">
        <v>19.5</v>
      </c>
      <c r="D188" s="1">
        <v>9.0500000000000007</v>
      </c>
      <c r="E188" s="1">
        <v>14.88</v>
      </c>
      <c r="F188" s="1">
        <v>6.52</v>
      </c>
      <c r="G188" s="1">
        <v>3.2450000000000001</v>
      </c>
      <c r="H188" s="1">
        <v>8.3000000000000007</v>
      </c>
      <c r="I188" s="1">
        <v>4.46</v>
      </c>
      <c r="J188" s="1">
        <v>13.1</v>
      </c>
      <c r="K188" s="1">
        <v>2.0059999999999998</v>
      </c>
      <c r="L188" s="1">
        <v>7.67</v>
      </c>
      <c r="M188" s="1">
        <v>6.3</v>
      </c>
      <c r="N188" s="1">
        <v>18.8</v>
      </c>
      <c r="O188" s="1">
        <v>9.14</v>
      </c>
      <c r="P188" s="1">
        <v>10.6</v>
      </c>
      <c r="Q188" s="1">
        <v>15.7</v>
      </c>
      <c r="R188" s="1">
        <v>11.6</v>
      </c>
      <c r="S188" s="1">
        <v>4.54</v>
      </c>
      <c r="T188" s="1">
        <v>22.9</v>
      </c>
      <c r="U188" s="9">
        <v>1.54</v>
      </c>
      <c r="V188" s="9">
        <v>5.75</v>
      </c>
      <c r="W188" s="9">
        <v>0.77</v>
      </c>
      <c r="X188" s="9">
        <v>4.28</v>
      </c>
      <c r="Y188" s="9">
        <v>0.64</v>
      </c>
      <c r="Z188" s="1">
        <v>1.58</v>
      </c>
      <c r="AA188" s="1">
        <v>1.6859999999999999</v>
      </c>
      <c r="AB188" s="1">
        <v>4.47</v>
      </c>
      <c r="AC188" s="1">
        <v>2.25</v>
      </c>
      <c r="AD188" s="1">
        <v>0.76800000000000002</v>
      </c>
      <c r="AE188" s="1">
        <v>1.1499999999999999</v>
      </c>
      <c r="AF188" s="1">
        <v>0.71</v>
      </c>
      <c r="AG188" s="1">
        <v>4.91</v>
      </c>
      <c r="AH188" s="1">
        <v>0.27200000000000002</v>
      </c>
      <c r="AI188" s="1">
        <v>24.9</v>
      </c>
      <c r="AJ188" s="1">
        <v>4.13</v>
      </c>
      <c r="AK188" s="1">
        <v>2.87</v>
      </c>
      <c r="AM188" s="1">
        <v>809.23</v>
      </c>
    </row>
    <row r="189" spans="1:39" x14ac:dyDescent="0.25">
      <c r="A189" s="5">
        <v>43097</v>
      </c>
      <c r="B189" s="1">
        <v>27.23</v>
      </c>
      <c r="C189" s="1">
        <v>19.04</v>
      </c>
      <c r="D189" s="1">
        <v>9.1</v>
      </c>
      <c r="E189" s="1">
        <v>14.9</v>
      </c>
      <c r="F189" s="1">
        <v>6.49</v>
      </c>
      <c r="G189" s="1">
        <v>3.23</v>
      </c>
      <c r="H189" s="1">
        <v>8.2100000000000009</v>
      </c>
      <c r="I189" s="1">
        <v>4.37</v>
      </c>
      <c r="J189" s="1">
        <v>12.95</v>
      </c>
      <c r="K189" s="1">
        <v>1.978</v>
      </c>
      <c r="L189" s="1">
        <v>7.63</v>
      </c>
      <c r="M189" s="1">
        <v>6.2</v>
      </c>
      <c r="N189" s="1">
        <v>18.8</v>
      </c>
      <c r="O189" s="1">
        <v>9.1199999999999992</v>
      </c>
      <c r="P189" s="1">
        <v>10.65</v>
      </c>
      <c r="Q189" s="1">
        <v>15.58</v>
      </c>
      <c r="R189" s="1">
        <v>11.5</v>
      </c>
      <c r="S189" s="1">
        <v>4.49</v>
      </c>
      <c r="T189" s="1">
        <v>22.85</v>
      </c>
      <c r="U189" s="9">
        <v>1.54</v>
      </c>
      <c r="V189" s="9">
        <v>5.74</v>
      </c>
      <c r="W189" s="9">
        <v>0.77</v>
      </c>
      <c r="X189" s="9">
        <v>4.21</v>
      </c>
      <c r="Y189" s="9">
        <v>0.60499999999999998</v>
      </c>
      <c r="Z189" s="1">
        <v>1.52</v>
      </c>
      <c r="AA189" s="1">
        <v>1.6639999999999999</v>
      </c>
      <c r="AB189" s="1">
        <v>4.47</v>
      </c>
      <c r="AC189" s="1">
        <v>2.2400000000000002</v>
      </c>
      <c r="AD189" s="1">
        <v>0.745</v>
      </c>
      <c r="AE189" s="1">
        <v>1.1080000000000001</v>
      </c>
      <c r="AF189" s="1">
        <v>0.71</v>
      </c>
      <c r="AG189" s="1">
        <v>4.93</v>
      </c>
      <c r="AH189" s="1">
        <v>0.26700000000000002</v>
      </c>
      <c r="AI189" s="1">
        <v>24.9</v>
      </c>
      <c r="AJ189" s="1">
        <v>4.1399999999999997</v>
      </c>
      <c r="AK189" s="1">
        <v>2.87</v>
      </c>
      <c r="AM189" s="1">
        <v>799.05</v>
      </c>
    </row>
    <row r="190" spans="1:39" x14ac:dyDescent="0.25">
      <c r="A190" s="5">
        <v>43098</v>
      </c>
      <c r="B190" s="1">
        <v>27.25</v>
      </c>
      <c r="C190" s="1">
        <v>19</v>
      </c>
      <c r="D190" s="1">
        <v>9.1999999999999993</v>
      </c>
      <c r="E190" s="1">
        <v>14.9</v>
      </c>
      <c r="F190" s="1">
        <v>6.9</v>
      </c>
      <c r="G190" s="1">
        <v>3.2349999999999999</v>
      </c>
      <c r="H190" s="1">
        <v>8.25</v>
      </c>
      <c r="I190" s="1">
        <v>4.43</v>
      </c>
      <c r="J190" s="1">
        <v>12.65</v>
      </c>
      <c r="K190" s="1">
        <v>1.95</v>
      </c>
      <c r="L190" s="1">
        <v>7.61</v>
      </c>
      <c r="M190" s="1">
        <v>6.26</v>
      </c>
      <c r="N190" s="1">
        <v>18.78</v>
      </c>
      <c r="O190" s="1">
        <v>9.14</v>
      </c>
      <c r="P190" s="1">
        <v>10.5</v>
      </c>
      <c r="Q190" s="1">
        <v>15.5</v>
      </c>
      <c r="R190" s="1">
        <v>11.5</v>
      </c>
      <c r="S190" s="1">
        <v>4.41</v>
      </c>
      <c r="T190" s="1">
        <v>22.9</v>
      </c>
      <c r="U190" s="9">
        <v>1.58</v>
      </c>
      <c r="V190" s="9">
        <v>5.75</v>
      </c>
      <c r="W190" s="9">
        <v>0.76500000000000001</v>
      </c>
      <c r="X190" s="9">
        <v>4.26</v>
      </c>
      <c r="Y190" s="9">
        <v>0.56100000000000005</v>
      </c>
      <c r="Z190" s="1">
        <v>1.55</v>
      </c>
      <c r="AA190" s="1">
        <v>1.62</v>
      </c>
      <c r="AB190" s="1">
        <v>4.5</v>
      </c>
      <c r="AC190" s="1">
        <v>2.2200000000000002</v>
      </c>
      <c r="AD190" s="1">
        <v>0.73099999999999998</v>
      </c>
      <c r="AE190" s="1">
        <v>1.1319999999999999</v>
      </c>
      <c r="AF190" s="1">
        <v>0.72</v>
      </c>
      <c r="AG190" s="1">
        <v>4.9000000000000004</v>
      </c>
      <c r="AH190" s="1">
        <v>0.26500000000000001</v>
      </c>
      <c r="AI190" s="1">
        <v>24.7</v>
      </c>
      <c r="AJ190" s="1">
        <v>4.16</v>
      </c>
      <c r="AK190" s="1">
        <v>2.85</v>
      </c>
      <c r="AM190" s="1">
        <v>802.37</v>
      </c>
    </row>
    <row r="191" spans="1:39" x14ac:dyDescent="0.25">
      <c r="A191" s="5">
        <v>43102</v>
      </c>
      <c r="B191" s="1">
        <v>27.13</v>
      </c>
      <c r="C191" s="1">
        <v>19.18</v>
      </c>
      <c r="D191" s="1">
        <v>9.3000000000000007</v>
      </c>
      <c r="E191" s="1">
        <v>14.9</v>
      </c>
      <c r="F191" s="1">
        <v>6.92</v>
      </c>
      <c r="G191" s="1">
        <v>3.33</v>
      </c>
      <c r="H191" s="1">
        <v>8.32</v>
      </c>
      <c r="I191" s="1">
        <v>4.62</v>
      </c>
      <c r="J191" s="1">
        <v>12.95</v>
      </c>
      <c r="K191" s="1">
        <v>2.08</v>
      </c>
      <c r="L191" s="1">
        <v>7.7</v>
      </c>
      <c r="M191" s="1">
        <v>6.31</v>
      </c>
      <c r="N191" s="1">
        <v>19.04</v>
      </c>
      <c r="O191" s="1">
        <v>9.25</v>
      </c>
      <c r="P191" s="1">
        <v>10.65</v>
      </c>
      <c r="Q191" s="1">
        <v>15.7</v>
      </c>
      <c r="R191" s="1">
        <v>11.69</v>
      </c>
      <c r="S191" s="1">
        <v>4.6399999999999997</v>
      </c>
      <c r="T191" s="1">
        <v>22.65</v>
      </c>
      <c r="U191" s="9">
        <v>1.6</v>
      </c>
      <c r="V191" s="9">
        <v>5.68</v>
      </c>
      <c r="W191" s="9">
        <v>0.78</v>
      </c>
      <c r="X191" s="9">
        <v>4.3</v>
      </c>
      <c r="Y191" s="9">
        <v>0.57999999999999996</v>
      </c>
      <c r="Z191" s="1">
        <v>1.59</v>
      </c>
      <c r="AA191" s="1">
        <v>1.68</v>
      </c>
      <c r="AB191" s="1">
        <v>4.55</v>
      </c>
      <c r="AC191" s="1">
        <v>2.37</v>
      </c>
      <c r="AD191" s="1">
        <v>0.74199999999999999</v>
      </c>
      <c r="AE191" s="1">
        <v>1.1679999999999999</v>
      </c>
      <c r="AF191" s="1">
        <v>0.73</v>
      </c>
      <c r="AG191" s="1">
        <v>4.92</v>
      </c>
      <c r="AH191" s="1">
        <v>0.26800000000000002</v>
      </c>
      <c r="AI191" s="1">
        <v>25.3</v>
      </c>
      <c r="AJ191" s="1">
        <v>4.2</v>
      </c>
      <c r="AK191" s="1">
        <v>2.9</v>
      </c>
      <c r="AM191" s="1">
        <v>818.51</v>
      </c>
    </row>
    <row r="192" spans="1:39" x14ac:dyDescent="0.25">
      <c r="A192" s="5">
        <v>43103</v>
      </c>
      <c r="B192" s="1">
        <v>27.07</v>
      </c>
      <c r="C192" s="1">
        <v>19</v>
      </c>
      <c r="D192" s="1">
        <v>9.44</v>
      </c>
      <c r="E192" s="1">
        <v>14.94</v>
      </c>
      <c r="F192" s="1">
        <v>6.9</v>
      </c>
      <c r="G192" s="1">
        <v>3.33</v>
      </c>
      <c r="H192" s="1">
        <v>8.3000000000000007</v>
      </c>
      <c r="I192" s="1">
        <v>4.59</v>
      </c>
      <c r="J192" s="1">
        <v>13.3</v>
      </c>
      <c r="K192" s="1">
        <v>2.1160000000000001</v>
      </c>
      <c r="L192" s="1">
        <v>7.74</v>
      </c>
      <c r="M192" s="1">
        <v>6.23</v>
      </c>
      <c r="N192" s="1">
        <v>19.04</v>
      </c>
      <c r="O192" s="1">
        <v>9.08</v>
      </c>
      <c r="P192" s="1">
        <v>10.6</v>
      </c>
      <c r="Q192" s="1">
        <v>15.88</v>
      </c>
      <c r="R192" s="1">
        <v>11.65</v>
      </c>
      <c r="S192" s="1">
        <v>4.66</v>
      </c>
      <c r="T192" s="1">
        <v>22.8</v>
      </c>
      <c r="U192" s="9">
        <v>1.6</v>
      </c>
      <c r="V192" s="9">
        <v>5.58</v>
      </c>
      <c r="W192" s="9">
        <v>0.78400000000000003</v>
      </c>
      <c r="X192" s="9">
        <v>4.3499999999999996</v>
      </c>
      <c r="Y192" s="9">
        <v>0.56499999999999995</v>
      </c>
      <c r="Z192" s="1">
        <v>1.57</v>
      </c>
      <c r="AA192" s="1">
        <v>1.736</v>
      </c>
      <c r="AB192" s="1">
        <v>4.59</v>
      </c>
      <c r="AC192" s="1">
        <v>2.34</v>
      </c>
      <c r="AD192" s="1">
        <v>0.76200000000000001</v>
      </c>
      <c r="AE192" s="1">
        <v>1.17</v>
      </c>
      <c r="AF192" s="1">
        <v>0.72799999999999998</v>
      </c>
      <c r="AG192" s="1">
        <v>4.92</v>
      </c>
      <c r="AH192" s="1">
        <v>0.27</v>
      </c>
      <c r="AI192" s="1">
        <v>25.3</v>
      </c>
      <c r="AJ192" s="1">
        <v>4.29</v>
      </c>
      <c r="AK192" s="1">
        <v>2.88</v>
      </c>
      <c r="AM192" s="1">
        <v>817.34</v>
      </c>
    </row>
    <row r="193" spans="1:39" x14ac:dyDescent="0.25">
      <c r="A193" s="5">
        <v>43104</v>
      </c>
      <c r="B193" s="1">
        <v>27.08</v>
      </c>
      <c r="C193" s="1">
        <v>19</v>
      </c>
      <c r="D193" s="1">
        <v>9.3800000000000008</v>
      </c>
      <c r="E193" s="1">
        <v>15.08</v>
      </c>
      <c r="F193" s="1">
        <v>7.09</v>
      </c>
      <c r="G193" s="1">
        <v>3.43</v>
      </c>
      <c r="H193" s="1">
        <v>8.25</v>
      </c>
      <c r="I193" s="1">
        <v>4.6500000000000004</v>
      </c>
      <c r="J193" s="1">
        <v>13.15</v>
      </c>
      <c r="K193" s="1">
        <v>2.25</v>
      </c>
      <c r="L193" s="1">
        <v>7.9</v>
      </c>
      <c r="M193" s="1">
        <v>6.29</v>
      </c>
      <c r="N193" s="1">
        <v>19</v>
      </c>
      <c r="O193" s="1">
        <v>9.2799999999999994</v>
      </c>
      <c r="P193" s="1">
        <v>10.69</v>
      </c>
      <c r="Q193" s="1">
        <v>15.9</v>
      </c>
      <c r="R193" s="1">
        <v>11.65</v>
      </c>
      <c r="S193" s="1">
        <v>4.7699999999999996</v>
      </c>
      <c r="T193" s="1">
        <v>23</v>
      </c>
      <c r="U193" s="9">
        <v>1.65</v>
      </c>
      <c r="V193" s="9">
        <v>5.58</v>
      </c>
      <c r="W193" s="9">
        <v>0.80100000000000005</v>
      </c>
      <c r="X193" s="9">
        <v>4.3899999999999997</v>
      </c>
      <c r="Y193" s="9">
        <v>0.57199999999999995</v>
      </c>
      <c r="Z193" s="1">
        <v>1.595</v>
      </c>
      <c r="AA193" s="1">
        <v>1.76</v>
      </c>
      <c r="AB193" s="1">
        <v>4.59</v>
      </c>
      <c r="AC193" s="1">
        <v>2.3199999999999998</v>
      </c>
      <c r="AD193" s="1">
        <v>0.79400000000000004</v>
      </c>
      <c r="AE193" s="1">
        <v>1.1919999999999999</v>
      </c>
      <c r="AF193" s="1">
        <v>0.72399999999999998</v>
      </c>
      <c r="AG193" s="1">
        <v>4.9400000000000004</v>
      </c>
      <c r="AH193" s="1">
        <v>0.28299999999999997</v>
      </c>
      <c r="AI193" s="1">
        <v>26.4</v>
      </c>
      <c r="AJ193" s="1">
        <v>4.24</v>
      </c>
      <c r="AK193" s="1">
        <v>2.82</v>
      </c>
      <c r="AM193" s="1">
        <v>825.78</v>
      </c>
    </row>
    <row r="194" spans="1:39" x14ac:dyDescent="0.25">
      <c r="A194" s="5">
        <v>43105</v>
      </c>
      <c r="B194" s="1">
        <v>27.56</v>
      </c>
      <c r="C194" s="1">
        <v>19</v>
      </c>
      <c r="D194" s="1">
        <v>9.5</v>
      </c>
      <c r="E194" s="1">
        <v>14.96</v>
      </c>
      <c r="F194" s="1">
        <v>7</v>
      </c>
      <c r="G194" s="1">
        <v>3.48</v>
      </c>
      <c r="H194" s="1">
        <v>8.2799999999999994</v>
      </c>
      <c r="I194" s="1">
        <v>4.83</v>
      </c>
      <c r="J194" s="1">
        <v>14.3</v>
      </c>
      <c r="K194" s="1">
        <v>2.1960000000000002</v>
      </c>
      <c r="L194" s="1">
        <v>7.92</v>
      </c>
      <c r="M194" s="1">
        <v>6.29</v>
      </c>
      <c r="N194" s="1">
        <v>18.899999999999999</v>
      </c>
      <c r="O194" s="1">
        <v>9.31</v>
      </c>
      <c r="P194" s="1">
        <v>10.7</v>
      </c>
      <c r="Q194" s="1">
        <v>15.9</v>
      </c>
      <c r="R194" s="1">
        <v>11.44</v>
      </c>
      <c r="S194" s="1">
        <v>4.96</v>
      </c>
      <c r="T194" s="1">
        <v>23.4</v>
      </c>
      <c r="U194" s="9">
        <v>1.76</v>
      </c>
      <c r="V194" s="9">
        <v>5.55</v>
      </c>
      <c r="W194" s="9">
        <v>0.83</v>
      </c>
      <c r="X194" s="9">
        <v>4.41</v>
      </c>
      <c r="Y194" s="9">
        <v>0.58199999999999996</v>
      </c>
      <c r="Z194" s="1">
        <v>1.7150000000000001</v>
      </c>
      <c r="AA194" s="1">
        <v>1.81</v>
      </c>
      <c r="AB194" s="1">
        <v>4.62</v>
      </c>
      <c r="AC194" s="1">
        <v>2.36</v>
      </c>
      <c r="AD194" s="1">
        <v>0.77900000000000003</v>
      </c>
      <c r="AE194" s="1">
        <v>1.204</v>
      </c>
      <c r="AF194" s="1">
        <v>0.74</v>
      </c>
      <c r="AG194" s="1">
        <v>4.9800000000000004</v>
      </c>
      <c r="AH194" s="1">
        <v>0.28799999999999998</v>
      </c>
      <c r="AI194" s="1">
        <v>26.7</v>
      </c>
      <c r="AJ194" s="1">
        <v>4.22</v>
      </c>
      <c r="AK194" s="1">
        <v>2.8</v>
      </c>
      <c r="AM194" s="1">
        <v>829.72</v>
      </c>
    </row>
    <row r="195" spans="1:39" x14ac:dyDescent="0.25">
      <c r="A195" s="5">
        <v>43108</v>
      </c>
      <c r="B195" s="1">
        <v>27.69</v>
      </c>
      <c r="C195" s="1">
        <v>19</v>
      </c>
      <c r="D195" s="1">
        <v>9.5500000000000007</v>
      </c>
      <c r="E195" s="1">
        <v>15.28</v>
      </c>
      <c r="F195" s="1">
        <v>7.13</v>
      </c>
      <c r="G195" s="1">
        <v>3.63</v>
      </c>
      <c r="H195" s="1">
        <v>8.35</v>
      </c>
      <c r="I195" s="1">
        <v>4.84</v>
      </c>
      <c r="J195" s="1">
        <v>14.5</v>
      </c>
      <c r="K195" s="1">
        <v>2.266</v>
      </c>
      <c r="L195" s="1">
        <v>8.0399999999999991</v>
      </c>
      <c r="M195" s="1">
        <v>6.33</v>
      </c>
      <c r="N195" s="1">
        <v>19.2</v>
      </c>
      <c r="O195" s="1">
        <v>9.3699999999999992</v>
      </c>
      <c r="P195" s="1">
        <v>10.79</v>
      </c>
      <c r="Q195" s="1">
        <v>16.600000000000001</v>
      </c>
      <c r="R195" s="1">
        <v>11.58</v>
      </c>
      <c r="S195" s="1">
        <v>5</v>
      </c>
      <c r="T195" s="1">
        <v>23.3</v>
      </c>
      <c r="U195" s="9">
        <v>1.8</v>
      </c>
      <c r="V195" s="9">
        <v>5.65</v>
      </c>
      <c r="W195" s="9">
        <v>0.84699999999999998</v>
      </c>
      <c r="X195" s="9">
        <v>4.3899999999999997</v>
      </c>
      <c r="Y195" s="9">
        <v>0.58199999999999996</v>
      </c>
      <c r="Z195" s="1">
        <v>1.7150000000000001</v>
      </c>
      <c r="AA195" s="1">
        <v>1.8839999999999999</v>
      </c>
      <c r="AB195" s="1">
        <v>4.67</v>
      </c>
      <c r="AC195" s="1">
        <v>2.35</v>
      </c>
      <c r="AD195" s="1">
        <v>0.79600000000000004</v>
      </c>
      <c r="AE195" s="1">
        <v>1.216</v>
      </c>
      <c r="AF195" s="1">
        <v>0.748</v>
      </c>
      <c r="AG195" s="1">
        <v>4.97</v>
      </c>
      <c r="AH195" s="1">
        <v>0.28899999999999998</v>
      </c>
      <c r="AI195" s="1">
        <v>27</v>
      </c>
      <c r="AJ195" s="1">
        <v>4.21</v>
      </c>
      <c r="AK195" s="1">
        <v>2.9</v>
      </c>
      <c r="AM195" s="1">
        <v>837.13</v>
      </c>
    </row>
    <row r="196" spans="1:39" x14ac:dyDescent="0.25">
      <c r="A196" s="5">
        <v>43109</v>
      </c>
      <c r="B196" s="1">
        <v>27.54</v>
      </c>
      <c r="C196" s="1">
        <v>19</v>
      </c>
      <c r="D196" s="1">
        <v>9.5500000000000007</v>
      </c>
      <c r="E196" s="1">
        <v>15.34</v>
      </c>
      <c r="F196" s="1">
        <v>7.13</v>
      </c>
      <c r="G196" s="1">
        <v>3.69</v>
      </c>
      <c r="H196" s="1">
        <v>8.6199999999999992</v>
      </c>
      <c r="I196" s="1">
        <v>4.9450000000000003</v>
      </c>
      <c r="J196" s="1">
        <v>14.5</v>
      </c>
      <c r="K196" s="1">
        <v>2.2999999999999998</v>
      </c>
      <c r="L196" s="1">
        <v>8</v>
      </c>
      <c r="M196" s="1">
        <v>6.37</v>
      </c>
      <c r="N196" s="1">
        <v>19.940000000000001</v>
      </c>
      <c r="O196" s="1">
        <v>9.5</v>
      </c>
      <c r="P196" s="1">
        <v>10.82</v>
      </c>
      <c r="Q196" s="1">
        <v>16.8</v>
      </c>
      <c r="R196" s="1">
        <v>11.6</v>
      </c>
      <c r="S196" s="1">
        <v>4.9800000000000004</v>
      </c>
      <c r="T196" s="1">
        <v>23.4</v>
      </c>
      <c r="U196" s="9">
        <v>1.89</v>
      </c>
      <c r="V196" s="9">
        <v>5.72</v>
      </c>
      <c r="W196" s="9">
        <v>0.85199999999999998</v>
      </c>
      <c r="X196" s="9">
        <v>4.3899999999999997</v>
      </c>
      <c r="Y196" s="9">
        <v>0.58699999999999997</v>
      </c>
      <c r="Z196" s="1">
        <v>1.68</v>
      </c>
      <c r="AA196" s="1">
        <v>1.946</v>
      </c>
      <c r="AB196" s="1">
        <v>4.7</v>
      </c>
      <c r="AC196" s="1">
        <v>2.36</v>
      </c>
      <c r="AD196" s="1">
        <v>0.83799999999999997</v>
      </c>
      <c r="AE196" s="1">
        <v>1.204</v>
      </c>
      <c r="AF196" s="1">
        <v>0.77800000000000002</v>
      </c>
      <c r="AG196" s="1">
        <v>4.95</v>
      </c>
      <c r="AH196" s="1">
        <v>0.28599999999999998</v>
      </c>
      <c r="AI196" s="1">
        <v>26.8</v>
      </c>
      <c r="AJ196" s="1">
        <v>4.24</v>
      </c>
      <c r="AK196" s="1">
        <v>2.95</v>
      </c>
      <c r="AM196" s="1">
        <v>841.28</v>
      </c>
    </row>
    <row r="197" spans="1:39" x14ac:dyDescent="0.25">
      <c r="A197" s="5">
        <v>43110</v>
      </c>
      <c r="B197" s="1">
        <v>27.08</v>
      </c>
      <c r="C197" s="1">
        <v>18.7</v>
      </c>
      <c r="D197" s="1">
        <v>9.5500000000000007</v>
      </c>
      <c r="E197" s="1">
        <v>15.3</v>
      </c>
      <c r="F197" s="1">
        <v>7</v>
      </c>
      <c r="G197" s="1">
        <v>3.76</v>
      </c>
      <c r="H197" s="1">
        <v>8.6</v>
      </c>
      <c r="I197" s="1">
        <v>4.95</v>
      </c>
      <c r="J197" s="1">
        <v>14.5</v>
      </c>
      <c r="K197" s="1">
        <v>2.2400000000000002</v>
      </c>
      <c r="L197" s="1">
        <v>7.95</v>
      </c>
      <c r="M197" s="1">
        <v>6.35</v>
      </c>
      <c r="N197" s="1">
        <v>19.86</v>
      </c>
      <c r="O197" s="1">
        <v>9.48</v>
      </c>
      <c r="P197" s="1">
        <v>10.85</v>
      </c>
      <c r="Q197" s="1">
        <v>16.5</v>
      </c>
      <c r="R197" s="1">
        <v>11.48</v>
      </c>
      <c r="S197" s="1">
        <v>4.8499999999999996</v>
      </c>
      <c r="T197" s="1">
        <v>23.4</v>
      </c>
      <c r="U197" s="9">
        <v>1.9</v>
      </c>
      <c r="V197" s="9">
        <v>5.72</v>
      </c>
      <c r="W197" s="9">
        <v>0.82</v>
      </c>
      <c r="X197" s="9">
        <v>4.34</v>
      </c>
      <c r="Y197" s="9">
        <v>0.59</v>
      </c>
      <c r="Z197" s="1">
        <v>1.71</v>
      </c>
      <c r="AA197" s="1">
        <v>1.93</v>
      </c>
      <c r="AB197" s="1">
        <v>4.62</v>
      </c>
      <c r="AC197" s="1">
        <v>2.36</v>
      </c>
      <c r="AD197" s="1">
        <v>0.81</v>
      </c>
      <c r="AE197" s="1">
        <v>1.1839999999999999</v>
      </c>
      <c r="AF197" s="1">
        <v>0.77400000000000002</v>
      </c>
      <c r="AG197" s="1">
        <v>4.95</v>
      </c>
      <c r="AH197" s="1">
        <v>0.27700000000000002</v>
      </c>
      <c r="AI197" s="1">
        <v>26.6</v>
      </c>
      <c r="AJ197" s="1">
        <v>4.18</v>
      </c>
      <c r="AK197" s="1">
        <v>2.98</v>
      </c>
      <c r="AM197" s="1">
        <v>836.28</v>
      </c>
    </row>
    <row r="198" spans="1:39" x14ac:dyDescent="0.25">
      <c r="A198" s="5">
        <v>43111</v>
      </c>
      <c r="B198" s="1">
        <v>27.17</v>
      </c>
      <c r="C198" s="1">
        <v>18.899999999999999</v>
      </c>
      <c r="D198" s="1">
        <v>9.52</v>
      </c>
      <c r="E198" s="1">
        <v>15.36</v>
      </c>
      <c r="F198" s="1">
        <v>7.01</v>
      </c>
      <c r="G198" s="1">
        <v>3.835</v>
      </c>
      <c r="H198" s="1">
        <v>8.6300000000000008</v>
      </c>
      <c r="I198" s="1">
        <v>4.9000000000000004</v>
      </c>
      <c r="J198" s="1">
        <v>14.45</v>
      </c>
      <c r="K198" s="1">
        <v>2.36</v>
      </c>
      <c r="L198" s="1">
        <v>8.0399999999999991</v>
      </c>
      <c r="M198" s="1">
        <v>6.35</v>
      </c>
      <c r="N198" s="1">
        <v>20</v>
      </c>
      <c r="O198" s="1">
        <v>9.66</v>
      </c>
      <c r="P198" s="1">
        <v>10.73</v>
      </c>
      <c r="Q198" s="1">
        <v>16.52</v>
      </c>
      <c r="R198" s="1">
        <v>11.45</v>
      </c>
      <c r="S198" s="1">
        <v>4.92</v>
      </c>
      <c r="T198" s="1">
        <v>23</v>
      </c>
      <c r="U198" s="9">
        <v>1.88</v>
      </c>
      <c r="V198" s="9">
        <v>5.65</v>
      </c>
      <c r="W198" s="9">
        <v>0.82499999999999996</v>
      </c>
      <c r="X198" s="9">
        <v>4.3</v>
      </c>
      <c r="Y198" s="9">
        <v>0.61</v>
      </c>
      <c r="Z198" s="1">
        <v>1.69</v>
      </c>
      <c r="AA198" s="1">
        <v>1.93</v>
      </c>
      <c r="AB198" s="1">
        <v>4.7</v>
      </c>
      <c r="AC198" s="1">
        <v>2.4</v>
      </c>
      <c r="AD198" s="1">
        <v>0.81899999999999995</v>
      </c>
      <c r="AE198" s="1">
        <v>1.208</v>
      </c>
      <c r="AF198" s="1">
        <v>0.79</v>
      </c>
      <c r="AG198" s="1">
        <v>4.9400000000000004</v>
      </c>
      <c r="AH198" s="1">
        <v>0.28699999999999998</v>
      </c>
      <c r="AI198" s="1">
        <v>26.7</v>
      </c>
      <c r="AJ198" s="1">
        <v>4.4000000000000004</v>
      </c>
      <c r="AK198" s="1">
        <v>2.95</v>
      </c>
      <c r="AM198" s="1">
        <v>846.98</v>
      </c>
    </row>
    <row r="199" spans="1:39" x14ac:dyDescent="0.25">
      <c r="A199" s="5">
        <v>43112</v>
      </c>
      <c r="B199" s="1">
        <v>27.43</v>
      </c>
      <c r="C199" s="1">
        <v>18.98</v>
      </c>
      <c r="D199" s="1">
        <v>9.5</v>
      </c>
      <c r="E199" s="1">
        <v>15.38</v>
      </c>
      <c r="F199" s="1">
        <v>7.03</v>
      </c>
      <c r="G199" s="1">
        <v>3.78</v>
      </c>
      <c r="H199" s="1">
        <v>8.64</v>
      </c>
      <c r="I199" s="1">
        <v>4.95</v>
      </c>
      <c r="J199" s="1">
        <v>14.3</v>
      </c>
      <c r="K199" s="1">
        <v>2.35</v>
      </c>
      <c r="L199" s="1">
        <v>8.1199999999999992</v>
      </c>
      <c r="M199" s="1">
        <v>6.5</v>
      </c>
      <c r="N199" s="1">
        <v>19.940000000000001</v>
      </c>
      <c r="O199" s="1">
        <v>9.7100000000000009</v>
      </c>
      <c r="P199" s="1">
        <v>10.85</v>
      </c>
      <c r="Q199" s="1">
        <v>16.68</v>
      </c>
      <c r="R199" s="1">
        <v>11.45</v>
      </c>
      <c r="S199" s="1">
        <v>4.88</v>
      </c>
      <c r="T199" s="1">
        <v>23.05</v>
      </c>
      <c r="U199" s="9">
        <v>1.92</v>
      </c>
      <c r="V199" s="9">
        <v>5.77</v>
      </c>
      <c r="W199" s="9">
        <v>0.83</v>
      </c>
      <c r="X199" s="9">
        <v>4.4000000000000004</v>
      </c>
      <c r="Y199" s="9">
        <v>0.63500000000000001</v>
      </c>
      <c r="Z199" s="1">
        <v>1.68</v>
      </c>
      <c r="AA199" s="1">
        <v>1.948</v>
      </c>
      <c r="AB199" s="1">
        <v>4.8</v>
      </c>
      <c r="AC199" s="1">
        <v>2.4700000000000002</v>
      </c>
      <c r="AD199" s="1">
        <v>0.81</v>
      </c>
      <c r="AE199" s="1">
        <v>1.262</v>
      </c>
      <c r="AF199" s="1">
        <v>0.79800000000000004</v>
      </c>
      <c r="AG199" s="1">
        <v>4.95</v>
      </c>
      <c r="AH199" s="1">
        <v>0.28699999999999998</v>
      </c>
      <c r="AI199" s="1">
        <v>26.5</v>
      </c>
      <c r="AJ199" s="1">
        <v>4.43</v>
      </c>
      <c r="AK199" s="1">
        <v>2.95</v>
      </c>
      <c r="AM199" s="1">
        <v>851.12</v>
      </c>
    </row>
    <row r="200" spans="1:39" x14ac:dyDescent="0.25">
      <c r="A200" s="5">
        <v>43115</v>
      </c>
      <c r="B200" s="1">
        <v>27.11</v>
      </c>
      <c r="C200" s="1">
        <v>19</v>
      </c>
      <c r="D200" s="1">
        <v>9.48</v>
      </c>
      <c r="E200" s="1">
        <v>15.38</v>
      </c>
      <c r="F200" s="1">
        <v>7.09</v>
      </c>
      <c r="G200" s="1">
        <v>3.78</v>
      </c>
      <c r="H200" s="1">
        <v>8.64</v>
      </c>
      <c r="I200" s="1">
        <v>4.8849999999999998</v>
      </c>
      <c r="J200" s="1">
        <v>14.25</v>
      </c>
      <c r="K200" s="1">
        <v>2.34</v>
      </c>
      <c r="L200" s="1">
        <v>8.0500000000000007</v>
      </c>
      <c r="M200" s="1">
        <v>6.54</v>
      </c>
      <c r="N200" s="1">
        <v>19.899999999999999</v>
      </c>
      <c r="O200" s="1">
        <v>9.73</v>
      </c>
      <c r="P200" s="1">
        <v>10.87</v>
      </c>
      <c r="Q200" s="1">
        <v>16.739999999999998</v>
      </c>
      <c r="R200" s="1">
        <v>11.45</v>
      </c>
      <c r="S200" s="1">
        <v>4.8499999999999996</v>
      </c>
      <c r="T200" s="1">
        <v>23.15</v>
      </c>
      <c r="U200" s="9">
        <v>1.92</v>
      </c>
      <c r="V200" s="9">
        <v>5.8</v>
      </c>
      <c r="W200" s="9">
        <v>0.83499999999999996</v>
      </c>
      <c r="X200" s="9">
        <v>4.34</v>
      </c>
      <c r="Y200" s="9">
        <v>0.621</v>
      </c>
      <c r="Z200" s="1">
        <v>1.74</v>
      </c>
      <c r="AA200" s="1">
        <v>1.94</v>
      </c>
      <c r="AB200" s="1">
        <v>4.84</v>
      </c>
      <c r="AC200" s="1">
        <v>2.46</v>
      </c>
      <c r="AD200" s="1">
        <v>0.83</v>
      </c>
      <c r="AE200" s="1">
        <v>1.266</v>
      </c>
      <c r="AF200" s="1">
        <v>0.77200000000000002</v>
      </c>
      <c r="AG200" s="1">
        <v>4.95</v>
      </c>
      <c r="AH200" s="1">
        <v>0.28699999999999998</v>
      </c>
      <c r="AI200" s="1">
        <v>26.5</v>
      </c>
      <c r="AJ200" s="1">
        <v>4.4800000000000004</v>
      </c>
      <c r="AK200" s="1">
        <v>2.95</v>
      </c>
      <c r="AM200" s="1">
        <v>847.73</v>
      </c>
    </row>
    <row r="201" spans="1:39" x14ac:dyDescent="0.25">
      <c r="A201" s="5">
        <v>43116</v>
      </c>
      <c r="B201" s="1">
        <v>26.88</v>
      </c>
      <c r="C201" s="1">
        <v>18.940000000000001</v>
      </c>
      <c r="D201" s="1">
        <v>9.6</v>
      </c>
      <c r="E201" s="1">
        <v>16</v>
      </c>
      <c r="F201" s="1">
        <v>7.09</v>
      </c>
      <c r="G201" s="1">
        <v>3.75</v>
      </c>
      <c r="H201" s="1">
        <v>8.7200000000000006</v>
      </c>
      <c r="I201" s="1">
        <v>4.9400000000000004</v>
      </c>
      <c r="J201" s="1">
        <v>14.5</v>
      </c>
      <c r="K201" s="1">
        <v>2.37</v>
      </c>
      <c r="L201" s="1">
        <v>8.08</v>
      </c>
      <c r="M201" s="1">
        <v>6.41</v>
      </c>
      <c r="N201" s="1">
        <v>20</v>
      </c>
      <c r="O201" s="1">
        <v>9.7799999999999994</v>
      </c>
      <c r="P201" s="1">
        <v>10.95</v>
      </c>
      <c r="Q201" s="1">
        <v>16.88</v>
      </c>
      <c r="R201" s="1">
        <v>11.68</v>
      </c>
      <c r="S201" s="1">
        <v>4.8600000000000003</v>
      </c>
      <c r="T201" s="1">
        <v>23.6</v>
      </c>
      <c r="U201" s="9">
        <v>1.97</v>
      </c>
      <c r="V201" s="9">
        <v>5.79</v>
      </c>
      <c r="W201" s="9">
        <v>0.85</v>
      </c>
      <c r="X201" s="9">
        <v>4.2</v>
      </c>
      <c r="Y201" s="9">
        <v>0.61099999999999999</v>
      </c>
      <c r="Z201" s="1">
        <v>1.76</v>
      </c>
      <c r="AA201" s="1">
        <v>1.9179999999999999</v>
      </c>
      <c r="AB201" s="1">
        <v>4.83</v>
      </c>
      <c r="AC201" s="1">
        <v>2.4900000000000002</v>
      </c>
      <c r="AD201" s="1">
        <v>0.88300000000000001</v>
      </c>
      <c r="AE201" s="1">
        <v>1.286</v>
      </c>
      <c r="AF201" s="1">
        <v>0.76</v>
      </c>
      <c r="AG201" s="1">
        <v>4.93</v>
      </c>
      <c r="AH201" s="1">
        <v>0.27600000000000002</v>
      </c>
      <c r="AI201" s="1">
        <v>26.5</v>
      </c>
      <c r="AJ201" s="1">
        <v>4.55</v>
      </c>
      <c r="AK201" s="1">
        <v>2.83</v>
      </c>
      <c r="AM201" s="1">
        <v>852.81</v>
      </c>
    </row>
    <row r="202" spans="1:39" x14ac:dyDescent="0.25">
      <c r="A202" s="5">
        <v>43117</v>
      </c>
      <c r="B202" s="1">
        <v>26.96</v>
      </c>
      <c r="C202" s="1">
        <v>18.7</v>
      </c>
      <c r="D202" s="1">
        <v>9.33</v>
      </c>
      <c r="E202" s="1">
        <v>15.78</v>
      </c>
      <c r="F202" s="1">
        <v>6.94</v>
      </c>
      <c r="G202" s="1">
        <v>3.6749999999999998</v>
      </c>
      <c r="H202" s="1">
        <v>8.77</v>
      </c>
      <c r="I202" s="1">
        <v>4.8099999999999996</v>
      </c>
      <c r="J202" s="1">
        <v>14.2</v>
      </c>
      <c r="K202" s="1">
        <v>2.2999999999999998</v>
      </c>
      <c r="L202" s="1">
        <v>8.01</v>
      </c>
      <c r="M202" s="1">
        <v>6.34</v>
      </c>
      <c r="N202" s="1">
        <v>19.5</v>
      </c>
      <c r="O202" s="1">
        <v>9.67</v>
      </c>
      <c r="P202" s="1">
        <v>10.92</v>
      </c>
      <c r="Q202" s="1">
        <v>16.78</v>
      </c>
      <c r="R202" s="1">
        <v>11.66</v>
      </c>
      <c r="S202" s="1">
        <v>4.8</v>
      </c>
      <c r="T202" s="1">
        <v>23.6</v>
      </c>
      <c r="U202" s="9">
        <v>1.94</v>
      </c>
      <c r="V202" s="9">
        <v>5.7</v>
      </c>
      <c r="W202" s="9">
        <v>0.82599999999999996</v>
      </c>
      <c r="X202" s="9">
        <v>4.2</v>
      </c>
      <c r="Y202" s="9">
        <v>0.58699999999999997</v>
      </c>
      <c r="Z202" s="1">
        <v>1.77</v>
      </c>
      <c r="AA202" s="1">
        <v>1.8620000000000001</v>
      </c>
      <c r="AB202" s="1">
        <v>4.74</v>
      </c>
      <c r="AC202" s="1">
        <v>2.5</v>
      </c>
      <c r="AD202" s="1">
        <v>0.88300000000000001</v>
      </c>
      <c r="AE202" s="1">
        <v>1.3</v>
      </c>
      <c r="AF202" s="1">
        <v>0.77</v>
      </c>
      <c r="AG202" s="1">
        <v>4.93</v>
      </c>
      <c r="AH202" s="1">
        <v>0.27</v>
      </c>
      <c r="AI202" s="1">
        <v>26.1</v>
      </c>
      <c r="AJ202" s="1">
        <v>4.5</v>
      </c>
      <c r="AK202" s="1">
        <v>2.8</v>
      </c>
      <c r="AM202" s="1">
        <v>841.51</v>
      </c>
    </row>
    <row r="203" spans="1:39" x14ac:dyDescent="0.25">
      <c r="A203" s="5">
        <v>43118</v>
      </c>
      <c r="B203" s="1">
        <v>27.35</v>
      </c>
      <c r="C203" s="1">
        <v>18.2</v>
      </c>
      <c r="D203" s="1">
        <v>9.5</v>
      </c>
      <c r="E203" s="1">
        <v>15.44</v>
      </c>
      <c r="F203" s="1">
        <v>6.84</v>
      </c>
      <c r="G203" s="1">
        <v>3.76</v>
      </c>
      <c r="H203" s="1">
        <v>8.6999999999999993</v>
      </c>
      <c r="I203" s="1">
        <v>4.7649999999999997</v>
      </c>
      <c r="J203" s="1">
        <v>13.95</v>
      </c>
      <c r="K203" s="1">
        <v>2.282</v>
      </c>
      <c r="L203" s="1">
        <v>8.1</v>
      </c>
      <c r="M203" s="1">
        <v>6.29</v>
      </c>
      <c r="N203" s="1">
        <v>19.3</v>
      </c>
      <c r="O203" s="1">
        <v>9.67</v>
      </c>
      <c r="P203" s="1">
        <v>11.05</v>
      </c>
      <c r="Q203" s="1">
        <v>16.7</v>
      </c>
      <c r="R203" s="1">
        <v>11.75</v>
      </c>
      <c r="S203" s="1">
        <v>4.625</v>
      </c>
      <c r="T203" s="1">
        <v>23.65</v>
      </c>
      <c r="U203" s="9">
        <v>1.94</v>
      </c>
      <c r="V203" s="9">
        <v>5.73</v>
      </c>
      <c r="W203" s="9">
        <v>0.85</v>
      </c>
      <c r="X203" s="9">
        <v>4.29</v>
      </c>
      <c r="Y203" s="9">
        <v>0.63300000000000001</v>
      </c>
      <c r="Z203" s="1">
        <v>1.7649999999999999</v>
      </c>
      <c r="AA203" s="1">
        <v>1.8460000000000001</v>
      </c>
      <c r="AB203" s="1">
        <v>4.8</v>
      </c>
      <c r="AC203" s="1">
        <v>2.5</v>
      </c>
      <c r="AD203" s="1">
        <v>0.87</v>
      </c>
      <c r="AE203" s="1">
        <v>1.28</v>
      </c>
      <c r="AF203" s="1">
        <v>0.77</v>
      </c>
      <c r="AG203" s="1">
        <v>4.95</v>
      </c>
      <c r="AH203" s="1">
        <v>0.27100000000000002</v>
      </c>
      <c r="AI203" s="1">
        <v>26</v>
      </c>
      <c r="AJ203" s="1">
        <v>4.49</v>
      </c>
      <c r="AK203" s="1">
        <v>2.74</v>
      </c>
      <c r="AM203" s="1">
        <v>837.56</v>
      </c>
    </row>
    <row r="204" spans="1:39" x14ac:dyDescent="0.25">
      <c r="A204" s="5">
        <v>43119</v>
      </c>
      <c r="B204" s="1">
        <v>27.46</v>
      </c>
      <c r="C204" s="1">
        <v>18.399999999999999</v>
      </c>
      <c r="D204" s="1">
        <v>9.32</v>
      </c>
      <c r="E204" s="1">
        <v>15.02</v>
      </c>
      <c r="F204" s="1">
        <v>7</v>
      </c>
      <c r="G204" s="1">
        <v>3.8</v>
      </c>
      <c r="H204" s="1">
        <v>8.7200000000000006</v>
      </c>
      <c r="I204" s="1">
        <v>4.8899999999999997</v>
      </c>
      <c r="J204" s="1">
        <v>14.3</v>
      </c>
      <c r="K204" s="1">
        <v>2.2999999999999998</v>
      </c>
      <c r="L204" s="1">
        <v>8.0500000000000007</v>
      </c>
      <c r="M204" s="1">
        <v>6.38</v>
      </c>
      <c r="N204" s="1">
        <v>19.36</v>
      </c>
      <c r="O204" s="1">
        <v>9.7200000000000006</v>
      </c>
      <c r="P204" s="1">
        <v>11</v>
      </c>
      <c r="Q204" s="1">
        <v>16.36</v>
      </c>
      <c r="R204" s="1">
        <v>12.31</v>
      </c>
      <c r="S204" s="1">
        <v>4.71</v>
      </c>
      <c r="T204" s="1">
        <v>23.75</v>
      </c>
      <c r="U204" s="9">
        <v>1.97</v>
      </c>
      <c r="V204" s="9">
        <v>5.7</v>
      </c>
      <c r="W204" s="9">
        <v>0.87</v>
      </c>
      <c r="X204" s="9">
        <v>4.4000000000000004</v>
      </c>
      <c r="Y204" s="9">
        <v>0.622</v>
      </c>
      <c r="Z204" s="1">
        <v>1.85</v>
      </c>
      <c r="AA204" s="1">
        <v>1.83</v>
      </c>
      <c r="AB204" s="1">
        <v>4.82</v>
      </c>
      <c r="AC204" s="1">
        <v>2.56</v>
      </c>
      <c r="AD204" s="1">
        <v>0.88700000000000001</v>
      </c>
      <c r="AE204" s="1">
        <v>1.33</v>
      </c>
      <c r="AF204" s="1">
        <v>0.78</v>
      </c>
      <c r="AG204" s="1">
        <v>4.95</v>
      </c>
      <c r="AH204" s="1">
        <v>0.27400000000000002</v>
      </c>
      <c r="AI204" s="1">
        <v>27.8</v>
      </c>
      <c r="AJ204" s="1">
        <v>4.5599999999999996</v>
      </c>
      <c r="AK204" s="1">
        <v>2.8</v>
      </c>
      <c r="AM204" s="1">
        <v>847.56</v>
      </c>
    </row>
    <row r="205" spans="1:39" x14ac:dyDescent="0.25">
      <c r="A205" s="5">
        <v>43122</v>
      </c>
      <c r="B205" s="1">
        <v>27.55</v>
      </c>
      <c r="C205" s="1">
        <v>18.2</v>
      </c>
      <c r="D205" s="1">
        <v>9.33</v>
      </c>
      <c r="E205" s="1">
        <v>15.46</v>
      </c>
      <c r="F205" s="1">
        <v>7.06</v>
      </c>
      <c r="G205" s="1">
        <v>3.88</v>
      </c>
      <c r="H205" s="1">
        <v>8.8000000000000007</v>
      </c>
      <c r="I205" s="1">
        <v>4.92</v>
      </c>
      <c r="J205" s="1">
        <v>14.3</v>
      </c>
      <c r="K205" s="1">
        <v>2.4</v>
      </c>
      <c r="L205" s="1">
        <v>8.0500000000000007</v>
      </c>
      <c r="M205" s="1">
        <v>6.4</v>
      </c>
      <c r="N205" s="1">
        <v>19.48</v>
      </c>
      <c r="O205" s="1">
        <v>9.8000000000000007</v>
      </c>
      <c r="P205" s="1">
        <v>11.02</v>
      </c>
      <c r="Q205" s="1">
        <v>17.100000000000001</v>
      </c>
      <c r="R205" s="1">
        <v>12.25</v>
      </c>
      <c r="S205" s="1">
        <v>4.8550000000000004</v>
      </c>
      <c r="T205" s="1">
        <v>23.9</v>
      </c>
      <c r="U205" s="9">
        <v>1.98</v>
      </c>
      <c r="V205" s="9">
        <v>5.88</v>
      </c>
      <c r="W205" s="9">
        <v>0.92</v>
      </c>
      <c r="X205" s="9">
        <v>4.46</v>
      </c>
      <c r="Y205" s="9">
        <v>0.62</v>
      </c>
      <c r="Z205" s="1">
        <v>1.88</v>
      </c>
      <c r="AA205" s="1">
        <v>1.9359999999999999</v>
      </c>
      <c r="AB205" s="1">
        <v>4.8</v>
      </c>
      <c r="AC205" s="1">
        <v>2.5299999999999998</v>
      </c>
      <c r="AD205" s="1">
        <v>0.875</v>
      </c>
      <c r="AE205" s="1">
        <v>1.36</v>
      </c>
      <c r="AF205" s="1">
        <v>0.80200000000000005</v>
      </c>
      <c r="AG205" s="1">
        <v>4.97</v>
      </c>
      <c r="AH205" s="1">
        <v>0.28699999999999998</v>
      </c>
      <c r="AI205" s="1">
        <v>29</v>
      </c>
      <c r="AJ205" s="1">
        <v>4.63</v>
      </c>
      <c r="AK205" s="1">
        <v>2.83</v>
      </c>
      <c r="AM205" s="1">
        <v>858.12</v>
      </c>
    </row>
    <row r="206" spans="1:39" x14ac:dyDescent="0.25">
      <c r="A206" s="5">
        <v>43123</v>
      </c>
      <c r="B206" s="1">
        <v>27.87</v>
      </c>
      <c r="C206" s="1">
        <v>18.28</v>
      </c>
      <c r="D206" s="1">
        <v>9.3699999999999992</v>
      </c>
      <c r="E206" s="1">
        <v>15.48</v>
      </c>
      <c r="F206" s="1">
        <v>7.05</v>
      </c>
      <c r="G206" s="1">
        <v>3.92</v>
      </c>
      <c r="H206" s="1">
        <v>8.92</v>
      </c>
      <c r="I206" s="1">
        <v>5</v>
      </c>
      <c r="J206" s="1">
        <v>15.2</v>
      </c>
      <c r="K206" s="1">
        <v>2.4980000000000002</v>
      </c>
      <c r="L206" s="1">
        <v>8.18</v>
      </c>
      <c r="M206" s="1">
        <v>6.5</v>
      </c>
      <c r="N206" s="1">
        <v>19.600000000000001</v>
      </c>
      <c r="O206" s="1">
        <v>10</v>
      </c>
      <c r="P206" s="1">
        <v>11.09</v>
      </c>
      <c r="Q206" s="1">
        <v>17.36</v>
      </c>
      <c r="R206" s="1">
        <v>12.69</v>
      </c>
      <c r="S206" s="1">
        <v>4.8</v>
      </c>
      <c r="T206" s="1">
        <v>24.25</v>
      </c>
      <c r="U206" s="9">
        <v>1.97</v>
      </c>
      <c r="V206" s="9">
        <v>5.97</v>
      </c>
      <c r="W206" s="9">
        <v>0.97</v>
      </c>
      <c r="X206" s="9">
        <v>4.4000000000000004</v>
      </c>
      <c r="Y206" s="9">
        <v>0.626</v>
      </c>
      <c r="Z206" s="1">
        <v>1.87</v>
      </c>
      <c r="AA206" s="1">
        <v>1.958</v>
      </c>
      <c r="AB206" s="1">
        <v>4.8499999999999996</v>
      </c>
      <c r="AC206" s="1">
        <v>2.5299999999999998</v>
      </c>
      <c r="AD206" s="1">
        <v>0.86799999999999999</v>
      </c>
      <c r="AE206" s="1">
        <v>1.3380000000000001</v>
      </c>
      <c r="AF206" s="1">
        <v>0.8</v>
      </c>
      <c r="AG206" s="1">
        <v>4.9400000000000004</v>
      </c>
      <c r="AH206" s="1">
        <v>0.29199999999999998</v>
      </c>
      <c r="AI206" s="1">
        <v>30</v>
      </c>
      <c r="AJ206" s="1">
        <v>4.59</v>
      </c>
      <c r="AK206" s="1">
        <v>2.84</v>
      </c>
      <c r="AM206" s="1">
        <v>872</v>
      </c>
    </row>
    <row r="207" spans="1:39" x14ac:dyDescent="0.25">
      <c r="A207" s="5">
        <v>43124</v>
      </c>
      <c r="B207" s="1">
        <v>28.18</v>
      </c>
      <c r="C207" s="1">
        <v>19.14</v>
      </c>
      <c r="D207" s="1">
        <v>9.42</v>
      </c>
      <c r="E207" s="1">
        <v>15.7</v>
      </c>
      <c r="F207" s="1">
        <v>7.1</v>
      </c>
      <c r="G207" s="1">
        <v>3.9950000000000001</v>
      </c>
      <c r="H207" s="1">
        <v>9.19</v>
      </c>
      <c r="I207" s="1">
        <v>5.28</v>
      </c>
      <c r="J207" s="1">
        <v>15.9</v>
      </c>
      <c r="K207" s="1">
        <v>2.89</v>
      </c>
      <c r="L207" s="1">
        <v>8.68</v>
      </c>
      <c r="M207" s="1">
        <v>6.71</v>
      </c>
      <c r="N207" s="1">
        <v>19.62</v>
      </c>
      <c r="O207" s="1">
        <v>9.9499999999999993</v>
      </c>
      <c r="P207" s="1">
        <v>11.07</v>
      </c>
      <c r="Q207" s="1">
        <v>17.579999999999998</v>
      </c>
      <c r="R207" s="1">
        <v>12.7</v>
      </c>
      <c r="S207" s="1">
        <v>4.78</v>
      </c>
      <c r="T207" s="1">
        <v>24.45</v>
      </c>
      <c r="U207" s="9">
        <v>1.96</v>
      </c>
      <c r="V207" s="9">
        <v>6.04</v>
      </c>
      <c r="W207" s="9">
        <v>1</v>
      </c>
      <c r="X207" s="9">
        <v>4.4800000000000004</v>
      </c>
      <c r="Y207" s="9">
        <v>0.63900000000000001</v>
      </c>
      <c r="Z207" s="1">
        <v>1.88</v>
      </c>
      <c r="AA207" s="1">
        <v>1.996</v>
      </c>
      <c r="AB207" s="1">
        <v>4.8</v>
      </c>
      <c r="AC207" s="1">
        <v>2.54</v>
      </c>
      <c r="AD207" s="1">
        <v>0.93500000000000005</v>
      </c>
      <c r="AE207" s="1">
        <v>1.3640000000000001</v>
      </c>
      <c r="AF207" s="1">
        <v>0.83399999999999996</v>
      </c>
      <c r="AG207" s="1">
        <v>4.9400000000000004</v>
      </c>
      <c r="AH207" s="1">
        <v>0.29399999999999998</v>
      </c>
      <c r="AI207" s="1">
        <v>29.5</v>
      </c>
      <c r="AJ207" s="1">
        <v>4.55</v>
      </c>
      <c r="AK207" s="1">
        <v>2.75</v>
      </c>
      <c r="AM207" s="1">
        <v>883.98</v>
      </c>
    </row>
    <row r="208" spans="1:39" x14ac:dyDescent="0.25">
      <c r="A208" s="5">
        <v>43125</v>
      </c>
      <c r="B208" s="1">
        <v>27.37</v>
      </c>
      <c r="C208" s="1">
        <v>19.399999999999999</v>
      </c>
      <c r="D208" s="1">
        <v>9.41</v>
      </c>
      <c r="E208" s="1">
        <v>15.56</v>
      </c>
      <c r="F208" s="1">
        <v>7.31</v>
      </c>
      <c r="G208" s="1">
        <v>3.895</v>
      </c>
      <c r="H208" s="1">
        <v>9.1</v>
      </c>
      <c r="I208" s="1">
        <v>5.44</v>
      </c>
      <c r="J208" s="1">
        <v>15.55</v>
      </c>
      <c r="K208" s="1">
        <v>2.81</v>
      </c>
      <c r="L208" s="1">
        <v>8.66</v>
      </c>
      <c r="M208" s="1">
        <v>6.78</v>
      </c>
      <c r="N208" s="1">
        <v>19.48</v>
      </c>
      <c r="O208" s="1">
        <v>9.98</v>
      </c>
      <c r="P208" s="1">
        <v>11</v>
      </c>
      <c r="Q208" s="1">
        <v>17.399999999999999</v>
      </c>
      <c r="R208" s="1">
        <v>12.6</v>
      </c>
      <c r="S208" s="1">
        <v>4.8899999999999997</v>
      </c>
      <c r="T208" s="1">
        <v>24.75</v>
      </c>
      <c r="U208" s="9">
        <v>1.97</v>
      </c>
      <c r="V208" s="9">
        <v>6.22</v>
      </c>
      <c r="W208" s="9">
        <v>0.97</v>
      </c>
      <c r="X208" s="9">
        <v>4.49</v>
      </c>
      <c r="Y208" s="9">
        <v>0.65</v>
      </c>
      <c r="Z208" s="1">
        <v>1.84</v>
      </c>
      <c r="AA208" s="1">
        <v>1.94</v>
      </c>
      <c r="AB208" s="1">
        <v>4.8499999999999996</v>
      </c>
      <c r="AC208" s="1">
        <v>2.56</v>
      </c>
      <c r="AD208" s="1">
        <v>0.93600000000000005</v>
      </c>
      <c r="AE208" s="1">
        <v>1.3460000000000001</v>
      </c>
      <c r="AF208" s="1">
        <v>0.82199999999999995</v>
      </c>
      <c r="AG208" s="1">
        <v>4.96</v>
      </c>
      <c r="AH208" s="1">
        <v>0.308</v>
      </c>
      <c r="AI208" s="1">
        <v>30</v>
      </c>
      <c r="AJ208" s="1">
        <v>4.5</v>
      </c>
      <c r="AK208" s="1">
        <v>2.76</v>
      </c>
      <c r="AM208" s="1">
        <v>877.47</v>
      </c>
    </row>
    <row r="209" spans="1:39" x14ac:dyDescent="0.25">
      <c r="A209" s="5">
        <v>43126</v>
      </c>
      <c r="B209" s="1">
        <v>27.78</v>
      </c>
      <c r="C209" s="1">
        <v>19.78</v>
      </c>
      <c r="D209" s="1">
        <v>9.4</v>
      </c>
      <c r="E209" s="1">
        <v>15.86</v>
      </c>
      <c r="F209" s="1">
        <v>7.38</v>
      </c>
      <c r="G209" s="1">
        <v>3.855</v>
      </c>
      <c r="H209" s="1">
        <v>8.92</v>
      </c>
      <c r="I209" s="1">
        <v>5.32</v>
      </c>
      <c r="J209" s="1">
        <v>15.4</v>
      </c>
      <c r="K209" s="1">
        <v>2.93</v>
      </c>
      <c r="L209" s="1">
        <v>8.48</v>
      </c>
      <c r="M209" s="1">
        <v>6.67</v>
      </c>
      <c r="N209" s="1">
        <v>19.5</v>
      </c>
      <c r="O209" s="1">
        <v>9.9</v>
      </c>
      <c r="P209" s="1">
        <v>11.03</v>
      </c>
      <c r="Q209" s="1">
        <v>17.399999999999999</v>
      </c>
      <c r="R209" s="1">
        <v>12.72</v>
      </c>
      <c r="S209" s="1">
        <v>4.83</v>
      </c>
      <c r="T209" s="1">
        <v>25</v>
      </c>
      <c r="U209" s="9">
        <v>1.96</v>
      </c>
      <c r="V209" s="9">
        <v>6.2</v>
      </c>
      <c r="W209" s="9">
        <v>0.96</v>
      </c>
      <c r="X209" s="9">
        <v>4.5</v>
      </c>
      <c r="Y209" s="9">
        <v>0.66500000000000004</v>
      </c>
      <c r="Z209" s="1">
        <v>1.84</v>
      </c>
      <c r="AA209" s="1">
        <v>1.98</v>
      </c>
      <c r="AB209" s="1">
        <v>5</v>
      </c>
      <c r="AC209" s="1">
        <v>2.54</v>
      </c>
      <c r="AD209" s="1">
        <v>0.93500000000000005</v>
      </c>
      <c r="AE209" s="1">
        <v>1.33</v>
      </c>
      <c r="AF209" s="1">
        <v>0.79800000000000004</v>
      </c>
      <c r="AG209" s="1">
        <v>4.93</v>
      </c>
      <c r="AH209" s="1">
        <v>0.29399999999999998</v>
      </c>
      <c r="AI209" s="1">
        <v>30.1</v>
      </c>
      <c r="AJ209" s="1">
        <v>4.59</v>
      </c>
      <c r="AK209" s="1">
        <v>2.75</v>
      </c>
      <c r="AM209" s="1">
        <v>878.06</v>
      </c>
    </row>
    <row r="210" spans="1:39" x14ac:dyDescent="0.25">
      <c r="A210" s="5">
        <v>43129</v>
      </c>
      <c r="B210" s="1">
        <v>27.4</v>
      </c>
      <c r="C210" s="1">
        <v>19.84</v>
      </c>
      <c r="D210" s="1">
        <v>9.4</v>
      </c>
      <c r="E210" s="1">
        <v>16.3</v>
      </c>
      <c r="F210" s="1">
        <v>7.36</v>
      </c>
      <c r="G210" s="1">
        <v>3.9449999999999998</v>
      </c>
      <c r="H210" s="1">
        <v>9</v>
      </c>
      <c r="I210" s="1">
        <v>5.48</v>
      </c>
      <c r="J210" s="1">
        <v>15.2</v>
      </c>
      <c r="K210" s="1">
        <v>3.3</v>
      </c>
      <c r="L210" s="1">
        <v>8.52</v>
      </c>
      <c r="M210" s="1">
        <v>6.88</v>
      </c>
      <c r="N210" s="1">
        <v>19.66</v>
      </c>
      <c r="O210" s="1">
        <v>10.119999999999999</v>
      </c>
      <c r="P210" s="1">
        <v>11</v>
      </c>
      <c r="Q210" s="1">
        <v>17.600000000000001</v>
      </c>
      <c r="R210" s="1">
        <v>12.64</v>
      </c>
      <c r="S210" s="1">
        <v>4.8899999999999997</v>
      </c>
      <c r="T210" s="1">
        <v>25.1</v>
      </c>
      <c r="U210" s="9">
        <v>1.97</v>
      </c>
      <c r="V210" s="9">
        <v>6.2</v>
      </c>
      <c r="W210" s="9">
        <v>0.96899999999999997</v>
      </c>
      <c r="X210" s="9">
        <v>4.3600000000000003</v>
      </c>
      <c r="Y210" s="9">
        <v>0.72499999999999998</v>
      </c>
      <c r="Z210" s="1">
        <v>1.83</v>
      </c>
      <c r="AA210" s="1">
        <v>1.982</v>
      </c>
      <c r="AB210" s="1">
        <v>5.0999999999999996</v>
      </c>
      <c r="AC210" s="1">
        <v>2.5</v>
      </c>
      <c r="AD210" s="1">
        <v>0.96199999999999997</v>
      </c>
      <c r="AE210" s="1">
        <v>1.3580000000000001</v>
      </c>
      <c r="AF210" s="1">
        <v>0.79</v>
      </c>
      <c r="AG210" s="1">
        <v>4.99</v>
      </c>
      <c r="AH210" s="1">
        <v>0.29699999999999999</v>
      </c>
      <c r="AI210" s="1">
        <v>30.8</v>
      </c>
      <c r="AJ210" s="1">
        <v>4.5999999999999996</v>
      </c>
      <c r="AK210" s="1">
        <v>2.77</v>
      </c>
      <c r="AM210" s="1">
        <v>886.54</v>
      </c>
    </row>
    <row r="211" spans="1:39" x14ac:dyDescent="0.25">
      <c r="A211" s="5">
        <v>43130</v>
      </c>
      <c r="B211" s="1">
        <v>27.89</v>
      </c>
      <c r="C211" s="1">
        <v>19.739999999999998</v>
      </c>
      <c r="D211" s="1">
        <v>9.35</v>
      </c>
      <c r="E211" s="1">
        <v>15.9</v>
      </c>
      <c r="F211" s="1">
        <v>7.19</v>
      </c>
      <c r="G211" s="1">
        <v>3.81</v>
      </c>
      <c r="H211" s="1">
        <v>8.8800000000000008</v>
      </c>
      <c r="I211" s="1">
        <v>5.35</v>
      </c>
      <c r="J211" s="1">
        <v>14.95</v>
      </c>
      <c r="K211" s="1">
        <v>3.06</v>
      </c>
      <c r="L211" s="1">
        <v>8.6199999999999992</v>
      </c>
      <c r="M211" s="1">
        <v>6.8</v>
      </c>
      <c r="N211" s="1">
        <v>19.600000000000001</v>
      </c>
      <c r="O211" s="1">
        <v>9.93</v>
      </c>
      <c r="P211" s="1">
        <v>11.05</v>
      </c>
      <c r="Q211" s="1">
        <v>17.2</v>
      </c>
      <c r="R211" s="1">
        <v>12.64</v>
      </c>
      <c r="S211" s="1">
        <v>4.8499999999999996</v>
      </c>
      <c r="T211" s="1">
        <v>24.9</v>
      </c>
      <c r="U211" s="9">
        <v>1.97</v>
      </c>
      <c r="V211" s="9">
        <v>6.01</v>
      </c>
      <c r="W211" s="9">
        <v>0.90200000000000002</v>
      </c>
      <c r="X211" s="9">
        <v>4.38</v>
      </c>
      <c r="Y211" s="9">
        <v>0.70799999999999996</v>
      </c>
      <c r="Z211" s="1">
        <v>1.72</v>
      </c>
      <c r="AA211" s="1">
        <v>1.86</v>
      </c>
      <c r="AB211" s="1">
        <v>4.97</v>
      </c>
      <c r="AC211" s="1">
        <v>2.5</v>
      </c>
      <c r="AD211" s="1">
        <v>0.91</v>
      </c>
      <c r="AE211" s="1">
        <v>1.3680000000000001</v>
      </c>
      <c r="AF211" s="1">
        <v>0.76</v>
      </c>
      <c r="AG211" s="1">
        <v>4.93</v>
      </c>
      <c r="AH211" s="1">
        <v>0.30199999999999999</v>
      </c>
      <c r="AI211" s="1">
        <v>30.5</v>
      </c>
      <c r="AJ211" s="1">
        <v>4.4800000000000004</v>
      </c>
      <c r="AK211" s="1">
        <v>2.7</v>
      </c>
      <c r="AM211" s="1">
        <v>868.08</v>
      </c>
    </row>
    <row r="212" spans="1:39" x14ac:dyDescent="0.25">
      <c r="A212" s="5">
        <v>43131</v>
      </c>
      <c r="B212" s="1">
        <v>27.57</v>
      </c>
      <c r="C212" s="1">
        <v>19.28</v>
      </c>
      <c r="D212" s="1">
        <v>9.3000000000000007</v>
      </c>
      <c r="E212" s="1">
        <v>15.92</v>
      </c>
      <c r="F212" s="1">
        <v>7.2</v>
      </c>
      <c r="G212" s="1">
        <v>3.8</v>
      </c>
      <c r="H212" s="1">
        <v>9.17</v>
      </c>
      <c r="I212" s="1">
        <v>5.41</v>
      </c>
      <c r="J212" s="1">
        <v>15.05</v>
      </c>
      <c r="K212" s="1">
        <v>3.1859999999999999</v>
      </c>
      <c r="L212" s="1">
        <v>8.7899999999999991</v>
      </c>
      <c r="M212" s="1">
        <v>6.84</v>
      </c>
      <c r="N212" s="1">
        <v>20.149999999999999</v>
      </c>
      <c r="O212" s="1">
        <v>10.1</v>
      </c>
      <c r="P212" s="1">
        <v>10.8</v>
      </c>
      <c r="Q212" s="1">
        <v>17.02</v>
      </c>
      <c r="R212" s="1">
        <v>12.65</v>
      </c>
      <c r="S212" s="1">
        <v>4.915</v>
      </c>
      <c r="T212" s="1">
        <v>24.7</v>
      </c>
      <c r="U212" s="9">
        <v>1.99</v>
      </c>
      <c r="V212" s="9">
        <v>5.88</v>
      </c>
      <c r="W212" s="9">
        <v>0.92</v>
      </c>
      <c r="X212" s="9">
        <v>4.4000000000000004</v>
      </c>
      <c r="Y212" s="9">
        <v>0.71199999999999997</v>
      </c>
      <c r="Z212" s="1">
        <v>1.77</v>
      </c>
      <c r="AA212" s="1">
        <v>1.8740000000000001</v>
      </c>
      <c r="AB212" s="1">
        <v>5.08</v>
      </c>
      <c r="AC212" s="1">
        <v>2.52</v>
      </c>
      <c r="AD212" s="1">
        <v>0.93200000000000005</v>
      </c>
      <c r="AE212" s="1">
        <v>1.446</v>
      </c>
      <c r="AF212" s="1">
        <v>0.79600000000000004</v>
      </c>
      <c r="AG212" s="1">
        <v>5.0199999999999996</v>
      </c>
      <c r="AH212" s="1">
        <v>0.30599999999999999</v>
      </c>
      <c r="AI212" s="1">
        <v>30.1</v>
      </c>
      <c r="AJ212" s="1">
        <v>4.5199999999999996</v>
      </c>
      <c r="AK212" s="1">
        <v>2.69</v>
      </c>
      <c r="AM212" s="1">
        <v>878.83</v>
      </c>
    </row>
    <row r="213" spans="1:39" x14ac:dyDescent="0.25">
      <c r="A213" s="5">
        <v>43132</v>
      </c>
      <c r="B213" s="1">
        <v>27.41</v>
      </c>
      <c r="C213" s="1">
        <v>19.3</v>
      </c>
      <c r="D213" s="1">
        <v>9.18</v>
      </c>
      <c r="E213" s="1">
        <v>16.32</v>
      </c>
      <c r="F213" s="1">
        <v>7.1</v>
      </c>
      <c r="G213" s="1">
        <v>3.78</v>
      </c>
      <c r="H213" s="1">
        <v>9.24</v>
      </c>
      <c r="I213" s="1">
        <v>5.58</v>
      </c>
      <c r="J213" s="1">
        <v>14.9</v>
      </c>
      <c r="K213" s="1">
        <v>3.3</v>
      </c>
      <c r="L213" s="1">
        <v>8.67</v>
      </c>
      <c r="M213" s="1">
        <v>6.8</v>
      </c>
      <c r="N213" s="1">
        <v>20.45</v>
      </c>
      <c r="O213" s="1">
        <v>10.220000000000001</v>
      </c>
      <c r="P213" s="1">
        <v>10.74</v>
      </c>
      <c r="Q213" s="1">
        <v>17.100000000000001</v>
      </c>
      <c r="R213" s="1">
        <v>12.5</v>
      </c>
      <c r="S213" s="1">
        <v>4.92</v>
      </c>
      <c r="T213" s="1">
        <v>24.45</v>
      </c>
      <c r="U213" s="9">
        <v>1.99</v>
      </c>
      <c r="V213" s="9">
        <v>6</v>
      </c>
      <c r="W213" s="9">
        <v>0.90900000000000003</v>
      </c>
      <c r="X213" s="9">
        <v>4.45</v>
      </c>
      <c r="Y213" s="9">
        <v>0.71799999999999997</v>
      </c>
      <c r="Z213" s="1">
        <v>1.8</v>
      </c>
      <c r="AA213" s="1">
        <v>1.93</v>
      </c>
      <c r="AB213" s="1">
        <v>5.18</v>
      </c>
      <c r="AC213" s="1">
        <v>2.52</v>
      </c>
      <c r="AD213" s="1">
        <v>0.91700000000000004</v>
      </c>
      <c r="AE213" s="1">
        <v>1.478</v>
      </c>
      <c r="AF213" s="1">
        <v>0.79600000000000004</v>
      </c>
      <c r="AG213" s="1">
        <v>5.0199999999999996</v>
      </c>
      <c r="AH213" s="1">
        <v>0.32600000000000001</v>
      </c>
      <c r="AI213" s="1">
        <v>30.1</v>
      </c>
      <c r="AJ213" s="1">
        <v>4.45</v>
      </c>
      <c r="AK213" s="1">
        <v>2.71</v>
      </c>
      <c r="AM213" s="1">
        <v>886.44</v>
      </c>
    </row>
    <row r="214" spans="1:39" x14ac:dyDescent="0.25">
      <c r="A214" s="5">
        <v>43133</v>
      </c>
      <c r="B214" s="1">
        <v>26.86</v>
      </c>
      <c r="C214" s="1">
        <v>19</v>
      </c>
      <c r="D214" s="1">
        <v>8.94</v>
      </c>
      <c r="E214" s="1">
        <v>16.059999999999999</v>
      </c>
      <c r="F214" s="1">
        <v>6.91</v>
      </c>
      <c r="G214" s="1">
        <v>3.77</v>
      </c>
      <c r="H214" s="1">
        <v>9.19</v>
      </c>
      <c r="I214" s="1">
        <v>5.51</v>
      </c>
      <c r="J214" s="1">
        <v>14.9</v>
      </c>
      <c r="K214" s="1">
        <v>3.18</v>
      </c>
      <c r="L214" s="1">
        <v>8.5</v>
      </c>
      <c r="M214" s="1">
        <v>6.69</v>
      </c>
      <c r="N214" s="1">
        <v>19.78</v>
      </c>
      <c r="O214" s="1">
        <v>10.1</v>
      </c>
      <c r="P214" s="1">
        <v>10.73</v>
      </c>
      <c r="Q214" s="1">
        <v>16.899999999999999</v>
      </c>
      <c r="R214" s="1">
        <v>12.27</v>
      </c>
      <c r="S214" s="1">
        <v>4.8600000000000003</v>
      </c>
      <c r="T214" s="1">
        <v>23.65</v>
      </c>
      <c r="U214" s="9">
        <v>1.96</v>
      </c>
      <c r="V214" s="9">
        <v>6</v>
      </c>
      <c r="W214" s="9">
        <v>0.9</v>
      </c>
      <c r="X214" s="9">
        <v>4.43</v>
      </c>
      <c r="Y214" s="9">
        <v>0.69899999999999995</v>
      </c>
      <c r="Z214" s="1">
        <v>1.78</v>
      </c>
      <c r="AA214" s="1">
        <v>1.86</v>
      </c>
      <c r="AB214" s="1">
        <v>5.0999999999999996</v>
      </c>
      <c r="AC214" s="1">
        <v>2.52</v>
      </c>
      <c r="AD214" s="1">
        <v>0.88500000000000001</v>
      </c>
      <c r="AE214" s="1">
        <v>1.48</v>
      </c>
      <c r="AF214" s="1">
        <v>0.79400000000000004</v>
      </c>
      <c r="AG214" s="1">
        <v>4.97</v>
      </c>
      <c r="AH214" s="1">
        <v>0.32500000000000001</v>
      </c>
      <c r="AI214" s="1">
        <v>29</v>
      </c>
      <c r="AJ214" s="1">
        <v>4.42</v>
      </c>
      <c r="AK214" s="1">
        <v>2.69</v>
      </c>
      <c r="AM214" s="1">
        <v>875.38</v>
      </c>
    </row>
    <row r="215" spans="1:39" x14ac:dyDescent="0.25">
      <c r="A215" s="5">
        <v>43136</v>
      </c>
      <c r="B215" s="1">
        <v>26.22</v>
      </c>
      <c r="C215" s="1">
        <v>18.28</v>
      </c>
      <c r="D215" s="1">
        <v>9</v>
      </c>
      <c r="E215" s="1">
        <v>15.84</v>
      </c>
      <c r="F215" s="1">
        <v>6.8</v>
      </c>
      <c r="G215" s="1">
        <v>3.5950000000000002</v>
      </c>
      <c r="H215" s="1">
        <v>8.82</v>
      </c>
      <c r="I215" s="1">
        <v>5.3</v>
      </c>
      <c r="J215" s="1">
        <v>14.4</v>
      </c>
      <c r="K215" s="1">
        <v>3.09</v>
      </c>
      <c r="L215" s="1">
        <v>8.24</v>
      </c>
      <c r="M215" s="1">
        <v>6.66</v>
      </c>
      <c r="N215" s="1">
        <v>19.66</v>
      </c>
      <c r="O215" s="1">
        <v>9.8000000000000007</v>
      </c>
      <c r="P215" s="1">
        <v>10.6</v>
      </c>
      <c r="Q215" s="1">
        <v>16.64</v>
      </c>
      <c r="R215" s="1">
        <v>12</v>
      </c>
      <c r="S215" s="1">
        <v>4.74</v>
      </c>
      <c r="T215" s="1">
        <v>23.15</v>
      </c>
      <c r="U215" s="9">
        <v>1.91</v>
      </c>
      <c r="V215" s="9">
        <v>5.96</v>
      </c>
      <c r="W215" s="9">
        <v>0.86</v>
      </c>
      <c r="X215" s="9">
        <v>4.4000000000000004</v>
      </c>
      <c r="Y215" s="9">
        <v>0.68500000000000005</v>
      </c>
      <c r="Z215" s="1">
        <v>1.75</v>
      </c>
      <c r="AA215" s="1">
        <v>1.8</v>
      </c>
      <c r="AB215" s="1">
        <v>5</v>
      </c>
      <c r="AC215" s="1">
        <v>2.48</v>
      </c>
      <c r="AD215" s="1">
        <v>0.87</v>
      </c>
      <c r="AE215" s="1">
        <v>1.4319999999999999</v>
      </c>
      <c r="AF215" s="1">
        <v>0.75800000000000001</v>
      </c>
      <c r="AG215" s="1">
        <v>4.95</v>
      </c>
      <c r="AH215" s="1">
        <v>0.31900000000000001</v>
      </c>
      <c r="AI215" s="1">
        <v>29.2</v>
      </c>
      <c r="AJ215" s="1">
        <v>4.38</v>
      </c>
      <c r="AK215" s="1">
        <v>2.62</v>
      </c>
      <c r="AM215" s="1">
        <v>853.67</v>
      </c>
    </row>
    <row r="216" spans="1:39" x14ac:dyDescent="0.25">
      <c r="A216" s="5">
        <v>43137</v>
      </c>
      <c r="B216" s="1">
        <v>25.5</v>
      </c>
      <c r="C216" s="1">
        <v>17.899999999999999</v>
      </c>
      <c r="D216" s="1">
        <v>8.92</v>
      </c>
      <c r="E216" s="1">
        <v>15.26</v>
      </c>
      <c r="F216" s="1">
        <v>6.8</v>
      </c>
      <c r="G216" s="1">
        <v>3.5449999999999999</v>
      </c>
      <c r="H216" s="1">
        <v>8.9</v>
      </c>
      <c r="I216" s="1">
        <v>5.3</v>
      </c>
      <c r="J216" s="1">
        <v>14.55</v>
      </c>
      <c r="K216" s="1">
        <v>3.0179999999999998</v>
      </c>
      <c r="L216" s="1">
        <v>8</v>
      </c>
      <c r="M216" s="1">
        <v>6.45</v>
      </c>
      <c r="N216" s="1">
        <v>19.18</v>
      </c>
      <c r="O216" s="1">
        <v>9.68</v>
      </c>
      <c r="P216" s="1">
        <v>10.3</v>
      </c>
      <c r="Q216" s="1">
        <v>16.12</v>
      </c>
      <c r="R216" s="1">
        <v>11.78</v>
      </c>
      <c r="S216" s="1">
        <v>4.75</v>
      </c>
      <c r="T216" s="1">
        <v>22.6</v>
      </c>
      <c r="U216" s="9">
        <v>1.8</v>
      </c>
      <c r="V216" s="9">
        <v>5.7</v>
      </c>
      <c r="W216" s="9">
        <v>0.85</v>
      </c>
      <c r="X216" s="9">
        <v>4.4000000000000004</v>
      </c>
      <c r="Y216" s="9">
        <v>0.69199999999999995</v>
      </c>
      <c r="Z216" s="1">
        <v>1.74</v>
      </c>
      <c r="AA216" s="1">
        <v>1.74</v>
      </c>
      <c r="AB216" s="1">
        <v>4.95</v>
      </c>
      <c r="AC216" s="1">
        <v>2.4</v>
      </c>
      <c r="AD216" s="1">
        <v>0.89600000000000002</v>
      </c>
      <c r="AE216" s="1">
        <v>1.4239999999999999</v>
      </c>
      <c r="AF216" s="1">
        <v>0.77600000000000002</v>
      </c>
      <c r="AG216" s="1">
        <v>4.95</v>
      </c>
      <c r="AH216" s="1">
        <v>0.30099999999999999</v>
      </c>
      <c r="AI216" s="1">
        <v>28.4</v>
      </c>
      <c r="AJ216" s="1">
        <v>4.2699999999999996</v>
      </c>
      <c r="AK216" s="1">
        <v>2.4900000000000002</v>
      </c>
      <c r="AM216" s="1">
        <v>838.8</v>
      </c>
    </row>
    <row r="217" spans="1:39" x14ac:dyDescent="0.25">
      <c r="A217" s="5">
        <v>43138</v>
      </c>
      <c r="B217" s="1">
        <v>25.69</v>
      </c>
      <c r="C217" s="1">
        <v>18.579999999999998</v>
      </c>
      <c r="D217" s="1">
        <v>9.1</v>
      </c>
      <c r="E217" s="1">
        <v>15.22</v>
      </c>
      <c r="F217" s="1">
        <v>6.76</v>
      </c>
      <c r="G217" s="1">
        <v>3.5950000000000002</v>
      </c>
      <c r="H217" s="1">
        <v>9.01</v>
      </c>
      <c r="I217" s="1">
        <v>5.25</v>
      </c>
      <c r="J217" s="1">
        <v>14.45</v>
      </c>
      <c r="K217" s="1">
        <v>2.95</v>
      </c>
      <c r="L217" s="1">
        <v>8.16</v>
      </c>
      <c r="M217" s="1">
        <v>6.49</v>
      </c>
      <c r="N217" s="1">
        <v>19.239999999999998</v>
      </c>
      <c r="O217" s="1">
        <v>9.7899999999999991</v>
      </c>
      <c r="P217" s="1">
        <v>10.51</v>
      </c>
      <c r="Q217" s="1">
        <v>16.559999999999999</v>
      </c>
      <c r="R217" s="1">
        <v>12</v>
      </c>
      <c r="S217" s="1">
        <v>4.75</v>
      </c>
      <c r="T217" s="1">
        <v>23.45</v>
      </c>
      <c r="U217" s="9">
        <v>1.88</v>
      </c>
      <c r="V217" s="9">
        <v>5.7</v>
      </c>
      <c r="W217" s="9">
        <v>0.86899999999999999</v>
      </c>
      <c r="X217" s="9">
        <v>4.4000000000000004</v>
      </c>
      <c r="Y217" s="9">
        <v>0.69899999999999995</v>
      </c>
      <c r="Z217" s="1">
        <v>1.73</v>
      </c>
      <c r="AA217" s="1">
        <v>1.74</v>
      </c>
      <c r="AB217" s="1">
        <v>4.99</v>
      </c>
      <c r="AC217" s="1">
        <v>2.41</v>
      </c>
      <c r="AD217" s="1">
        <v>0.92300000000000004</v>
      </c>
      <c r="AE217" s="1">
        <v>1.43</v>
      </c>
      <c r="AF217" s="1">
        <v>0.77200000000000002</v>
      </c>
      <c r="AG217" s="1">
        <v>4.96</v>
      </c>
      <c r="AH217" s="1">
        <v>0.29299999999999998</v>
      </c>
      <c r="AI217" s="1">
        <v>28.8</v>
      </c>
      <c r="AJ217" s="1">
        <v>4.38</v>
      </c>
      <c r="AK217" s="1">
        <v>2.57</v>
      </c>
      <c r="AM217" s="1">
        <v>849.94</v>
      </c>
    </row>
    <row r="218" spans="1:39" x14ac:dyDescent="0.25">
      <c r="A218" s="5">
        <v>43139</v>
      </c>
      <c r="B218" s="1">
        <v>25.74</v>
      </c>
      <c r="C218" s="1">
        <v>18.48</v>
      </c>
      <c r="D218" s="1">
        <v>9</v>
      </c>
      <c r="E218" s="1">
        <v>15.12</v>
      </c>
      <c r="F218" s="1">
        <v>6.77</v>
      </c>
      <c r="G218" s="1">
        <v>3.605</v>
      </c>
      <c r="H218" s="1">
        <v>8.75</v>
      </c>
      <c r="I218" s="1">
        <v>5.26</v>
      </c>
      <c r="J218" s="1">
        <v>14.2</v>
      </c>
      <c r="K218" s="1">
        <v>2.8580000000000001</v>
      </c>
      <c r="L218" s="1">
        <v>8.08</v>
      </c>
      <c r="M218" s="1">
        <v>6.49</v>
      </c>
      <c r="N218" s="1">
        <v>19.100000000000001</v>
      </c>
      <c r="O218" s="1">
        <v>9.75</v>
      </c>
      <c r="P218" s="1">
        <v>10.28</v>
      </c>
      <c r="Q218" s="1">
        <v>16.36</v>
      </c>
      <c r="R218" s="1">
        <v>11.86</v>
      </c>
      <c r="S218" s="1">
        <v>4.7450000000000001</v>
      </c>
      <c r="T218" s="1">
        <v>23</v>
      </c>
      <c r="U218" s="9">
        <v>1.93</v>
      </c>
      <c r="V218" s="9">
        <v>5.64</v>
      </c>
      <c r="W218" s="9">
        <v>0.86199999999999999</v>
      </c>
      <c r="X218" s="9">
        <v>4.4000000000000004</v>
      </c>
      <c r="Y218" s="9">
        <v>0.70499999999999996</v>
      </c>
      <c r="Z218" s="1">
        <v>1.74</v>
      </c>
      <c r="AA218" s="1">
        <v>1.78</v>
      </c>
      <c r="AB218" s="1">
        <v>5.04</v>
      </c>
      <c r="AC218" s="1">
        <v>2.42</v>
      </c>
      <c r="AD218" s="1">
        <v>0.94</v>
      </c>
      <c r="AE218" s="1">
        <v>1.43</v>
      </c>
      <c r="AF218" s="1">
        <v>0.79200000000000004</v>
      </c>
      <c r="AG218" s="1">
        <v>4.9800000000000004</v>
      </c>
      <c r="AH218" s="1">
        <v>0.30499999999999999</v>
      </c>
      <c r="AI218" s="1">
        <v>28.6</v>
      </c>
      <c r="AJ218" s="1">
        <v>4.33</v>
      </c>
      <c r="AK218" s="1">
        <v>2.54</v>
      </c>
      <c r="AM218" s="1">
        <v>841.38</v>
      </c>
    </row>
    <row r="219" spans="1:39" x14ac:dyDescent="0.25">
      <c r="A219" s="5">
        <v>43140</v>
      </c>
      <c r="B219" s="1">
        <v>25.55</v>
      </c>
      <c r="C219" s="1">
        <v>18.059999999999999</v>
      </c>
      <c r="D219" s="1">
        <v>9</v>
      </c>
      <c r="E219" s="1">
        <v>15.2</v>
      </c>
      <c r="F219" s="1">
        <v>6.65</v>
      </c>
      <c r="G219" s="1">
        <v>3.51</v>
      </c>
      <c r="H219" s="1">
        <v>8.75</v>
      </c>
      <c r="I219" s="1">
        <v>5.2</v>
      </c>
      <c r="J219" s="1">
        <v>14.5</v>
      </c>
      <c r="K219" s="1">
        <v>2.774</v>
      </c>
      <c r="L219" s="1">
        <v>7.92</v>
      </c>
      <c r="M219" s="1">
        <v>6.38</v>
      </c>
      <c r="N219" s="1">
        <v>19.16</v>
      </c>
      <c r="O219" s="1">
        <v>9.7200000000000006</v>
      </c>
      <c r="P219" s="1">
        <v>10.1</v>
      </c>
      <c r="Q219" s="1">
        <v>16.7</v>
      </c>
      <c r="R219" s="1">
        <v>11.65</v>
      </c>
      <c r="S219" s="1">
        <v>4.7149999999999999</v>
      </c>
      <c r="T219" s="1">
        <v>22.75</v>
      </c>
      <c r="U219" s="9">
        <v>1.92</v>
      </c>
      <c r="V219" s="9">
        <v>5.5</v>
      </c>
      <c r="W219" s="9">
        <v>0.84599999999999997</v>
      </c>
      <c r="X219" s="9">
        <v>4.3899999999999997</v>
      </c>
      <c r="Y219" s="9">
        <v>0.67</v>
      </c>
      <c r="Z219" s="1">
        <v>1.7050000000000001</v>
      </c>
      <c r="AA219" s="1">
        <v>1.732</v>
      </c>
      <c r="AB219" s="1">
        <v>4.8899999999999997</v>
      </c>
      <c r="AC219" s="1">
        <v>2.41</v>
      </c>
      <c r="AD219" s="1">
        <v>0.93600000000000005</v>
      </c>
      <c r="AE219" s="1">
        <v>1.39</v>
      </c>
      <c r="AF219" s="1">
        <v>0.80200000000000005</v>
      </c>
      <c r="AG219" s="1">
        <v>4.99</v>
      </c>
      <c r="AH219" s="1">
        <v>0.30599999999999999</v>
      </c>
      <c r="AI219" s="1">
        <v>29</v>
      </c>
      <c r="AJ219" s="1">
        <v>4.28</v>
      </c>
      <c r="AK219" s="1">
        <v>2.5</v>
      </c>
      <c r="AM219" s="1">
        <v>828.78</v>
      </c>
    </row>
    <row r="220" spans="1:39" x14ac:dyDescent="0.25">
      <c r="A220" s="5">
        <v>43143</v>
      </c>
      <c r="B220" s="1">
        <v>24.99</v>
      </c>
      <c r="C220" s="1">
        <v>17.66</v>
      </c>
      <c r="D220" s="1">
        <v>8.93</v>
      </c>
      <c r="E220" s="1">
        <v>15.1</v>
      </c>
      <c r="F220" s="1">
        <v>6.75</v>
      </c>
      <c r="G220" s="1">
        <v>3.43</v>
      </c>
      <c r="H220" s="1">
        <v>8.48</v>
      </c>
      <c r="I220" s="1">
        <v>5.1100000000000003</v>
      </c>
      <c r="J220" s="1">
        <v>14.8</v>
      </c>
      <c r="K220" s="1">
        <v>2.81</v>
      </c>
      <c r="L220" s="1">
        <v>7.8</v>
      </c>
      <c r="M220" s="1">
        <v>6.35</v>
      </c>
      <c r="N220" s="1">
        <v>18.940000000000001</v>
      </c>
      <c r="O220" s="1">
        <v>9.67</v>
      </c>
      <c r="P220" s="1">
        <v>10.199999999999999</v>
      </c>
      <c r="Q220" s="1">
        <v>16.3</v>
      </c>
      <c r="R220" s="1">
        <v>11.7</v>
      </c>
      <c r="S220" s="1">
        <v>4.665</v>
      </c>
      <c r="T220" s="1">
        <v>23</v>
      </c>
      <c r="U220" s="9">
        <v>1.93</v>
      </c>
      <c r="V220" s="9">
        <v>5.44</v>
      </c>
      <c r="W220" s="9">
        <v>0.83199999999999996</v>
      </c>
      <c r="X220" s="9">
        <v>4.3499999999999996</v>
      </c>
      <c r="Y220" s="9">
        <v>0.69</v>
      </c>
      <c r="Z220" s="1">
        <v>1.71</v>
      </c>
      <c r="AA220" s="1">
        <v>1.73</v>
      </c>
      <c r="AB220" s="1">
        <v>4.9000000000000004</v>
      </c>
      <c r="AC220" s="1">
        <v>2.5</v>
      </c>
      <c r="AD220" s="1">
        <v>0.96</v>
      </c>
      <c r="AE220" s="1">
        <v>1.39</v>
      </c>
      <c r="AF220" s="1">
        <v>0.80400000000000005</v>
      </c>
      <c r="AG220" s="1">
        <v>4.9800000000000004</v>
      </c>
      <c r="AH220" s="1">
        <v>0.29299999999999998</v>
      </c>
      <c r="AI220" s="1">
        <v>29.5</v>
      </c>
      <c r="AJ220" s="1">
        <v>4.3</v>
      </c>
      <c r="AK220" s="1">
        <v>2.5099999999999998</v>
      </c>
      <c r="AM220" s="1">
        <v>823.46</v>
      </c>
    </row>
    <row r="221" spans="1:39" x14ac:dyDescent="0.25">
      <c r="A221" s="5">
        <v>43144</v>
      </c>
      <c r="B221" s="1">
        <v>25.48</v>
      </c>
      <c r="C221" s="1">
        <v>17.5</v>
      </c>
      <c r="D221" s="1">
        <v>9.18</v>
      </c>
      <c r="E221" s="1">
        <v>15.04</v>
      </c>
      <c r="F221" s="1">
        <v>6.75</v>
      </c>
      <c r="G221" s="1">
        <v>3.35</v>
      </c>
      <c r="H221" s="1">
        <v>8.6999999999999993</v>
      </c>
      <c r="I221" s="1">
        <v>5.15</v>
      </c>
      <c r="J221" s="1">
        <v>14.6</v>
      </c>
      <c r="K221" s="1">
        <v>2.73</v>
      </c>
      <c r="L221" s="1">
        <v>7.84</v>
      </c>
      <c r="M221" s="1">
        <v>6.42</v>
      </c>
      <c r="N221" s="1">
        <v>18.88</v>
      </c>
      <c r="O221" s="1">
        <v>9.4</v>
      </c>
      <c r="P221" s="1">
        <v>10.19</v>
      </c>
      <c r="Q221" s="1">
        <v>16</v>
      </c>
      <c r="R221" s="1">
        <v>11.7</v>
      </c>
      <c r="S221" s="1">
        <v>4.6900000000000004</v>
      </c>
      <c r="T221" s="1">
        <v>22.9</v>
      </c>
      <c r="U221" s="9">
        <v>1.89</v>
      </c>
      <c r="V221" s="9">
        <v>5.47</v>
      </c>
      <c r="W221" s="9">
        <v>0.83</v>
      </c>
      <c r="X221" s="9">
        <v>4.37</v>
      </c>
      <c r="Y221" s="9">
        <v>0.68899999999999995</v>
      </c>
      <c r="Z221" s="1">
        <v>1.71</v>
      </c>
      <c r="AA221" s="1">
        <v>1.714</v>
      </c>
      <c r="AB221" s="1">
        <v>4.84</v>
      </c>
      <c r="AC221" s="1">
        <v>2.46</v>
      </c>
      <c r="AD221" s="1">
        <v>0.93</v>
      </c>
      <c r="AE221" s="1">
        <v>1.37</v>
      </c>
      <c r="AF221" s="1">
        <v>0.79400000000000004</v>
      </c>
      <c r="AG221" s="1">
        <v>4.9800000000000004</v>
      </c>
      <c r="AH221" s="1">
        <v>0.28999999999999998</v>
      </c>
      <c r="AI221" s="1">
        <v>29.1</v>
      </c>
      <c r="AJ221" s="1">
        <v>4.33</v>
      </c>
      <c r="AK221" s="1">
        <v>2.44</v>
      </c>
      <c r="AM221" s="1">
        <v>821.85</v>
      </c>
    </row>
    <row r="222" spans="1:39" x14ac:dyDescent="0.25">
      <c r="A222" s="5">
        <v>43145</v>
      </c>
      <c r="B222" s="1">
        <v>27</v>
      </c>
      <c r="C222" s="1">
        <v>18</v>
      </c>
      <c r="D222" s="1">
        <v>9.1</v>
      </c>
      <c r="E222" s="1">
        <v>15.4</v>
      </c>
      <c r="F222" s="1">
        <v>6.67</v>
      </c>
      <c r="G222" s="1">
        <v>3.34</v>
      </c>
      <c r="H222" s="1">
        <v>8.85</v>
      </c>
      <c r="I222" s="1">
        <v>5.24</v>
      </c>
      <c r="J222" s="1">
        <v>14.4</v>
      </c>
      <c r="K222" s="1">
        <v>2.6720000000000002</v>
      </c>
      <c r="L222" s="1">
        <v>7.81</v>
      </c>
      <c r="M222" s="1">
        <v>6.3</v>
      </c>
      <c r="N222" s="1">
        <v>18.68</v>
      </c>
      <c r="O222" s="1">
        <v>9.44</v>
      </c>
      <c r="P222" s="1">
        <v>10.15</v>
      </c>
      <c r="Q222" s="1">
        <v>16.399999999999999</v>
      </c>
      <c r="R222" s="1">
        <v>11.67</v>
      </c>
      <c r="S222" s="1">
        <v>4.6849999999999996</v>
      </c>
      <c r="T222" s="1">
        <v>23.25</v>
      </c>
      <c r="U222" s="9">
        <v>1.91</v>
      </c>
      <c r="V222" s="9">
        <v>5.58</v>
      </c>
      <c r="W222" s="9">
        <v>0.8</v>
      </c>
      <c r="X222" s="9">
        <v>4.37</v>
      </c>
      <c r="Y222" s="9">
        <v>0.69</v>
      </c>
      <c r="Z222" s="1">
        <v>1.69</v>
      </c>
      <c r="AA222" s="1">
        <v>1.64</v>
      </c>
      <c r="AB222" s="1">
        <v>4.8499999999999996</v>
      </c>
      <c r="AC222" s="1">
        <v>2.46</v>
      </c>
      <c r="AD222" s="1">
        <v>0.876</v>
      </c>
      <c r="AE222" s="1">
        <v>1.33</v>
      </c>
      <c r="AF222" s="1">
        <v>0.79</v>
      </c>
      <c r="AG222" s="1">
        <v>4.9800000000000004</v>
      </c>
      <c r="AH222" s="1">
        <v>0.28599999999999998</v>
      </c>
      <c r="AI222" s="1">
        <v>29</v>
      </c>
      <c r="AJ222" s="1">
        <v>4.32</v>
      </c>
      <c r="AK222" s="1">
        <v>2.46</v>
      </c>
      <c r="AM222" s="1">
        <v>825.64</v>
      </c>
    </row>
    <row r="223" spans="1:39" x14ac:dyDescent="0.25">
      <c r="A223" s="5">
        <v>43146</v>
      </c>
      <c r="B223" s="1">
        <v>26.93</v>
      </c>
      <c r="C223" s="1">
        <v>18.100000000000001</v>
      </c>
      <c r="D223" s="1">
        <v>9.31</v>
      </c>
      <c r="E223" s="1">
        <v>15.44</v>
      </c>
      <c r="F223" s="1">
        <v>6.8</v>
      </c>
      <c r="G223" s="1">
        <v>3.48</v>
      </c>
      <c r="H223" s="1">
        <v>9.1300000000000008</v>
      </c>
      <c r="I223" s="1">
        <v>5.47</v>
      </c>
      <c r="J223" s="1">
        <v>14.95</v>
      </c>
      <c r="K223" s="1">
        <v>2.83</v>
      </c>
      <c r="L223" s="1">
        <v>8.02</v>
      </c>
      <c r="M223" s="1">
        <v>6.46</v>
      </c>
      <c r="N223" s="1">
        <v>18.72</v>
      </c>
      <c r="O223" s="1">
        <v>9.67</v>
      </c>
      <c r="P223" s="1">
        <v>10.31</v>
      </c>
      <c r="Q223" s="1">
        <v>16.600000000000001</v>
      </c>
      <c r="R223" s="1">
        <v>12.2</v>
      </c>
      <c r="S223" s="1">
        <v>4.8099999999999996</v>
      </c>
      <c r="T223" s="1">
        <v>23.15</v>
      </c>
      <c r="U223" s="9">
        <v>1.97</v>
      </c>
      <c r="V223" s="9">
        <v>5.69</v>
      </c>
      <c r="W223" s="9">
        <v>0.85699999999999998</v>
      </c>
      <c r="X223" s="9">
        <v>4.37</v>
      </c>
      <c r="Y223" s="9">
        <v>0.68899999999999995</v>
      </c>
      <c r="Z223" s="1">
        <v>1.73</v>
      </c>
      <c r="AA223" s="1">
        <v>1.72</v>
      </c>
      <c r="AB223" s="1">
        <v>4.99</v>
      </c>
      <c r="AC223" s="1">
        <v>2.52</v>
      </c>
      <c r="AD223" s="1">
        <v>0.89300000000000002</v>
      </c>
      <c r="AE223" s="1">
        <v>1.3560000000000001</v>
      </c>
      <c r="AF223" s="1">
        <v>0.79800000000000004</v>
      </c>
      <c r="AG223" s="1">
        <v>4.9800000000000004</v>
      </c>
      <c r="AH223" s="1">
        <v>0.29299999999999998</v>
      </c>
      <c r="AI223" s="1">
        <v>29.3</v>
      </c>
      <c r="AJ223" s="1">
        <v>4.42</v>
      </c>
      <c r="AK223" s="1">
        <v>2.4500000000000002</v>
      </c>
      <c r="AM223" s="1">
        <v>842.9</v>
      </c>
    </row>
    <row r="224" spans="1:39" x14ac:dyDescent="0.25">
      <c r="A224" s="5">
        <v>43147</v>
      </c>
      <c r="B224" s="1">
        <v>28.09</v>
      </c>
      <c r="C224" s="1">
        <v>18.100000000000001</v>
      </c>
      <c r="D224" s="1">
        <v>9.48</v>
      </c>
      <c r="E224" s="1">
        <v>15.88</v>
      </c>
      <c r="F224" s="1">
        <v>6.69</v>
      </c>
      <c r="G224" s="1">
        <v>3.4049999999999998</v>
      </c>
      <c r="H224" s="1">
        <v>9.16</v>
      </c>
      <c r="I224" s="1">
        <v>5.39</v>
      </c>
      <c r="J224" s="1">
        <v>14.6</v>
      </c>
      <c r="K224" s="1">
        <v>2.85</v>
      </c>
      <c r="L224" s="1">
        <v>8.07</v>
      </c>
      <c r="M224" s="1">
        <v>6.45</v>
      </c>
      <c r="N224" s="1">
        <v>18.920000000000002</v>
      </c>
      <c r="O224" s="1">
        <v>9.6</v>
      </c>
      <c r="P224" s="1">
        <v>10.36</v>
      </c>
      <c r="Q224" s="1">
        <v>16.7</v>
      </c>
      <c r="R224" s="1">
        <v>12.14</v>
      </c>
      <c r="S224" s="1">
        <v>4.8499999999999996</v>
      </c>
      <c r="T224" s="1">
        <v>23.8</v>
      </c>
      <c r="U224" s="9">
        <v>1.93</v>
      </c>
      <c r="V224" s="9">
        <v>5.81</v>
      </c>
      <c r="W224" s="9">
        <v>0.88100000000000001</v>
      </c>
      <c r="X224" s="9">
        <v>4.3</v>
      </c>
      <c r="Y224" s="9">
        <v>0.7</v>
      </c>
      <c r="Z224" s="1">
        <v>1.73</v>
      </c>
      <c r="AA224" s="1">
        <v>1.726</v>
      </c>
      <c r="AB224" s="1">
        <v>4.9000000000000004</v>
      </c>
      <c r="AC224" s="1">
        <v>2.46</v>
      </c>
      <c r="AD224" s="1">
        <v>0.876</v>
      </c>
      <c r="AE224" s="1">
        <v>1.3520000000000001</v>
      </c>
      <c r="AF224" s="1">
        <v>0.8</v>
      </c>
      <c r="AG224" s="1">
        <v>4.9800000000000004</v>
      </c>
      <c r="AH224" s="1">
        <v>0.28999999999999998</v>
      </c>
      <c r="AI224" s="1">
        <v>29.3</v>
      </c>
      <c r="AJ224" s="1">
        <v>4.5</v>
      </c>
      <c r="AK224" s="1">
        <v>2.44</v>
      </c>
      <c r="AM224" s="1">
        <v>846.07</v>
      </c>
    </row>
    <row r="225" spans="1:39" x14ac:dyDescent="0.25">
      <c r="A225" s="5">
        <v>43151</v>
      </c>
      <c r="B225" s="1">
        <v>28.02</v>
      </c>
      <c r="C225" s="1">
        <v>17.88</v>
      </c>
      <c r="D225" s="1">
        <v>9.39</v>
      </c>
      <c r="E225" s="1">
        <v>15.56</v>
      </c>
      <c r="F225" s="1">
        <v>7.05</v>
      </c>
      <c r="G225" s="1">
        <v>3.46</v>
      </c>
      <c r="H225" s="1">
        <v>9.16</v>
      </c>
      <c r="I225" s="1">
        <v>5.28</v>
      </c>
      <c r="J225" s="1">
        <v>14.5</v>
      </c>
      <c r="K225" s="1">
        <v>2.7639999999999998</v>
      </c>
      <c r="L225" s="1">
        <v>8.1</v>
      </c>
      <c r="M225" s="1">
        <v>6.45</v>
      </c>
      <c r="N225" s="1">
        <v>18.98</v>
      </c>
      <c r="O225" s="1">
        <v>9.4499999999999993</v>
      </c>
      <c r="P225" s="1">
        <v>10.119999999999999</v>
      </c>
      <c r="Q225" s="1">
        <v>16.559999999999999</v>
      </c>
      <c r="R225" s="1">
        <v>12.21</v>
      </c>
      <c r="S225" s="1">
        <v>4.87</v>
      </c>
      <c r="T225" s="1">
        <v>23.75</v>
      </c>
      <c r="U225" s="9">
        <v>1.93</v>
      </c>
      <c r="V225" s="9">
        <v>5.86</v>
      </c>
      <c r="W225" s="9">
        <v>0.92200000000000004</v>
      </c>
      <c r="X225" s="9">
        <v>4.25</v>
      </c>
      <c r="Y225" s="9">
        <v>0.70799999999999996</v>
      </c>
      <c r="Z225" s="1">
        <v>1.7</v>
      </c>
      <c r="AA225" s="1">
        <v>1.6819999999999999</v>
      </c>
      <c r="AB225" s="1">
        <v>4.93</v>
      </c>
      <c r="AC225" s="1">
        <v>2.48</v>
      </c>
      <c r="AD225" s="1">
        <v>0.87</v>
      </c>
      <c r="AE225" s="1">
        <v>1.3420000000000001</v>
      </c>
      <c r="AF225" s="1">
        <v>0.79800000000000004</v>
      </c>
      <c r="AG225" s="1">
        <v>5.08</v>
      </c>
      <c r="AH225" s="1">
        <v>0.3</v>
      </c>
      <c r="AI225" s="1">
        <v>29.4</v>
      </c>
      <c r="AJ225" s="1">
        <v>4.53</v>
      </c>
      <c r="AK225" s="1">
        <v>2.4300000000000002</v>
      </c>
      <c r="AM225" s="1">
        <v>841.83</v>
      </c>
    </row>
    <row r="226" spans="1:39" x14ac:dyDescent="0.25">
      <c r="A226" s="5">
        <v>43152</v>
      </c>
      <c r="B226" s="1">
        <v>28.04</v>
      </c>
      <c r="C226" s="1">
        <v>17.72</v>
      </c>
      <c r="D226" s="1">
        <v>9.3000000000000007</v>
      </c>
      <c r="E226" s="1">
        <v>15.52</v>
      </c>
      <c r="F226" s="1">
        <v>7.11</v>
      </c>
      <c r="G226" s="1">
        <v>3.55</v>
      </c>
      <c r="H226" s="1">
        <v>9.1</v>
      </c>
      <c r="I226" s="1">
        <v>5.24</v>
      </c>
      <c r="J226" s="1">
        <v>14.35</v>
      </c>
      <c r="K226" s="1">
        <v>2.754</v>
      </c>
      <c r="L226" s="1">
        <v>8.35</v>
      </c>
      <c r="M226" s="1">
        <v>6.43</v>
      </c>
      <c r="N226" s="1">
        <v>18.62</v>
      </c>
      <c r="O226" s="1">
        <v>9.56</v>
      </c>
      <c r="P226" s="1">
        <v>10.02</v>
      </c>
      <c r="Q226" s="1">
        <v>16.420000000000002</v>
      </c>
      <c r="R226" s="1">
        <v>12.1</v>
      </c>
      <c r="S226" s="1">
        <v>4.91</v>
      </c>
      <c r="T226" s="1">
        <v>23.2</v>
      </c>
      <c r="U226" s="9">
        <v>1.97</v>
      </c>
      <c r="V226" s="9">
        <v>5.88</v>
      </c>
      <c r="W226" s="9">
        <v>0.89100000000000001</v>
      </c>
      <c r="X226" s="9">
        <v>4.26</v>
      </c>
      <c r="Y226" s="9">
        <v>0.69599999999999995</v>
      </c>
      <c r="Z226" s="1">
        <v>1.73</v>
      </c>
      <c r="AA226" s="1">
        <v>1.748</v>
      </c>
      <c r="AB226" s="1">
        <v>4.9400000000000004</v>
      </c>
      <c r="AC226" s="1">
        <v>2.44</v>
      </c>
      <c r="AD226" s="1">
        <v>0.91</v>
      </c>
      <c r="AE226" s="1">
        <v>1.4</v>
      </c>
      <c r="AF226" s="1">
        <v>0.79800000000000004</v>
      </c>
      <c r="AG226" s="1">
        <v>5.08</v>
      </c>
      <c r="AH226" s="1">
        <v>0.32100000000000001</v>
      </c>
      <c r="AI226" s="1">
        <v>30</v>
      </c>
      <c r="AJ226" s="1">
        <v>4.5999999999999996</v>
      </c>
      <c r="AK226" s="1">
        <v>2.5</v>
      </c>
      <c r="AM226" s="1">
        <v>838.69</v>
      </c>
    </row>
    <row r="227" spans="1:39" x14ac:dyDescent="0.25">
      <c r="A227" s="5">
        <v>43153</v>
      </c>
      <c r="B227" s="1">
        <v>27.69</v>
      </c>
      <c r="C227" s="1">
        <v>17.88</v>
      </c>
      <c r="D227" s="1">
        <v>9.44</v>
      </c>
      <c r="E227" s="1">
        <v>15.56</v>
      </c>
      <c r="F227" s="1">
        <v>7.17</v>
      </c>
      <c r="G227" s="1">
        <v>3.585</v>
      </c>
      <c r="H227" s="1">
        <v>9.1999999999999993</v>
      </c>
      <c r="I227" s="1">
        <v>5.25</v>
      </c>
      <c r="J227" s="1">
        <v>14.45</v>
      </c>
      <c r="K227" s="1">
        <v>2.778</v>
      </c>
      <c r="L227" s="1">
        <v>8.3699999999999992</v>
      </c>
      <c r="M227" s="1">
        <v>6.38</v>
      </c>
      <c r="N227" s="1">
        <v>18.2</v>
      </c>
      <c r="O227" s="1">
        <v>9.6</v>
      </c>
      <c r="P227" s="1">
        <v>10.16</v>
      </c>
      <c r="Q227" s="1">
        <v>16.579999999999998</v>
      </c>
      <c r="R227" s="1">
        <v>12.05</v>
      </c>
      <c r="S227" s="1">
        <v>5.03</v>
      </c>
      <c r="T227" s="1">
        <v>23.3</v>
      </c>
      <c r="U227" s="9">
        <v>1.97</v>
      </c>
      <c r="V227" s="9">
        <v>5.85</v>
      </c>
      <c r="W227" s="9">
        <v>0.91300000000000003</v>
      </c>
      <c r="X227" s="9">
        <v>4.29</v>
      </c>
      <c r="Y227" s="9">
        <v>0.70799999999999996</v>
      </c>
      <c r="Z227" s="1">
        <v>1.78</v>
      </c>
      <c r="AA227" s="1">
        <v>1.79</v>
      </c>
      <c r="AB227" s="1">
        <v>5</v>
      </c>
      <c r="AC227" s="1">
        <v>2.5</v>
      </c>
      <c r="AD227" s="1">
        <v>0.91800000000000004</v>
      </c>
      <c r="AE227" s="1">
        <v>1.4</v>
      </c>
      <c r="AF227" s="1">
        <v>0.79400000000000004</v>
      </c>
      <c r="AG227" s="1">
        <v>5.08</v>
      </c>
      <c r="AH227" s="1">
        <v>0.32200000000000001</v>
      </c>
      <c r="AI227" s="1">
        <v>30.5</v>
      </c>
      <c r="AJ227" s="1">
        <v>4.5999999999999996</v>
      </c>
      <c r="AK227" s="1">
        <v>2.54</v>
      </c>
      <c r="AM227" s="1">
        <v>845.34</v>
      </c>
    </row>
    <row r="228" spans="1:39" x14ac:dyDescent="0.25">
      <c r="A228" s="5">
        <v>43154</v>
      </c>
      <c r="B228" s="1">
        <v>28.08</v>
      </c>
      <c r="C228" s="1">
        <v>17.38</v>
      </c>
      <c r="D228" s="1">
        <v>9.3000000000000007</v>
      </c>
      <c r="E228" s="1">
        <v>15.6</v>
      </c>
      <c r="F228" s="1">
        <v>7.39</v>
      </c>
      <c r="G228" s="1">
        <v>3.62</v>
      </c>
      <c r="H228" s="1">
        <v>9.1999999999999993</v>
      </c>
      <c r="I228" s="1">
        <v>5.28</v>
      </c>
      <c r="J228" s="1">
        <v>14.5</v>
      </c>
      <c r="K228" s="1">
        <v>2.8420000000000001</v>
      </c>
      <c r="L228" s="1">
        <v>8.3000000000000007</v>
      </c>
      <c r="M228" s="1">
        <v>6.3</v>
      </c>
      <c r="N228" s="1">
        <v>18.3</v>
      </c>
      <c r="O228" s="1">
        <v>9.59</v>
      </c>
      <c r="P228" s="1">
        <v>10.18</v>
      </c>
      <c r="Q228" s="1">
        <v>16.559999999999999</v>
      </c>
      <c r="R228" s="1">
        <v>11.92</v>
      </c>
      <c r="S228" s="1">
        <v>5.17</v>
      </c>
      <c r="T228" s="1">
        <v>23.25</v>
      </c>
      <c r="U228" s="9">
        <v>1.98</v>
      </c>
      <c r="V228" s="9">
        <v>5.81</v>
      </c>
      <c r="W228" s="9">
        <v>0.90400000000000003</v>
      </c>
      <c r="X228" s="9">
        <v>4.2699999999999996</v>
      </c>
      <c r="Y228" s="9">
        <v>0.69399999999999995</v>
      </c>
      <c r="Z228" s="1">
        <v>1.8</v>
      </c>
      <c r="AA228" s="1">
        <v>1.8720000000000001</v>
      </c>
      <c r="AB228" s="1">
        <v>5</v>
      </c>
      <c r="AC228" s="1">
        <v>2.5</v>
      </c>
      <c r="AD228" s="1">
        <v>0.92</v>
      </c>
      <c r="AE228" s="1">
        <v>1.4119999999999999</v>
      </c>
      <c r="AF228" s="1">
        <v>0.77600000000000002</v>
      </c>
      <c r="AG228" s="1">
        <v>5.08</v>
      </c>
      <c r="AH228" s="1">
        <v>0.307</v>
      </c>
      <c r="AI228" s="1">
        <v>30</v>
      </c>
      <c r="AJ228" s="1">
        <v>4.63</v>
      </c>
      <c r="AK228" s="1">
        <v>2.52</v>
      </c>
      <c r="AM228" s="1">
        <v>844.12</v>
      </c>
    </row>
    <row r="229" spans="1:39" x14ac:dyDescent="0.25">
      <c r="A229" s="5">
        <v>43157</v>
      </c>
      <c r="B229" s="1">
        <v>28.23</v>
      </c>
      <c r="C229" s="1">
        <v>17.399999999999999</v>
      </c>
      <c r="D229" s="1">
        <v>9.2200000000000006</v>
      </c>
      <c r="E229" s="1">
        <v>15.28</v>
      </c>
      <c r="F229" s="1">
        <v>7.16</v>
      </c>
      <c r="G229" s="1">
        <v>3.5550000000000002</v>
      </c>
      <c r="H229" s="1">
        <v>9.1999999999999993</v>
      </c>
      <c r="I229" s="1">
        <v>5.35</v>
      </c>
      <c r="J229" s="1">
        <v>14.35</v>
      </c>
      <c r="K229" s="1">
        <v>2.81</v>
      </c>
      <c r="L229" s="1">
        <v>8.1</v>
      </c>
      <c r="M229" s="1">
        <v>6</v>
      </c>
      <c r="N229" s="1">
        <v>18.66</v>
      </c>
      <c r="O229" s="1">
        <v>9.61</v>
      </c>
      <c r="P229" s="1">
        <v>10.199999999999999</v>
      </c>
      <c r="Q229" s="1">
        <v>16.399999999999999</v>
      </c>
      <c r="R229" s="1">
        <v>11.8</v>
      </c>
      <c r="S229" s="1">
        <v>5.09</v>
      </c>
      <c r="T229" s="1">
        <v>22.85</v>
      </c>
      <c r="U229" s="9">
        <v>2.12</v>
      </c>
      <c r="V229" s="9">
        <v>5.82</v>
      </c>
      <c r="W229" s="9">
        <v>0.89600000000000002</v>
      </c>
      <c r="X229" s="9">
        <v>4.2699999999999996</v>
      </c>
      <c r="Y229" s="9">
        <v>0.68</v>
      </c>
      <c r="Z229" s="1">
        <v>1.78</v>
      </c>
      <c r="AA229" s="1">
        <v>1.87</v>
      </c>
      <c r="AB229" s="1">
        <v>4.83</v>
      </c>
      <c r="AC229" s="1">
        <v>2.5299999999999998</v>
      </c>
      <c r="AD229" s="1">
        <v>0.90500000000000003</v>
      </c>
      <c r="AE229" s="1">
        <v>1.3919999999999999</v>
      </c>
      <c r="AF229" s="1">
        <v>0.77400000000000002</v>
      </c>
      <c r="AG229" s="1">
        <v>5.08</v>
      </c>
      <c r="AH229" s="1">
        <v>0.3</v>
      </c>
      <c r="AI229" s="1">
        <v>29</v>
      </c>
      <c r="AJ229" s="1">
        <v>4.7</v>
      </c>
      <c r="AK229" s="1">
        <v>2.4900000000000002</v>
      </c>
      <c r="AM229" s="1">
        <v>837.04</v>
      </c>
    </row>
    <row r="230" spans="1:39" x14ac:dyDescent="0.25">
      <c r="A230" s="5">
        <v>43158</v>
      </c>
      <c r="B230" s="1">
        <v>28</v>
      </c>
      <c r="C230" s="1">
        <v>17.559999999999999</v>
      </c>
      <c r="D230" s="1">
        <v>9.35</v>
      </c>
      <c r="E230" s="1">
        <v>15.14</v>
      </c>
      <c r="F230" s="1">
        <v>7.06</v>
      </c>
      <c r="G230" s="1">
        <v>3.5</v>
      </c>
      <c r="H230" s="1">
        <v>9.1999999999999993</v>
      </c>
      <c r="I230" s="1">
        <v>5.34</v>
      </c>
      <c r="J230" s="1">
        <v>14.55</v>
      </c>
      <c r="K230" s="1">
        <v>2.7679999999999998</v>
      </c>
      <c r="L230" s="1">
        <v>8.02</v>
      </c>
      <c r="M230" s="1">
        <v>6</v>
      </c>
      <c r="N230" s="1">
        <v>18.8</v>
      </c>
      <c r="O230" s="1">
        <v>9.64</v>
      </c>
      <c r="P230" s="1">
        <v>10.35</v>
      </c>
      <c r="Q230" s="1">
        <v>16.68</v>
      </c>
      <c r="R230" s="1">
        <v>11.98</v>
      </c>
      <c r="S230" s="1">
        <v>5.15</v>
      </c>
      <c r="T230" s="1">
        <v>23.2</v>
      </c>
      <c r="U230" s="9">
        <v>2.1</v>
      </c>
      <c r="V230" s="9">
        <v>5.75</v>
      </c>
      <c r="W230" s="9">
        <v>0.89800000000000002</v>
      </c>
      <c r="X230" s="9">
        <v>4.29</v>
      </c>
      <c r="Y230" s="9">
        <v>0.67100000000000004</v>
      </c>
      <c r="Z230" s="1">
        <v>1.7549999999999999</v>
      </c>
      <c r="AA230" s="1">
        <v>1.8380000000000001</v>
      </c>
      <c r="AB230" s="1">
        <v>4.7699999999999996</v>
      </c>
      <c r="AC230" s="1">
        <v>2.5</v>
      </c>
      <c r="AD230" s="1">
        <v>0.88</v>
      </c>
      <c r="AE230" s="1">
        <v>1.3560000000000001</v>
      </c>
      <c r="AF230" s="1">
        <v>0.76400000000000001</v>
      </c>
      <c r="AG230" s="1">
        <v>5.08</v>
      </c>
      <c r="AH230" s="1">
        <v>0.29499999999999998</v>
      </c>
      <c r="AI230" s="1">
        <v>29.7</v>
      </c>
      <c r="AJ230" s="1">
        <v>4.63</v>
      </c>
      <c r="AK230" s="1">
        <v>2.48</v>
      </c>
      <c r="AM230" s="1">
        <v>837.77</v>
      </c>
    </row>
    <row r="231" spans="1:39" x14ac:dyDescent="0.25">
      <c r="A231" s="5">
        <v>43159</v>
      </c>
      <c r="B231" s="1">
        <v>27.25</v>
      </c>
      <c r="C231" s="1">
        <v>17.5</v>
      </c>
      <c r="D231" s="1">
        <v>9.4600000000000009</v>
      </c>
      <c r="E231" s="1">
        <v>14.94</v>
      </c>
      <c r="F231" s="1">
        <v>7.1</v>
      </c>
      <c r="G231" s="1">
        <v>3.51</v>
      </c>
      <c r="H231" s="1">
        <v>9.17</v>
      </c>
      <c r="I231" s="1">
        <v>5.3</v>
      </c>
      <c r="J231" s="1">
        <v>15</v>
      </c>
      <c r="K231" s="1">
        <v>2.8180000000000001</v>
      </c>
      <c r="L231" s="1">
        <v>8.25</v>
      </c>
      <c r="M231" s="1">
        <v>6.23</v>
      </c>
      <c r="N231" s="1">
        <v>19.239999999999998</v>
      </c>
      <c r="O231" s="1">
        <v>9.65</v>
      </c>
      <c r="P231" s="1">
        <v>10.01</v>
      </c>
      <c r="Q231" s="1">
        <v>17</v>
      </c>
      <c r="R231" s="1">
        <v>11.69</v>
      </c>
      <c r="S231" s="1">
        <v>5.2</v>
      </c>
      <c r="T231" s="1">
        <v>22.4</v>
      </c>
      <c r="U231" s="9">
        <v>2.02</v>
      </c>
      <c r="V231" s="9">
        <v>5.74</v>
      </c>
      <c r="W231" s="9">
        <v>0.9</v>
      </c>
      <c r="X231" s="9">
        <v>4.3</v>
      </c>
      <c r="Y231" s="9">
        <v>0.68</v>
      </c>
      <c r="Z231" s="1">
        <v>1.8</v>
      </c>
      <c r="AA231" s="1">
        <v>1.88</v>
      </c>
      <c r="AB231" s="1">
        <v>4.9000000000000004</v>
      </c>
      <c r="AC231" s="1">
        <v>2.5299999999999998</v>
      </c>
      <c r="AD231" s="1">
        <v>0.87</v>
      </c>
      <c r="AE231" s="1">
        <v>1.34</v>
      </c>
      <c r="AF231" s="1">
        <v>0.78600000000000003</v>
      </c>
      <c r="AG231" s="1">
        <v>5.08</v>
      </c>
      <c r="AH231" s="1">
        <v>0.29199999999999998</v>
      </c>
      <c r="AI231" s="1">
        <v>29.5</v>
      </c>
      <c r="AJ231" s="1">
        <v>4.6500000000000004</v>
      </c>
      <c r="AK231" s="1">
        <v>2.4700000000000002</v>
      </c>
      <c r="AM231" s="1">
        <v>835.66</v>
      </c>
    </row>
    <row r="232" spans="1:39" x14ac:dyDescent="0.25">
      <c r="A232" s="5">
        <v>43160</v>
      </c>
      <c r="B232" s="1">
        <v>26.78</v>
      </c>
      <c r="C232" s="1">
        <v>17.5</v>
      </c>
      <c r="D232" s="1">
        <v>9.1999999999999993</v>
      </c>
      <c r="E232" s="1">
        <v>15.02</v>
      </c>
      <c r="F232" s="1">
        <v>7</v>
      </c>
      <c r="G232" s="1">
        <v>3.68</v>
      </c>
      <c r="H232" s="1">
        <v>9.1999999999999993</v>
      </c>
      <c r="I232" s="1">
        <v>5.34</v>
      </c>
      <c r="J232" s="1">
        <v>15</v>
      </c>
      <c r="K232" s="1">
        <v>2.8679999999999999</v>
      </c>
      <c r="L232" s="1">
        <v>8.23</v>
      </c>
      <c r="M232" s="1">
        <v>6.08</v>
      </c>
      <c r="N232" s="1">
        <v>19.14</v>
      </c>
      <c r="O232" s="1">
        <v>9.85</v>
      </c>
      <c r="P232" s="1">
        <v>10.1</v>
      </c>
      <c r="Q232" s="1">
        <v>16.78</v>
      </c>
      <c r="R232" s="1">
        <v>11.56</v>
      </c>
      <c r="S232" s="1">
        <v>5.18</v>
      </c>
      <c r="T232" s="1">
        <v>22.2</v>
      </c>
      <c r="U232" s="9">
        <v>2.06</v>
      </c>
      <c r="V232" s="9">
        <v>5.75</v>
      </c>
      <c r="W232" s="9">
        <v>0.89600000000000002</v>
      </c>
      <c r="X232" s="9">
        <v>4.3600000000000003</v>
      </c>
      <c r="Y232" s="9">
        <v>0.68</v>
      </c>
      <c r="Z232" s="1">
        <v>1.8049999999999999</v>
      </c>
      <c r="AA232" s="1">
        <v>1.8740000000000001</v>
      </c>
      <c r="AB232" s="1">
        <v>4.9000000000000004</v>
      </c>
      <c r="AC232" s="1">
        <v>2.5299999999999998</v>
      </c>
      <c r="AD232" s="1">
        <v>0.88</v>
      </c>
      <c r="AE232" s="1">
        <v>1.3620000000000001</v>
      </c>
      <c r="AF232" s="1">
        <v>0.78600000000000003</v>
      </c>
      <c r="AG232" s="1">
        <v>5.08</v>
      </c>
      <c r="AH232" s="1">
        <v>0.29799999999999999</v>
      </c>
      <c r="AI232" s="1">
        <v>29.5</v>
      </c>
      <c r="AJ232" s="1">
        <v>4.58</v>
      </c>
      <c r="AK232" s="1">
        <v>2.4500000000000002</v>
      </c>
      <c r="AM232" s="1">
        <v>831</v>
      </c>
    </row>
    <row r="233" spans="1:39" x14ac:dyDescent="0.25">
      <c r="A233" s="5">
        <v>43161</v>
      </c>
      <c r="B233" s="1">
        <v>26.7</v>
      </c>
      <c r="C233" s="1">
        <v>16.899999999999999</v>
      </c>
      <c r="D233" s="1">
        <v>9.24</v>
      </c>
      <c r="E233" s="1">
        <v>14.8</v>
      </c>
      <c r="F233" s="1">
        <v>6.74</v>
      </c>
      <c r="G233" s="1">
        <v>3.53</v>
      </c>
      <c r="H233" s="1">
        <v>9.01</v>
      </c>
      <c r="I233" s="1">
        <v>5.28</v>
      </c>
      <c r="J233" s="1">
        <v>14.25</v>
      </c>
      <c r="K233" s="1">
        <v>2.73</v>
      </c>
      <c r="L233" s="1">
        <v>7.98</v>
      </c>
      <c r="M233" s="1">
        <v>6</v>
      </c>
      <c r="N233" s="1">
        <v>18.96</v>
      </c>
      <c r="O233" s="1">
        <v>9.67</v>
      </c>
      <c r="P233" s="1">
        <v>9.6999999999999993</v>
      </c>
      <c r="Q233" s="1">
        <v>16.600000000000001</v>
      </c>
      <c r="R233" s="1">
        <v>11.3</v>
      </c>
      <c r="S233" s="1">
        <v>5.0999999999999996</v>
      </c>
      <c r="T233" s="1">
        <v>21.7</v>
      </c>
      <c r="U233" s="9">
        <v>2.1</v>
      </c>
      <c r="V233" s="9">
        <v>5.75</v>
      </c>
      <c r="W233" s="9">
        <v>0.85799999999999998</v>
      </c>
      <c r="X233" s="9">
        <v>4.32</v>
      </c>
      <c r="Y233" s="9">
        <v>0.67</v>
      </c>
      <c r="Z233" s="1">
        <v>1.75</v>
      </c>
      <c r="AA233" s="1">
        <v>1.79</v>
      </c>
      <c r="AB233" s="1">
        <v>4.8099999999999996</v>
      </c>
      <c r="AC233" s="1">
        <v>2.46</v>
      </c>
      <c r="AD233" s="1">
        <v>0.84699999999999998</v>
      </c>
      <c r="AE233" s="1">
        <v>1.3280000000000001</v>
      </c>
      <c r="AF233" s="1">
        <v>0.77</v>
      </c>
      <c r="AG233" s="1">
        <v>5.08</v>
      </c>
      <c r="AH233" s="1">
        <v>0.29499999999999998</v>
      </c>
      <c r="AI233" s="1">
        <v>28.8</v>
      </c>
      <c r="AJ233" s="1">
        <v>4.51</v>
      </c>
      <c r="AK233" s="1">
        <v>2.4</v>
      </c>
      <c r="AM233" s="1">
        <v>813.09</v>
      </c>
    </row>
    <row r="234" spans="1:39" x14ac:dyDescent="0.25">
      <c r="A234" s="5">
        <v>43164</v>
      </c>
      <c r="B234" s="1">
        <v>27</v>
      </c>
      <c r="C234" s="1">
        <v>16.600000000000001</v>
      </c>
      <c r="D234" s="1">
        <v>9.17</v>
      </c>
      <c r="E234" s="1">
        <v>14.3</v>
      </c>
      <c r="F234" s="1">
        <v>6.38</v>
      </c>
      <c r="G234" s="1">
        <v>3.4</v>
      </c>
      <c r="H234" s="1">
        <v>9</v>
      </c>
      <c r="I234" s="1">
        <v>5.2</v>
      </c>
      <c r="J234" s="1">
        <v>14.3</v>
      </c>
      <c r="K234" s="1">
        <v>2.68</v>
      </c>
      <c r="L234" s="1">
        <v>7.79</v>
      </c>
      <c r="M234" s="1">
        <v>5.9</v>
      </c>
      <c r="N234" s="1">
        <v>18.3</v>
      </c>
      <c r="O234" s="1">
        <v>9.3800000000000008</v>
      </c>
      <c r="P234" s="1">
        <v>9.49</v>
      </c>
      <c r="Q234" s="1">
        <v>16.36</v>
      </c>
      <c r="R234" s="1">
        <v>10.9</v>
      </c>
      <c r="S234" s="1">
        <v>5.0199999999999996</v>
      </c>
      <c r="T234" s="1">
        <v>20.85</v>
      </c>
      <c r="U234" s="9">
        <v>2.12</v>
      </c>
      <c r="V234" s="9">
        <v>5.65</v>
      </c>
      <c r="W234" s="9">
        <v>0.8</v>
      </c>
      <c r="X234" s="9">
        <v>4.3</v>
      </c>
      <c r="Y234" s="9">
        <v>0.68200000000000005</v>
      </c>
      <c r="Z234" s="1">
        <v>1.72</v>
      </c>
      <c r="AA234" s="1">
        <v>1.7</v>
      </c>
      <c r="AB234" s="1">
        <v>4.74</v>
      </c>
      <c r="AC234" s="1">
        <v>2.42</v>
      </c>
      <c r="AD234" s="1">
        <v>0.79</v>
      </c>
      <c r="AE234" s="1">
        <v>1.286</v>
      </c>
      <c r="AF234" s="1">
        <v>0.75</v>
      </c>
      <c r="AG234" s="1">
        <v>5.08</v>
      </c>
      <c r="AH234" s="1">
        <v>0.28100000000000003</v>
      </c>
      <c r="AI234" s="1">
        <v>29.5</v>
      </c>
      <c r="AJ234" s="1">
        <v>4.37</v>
      </c>
      <c r="AK234" s="1">
        <v>2.38</v>
      </c>
      <c r="AM234" s="1">
        <v>794.51</v>
      </c>
    </row>
    <row r="235" spans="1:39" x14ac:dyDescent="0.25">
      <c r="A235" s="5">
        <v>43165</v>
      </c>
      <c r="B235" s="1">
        <v>27.05</v>
      </c>
      <c r="C235" s="1">
        <v>16.420000000000002</v>
      </c>
      <c r="D235" s="1">
        <v>9.1999999999999993</v>
      </c>
      <c r="E235" s="1">
        <v>14.5</v>
      </c>
      <c r="F235" s="1">
        <v>6.39</v>
      </c>
      <c r="G235" s="1">
        <v>3.45</v>
      </c>
      <c r="H235" s="1">
        <v>8.9</v>
      </c>
      <c r="I235" s="1">
        <v>5.22</v>
      </c>
      <c r="J235" s="1">
        <v>14.7</v>
      </c>
      <c r="K235" s="1">
        <v>2.722</v>
      </c>
      <c r="L235" s="1">
        <v>7.95</v>
      </c>
      <c r="M235" s="1">
        <v>5.95</v>
      </c>
      <c r="N235" s="1">
        <v>18.28</v>
      </c>
      <c r="O235" s="1">
        <v>9.67</v>
      </c>
      <c r="P235" s="1">
        <v>9.5500000000000007</v>
      </c>
      <c r="Q235" s="1">
        <v>16.760000000000002</v>
      </c>
      <c r="R235" s="1">
        <v>11.07</v>
      </c>
      <c r="S235" s="1">
        <v>5.01</v>
      </c>
      <c r="T235" s="1">
        <v>20.85</v>
      </c>
      <c r="U235" s="9">
        <v>2.1</v>
      </c>
      <c r="V235" s="9">
        <v>5.59</v>
      </c>
      <c r="W235" s="9">
        <v>0.79700000000000004</v>
      </c>
      <c r="X235" s="9">
        <v>4.32</v>
      </c>
      <c r="Y235" s="9">
        <v>0.67</v>
      </c>
      <c r="Z235" s="1">
        <v>1.72</v>
      </c>
      <c r="AA235" s="1">
        <v>1.736</v>
      </c>
      <c r="AB235" s="1">
        <v>4.68</v>
      </c>
      <c r="AC235" s="1">
        <v>2.4500000000000002</v>
      </c>
      <c r="AD235" s="1">
        <v>0.79</v>
      </c>
      <c r="AE235" s="1">
        <v>1.268</v>
      </c>
      <c r="AF235" s="1">
        <v>0.76</v>
      </c>
      <c r="AG235" s="1">
        <v>5.0999999999999996</v>
      </c>
      <c r="AH235" s="1">
        <v>0.28899999999999998</v>
      </c>
      <c r="AI235" s="1">
        <v>29.3</v>
      </c>
      <c r="AJ235" s="1">
        <v>4.32</v>
      </c>
      <c r="AK235" s="1">
        <v>2.4500000000000002</v>
      </c>
      <c r="AM235" s="1">
        <v>799.2</v>
      </c>
    </row>
    <row r="236" spans="1:39" x14ac:dyDescent="0.25">
      <c r="A236" s="5">
        <v>43166</v>
      </c>
      <c r="B236" s="1">
        <v>27.46</v>
      </c>
      <c r="C236" s="1">
        <v>16.5</v>
      </c>
      <c r="D236" s="1">
        <v>9.06</v>
      </c>
      <c r="E236" s="1">
        <v>14.9</v>
      </c>
      <c r="F236" s="1">
        <v>6.23</v>
      </c>
      <c r="G236" s="1">
        <v>3.2850000000000001</v>
      </c>
      <c r="H236" s="1">
        <v>8.8800000000000008</v>
      </c>
      <c r="I236" s="1">
        <v>5.27</v>
      </c>
      <c r="J236" s="1">
        <v>14.25</v>
      </c>
      <c r="K236" s="1">
        <v>2.7</v>
      </c>
      <c r="L236" s="1">
        <v>7.8</v>
      </c>
      <c r="M236" s="1">
        <v>5.93</v>
      </c>
      <c r="N236" s="1">
        <v>18.36</v>
      </c>
      <c r="O236" s="1">
        <v>9.57</v>
      </c>
      <c r="P236" s="1">
        <v>9.7799999999999994</v>
      </c>
      <c r="Q236" s="1">
        <v>16.54</v>
      </c>
      <c r="R236" s="1">
        <v>11.16</v>
      </c>
      <c r="S236" s="1">
        <v>5.05</v>
      </c>
      <c r="T236" s="1">
        <v>20.75</v>
      </c>
      <c r="U236" s="9">
        <v>2.04</v>
      </c>
      <c r="V236" s="9">
        <v>5.57</v>
      </c>
      <c r="W236" s="9">
        <v>0.79700000000000004</v>
      </c>
      <c r="X236" s="9">
        <v>4.3</v>
      </c>
      <c r="Y236" s="9">
        <v>0.65600000000000003</v>
      </c>
      <c r="Z236" s="1">
        <v>1.75</v>
      </c>
      <c r="AA236" s="1">
        <v>1.71</v>
      </c>
      <c r="AB236" s="1">
        <v>4.76</v>
      </c>
      <c r="AC236" s="1">
        <v>2.5</v>
      </c>
      <c r="AD236" s="1">
        <v>0.78700000000000003</v>
      </c>
      <c r="AE236" s="1">
        <v>1.23</v>
      </c>
      <c r="AF236" s="1">
        <v>0.73399999999999999</v>
      </c>
      <c r="AG236" s="1">
        <v>5.08</v>
      </c>
      <c r="AH236" s="1">
        <v>0.28000000000000003</v>
      </c>
      <c r="AI236" s="1">
        <v>28.5</v>
      </c>
      <c r="AJ236" s="1">
        <v>4.32</v>
      </c>
      <c r="AK236" s="1">
        <v>2.35</v>
      </c>
      <c r="AM236" s="1">
        <v>798.41</v>
      </c>
    </row>
    <row r="237" spans="1:39" x14ac:dyDescent="0.25">
      <c r="A237" s="5">
        <v>43167</v>
      </c>
      <c r="B237" s="1">
        <v>28.2</v>
      </c>
      <c r="C237" s="1">
        <v>16.84</v>
      </c>
      <c r="D237" s="1">
        <v>9.3000000000000007</v>
      </c>
      <c r="E237" s="1">
        <v>15.56</v>
      </c>
      <c r="F237" s="1">
        <v>6.42</v>
      </c>
      <c r="G237" s="1">
        <v>3.4449999999999998</v>
      </c>
      <c r="H237" s="1">
        <v>8.9</v>
      </c>
      <c r="I237" s="1">
        <v>5.37</v>
      </c>
      <c r="J237" s="1">
        <v>14.7</v>
      </c>
      <c r="K237" s="1">
        <v>2.75</v>
      </c>
      <c r="L237" s="1">
        <v>7.9</v>
      </c>
      <c r="M237" s="1">
        <v>5.96</v>
      </c>
      <c r="N237" s="1">
        <v>18.12</v>
      </c>
      <c r="O237" s="1">
        <v>9.6300000000000008</v>
      </c>
      <c r="P237" s="1">
        <v>9.9499999999999993</v>
      </c>
      <c r="Q237" s="1">
        <v>16.579999999999998</v>
      </c>
      <c r="R237" s="1">
        <v>11.2</v>
      </c>
      <c r="S237" s="1">
        <v>5.0999999999999996</v>
      </c>
      <c r="T237" s="1">
        <v>21.3</v>
      </c>
      <c r="U237" s="9">
        <v>2.1800000000000002</v>
      </c>
      <c r="V237" s="9">
        <v>5.58</v>
      </c>
      <c r="W237" s="9">
        <v>0.81</v>
      </c>
      <c r="X237" s="9">
        <v>4.33</v>
      </c>
      <c r="Y237" s="9">
        <v>0.67</v>
      </c>
      <c r="Z237" s="1">
        <v>1.75</v>
      </c>
      <c r="AA237" s="1">
        <v>1.722</v>
      </c>
      <c r="AB237" s="1">
        <v>4.76</v>
      </c>
      <c r="AC237" s="1">
        <v>2.73</v>
      </c>
      <c r="AD237" s="1">
        <v>0.82499999999999996</v>
      </c>
      <c r="AE237" s="1">
        <v>1.254</v>
      </c>
      <c r="AF237" s="1">
        <v>0.75800000000000001</v>
      </c>
      <c r="AG237" s="1">
        <v>5.08</v>
      </c>
      <c r="AH237" s="1">
        <v>0.308</v>
      </c>
      <c r="AI237" s="1">
        <v>28.4</v>
      </c>
      <c r="AJ237" s="1">
        <v>4.3600000000000003</v>
      </c>
      <c r="AK237" s="1">
        <v>2.4</v>
      </c>
      <c r="AM237" s="1">
        <v>812.53</v>
      </c>
    </row>
    <row r="238" spans="1:39" x14ac:dyDescent="0.25">
      <c r="A238" s="5">
        <v>43168</v>
      </c>
      <c r="B238" s="1">
        <v>28.28</v>
      </c>
      <c r="C238" s="1">
        <v>16.64</v>
      </c>
      <c r="D238" s="1">
        <v>9.17</v>
      </c>
      <c r="E238" s="1">
        <v>15.84</v>
      </c>
      <c r="F238" s="1">
        <v>6.79</v>
      </c>
      <c r="G238" s="1">
        <v>3.39</v>
      </c>
      <c r="H238" s="1">
        <v>9.02</v>
      </c>
      <c r="I238" s="1">
        <v>5.31</v>
      </c>
      <c r="J238" s="1">
        <v>14.6</v>
      </c>
      <c r="K238" s="1">
        <v>2.758</v>
      </c>
      <c r="L238" s="1">
        <v>7.94</v>
      </c>
      <c r="M238" s="1">
        <v>6.02</v>
      </c>
      <c r="N238" s="1">
        <v>18.440000000000001</v>
      </c>
      <c r="O238" s="1">
        <v>9.7200000000000006</v>
      </c>
      <c r="P238" s="1">
        <v>10.1</v>
      </c>
      <c r="Q238" s="1">
        <v>16.600000000000001</v>
      </c>
      <c r="R238" s="1">
        <v>11.46</v>
      </c>
      <c r="S238" s="1">
        <v>5.2</v>
      </c>
      <c r="T238" s="1">
        <v>21.6</v>
      </c>
      <c r="U238" s="9">
        <v>2.2400000000000002</v>
      </c>
      <c r="V238" s="9">
        <v>5.61</v>
      </c>
      <c r="W238" s="9">
        <v>0.82299999999999995</v>
      </c>
      <c r="X238" s="9">
        <v>4.34</v>
      </c>
      <c r="Y238" s="9">
        <v>0.67100000000000004</v>
      </c>
      <c r="Z238" s="1">
        <v>1.77</v>
      </c>
      <c r="AA238" s="1">
        <v>1.744</v>
      </c>
      <c r="AB238" s="1">
        <v>4.76</v>
      </c>
      <c r="AC238" s="1">
        <v>2.81</v>
      </c>
      <c r="AD238" s="1">
        <v>0.84199999999999997</v>
      </c>
      <c r="AE238" s="1">
        <v>1.266</v>
      </c>
      <c r="AF238" s="1">
        <v>0.76800000000000002</v>
      </c>
      <c r="AG238" s="1">
        <v>5.08</v>
      </c>
      <c r="AH238" s="1">
        <v>0.29599999999999999</v>
      </c>
      <c r="AI238" s="1">
        <v>28</v>
      </c>
      <c r="AJ238" s="1">
        <v>4.4000000000000004</v>
      </c>
      <c r="AK238" s="1">
        <v>2.39</v>
      </c>
      <c r="AM238" s="1">
        <v>821.57</v>
      </c>
    </row>
    <row r="239" spans="1:39" x14ac:dyDescent="0.25">
      <c r="A239" s="5">
        <v>43171</v>
      </c>
      <c r="B239" s="1">
        <v>28.38</v>
      </c>
      <c r="C239" s="1">
        <v>16.64</v>
      </c>
      <c r="D239" s="1">
        <v>9.1999999999999993</v>
      </c>
      <c r="E239" s="1">
        <v>16.02</v>
      </c>
      <c r="F239" s="1">
        <v>6.78</v>
      </c>
      <c r="G239" s="1">
        <v>3.53</v>
      </c>
      <c r="H239" s="1">
        <v>9.1999999999999993</v>
      </c>
      <c r="I239" s="1">
        <v>5.44</v>
      </c>
      <c r="J239" s="1">
        <v>14.8</v>
      </c>
      <c r="K239" s="1">
        <v>2.786</v>
      </c>
      <c r="L239" s="1">
        <v>8.0399999999999991</v>
      </c>
      <c r="M239" s="1">
        <v>6.09</v>
      </c>
      <c r="N239" s="1">
        <v>19.239999999999998</v>
      </c>
      <c r="O239" s="1">
        <v>9.8800000000000008</v>
      </c>
      <c r="P239" s="1">
        <v>10</v>
      </c>
      <c r="Q239" s="1">
        <v>16.62</v>
      </c>
      <c r="R239" s="1">
        <v>11.49</v>
      </c>
      <c r="S239" s="1">
        <v>5.3</v>
      </c>
      <c r="T239" s="1">
        <v>21.6</v>
      </c>
      <c r="U239" s="9">
        <v>2.1800000000000002</v>
      </c>
      <c r="V239" s="9">
        <v>5.78</v>
      </c>
      <c r="W239" s="9">
        <v>0.85899999999999999</v>
      </c>
      <c r="X239" s="9">
        <v>4.3499999999999996</v>
      </c>
      <c r="Y239" s="9">
        <v>0.67900000000000005</v>
      </c>
      <c r="Z239" s="1">
        <v>1.79</v>
      </c>
      <c r="AA239" s="1">
        <v>1.75</v>
      </c>
      <c r="AB239" s="1">
        <v>4.8</v>
      </c>
      <c r="AC239" s="1">
        <v>2.87</v>
      </c>
      <c r="AD239" s="1">
        <v>0.86699999999999999</v>
      </c>
      <c r="AE239" s="1">
        <v>1.282</v>
      </c>
      <c r="AF239" s="1">
        <v>0.8</v>
      </c>
      <c r="AG239" s="1">
        <v>5.08</v>
      </c>
      <c r="AH239" s="1">
        <v>0.29299999999999998</v>
      </c>
      <c r="AI239" s="1">
        <v>28</v>
      </c>
      <c r="AJ239" s="1">
        <v>4.55</v>
      </c>
      <c r="AK239" s="1">
        <v>2.48</v>
      </c>
      <c r="AM239" s="1">
        <v>831.74</v>
      </c>
    </row>
    <row r="240" spans="1:39" x14ac:dyDescent="0.25">
      <c r="A240" s="5">
        <v>43172</v>
      </c>
      <c r="B240" s="1">
        <v>28.39</v>
      </c>
      <c r="C240" s="1">
        <v>17.059999999999999</v>
      </c>
      <c r="D240" s="1">
        <v>9.1999999999999993</v>
      </c>
      <c r="E240" s="1">
        <v>15.5</v>
      </c>
      <c r="F240" s="1">
        <v>6.84</v>
      </c>
      <c r="G240" s="1">
        <v>3.625</v>
      </c>
      <c r="H240" s="1">
        <v>9.25</v>
      </c>
      <c r="I240" s="1">
        <v>5.44</v>
      </c>
      <c r="J240" s="1">
        <v>14.85</v>
      </c>
      <c r="K240" s="1">
        <v>2.806</v>
      </c>
      <c r="L240" s="1">
        <v>7.97</v>
      </c>
      <c r="M240" s="1">
        <v>6.1</v>
      </c>
      <c r="N240" s="1">
        <v>19</v>
      </c>
      <c r="O240" s="1">
        <v>9.9700000000000006</v>
      </c>
      <c r="P240" s="1">
        <v>10.029999999999999</v>
      </c>
      <c r="Q240" s="1">
        <v>16.72</v>
      </c>
      <c r="R240" s="1">
        <v>11.51</v>
      </c>
      <c r="S240" s="1">
        <v>5.25</v>
      </c>
      <c r="T240" s="1">
        <v>21.65</v>
      </c>
      <c r="U240" s="9">
        <v>2.2000000000000002</v>
      </c>
      <c r="V240" s="9">
        <v>5.8</v>
      </c>
      <c r="W240" s="9">
        <v>0.84599999999999997</v>
      </c>
      <c r="X240" s="9">
        <v>4.34</v>
      </c>
      <c r="Y240" s="9">
        <v>0.67800000000000005</v>
      </c>
      <c r="Z240" s="1">
        <v>1.78</v>
      </c>
      <c r="AA240" s="1">
        <v>1.74</v>
      </c>
      <c r="AB240" s="1">
        <v>4.8600000000000003</v>
      </c>
      <c r="AC240" s="1">
        <v>2.98</v>
      </c>
      <c r="AD240" s="1">
        <v>0.84199999999999997</v>
      </c>
      <c r="AE240" s="1">
        <v>1.286</v>
      </c>
      <c r="AF240" s="1">
        <v>0.79800000000000004</v>
      </c>
      <c r="AG240" s="1">
        <v>5.08</v>
      </c>
      <c r="AH240" s="1">
        <v>0.29499999999999998</v>
      </c>
      <c r="AI240" s="1">
        <v>28.1</v>
      </c>
      <c r="AJ240" s="1">
        <v>4.5599999999999996</v>
      </c>
      <c r="AK240" s="1">
        <v>2.5499999999999998</v>
      </c>
      <c r="AM240" s="1">
        <v>829.33</v>
      </c>
    </row>
    <row r="241" spans="1:39" x14ac:dyDescent="0.25">
      <c r="A241" s="5">
        <v>43173</v>
      </c>
      <c r="B241" s="1">
        <v>28.28</v>
      </c>
      <c r="C241" s="1">
        <v>17.3</v>
      </c>
      <c r="D241" s="1">
        <v>9.1</v>
      </c>
      <c r="E241" s="1">
        <v>15.64</v>
      </c>
      <c r="F241" s="1">
        <v>6.73</v>
      </c>
      <c r="G241" s="1">
        <v>3.625</v>
      </c>
      <c r="H241" s="1">
        <v>9.1999999999999993</v>
      </c>
      <c r="I241" s="1">
        <v>5.37</v>
      </c>
      <c r="J241" s="1">
        <v>14.6</v>
      </c>
      <c r="K241" s="1">
        <v>2.7719999999999998</v>
      </c>
      <c r="L241" s="1">
        <v>7.87</v>
      </c>
      <c r="M241" s="1">
        <v>5.99</v>
      </c>
      <c r="N241" s="1">
        <v>19.260000000000002</v>
      </c>
      <c r="O241" s="1">
        <v>10.02</v>
      </c>
      <c r="P241" s="1">
        <v>10.039999999999999</v>
      </c>
      <c r="Q241" s="1">
        <v>16.52</v>
      </c>
      <c r="R241" s="1">
        <v>11.45</v>
      </c>
      <c r="S241" s="1">
        <v>5.2</v>
      </c>
      <c r="T241" s="1">
        <v>21.4</v>
      </c>
      <c r="U241" s="9">
        <v>2.2000000000000002</v>
      </c>
      <c r="V241" s="9">
        <v>5.78</v>
      </c>
      <c r="W241" s="9">
        <v>0.83099999999999996</v>
      </c>
      <c r="X241" s="9">
        <v>4.33</v>
      </c>
      <c r="Y241" s="9">
        <v>0.67200000000000004</v>
      </c>
      <c r="Z241" s="1">
        <v>1.7549999999999999</v>
      </c>
      <c r="AA241" s="1">
        <v>1.712</v>
      </c>
      <c r="AB241" s="1">
        <v>4.82</v>
      </c>
      <c r="AC241" s="1">
        <v>3.19</v>
      </c>
      <c r="AD241" s="1">
        <v>0.83099999999999996</v>
      </c>
      <c r="AE241" s="1">
        <v>1.298</v>
      </c>
      <c r="AF241" s="1">
        <v>0.8</v>
      </c>
      <c r="AG241" s="1">
        <v>5.08</v>
      </c>
      <c r="AH241" s="1">
        <v>0.28699999999999998</v>
      </c>
      <c r="AI241" s="1">
        <v>27.9</v>
      </c>
      <c r="AJ241" s="1">
        <v>4.5599999999999996</v>
      </c>
      <c r="AK241" s="1">
        <v>2.54</v>
      </c>
      <c r="AM241" s="1">
        <v>823.82</v>
      </c>
    </row>
    <row r="242" spans="1:39" x14ac:dyDescent="0.25">
      <c r="A242" s="5">
        <v>43174</v>
      </c>
      <c r="B242" s="1">
        <v>28.8</v>
      </c>
      <c r="C242" s="1">
        <v>17.420000000000002</v>
      </c>
      <c r="D242" s="1">
        <v>9.0399999999999991</v>
      </c>
      <c r="E242" s="1">
        <v>15.54</v>
      </c>
      <c r="F242" s="1">
        <v>6.67</v>
      </c>
      <c r="G242" s="1">
        <v>3.62</v>
      </c>
      <c r="H242" s="1">
        <v>9.2899999999999991</v>
      </c>
      <c r="I242" s="1">
        <v>5.35</v>
      </c>
      <c r="J242" s="1">
        <v>14.7</v>
      </c>
      <c r="K242" s="1">
        <v>2.8119999999999998</v>
      </c>
      <c r="L242" s="1">
        <v>7.85</v>
      </c>
      <c r="M242" s="1">
        <v>6</v>
      </c>
      <c r="N242" s="1">
        <v>19.3</v>
      </c>
      <c r="O242" s="1">
        <v>9.9700000000000006</v>
      </c>
      <c r="P242" s="1">
        <v>9.8949999999999996</v>
      </c>
      <c r="Q242" s="1">
        <v>16.78</v>
      </c>
      <c r="R242" s="1">
        <v>11.26</v>
      </c>
      <c r="S242" s="1">
        <v>5.25</v>
      </c>
      <c r="T242" s="1">
        <v>21.2</v>
      </c>
      <c r="U242" s="9">
        <v>2.1</v>
      </c>
      <c r="V242" s="9">
        <v>5.7</v>
      </c>
      <c r="W242" s="9">
        <v>0.83</v>
      </c>
      <c r="X242" s="9">
        <v>4.38</v>
      </c>
      <c r="Y242" s="9">
        <v>0.67</v>
      </c>
      <c r="Z242" s="1">
        <v>1.77</v>
      </c>
      <c r="AA242" s="1">
        <v>1.708</v>
      </c>
      <c r="AB242" s="1">
        <v>4.87</v>
      </c>
      <c r="AC242" s="1">
        <v>3.11</v>
      </c>
      <c r="AD242" s="1">
        <v>0.82</v>
      </c>
      <c r="AE242" s="1">
        <v>1.284</v>
      </c>
      <c r="AF242" s="1">
        <v>0.8</v>
      </c>
      <c r="AG242" s="1">
        <v>5.08</v>
      </c>
      <c r="AH242" s="1">
        <v>0.28100000000000003</v>
      </c>
      <c r="AI242" s="1">
        <v>27.8</v>
      </c>
      <c r="AJ242" s="1">
        <v>4.58</v>
      </c>
      <c r="AK242" s="1">
        <v>2.4700000000000002</v>
      </c>
      <c r="AM242" s="1">
        <v>817.69</v>
      </c>
    </row>
    <row r="243" spans="1:39" x14ac:dyDescent="0.25">
      <c r="A243" s="5">
        <v>43175</v>
      </c>
      <c r="B243" s="1">
        <v>28.66</v>
      </c>
      <c r="C243" s="1">
        <v>17.64</v>
      </c>
      <c r="D243" s="1">
        <v>8.75</v>
      </c>
      <c r="E243" s="1">
        <v>15.5</v>
      </c>
      <c r="F243" s="1">
        <v>6.61</v>
      </c>
      <c r="G243" s="1">
        <v>3.59</v>
      </c>
      <c r="H243" s="1">
        <v>9.16</v>
      </c>
      <c r="I243" s="1">
        <v>5.35</v>
      </c>
      <c r="J243" s="1">
        <v>14.7</v>
      </c>
      <c r="K243" s="1">
        <v>2.7240000000000002</v>
      </c>
      <c r="L243" s="1">
        <v>8</v>
      </c>
      <c r="M243" s="1">
        <v>5.84</v>
      </c>
      <c r="N243" s="1">
        <v>19.899999999999999</v>
      </c>
      <c r="O243" s="1">
        <v>9.6999999999999993</v>
      </c>
      <c r="P243" s="1">
        <v>9.73</v>
      </c>
      <c r="Q243" s="1">
        <v>16.940000000000001</v>
      </c>
      <c r="R243" s="1">
        <v>11.22</v>
      </c>
      <c r="S243" s="1">
        <v>5.22</v>
      </c>
      <c r="T243" s="1">
        <v>20.8</v>
      </c>
      <c r="U243" s="9">
        <v>2.08</v>
      </c>
      <c r="V243" s="9">
        <v>5.78</v>
      </c>
      <c r="W243" s="9">
        <v>0.84</v>
      </c>
      <c r="X243" s="9">
        <v>4.38</v>
      </c>
      <c r="Y243" s="9">
        <v>0.67400000000000004</v>
      </c>
      <c r="Z243" s="1">
        <v>1.79</v>
      </c>
      <c r="AA243" s="1">
        <v>1.6879999999999999</v>
      </c>
      <c r="AB243" s="1">
        <v>4.8899999999999997</v>
      </c>
      <c r="AC243" s="1">
        <v>3.14</v>
      </c>
      <c r="AD243" s="1">
        <v>0.82099999999999995</v>
      </c>
      <c r="AE243" s="1">
        <v>1.28</v>
      </c>
      <c r="AF243" s="1">
        <v>0.78800000000000003</v>
      </c>
      <c r="AG243" s="1">
        <v>5.08</v>
      </c>
      <c r="AH243" s="1">
        <v>0.28499999999999998</v>
      </c>
      <c r="AI243" s="1">
        <v>28.5</v>
      </c>
      <c r="AJ243" s="1">
        <v>4.5599999999999996</v>
      </c>
      <c r="AK243" s="1">
        <v>2.48</v>
      </c>
      <c r="AM243" s="1">
        <v>813.91</v>
      </c>
    </row>
    <row r="244" spans="1:39" x14ac:dyDescent="0.25">
      <c r="A244" s="5">
        <v>43178</v>
      </c>
      <c r="B244" s="1">
        <v>28.6</v>
      </c>
      <c r="C244" s="1">
        <v>17.760000000000002</v>
      </c>
      <c r="D244" s="1">
        <v>8.86</v>
      </c>
      <c r="E244" s="1">
        <v>15.72</v>
      </c>
      <c r="F244" s="1">
        <v>6.57</v>
      </c>
      <c r="G244" s="1">
        <v>3.46</v>
      </c>
      <c r="H244" s="1">
        <v>9.3000000000000007</v>
      </c>
      <c r="I244" s="1">
        <v>5.46</v>
      </c>
      <c r="J244" s="1">
        <v>14.4</v>
      </c>
      <c r="K244" s="1">
        <v>2.6619999999999999</v>
      </c>
      <c r="L244" s="1">
        <v>7.94</v>
      </c>
      <c r="M244" s="1">
        <v>5.9</v>
      </c>
      <c r="N244" s="1">
        <v>19.46</v>
      </c>
      <c r="O244" s="1">
        <v>9.6999999999999993</v>
      </c>
      <c r="P244" s="1">
        <v>9.73</v>
      </c>
      <c r="Q244" s="1">
        <v>16.8</v>
      </c>
      <c r="R244" s="1">
        <v>11.2</v>
      </c>
      <c r="S244" s="1">
        <v>5.24</v>
      </c>
      <c r="T244" s="1">
        <v>21</v>
      </c>
      <c r="U244" s="9">
        <v>2.14</v>
      </c>
      <c r="V244" s="9">
        <v>5.78</v>
      </c>
      <c r="W244" s="9">
        <v>0.82699999999999996</v>
      </c>
      <c r="X244" s="9">
        <v>4.3499999999999996</v>
      </c>
      <c r="Y244" s="9">
        <v>0.73</v>
      </c>
      <c r="Z244" s="1">
        <v>1.73</v>
      </c>
      <c r="AA244" s="1">
        <v>1.6539999999999999</v>
      </c>
      <c r="AB244" s="1">
        <v>4.9000000000000004</v>
      </c>
      <c r="AC244" s="1">
        <v>3.11</v>
      </c>
      <c r="AD244" s="1">
        <v>0.78600000000000003</v>
      </c>
      <c r="AE244" s="1">
        <v>1.24</v>
      </c>
      <c r="AF244" s="1">
        <v>0.79200000000000004</v>
      </c>
      <c r="AG244" s="1">
        <v>5.08</v>
      </c>
      <c r="AH244" s="1">
        <v>0.27900000000000003</v>
      </c>
      <c r="AI244" s="1">
        <v>28.2</v>
      </c>
      <c r="AJ244" s="1">
        <v>4.4800000000000004</v>
      </c>
      <c r="AK244" s="1">
        <v>2.44</v>
      </c>
      <c r="AM244" s="1">
        <v>807.44</v>
      </c>
    </row>
    <row r="245" spans="1:39" x14ac:dyDescent="0.25">
      <c r="A245" s="5">
        <v>43179</v>
      </c>
      <c r="B245" s="1">
        <v>28.21</v>
      </c>
      <c r="C245" s="1">
        <v>17.66</v>
      </c>
      <c r="D245" s="1">
        <v>8.89</v>
      </c>
      <c r="E245" s="1">
        <v>15.38</v>
      </c>
      <c r="F245" s="1">
        <v>6.6</v>
      </c>
      <c r="G245" s="1">
        <v>3.47</v>
      </c>
      <c r="H245" s="1">
        <v>9.1999999999999993</v>
      </c>
      <c r="I245" s="1">
        <v>5.4</v>
      </c>
      <c r="J245" s="1">
        <v>14.4</v>
      </c>
      <c r="K245" s="1">
        <v>2.6619999999999999</v>
      </c>
      <c r="L245" s="1">
        <v>7.9</v>
      </c>
      <c r="M245" s="1">
        <v>5.9</v>
      </c>
      <c r="N245" s="1">
        <v>19.32</v>
      </c>
      <c r="O245" s="1">
        <v>9.64</v>
      </c>
      <c r="P245" s="1">
        <v>9.94</v>
      </c>
      <c r="Q245" s="1">
        <v>16.600000000000001</v>
      </c>
      <c r="R245" s="1">
        <v>11.24</v>
      </c>
      <c r="S245" s="1">
        <v>5.18</v>
      </c>
      <c r="T245" s="1">
        <v>20.7</v>
      </c>
      <c r="U245" s="9">
        <v>2.1</v>
      </c>
      <c r="V245" s="9">
        <v>5.95</v>
      </c>
      <c r="W245" s="9">
        <v>0.81499999999999995</v>
      </c>
      <c r="X245" s="9">
        <v>4.3499999999999996</v>
      </c>
      <c r="Y245" s="9">
        <v>0.83699999999999997</v>
      </c>
      <c r="Z245" s="1">
        <v>1.74</v>
      </c>
      <c r="AA245" s="1">
        <v>1.6659999999999999</v>
      </c>
      <c r="AB245" s="1">
        <v>4.91</v>
      </c>
      <c r="AC245" s="1">
        <v>3.25</v>
      </c>
      <c r="AD245" s="1">
        <v>0.82599999999999996</v>
      </c>
      <c r="AE245" s="1">
        <v>1.23</v>
      </c>
      <c r="AF245" s="1">
        <v>0.79800000000000004</v>
      </c>
      <c r="AG245" s="1">
        <v>5.08</v>
      </c>
      <c r="AH245" s="1">
        <v>0.28000000000000003</v>
      </c>
      <c r="AI245" s="1">
        <v>28.2</v>
      </c>
      <c r="AJ245" s="1">
        <v>4.5</v>
      </c>
      <c r="AK245" s="1">
        <v>2.4900000000000002</v>
      </c>
      <c r="AM245" s="1">
        <v>805.58</v>
      </c>
    </row>
    <row r="246" spans="1:39" x14ac:dyDescent="0.25">
      <c r="A246" s="5">
        <v>43180</v>
      </c>
      <c r="B246" s="1">
        <v>27.88</v>
      </c>
      <c r="C246" s="1">
        <v>17.579999999999998</v>
      </c>
      <c r="D246" s="1">
        <v>8.81</v>
      </c>
      <c r="E246" s="1">
        <v>15.46</v>
      </c>
      <c r="F246" s="1">
        <v>6.57</v>
      </c>
      <c r="G246" s="1">
        <v>3.49</v>
      </c>
      <c r="H246" s="1">
        <v>9.1999999999999993</v>
      </c>
      <c r="I246" s="1">
        <v>5.35</v>
      </c>
      <c r="J246" s="1">
        <v>14.35</v>
      </c>
      <c r="K246" s="1">
        <v>2.78</v>
      </c>
      <c r="L246" s="1">
        <v>7.91</v>
      </c>
      <c r="M246" s="1">
        <v>5.88</v>
      </c>
      <c r="N246" s="1">
        <v>18.8</v>
      </c>
      <c r="O246" s="1">
        <v>9.5299999999999994</v>
      </c>
      <c r="P246" s="1">
        <v>9.98</v>
      </c>
      <c r="Q246" s="1">
        <v>16.600000000000001</v>
      </c>
      <c r="R246" s="1">
        <v>11.44</v>
      </c>
      <c r="S246" s="1">
        <v>5.19</v>
      </c>
      <c r="T246" s="1">
        <v>20.5</v>
      </c>
      <c r="U246" s="9">
        <v>2.16</v>
      </c>
      <c r="V246" s="9">
        <v>5.79</v>
      </c>
      <c r="W246" s="9">
        <v>0.80200000000000005</v>
      </c>
      <c r="X246" s="9">
        <v>4.37</v>
      </c>
      <c r="Y246" s="9">
        <v>0.875</v>
      </c>
      <c r="Z246" s="1">
        <v>1.74</v>
      </c>
      <c r="AA246" s="1">
        <v>1.68</v>
      </c>
      <c r="AB246" s="1">
        <v>4.8099999999999996</v>
      </c>
      <c r="AC246" s="1">
        <v>3.36</v>
      </c>
      <c r="AD246" s="1">
        <v>0.81899999999999995</v>
      </c>
      <c r="AE246" s="1">
        <v>1.214</v>
      </c>
      <c r="AF246" s="1">
        <v>0.79800000000000004</v>
      </c>
      <c r="AG246" s="1">
        <v>5.08</v>
      </c>
      <c r="AH246" s="1">
        <v>0.28100000000000003</v>
      </c>
      <c r="AI246" s="1">
        <v>28.3</v>
      </c>
      <c r="AJ246" s="1">
        <v>4.5</v>
      </c>
      <c r="AK246" s="1">
        <v>2.4900000000000002</v>
      </c>
      <c r="AM246" s="1">
        <v>800.1</v>
      </c>
    </row>
    <row r="247" spans="1:39" x14ac:dyDescent="0.25">
      <c r="A247" s="5">
        <v>43181</v>
      </c>
      <c r="B247" s="1">
        <v>28.23</v>
      </c>
      <c r="C247" s="1">
        <v>16.72</v>
      </c>
      <c r="D247" s="1">
        <v>8.9600000000000009</v>
      </c>
      <c r="E247" s="1">
        <v>15.46</v>
      </c>
      <c r="F247" s="1">
        <v>6.4</v>
      </c>
      <c r="G247" s="1">
        <v>3.42</v>
      </c>
      <c r="H247" s="1">
        <v>9.19</v>
      </c>
      <c r="I247" s="1">
        <v>5.14</v>
      </c>
      <c r="J247" s="1">
        <v>14.3</v>
      </c>
      <c r="K247" s="1">
        <v>2.6619999999999999</v>
      </c>
      <c r="L247" s="1">
        <v>7.91</v>
      </c>
      <c r="M247" s="1">
        <v>5.85</v>
      </c>
      <c r="N247" s="1">
        <v>18.78</v>
      </c>
      <c r="O247" s="1">
        <v>9</v>
      </c>
      <c r="P247" s="1">
        <v>9.8450000000000006</v>
      </c>
      <c r="Q247" s="1">
        <v>16.22</v>
      </c>
      <c r="R247" s="1">
        <v>11.09</v>
      </c>
      <c r="S247" s="1">
        <v>5.0999999999999996</v>
      </c>
      <c r="T247" s="1">
        <v>20.149999999999999</v>
      </c>
      <c r="U247" s="9">
        <v>2.14</v>
      </c>
      <c r="V247" s="9">
        <v>5.71</v>
      </c>
      <c r="W247" s="9">
        <v>0.77700000000000002</v>
      </c>
      <c r="X247" s="9">
        <v>4.33</v>
      </c>
      <c r="Y247" s="9">
        <v>0.88100000000000001</v>
      </c>
      <c r="Z247" s="1">
        <v>1.72</v>
      </c>
      <c r="AA247" s="1">
        <v>1.65</v>
      </c>
      <c r="AB247" s="1">
        <v>4.76</v>
      </c>
      <c r="AC247" s="1">
        <v>3.35</v>
      </c>
      <c r="AD247" s="1">
        <v>0.81799999999999995</v>
      </c>
      <c r="AE247" s="1">
        <v>1.194</v>
      </c>
      <c r="AF247" s="1">
        <v>0.79400000000000004</v>
      </c>
      <c r="AG247" s="1">
        <v>5.08</v>
      </c>
      <c r="AH247" s="1">
        <v>0.27900000000000003</v>
      </c>
      <c r="AI247" s="1">
        <v>28.1</v>
      </c>
      <c r="AJ247" s="1">
        <v>4.4000000000000004</v>
      </c>
      <c r="AK247" s="1">
        <v>2.4700000000000002</v>
      </c>
      <c r="AM247" s="1">
        <v>787.5</v>
      </c>
    </row>
    <row r="248" spans="1:39" x14ac:dyDescent="0.25">
      <c r="A248" s="5">
        <v>43182</v>
      </c>
      <c r="B248" s="1">
        <v>28.39</v>
      </c>
      <c r="C248" s="1">
        <v>16.600000000000001</v>
      </c>
      <c r="D248" s="1">
        <v>8.7100000000000009</v>
      </c>
      <c r="E248" s="1">
        <v>15.06</v>
      </c>
      <c r="F248" s="1">
        <v>6.31</v>
      </c>
      <c r="G248" s="1">
        <v>3.44</v>
      </c>
      <c r="H248" s="1">
        <v>9.06</v>
      </c>
      <c r="I248" s="1">
        <v>5.09</v>
      </c>
      <c r="J248" s="1">
        <v>14.5</v>
      </c>
      <c r="K248" s="1">
        <v>2.58</v>
      </c>
      <c r="L248" s="1">
        <v>7.93</v>
      </c>
      <c r="M248" s="1">
        <v>5.81</v>
      </c>
      <c r="N248" s="1">
        <v>18.559999999999999</v>
      </c>
      <c r="O248" s="1">
        <v>8.9</v>
      </c>
      <c r="P248" s="1">
        <v>9.6649999999999991</v>
      </c>
      <c r="Q248" s="1">
        <v>16.059999999999999</v>
      </c>
      <c r="R248" s="1">
        <v>11</v>
      </c>
      <c r="S248" s="1">
        <v>5.09</v>
      </c>
      <c r="T248" s="1">
        <v>20.25</v>
      </c>
      <c r="U248" s="9">
        <v>2.02</v>
      </c>
      <c r="V248" s="9">
        <v>5.74</v>
      </c>
      <c r="W248" s="9">
        <v>0.78400000000000003</v>
      </c>
      <c r="X248" s="9">
        <v>4.34</v>
      </c>
      <c r="Y248" s="9">
        <v>0.875</v>
      </c>
      <c r="Z248" s="1">
        <v>1.7350000000000001</v>
      </c>
      <c r="AA248" s="1">
        <v>1.6639999999999999</v>
      </c>
      <c r="AB248" s="1">
        <v>4.9400000000000004</v>
      </c>
      <c r="AC248" s="1">
        <v>3.28</v>
      </c>
      <c r="AD248" s="1">
        <v>0.81399999999999995</v>
      </c>
      <c r="AE248" s="1">
        <v>1.2</v>
      </c>
      <c r="AF248" s="1">
        <v>0.79</v>
      </c>
      <c r="AG248" s="1">
        <v>5.08</v>
      </c>
      <c r="AH248" s="1">
        <v>0.28000000000000003</v>
      </c>
      <c r="AI248" s="1">
        <v>28.3</v>
      </c>
      <c r="AJ248" s="1">
        <v>4.37</v>
      </c>
      <c r="AK248" s="1">
        <v>2.4700000000000002</v>
      </c>
      <c r="AM248" s="1">
        <v>785.72</v>
      </c>
    </row>
    <row r="249" spans="1:39" x14ac:dyDescent="0.25">
      <c r="A249" s="5">
        <v>43185</v>
      </c>
      <c r="B249" s="1">
        <v>28.5</v>
      </c>
      <c r="C249" s="1">
        <v>16.239999999999998</v>
      </c>
      <c r="D249" s="1">
        <v>8.7200000000000006</v>
      </c>
      <c r="E249" s="1">
        <v>14.9</v>
      </c>
      <c r="F249" s="1">
        <v>6.37</v>
      </c>
      <c r="G249" s="1">
        <v>3.4649999999999999</v>
      </c>
      <c r="H249" s="1">
        <v>8.9700000000000006</v>
      </c>
      <c r="I249" s="1">
        <v>5.25</v>
      </c>
      <c r="J249" s="1">
        <v>14.1</v>
      </c>
      <c r="K249" s="1">
        <v>2.6219999999999999</v>
      </c>
      <c r="L249" s="1">
        <v>7.92</v>
      </c>
      <c r="M249" s="1">
        <v>5.76</v>
      </c>
      <c r="N249" s="1">
        <v>18.46</v>
      </c>
      <c r="O249" s="1">
        <v>9</v>
      </c>
      <c r="P249" s="1">
        <v>9.6950000000000003</v>
      </c>
      <c r="Q249" s="1">
        <v>16.2</v>
      </c>
      <c r="R249" s="1">
        <v>11.4</v>
      </c>
      <c r="S249" s="1">
        <v>5.14</v>
      </c>
      <c r="T249" s="1">
        <v>20.350000000000001</v>
      </c>
      <c r="U249" s="9">
        <v>2</v>
      </c>
      <c r="V249" s="9">
        <v>5.71</v>
      </c>
      <c r="W249" s="9">
        <v>0.8</v>
      </c>
      <c r="X249" s="9">
        <v>4.3600000000000003</v>
      </c>
      <c r="Y249" s="9">
        <v>0.88900000000000001</v>
      </c>
      <c r="Z249" s="1">
        <v>1.7</v>
      </c>
      <c r="AA249" s="1">
        <v>1.62</v>
      </c>
      <c r="AB249" s="1">
        <v>4.8099999999999996</v>
      </c>
      <c r="AC249" s="1">
        <v>3.24</v>
      </c>
      <c r="AD249" s="1">
        <v>0.81899999999999995</v>
      </c>
      <c r="AE249" s="1">
        <v>1.21</v>
      </c>
      <c r="AF249" s="1">
        <v>0.79800000000000004</v>
      </c>
      <c r="AG249" s="1">
        <v>5.08</v>
      </c>
      <c r="AH249" s="1">
        <v>0.28299999999999997</v>
      </c>
      <c r="AI249" s="1">
        <v>28.4</v>
      </c>
      <c r="AJ249" s="1">
        <v>4.2699999999999996</v>
      </c>
      <c r="AK249" s="1">
        <v>2.4900000000000002</v>
      </c>
      <c r="AM249" s="1">
        <v>790.05</v>
      </c>
    </row>
    <row r="250" spans="1:39" x14ac:dyDescent="0.25">
      <c r="A250" s="5">
        <v>43186</v>
      </c>
      <c r="B250" s="1">
        <v>28.73</v>
      </c>
      <c r="C250" s="1">
        <v>16.3</v>
      </c>
      <c r="D250" s="1">
        <v>8.9</v>
      </c>
      <c r="E250" s="1">
        <v>15.16</v>
      </c>
      <c r="F250" s="1">
        <v>6.4</v>
      </c>
      <c r="G250" s="1">
        <v>3.47</v>
      </c>
      <c r="H250" s="1">
        <v>9.15</v>
      </c>
      <c r="I250" s="1">
        <v>5.1100000000000003</v>
      </c>
      <c r="J250" s="1">
        <v>14.45</v>
      </c>
      <c r="K250" s="1">
        <v>2.6440000000000001</v>
      </c>
      <c r="L250" s="1">
        <v>7.88</v>
      </c>
      <c r="M250" s="1">
        <v>5.88</v>
      </c>
      <c r="N250" s="1">
        <v>18.559999999999999</v>
      </c>
      <c r="O250" s="1">
        <v>9.0500000000000007</v>
      </c>
      <c r="P250" s="1">
        <v>9.92</v>
      </c>
      <c r="Q250" s="1">
        <v>16.399999999999999</v>
      </c>
      <c r="R250" s="1">
        <v>11.28</v>
      </c>
      <c r="S250" s="1">
        <v>5.18</v>
      </c>
      <c r="T250" s="1">
        <v>20.5</v>
      </c>
      <c r="U250" s="9">
        <v>2.02</v>
      </c>
      <c r="V250" s="9">
        <v>5.7</v>
      </c>
      <c r="W250" s="9">
        <v>0.79100000000000004</v>
      </c>
      <c r="X250" s="9">
        <v>4.38</v>
      </c>
      <c r="Y250" s="9">
        <v>0.9</v>
      </c>
      <c r="Z250" s="1">
        <v>1.69</v>
      </c>
      <c r="AA250" s="1">
        <v>1.6020000000000001</v>
      </c>
      <c r="AB250" s="1">
        <v>4.8</v>
      </c>
      <c r="AC250" s="1">
        <v>3.24</v>
      </c>
      <c r="AD250" s="1">
        <v>0.81399999999999995</v>
      </c>
      <c r="AE250" s="1">
        <v>1.204</v>
      </c>
      <c r="AF250" s="1">
        <v>0.79800000000000004</v>
      </c>
      <c r="AG250" s="1">
        <v>5.08</v>
      </c>
      <c r="AH250" s="1">
        <v>0.28299999999999997</v>
      </c>
      <c r="AI250" s="1">
        <v>28.2</v>
      </c>
      <c r="AJ250" s="1">
        <v>4.29</v>
      </c>
      <c r="AK250" s="1">
        <v>2.5299999999999998</v>
      </c>
      <c r="AM250" s="1">
        <v>794.56</v>
      </c>
    </row>
    <row r="251" spans="1:39" x14ac:dyDescent="0.25">
      <c r="A251" s="5">
        <v>43187</v>
      </c>
      <c r="B251" s="1">
        <v>29.5</v>
      </c>
      <c r="C251" s="1">
        <v>16.28</v>
      </c>
      <c r="D251" s="1">
        <v>8.8000000000000007</v>
      </c>
      <c r="E251" s="1">
        <v>15</v>
      </c>
      <c r="F251" s="1">
        <v>6.4</v>
      </c>
      <c r="G251" s="1">
        <v>3.4</v>
      </c>
      <c r="H251" s="1">
        <v>9.11</v>
      </c>
      <c r="I251" s="1">
        <v>5.17</v>
      </c>
      <c r="J251" s="1">
        <v>14.25</v>
      </c>
      <c r="K251" s="1">
        <v>2.61</v>
      </c>
      <c r="L251" s="1">
        <v>7.94</v>
      </c>
      <c r="M251" s="1">
        <v>5.83</v>
      </c>
      <c r="N251" s="1">
        <v>18.7</v>
      </c>
      <c r="O251" s="1">
        <v>9</v>
      </c>
      <c r="P251" s="1">
        <v>9.6</v>
      </c>
      <c r="Q251" s="1">
        <v>16.34</v>
      </c>
      <c r="R251" s="1">
        <v>11.12</v>
      </c>
      <c r="S251" s="1">
        <v>5.16</v>
      </c>
      <c r="T251" s="1">
        <v>20.399999999999999</v>
      </c>
      <c r="U251" s="9">
        <v>2.04</v>
      </c>
      <c r="V251" s="9">
        <v>5.59</v>
      </c>
      <c r="W251" s="9">
        <v>0.77900000000000003</v>
      </c>
      <c r="X251" s="9">
        <v>4.3600000000000003</v>
      </c>
      <c r="Y251" s="9">
        <v>0.9</v>
      </c>
      <c r="Z251" s="1">
        <v>1.69</v>
      </c>
      <c r="AA251" s="1">
        <v>1.6080000000000001</v>
      </c>
      <c r="AB251" s="1">
        <v>4.8</v>
      </c>
      <c r="AC251" s="1">
        <v>3.32</v>
      </c>
      <c r="AD251" s="1">
        <v>0.79200000000000004</v>
      </c>
      <c r="AE251" s="1">
        <v>1.18</v>
      </c>
      <c r="AF251" s="1">
        <v>0.79</v>
      </c>
      <c r="AG251" s="1">
        <v>5.08</v>
      </c>
      <c r="AH251" s="1">
        <v>0.27300000000000002</v>
      </c>
      <c r="AI251" s="1">
        <v>28.5</v>
      </c>
      <c r="AJ251" s="1">
        <v>4.3499999999999996</v>
      </c>
      <c r="AK251" s="1">
        <v>2.4900000000000002</v>
      </c>
      <c r="AM251" s="1">
        <v>790.8</v>
      </c>
    </row>
    <row r="252" spans="1:39" x14ac:dyDescent="0.25">
      <c r="A252" s="5">
        <v>43188</v>
      </c>
      <c r="B252" s="1">
        <v>29.9</v>
      </c>
      <c r="C252" s="1">
        <v>15.84</v>
      </c>
      <c r="D252" s="1">
        <v>8.85</v>
      </c>
      <c r="E252" s="1">
        <v>14.5</v>
      </c>
      <c r="F252" s="1">
        <v>6.39</v>
      </c>
      <c r="G252" s="1">
        <v>3.4</v>
      </c>
      <c r="H252" s="1">
        <v>8.93</v>
      </c>
      <c r="I252" s="1">
        <v>5.09</v>
      </c>
      <c r="J252" s="1">
        <v>14.3</v>
      </c>
      <c r="K252" s="1">
        <v>2.58</v>
      </c>
      <c r="L252" s="1">
        <v>7.85</v>
      </c>
      <c r="M252" s="1">
        <v>5.96</v>
      </c>
      <c r="N252" s="1">
        <v>18.52</v>
      </c>
      <c r="O252" s="1">
        <v>8.6999999999999993</v>
      </c>
      <c r="P252" s="1">
        <v>9.2899999999999991</v>
      </c>
      <c r="Q252" s="1">
        <v>16.260000000000002</v>
      </c>
      <c r="R252" s="1">
        <v>10.98</v>
      </c>
      <c r="S252" s="1">
        <v>4.9800000000000004</v>
      </c>
      <c r="T252" s="1">
        <v>20.149999999999999</v>
      </c>
      <c r="U252" s="9">
        <v>2.14</v>
      </c>
      <c r="V252" s="9">
        <v>5.64</v>
      </c>
      <c r="W252" s="9">
        <v>0.69599999999999995</v>
      </c>
      <c r="X252" s="9">
        <v>4.3</v>
      </c>
      <c r="Y252" s="9">
        <v>0.94</v>
      </c>
      <c r="Z252" s="1">
        <v>1.68</v>
      </c>
      <c r="AA252" s="1">
        <v>1.5660000000000001</v>
      </c>
      <c r="AB252" s="1">
        <v>4.8</v>
      </c>
      <c r="AC252" s="1">
        <v>3.33</v>
      </c>
      <c r="AD252" s="1">
        <v>0.76500000000000001</v>
      </c>
      <c r="AE252" s="1">
        <v>1.1499999999999999</v>
      </c>
      <c r="AF252" s="1">
        <v>0.79</v>
      </c>
      <c r="AG252" s="1">
        <v>5.08</v>
      </c>
      <c r="AH252" s="1">
        <v>0.29799999999999999</v>
      </c>
      <c r="AI252" s="1">
        <v>28.5</v>
      </c>
      <c r="AJ252" s="1">
        <v>4.3</v>
      </c>
      <c r="AK252" s="1">
        <v>2.5</v>
      </c>
      <c r="AM252" s="1">
        <v>780.5</v>
      </c>
    </row>
    <row r="253" spans="1:39" x14ac:dyDescent="0.25">
      <c r="A25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F36"/>
  <sheetViews>
    <sheetView workbookViewId="0">
      <selection activeCell="C36" sqref="C36"/>
    </sheetView>
  </sheetViews>
  <sheetFormatPr defaultRowHeight="15" x14ac:dyDescent="0.25"/>
  <cols>
    <col min="1" max="1" width="6.5703125" customWidth="1"/>
    <col min="2" max="2" width="52" customWidth="1"/>
    <col min="3" max="3" width="14.140625" customWidth="1"/>
    <col min="4" max="4" width="19.140625" customWidth="1"/>
    <col min="5" max="5" width="33" customWidth="1"/>
    <col min="6" max="6" width="30.85546875" customWidth="1"/>
  </cols>
  <sheetData>
    <row r="1" spans="1:6" x14ac:dyDescent="0.25">
      <c r="A1" s="24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47" t="s">
        <v>92</v>
      </c>
    </row>
    <row r="2" spans="1:6" x14ac:dyDescent="0.25">
      <c r="A2" s="25">
        <v>1</v>
      </c>
      <c r="B2" s="13" t="s">
        <v>42</v>
      </c>
      <c r="C2" s="36" t="s">
        <v>3</v>
      </c>
      <c r="D2" s="25" t="s">
        <v>43</v>
      </c>
      <c r="E2" s="25" t="s">
        <v>44</v>
      </c>
      <c r="F2" s="51">
        <v>936660000</v>
      </c>
    </row>
    <row r="3" spans="1:6" x14ac:dyDescent="0.25">
      <c r="A3" s="25">
        <v>2</v>
      </c>
      <c r="B3" s="13" t="s">
        <v>45</v>
      </c>
      <c r="C3" s="36" t="s">
        <v>5</v>
      </c>
      <c r="D3" s="25" t="s">
        <v>43</v>
      </c>
      <c r="E3" s="25" t="s">
        <v>46</v>
      </c>
      <c r="F3" s="51">
        <v>526160000</v>
      </c>
    </row>
    <row r="4" spans="1:6" x14ac:dyDescent="0.25">
      <c r="A4" s="26">
        <v>3</v>
      </c>
      <c r="B4" s="14" t="s">
        <v>85</v>
      </c>
      <c r="C4" s="37" t="s">
        <v>9</v>
      </c>
      <c r="D4" s="26" t="s">
        <v>47</v>
      </c>
      <c r="E4" s="26" t="s">
        <v>48</v>
      </c>
      <c r="F4" s="52">
        <v>285260000</v>
      </c>
    </row>
    <row r="5" spans="1:6" x14ac:dyDescent="0.25">
      <c r="A5" s="26">
        <v>4</v>
      </c>
      <c r="B5" s="14" t="s">
        <v>49</v>
      </c>
      <c r="C5" s="37" t="s">
        <v>16</v>
      </c>
      <c r="D5" s="26" t="s">
        <v>43</v>
      </c>
      <c r="E5" s="26" t="s">
        <v>48</v>
      </c>
      <c r="F5" s="52">
        <v>392500000</v>
      </c>
    </row>
    <row r="6" spans="1:6" x14ac:dyDescent="0.25">
      <c r="A6" s="26">
        <v>5</v>
      </c>
      <c r="B6" s="14" t="s">
        <v>50</v>
      </c>
      <c r="C6" s="37" t="s">
        <v>6</v>
      </c>
      <c r="D6" s="26" t="s">
        <v>43</v>
      </c>
      <c r="E6" s="26" t="s">
        <v>48</v>
      </c>
      <c r="F6" s="52">
        <v>890320000</v>
      </c>
    </row>
    <row r="7" spans="1:6" x14ac:dyDescent="0.25">
      <c r="A7" s="27">
        <v>6</v>
      </c>
      <c r="B7" s="15" t="s">
        <v>51</v>
      </c>
      <c r="C7" s="38" t="s">
        <v>2</v>
      </c>
      <c r="D7" s="27" t="s">
        <v>43</v>
      </c>
      <c r="E7" s="27" t="s">
        <v>52</v>
      </c>
      <c r="F7" s="53">
        <v>1111340000</v>
      </c>
    </row>
    <row r="8" spans="1:6" x14ac:dyDescent="0.25">
      <c r="A8" s="27">
        <v>7</v>
      </c>
      <c r="B8" s="15" t="s">
        <v>87</v>
      </c>
      <c r="C8" s="38" t="s">
        <v>20</v>
      </c>
      <c r="D8" s="27" t="s">
        <v>47</v>
      </c>
      <c r="E8" s="27" t="s">
        <v>52</v>
      </c>
      <c r="F8" s="53">
        <v>28350000</v>
      </c>
    </row>
    <row r="9" spans="1:6" x14ac:dyDescent="0.25">
      <c r="A9" s="28">
        <v>8</v>
      </c>
      <c r="B9" s="16" t="s">
        <v>53</v>
      </c>
      <c r="C9" s="39" t="s">
        <v>19</v>
      </c>
      <c r="D9" s="28" t="s">
        <v>43</v>
      </c>
      <c r="E9" s="28" t="s">
        <v>54</v>
      </c>
      <c r="F9" s="54">
        <v>1637600000</v>
      </c>
    </row>
    <row r="10" spans="1:6" x14ac:dyDescent="0.25">
      <c r="A10" s="28">
        <v>9</v>
      </c>
      <c r="B10" s="16" t="s">
        <v>89</v>
      </c>
      <c r="C10" s="39" t="s">
        <v>31</v>
      </c>
      <c r="D10" s="28" t="s">
        <v>47</v>
      </c>
      <c r="E10" s="28" t="s">
        <v>54</v>
      </c>
      <c r="F10" s="55">
        <v>33540000</v>
      </c>
    </row>
    <row r="11" spans="1:6" x14ac:dyDescent="0.25">
      <c r="A11" s="28">
        <v>10</v>
      </c>
      <c r="B11" s="16" t="s">
        <v>88</v>
      </c>
      <c r="C11" s="39" t="s">
        <v>22</v>
      </c>
      <c r="D11" s="28" t="s">
        <v>47</v>
      </c>
      <c r="E11" s="28" t="s">
        <v>54</v>
      </c>
      <c r="F11" s="55">
        <v>55910000</v>
      </c>
    </row>
    <row r="12" spans="1:6" x14ac:dyDescent="0.25">
      <c r="A12" s="28">
        <v>11</v>
      </c>
      <c r="B12" s="16" t="s">
        <v>26</v>
      </c>
      <c r="C12" s="39" t="s">
        <v>26</v>
      </c>
      <c r="D12" s="28" t="s">
        <v>93</v>
      </c>
      <c r="E12" s="28" t="s">
        <v>54</v>
      </c>
      <c r="F12" s="55">
        <v>286390000</v>
      </c>
    </row>
    <row r="13" spans="1:6" x14ac:dyDescent="0.25">
      <c r="A13" s="28">
        <v>12</v>
      </c>
      <c r="B13" s="16" t="s">
        <v>55</v>
      </c>
      <c r="C13" s="39" t="s">
        <v>8</v>
      </c>
      <c r="D13" s="28" t="s">
        <v>43</v>
      </c>
      <c r="E13" s="28" t="s">
        <v>54</v>
      </c>
      <c r="F13" s="55">
        <v>537800000</v>
      </c>
    </row>
    <row r="14" spans="1:6" x14ac:dyDescent="0.25">
      <c r="A14" s="28">
        <v>13</v>
      </c>
      <c r="B14" s="16" t="s">
        <v>56</v>
      </c>
      <c r="C14" s="39" t="s">
        <v>28</v>
      </c>
      <c r="D14" s="28" t="s">
        <v>47</v>
      </c>
      <c r="E14" s="28" t="s">
        <v>54</v>
      </c>
      <c r="F14" s="55">
        <v>91740000</v>
      </c>
    </row>
    <row r="15" spans="1:6" x14ac:dyDescent="0.25">
      <c r="A15" s="29">
        <v>14</v>
      </c>
      <c r="B15" s="17" t="s">
        <v>57</v>
      </c>
      <c r="C15" s="40" t="s">
        <v>13</v>
      </c>
      <c r="D15" s="29" t="s">
        <v>43</v>
      </c>
      <c r="E15" s="29" t="s">
        <v>58</v>
      </c>
      <c r="F15" s="56">
        <v>2036190000</v>
      </c>
    </row>
    <row r="16" spans="1:6" x14ac:dyDescent="0.25">
      <c r="A16" s="29">
        <v>15</v>
      </c>
      <c r="B16" s="17" t="s">
        <v>59</v>
      </c>
      <c r="C16" s="40" t="s">
        <v>11</v>
      </c>
      <c r="D16" s="29" t="s">
        <v>43</v>
      </c>
      <c r="E16" s="29" t="s">
        <v>58</v>
      </c>
      <c r="F16" s="56">
        <v>2451190000</v>
      </c>
    </row>
    <row r="17" spans="1:6" x14ac:dyDescent="0.25">
      <c r="A17" s="30">
        <v>16</v>
      </c>
      <c r="B17" s="18" t="s">
        <v>60</v>
      </c>
      <c r="C17" s="41" t="s">
        <v>4</v>
      </c>
      <c r="D17" s="30" t="s">
        <v>43</v>
      </c>
      <c r="E17" s="30" t="s">
        <v>61</v>
      </c>
      <c r="F17" s="57">
        <v>2040900000</v>
      </c>
    </row>
    <row r="18" spans="1:6" x14ac:dyDescent="0.25">
      <c r="A18" s="30">
        <v>17</v>
      </c>
      <c r="B18" s="18" t="s">
        <v>86</v>
      </c>
      <c r="C18" s="41" t="s">
        <v>9</v>
      </c>
      <c r="D18" s="30" t="s">
        <v>43</v>
      </c>
      <c r="E18" s="30" t="s">
        <v>61</v>
      </c>
      <c r="F18" s="57">
        <v>503120000</v>
      </c>
    </row>
    <row r="19" spans="1:6" x14ac:dyDescent="0.25">
      <c r="A19" s="30">
        <v>18</v>
      </c>
      <c r="B19" s="18" t="s">
        <v>62</v>
      </c>
      <c r="C19" s="41" t="s">
        <v>21</v>
      </c>
      <c r="D19" s="30" t="s">
        <v>47</v>
      </c>
      <c r="E19" s="30" t="s">
        <v>61</v>
      </c>
      <c r="F19" s="57">
        <v>286110000</v>
      </c>
    </row>
    <row r="20" spans="1:6" x14ac:dyDescent="0.25">
      <c r="A20" s="31">
        <v>19</v>
      </c>
      <c r="B20" s="19" t="s">
        <v>63</v>
      </c>
      <c r="C20" s="42" t="s">
        <v>14</v>
      </c>
      <c r="D20" s="31" t="s">
        <v>43</v>
      </c>
      <c r="E20" s="31" t="s">
        <v>64</v>
      </c>
      <c r="F20" s="58">
        <v>1386040000</v>
      </c>
    </row>
    <row r="21" spans="1:6" x14ac:dyDescent="0.25">
      <c r="A21" s="32">
        <v>20</v>
      </c>
      <c r="B21" s="20" t="s">
        <v>15</v>
      </c>
      <c r="C21" s="43" t="s">
        <v>15</v>
      </c>
      <c r="D21" s="32" t="s">
        <v>43</v>
      </c>
      <c r="E21" s="32" t="s">
        <v>65</v>
      </c>
      <c r="F21" s="59">
        <v>3004980000</v>
      </c>
    </row>
    <row r="22" spans="1:6" x14ac:dyDescent="0.25">
      <c r="A22" s="32">
        <v>21</v>
      </c>
      <c r="B22" s="20" t="s">
        <v>66</v>
      </c>
      <c r="C22" s="43" t="s">
        <v>7</v>
      </c>
      <c r="D22" s="32" t="s">
        <v>43</v>
      </c>
      <c r="E22" s="32" t="s">
        <v>65</v>
      </c>
      <c r="F22" s="59">
        <v>649900000</v>
      </c>
    </row>
    <row r="23" spans="1:6" x14ac:dyDescent="0.25">
      <c r="A23" s="32">
        <v>22</v>
      </c>
      <c r="B23" s="20" t="s">
        <v>67</v>
      </c>
      <c r="C23" s="43" t="s">
        <v>30</v>
      </c>
      <c r="D23" s="32" t="s">
        <v>47</v>
      </c>
      <c r="E23" s="32" t="s">
        <v>65</v>
      </c>
      <c r="F23" s="59">
        <v>185030000</v>
      </c>
    </row>
    <row r="24" spans="1:6" x14ac:dyDescent="0.25">
      <c r="A24" s="33">
        <v>23</v>
      </c>
      <c r="B24" s="21" t="s">
        <v>68</v>
      </c>
      <c r="C24" s="44" t="s">
        <v>29</v>
      </c>
      <c r="D24" s="33" t="s">
        <v>47</v>
      </c>
      <c r="E24" s="33" t="s">
        <v>69</v>
      </c>
      <c r="F24" s="61">
        <v>108950000</v>
      </c>
    </row>
    <row r="25" spans="1:6" x14ac:dyDescent="0.25">
      <c r="A25" s="33">
        <v>24</v>
      </c>
      <c r="B25" s="21" t="s">
        <v>70</v>
      </c>
      <c r="C25" s="44" t="s">
        <v>71</v>
      </c>
      <c r="D25" s="33" t="s">
        <v>47</v>
      </c>
      <c r="E25" s="33" t="s">
        <v>69</v>
      </c>
      <c r="F25" s="61">
        <v>54140000</v>
      </c>
    </row>
    <row r="26" spans="1:6" x14ac:dyDescent="0.25">
      <c r="A26" s="33">
        <v>25</v>
      </c>
      <c r="B26" s="21" t="s">
        <v>72</v>
      </c>
      <c r="C26" s="44" t="s">
        <v>35</v>
      </c>
      <c r="D26" s="33" t="s">
        <v>47</v>
      </c>
      <c r="E26" s="33" t="s">
        <v>69</v>
      </c>
      <c r="F26" s="61">
        <v>99340000</v>
      </c>
    </row>
    <row r="27" spans="1:6" x14ac:dyDescent="0.25">
      <c r="A27" s="34">
        <v>26</v>
      </c>
      <c r="B27" s="22" t="s">
        <v>73</v>
      </c>
      <c r="C27" s="45" t="s">
        <v>73</v>
      </c>
      <c r="D27" s="34" t="s">
        <v>43</v>
      </c>
      <c r="E27" s="34" t="s">
        <v>74</v>
      </c>
      <c r="F27" s="62">
        <v>5523990000</v>
      </c>
    </row>
    <row r="28" spans="1:6" x14ac:dyDescent="0.25">
      <c r="A28" s="35">
        <v>27</v>
      </c>
      <c r="B28" s="23" t="s">
        <v>75</v>
      </c>
      <c r="C28" s="46" t="s">
        <v>1</v>
      </c>
      <c r="D28" s="35" t="s">
        <v>43</v>
      </c>
      <c r="E28" s="35" t="s">
        <v>76</v>
      </c>
      <c r="F28" s="60">
        <v>11289730000</v>
      </c>
    </row>
    <row r="29" spans="1:6" x14ac:dyDescent="0.25">
      <c r="A29" s="29">
        <v>28</v>
      </c>
      <c r="B29" s="17" t="s">
        <v>77</v>
      </c>
      <c r="C29" s="40" t="s">
        <v>24</v>
      </c>
      <c r="D29" s="29" t="s">
        <v>47</v>
      </c>
      <c r="E29" s="29" t="s">
        <v>78</v>
      </c>
      <c r="F29" s="56">
        <v>265070000</v>
      </c>
    </row>
    <row r="30" spans="1:6" x14ac:dyDescent="0.25">
      <c r="A30" s="30">
        <v>29</v>
      </c>
      <c r="B30" s="18" t="s">
        <v>10</v>
      </c>
      <c r="C30" s="41" t="s">
        <v>10</v>
      </c>
      <c r="D30" s="30" t="s">
        <v>43</v>
      </c>
      <c r="E30" s="30" t="s">
        <v>79</v>
      </c>
      <c r="F30" s="63">
        <v>649600000</v>
      </c>
    </row>
    <row r="31" spans="1:6" x14ac:dyDescent="0.25">
      <c r="A31" s="30">
        <v>30</v>
      </c>
      <c r="B31" s="18" t="s">
        <v>12</v>
      </c>
      <c r="C31" s="41" t="s">
        <v>12</v>
      </c>
      <c r="D31" s="30" t="s">
        <v>43</v>
      </c>
      <c r="E31" s="30" t="s">
        <v>79</v>
      </c>
      <c r="F31" s="63">
        <v>643260000</v>
      </c>
    </row>
    <row r="32" spans="1:6" x14ac:dyDescent="0.25">
      <c r="A32" s="30">
        <v>31</v>
      </c>
      <c r="B32" s="18" t="s">
        <v>80</v>
      </c>
      <c r="C32" s="41" t="s">
        <v>18</v>
      </c>
      <c r="D32" s="30" t="s">
        <v>43</v>
      </c>
      <c r="E32" s="30" t="s">
        <v>79</v>
      </c>
      <c r="F32" s="63">
        <v>583260000</v>
      </c>
    </row>
    <row r="33" spans="1:6" x14ac:dyDescent="0.25">
      <c r="A33" s="30">
        <v>32</v>
      </c>
      <c r="B33" s="18" t="s">
        <v>81</v>
      </c>
      <c r="C33" s="41" t="s">
        <v>27</v>
      </c>
      <c r="D33" s="30" t="s">
        <v>47</v>
      </c>
      <c r="E33" s="30" t="s">
        <v>79</v>
      </c>
      <c r="F33" s="63">
        <v>178230000</v>
      </c>
    </row>
    <row r="34" spans="1:6" x14ac:dyDescent="0.25">
      <c r="A34" s="30">
        <v>33</v>
      </c>
      <c r="B34" s="18" t="s">
        <v>82</v>
      </c>
      <c r="C34" s="41" t="s">
        <v>25</v>
      </c>
      <c r="D34" s="30" t="s">
        <v>47</v>
      </c>
      <c r="E34" s="30" t="s">
        <v>79</v>
      </c>
      <c r="F34" s="63">
        <v>142190000</v>
      </c>
    </row>
    <row r="35" spans="1:6" x14ac:dyDescent="0.25">
      <c r="A35" s="28">
        <v>34</v>
      </c>
      <c r="B35" s="16" t="s">
        <v>83</v>
      </c>
      <c r="C35" s="39" t="s">
        <v>36</v>
      </c>
      <c r="D35" s="28" t="s">
        <v>47</v>
      </c>
      <c r="E35" s="28" t="s">
        <v>84</v>
      </c>
      <c r="F35" s="55">
        <v>107600000</v>
      </c>
    </row>
    <row r="36" spans="1:6" x14ac:dyDescent="0.25">
      <c r="A36" s="48">
        <v>35</v>
      </c>
      <c r="B36" s="49" t="s">
        <v>90</v>
      </c>
      <c r="C36" s="50" t="s">
        <v>33</v>
      </c>
      <c r="D36" s="48" t="s">
        <v>47</v>
      </c>
      <c r="E36" s="48" t="s">
        <v>91</v>
      </c>
      <c r="F36" s="64">
        <v>82910000</v>
      </c>
    </row>
  </sheetData>
  <printOptions horizontalCentered="1"/>
  <pageMargins left="0.11811023622047245" right="0.11811023622047245" top="0.35433070866141736" bottom="0.35433070866141736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K251"/>
  <sheetViews>
    <sheetView zoomScale="85" zoomScaleNormal="85" workbookViewId="0">
      <selection activeCell="K1" sqref="K1:K1048576"/>
    </sheetView>
  </sheetViews>
  <sheetFormatPr defaultRowHeight="15" x14ac:dyDescent="0.25"/>
  <cols>
    <col min="1" max="1" width="13.42578125" customWidth="1"/>
    <col min="2" max="2" width="10.28515625" bestFit="1" customWidth="1"/>
  </cols>
  <sheetData>
    <row r="1" spans="1:37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5">
        <v>42828</v>
      </c>
      <c r="B2" s="10">
        <f>LN(ΣΥΝΘΕΣΗ_ΔΕΙΚΤΩΝ!B3/ΣΥΝΘΕΣΗ_ΔΕΙΚΤΩΝ!B2)</f>
        <v>0</v>
      </c>
      <c r="C2" s="10">
        <f>LN(ΣΥΝΘΕΣΗ_ΔΕΙΚΤΩΝ!C3/ΣΥΝΘΕΣΗ_ΔΕΙΚΤΩΝ!C2)</f>
        <v>1.1631258238859313E-2</v>
      </c>
      <c r="D2" s="10">
        <f>LN(ΣΥΝΘΕΣΗ_ΔΕΙΚΤΩΝ!D3/ΣΥΝΘΕΣΗ_ΔΕΙΚΤΩΝ!D2)</f>
        <v>-4.8899852941916809E-3</v>
      </c>
      <c r="E2" s="10">
        <f>LN(ΣΥΝΘΕΣΗ_ΔΕΙΚΤΩΝ!E3/ΣΥΝΘΕΣΗ_ΔΕΙΚΤΩΝ!E2)</f>
        <v>1.0767264184615591E-2</v>
      </c>
      <c r="F2" s="10">
        <f>LN(ΣΥΝΘΕΣΗ_ΔΕΙΚΤΩΝ!F3/ΣΥΝΘΕΣΗ_ΔΕΙΚΤΩΝ!F2)</f>
        <v>1.0649727916657928E-2</v>
      </c>
      <c r="G2" s="10">
        <f>LN(ΣΥΝΘΕΣΗ_ΔΕΙΚΤΩΝ!G3/ΣΥΝΘΕΣΗ_ΔΕΙΚΤΩΝ!G2)</f>
        <v>-2.7101929777791269E-2</v>
      </c>
      <c r="H2" s="10">
        <f>LN(ΣΥΝΘΕΣΗ_ΔΕΙΚΤΩΝ!H3/ΣΥΝΘΕΣΗ_ΔΕΙΚΤΩΝ!H2)</f>
        <v>-1.3486178712935292E-3</v>
      </c>
      <c r="I2" s="10">
        <f>LN(ΣΥΝΘΕΣΗ_ΔΕΙΚΤΩΝ!I3/ΣΥΝΘΕΣΗ_ΔΕΙΚΤΩΝ!I2)</f>
        <v>-4.0733253876357864E-3</v>
      </c>
      <c r="J2" s="10">
        <f>LN(ΣΥΝΘΕΣΗ_ΔΕΙΚΤΩΝ!J3/ΣΥΝΘΕΣΗ_ΔΕΙΚΤΩΝ!J2)</f>
        <v>-1.7301042377825693E-3</v>
      </c>
      <c r="K2" s="10">
        <f>LN(ΣΥΝΘΕΣΗ_ΔΕΙΚΤΩΝ!K3/ΣΥΝΘΕΣΗ_ΔΕΙΚΤΩΝ!K2)</f>
        <v>1.0186845306992997E-2</v>
      </c>
      <c r="L2" s="10">
        <f>LN(ΣΥΝΘΕΣΗ_ΔΕΙΚΤΩΝ!L3/ΣΥΝΘΕΣΗ_ΔΕΙΚΤΩΝ!L2)</f>
        <v>-3.8986404156571976E-3</v>
      </c>
      <c r="M2" s="10">
        <f>LN(ΣΥΝΘΕΣΗ_ΔΕΙΚΤΩΝ!M3/ΣΥΝΘΕΣΗ_ΔΕΙΚΤΩΝ!M2)</f>
        <v>0</v>
      </c>
      <c r="N2" s="10">
        <f>LN(ΣΥΝΘΕΣΗ_ΔΕΙΚΤΩΝ!N3/ΣΥΝΘΕΣΗ_ΔΕΙΚΤΩΝ!N2)</f>
        <v>2.1639175103481248E-2</v>
      </c>
      <c r="O2" s="10">
        <f>LN(ΣΥΝΘΕΣΗ_ΔΕΙΚΤΩΝ!O3/ΣΥΝΘΕΣΗ_ΔΕΙΚΤΩΝ!O2)</f>
        <v>-8.5070695946021894E-3</v>
      </c>
      <c r="P2" s="10">
        <f>LN(ΣΥΝΘΕΣΗ_ΔΕΙΚΤΩΝ!P3/ΣΥΝΘΕΣΗ_ΔΕΙΚΤΩΝ!P2)</f>
        <v>7.9772502806441884E-3</v>
      </c>
      <c r="Q2" s="10">
        <f>LN(ΣΥΝΘΕΣΗ_ΔΕΙΚΤΩΝ!Q3/ΣΥΝΘΕΣΗ_ΔΕΙΚΤΩΝ!Q2)</f>
        <v>-2.3282897595911845E-3</v>
      </c>
      <c r="R2" s="10">
        <f>LN(ΣΥΝΘΕΣΗ_ΔΕΙΚΤΩΝ!R3/ΣΥΝΘΕΣΗ_ΔΕΙΚΤΩΝ!R2)</f>
        <v>6.7950431328285864E-3</v>
      </c>
      <c r="S2" s="10">
        <f>LN(ΣΥΝΘΕΣΗ_ΔΕΙΚΤΩΝ!S3/ΣΥΝΘΕΣΗ_ΔΕΙΚΤΩΝ!S2)</f>
        <v>3.4782643763247925E-3</v>
      </c>
      <c r="T2" s="10">
        <f>LN(ΣΥΝΘΕΣΗ_ΔΕΙΚΤΩΝ!T3/ΣΥΝΘΕΣΗ_ΔΕΙΚΤΩΝ!T2)</f>
        <v>-6.717069755943E-3</v>
      </c>
      <c r="U2" s="10">
        <f>LN(ΣΥΝΘΕΣΗ_ΔΕΙΚΤΩΝ!U3/ΣΥΝΘΕΣΗ_ΔΕΙΚΤΩΝ!U2)</f>
        <v>3.8981793070911853E-2</v>
      </c>
      <c r="V2" s="10">
        <f>LN(ΣΥΝΘΕΣΗ_ΔΕΙΚΤΩΝ!V3/ΣΥΝΘΕΣΗ_ΔΕΙΚΤΩΝ!V2)</f>
        <v>-2.2794630339548609E-3</v>
      </c>
      <c r="W2" s="10">
        <f>LN(ΣΥΝΘΕΣΗ_ΔΕΙΚΤΩΝ!W3/ΣΥΝΘΕΣΗ_ΔΕΙΚΤΩΝ!W2)</f>
        <v>-4.1753714104806215E-3</v>
      </c>
      <c r="X2" s="10">
        <f>LN(ΣΥΝΘΕΣΗ_ΔΕΙΚΤΩΝ!X3/ΣΥΝΘΕΣΗ_ΔΕΙΚΤΩΝ!X2)</f>
        <v>-6.8566292979179051E-3</v>
      </c>
      <c r="Y2" s="10">
        <f>LN(ΣΥΝΘΕΣΗ_ΔΕΙΚΤΩΝ!Y3/ΣΥΝΘΕΣΗ_ΔΕΙΚΤΩΝ!Y2)</f>
        <v>-8.196767204178515E-3</v>
      </c>
      <c r="Z2" s="10">
        <f>LN(ΣΥΝΘΕΣΗ_ΔΕΙΚΤΩΝ!Z3/ΣΥΝΘΕΣΗ_ΔΕΙΚΤΩΝ!Z2)</f>
        <v>0</v>
      </c>
      <c r="AA2" s="10">
        <f>LN(ΣΥΝΘΕΣΗ_ΔΕΙΚΤΩΝ!AA3/ΣΥΝΘΕΣΗ_ΔΕΙΚΤΩΝ!AA2)</f>
        <v>-7.7220460939102778E-3</v>
      </c>
      <c r="AB2" s="10">
        <f>LN(ΣΥΝΘΕΣΗ_ΔΕΙΚΤΩΝ!AB3/ΣΥΝΘΕΣΗ_ΔΕΙΚΤΩΝ!AB2)</f>
        <v>1.3568729206068796E-2</v>
      </c>
      <c r="AC2" s="10">
        <f>LN(ΣΥΝΘΕΣΗ_ΔΕΙΚΤΩΝ!AC3/ΣΥΝΘΕΣΗ_ΔΕΙΚΤΩΝ!AC2)</f>
        <v>-1.3129291441792736E-2</v>
      </c>
      <c r="AD2" s="10">
        <f>LN(ΣΥΝΘΕΣΗ_ΔΕΙΚΤΩΝ!AD3/ΣΥΝΘΕΣΗ_ΔΕΙΚΤΩΝ!AD2)</f>
        <v>0</v>
      </c>
      <c r="AE2" s="10">
        <f>LN(ΣΥΝΘΕΣΗ_ΔΕΙΚΤΩΝ!AE3/ΣΥΝΘΕΣΗ_ΔΕΙΚΤΩΝ!AE2)</f>
        <v>-8.23049913651548E-3</v>
      </c>
      <c r="AF2" s="10">
        <f>LN(ΣΥΝΘΕΣΗ_ΔΕΙΚΤΩΝ!AF3/ΣΥΝΘΕΣΗ_ΔΕΙΚΤΩΝ!AF2)</f>
        <v>-1.0582109330536972E-2</v>
      </c>
      <c r="AG2" s="10">
        <f>LN(ΣΥΝΘΕΣΗ_ΔΕΙΚΤΩΝ!AG3/ΣΥΝΘΕΣΗ_ΔΕΙΚΤΩΝ!AG2)</f>
        <v>8.0754140055453311E-3</v>
      </c>
      <c r="AH2" s="10">
        <f>LN(ΣΥΝΘΕΣΗ_ΔΕΙΚΤΩΝ!AH3/ΣΥΝΘΕΣΗ_ΔΕΙΚΤΩΝ!AH2)</f>
        <v>-9.950330853168092E-3</v>
      </c>
      <c r="AI2" s="10">
        <f>LN(ΣΥΝΘΕΣΗ_ΔΕΙΚΤΩΝ!AI3/ΣΥΝΘΕΣΗ_ΔΕΙΚΤΩΝ!AI2)</f>
        <v>6.5441965242136746E-3</v>
      </c>
      <c r="AJ2" s="10">
        <f>LN(ΣΥΝΘΕΣΗ_ΔΕΙΚΤΩΝ!AJ3/ΣΥΝΘΕΣΗ_ΔΕΙΚΤΩΝ!AJ2)</f>
        <v>-2.7210901143607247E-3</v>
      </c>
      <c r="AK2" s="10">
        <f>LN(ΣΥΝΘΕΣΗ_ΔΕΙΚΤΩΝ!AK3/ΣΥΝΘΕΣΗ_ΔΕΙΚΤΩΝ!AK2)</f>
        <v>0</v>
      </c>
    </row>
    <row r="3" spans="1:37" x14ac:dyDescent="0.25">
      <c r="A3" s="5">
        <v>42829</v>
      </c>
      <c r="B3" s="10">
        <f>LN(ΣΥΝΘΕΣΗ_ΔΕΙΚΤΩΝ!B4/ΣΥΝΘΕΣΗ_ΔΕΙΚΤΩΝ!B3)</f>
        <v>2.06910895255048E-3</v>
      </c>
      <c r="C3" s="10">
        <f>LN(ΣΥΝΘΕΣΗ_ΔΕΙΚΤΩΝ!C4/ΣΥΝΘΕΣΗ_ΔΕΙΚΤΩΝ!C3)</f>
        <v>-9.9613441296730419E-3</v>
      </c>
      <c r="D3" s="10">
        <f>LN(ΣΥΝΘΕΣΗ_ΔΕΙΚΤΩΝ!D4/ΣΥΝΘΕΣΗ_ΔΕΙΚΤΩΝ!D3)</f>
        <v>1.0969031370573937E-2</v>
      </c>
      <c r="E3" s="10">
        <f>LN(ΣΥΝΘΕΣΗ_ΔΕΙΚΤΩΝ!E4/ΣΥΝΘΕΣΗ_ΔΕΙΚΤΩΝ!E3)</f>
        <v>1.0652564116207309E-2</v>
      </c>
      <c r="F3" s="10">
        <f>LN(ΣΥΝΘΕΣΗ_ΔΕΙΚΤΩΝ!F4/ΣΥΝΘΕΣΗ_ΔΕΙΚΤΩΝ!F3)</f>
        <v>-4.2462908814509849E-3</v>
      </c>
      <c r="G3" s="10">
        <f>LN(ΣΥΝΘΕΣΗ_ΔΕΙΚΤΩΝ!G4/ΣΥΝΘΕΣΗ_ΔΕΙΚΤΩΝ!G3)</f>
        <v>-3.352269203864356E-2</v>
      </c>
      <c r="H3" s="10">
        <f>LN(ΣΥΝΘΕΣΗ_ΔΕΙΚΤΩΝ!H4/ΣΥΝΘΕΣΗ_ΔΕΙΚΤΩΝ!H3)</f>
        <v>9.4023526783903345E-3</v>
      </c>
      <c r="I3" s="10">
        <f>LN(ΣΥΝΘΕΣΗ_ΔΕΙΚΤΩΝ!I4/ΣΥΝΘΕΣΗ_ΔΕΙΚΤΩΝ!I3)</f>
        <v>-4.0899852515251661E-3</v>
      </c>
      <c r="J3" s="10">
        <f>LN(ΣΥΝΘΕΣΗ_ΔΕΙΚΤΩΝ!J4/ΣΥΝΘΕΣΗ_ΔΕΙΚΤΩΝ!J3)</f>
        <v>-1.9231361927887644E-2</v>
      </c>
      <c r="K3" s="10">
        <f>LN(ΣΥΝΘΕΣΗ_ΔΕΙΚΤΩΝ!K4/ΣΥΝΘΕΣΗ_ΔΕΙΚΤΩΝ!K3)</f>
        <v>-3.3840979842404569E-3</v>
      </c>
      <c r="L3" s="10">
        <f>LN(ΣΥΝΘΕΣΗ_ΔΕΙΚΤΩΝ!L4/ΣΥΝΘΕΣΗ_ΔΕΙΚΤΩΝ!L3)</f>
        <v>5.8422756242283609E-3</v>
      </c>
      <c r="M3" s="10">
        <f>LN(ΣΥΝΘΕΣΗ_ΔΕΙΚΤΩΝ!M4/ΣΥΝΘΕΣΗ_ΔΕΙΚΤΩΝ!M3)</f>
        <v>-5.7747994938839083E-3</v>
      </c>
      <c r="N3" s="10">
        <f>LN(ΣΥΝΘΕΣΗ_ΔΕΙΚΤΩΝ!N4/ΣΥΝΘΕΣΗ_ΔΕΙΚΤΩΝ!N3)</f>
        <v>8.5262392282448793E-3</v>
      </c>
      <c r="O3" s="10">
        <f>LN(ΣΥΝΘΕΣΗ_ΔΕΙΚΤΩΝ!O4/ΣΥΝΘΕΣΗ_ΔΕΙΚΤΩΝ!O3)</f>
        <v>0</v>
      </c>
      <c r="P3" s="10">
        <f>LN(ΣΥΝΘΕΣΗ_ΔΕΙΚΤΩΝ!P4/ΣΥΝΘΕΣΗ_ΔΕΙΚΤΩΝ!P3)</f>
        <v>1.3528954940319429E-2</v>
      </c>
      <c r="Q3" s="10">
        <f>LN(ΣΥΝΘΕΣΗ_ΔΕΙΚΤΩΝ!Q4/ΣΥΝΘΕΣΗ_ΔΕΙΚΤΩΝ!Q3)</f>
        <v>-5.4538506824637024E-3</v>
      </c>
      <c r="R3" s="10">
        <f>LN(ΣΥΝΘΕΣΗ_ΔΕΙΚΤΩΝ!R4/ΣΥΝΘΕΣΗ_ΔΕΙΚΤΩΝ!R3)</f>
        <v>5.6274768657283893E-3</v>
      </c>
      <c r="S3" s="10">
        <f>LN(ΣΥΝΘΕΣΗ_ΔΕΙΚΤΩΝ!S4/ΣΥΝΘΕΣΗ_ΔΕΙΚΤΩΝ!S3)</f>
        <v>0</v>
      </c>
      <c r="T3" s="10">
        <f>LN(ΣΥΝΘΕΣΗ_ΔΕΙΚΤΩΝ!T4/ΣΥΝΘΕΣΗ_ΔΕΙΚΤΩΝ!T3)</f>
        <v>-1.6863410404364776E-3</v>
      </c>
      <c r="U3" s="10">
        <f>LN(ΣΥΝΘΕΣΗ_ΔΕΙΚΤΩΝ!U4/ΣΥΝΘΕΣΗ_ΔΕΙΚΤΩΝ!U3)</f>
        <v>1.1876624162579112E-2</v>
      </c>
      <c r="V3" s="10">
        <f>LN(ΣΥΝΘΕΣΗ_ΔΕΙΚΤΩΝ!V4/ΣΥΝΘΕΣΗ_ΔΕΙΚΤΩΝ!V3)</f>
        <v>-2.0559687424911103E-3</v>
      </c>
      <c r="W3" s="10">
        <f>LN(ΣΥΝΘΕΣΗ_ΔΕΙΚΤΩΝ!W4/ΣΥΝΘΕΣΗ_ΔΕΙΚΤΩΝ!W3)</f>
        <v>-1.6878037787351748E-2</v>
      </c>
      <c r="X3" s="10">
        <f>LN(ΣΥΝΘΕΣΗ_ΔΕΙΚΤΩΝ!X4/ΣΥΝΘΕΣΗ_ΔΕΙΚΤΩΝ!X3)</f>
        <v>-7.1428875123802247E-3</v>
      </c>
      <c r="Y3" s="10">
        <f>LN(ΣΥΝΘΕΣΗ_ΔΕΙΚΤΩΝ!Y4/ΣΥΝΘΕΣΗ_ΔΕΙΚΤΩΝ!Y3)</f>
        <v>4.1067819526535024E-3</v>
      </c>
      <c r="Z3" s="10">
        <f>LN(ΣΥΝΘΕΣΗ_ΔΕΙΚΤΩΝ!Z4/ΣΥΝΘΕΣΗ_ΔΕΙΚΤΩΝ!Z3)</f>
        <v>2.5533302005164845E-2</v>
      </c>
      <c r="AA3" s="10">
        <f>LN(ΣΥΝΘΕΣΗ_ΔΕΙΚΤΩΝ!AA4/ΣΥΝΘΕΣΗ_ΔΕΙΚΤΩΝ!AA3)</f>
        <v>7.7220460939103185E-3</v>
      </c>
      <c r="AB3" s="10">
        <f>LN(ΣΥΝΘΕΣΗ_ΔΕΙΚΤΩΝ!AB4/ΣΥΝΘΕΣΗ_ΔΕΙΚΤΩΝ!AB3)</f>
        <v>0</v>
      </c>
      <c r="AC3" s="10">
        <f>LN(ΣΥΝΘΕΣΗ_ΔΕΙΚΤΩΝ!AC4/ΣΥΝΘΕΣΗ_ΔΕΙΚΤΩΝ!AC3)</f>
        <v>2.2002209096023376E-3</v>
      </c>
      <c r="AD3" s="10">
        <f>LN(ΣΥΝΘΕΣΗ_ΔΕΙΚΤΩΝ!AD4/ΣΥΝΘΕΣΗ_ΔΕΙΚΤΩΝ!AD3)</f>
        <v>-3.2625227316076609E-2</v>
      </c>
      <c r="AE3" s="10">
        <f>LN(ΣΥΝΘΕΣΗ_ΔΕΙΚΤΩΝ!AE4/ΣΥΝΘΕΣΗ_ΔΕΙΚΤΩΝ!AE3)</f>
        <v>-1.6667052485211761E-2</v>
      </c>
      <c r="AF3" s="10">
        <f>LN(ΣΥΝΘΕΣΗ_ΔΕΙΚΤΩΝ!AF4/ΣΥΝΘΕΣΗ_ΔΕΙΚΤΩΝ!AF3)</f>
        <v>0</v>
      </c>
      <c r="AG3" s="10">
        <f>LN(ΣΥΝΘΕΣΗ_ΔΕΙΚΤΩΝ!AG4/ΣΥΝΘΕΣΗ_ΔΕΙΚΤΩΝ!AG3)</f>
        <v>2.6773777707163942E-3</v>
      </c>
      <c r="AH3" s="10">
        <f>LN(ΣΥΝΘΕΣΗ_ΔΕΙΚΤΩΝ!AH4/ΣΥΝΘΕΣΗ_ΔΕΙΚΤΩΝ!AH3)</f>
        <v>1.4888612493750559E-2</v>
      </c>
      <c r="AI3" s="10">
        <f>LN(ΣΥΝΘΕΣΗ_ΔΕΙΚΤΩΝ!AI4/ΣΥΝΘΕΣΗ_ΔΕΙΚΤΩΝ!AI3)</f>
        <v>-2.181166865500217E-2</v>
      </c>
      <c r="AJ3" s="10">
        <f>LN(ΣΥΝΘΕΣΗ_ΔΕΙΚΤΩΝ!AJ4/ΣΥΝΘΕΣΗ_ΔΕΙΚΤΩΝ!AJ3)</f>
        <v>2.7210901143608075E-3</v>
      </c>
      <c r="AK3" s="10">
        <f>LN(ΣΥΝΘΕΣΗ_ΔΕΙΚΤΩΝ!AK4/ΣΥΝΘΕΣΗ_ΔΕΙΚΤΩΝ!AK3)</f>
        <v>3.065374109100252E-2</v>
      </c>
    </row>
    <row r="4" spans="1:37" x14ac:dyDescent="0.25">
      <c r="A4" s="5">
        <v>42830</v>
      </c>
      <c r="B4" s="10">
        <f>LN(ΣΥΝΘΕΣΗ_ΔΕΙΚΤΩΝ!B5/ΣΥΝΘΕΣΗ_ΔΕΙΚΤΩΝ!B4)</f>
        <v>3.71364156936166E-3</v>
      </c>
      <c r="C4" s="10">
        <f>LN(ΣΥΝΘΕΣΗ_ΔΕΙΚΤΩΝ!C5/ΣΥΝΘΕΣΗ_ΔΕΙΚΤΩΝ!C4)</f>
        <v>-1.4566083866539405E-2</v>
      </c>
      <c r="D4" s="10">
        <f>LN(ΣΥΝΘΕΣΗ_ΔΕΙΚΤΩΝ!D5/ΣΥΝΘΕΣΗ_ΔΕΙΚΤΩΝ!D4)</f>
        <v>-1.2128564252092936E-3</v>
      </c>
      <c r="E4" s="10">
        <f>LN(ΣΥΝΘΕΣΗ_ΔΕΙΚΤΩΝ!E5/ΣΥΝΘΕΣΗ_ΔΕΙΚΤΩΝ!E4)</f>
        <v>-6.6445427186685013E-3</v>
      </c>
      <c r="F4" s="10">
        <f>LN(ΣΥΝΘΕΣΗ_ΔΕΙΚΤΩΝ!F5/ΣΥΝΘΕΣΗ_ΔΕΙΚΤΩΝ!F4)</f>
        <v>-1.9334651707455724E-2</v>
      </c>
      <c r="G4" s="10">
        <f>LN(ΣΥΝΘΕΣΗ_ΔΕΙΚΤΩΝ!G5/ΣΥΝΘΕΣΗ_ΔΕΙΚΤΩΝ!G4)</f>
        <v>-1.1428695823622744E-2</v>
      </c>
      <c r="H4" s="10">
        <f>LN(ΣΥΝΘΕΣΗ_ΔΕΙΚΤΩΝ!H5/ΣΥΝΘΕΣΗ_ΔΕΙΚΤΩΝ!H4)</f>
        <v>6.6622498254162504E-3</v>
      </c>
      <c r="I4" s="10">
        <f>LN(ΣΥΝΘΕΣΗ_ΔΕΙΚΤΩΝ!I5/ΣΥΝΘΕΣΗ_ΔΕΙΚΤΩΝ!I4)</f>
        <v>4.0899852515252876E-3</v>
      </c>
      <c r="J4" s="10">
        <f>LN(ΣΥΝΘΕΣΗ_ΔΕΙΚΤΩΝ!J5/ΣΥΝΘΕΣΗ_ΔΕΙΚΤΩΝ!J4)</f>
        <v>1.228085610136445E-2</v>
      </c>
      <c r="K4" s="10">
        <f>LN(ΣΥΝΘΕΣΗ_ΔΕΙΚΤΩΝ!K5/ΣΥΝΘΕΣΗ_ΔΕΙΚΤΩΝ!K4)</f>
        <v>1.0118130165584466E-2</v>
      </c>
      <c r="L4" s="10">
        <f>LN(ΣΥΝΘΕΣΗ_ΔΕΙΚΤΩΝ!L5/ΣΥΝΘΕΣΗ_ΔΕΙΚΤΩΝ!L4)</f>
        <v>0</v>
      </c>
      <c r="M4" s="10">
        <f>LN(ΣΥΝΘΕΣΗ_ΔΕΙΚΤΩΝ!M5/ΣΥΝΘΕΣΗ_ΔΕΙΚΤΩΝ!M4)</f>
        <v>0</v>
      </c>
      <c r="N4" s="10">
        <f>LN(ΣΥΝΘΕΣΗ_ΔΕΙΚΤΩΝ!N5/ΣΥΝΘΕΣΗ_ΔΕΙΚΤΩΝ!N4)</f>
        <v>-5.4728017413547764E-3</v>
      </c>
      <c r="O4" s="10">
        <f>LN(ΣΥΝΘΕΣΗ_ΔΕΙΚΤΩΝ!O5/ΣΥΝΘΕΣΗ_ΔΕΙΚΤΩΝ!O4)</f>
        <v>-5.7118533129851936E-3</v>
      </c>
      <c r="P4" s="10">
        <f>LN(ΣΥΝΘΕΣΗ_ΔΕΙΚΤΩΝ!P5/ΣΥΝΘΕΣΗ_ΔΕΙΚΤΩΝ!P4)</f>
        <v>7.808182447811709E-3</v>
      </c>
      <c r="Q4" s="10">
        <f>LN(ΣΥΝΘΕΣΗ_ΔΕΙΚΤΩΝ!Q5/ΣΥΝΘΕΣΗ_ΔΕΙΚΤΩΝ!Q4)</f>
        <v>-3.1298930089277044E-3</v>
      </c>
      <c r="R4" s="10">
        <f>LN(ΣΥΝΘΕΣΗ_ΔΕΙΚΤΩΝ!R5/ΣΥΝΘΕΣΗ_ΔΕΙΚΤΩΝ!R4)</f>
        <v>1.1217051091999518E-3</v>
      </c>
      <c r="S4" s="10">
        <f>LN(ΣΥΝΘΕΣΗ_ΔΕΙΚΤΩΝ!S5/ΣΥΝΘΕΣΗ_ΔΕΙΚΤΩΝ!S4)</f>
        <v>-3.4782643763246971E-3</v>
      </c>
      <c r="T4" s="10">
        <f>LN(ΣΥΝΘΕΣΗ_ΔΕΙΚΤΩΝ!T5/ΣΥΝΘΕΣΗ_ΔΕΙΚΤΩΝ!T4)</f>
        <v>2.0464276480850422E-2</v>
      </c>
      <c r="U4" s="10">
        <f>LN(ΣΥΝΘΕΣΗ_ΔΕΙΚΤΩΝ!U5/ΣΥΝΘΕΣΗ_ΔΕΙΚΤΩΝ!U4)</f>
        <v>3.3665396284337026E-2</v>
      </c>
      <c r="V4" s="10">
        <f>LN(ΣΥΝΘΕΣΗ_ΔΕΙΚΤΩΝ!V5/ΣΥΝΘΕΣΗ_ΔΕΙΚΤΩΝ!V4)</f>
        <v>-6.8839188780987926E-3</v>
      </c>
      <c r="W4" s="10">
        <f>LN(ΣΥΝΘΕΣΗ_ΔΕΙΚΤΩΝ!W5/ΣΥΝΘΕΣΗ_ΔΕΙΚΤΩΝ!W4)</f>
        <v>1.0582109330537008E-2</v>
      </c>
      <c r="X4" s="10">
        <f>LN(ΣΥΝΘΕΣΗ_ΔΕΙΚΤΩΝ!X5/ΣΥΝΘΕΣΗ_ΔΕΙΚΤΩΝ!X4)</f>
        <v>-2.3923456386198238E-3</v>
      </c>
      <c r="Y4" s="10">
        <f>LN(ΣΥΝΘΕΣΗ_ΔΕΙΚΤΩΝ!Y5/ΣΥΝΘΕΣΗ_ΔΕΙΚΤΩΝ!Y4)</f>
        <v>-1.6529301951210582E-2</v>
      </c>
      <c r="Z4" s="10">
        <f>LN(ΣΥΝΘΕΣΗ_ΔΕΙΚΤΩΝ!Z5/ΣΥΝΘΕΣΗ_ΔΕΙΚΤΩΝ!Z4)</f>
        <v>8.3682496705165792E-3</v>
      </c>
      <c r="AA4" s="10">
        <f>LN(ΣΥΝΘΕΣΗ_ΔΕΙΚΤΩΝ!AA5/ΣΥΝΘΕΣΗ_ΔΕΙΚΤΩΝ!AA4)</f>
        <v>0</v>
      </c>
      <c r="AB4" s="10">
        <f>LN(ΣΥΝΘΕΣΗ_ΔΕΙΚΤΩΝ!AB5/ΣΥΝΘΕΣΗ_ΔΕΙΚΤΩΝ!AB4)</f>
        <v>8.053734807096825E-3</v>
      </c>
      <c r="AC4" s="10">
        <f>LN(ΣΥΝΘΕΣΗ_ΔΕΙΚΤΩΝ!AC5/ΣΥΝΘΕΣΗ_ΔΕΙΚΤΩΝ!AC4)</f>
        <v>0</v>
      </c>
      <c r="AD4" s="10">
        <f>LN(ΣΥΝΘΕΣΗ_ΔΕΙΚΤΩΝ!AD5/ΣΥΝΘΕΣΗ_ΔΕΙΚΤΩΝ!AD4)</f>
        <v>-1.025650016718911E-2</v>
      </c>
      <c r="AE4" s="10">
        <f>LN(ΣΥΝΘΕΣΗ_ΔΕΙΚΤΩΝ!AE5/ΣΥΝΘΕΣΗ_ΔΕΙΚΤΩΝ!AE4)</f>
        <v>0</v>
      </c>
      <c r="AF4" s="10">
        <f>LN(ΣΥΝΘΕΣΗ_ΔΕΙΚΤΩΝ!AF5/ΣΥΝΘΕΣΗ_ΔΕΙΚΤΩΝ!AF4)</f>
        <v>2.1053409197832263E-2</v>
      </c>
      <c r="AG4" s="10">
        <f>LN(ΣΥΝΘΕΣΗ_ΔΕΙΚΤΩΝ!AG5/ΣΥΝΘΕΣΗ_ΔΕΙΚΤΩΝ!AG4)</f>
        <v>-2.1622464013165657E-2</v>
      </c>
      <c r="AH4" s="10">
        <f>LN(ΣΥΝΘΕΣΗ_ΔΕΙΚΤΩΝ!AH5/ΣΥΝΘΕΣΗ_ΔΕΙΚΤΩΝ!AH4)</f>
        <v>9.8040000966206145E-3</v>
      </c>
      <c r="AI4" s="10">
        <f>LN(ΣΥΝΘΕΣΗ_ΔΕΙΚΤΩΝ!AI5/ΣΥΝΘΕΣΗ_ΔΕΙΚΤΩΝ!AI4)</f>
        <v>1.7789541563498459E-2</v>
      </c>
      <c r="AJ4" s="10">
        <f>LN(ΣΥΝΘΕΣΗ_ΔΕΙΚΤΩΝ!AJ5/ΣΥΝΘΕΣΗ_ΔΕΙΚΤΩΝ!AJ4)</f>
        <v>0</v>
      </c>
      <c r="AK4" s="10">
        <f>LN(ΣΥΝΘΕΣΗ_ΔΕΙΚΤΩΝ!AK5/ΣΥΝΘΕΣΗ_ΔΕΙΚΤΩΝ!AK4)</f>
        <v>2.9741969198737516E-2</v>
      </c>
    </row>
    <row r="5" spans="1:37" x14ac:dyDescent="0.25">
      <c r="A5" s="5">
        <v>42831</v>
      </c>
      <c r="B5" s="10">
        <f>LN(ΣΥΝΘΕΣΗ_ΔΕΙΚΤΩΝ!B6/ΣΥΝΘΕΣΗ_ΔΕΙΚΤΩΝ!B5)</f>
        <v>1.2348221367342919E-3</v>
      </c>
      <c r="C5" s="10">
        <f>LN(ΣΥΝΘΕΣΗ_ΔΕΙΚΤΩΝ!C6/ΣΥΝΘΕΣΗ_ΔΕΙΚΤΩΝ!C5)</f>
        <v>1.567781271922979E-2</v>
      </c>
      <c r="D5" s="10">
        <f>LN(ΣΥΝΘΕΣΗ_ΔΕΙΚΤΩΝ!D6/ΣΥΝΘΕΣΗ_ΔΕΙΚΤΩΝ!D5)</f>
        <v>-1.3439420361661045E-2</v>
      </c>
      <c r="E5" s="10">
        <f>LN(ΣΥΝΘΕΣΗ_ΔΕΙΚΤΩΝ!E6/ΣΥΝΘΕΣΗ_ΔΕΙΚΤΩΝ!E5)</f>
        <v>-2.4975986070177071E-2</v>
      </c>
      <c r="F5" s="10">
        <f>LN(ΣΥΝΘΕΣΗ_ΔΕΙΚΤΩΝ!F6/ΣΥΝΘΕΣΗ_ΔΕΙΚΤΩΝ!F5)</f>
        <v>6.486509229606632E-3</v>
      </c>
      <c r="G5" s="10">
        <f>LN(ΣΥΝΘΕΣΗ_ΔΕΙΚΤΩΝ!G6/ΣΥΝΘΕΣΗ_ΔΕΙΚΤΩΝ!G5)</f>
        <v>2.833050662622599E-2</v>
      </c>
      <c r="H5" s="10">
        <f>LN(ΣΥΝΘΕΣΗ_ΔΕΙΚΤΩΝ!H6/ΣΥΝΘΕΣΗ_ΔΕΙΚΤΩΝ!H5)</f>
        <v>9.2532054804831763E-3</v>
      </c>
      <c r="I5" s="10">
        <f>LN(ΣΥΝΘΕΣΗ_ΔΕΙΚΤΩΝ!I6/ΣΥΝΘΕΣΗ_ΔΕΙΚΤΩΝ!I5)</f>
        <v>6.3262196777966323E-2</v>
      </c>
      <c r="J5" s="10">
        <f>LN(ΣΥΝΘΕΣΗ_ΔΕΙΚΤΩΝ!J6/ΣΥΝΘΕΣΗ_ΔΕΙΚΤΩΝ!J5)</f>
        <v>5.2174031396881402E-3</v>
      </c>
      <c r="K5" s="10">
        <f>LN(ΣΥΝΘΕΣΗ_ΔΕΙΚΤΩΝ!K6/ΣΥΝΘΕΣΗ_ΔΕΙΚΤΩΝ!K5)</f>
        <v>3.3500868852820269E-3</v>
      </c>
      <c r="L5" s="10">
        <f>LN(ΣΥΝΘΕΣΗ_ΔΕΙΚΤΩΝ!L6/ΣΥΝΘΕΣΗ_ΔΕΙΚΤΩΝ!L5)</f>
        <v>-9.756174945364798E-3</v>
      </c>
      <c r="M5" s="10">
        <f>LN(ΣΥΝΘΕΣΗ_ΔΕΙΚΤΩΝ!M6/ΣΥΝΘΕΣΗ_ΔΕΙΚΤΩΝ!M5)</f>
        <v>2.101318959881639E-2</v>
      </c>
      <c r="N5" s="10">
        <f>LN(ΣΥΝΘΕΣΗ_ΔΕΙΚΤΩΝ!N6/ΣΥΝΘΕΣΗ_ΔΕΙΚΤΩΝ!N5)</f>
        <v>2.4097551579060524E-2</v>
      </c>
      <c r="O5" s="10">
        <f>LN(ΣΥΝΘΕΣΗ_ΔΕΙΚΤΩΝ!O6/ΣΥΝΘΕΣΗ_ΔΕΙΚΤΩΝ!O5)</f>
        <v>-1.4330756250245606E-3</v>
      </c>
      <c r="P5" s="10">
        <f>LN(ΣΥΝΘΕΣΗ_ΔΕΙΚΤΩΝ!P6/ΣΥΝΘΕΣΗ_ΔΕΙΚΤΩΝ!P5)</f>
        <v>-2.2246950221110513E-3</v>
      </c>
      <c r="Q5" s="10">
        <f>LN(ΣΥΝΘΕΣΗ_ΔΕΙΚΤΩΝ!Q6/ΣΥΝΘΕΣΗ_ΔΕΙΚΤΩΝ!Q5)</f>
        <v>1.5552413007485003E-2</v>
      </c>
      <c r="R5" s="10">
        <f>LN(ΣΥΝΘΕΣΗ_ΔΕΙΚΤΩΝ!R6/ΣΥΝΘΕΣΗ_ΔΕΙΚΤΩΝ!R5)</f>
        <v>-7.878487572079939E-3</v>
      </c>
      <c r="S5" s="10">
        <f>LN(ΣΥΝΘΕΣΗ_ΔΕΙΚΤΩΝ!S6/ΣΥΝΘΕΣΗ_ΔΕΙΚΤΩΝ!S5)</f>
        <v>1.3841051411871511E-2</v>
      </c>
      <c r="T5" s="10">
        <f>LN(ΣΥΝΘΕΣΗ_ΔΕΙΚΤΩΝ!T6/ΣΥΝΘΕΣΗ_ΔΕΙΚΤΩΝ!T5)</f>
        <v>3.71364156936166E-3</v>
      </c>
      <c r="U5" s="10">
        <f>LN(ΣΥΝΘΕΣΗ_ΔΕΙΚΤΩΝ!U6/ΣΥΝΘΕΣΗ_ΔΕΙΚΤΩΝ!U5)</f>
        <v>1.5855371789794001E-2</v>
      </c>
      <c r="V5" s="10">
        <f>LN(ΣΥΝΘΕΣΗ_ΔΕΙΚΤΩΝ!V6/ΣΥΝΘΕΣΗ_ΔΕΙΚΤΩΝ!V5)</f>
        <v>-1.3678200967182553E-2</v>
      </c>
      <c r="W5" s="10">
        <f>LN(ΣΥΝΘΕΣΗ_ΔΕΙΚΤΩΝ!W6/ΣΥΝΘΕΣΗ_ΔΕΙΚΤΩΝ!W5)</f>
        <v>4.1242958534049218E-2</v>
      </c>
      <c r="X5" s="10">
        <f>LN(ΣΥΝΘΕΣΗ_ΔΕΙΚΤΩΝ!X6/ΣΥΝΘΕΣΗ_ΔΕΙΚΤΩΝ!X5)</f>
        <v>4.7789816163508209E-3</v>
      </c>
      <c r="Y5" s="10">
        <f>LN(ΣΥΝΘΕΣΗ_ΔΕΙΚΤΩΝ!Y6/ΣΥΝΘΕΣΗ_ΔΕΙΚΤΩΝ!Y5)</f>
        <v>-2.1053409197832381E-2</v>
      </c>
      <c r="Z5" s="10">
        <f>LN(ΣΥΝΘΕΣΗ_ΔΕΙΚΤΩΝ!Z6/ΣΥΝΘΕΣΗ_ΔΕΙΚΤΩΝ!Z5)</f>
        <v>-1.6807118316381289E-2</v>
      </c>
      <c r="AA5" s="10">
        <f>LN(ΣΥΝΘΕΣΗ_ΔΕΙΚΤΩΝ!AA6/ΣΥΝΘΕΣΗ_ΔΕΙΚΤΩΝ!AA5)</f>
        <v>8.8292607145678215E-2</v>
      </c>
      <c r="AB5" s="10">
        <f>LN(ΣΥΝΘΕΣΗ_ΔΕΙΚΤΩΝ!AB6/ΣΥΝΘΕΣΗ_ΔΕΙΚΤΩΝ!AB5)</f>
        <v>7.989390033478861E-3</v>
      </c>
      <c r="AC5" s="10">
        <f>LN(ΣΥΝΘΕΣΗ_ΔΕΙΚΤΩΝ!AC6/ΣΥΝΘΕΣΗ_ΔΕΙΚΤΩΝ!AC5)</f>
        <v>0</v>
      </c>
      <c r="AD5" s="10">
        <f>LN(ΣΥΝΘΕΣΗ_ΔΕΙΚΤΩΝ!AD6/ΣΥΝΘΕΣΗ_ΔΕΙΚΤΩΝ!AD5)</f>
        <v>3.7931222323409626E-2</v>
      </c>
      <c r="AE5" s="10">
        <f>LN(ΣΥΝΘΕΣΗ_ΔΕΙΚΤΩΝ!AE6/ΣΥΝΘΕΣΗ_ΔΕΙΚΤΩΝ!AE5)</f>
        <v>1.6667052485211643E-2</v>
      </c>
      <c r="AF5" s="10">
        <f>LN(ΣΥΝΘΕΣΗ_ΔΕΙΚΤΩΝ!AF6/ΣΥΝΘΕΣΗ_ΔΕΙΚΤΩΝ!AF5)</f>
        <v>-4.6916919787751601E-2</v>
      </c>
      <c r="AG5" s="10">
        <f>LN(ΣΥΝΘΕΣΗ_ΔΕΙΚΤΩΝ!AG6/ΣΥΝΘΕΣΗ_ΔΕΙΚΤΩΝ!AG5)</f>
        <v>0</v>
      </c>
      <c r="AH5" s="10">
        <f>LN(ΣΥΝΘΕΣΗ_ΔΕΙΚΤΩΝ!AH6/ΣΥΝΘΕΣΗ_ΔΕΙΚΤΩΝ!AH5)</f>
        <v>9.7088141269609032E-3</v>
      </c>
      <c r="AI5" s="10">
        <f>LN(ΣΥΝΘΕΣΗ_ΔΕΙΚΤΩΝ!AI6/ΣΥΝΘΕΣΗ_ΔΕΙΚΤΩΝ!AI5)</f>
        <v>7.5282664207915878E-3</v>
      </c>
      <c r="AJ5" s="10">
        <f>LN(ΣΥΝΘΕΣΗ_ΔΕΙΚΤΩΝ!AJ6/ΣΥΝΘΕΣΗ_ΔΕΙΚΤΩΝ!AJ5)</f>
        <v>2.4162249279079777E-2</v>
      </c>
      <c r="AK5" s="10">
        <f>LN(ΣΥΝΘΕΣΗ_ΔΕΙΚΤΩΝ!AK6/ΣΥΝΘΕΣΗ_ΔΕΙΚΤΩΝ!AK5)</f>
        <v>-1.1049836186584935E-2</v>
      </c>
    </row>
    <row r="6" spans="1:37" x14ac:dyDescent="0.25">
      <c r="A6" s="5">
        <v>42832</v>
      </c>
      <c r="B6" s="10">
        <f>LN(ΣΥΝΘΕΣΗ_ΔΕΙΚΤΩΝ!B7/ΣΥΝΘΕΣΗ_ΔΕΙΚΤΩΝ!B6)</f>
        <v>-3.2962534995975559E-3</v>
      </c>
      <c r="C6" s="10">
        <f>LN(ΣΥΝΘΕΣΗ_ΔΕΙΚΤΩΝ!C7/ΣΥΝΘΕΣΗ_ΔΕΙΚΤΩΝ!C6)</f>
        <v>3.8813467079723751E-3</v>
      </c>
      <c r="D6" s="10">
        <f>LN(ΣΥΝΘΕΣΗ_ΔΕΙΚΤΩΝ!D7/ΣΥΝΘΕΣΗ_ΔΕΙΚΤΩΝ!D6)</f>
        <v>-9.8888321292471982E-3</v>
      </c>
      <c r="E6" s="10">
        <f>LN(ΣΥΝΘΕΣΗ_ΔΕΙΚΤΩΝ!E7/ΣΥΝΘΕΣΗ_ΔΕΙΚΤΩΝ!E6)</f>
        <v>2.4309097082473335E-2</v>
      </c>
      <c r="F6" s="10">
        <f>LN(ΣΥΝΘΕΣΗ_ΔΕΙΚΤΩΝ!F7/ΣΥΝΘΕΣΗ_ΔΕΙΚΤΩΝ!F6)</f>
        <v>1.2848142477849059E-2</v>
      </c>
      <c r="G6" s="10">
        <f>LN(ΣΥΝΘΕΣΗ_ΔΕΙΚΤΩΝ!G7/ΣΥΝΘΕΣΗ_ΔΕΙΚΤΩΝ!G6)</f>
        <v>1.1111225425070849E-2</v>
      </c>
      <c r="H6" s="10">
        <f>LN(ΣΥΝΘΕΣΗ_ΔΕΙΚΤΩΝ!H7/ΣΥΝΘΕΣΗ_ΔΕΙΚΤΩΝ!H6)</f>
        <v>2.2121917087270692E-2</v>
      </c>
      <c r="I6" s="10">
        <f>LN(ΣΥΝΘΕΣΗ_ΔΕΙΚΤΩΝ!I7/ΣΥΝΘΕΣΗ_ΔΕΙΚΤΩΝ!I6)</f>
        <v>-1.5444322427473631E-2</v>
      </c>
      <c r="J6" s="10">
        <f>LN(ΣΥΝΘΕΣΗ_ΔΕΙΚΤΩΝ!J7/ΣΥΝΘΕΣΗ_ΔΕΙΚΤΩΝ!J6)</f>
        <v>8.6692679898583741E-4</v>
      </c>
      <c r="K6" s="10">
        <f>LN(ΣΥΝΘΕΣΗ_ΔΕΙΚΤΩΝ!K7/ΣΥΝΘΕΣΗ_ΔΕΙΚΤΩΝ!K6)</f>
        <v>2.3141528561694331E-2</v>
      </c>
      <c r="L6" s="10">
        <f>LN(ΣΥΝΘΕΣΗ_ΔΕΙΚΤΩΝ!L7/ΣΥΝΘΕΣΗ_ΔΕΙΚΤΩΝ!L6)</f>
        <v>4.0351295523567449E-2</v>
      </c>
      <c r="M6" s="10">
        <f>LN(ΣΥΝΘΕΣΗ_ΔΕΙΚΤΩΝ!M7/ΣΥΝΘΕΣΗ_ΔΕΙΚΤΩΝ!M6)</f>
        <v>-1.3320843975660678E-2</v>
      </c>
      <c r="N6" s="10">
        <f>LN(ΣΥΝΘΕΣΗ_ΔΕΙΚΤΩΝ!N7/ΣΥΝΘΕΣΗ_ΔΕΙΚΤΩΝ!N6)</f>
        <v>-1.7412628477176537E-2</v>
      </c>
      <c r="O6" s="10">
        <f>LN(ΣΥΝΘΕΣΗ_ΔΕΙΚΤΩΝ!O7/ΣΥΝΘΕΣΗ_ΔΕΙΚΤΩΝ!O6)</f>
        <v>5.7200213158997062E-3</v>
      </c>
      <c r="P6" s="10">
        <f>LN(ΣΥΝΘΕΣΗ_ΔΕΙΚΤΩΝ!P7/ΣΥΝΘΕΣΗ_ΔΕΙΚΤΩΝ!P6)</f>
        <v>1.4372828957758684E-2</v>
      </c>
      <c r="Q6" s="10">
        <f>LN(ΣΥΝΘΕΣΗ_ΔΕΙΚΤΩΝ!Q7/ΣΥΝΘΕΣΗ_ΔΕΙΚΤΩΝ!Q6)</f>
        <v>1.3793322132335769E-2</v>
      </c>
      <c r="R6" s="10">
        <f>LN(ΣΥΝΘΕΣΗ_ΔΕΙΚΤΩΝ!R7/ΣΥΝΘΕΣΗ_ΔΕΙΚΤΩΝ!R6)</f>
        <v>5.6338177182560642E-3</v>
      </c>
      <c r="S6" s="10">
        <f>LN(ΣΥΝΘΕΣΗ_ΔΕΙΚΤΩΝ!S7/ΣΥΝΘΕΣΗ_ΔΕΙΚΤΩΝ!S6)</f>
        <v>-3.4423441909729015E-3</v>
      </c>
      <c r="T6" s="10">
        <f>LN(ΣΥΝΘΕΣΗ_ΔΕΙΚΤΩΝ!T7/ΣΥΝΘΕΣΗ_ΔΕΙΚΤΩΝ!T6)</f>
        <v>-3.3003330286568541E-3</v>
      </c>
      <c r="U6" s="10">
        <f>LN(ΣΥΝΘΕΣΗ_ΔΕΙΚΤΩΝ!U7/ΣΥΝΘΕΣΗ_ΔΕΙΚΤΩΝ!U6)</f>
        <v>7.3626315244674903E-2</v>
      </c>
      <c r="V6" s="10">
        <f>LN(ΣΥΝΘΕΣΗ_ΔΕΙΚΤΩΝ!V7/ΣΥΝΘΕΣΗ_ΔΕΙΚΤΩΝ!V6)</f>
        <v>-2.3369956885464496E-3</v>
      </c>
      <c r="W6" s="10">
        <f>LN(ΣΥΝΘΕΣΗ_ΔΕΙΚΤΩΝ!W7/ΣΥΝΘΕΣΗ_ΔΕΙΚΤΩΝ!W6)</f>
        <v>6.0423144559626617E-3</v>
      </c>
      <c r="X6" s="10">
        <f>LN(ΣΥΝΘΕΣΗ_ΔΕΙΚΤΩΝ!X7/ΣΥΝΘΕΣΗ_ΔΕΙΚΤΩΝ!X6)</f>
        <v>0</v>
      </c>
      <c r="Y6" s="10">
        <f>LN(ΣΥΝΘΕΣΗ_ΔΕΙΚΤΩΝ!Y7/ΣΥΝΘΕΣΗ_ΔΕΙΚΤΩΝ!Y6)</f>
        <v>2.521141934649607E-2</v>
      </c>
      <c r="Z6" s="10">
        <f>LN(ΣΥΝΘΕΣΗ_ΔΕΙΚΤΩΝ!Z7/ΣΥΝΘΕΣΗ_ΔΕΙΚΤΩΝ!Z6)</f>
        <v>2.5105921131076261E-2</v>
      </c>
      <c r="AA6" s="10">
        <f>LN(ΣΥΝΘΕΣΗ_ΔΕΙΚΤΩΝ!AA7/ΣΥΝΘΕΣΗ_ΔΕΙΚΤΩΝ!AA6)</f>
        <v>7.0175726586465398E-3</v>
      </c>
      <c r="AB6" s="10">
        <f>LN(ΣΥΝΘΕΣΗ_ΔΕΙΚΤΩΝ!AB7/ΣΥΝΘΕΣΗ_ΔΕΙΚΤΩΝ!AB6)</f>
        <v>-2.6560440581162963E-3</v>
      </c>
      <c r="AC6" s="10">
        <f>LN(ΣΥΝΘΕΣΗ_ΔΕΙΚΤΩΝ!AC7/ΣΥΝΘΕΣΗ_ΔΕΙΚΤΩΝ!AC6)</f>
        <v>1.4184634991956381E-2</v>
      </c>
      <c r="AD6" s="10">
        <f>LN(ΣΥΝΘΕΣΗ_ΔΕΙΚΤΩΝ!AD7/ΣΥΝΘΕΣΗ_ΔΕΙΚΤΩΝ!AD6)</f>
        <v>1.2330612457478504E-2</v>
      </c>
      <c r="AE6" s="10">
        <f>LN(ΣΥΝΘΕΣΗ_ΔΕΙΚΤΩΝ!AE7/ΣΥΝΘΕΣΗ_ΔΕΙΚΤΩΝ!AE6)</f>
        <v>0</v>
      </c>
      <c r="AF6" s="10">
        <f>LN(ΣΥΝΘΕΣΗ_ΔΕΙΚΤΩΝ!AF7/ΣΥΝΘΕΣΗ_ΔΕΙΚΤΩΝ!AF6)</f>
        <v>-2.8794901947944755E-2</v>
      </c>
      <c r="AG6" s="10">
        <f>LN(ΣΥΝΘΕΣΗ_ΔΕΙΚΤΩΝ!AG7/ΣΥΝΘΕΣΗ_ΔΕΙΚΤΩΝ!AG6)</f>
        <v>-1.6529301951210582E-2</v>
      </c>
      <c r="AH6" s="10">
        <f>LN(ΣΥΝΘΕΣΗ_ΔΕΙΚΤΩΝ!AH7/ΣΥΝΘΕΣΗ_ΔΕΙΚΤΩΝ!AH6)</f>
        <v>-1.9512814223581601E-2</v>
      </c>
      <c r="AI6" s="10">
        <f>LN(ΣΥΝΘΕΣΗ_ΔΕΙΚΤΩΝ!AI7/ΣΥΝΘΕΣΗ_ΔΕΙΚΤΩΝ!AI6)</f>
        <v>0</v>
      </c>
      <c r="AJ6" s="10">
        <f>LN(ΣΥΝΘΕΣΗ_ΔΕΙΚΤΩΝ!AJ7/ΣΥΝΘΕΣΗ_ΔΕΙΚΤΩΝ!AJ6)</f>
        <v>-1.3351333174864113E-2</v>
      </c>
      <c r="AK6" s="10">
        <f>LN(ΣΥΝΘΕΣΗ_ΔΕΙΚΤΩΝ!AK7/ΣΥΝΘΕΣΗ_ΔΕΙΚΤΩΝ!AK6)</f>
        <v>-3.7740327982847086E-2</v>
      </c>
    </row>
    <row r="7" spans="1:37" x14ac:dyDescent="0.25">
      <c r="A7" s="5">
        <v>42835</v>
      </c>
      <c r="B7" s="10">
        <f>LN(ΣΥΝΘΕΣΗ_ΔΕΙΚΤΩΝ!B8/ΣΥΝΘΕΣΗ_ΔΕΙΚΤΩΝ!B7)</f>
        <v>-2.0656896417877249E-3</v>
      </c>
      <c r="C7" s="10">
        <f>LN(ΣΥΝΘΕΣΗ_ΔΕΙΚΤΩΝ!C8/ΣΥΝΘΕΣΗ_ΔΕΙΚΤΩΝ!C7)</f>
        <v>1.1554461421866787E-2</v>
      </c>
      <c r="D7" s="10">
        <f>LN(ΣΥΝΘΕΣΗ_ΔΕΙΚΤΩΝ!D8/ΣΥΝΘΕΣΗ_ΔΕΙΚΤΩΝ!D7)</f>
        <v>1.7241806434505954E-2</v>
      </c>
      <c r="E7" s="10">
        <f>LN(ΣΥΝΘΕΣΗ_ΔΕΙΚΤΩΝ!E8/ΣΥΝΘΕΣΗ_ΔΕΙΚΤΩΝ!E7)</f>
        <v>-1.9535818329815782E-2</v>
      </c>
      <c r="F7" s="10">
        <f>LN(ΣΥΝΘΕΣΗ_ΔΕΙΚΤΩΝ!F8/ΣΥΝΘΕΣΗ_ΔΕΙΚΤΩΝ!F7)</f>
        <v>0</v>
      </c>
      <c r="G7" s="10">
        <f>LN(ΣΥΝΘΕΣΗ_ΔΕΙΚΤΩΝ!G8/ΣΥΝΘΕΣΗ_ΔΕΙΚΤΩΝ!G7)</f>
        <v>0</v>
      </c>
      <c r="H7" s="10">
        <f>LN(ΣΥΝΘΕΣΗ_ΔΕΙΚΤΩΝ!H8/ΣΥΝΘΕΣΗ_ΔΕΙΚΤΩΝ!H7)</f>
        <v>2.2901764286684632E-2</v>
      </c>
      <c r="I7" s="10">
        <f>LN(ΣΥΝΘΕΣΗ_ΔΕΙΚΤΩΝ!I8/ΣΥΝΘΕΣΗ_ΔΕΙΚΤΩΝ!I7)</f>
        <v>-1.5686596167699619E-2</v>
      </c>
      <c r="J7" s="10">
        <f>LN(ΣΥΝΘΕΣΗ_ΔΕΙΚΤΩΝ!J8/ΣΥΝΘΕΣΗ_ΔΕΙΚΤΩΝ!J7)</f>
        <v>-7.8295310797047817E-3</v>
      </c>
      <c r="K7" s="10">
        <f>LN(ΣΥΝΘΕΣΗ_ΔΕΙΚΤΩΝ!K8/ΣΥΝΘΕΣΗ_ΔΕΙΚΤΩΝ!K7)</f>
        <v>3.531667192489972E-2</v>
      </c>
      <c r="L7" s="10">
        <f>LN(ΣΥΝΘΕΣΗ_ΔΕΙΚΤΩΝ!L8/ΣΥΝΘΕΣΗ_ΔΕΙΚΤΩΝ!L7)</f>
        <v>5.6338177182560642E-3</v>
      </c>
      <c r="M7" s="10">
        <f>LN(ΣΥΝΘΕΣΗ_ΔΕΙΚΤΩΝ!M8/ΣΥΝΘΕΣΗ_ΔΕΙΚΤΩΝ!M7)</f>
        <v>-1.7391742711869107E-2</v>
      </c>
      <c r="N7" s="10">
        <f>LN(ΣΥΝΘΕΣΗ_ΔΕΙΚΤΩΝ!N8/ΣΥΝΘΕΣΗ_ΔΕΙΚΤΩΝ!N7)</f>
        <v>1.2106539008961844E-3</v>
      </c>
      <c r="O7" s="10">
        <f>LN(ΣΥΝΘΕΣΗ_ΔΕΙΚΤΩΝ!O8/ΣΥΝΘΕΣΗ_ΔΕΙΚΤΩΝ!O7)</f>
        <v>9.9319772167121637E-3</v>
      </c>
      <c r="P7" s="10">
        <f>LN(ΣΥΝΘΕΣΗ_ΔΕΙΚΤΩΝ!P8/ΣΥΝΘΕΣΗ_ΔΕΙΚΤΩΝ!P7)</f>
        <v>-1.8837122086444225E-2</v>
      </c>
      <c r="Q7" s="10">
        <f>LN(ΣΥΝΘΕΣΗ_ΔΕΙΚΤΩΝ!Q8/ΣΥΝΘΕΣΗ_ΔΕΙΚΤΩΝ!Q7)</f>
        <v>4.5558165358606613E-3</v>
      </c>
      <c r="R7" s="10">
        <f>LN(ΣΥΝΘΕΣΗ_ΔΕΙΚΤΩΝ!R8/ΣΥΝΘΕΣΗ_ΔΕΙΚΤΩΝ!R7)</f>
        <v>0</v>
      </c>
      <c r="S7" s="10">
        <f>LN(ΣΥΝΘΕΣΗ_ΔΕΙΚΤΩΝ!S8/ΣΥΝΘΕΣΗ_ΔΕΙΚΤΩΝ!S7)</f>
        <v>1.3698844358161927E-2</v>
      </c>
      <c r="T7" s="10">
        <f>LN(ΣΥΝΘΕΣΗ_ΔΕΙΚΤΩΝ!T8/ΣΥΝΘΕΣΗ_ΔΕΙΚΤΩΝ!T7)</f>
        <v>-1.5407342051990054E-2</v>
      </c>
      <c r="U7" s="10">
        <f>LN(ΣΥΝΘΕΣΗ_ΔΕΙΚΤΩΝ!U8/ΣΥΝΘΕΣΗ_ΔΕΙΚΤΩΝ!U7)</f>
        <v>0.17305818547632162</v>
      </c>
      <c r="V7" s="10">
        <f>LN(ΣΥΝΘΕΣΗ_ΔΕΙΚΤΩΝ!V8/ΣΥΝΘΕΣΗ_ΔΕΙΚΤΩΝ!V7)</f>
        <v>2.2899115533827764E-2</v>
      </c>
      <c r="W7" s="10">
        <f>LN(ΣΥΝΘΕΣΗ_ΔΕΙΚΤΩΝ!W8/ΣΥΝΘΕΣΗ_ΔΕΙΚΤΩΝ!W7)</f>
        <v>2.006018726865766E-3</v>
      </c>
      <c r="X7" s="10">
        <f>LN(ΣΥΝΘΕΣΗ_ΔΕΙΚΤΩΝ!X8/ΣΥΝΘΕΣΗ_ΔΕΙΚΤΩΝ!X7)</f>
        <v>-2.8777224558691326E-2</v>
      </c>
      <c r="Y7" s="10">
        <f>LN(ΣΥΝΘΕΣΗ_ΔΕΙΚΤΩΝ!Y8/ΣΥΝΘΕΣΗ_ΔΕΙΚΤΩΝ!Y7)</f>
        <v>1.6461277054071931E-2</v>
      </c>
      <c r="Z7" s="10">
        <f>LN(ΣΥΝΘΕΣΗ_ΔΕΙΚΤΩΝ!Z8/ΣΥΝΘΕΣΗ_ΔΕΙΚΤΩΝ!Z7)</f>
        <v>0</v>
      </c>
      <c r="AA7" s="10">
        <f>LN(ΣΥΝΘΕΣΗ_ΔΕΙΚΤΩΝ!AA8/ΣΥΝΘΕΣΗ_ΔΕΙΚΤΩΝ!AA7)</f>
        <v>1.3889112160667093E-2</v>
      </c>
      <c r="AB7" s="10">
        <f>LN(ΣΥΝΘΕΣΗ_ΔΕΙΚΤΩΝ!AB8/ΣΥΝΘΕΣΗ_ΔΕΙΚΤΩΝ!AB7)</f>
        <v>2.6560440581162104E-3</v>
      </c>
      <c r="AC7" s="10">
        <f>LN(ΣΥΝΘΕΣΗ_ΔΕΙΚΤΩΝ!AC8/ΣΥΝΘΕΣΗ_ΔΕΙΚΤΩΝ!AC7)</f>
        <v>2.1645030095730502E-3</v>
      </c>
      <c r="AD7" s="10">
        <f>LN(ΣΥΝΘΕΣΗ_ΔΕΙΚΤΩΝ!AD8/ΣΥΝΘΕΣΗ_ΔΕΙΚΤΩΝ!AD7)</f>
        <v>-2.7330893716971189E-2</v>
      </c>
      <c r="AE7" s="10">
        <f>LN(ΣΥΝΘΕΣΗ_ΔΕΙΚΤΩΝ!AE8/ΣΥΝΘΕΣΗ_ΔΕΙΚΤΩΝ!AE7)</f>
        <v>3.2523191705560145E-2</v>
      </c>
      <c r="AF7" s="10">
        <f>LN(ΣΥΝΘΕΣΗ_ΔΕΙΚΤΩΝ!AF8/ΣΥΝΘΕΣΗ_ΔΕΙΚΤΩΝ!AF7)</f>
        <v>1.7817843316793893E-2</v>
      </c>
      <c r="AG7" s="10">
        <f>LN(ΣΥΝΘΕΣΗ_ΔΕΙΚΤΩΝ!AG8/ΣΥΝΘΕΣΗ_ΔΕΙΚΤΩΝ!AG7)</f>
        <v>2.1978906718775167E-2</v>
      </c>
      <c r="AH7" s="10">
        <f>LN(ΣΥΝΘΕΣΗ_ΔΕΙΚΤΩΝ!AH8/ΣΥΝΘΕΣΗ_ΔΕΙΚΤΩΝ!AH7)</f>
        <v>-9.9010709827115698E-3</v>
      </c>
      <c r="AI7" s="10">
        <f>LN(ΣΥΝΘΕΣΗ_ΔΕΙΚΤΩΝ!AI8/ΣΥΝΘΕΣΗ_ΔΕΙΚΤΩΝ!AI7)</f>
        <v>-5.0012504168235388E-4</v>
      </c>
      <c r="AJ7" s="10">
        <f>LN(ΣΥΝΘΕΣΗ_ΔΕΙΚΤΩΝ!AJ8/ΣΥΝΘΕΣΗ_ΔΕΙΚΤΩΝ!AJ7)</f>
        <v>5.3619431413853731E-3</v>
      </c>
      <c r="AK7" s="10">
        <f>LN(ΣΥΝΘΕΣΗ_ΔΕΙΚΤΩΝ!AK8/ΣΥΝΘΕΣΗ_ΔΕΙΚΤΩΝ!AK7)</f>
        <v>0</v>
      </c>
    </row>
    <row r="8" spans="1:37" x14ac:dyDescent="0.25">
      <c r="A8" s="5">
        <v>42836</v>
      </c>
      <c r="B8" s="10">
        <f>LN(ΣΥΝΘΕΣΗ_ΔΕΙΚΤΩΝ!B9/ΣΥΝΘΕΣΗ_ΔΕΙΚΤΩΝ!B8)</f>
        <v>1.5593258092295136E-2</v>
      </c>
      <c r="C8" s="10">
        <f>LN(ΣΥΝΘΕΣΗ_ΔΕΙΚΤΩΝ!C9/ΣΥΝΘΕΣΗ_ΔΕΙΚΤΩΝ!C8)</f>
        <v>1.0934938213712896E-3</v>
      </c>
      <c r="D8" s="10">
        <f>LN(ΣΥΝΘΕΣΗ_ΔΕΙΚΤΩΝ!D9/ΣΥΝΘΕΣΗ_ΔΕΙΚΤΩΝ!D8)</f>
        <v>-2.3472356185142044E-2</v>
      </c>
      <c r="E8" s="10">
        <f>LN(ΣΥΝΘΕΣΗ_ΔΕΙΚΤΩΝ!E9/ΣΥΝΘΕΣΗ_ΔΕΙΚΤΩΝ!E8)</f>
        <v>-4.1672696400567956E-2</v>
      </c>
      <c r="F8" s="10">
        <f>LN(ΣΥΝΘΕΣΗ_ΔΕΙΚΤΩΝ!F9/ΣΥΝΘΕΣΗ_ΔΕΙΚΤΩΝ!F8)</f>
        <v>-2.1299262578248533E-3</v>
      </c>
      <c r="G8" s="10">
        <f>LN(ΣΥΝΘΕΣΗ_ΔΕΙΚΤΩΝ!G9/ΣΥΝΘΕΣΗ_ΔΕΙΚΤΩΝ!G8)</f>
        <v>0</v>
      </c>
      <c r="H8" s="10">
        <f>LN(ΣΥΝΘΕΣΗ_ΔΕΙΚΤΩΝ!H9/ΣΥΝΘΕΣΗ_ΔΕΙΚΤΩΝ!H8)</f>
        <v>0</v>
      </c>
      <c r="I8" s="10">
        <f>LN(ΣΥΝΘΕΣΗ_ΔΕΙΚΤΩΝ!I9/ΣΥΝΘΕΣΗ_ΔΕΙΚΤΩΝ!I8)</f>
        <v>5.3859169672729412E-2</v>
      </c>
      <c r="J8" s="10">
        <f>LN(ΣΥΝΘΕΣΗ_ΔΕΙΚΤΩΝ!J9/ΣΥΝΘΕΣΗ_ΔΕΙΚΤΩΝ!J8)</f>
        <v>8.695706967553913E-3</v>
      </c>
      <c r="K8" s="10">
        <f>LN(ΣΥΝΘΕΣΗ_ΔΕΙΚΤΩΝ!K9/ΣΥΝΘΕΣΗ_ΔΕΙΚΤΩΝ!K8)</f>
        <v>-1.9108861698046473E-2</v>
      </c>
      <c r="L8" s="10">
        <f>LN(ΣΥΝΘΕΣΗ_ΔΕΙΚΤΩΝ!L9/ΣΥΝΘΕΣΗ_ΔΕΙΚΤΩΝ!L8)</f>
        <v>-7.5188324140273398E-3</v>
      </c>
      <c r="M8" s="10">
        <f>LN(ΣΥΝΘΕΣΗ_ΔΕΙΚΤΩΝ!M9/ΣΥΝΘΕΣΗ_ΔΕΙΚΤΩΝ!M8)</f>
        <v>1.1628037995119214E-2</v>
      </c>
      <c r="N8" s="10">
        <f>LN(ΣΥΝΘΕΣΗ_ΔΕΙΚΤΩΝ!N9/ΣΥΝΘΕΣΗ_ΔΕΙΚΤΩΝ!N8)</f>
        <v>-1.2785562296971927E-2</v>
      </c>
      <c r="O8" s="10">
        <f>LN(ΣΥΝΘΕΣΗ_ΔΕΙΚΤΩΝ!O9/ΣΥΝΘΕΣΗ_ΔΕΙΚΤΩΝ!O8)</f>
        <v>-5.6633310082122119E-3</v>
      </c>
      <c r="P8" s="10">
        <f>LN(ΣΥΝΘΕΣΗ_ΔΕΙΚΤΩΝ!P9/ΣΥΝΘΕΣΗ_ΔΕΙΚΤΩΝ!P8)</f>
        <v>-2.2396425935046868E-3</v>
      </c>
      <c r="Q8" s="10">
        <f>LN(ΣΥΝΘΕΣΗ_ΔΕΙΚΤΩΝ!Q9/ΣΥΝΘΕΣΗ_ΔΕΙΚΤΩΝ!Q8)</f>
        <v>-1.1428695823622631E-2</v>
      </c>
      <c r="R8" s="10">
        <f>LN(ΣΥΝΘΕΣΗ_ΔΕΙΚΤΩΝ!R9/ΣΥΝΘΕΣΗ_ΔΕΙΚΤΩΝ!R8)</f>
        <v>0</v>
      </c>
      <c r="S8" s="10">
        <f>LN(ΣΥΝΘΕΣΗ_ΔΕΙΚΤΩΝ!S9/ΣΥΝΘΕΣΗ_ΔΕΙΚΤΩΝ!S8)</f>
        <v>5.6213144840552481E-2</v>
      </c>
      <c r="T8" s="10">
        <f>LN(ΣΥΝΘΕΣΗ_ΔΕΙΚΤΩΝ!T9/ΣΥΝΘΕΣΗ_ΔΕΙΚΤΩΝ!T8)</f>
        <v>-1.4796296150754926E-2</v>
      </c>
      <c r="U8" s="10">
        <f>LN(ΣΥΝΘΕΣΗ_ΔΕΙΚΤΩΝ!U9/ΣΥΝΘΕΣΗ_ΔΕΙΚΤΩΝ!U8)</f>
        <v>2.5142199940990186E-2</v>
      </c>
      <c r="V8" s="10">
        <f>LN(ΣΥΝΘΕΣΗ_ΔΕΙΚΤΩΝ!V9/ΣΥΝΘΕΣΗ_ΔΕΙΚΤΩΝ!V8)</f>
        <v>4.3354317764460592E-3</v>
      </c>
      <c r="W8" s="10">
        <f>LN(ΣΥΝΘΕΣΗ_ΔΕΙΚΤΩΝ!W9/ΣΥΝΘΕΣΗ_ΔΕΙΚΤΩΝ!W8)</f>
        <v>7.9840743482205486E-3</v>
      </c>
      <c r="X8" s="10">
        <f>LN(ΣΥΝΘΕΣΗ_ΔΕΙΚΤΩΝ!X9/ΣΥΝΘΕΣΗ_ΔΕΙΚΤΩΝ!X8)</f>
        <v>7.333203236263448E-3</v>
      </c>
      <c r="Y8" s="10">
        <f>LN(ΣΥΝΘΕΣΗ_ΔΕΙΚΤΩΝ!Y9/ΣΥΝΘΕΣΗ_ΔΕΙΚΤΩΝ!Y8)</f>
        <v>5.5569851154810786E-2</v>
      </c>
      <c r="Z8" s="10">
        <f>LN(ΣΥΝΘΕΣΗ_ΔΕΙΚΤΩΝ!Z9/ΣΥΝΘΕΣΗ_ΔΕΙΚΤΩΝ!Z8)</f>
        <v>8.2304991365154435E-3</v>
      </c>
      <c r="AA8" s="10">
        <f>LN(ΣΥΝΘΕΣΗ_ΔΕΙΚΤΩΝ!AA9/ΣΥΝΘΕΣΗ_ΔΕΙΚΤΩΝ!AA8)</f>
        <v>6.8728792877620504E-3</v>
      </c>
      <c r="AB8" s="10">
        <f>LN(ΣΥΝΘΕΣΗ_ΔΕΙΚΤΩΝ!AB9/ΣΥΝΘΕΣΗ_ΔΕΙΚΤΩΝ!AB8)</f>
        <v>2.8760152175262652E-2</v>
      </c>
      <c r="AC8" s="10">
        <f>LN(ΣΥΝΘΕΣΗ_ΔΕΙΚΤΩΝ!AC9/ΣΥΝΘΕΣΗ_ΔΕΙΚΤΩΝ!AC8)</f>
        <v>-5.4200674693392556E-3</v>
      </c>
      <c r="AD8" s="10">
        <f>LN(ΣΥΝΘΕΣΗ_ΔΕΙΚΤΩΝ!AD9/ΣΥΝΘΕΣΗ_ΔΕΙΚΤΩΝ!AD8)</f>
        <v>-7.5853713892566118E-3</v>
      </c>
      <c r="AE8" s="10">
        <f>LN(ΣΥΝΘΕΣΗ_ΔΕΙΚΤΩΝ!AE9/ΣΥΝΘΕΣΗ_ΔΕΙΚΤΩΝ!AE8)</f>
        <v>0</v>
      </c>
      <c r="AF8" s="10">
        <f>LN(ΣΥΝΘΕΣΗ_ΔΕΙΚΤΩΝ!AF9/ΣΥΝΘΕΣΗ_ΔΕΙΚΤΩΝ!AF8)</f>
        <v>4.7422678551607214E-2</v>
      </c>
      <c r="AG8" s="10">
        <f>LN(ΣΥΝΘΕΣΗ_ΔΕΙΚΤΩΝ!AG9/ΣΥΝΘΕΣΗ_ΔΕΙΚΤΩΝ!AG8)</f>
        <v>-2.7549951768230631E-2</v>
      </c>
      <c r="AH8" s="10">
        <f>LN(ΣΥΝΘΕΣΗ_ΔΕΙΚΤΩΝ!AH9/ΣΥΝΘΕΣΗ_ΔΕΙΚΤΩΝ!AH8)</f>
        <v>4.9627893421290972E-3</v>
      </c>
      <c r="AI8" s="10">
        <f>LN(ΣΥΝΘΕΣΗ_ΔΕΙΚΤΩΝ!AI9/ΣΥΝΘΕΣΗ_ΔΕΙΚΤΩΝ!AI8)</f>
        <v>2.7628792429934927E-2</v>
      </c>
      <c r="AJ8" s="10">
        <f>LN(ΣΥΝΘΕΣΗ_ΔΕΙΚΤΩΝ!AJ9/ΣΥΝΘΕΣΗ_ΔΕΙΚΤΩΝ!AJ8)</f>
        <v>-1.8893949359961738E-2</v>
      </c>
      <c r="AK8" s="10">
        <f>LN(ΣΥΝΘΕΣΗ_ΔΕΙΚΤΩΝ!AK9/ΣΥΝΘΕΣΗ_ΔΕΙΚΤΩΝ!AK8)</f>
        <v>7.6628727455690972E-3</v>
      </c>
    </row>
    <row r="9" spans="1:37" x14ac:dyDescent="0.25">
      <c r="A9" s="5">
        <v>42837</v>
      </c>
      <c r="B9" s="10">
        <f>LN(ΣΥΝΘΕΣΗ_ΔΕΙΚΤΩΝ!B10/ΣΥΝΘΕΣΗ_ΔΕΙΚΤΩΝ!B9)</f>
        <v>-3.2626456348162714E-3</v>
      </c>
      <c r="C9" s="10">
        <f>LN(ΣΥΝΘΕΣΗ_ΔΕΙΚΤΩΝ!C10/ΣΥΝΘΕΣΗ_ΔΕΙΚΤΩΝ!C9)</f>
        <v>5.4496047675644645E-3</v>
      </c>
      <c r="D9" s="10">
        <f>LN(ΣΥΝΘΕΣΗ_ΔΕΙΚΤΩΝ!D10/ΣΥΝΘΕΣΗ_ΔΕΙΚΤΩΝ!D9)</f>
        <v>1.3656326447485555E-2</v>
      </c>
      <c r="E9" s="10">
        <f>LN(ΣΥΝΘΕΣΗ_ΔΕΙΚΤΩΝ!E10/ΣΥΝΘΕΣΗ_ΔΕΙΚΤΩΝ!E9)</f>
        <v>2.1053409197832482E-2</v>
      </c>
      <c r="F9" s="10">
        <f>LN(ΣΥΝΘΕΣΗ_ΔΕΙΚΤΩΝ!F10/ΣΥΝΘΕΣΗ_ΔΕΙΚΤΩΝ!F9)</f>
        <v>-1.2875714360045393E-2</v>
      </c>
      <c r="G9" s="10">
        <f>LN(ΣΥΝΘΕΣΗ_ΔΕΙΚΤΩΝ!G10/ΣΥΝΘΕΣΗ_ΔΕΙΚΤΩΝ!G9)</f>
        <v>1.0989121575595165E-2</v>
      </c>
      <c r="H9" s="10">
        <f>LN(ΣΥΝΘΕΣΗ_ΔΕΙΚΤΩΝ!H10/ΣΥΝΘΕΣΗ_ΔΕΙΚΤΩΝ!H9)</f>
        <v>-1.3933094303924049E-2</v>
      </c>
      <c r="I9" s="10">
        <f>LN(ΣΥΝΘΕΣΗ_ΔΕΙΚΤΩΝ!I10/ΣΥΝΘΕΣΗ_ΔΕΙΚΤΩΝ!I9)</f>
        <v>-1.8904154639152609E-2</v>
      </c>
      <c r="J9" s="10">
        <f>LN(ΣΥΝΘΕΣΗ_ΔΕΙΚΤΩΝ!J10/ΣΥΝΘΕΣΗ_ΔΕΙΚΤΩΝ!J9)</f>
        <v>-1.7467693040390947E-2</v>
      </c>
      <c r="K9" s="10">
        <f>LN(ΣΥΝΘΕΣΗ_ΔΕΙΚΤΩΝ!K10/ΣΥΝΘΕΣΗ_ΔΕΙΚΤΩΝ!K9)</f>
        <v>2.5398190605610403E-2</v>
      </c>
      <c r="L9" s="10">
        <f>LN(ΣΥΝΘΕΣΗ_ΔΕΙΚΤΩΝ!L10/ΣΥΝΘΕΣΗ_ΔΕΙΚΤΩΝ!L9)</f>
        <v>-5.6764580048051906E-3</v>
      </c>
      <c r="M9" s="10">
        <f>LN(ΣΥΝΘΕΣΗ_ΔΕΙΚΤΩΝ!M10/ΣΥΝΘΕΣΗ_ΔΕΙΚΤΩΝ!M9)</f>
        <v>7.677580899034332E-3</v>
      </c>
      <c r="N9" s="10">
        <f>LN(ΣΥΝΘΕΣΗ_ΔΕΙΚΤΩΝ!N10/ΣΥΝΘΕΣΗ_ΔΕΙΚΤΩΝ!N9)</f>
        <v>-1.357207754554359E-2</v>
      </c>
      <c r="O9" s="10">
        <f>LN(ΣΥΝΘΕΣΗ_ΔΕΙΚΤΩΝ!O10/ΣΥΝΘΕΣΗ_ΔΕΙΚΤΩΝ!O9)</f>
        <v>4.2505022905795515E-3</v>
      </c>
      <c r="P9" s="10">
        <f>LN(ΣΥΝΘΕΣΗ_ΔΕΙΚΤΩΝ!P10/ΣΥΝΘΕΣΗ_ΔΕΙΚΤΩΝ!P9)</f>
        <v>8.9286307443013982E-3</v>
      </c>
      <c r="Q9" s="10">
        <f>LN(ΣΥΝΘΕΣΗ_ΔΕΙΚΤΩΝ!Q10/ΣΥΝΘΕΣΗ_ΔΕΙΚΤΩΝ!Q9)</f>
        <v>1.3698844358161927E-2</v>
      </c>
      <c r="R9" s="10">
        <f>LN(ΣΥΝΘΕΣΗ_ΔΕΙΚΤΩΝ!R10/ΣΥΝΘΕΣΗ_ΔΕΙΚΤΩΝ!R9)</f>
        <v>0</v>
      </c>
      <c r="S9" s="10">
        <f>LN(ΣΥΝΘΕΣΗ_ΔΕΙΚΤΩΝ!S10/ΣΥΝΘΕΣΗ_ΔΕΙΚΤΩΝ!S9)</f>
        <v>-6.4516352814887193E-3</v>
      </c>
      <c r="T9" s="10">
        <f>LN(ΣΥΝΘΕΣΗ_ΔΕΙΚΤΩΝ!T10/ΣΥΝΘΕΣΗ_ΔΕΙΚΤΩΝ!T9)</f>
        <v>3.0203638202745037E-2</v>
      </c>
      <c r="U9" s="10">
        <f>LN(ΣΥΝΘΕΣΗ_ΔΕΙΚΤΩΝ!U10/ΣΥΝΘΕΣΗ_ΔΕΙΚΤΩΝ!U9)</f>
        <v>-8.5985052552317934E-3</v>
      </c>
      <c r="V9" s="10">
        <f>LN(ΣΥΝΘΕΣΗ_ΔΕΙΚΤΩΝ!V10/ΣΥΝΘΕΣΗ_ΔΕΙΚΤΩΝ!V9)</f>
        <v>-6.6248100657569711E-3</v>
      </c>
      <c r="W9" s="10">
        <f>LN(ΣΥΝΘΕΣΗ_ΔΕΙΚΤΩΝ!W10/ΣΥΝΘΕΣΗ_ΔΕΙΚΤΩΝ!W9)</f>
        <v>-3.9840690148744591E-3</v>
      </c>
      <c r="X9" s="10">
        <f>LN(ΣΥΝΘΕΣΗ_ΔΕΙΚΤΩΝ!X10/ΣΥΝΘΕΣΗ_ΔΕΙΚΤΩΝ!X9)</f>
        <v>2.4324993750611955E-3</v>
      </c>
      <c r="Y9" s="10">
        <f>LN(ΣΥΝΘΕΣΗ_ΔΕΙΚΤΩΝ!Y10/ΣΥΝΘΕΣΗ_ΔΕΙΚΤΩΝ!Y9)</f>
        <v>1.5325970478226772E-2</v>
      </c>
      <c r="Z9" s="10">
        <f>LN(ΣΥΝΘΕΣΗ_ΔΕΙΚΤΩΝ!Z10/ΣΥΝΘΕΣΗ_ΔΕΙΚΤΩΝ!Z9)</f>
        <v>-8.23049913651548E-3</v>
      </c>
      <c r="AA9" s="10">
        <f>LN(ΣΥΝΘΕΣΗ_ΔΕΙΚΤΩΝ!AA10/ΣΥΝΘΕΣΗ_ΔΕΙΚΤΩΝ!AA9)</f>
        <v>-1.3793322132335873E-2</v>
      </c>
      <c r="AB9" s="10">
        <f>LN(ΣΥΝΘΕΣΗ_ΔΕΙΚΤΩΝ!AB10/ΣΥΝΘΕΣΗ_ΔΕΙΚΤΩΝ!AB9)</f>
        <v>-7.7620053354891892E-3</v>
      </c>
      <c r="AC9" s="10">
        <f>LN(ΣΥΝΘΕΣΗ_ΔΕΙΚΤΩΝ!AC10/ΣΥΝΘΕΣΗ_ΔΕΙΚΤΩΝ!AC9)</f>
        <v>1.0810916104215676E-2</v>
      </c>
      <c r="AD9" s="10">
        <f>LN(ΣΥΝΘΕΣΗ_ΔΕΙΚΤΩΝ!AD10/ΣΥΝΘΕΣΗ_ΔΕΙΚΤΩΝ!AD9)</f>
        <v>3.2462276144661108E-2</v>
      </c>
      <c r="AE9" s="10">
        <f>LN(ΣΥΝΘΕΣΗ_ΔΕΙΚΤΩΝ!AE10/ΣΥΝΘΕΣΗ_ΔΕΙΚΤΩΝ!AE9)</f>
        <v>7.9681696491768813E-3</v>
      </c>
      <c r="AF9" s="10">
        <f>LN(ΣΥΝΘΕΣΗ_ΔΕΙΚΤΩΝ!AF10/ΣΥΝΘΕΣΗ_ΔΕΙΚΤΩΝ!AF9)</f>
        <v>9.0514007540831901E-2</v>
      </c>
      <c r="AG9" s="10">
        <f>LN(ΣΥΝΘΕΣΗ_ΔΕΙΚΤΩΝ!AG10/ΣΥΝΘΕΣΗ_ΔΕΙΚΤΩΝ!AG9)</f>
        <v>1.9364367181791152E-2</v>
      </c>
      <c r="AH9" s="10">
        <f>LN(ΣΥΝΘΕΣΗ_ΔΕΙΚΤΩΝ!AH10/ΣΥΝΘΕΣΗ_ΔΕΙΚΤΩΝ!AH9)</f>
        <v>3.4066554563606057E-2</v>
      </c>
      <c r="AI9" s="10">
        <f>LN(ΣΥΝΘΕΣΗ_ΔΕΙΚΤΩΝ!AI10/ΣΥΝΘΕΣΗ_ΔΕΙΚΤΩΝ!AI9)</f>
        <v>4.3699996711183877E-3</v>
      </c>
      <c r="AJ9" s="10">
        <f>LN(ΣΥΝΘΕΣΗ_ΔΕΙΚΤΩΝ!AJ10/ΣΥΝΘΕΣΗ_ΔΕΙΚΤΩΝ!AJ9)</f>
        <v>-1.648388972168937E-2</v>
      </c>
      <c r="AK9" s="10">
        <f>LN(ΣΥΝΘΕΣΗ_ΔΕΙΚΤΩΝ!AK10/ΣΥΝΘΕΣΗ_ΔΕΙΚΤΩΝ!AK9)</f>
        <v>-2.7080958602670811E-2</v>
      </c>
    </row>
    <row r="10" spans="1:37" x14ac:dyDescent="0.25">
      <c r="A10" s="5">
        <v>42838</v>
      </c>
      <c r="B10" s="10">
        <f>LN(ΣΥΝΘΕΣΗ_ΔΕΙΚΤΩΝ!B11/ΣΥΝΘΕΣΗ_ΔΕΙΚΤΩΝ!B10)</f>
        <v>2.7398974188114347E-2</v>
      </c>
      <c r="C10" s="10">
        <f>LN(ΣΥΝΘΕΣΗ_ΔΕΙΚΤΩΝ!C11/ΣΥΝΘΕΣΗ_ΔΕΙΚΤΩΝ!C10)</f>
        <v>2.9453266913495493E-2</v>
      </c>
      <c r="D10" s="10">
        <f>LN(ΣΥΝΘΕΣΗ_ΔΕΙΚΤΩΝ!D11/ΣΥΝΘΕΣΗ_ΔΕΙΚΤΩΝ!D10)</f>
        <v>8.5942824873341938E-3</v>
      </c>
      <c r="E10" s="10">
        <f>LN(ΣΥΝΘΕΣΗ_ΔΕΙΚΤΩΝ!E11/ΣΥΝΘΕΣΗ_ΔΕΙΚΤΩΝ!E10)</f>
        <v>6.2305497506361628E-3</v>
      </c>
      <c r="F10" s="10">
        <f>LN(ΣΥΝΘΕΣΗ_ΔΕΙΚΤΩΝ!F11/ΣΥΝΘΕΣΗ_ΔΕΙΚΤΩΝ!F10)</f>
        <v>8.6022035826632884E-3</v>
      </c>
      <c r="G10" s="10">
        <f>LN(ΣΥΝΘΕΣΗ_ΔΕΙΚΤΩΝ!G11/ΣΥΝΘΕΣΗ_ΔΕΙΚΤΩΝ!G10)</f>
        <v>5.4496047675646848E-3</v>
      </c>
      <c r="H10" s="10">
        <f>LN(ΣΥΝΘΕΣΗ_ΔΕΙΚΤΩΝ!H11/ΣΥΝΘΕΣΗ_ΔΕΙΚΤΩΝ!H10)</f>
        <v>5.0890695074712281E-3</v>
      </c>
      <c r="I10" s="10">
        <f>LN(ΣΥΝΘΕΣΗ_ΔΕΙΚΤΩΝ!I11/ΣΥΝΘΕΣΗ_ΔΕΙΚΤΩΝ!I10)</f>
        <v>3.0077455237277954E-2</v>
      </c>
      <c r="J10" s="10">
        <f>LN(ΣΥΝΘΕΣΗ_ΔΕΙΚΤΩΝ!J11/ΣΥΝΘΕΣΗ_ΔΕΙΚΤΩΝ!J10)</f>
        <v>1.3129291441792802E-2</v>
      </c>
      <c r="K10" s="10">
        <f>LN(ΣΥΝΘΕΣΗ_ΔΕΙΚΤΩΝ!K11/ΣΥΝΘΕΣΗ_ΔΕΙΚΤΩΝ!K10)</f>
        <v>-3.1397200046676412E-3</v>
      </c>
      <c r="L10" s="10">
        <f>LN(ΣΥΝΘΕΣΗ_ΔΕΙΚΤΩΝ!L11/ΣΥΝΘΕΣΗ_ΔΕΙΚΤΩΝ!L10)</f>
        <v>5.6764580048053424E-3</v>
      </c>
      <c r="M10" s="10">
        <f>LN(ΣΥΝΘΕΣΗ_ΔΕΙΚΤΩΝ!M11/ΣΥΝΘΕΣΗ_ΔΕΙΚΤΩΝ!M10)</f>
        <v>0</v>
      </c>
      <c r="N10" s="10">
        <f>LN(ΣΥΝΘΕΣΗ_ΔΕΙΚΤΩΝ!N11/ΣΥΝΘΕΣΗ_ΔΕΙΚΤΩΝ!N10)</f>
        <v>-6.2305497506361975E-3</v>
      </c>
      <c r="O10" s="10">
        <f>LN(ΣΥΝΘΕΣΗ_ΔΕΙΚΤΩΝ!O11/ΣΥΝΘΕΣΗ_ΔΕΙΚΤΩΝ!O10)</f>
        <v>-4.250502290579627E-3</v>
      </c>
      <c r="P10" s="10">
        <f>LN(ΣΥΝΘΕΣΗ_ΔΕΙΚΤΩΝ!P11/ΣΥΝΘΕΣΗ_ΔΕΙΚΤΩΝ!P10)</f>
        <v>-6.688988150796652E-3</v>
      </c>
      <c r="Q10" s="10">
        <f>LN(ΣΥΝΘΕΣΗ_ΔΕΙΚΤΩΝ!Q11/ΣΥΝΘΕΣΗ_ΔΕΙΚΤΩΝ!Q10)</f>
        <v>7.5557238199781146E-4</v>
      </c>
      <c r="R10" s="10">
        <f>LN(ΣΥΝΘΕΣΗ_ΔΕΙΚΤΩΝ!R11/ΣΥΝΘΕΣΗ_ΔΕΙΚΤΩΝ!R10)</f>
        <v>0</v>
      </c>
      <c r="S10" s="10">
        <f>LN(ΣΥΝΘΕΣΗ_ΔΕΙΚΤΩΝ!S11/ΣΥΝΘΕΣΗ_ΔΕΙΚΤΩΝ!S10)</f>
        <v>2.556049697953507E-2</v>
      </c>
      <c r="T10" s="10">
        <f>LN(ΣΥΝΘΕΣΗ_ΔΕΙΚΤΩΝ!T11/ΣΥΝΘΕΣΗ_ΔΕΙΚΤΩΝ!T10)</f>
        <v>0</v>
      </c>
      <c r="U10" s="10">
        <f>LN(ΣΥΝΘΕΣΗ_ΔΕΙΚΤΩΝ!U11/ΣΥΝΘΕΣΗ_ΔΕΙΚΤΩΝ!U10)</f>
        <v>8.5985052552317708E-3</v>
      </c>
      <c r="V10" s="10">
        <f>LN(ΣΥΝΘΕΣΗ_ΔΕΙΚΤΩΝ!V11/ΣΥΝΘΕΣΗ_ΔΕΙΚΤΩΝ!V10)</f>
        <v>1.116820724978341E-2</v>
      </c>
      <c r="W10" s="10">
        <f>LN(ΣΥΝΘΕΣΗ_ΔΕΙΚΤΩΝ!W11/ΣΥΝΘΕΣΗ_ΔΕΙΚΤΩΝ!W10)</f>
        <v>-1.9980026626731087E-3</v>
      </c>
      <c r="X10" s="10">
        <f>LN(ΣΥΝΘΕΣΗ_ΔΕΙΚΤΩΝ!X11/ΣΥΝΘΕΣΗ_ΔΕΙΚΤΩΝ!X10)</f>
        <v>0</v>
      </c>
      <c r="Y10" s="10">
        <f>LN(ΣΥΝΘΕΣΗ_ΔΕΙΚΤΩΝ!Y11/ΣΥΝΘΕΣΗ_ΔΕΙΚΤΩΝ!Y10)</f>
        <v>-1.1472401162236807E-2</v>
      </c>
      <c r="Z10" s="10">
        <f>LN(ΣΥΝΘΕΣΗ_ΔΕΙΚΤΩΝ!Z11/ΣΥΝΘΕΣΗ_ΔΕΙΚΤΩΝ!Z10)</f>
        <v>0</v>
      </c>
      <c r="AA10" s="10">
        <f>LN(ΣΥΝΘΕΣΗ_ΔΕΙΚΤΩΝ!AA11/ΣΥΝΘΕΣΗ_ΔΕΙΚΤΩΝ!AA10)</f>
        <v>-1.3986241974739952E-2</v>
      </c>
      <c r="AB10" s="10">
        <f>LN(ΣΥΝΘΕΣΗ_ΔΕΙΚΤΩΝ!AB11/ΣΥΝΘΕΣΗ_ΔΕΙΚΤΩΝ!AB10)</f>
        <v>1.2903404835907782E-2</v>
      </c>
      <c r="AC10" s="10">
        <f>LN(ΣΥΝΘΕΣΗ_ΔΕΙΚΤΩΝ!AC11/ΣΥΝΘΕΣΗ_ΔΕΙΚΤΩΝ!AC10)</f>
        <v>9.6308930609611456E-3</v>
      </c>
      <c r="AD10" s="10">
        <f>LN(ΣΥΝΘΕΣΗ_ΔΕΙΚΤΩΝ!AD11/ΣΥΝΘΕΣΗ_ΔΕΙΚΤΩΝ!AD10)</f>
        <v>2.453988961566787E-3</v>
      </c>
      <c r="AE10" s="10">
        <f>LN(ΣΥΝΘΕΣΗ_ΔΕΙΚΤΩΝ!AE11/ΣΥΝΘΕΣΗ_ΔΕΙΚΤΩΝ!AE10)</f>
        <v>1.5748356968139112E-2</v>
      </c>
      <c r="AF10" s="10">
        <f>LN(ΣΥΝΘΕΣΗ_ΔΕΙΚΤΩΝ!AF11/ΣΥΝΘΕΣΗ_ΔΕΙΚΤΩΝ!AF10)</f>
        <v>1.5267472130788381E-2</v>
      </c>
      <c r="AG10" s="10">
        <f>LN(ΣΥΝΘΕΣΗ_ΔΕΙΚΤΩΝ!AG11/ΣΥΝΘΕΣΗ_ΔΕΙΚΤΩΝ!AG10)</f>
        <v>0</v>
      </c>
      <c r="AH10" s="10">
        <f>LN(ΣΥΝΘΕΣΗ_ΔΕΙΚΤΩΝ!AH11/ΣΥΝΘΕΣΗ_ΔΕΙΚΤΩΝ!AH10)</f>
        <v>-2.4214258120594627E-2</v>
      </c>
      <c r="AI10" s="10">
        <f>LN(ΣΥΝΘΕΣΗ_ΔΕΙΚΤΩΝ!AI11/ΣΥΝΘΕΣΗ_ΔΕΙΚΤΩΝ!AI10)</f>
        <v>1.1081780475747526E-2</v>
      </c>
      <c r="AJ10" s="10">
        <f>LN(ΣΥΝΘΕΣΗ_ΔΕΙΚΤΩΝ!AJ11/ΣΥΝΘΕΣΗ_ΔΕΙΚΤΩΝ!AJ10)</f>
        <v>-1.3947227480850441E-2</v>
      </c>
      <c r="AK10" s="10">
        <f>LN(ΣΥΝΘΕΣΗ_ΔΕΙΚΤΩΝ!AK11/ΣΥΝΘΕΣΗ_ΔΕΙΚΤΩΝ!AK10)</f>
        <v>7.8125397367936247E-3</v>
      </c>
    </row>
    <row r="11" spans="1:37" x14ac:dyDescent="0.25">
      <c r="A11" s="5">
        <v>42843</v>
      </c>
      <c r="B11" s="10">
        <f>LN(ΣΥΝΘΕΣΗ_ΔΕΙΚΤΩΝ!B12/ΣΥΝΘΕΣΗ_ΔΕΙΚΤΩΝ!B11)</f>
        <v>-1.239767928960204E-2</v>
      </c>
      <c r="C11" s="10">
        <f>LN(ΣΥΝΘΕΣΗ_ΔΕΙΚΤΩΝ!C12/ΣΥΝΘΕΣΗ_ΔΕΙΚΤΩΝ!C11)</f>
        <v>2.6350476380052534E-3</v>
      </c>
      <c r="D11" s="10">
        <f>LN(ΣΥΝΘΕΣΗ_ΔΕΙΚΤΩΝ!D12/ΣΥΝΘΕΣΗ_ΔΕΙΚΤΩΝ!D11)</f>
        <v>-1.223241742744094E-3</v>
      </c>
      <c r="E11" s="10">
        <f>LN(ΣΥΝΘΕΣΗ_ΔΕΙΚΤΩΝ!E12/ΣΥΝΘΕΣΗ_ΔΕΙΚΤΩΝ!E11)</f>
        <v>-2.5158559636154872E-2</v>
      </c>
      <c r="F11" s="10">
        <f>LN(ΣΥΝΘΕΣΗ_ΔΕΙΚΤΩΝ!F12/ΣΥΝΘΕΣΗ_ΔΕΙΚΤΩΝ!F11)</f>
        <v>-4.2918520815409204E-3</v>
      </c>
      <c r="G11" s="10">
        <f>LN(ΣΥΝΘΕΣΗ_ΔΕΙΚΤΩΝ!G12/ΣΥΝΘΕΣΗ_ΔΕΙΚΤΩΝ!G11)</f>
        <v>-2.197890671877523E-2</v>
      </c>
      <c r="H11" s="10">
        <f>LN(ΣΥΝΘΕΣΗ_ΔΕΙΚΤΩΝ!H12/ΣΥΝΘΕΣΗ_ΔΕΙΚΤΩΝ!H11)</f>
        <v>-1.1487043987130812E-2</v>
      </c>
      <c r="I11" s="10">
        <f>LN(ΣΥΝΘΕΣΗ_ΔΕΙΚΤΩΝ!I12/ΣΥΝΘΕΣΗ_ΔΕΙΚΤΩΝ!I11)</f>
        <v>1.1049836186584935E-2</v>
      </c>
      <c r="J11" s="10">
        <f>LN(ΣΥΝΘΕΣΗ_ΔΕΙΚΤΩΝ!J12/ΣΥΝΘΕΣΗ_ΔΕΙΚΤΩΝ!J11)</f>
        <v>0</v>
      </c>
      <c r="K11" s="10">
        <f>LN(ΣΥΝΘΕΣΗ_ΔΕΙΚΤΩΝ!K12/ΣΥΝΘΕΣΗ_ΔΕΙΚΤΩΝ!K11)</f>
        <v>-1.5848192240023727E-2</v>
      </c>
      <c r="L11" s="10">
        <f>LN(ΣΥΝΘΕΣΗ_ΔΕΙΚΤΩΝ!L12/ΣΥΝΘΕΣΗ_ΔΕΙΚΤΩΝ!L11)</f>
        <v>-9.47874395454377E-3</v>
      </c>
      <c r="M11" s="10">
        <f>LN(ΣΥΝΘΕΣΗ_ΔΕΙΚΤΩΝ!M12/ΣΥΝΘΕΣΗ_ΔΕΙΚΤΩΝ!M11)</f>
        <v>1.9102202561192452E-3</v>
      </c>
      <c r="N11" s="10">
        <f>LN(ΣΥΝΘΕΣΗ_ΔΕΙΚΤΩΝ!N12/ΣΥΝΘΕΣΗ_ΔΕΙΚΤΩΝ!N11)</f>
        <v>0</v>
      </c>
      <c r="O11" s="10">
        <f>LN(ΣΥΝΘΕΣΗ_ΔΕΙΚΤΩΝ!O12/ΣΥΝΘΕΣΗ_ΔΕΙΚΤΩΝ!O11)</f>
        <v>-9.9886675243996501E-3</v>
      </c>
      <c r="P11" s="10">
        <f>LN(ΣΥΝΘΕΣΗ_ΔΕΙΚΤΩΝ!P12/ΣΥΝΘΕΣΗ_ΔΕΙΚΤΩΝ!P11)</f>
        <v>-8.9888245684332183E-3</v>
      </c>
      <c r="Q11" s="10">
        <f>LN(ΣΥΝΘΕΣΗ_ΔΕΙΚΤΩΝ!Q12/ΣΥΝΘΕΣΗ_ΔΕΙΚΤΩΝ!Q11)</f>
        <v>-1.063032030175637E-2</v>
      </c>
      <c r="R11" s="10">
        <f>LN(ΣΥΝΘΕΣΗ_ΔΕΙΚΤΩΝ!R12/ΣΥΝΘΕΣΗ_ΔΕΙΚΤΩΝ!R11)</f>
        <v>-1.9285906886583343E-2</v>
      </c>
      <c r="S11" s="10">
        <f>LN(ΣΥΝΘΕΣΗ_ΔΕΙΚΤΩΝ!S12/ΣΥΝΘΕΣΗ_ΔΕΙΚΤΩΝ!S11)</f>
        <v>-1.9108861698046473E-2</v>
      </c>
      <c r="T11" s="10">
        <f>LN(ΣΥΝΘΕΣΗ_ΔΕΙΚΤΩΝ!T12/ΣΥΝΘΕΣΗ_ΔΕΙΚΤΩΝ!T11)</f>
        <v>-1.2404384472489212E-3</v>
      </c>
      <c r="U11" s="10">
        <f>LN(ΣΥΝΘΕΣΗ_ΔΕΙΚΤΩΝ!U12/ΣΥΝΘΕΣΗ_ΔΕΙΚΤΩΝ!U11)</f>
        <v>-4.2857455076247046E-2</v>
      </c>
      <c r="V11" s="10">
        <f>LN(ΣΥΝΘΕΣΗ_ΔΕΙΚΤΩΝ!V12/ΣΥΝΘΕΣΗ_ΔΕΙΚΤΩΝ!V11)</f>
        <v>-1.5762747838571251E-2</v>
      </c>
      <c r="W11" s="10">
        <f>LN(ΣΥΝΘΕΣΗ_ΔΕΙΚΤΩΝ!W12/ΣΥΝΘΕΣΗ_ΔΕΙΚΤΩΝ!W11)</f>
        <v>-6.0180723255630212E-3</v>
      </c>
      <c r="X11" s="10">
        <f>LN(ΣΥΝΘΕΣΗ_ΔΕΙΚΤΩΝ!X12/ΣΥΝΘΕΣΗ_ΔΕΙΚΤΩΝ!X11)</f>
        <v>-2.4324993750613156E-3</v>
      </c>
      <c r="Y11" s="10">
        <f>LN(ΣΥΝΘΕΣΗ_ΔΕΙΚΤΩΝ!Y12/ΣΥΝΘΕΣΗ_ΔΕΙΚΤΩΝ!Y11)</f>
        <v>-3.1252543504104426E-2</v>
      </c>
      <c r="Z11" s="10">
        <f>LN(ΣΥΝΘΕΣΗ_ΔΕΙΚΤΩΝ!Z12/ΣΥΝΘΕΣΗ_ΔΕΙΚΤΩΝ!Z11)</f>
        <v>0</v>
      </c>
      <c r="AA11" s="10">
        <f>LN(ΣΥΝΘΕΣΗ_ΔΕΙΚΤΩΝ!AA12/ΣΥΝΘΕΣΗ_ΔΕΙΚΤΩΝ!AA11)</f>
        <v>-2.1353124470568946E-2</v>
      </c>
      <c r="AB11" s="10">
        <f>LN(ΣΥΝΘΕΣΗ_ΔΕΙΚΤΩΝ!AB12/ΣΥΝΘΕΣΗ_ΔΕΙΚΤΩΝ!AB11)</f>
        <v>-7.7220460939102778E-3</v>
      </c>
      <c r="AC11" s="10">
        <f>LN(ΣΥΝΘΕΣΗ_ΔΕΙΚΤΩΝ!AC12/ΣΥΝΘΕΣΗ_ΔΕΙΚΤΩΝ!AC11)</f>
        <v>-2.0441809165176766E-2</v>
      </c>
      <c r="AD11" s="10">
        <f>LN(ΣΥΝΘΕΣΗ_ΔΕΙΚΤΩΝ!AD12/ΣΥΝΘΕΣΗ_ΔΕΙΚΤΩΝ!AD11)</f>
        <v>-1.9802627296179643E-2</v>
      </c>
      <c r="AE11" s="10">
        <f>LN(ΣΥΝΘΕΣΗ_ΔΕΙΚΤΩΝ!AE12/ΣΥΝΘΕΣΗ_ΔΕΙΚΤΩΝ!AE11)</f>
        <v>-7.8431774610258926E-3</v>
      </c>
      <c r="AF11" s="10">
        <f>LN(ΣΥΝΘΕΣΗ_ΔΕΙΚΤΩΝ!AF12/ΣΥΝΘΕΣΗ_ΔΕΙΚΤΩΝ!AF11)</f>
        <v>-2.4929383042525361E-2</v>
      </c>
      <c r="AG11" s="10">
        <f>LN(ΣΥΝΘΕΣΗ_ΔΕΙΚΤΩΝ!AG12/ΣΥΝΘΕΣΗ_ΔΕΙΚΤΩΝ!AG11)</f>
        <v>0</v>
      </c>
      <c r="AH11" s="10">
        <f>LN(ΣΥΝΘΕΣΗ_ΔΕΙΚΤΩΝ!AH12/ΣΥΝΘΕΣΗ_ΔΕΙΚΤΩΝ!AH11)</f>
        <v>2.8987536873252406E-2</v>
      </c>
      <c r="AI11" s="10">
        <f>LN(ΣΥΝΘΕΣΗ_ΔΕΙΚΤΩΝ!AI12/ΣΥΝΘΕΣΗ_ΔΕΙΚΤΩΝ!AI11)</f>
        <v>-1.7887834944746928E-2</v>
      </c>
      <c r="AJ11" s="10">
        <f>LN(ΣΥΝΘΕΣΗ_ΔΕΙΚΤΩΝ!AJ12/ΣΥΝΘΕΣΗ_ΔΕΙΚΤΩΝ!AJ11)</f>
        <v>1.1173300598125255E-2</v>
      </c>
      <c r="AK11" s="10">
        <f>LN(ΣΥΝΘΕΣΗ_ΔΕΙΚΤΩΝ!AK12/ΣΥΝΘΕΣΗ_ΔΕΙΚΤΩΝ!AK11)</f>
        <v>-7.8125397367936247E-3</v>
      </c>
    </row>
    <row r="12" spans="1:37" x14ac:dyDescent="0.25">
      <c r="A12" s="5">
        <v>42844</v>
      </c>
      <c r="B12" s="10">
        <f>LN(ΣΥΝΘΕΣΗ_ΔΕΙΚΤΩΝ!B13/ΣΥΝΘΕΣΗ_ΔΕΙΚΤΩΝ!B12)</f>
        <v>4.4167909585891459E-3</v>
      </c>
      <c r="C12" s="10">
        <f>LN(ΣΥΝΘΕΣΗ_ΔΕΙΚΤΩΝ!C13/ΣΥΝΘΕΣΗ_ΔΕΙΚΤΩΝ!C12)</f>
        <v>-2.6350476380051138E-3</v>
      </c>
      <c r="D12" s="10">
        <f>LN(ΣΥΝΘΕΣΗ_ΔΕΙΚΤΩΝ!D13/ΣΥΝΘΕΣΗ_ΔΕΙΚΤΩΝ!D12)</f>
        <v>9.744291474678141E-3</v>
      </c>
      <c r="E12" s="10">
        <f>LN(ΣΥΝΘΕΣΗ_ΔΕΙΚΤΩΝ!E13/ΣΥΝΘΕΣΗ_ΔΕΙΚΤΩΝ!E12)</f>
        <v>-6.3897980987711218E-3</v>
      </c>
      <c r="F12" s="10">
        <f>LN(ΣΥΝΘΕΣΗ_ΔΕΙΚΤΩΝ!F13/ΣΥΝΘΕΣΗ_ΔΕΙΚΤΩΝ!F12)</f>
        <v>2.148228538289605E-3</v>
      </c>
      <c r="G12" s="10">
        <f>LN(ΣΥΝΘΕΣΗ_ΔΕΙΚΤΩΝ!G13/ΣΥΝΘΕΣΗ_ΔΕΙΚΤΩΝ!G12)</f>
        <v>-5.5710450494553601E-3</v>
      </c>
      <c r="H12" s="10">
        <f>LN(ΣΥΝΘΕΣΗ_ΔΕΙΚΤΩΝ!H13/ΣΥΝΘΕΣΗ_ΔΕΙΚΤΩΝ!H12)</f>
        <v>1.2755274975125862E-2</v>
      </c>
      <c r="I12" s="10">
        <f>LN(ΣΥΝΘΕΣΗ_ΔΕΙΚΤΩΝ!I13/ΣΥΝΘΕΣΗ_ΔΕΙΚΤΩΝ!I12)</f>
        <v>-7.352974305258806E-3</v>
      </c>
      <c r="J12" s="10">
        <f>LN(ΣΥΝΘΕΣΗ_ΔΕΙΚΤΩΝ!J13/ΣΥΝΘΕΣΗ_ΔΕΙΚΤΩΝ!J12)</f>
        <v>-1.2248622076199086E-2</v>
      </c>
      <c r="K12" s="10">
        <f>LN(ΣΥΝΘΕΣΗ_ΔΕΙΚΤΩΝ!K13/ΣΥΝΘΕΣΗ_ΔΕΙΚΤΩΝ!K12)</f>
        <v>-9.630893060961189E-3</v>
      </c>
      <c r="L12" s="10">
        <f>LN(ΣΥΝΘΕΣΗ_ΔΕΙΚΤΩΝ!L13/ΣΥΝΘΕΣΗ_ΔΕΙΚΤΩΝ!L12)</f>
        <v>3.8022859497384787E-3</v>
      </c>
      <c r="M12" s="10">
        <f>LN(ΣΥΝΘΕΣΗ_ΔΕΙΚΤΩΝ!M13/ΣΥΝΘΕΣΗ_ΔΕΙΚΤΩΝ!M12)</f>
        <v>-1.151644206155918E-2</v>
      </c>
      <c r="N12" s="10">
        <f>LN(ΣΥΝΘΕΣΗ_ΔΕΙΚΤΩΝ!N13/ΣΥΝΘΕΣΗ_ΔΕΙΚΤΩΝ!N12)</f>
        <v>-2.5317807984289897E-2</v>
      </c>
      <c r="O12" s="10">
        <f>LN(ΣΥΝΘΕΣΗ_ΔΕΙΚΤΩΝ!O13/ΣΥΝΘΕΣΗ_ΔΕΙΚΤΩΝ!O12)</f>
        <v>-7.196346542985301E-3</v>
      </c>
      <c r="P12" s="10">
        <f>LN(ΣΥΝΘΕΣΗ_ΔΕΙΚΤΩΝ!P13/ΣΥΝΘΕΣΗ_ΔΕΙΚΤΩΝ!P12)</f>
        <v>0</v>
      </c>
      <c r="Q12" s="10">
        <f>LN(ΣΥΝΘΕΣΗ_ΔΕΙΚΤΩΝ!Q13/ΣΥΝΘΕΣΗ_ΔΕΙΚΤΩΝ!Q12)</f>
        <v>6.088298867255355E-3</v>
      </c>
      <c r="R12" s="10">
        <f>LN(ΣΥΝΘΕΣΗ_ΔΕΙΚΤΩΝ!R13/ΣΥΝΘΕΣΗ_ΔΕΙΚΤΩΝ!R12)</f>
        <v>-6.8965790590604405E-3</v>
      </c>
      <c r="S12" s="10">
        <f>LN(ΣΥΝΘΕΣΗ_ΔΕΙΚΤΩΝ!S13/ΣΥΝΘΕΣΗ_ΔΕΙΚΤΩΝ!S12)</f>
        <v>-3.2206147000421719E-3</v>
      </c>
      <c r="T12" s="10">
        <f>LN(ΣΥΝΘΕΣΗ_ΔΕΙΚΤΩΝ!T13/ΣΥΝΘΕΣΗ_ΔΕΙΚΤΩΝ!T12)</f>
        <v>2.4793401130425593E-3</v>
      </c>
      <c r="U12" s="10">
        <f>LN(ΣΥΝΘΕΣΗ_ΔΕΙΚΤΩΝ!U13/ΣΥΝΘΕΣΗ_ΔΕΙΚΤΩΝ!U12)</f>
        <v>2.5585868567586368E-2</v>
      </c>
      <c r="V12" s="10">
        <f>LN(ΣΥΝΘΕΣΗ_ΔΕΙΚΤΩΝ!V13/ΣΥΝΘΕΣΗ_ΔΕΙΚΤΩΝ!V12)</f>
        <v>6.8839188780987692E-3</v>
      </c>
      <c r="W12" s="10">
        <f>LN(ΣΥΝΘΕΣΗ_ΔΕΙΚΤΩΝ!W13/ΣΥΝΘΕΣΗ_ΔΕΙΚΤΩΝ!W12)</f>
        <v>-1.4184634991956413E-2</v>
      </c>
      <c r="X12" s="10">
        <f>LN(ΣΥΝΘΕΣΗ_ΔΕΙΚΤΩΝ!X13/ΣΥΝΘΕΣΗ_ΔΕΙΚΤΩΝ!X12)</f>
        <v>0</v>
      </c>
      <c r="Y12" s="10">
        <f>LN(ΣΥΝΘΕΣΗ_ΔΕΙΚΤΩΝ!Y13/ΣΥΝΘΕΣΗ_ΔΕΙΚΤΩΝ!Y12)</f>
        <v>3.9604012160969143E-3</v>
      </c>
      <c r="Z12" s="10">
        <f>LN(ΣΥΝΘΕΣΗ_ΔΕΙΚΤΩΝ!Z13/ΣΥΝΘΕΣΗ_ΔΕΙΚΤΩΝ!Z12)</f>
        <v>-2.5105921131076358E-2</v>
      </c>
      <c r="AA12" s="10">
        <f>LN(ΣΥΝΘΕΣΗ_ΔΕΙΚΤΩΝ!AA13/ΣΥΝΘΕΣΗ_ΔΕΙΚΤΩΝ!AA12)</f>
        <v>-1.4493007302566639E-2</v>
      </c>
      <c r="AB12" s="10">
        <f>LN(ΣΥΝΘΕΣΗ_ΔΕΙΚΤΩΝ!AB13/ΣΥΝΘΕΣΗ_ΔΕΙΚΤΩΝ!AB12)</f>
        <v>-1.562531790308087E-2</v>
      </c>
      <c r="AC12" s="10">
        <f>LN(ΣΥΝΘΕΣΗ_ΔΕΙΚΤΩΝ!AC13/ΣΥΝΘΕΣΗ_ΔΕΙΚΤΩΝ!AC12)</f>
        <v>1.0810916104215676E-2</v>
      </c>
      <c r="AD12" s="10">
        <f>LN(ΣΥΝΘΕΣΗ_ΔΕΙΚΤΩΝ!AD13/ΣΥΝΘΕΣΗ_ΔΕΙΚΤΩΝ!AD12)</f>
        <v>0</v>
      </c>
      <c r="AE12" s="10">
        <f>LN(ΣΥΝΘΕΣΗ_ΔΕΙΚΤΩΝ!AE13/ΣΥΝΘΕΣΗ_ΔΕΙΚΤΩΝ!AE12)</f>
        <v>-7.9051795071132611E-3</v>
      </c>
      <c r="AF12" s="10">
        <f>LN(ΣΥΝΘΕΣΗ_ΔΕΙΚΤΩΝ!AF13/ΣΥΝΘΕΣΗ_ΔΕΙΚΤΩΝ!AF12)</f>
        <v>5.8083415957469551E-3</v>
      </c>
      <c r="AG12" s="10">
        <f>LN(ΣΥΝΘΕΣΗ_ΔΕΙΚΤΩΝ!AG13/ΣΥΝΘΕΣΗ_ΔΕΙΚΤΩΝ!AG12)</f>
        <v>-1.3793322132335761E-2</v>
      </c>
      <c r="AH12" s="10">
        <f>LN(ΣΥΝΘΕΣΗ_ΔΕΙΚΤΩΝ!AH13/ΣΥΝΘΕΣΗ_ΔΕΙΚΤΩΝ!AH12)</f>
        <v>3.7387532071620412E-2</v>
      </c>
      <c r="AI12" s="10">
        <f>LN(ΣΥΝΘΕΣΗ_ΔΕΙΚΤΩΝ!AI13/ΣΥΝΘΕΣΗ_ΔΕΙΚΤΩΝ!AI12)</f>
        <v>2.9225544426018666E-3</v>
      </c>
      <c r="AJ12" s="10">
        <f>LN(ΣΥΝΘΕΣΗ_ΔΕΙΚΤΩΝ!AJ13/ΣΥΝΘΕΣΗ_ΔΕΙΚΤΩΝ!AJ12)</f>
        <v>0</v>
      </c>
      <c r="AK12" s="10">
        <f>LN(ΣΥΝΘΕΣΗ_ΔΕΙΚΤΩΝ!AK13/ΣΥΝΘΕΣΗ_ΔΕΙΚΤΩΝ!AK12)</f>
        <v>3.9138993211363148E-3</v>
      </c>
    </row>
    <row r="13" spans="1:37" x14ac:dyDescent="0.25">
      <c r="A13" s="5">
        <v>42845</v>
      </c>
      <c r="B13" s="10">
        <f>LN(ΣΥΝΘΕΣΗ_ΔΕΙΚΤΩΝ!B14/ΣΥΝΘΕΣΗ_ΔΕΙΚΤΩΝ!B13)</f>
        <v>1.2012013456339273E-3</v>
      </c>
      <c r="C13" s="10">
        <f>LN(ΣΥΝΘΕΣΗ_ΔΕΙΚΤΩΝ!C14/ΣΥΝΘΕΣΗ_ΔΕΙΚΤΩΝ!C13)</f>
        <v>-4.7606543231238961E-3</v>
      </c>
      <c r="D13" s="10">
        <f>LN(ΣΥΝΘΕΣΗ_ΔΕΙΚΤΩΝ!D14/ΣΥΝΘΕΣΗ_ΔΕΙΚΤΩΝ!D13)</f>
        <v>6.0423144559626617E-3</v>
      </c>
      <c r="E13" s="10">
        <f>LN(ΣΥΝΘΕΣΗ_ΔΕΙΚΤΩΝ!E14/ΣΥΝΘΕΣΗ_ΔΕΙΚΤΩΝ!E13)</f>
        <v>-1.2903404835907841E-2</v>
      </c>
      <c r="F13" s="10">
        <f>LN(ΣΥΝΘΕΣΗ_ΔΕΙΚΤΩΝ!F14/ΣΥΝΘΕΣΗ_ΔΕΙΚΤΩΝ!F13)</f>
        <v>-8.6207430439070882E-3</v>
      </c>
      <c r="G13" s="10">
        <f>LN(ΣΥΝΘΕΣΗ_ΔΕΙΚΤΩΝ!G14/ΣΥΝΘΕΣΗ_ΔΕΙΚΤΩΝ!G13)</f>
        <v>-1.6901810802603254E-2</v>
      </c>
      <c r="H13" s="10">
        <f>LN(ΣΥΝΘΕΣΗ_ΔΕΙΚΤΩΝ!H14/ΣΥΝΘΕΣΗ_ΔΕΙΚΤΩΝ!H13)</f>
        <v>-1.2682309879950536E-3</v>
      </c>
      <c r="I13" s="10">
        <f>LN(ΣΥΝΘΕΣΗ_ΔΕΙΚΤΩΝ!I14/ΣΥΝΘΕΣΗ_ΔΕΙΚΤΩΝ!I13)</f>
        <v>-1.4870162479451393E-2</v>
      </c>
      <c r="J13" s="10">
        <f>LN(ΣΥΝΘΕΣΗ_ΔΕΙΚΤΩΝ!J14/ΣΥΝΘΕΣΗ_ΔΕΙΚΤΩΝ!J13)</f>
        <v>-5.2956875747103439E-3</v>
      </c>
      <c r="K13" s="10">
        <f>LN(ΣΥΝΘΕΣΗ_ΔΕΙΚΤΩΝ!K14/ΣΥΝΘΕΣΗ_ΔΕΙΚΤΩΝ!K13)</f>
        <v>-1.9544596072970283E-2</v>
      </c>
      <c r="L13" s="10">
        <f>LN(ΣΥΝΘΕΣΗ_ΔΕΙΚΤΩΝ!L14/ΣΥΝΘΕΣΗ_ΔΕΙΚΤΩΝ!L13)</f>
        <v>-2.1093783059799479E-2</v>
      </c>
      <c r="M13" s="10">
        <f>LN(ΣΥΝΘΕΣΗ_ΔΕΙΚΤΩΝ!M14/ΣΥΝΘΕΣΗ_ΔΕΙΚΤΩΝ!M13)</f>
        <v>-7.7519768043179359E-3</v>
      </c>
      <c r="N13" s="10">
        <f>LN(ΣΥΝΘΕΣΗ_ΔΕΙΚΤΩΝ!N14/ΣΥΝΘΕΣΗ_ΔΕΙΚΤΩΝ!N13)</f>
        <v>-6.4308903302904025E-3</v>
      </c>
      <c r="O13" s="10">
        <f>LN(ΣΥΝΘΕΣΗ_ΔΕΙΚΤΩΝ!O14/ΣΥΝΘΕΣΗ_ΔΕΙΚΤΩΝ!O13)</f>
        <v>-2.8931019745499511E-3</v>
      </c>
      <c r="P13" s="10">
        <f>LN(ΣΥΝΘΕΣΗ_ΔΕΙΚΤΩΝ!P14/ΣΥΝΘΕΣΗ_ΔΕΙΚΤΩΝ!P13)</f>
        <v>5.6274768657283893E-3</v>
      </c>
      <c r="Q13" s="10">
        <f>LN(ΣΥΝΘΕΣΗ_ΔΕΙΚΤΩΝ!Q14/ΣΥΝΘΕΣΗ_ΔΕΙΚΤΩΝ!Q13)</f>
        <v>9.0635061533469105E-3</v>
      </c>
      <c r="R13" s="10">
        <f>LN(ΣΥΝΘΕΣΗ_ΔΕΙΚΤΩΝ!R14/ΣΥΝΘΕΣΗ_ΔΕΙΚΤΩΝ!R13)</f>
        <v>1.3745920904635136E-2</v>
      </c>
      <c r="S13" s="10">
        <f>LN(ΣΥΝΘΕΣΗ_ΔΕΙΚΤΩΝ!S14/ΣΥΝΘΕΣΗ_ΔΕΙΚΤΩΝ!S13)</f>
        <v>-2.2839491969822903E-2</v>
      </c>
      <c r="T13" s="10">
        <f>LN(ΣΥΝΘΕΣΗ_ΔΕΙΚΤΩΝ!T14/ΣΥΝΘΕΣΗ_ΔΕΙΚΤΩΝ!T13)</f>
        <v>-1.5807317494084133E-2</v>
      </c>
      <c r="U13" s="10">
        <f>LN(ΣΥΝΘΕΣΗ_ΔΕΙΚΤΩΝ!U14/ΣΥΝΘΕΣΗ_ΔΕΙΚΤΩΝ!U13)</f>
        <v>0</v>
      </c>
      <c r="V13" s="10">
        <f>LN(ΣΥΝΘΕΣΗ_ΔΕΙΚΤΩΝ!V14/ΣΥΝΘΕΣΗ_ΔΕΙΚΤΩΝ!V13)</f>
        <v>0</v>
      </c>
      <c r="W13" s="10">
        <f>LN(ΣΥΝΘΕΣΗ_ΔΕΙΚΤΩΝ!W14/ΣΥΝΘΕΣΗ_ΔΕΙΚΤΩΝ!W13)</f>
        <v>-2.0429016298002933E-3</v>
      </c>
      <c r="X13" s="10">
        <f>LN(ΣΥΝΘΕΣΗ_ΔΕΙΚΤΩΝ!X14/ΣΥΝΘΕΣΗ_ΔΕΙΚΤΩΝ!X13)</f>
        <v>0</v>
      </c>
      <c r="Y13" s="10">
        <f>LN(ΣΥΝΘΕΣΗ_ΔΕΙΚΤΩΝ!Y14/ΣΥΝΘΕΣΗ_ΔΕΙΚΤΩΝ!Y13)</f>
        <v>8.3381608939051208E-2</v>
      </c>
      <c r="Z13" s="10">
        <f>LN(ΣΥΝΘΕΣΗ_ΔΕΙΚΤΩΝ!Z14/ΣΥΝΘΕΣΗ_ΔΕΙΚΤΩΝ!Z13)</f>
        <v>-8.5106896679086191E-3</v>
      </c>
      <c r="AA13" s="10">
        <f>LN(ΣΥΝΘΕΣΗ_ΔΕΙΚΤΩΝ!AA14/ΣΥΝΘΕΣΗ_ΔΕΙΚΤΩΝ!AA13)</f>
        <v>0</v>
      </c>
      <c r="AB13" s="10">
        <f>LN(ΣΥΝΘΕΣΗ_ΔΕΙΚΤΩΝ!AB14/ΣΥΝΘΕΣΗ_ΔΕΙΚΤΩΝ!AB13)</f>
        <v>-7.9051795071133739E-3</v>
      </c>
      <c r="AC13" s="10">
        <f>LN(ΣΥΝΘΕΣΗ_ΔΕΙΚΤΩΝ!AC14/ΣΥΝΘΕΣΗ_ΔΕΙΚΤΩΝ!AC13)</f>
        <v>0</v>
      </c>
      <c r="AD13" s="10">
        <f>LN(ΣΥΝΘΕΣΗ_ΔΕΙΚΤΩΝ!AD14/ΣΥΝΘΕΣΗ_ΔΕΙΚΤΩΝ!AD13)</f>
        <v>1.9802627296179511E-2</v>
      </c>
      <c r="AE13" s="10">
        <f>LN(ΣΥΝΘΕΣΗ_ΔΕΙΚΤΩΝ!AE14/ΣΥΝΘΕΣΗ_ΔΕΙΚΤΩΝ!AE13)</f>
        <v>-7.9681696491768449E-3</v>
      </c>
      <c r="AF13" s="10">
        <f>LN(ΣΥΝΘΕΣΗ_ΔΕΙΚΤΩΝ!AF14/ΣΥΝΘΕΣΗ_ΔΕΙΚΤΩΝ!AF13)</f>
        <v>-3.8684767779203176E-3</v>
      </c>
      <c r="AG13" s="10">
        <f>LN(ΣΥΝΘΕΣΗ_ΔΕΙΚΤΩΝ!AG14/ΣΥΝΘΕΣΗ_ΔΕΙΚΤΩΝ!AG13)</f>
        <v>-3.6779251503296473E-2</v>
      </c>
      <c r="AH13" s="10">
        <f>LN(ΣΥΝΘΕΣΗ_ΔΕΙΚΤΩΝ!AH14/ΣΥΝΘΕΣΗ_ΔΕΙΚΤΩΝ!AH13)</f>
        <v>0</v>
      </c>
      <c r="AI13" s="10">
        <f>LN(ΣΥΝΘΕΣΗ_ΔΕΙΚΤΩΝ!AI14/ΣΥΝΘΕΣΗ_ΔΕΙΚΤΩΝ!AI13)</f>
        <v>-4.864996447206325E-4</v>
      </c>
      <c r="AJ13" s="10">
        <f>LN(ΣΥΝΘΕΣΗ_ΔΕΙΚΤΩΝ!AJ14/ΣΥΝΘΕΣΗ_ΔΕΙΚΤΩΝ!AJ13)</f>
        <v>-8.3682496705166903E-3</v>
      </c>
      <c r="AK13" s="10">
        <f>LN(ΣΥΝΘΕΣΗ_ΔΕΙΚΤΩΝ!AK14/ΣΥΝΘΕΣΗ_ΔΕΙΚΤΩΝ!AK13)</f>
        <v>7.782140442054949E-3</v>
      </c>
    </row>
    <row r="14" spans="1:37" x14ac:dyDescent="0.25">
      <c r="A14" s="5">
        <v>42846</v>
      </c>
      <c r="B14" s="10">
        <f>LN(ΣΥΝΘΕΣΗ_ΔΕΙΚΤΩΝ!B15/ΣΥΝΘΕΣΗ_ΔΕΙΚΤΩΝ!B14)</f>
        <v>5.9844583152404863E-3</v>
      </c>
      <c r="C14" s="10">
        <f>LN(ΣΥΝΘΕΣΗ_ΔΕΙΚΤΩΝ!C15/ΣΥΝΘΕΣΗ_ΔΕΙΚΤΩΝ!C14)</f>
        <v>5.3008217514744133E-4</v>
      </c>
      <c r="D14" s="10">
        <f>LN(ΣΥΝΘΕΣΗ_ΔΕΙΚΤΩΝ!D15/ΣΥΝΘΕΣΗ_ΔΕΙΚΤΩΝ!D14)</f>
        <v>-1.4563364187896667E-2</v>
      </c>
      <c r="E14" s="10">
        <f>LN(ΣΥΝΘΕΣΗ_ΔΕΙΚΤΩΝ!E15/ΣΥΝΘΕΣΗ_ΔΕΙΚΤΩΝ!E14)</f>
        <v>-1.6000341346441075E-2</v>
      </c>
      <c r="F14" s="10">
        <f>LN(ΣΥΝΘΕΣΗ_ΔΕΙΚΤΩΝ!F15/ΣΥΝΘΕΣΗ_ΔΕΙΚΤΩΝ!F14)</f>
        <v>6.4725145056175196E-3</v>
      </c>
      <c r="G14" s="10">
        <f>LN(ΣΥΝΘΕΣΗ_ΔΕΙΚΤΩΝ!G15/ΣΥΝΘΕΣΗ_ΔΕΙΚΤΩΝ!G14)</f>
        <v>0</v>
      </c>
      <c r="H14" s="10">
        <f>LN(ΣΥΝΘΕΣΗ_ΔΕΙΚΤΩΝ!H15/ΣΥΝΘΕΣΗ_ΔΕΙΚΤΩΝ!H14)</f>
        <v>-1.0204170174241736E-2</v>
      </c>
      <c r="I14" s="10">
        <f>LN(ΣΥΝΘΕΣΗ_ΔΕΙΚΤΩΝ!I15/ΣΥΝΘΕΣΗ_ΔΕΙΚΤΩΝ!I14)</f>
        <v>3.7383221106071581E-3</v>
      </c>
      <c r="J14" s="10">
        <f>LN(ΣΥΝΘΕΣΗ_ΔΕΙΚΤΩΝ!J15/ΣΥΝΘΕΣΗ_ΔΕΙΚΤΩΝ!J14)</f>
        <v>2.6202372394023902E-2</v>
      </c>
      <c r="K14" s="10">
        <f>LN(ΣΥΝΘΕΣΗ_ΔΕΙΚΤΩΝ!K15/ΣΥΝΘΕΣΗ_ΔΕΙΚΤΩΝ!K14)</f>
        <v>3.2840752011897975E-3</v>
      </c>
      <c r="L14" s="10">
        <f>LN(ΣΥΝΘΕΣΗ_ΔΕΙΚΤΩΝ!L15/ΣΥΝΘΕΣΗ_ΔΕΙΚΤΩΝ!L14)</f>
        <v>-1.9398648178265917E-3</v>
      </c>
      <c r="M14" s="10">
        <f>LN(ΣΥΝΘΕΣΗ_ΔΕΙΚΤΩΝ!M15/ΣΥΝΘΕΣΗ_ΔΕΙΚΤΩΝ!M14)</f>
        <v>-3.8986404156571976E-3</v>
      </c>
      <c r="N14" s="10">
        <f>LN(ΣΥΝΘΕΣΗ_ΔΕΙΚΤΩΝ!N15/ΣΥΝΘΕΣΗ_ΔΕΙΚΤΩΝ!N14)</f>
        <v>-3.8784793285708565E-3</v>
      </c>
      <c r="O14" s="10">
        <f>LN(ΣΥΝΘΕΣΗ_ΔΕΙΚΤΩΝ!O15/ΣΥΝΘΕΣΗ_ΔΕΙΚΤΩΝ!O14)</f>
        <v>1.4475972417895013E-3</v>
      </c>
      <c r="P14" s="10">
        <f>LN(ΣΥΝΘΕΣΗ_ΔΕΙΚΤΩΝ!P15/ΣΥΝΘΕΣΗ_ΔΕΙΚΤΩΝ!P14)</f>
        <v>-1.1229647446237823E-3</v>
      </c>
      <c r="Q14" s="10">
        <f>LN(ΣΥΝΘΕΣΗ_ΔΕΙΚΤΩΝ!Q15/ΣΥΝΘΕΣΗ_ΔΕΙΚΤΩΝ!Q14)</f>
        <v>-6.0332008041678086E-3</v>
      </c>
      <c r="R14" s="10">
        <f>LN(ΣΥΝΘΕΣΗ_ΔΕΙΚΤΩΝ!R15/ΣΥΝΘΕΣΗ_ΔΕΙΚΤΩΝ!R14)</f>
        <v>-2.1852508437623493E-2</v>
      </c>
      <c r="S14" s="10">
        <f>LN(ΣΥΝΘΕΣΗ_ΔΕΙΚΤΩΝ!S15/ΣΥΝΘΕΣΗ_ΔΕΙΚΤΩΝ!S14)</f>
        <v>9.8522964430116395E-3</v>
      </c>
      <c r="T14" s="10">
        <f>LN(ΣΥΝΘΕΣΗ_ΔΕΙΚΤΩΝ!T15/ΣΥΝΘΕΣΗ_ΔΕΙΚΤΩΝ!T14)</f>
        <v>5.0188311119427655E-3</v>
      </c>
      <c r="U14" s="10">
        <f>LN(ΣΥΝΘΕΣΗ_ΔΕΙΚΤΩΝ!U15/ΣΥΝΘΕΣΗ_ΔΕΙΚΤΩΝ!U14)</f>
        <v>3.3407817730156525E-2</v>
      </c>
      <c r="V14" s="10">
        <f>LN(ΣΥΝΘΕΣΗ_ΔΕΙΚΤΩΝ!V15/ΣΥΝΘΕΣΗ_ΔΕΙΚΤΩΝ!V14)</f>
        <v>-2.2893782893109779E-3</v>
      </c>
      <c r="W14" s="10">
        <f>LN(ΣΥΝΘΕΣΗ_ΔΕΙΚΤΩΝ!W15/ΣΥΝΘΕΣΗ_ΔΕΙΚΤΩΝ!W14)</f>
        <v>2.042901629800331E-3</v>
      </c>
      <c r="X14" s="10">
        <f>LN(ΣΥΝΘΕΣΗ_ΔΕΙΚΤΩΝ!X15/ΣΥΝΘΕΣΗ_ΔΕΙΚΤΩΝ!X14)</f>
        <v>2.4324993750611955E-3</v>
      </c>
      <c r="Y14" s="10">
        <f>LN(ΣΥΝΘΕΣΗ_ΔΕΙΚΤΩΝ!Y15/ΣΥΝΘΕΣΗ_ΔΕΙΚΤΩΝ!Y14)</f>
        <v>4.2711118093049658E-2</v>
      </c>
      <c r="Z14" s="10">
        <f>LN(ΣΥΝΘΕΣΗ_ΔΕΙΚΤΩΝ!Z15/ΣΥΝΘΕΣΗ_ΔΕΙΚΤΩΝ!Z14)</f>
        <v>1.6949558313773205E-2</v>
      </c>
      <c r="AA14" s="10">
        <f>LN(ΣΥΝΘΕΣΗ_ΔΕΙΚΤΩΝ!AA15/ΣΥΝΘΕΣΗ_ΔΕΙΚΤΩΝ!AA14)</f>
        <v>-1.4706147389695449E-2</v>
      </c>
      <c r="AB14" s="10">
        <f>LN(ΣΥΝΘΕΣΗ_ΔΕΙΚΤΩΝ!AB15/ΣΥΝΘΕΣΗ_ΔΕΙΚΤΩΝ!AB14)</f>
        <v>2.3530497410194251E-2</v>
      </c>
      <c r="AC14" s="10">
        <f>LN(ΣΥΝΘΕΣΗ_ΔΕΙΚΤΩΝ!AC15/ΣΥΝΘΕΣΗ_ΔΕΙΚΤΩΝ!AC14)</f>
        <v>-1.0810916104215617E-2</v>
      </c>
      <c r="AD14" s="10">
        <f>LN(ΣΥΝΘΕΣΗ_ΔΕΙΚΤΩΝ!AD15/ΣΥΝΘΕΣΗ_ΔΕΙΚΤΩΝ!AD14)</f>
        <v>5.0189744523855308E-2</v>
      </c>
      <c r="AE14" s="10">
        <f>LN(ΣΥΝΘΕΣΗ_ΔΕΙΚΤΩΝ!AE15/ΣΥΝΘΕΣΗ_ΔΕΙΚΤΩΝ!AE14)</f>
        <v>-8.0321716972642666E-3</v>
      </c>
      <c r="AF14" s="10">
        <f>LN(ΣΥΝΘΕΣΗ_ΔΕΙΚΤΩΝ!AF15/ΣΥΝΘΕΣΗ_ΔΕΙΚΤΩΝ!AF14)</f>
        <v>-1.1696039763191298E-2</v>
      </c>
      <c r="AG14" s="10">
        <f>LN(ΣΥΝΘΕΣΗ_ΔΕΙΚΤΩΝ!AG15/ΣΥΝΘΕΣΗ_ΔΕΙΚΤΩΝ!AG14)</f>
        <v>3.6779251503296487E-2</v>
      </c>
      <c r="AH14" s="10">
        <f>LN(ΣΥΝΘΕΣΗ_ΔΕΙΚΤΩΝ!AH15/ΣΥΝΘΕΣΗ_ΔΕΙΚΤΩΝ!AH14)</f>
        <v>-9.2166551049240632E-3</v>
      </c>
      <c r="AI14" s="10">
        <f>LN(ΣΥΝΘΕΣΗ_ΔΕΙΚΤΩΝ!AI15/ΣΥΝΘΕΣΗ_ΔΕΙΚΤΩΝ!AI14)</f>
        <v>-2.4360547978811158E-3</v>
      </c>
      <c r="AJ14" s="10">
        <f>LN(ΣΥΝΘΕΣΗ_ΔΕΙΚΤΩΝ!AJ15/ΣΥΝΘΕΣΗ_ΔΕΙΚΤΩΝ!AJ14)</f>
        <v>8.3682496705165792E-3</v>
      </c>
      <c r="AK14" s="10">
        <f>LN(ΣΥΝΘΕΣΗ_ΔΕΙΚΤΩΝ!AK15/ΣΥΝΘΕΣΗ_ΔΕΙΚΤΩΝ!AK14)</f>
        <v>-2.3530497410194161E-2</v>
      </c>
    </row>
    <row r="15" spans="1:37" x14ac:dyDescent="0.25">
      <c r="A15" s="5">
        <v>42849</v>
      </c>
      <c r="B15" s="10">
        <f>LN(ΣΥΝΘΕΣΗ_ΔΕΙΚΤΩΝ!B16/ΣΥΝΘΕΣΗ_ΔΕΙΚΤΩΝ!B15)</f>
        <v>3.9769338364669098E-4</v>
      </c>
      <c r="C15" s="10">
        <f>LN(ΣΥΝΘΕΣΗ_ΔΕΙΚΤΩΝ!C16/ΣΥΝΘΕΣΗ_ΔΕΙΚΤΩΝ!C15)</f>
        <v>3.7445872575990399E-2</v>
      </c>
      <c r="D15" s="10">
        <f>LN(ΣΥΝΘΕΣΗ_ΔΕΙΚΤΩΝ!D16/ΣΥΝΘΕΣΗ_ΔΕΙΚΤΩΝ!D15)</f>
        <v>1.6970104218461561E-2</v>
      </c>
      <c r="E15" s="10">
        <f>LN(ΣΥΝΘΕΣΗ_ΔΕΙΚΤΩΝ!E16/ΣΥΝΘΕΣΗ_ΔΕΙΚΤΩΝ!E15)</f>
        <v>-7.3340670687479419E-4</v>
      </c>
      <c r="F15" s="10">
        <f>LN(ΣΥΝΘΕΣΗ_ΔΕΙΚΤΩΝ!F16/ΣΥΝΘΕΣΗ_ΔΕΙΚΤΩΝ!F15)</f>
        <v>-2.1528533611012007E-3</v>
      </c>
      <c r="G15" s="10">
        <f>LN(ΣΥΝΘΕΣΗ_ΔΕΙΚΤΩΝ!G16/ΣΥΝΘΕΣΗ_ΔΕΙΚΤΩΝ!G15)</f>
        <v>1.1299555253933466E-2</v>
      </c>
      <c r="H15" s="10">
        <f>LN(ΣΥΝΘΕΣΗ_ΔΕΙΚΤΩΝ!H16/ΣΥΝΘΕΣΗ_ΔΕΙΚΤΩΝ!H15)</f>
        <v>2.5608208616736505E-3</v>
      </c>
      <c r="I15" s="10">
        <f>LN(ΣΥΝΘΕΣΗ_ΔΕΙΚΤΩΝ!I16/ΣΥΝΘΕΣΗ_ΔΕΙΚΤΩΝ!I15)</f>
        <v>2.2141125877213501E-2</v>
      </c>
      <c r="J15" s="10">
        <f>LN(ΣΥΝΘΕΣΗ_ΔΕΙΚΤΩΝ!J16/ΣΥΝΘΕΣΗ_ΔΕΙΚΤΩΝ!J15)</f>
        <v>9.4380794973071679E-3</v>
      </c>
      <c r="K15" s="10">
        <f>LN(ΣΥΝΘΕΣΗ_ΔΕΙΚΤΩΝ!K16/ΣΥΝΘΕΣΗ_ΔΕΙΚΤΩΝ!K15)</f>
        <v>6.5359709797854493E-3</v>
      </c>
      <c r="L15" s="10">
        <f>LN(ΣΥΝΘΕΣΗ_ΔΕΙΚΤΩΝ!L16/ΣΥΝΘΕΣΗ_ΔΕΙΚΤΩΝ!L15)</f>
        <v>1.9231361927887592E-2</v>
      </c>
      <c r="M15" s="10">
        <f>LN(ΣΥΝΘΕΣΗ_ΔΕΙΚΤΩΝ!M16/ΣΥΝΘΕΣΗ_ΔΕΙΚΤΩΝ!M15)</f>
        <v>1.1650617219975274E-2</v>
      </c>
      <c r="N15" s="10">
        <f>LN(ΣΥΝΘΕΣΗ_ΔΕΙΚΤΩΝ!N16/ΣΥΝΘΕΣΗ_ΔΕΙΚΤΩΝ!N15)</f>
        <v>2.5873235649509544E-3</v>
      </c>
      <c r="O15" s="10">
        <f>LN(ΣΥΝΘΕΣΗ_ΔΕΙΚΤΩΝ!O16/ΣΥΝΘΕΣΗ_ΔΕΙΚΤΩΝ!O15)</f>
        <v>7.2067189972817684E-3</v>
      </c>
      <c r="P15" s="10">
        <f>LN(ΣΥΝΘΕΣΗ_ΔΕΙΚΤΩΝ!P16/ΣΥΝΘΕΣΗ_ΔΕΙΚΤΩΝ!P15)</f>
        <v>1.0061571745434841E-2</v>
      </c>
      <c r="Q15" s="10">
        <f>LN(ΣΥΝΘΕΣΗ_ΔΕΙΚΤΩΝ!Q16/ΣΥΝΘΕΣΗ_ΔΕΙΚΤΩΝ!Q15)</f>
        <v>-1.5140048312151828E-3</v>
      </c>
      <c r="R15" s="10">
        <f>LN(ΣΥΝΘΕΣΗ_ΔΕΙΚΤΩΝ!R16/ΣΥΝΘΕΣΗ_ΔΕΙΚΤΩΝ!R15)</f>
        <v>2.2989518224698781E-2</v>
      </c>
      <c r="S15" s="10">
        <f>LN(ΣΥΝΘΕΣΗ_ΔΕΙΚΤΩΝ!S16/ΣΥΝΘΕΣΗ_ΔΕΙΚΤΩΝ!S15)</f>
        <v>6.5146810211936723E-3</v>
      </c>
      <c r="T15" s="10">
        <f>LN(ΣΥΝΘΕΣΗ_ΔΕΙΚΤΩΝ!T16/ΣΥΝΘΕΣΗ_ΔΕΙΚΤΩΝ!T15)</f>
        <v>1.2507819016526766E-3</v>
      </c>
      <c r="U15" s="10">
        <f>LN(ΣΥΝΘΕΣΗ_ΔΕΙΚΤΩΝ!U16/ΣΥΝΘΕΣΗ_ΔΕΙΚΤΩΝ!U15)</f>
        <v>-1.6136231221495788E-2</v>
      </c>
      <c r="V15" s="10">
        <f>LN(ΣΥΝΘΕΣΗ_ΔΕΙΚΤΩΝ!V16/ΣΥΝΘΕΣΗ_ΔΕΙΚΤΩΝ!V15)</f>
        <v>2.2893782893109991E-3</v>
      </c>
      <c r="W15" s="10">
        <f>LN(ΣΥΝΘΕΣΗ_ΔΕΙΚΤΩΝ!W16/ΣΥΝΘΕΣΗ_ΔΕΙΚΤΩΝ!W15)</f>
        <v>1.0152371464017908E-2</v>
      </c>
      <c r="X15" s="10">
        <f>LN(ΣΥΝΘΕΣΗ_ΔΕΙΚΤΩΝ!X16/ΣΥΝΘΕΣΗ_ΔΕΙΚΤΩΝ!X15)</f>
        <v>2.4265966772569888E-3</v>
      </c>
      <c r="Y15" s="10">
        <f>LN(ΣΥΝΘΕΣΗ_ΔΕΙΚΤΩΝ!Y16/ΣΥΝΘΕΣΗ_ΔΕΙΚΤΩΝ!Y15)</f>
        <v>-6.9930354909706373E-3</v>
      </c>
      <c r="Z15" s="10">
        <f>LN(ΣΥΝΘΕΣΗ_ΔΕΙΚΤΩΝ!Z16/ΣΥΝΘΕΣΗ_ΔΕΙΚΤΩΝ!Z15)</f>
        <v>-8.4388686458645949E-3</v>
      </c>
      <c r="AA15" s="10">
        <f>LN(ΣΥΝΘΕΣΗ_ΔΕΙΚΤΩΝ!AA16/ΣΥΝΘΕΣΗ_ΔΕΙΚΤΩΝ!AA15)</f>
        <v>2.9199154692262135E-2</v>
      </c>
      <c r="AB15" s="10">
        <f>LN(ΣΥΝΘΕΣΗ_ΔΕΙΚΤΩΝ!AB16/ΣΥΝΘΕΣΗ_ΔΕΙΚΤΩΝ!AB15)</f>
        <v>-1.0389703849135798E-2</v>
      </c>
      <c r="AC15" s="10">
        <f>LN(ΣΥΝΘΕΣΗ_ΔΕΙΚΤΩΝ!AC16/ΣΥΝΘΕΣΗ_ΔΕΙΚΤΩΝ!AC15)</f>
        <v>6.5005646030934627E-3</v>
      </c>
      <c r="AD15" s="10">
        <f>LN(ΣΥΝΘΕΣΗ_ΔΕΙΚΤΩΝ!AD16/ΣΥΝΘΕΣΗ_ΔΕΙΚΤΩΝ!AD15)</f>
        <v>2.3042494147154476E-2</v>
      </c>
      <c r="AE15" s="10">
        <f>LN(ΣΥΝΘΕΣΗ_ΔΕΙΚΤΩΝ!AE16/ΣΥΝΘΕΣΗ_ΔΕΙΚΤΩΝ!AE15)</f>
        <v>8.0321716972642527E-3</v>
      </c>
      <c r="AF15" s="10">
        <f>LN(ΣΥΝΘΕΣΗ_ΔΕΙΚΤΩΝ!AF16/ΣΥΝΘΕΣΗ_ΔΕΙΚΤΩΝ!AF15)</f>
        <v>-1.9627091678487058E-3</v>
      </c>
      <c r="AG15" s="10">
        <f>LN(ΣΥΝΘΕΣΗ_ΔΕΙΚΤΩΝ!AG16/ΣΥΝΘΕΣΗ_ΔΕΙΚΤΩΝ!AG15)</f>
        <v>-5.5710450494553601E-3</v>
      </c>
      <c r="AH15" s="10">
        <f>LN(ΣΥΝΘΕΣΗ_ΔΕΙΚΤΩΝ!AH16/ΣΥΝΘΕΣΗ_ΔΕΙΚΤΩΝ!AH15)</f>
        <v>-4.6403795565022254E-3</v>
      </c>
      <c r="AI15" s="10">
        <f>LN(ΣΥΝΘΕΣΗ_ΔΕΙΚΤΩΝ!AI16/ΣΥΝΘΕΣΗ_ΔΕΙΚΤΩΝ!AI15)</f>
        <v>4.8768593992674897E-4</v>
      </c>
      <c r="AJ15" s="10">
        <f>LN(ΣΥΝΘΕΣΗ_ΔΕΙΚΤΩΝ!AJ16/ΣΥΝΘΕΣΗ_ΔΕΙΚΤΩΝ!AJ15)</f>
        <v>1.6529301951210506E-2</v>
      </c>
      <c r="AK15" s="10">
        <f>LN(ΣΥΝΘΕΣΗ_ΔΕΙΚΤΩΝ!AK16/ΣΥΝΘΕΣΗ_ΔΕΙΚΤΩΝ!AK15)</f>
        <v>3.9604012160969143E-3</v>
      </c>
    </row>
    <row r="16" spans="1:37" x14ac:dyDescent="0.25">
      <c r="A16" s="5">
        <v>42850</v>
      </c>
      <c r="B16" s="10">
        <f>LN(ΣΥΝΘΕΣΗ_ΔΕΙΚΤΩΝ!B17/ΣΥΝΘΕΣΗ_ΔΕΙΚΤΩΝ!B16)</f>
        <v>-3.9769338364676541E-4</v>
      </c>
      <c r="C16" s="10">
        <f>LN(ΣΥΝΘΕΣΗ_ΔΕΙΚΤΩΝ!C17/ΣΥΝΘΕΣΗ_ΔΕΙΚΤΩΝ!C16)</f>
        <v>4.0754004445184852E-3</v>
      </c>
      <c r="D16" s="10">
        <f>LN(ΣΥΝΘΕΣΗ_ΔΕΙΚΤΩΝ!D17/ΣΥΝΘΕΣΗ_ΔΕΙΚΤΩΝ!D16)</f>
        <v>3.1936481163046829E-2</v>
      </c>
      <c r="E16" s="10">
        <f>LN(ΣΥΝΘΕΣΗ_ΔΕΙΚΤΩΝ!E17/ΣΥΝΘΕΣΗ_ΔΕΙΚΤΩΝ!E16)</f>
        <v>3.7441378380805253E-2</v>
      </c>
      <c r="F16" s="10">
        <f>LN(ΣΥΝΘΕΣΗ_ΔΕΙΚΤΩΝ!F17/ΣΥΝΘΕΣΗ_ΔΕΙΚΤΩΝ!F16)</f>
        <v>6.4447054426421835E-3</v>
      </c>
      <c r="G16" s="10">
        <f>LN(ΣΥΝΘΕΣΗ_ΔΕΙΚΤΩΝ!G17/ΣΥΝΘΕΣΗ_ΔΕΙΚΤΩΝ!G16)</f>
        <v>1.1173300598125255E-2</v>
      </c>
      <c r="H16" s="10">
        <f>LN(ΣΥΝΘΕΣΗ_ΔΕΙΚΤΩΝ!H17/ΣΥΝΘΕΣΗ_ΔΕΙΚΤΩΝ!H16)</f>
        <v>1.648737410902083E-2</v>
      </c>
      <c r="I16" s="10">
        <f>LN(ΣΥΝΘΕΣΗ_ΔΕΙΚΤΩΝ!I17/ΣΥΝΘΕΣΗ_ΔΕΙΚΤΩΝ!I16)</f>
        <v>7.2727593290796569E-3</v>
      </c>
      <c r="J16" s="10">
        <f>LN(ΣΥΝΘΕΣΗ_ΔΕΙΚΤΩΝ!J17/ΣΥΝΘΕΣΗ_ΔΕΙΚΤΩΝ!J16)</f>
        <v>-2.5652002095450637E-3</v>
      </c>
      <c r="K16" s="10">
        <f>LN(ΣΥΝΘΕΣΗ_ΔΕΙΚΤΩΝ!K17/ΣΥΝΘΕΣΗ_ΔΕΙΚΤΩΝ!K16)</f>
        <v>1.2945164592036986E-2</v>
      </c>
      <c r="L16" s="10">
        <f>LN(ΣΥΝΘΕΣΗ_ΔΕΙΚΤΩΝ!L17/ΣΥΝΘΕΣΗ_ΔΕΙΚΤΩΝ!L16)</f>
        <v>-9.5694510161506725E-3</v>
      </c>
      <c r="M16" s="10">
        <f>LN(ΣΥΝΘΕΣΗ_ΔΕΙΚΤΩΝ!M17/ΣΥΝΘΕΣΗ_ΔΕΙΚΤΩΝ!M16)</f>
        <v>1.3423020332140771E-2</v>
      </c>
      <c r="N16" s="10">
        <f>LN(ΣΥΝΘΕΣΗ_ΔΕΙΚΤΩΝ!N17/ΣΥΝΘΕΣΗ_ΔΕΙΚΤΩΝ!N16)</f>
        <v>3.3039854078200093E-2</v>
      </c>
      <c r="O16" s="10">
        <f>LN(ΣΥΝΘΕΣΗ_ΔΕΙΚΤΩΝ!O17/ΣΥΝΘΕΣΗ_ΔΕΙΚΤΩΝ!O16)</f>
        <v>0</v>
      </c>
      <c r="P16" s="10">
        <f>LN(ΣΥΝΘΕΣΗ_ΔΕΙΚΤΩΝ!P17/ΣΥΝΘΕΣΗ_ΔΕΙΚΤΩΝ!P16)</f>
        <v>5.5463259205561352E-3</v>
      </c>
      <c r="Q16" s="10">
        <f>LN(ΣΥΝΘΕΣΗ_ΔΕΙΚΤΩΝ!Q17/ΣΥΝΘΕΣΗ_ΔΕΙΚΤΩΝ!Q16)</f>
        <v>7.5472056353831241E-3</v>
      </c>
      <c r="R16" s="10">
        <f>LN(ΣΥΝΘΕΣΗ_ΔΕΙΚΤΩΝ!R17/ΣΥΝΘΕΣΗ_ΔΕΙΚΤΩΝ!R16)</f>
        <v>1.0175328041652446E-2</v>
      </c>
      <c r="S16" s="10">
        <f>LN(ΣΥΝΘΕΣΗ_ΔΕΙΚΤΩΝ!S17/ΣΥΝΘΕΣΗ_ΔΕΙΚΤΩΝ!S16)</f>
        <v>1.2903404835908001E-2</v>
      </c>
      <c r="T16" s="10">
        <f>LN(ΣΥΝΘΕΣΗ_ΔΕΙΚΤΩΝ!T17/ΣΥΝΘΕΣΗ_ΔΕΙΚΤΩΝ!T16)</f>
        <v>-1.2578782206860185E-2</v>
      </c>
      <c r="U16" s="10">
        <f>LN(ΣΥΝΘΕΣΗ_ΔΕΙΚΤΩΝ!U17/ΣΥΝΘΕΣΗ_ΔΕΙΚΤΩΝ!U16)</f>
        <v>1.6136231221495871E-2</v>
      </c>
      <c r="V16" s="10">
        <f>LN(ΣΥΝΘΕΣΗ_ΔΕΙΚΤΩΝ!V17/ΣΥΝΘΕΣΗ_ΔΕΙΚΤΩΝ!V16)</f>
        <v>1.9923683715344181E-2</v>
      </c>
      <c r="W16" s="10">
        <f>LN(ΣΥΝΘΕΣΗ_ΔΕΙΚΤΩΝ!W17/ΣΥΝΘΕΣΗ_ΔΕΙΚΤΩΝ!W16)</f>
        <v>0</v>
      </c>
      <c r="X16" s="10">
        <f>LN(ΣΥΝΘΕΣΗ_ΔΕΙΚΤΩΝ!X17/ΣΥΝΘΕΣΗ_ΔΕΙΚΤΩΝ!X16)</f>
        <v>1.6584925270109439E-2</v>
      </c>
      <c r="Y16" s="10">
        <f>LN(ΣΥΝΘΕΣΗ_ΔΕΙΚΤΩΝ!Y17/ΣΥΝΘΕΣΗ_ΔΕΙΚΤΩΝ!Y16)</f>
        <v>1.7391742711869239E-2</v>
      </c>
      <c r="Z16" s="10">
        <f>LN(ΣΥΝΘΕΣΗ_ΔΕΙΚΤΩΝ!Z17/ΣΥΝΘΕΣΗ_ΔΕΙΚΤΩΝ!Z16)</f>
        <v>0</v>
      </c>
      <c r="AA16" s="10">
        <f>LN(ΣΥΝΘΕΣΗ_ΔΕΙΚΤΩΝ!AA17/ΣΥΝΘΕΣΗ_ΔΕΙΚΤΩΝ!AA16)</f>
        <v>2.8370697129215566E-2</v>
      </c>
      <c r="AB16" s="10">
        <f>LN(ΣΥΝΘΕΣΗ_ΔΕΙΚΤΩΝ!AB17/ΣΥΝΘΕΣΗ_ΔΕΙΚΤΩΝ!AB16)</f>
        <v>2.8315920117287858E-2</v>
      </c>
      <c r="AC16" s="10">
        <f>LN(ΣΥΝΘΕΣΗ_ΔΕΙΚΤΩΝ!AC17/ΣΥΝΘΕΣΗ_ΔΕΙΚΤΩΝ!AC16)</f>
        <v>7.5309662011644315E-3</v>
      </c>
      <c r="AD16" s="10">
        <f>LN(ΣΥΝΘΕΣΗ_ΔΕΙΚΤΩΝ!AD17/ΣΥΝΘΕΣΗ_ΔΕΙΚΤΩΝ!AD16)</f>
        <v>-3.7127234028893459E-2</v>
      </c>
      <c r="AE16" s="10">
        <f>LN(ΣΥΝΘΕΣΗ_ΔΕΙΚΤΩΝ!AE17/ΣΥΝΘΕΣΗ_ΔΕΙΚΤΩΝ!AE16)</f>
        <v>0</v>
      </c>
      <c r="AF16" s="10">
        <f>LN(ΣΥΝΘΕΣΗ_ΔΕΙΚΤΩΝ!AF17/ΣΥΝΘΕΣΗ_ΔΕΙΚΤΩΝ!AF16)</f>
        <v>1.9627091678486889E-3</v>
      </c>
      <c r="AG16" s="10">
        <f>LN(ΣΥΝΘΕΣΗ_ΔΕΙΚΤΩΝ!AG17/ΣΥΝΘΕΣΗ_ΔΕΙΚΤΩΝ!AG16)</f>
        <v>1.6620881236040282E-2</v>
      </c>
      <c r="AH16" s="10">
        <f>LN(ΣΥΝΘΕΣΗ_ΔΕΙΚΤΩΝ!AH17/ΣΥΝΘΕΣΗ_ΔΕΙΚΤΩΝ!AH16)</f>
        <v>1.3857034661426281E-2</v>
      </c>
      <c r="AI16" s="10">
        <f>LN(ΣΥΝΘΕΣΗ_ΔΕΙΚΤΩΝ!AI17/ΣΥΝΘΕΣΗ_ΔΕΙΚΤΩΝ!AI16)</f>
        <v>3.7794500631090251E-2</v>
      </c>
      <c r="AJ16" s="10">
        <f>LN(ΣΥΝΘΕΣΗ_ΔΕΙΚΤΩΝ!AJ17/ΣΥΝΘΕΣΗ_ΔΕΙΚΤΩΝ!AJ16)</f>
        <v>2.7285146532039142E-3</v>
      </c>
      <c r="AK16" s="10">
        <f>LN(ΣΥΝΘΕΣΗ_ΔΕΙΚΤΩΝ!AK17/ΣΥΝΘΕΣΗ_ΔΕΙΚΤΩΝ!AK16)</f>
        <v>-3.9604012160967938E-3</v>
      </c>
    </row>
    <row r="17" spans="1:37" x14ac:dyDescent="0.25">
      <c r="A17" s="5">
        <v>42851</v>
      </c>
      <c r="B17" s="10">
        <f>LN(ΣΥΝΘΕΣΗ_ΔΕΙΚΤΩΝ!B18/ΣΥΝΘΕΣΗ_ΔΕΙΚΤΩΝ!B17)</f>
        <v>6.7393713949312952E-3</v>
      </c>
      <c r="C17" s="10">
        <f>LN(ΣΥΝΘΕΣΗ_ΔΕΙΚΤΩΝ!C18/ΣΥΝΘΕΣΗ_ΔΕΙΚΤΩΝ!C17)</f>
        <v>-4.5859952986036026E-3</v>
      </c>
      <c r="D17" s="10">
        <f>LN(ΣΥΝΘΕΣΗ_ΔΕΙΚΤΩΝ!D18/ΣΥΝΘΕΣΗ_ΔΕΙΚΤΩΝ!D17)</f>
        <v>5.803846819800269E-3</v>
      </c>
      <c r="E17" s="10">
        <f>LN(ΣΥΝΘΕΣΗ_ΔΕΙΚΤΩΝ!E18/ΣΥΝΘΕΣΗ_ΔΕΙΚΤΩΝ!E17)</f>
        <v>-7.0922283094917984E-3</v>
      </c>
      <c r="F17" s="10">
        <f>LN(ΣΥΝΘΕΣΗ_ΔΕΙΚΤΩΝ!F18/ΣΥΝΘΕΣΗ_ΔΕΙΚΤΩΝ!F17)</f>
        <v>-6.4447054426420951E-3</v>
      </c>
      <c r="G17" s="10">
        <f>LN(ΣΥΝΘΕΣΗ_ΔΕΙΚΤΩΝ!G18/ΣΥΝΘΕΣΗ_ΔΕΙΚΤΩΝ!G17)</f>
        <v>5.5401803756153509E-3</v>
      </c>
      <c r="H17" s="10">
        <f>LN(ΣΥΝΘΕΣΗ_ΔΕΙΚΤΩΝ!H18/ΣΥΝΘΕΣΗ_ΔΕΙΚΤΩΝ!H17)</f>
        <v>-1.5209418663528795E-2</v>
      </c>
      <c r="I17" s="10">
        <f>LN(ΣΥΝΘΕΣΗ_ΔΕΙΚΤΩΝ!I18/ΣΥΝΘΕΣΗ_ΔΕΙΚΤΩΝ!I17)</f>
        <v>-7.2727593290795849E-3</v>
      </c>
      <c r="J17" s="10">
        <f>LN(ΣΥΝΘΕΣΗ_ΔΕΙΚΤΩΝ!J18/ΣΥΝΘΕΣΗ_ΔΕΙΚΤΩΝ!J17)</f>
        <v>-1.20587163201276E-2</v>
      </c>
      <c r="K17" s="10">
        <f>LN(ΣΥΝΘΕΣΗ_ΔΕΙΚΤΩΝ!K18/ΣΥΝΘΕΣΗ_ΔΕΙΚΤΩΝ!K17)</f>
        <v>5.929974228129184E-2</v>
      </c>
      <c r="L17" s="10">
        <f>LN(ΣΥΝΘΕΣΗ_ΔΕΙΚΤΩΝ!L18/ΣΥΝΘΕΣΗ_ΔΕΙΚΤΩΝ!L17)</f>
        <v>1.5267472130788381E-2</v>
      </c>
      <c r="M17" s="10">
        <f>LN(ΣΥΝΘΕΣΗ_ΔΕΙΚΤΩΝ!M18/ΣΥΝΘΕΣΗ_ΔΕΙΚΤΩΝ!M17)</f>
        <v>5.6980211146377959E-3</v>
      </c>
      <c r="N17" s="10">
        <f>LN(ΣΥΝΘΕΣΗ_ΔΕΙΚΤΩΝ!N18/ΣΥΝΘΕΣΗ_ΔΕΙΚΤΩΝ!N17)</f>
        <v>-6.2519539391836109E-4</v>
      </c>
      <c r="O17" s="10">
        <f>LN(ΣΥΝΘΕΣΗ_ΔΕΙΚΤΩΝ!O18/ΣΥΝΘΕΣΗ_ΔΕΙΚΤΩΝ!O17)</f>
        <v>-4.3177960000563677E-3</v>
      </c>
      <c r="P17" s="10">
        <f>LN(ΣΥΝΘΕΣΗ_ΔΕΙΚΤΩΝ!P18/ΣΥΝΘΕΣΗ_ΔΕΙΚΤΩΝ!P17)</f>
        <v>1.1055833077498758E-3</v>
      </c>
      <c r="Q17" s="10">
        <f>LN(ΣΥΝΘΕΣΗ_ΔΕΙΚΤΩΝ!Q18/ΣΥΝΘΕΣΗ_ΔΕΙΚΤΩΝ!Q17)</f>
        <v>-4.5214847188460071E-3</v>
      </c>
      <c r="R17" s="10">
        <f>LN(ΣΥΝΘΕΣΗ_ΔΕΙΚΤΩΝ!R18/ΣΥΝΘΕΣΗ_ΔΕΙΚΤΩΝ!R17)</f>
        <v>6.7264827609505914E-3</v>
      </c>
      <c r="S17" s="10">
        <f>LN(ΣΥΝΘΕΣΗ_ΔΕΙΚΤΩΝ!S18/ΣΥΝΘΕΣΗ_ΔΕΙΚΤΩΝ!S17)</f>
        <v>9.5694510161506725E-3</v>
      </c>
      <c r="T17" s="10">
        <f>LN(ΣΥΝΘΕΣΗ_ΔΕΙΚΤΩΝ!T18/ΣΥΝΘΕΣΗ_ΔΕΙΚΤΩΝ!T17)</f>
        <v>2.5001302205417401E-2</v>
      </c>
      <c r="U17" s="10">
        <f>LN(ΣΥΝΘΕΣΗ_ΔΕΙΚΤΩΝ!U18/ΣΥΝΘΕΣΗ_ΔΕΙΚΤΩΝ!U17)</f>
        <v>-4.1278431162485911E-2</v>
      </c>
      <c r="V17" s="10">
        <f>LN(ΣΥΝΘΕΣΗ_ΔΕΙΚΤΩΝ!V18/ΣΥΝΘΕΣΗ_ΔΕΙΚΤΩΝ!V17)</f>
        <v>1.7554055907128864E-2</v>
      </c>
      <c r="W17" s="10">
        <f>LN(ΣΥΝΘΕΣΗ_ΔΕΙΚΤΩΝ!W18/ΣΥΝΘΕΣΗ_ΔΕΙΚΤΩΝ!W17)</f>
        <v>-2.022245380767809E-3</v>
      </c>
      <c r="X17" s="10">
        <f>LN(ΣΥΝΘΕΣΗ_ΔΕΙΚΤΩΝ!X18/ΣΥΝΘΕΣΗ_ΔΕΙΚΤΩΝ!X17)</f>
        <v>1.1612880832567084E-2</v>
      </c>
      <c r="Y17" s="10">
        <f>LN(ΣΥΝΘΕΣΗ_ΔΕΙΚΤΩΝ!Y18/ΣΥΝΘΕΣΗ_ΔΕΙΚΤΩΝ!Y17)</f>
        <v>-2.797385204240618E-2</v>
      </c>
      <c r="Z17" s="10">
        <f>LN(ΣΥΝΘΕΣΗ_ΔΕΙΚΤΩΝ!Z18/ΣΥΝΘΕΣΗ_ΔΕΙΚΤΩΝ!Z17)</f>
        <v>-8.5106896679086191E-3</v>
      </c>
      <c r="AA17" s="10">
        <f>LN(ΣΥΝΘΕΣΗ_ΔΕΙΚΤΩΝ!AA18/ΣΥΝΘΕΣΗ_ΔΕΙΚΤΩΝ!AA17)</f>
        <v>6.9686693160934355E-3</v>
      </c>
      <c r="AB17" s="10">
        <f>LN(ΣΥΝΘΕΣΗ_ΔΕΙΚΤΩΝ!AB18/ΣΥΝΘΕΣΗ_ΔΕΙΚΤΩΝ!AB17)</f>
        <v>7.5853713892565641E-3</v>
      </c>
      <c r="AC17" s="10">
        <f>LN(ΣΥΝΘΕΣΗ_ΔΕΙΚΤΩΝ!AC18/ΣΥΝΘΕΣΗ_ΔΕΙΚΤΩΝ!AC17)</f>
        <v>4.2780813910783932E-3</v>
      </c>
      <c r="AD17" s="10">
        <f>LN(ΣΥΝΘΕΣΗ_ΔΕΙΚΤΩΝ!AD18/ΣΥΝΘΕΣΗ_ΔΕΙΚΤΩΝ!AD17)</f>
        <v>-9.5012591241402516E-3</v>
      </c>
      <c r="AE17" s="10">
        <f>LN(ΣΥΝΘΕΣΗ_ΔΕΙΚΤΩΝ!AE18/ΣΥΝΘΕΣΗ_ΔΕΙΚΤΩΝ!AE17)</f>
        <v>0</v>
      </c>
      <c r="AF17" s="10">
        <f>LN(ΣΥΝΘΕΣΗ_ΔΕΙΚΤΩΝ!AF18/ΣΥΝΘΕΣΗ_ΔΕΙΚΤΩΝ!AF17)</f>
        <v>-4.0005334613699248E-2</v>
      </c>
      <c r="AG17" s="10">
        <f>LN(ΣΥΝΘΕΣΗ_ΔΕΙΚΤΩΝ!AG18/ΣΥΝΘΕΣΗ_ΔΕΙΚΤΩΝ!AG17)</f>
        <v>2.7434859457508339E-3</v>
      </c>
      <c r="AH17" s="10">
        <f>LN(ΣΥΝΘΕΣΗ_ΔΕΙΚΤΩΝ!AH18/ΣΥΝΘΕΣΗ_ΔΕΙΚΤΩΝ!AH17)</f>
        <v>-1.3857034661426241E-2</v>
      </c>
      <c r="AI17" s="10">
        <f>LN(ΣΥΝΘΕΣΗ_ΔΕΙΚΤΩΝ!AI18/ΣΥΝΘΕΣΗ_ΔΕΙΚΤΩΝ!AI17)</f>
        <v>-1.1806512586988952E-2</v>
      </c>
      <c r="AJ17" s="10">
        <f>LN(ΣΥΝΘΕΣΗ_ΔΕΙΚΤΩΝ!AJ18/ΣΥΝΘΕΣΗ_ΔΕΙΚΤΩΝ!AJ17)</f>
        <v>5.4347959859569949E-3</v>
      </c>
      <c r="AK17" s="10">
        <f>LN(ΣΥΝΘΕΣΗ_ΔΕΙΚΤΩΝ!AK18/ΣΥΝΘΕΣΗ_ΔΕΙΚΤΩΝ!AK17)</f>
        <v>1.1834457647002798E-2</v>
      </c>
    </row>
    <row r="18" spans="1:37" x14ac:dyDescent="0.25">
      <c r="A18" s="5">
        <v>42852</v>
      </c>
      <c r="B18" s="10">
        <f>LN(ΣΥΝΘΕΣΗ_ΔΕΙΚΤΩΝ!B19/ΣΥΝΘΕΣΗ_ΔΕΙΚΤΩΝ!B18)</f>
        <v>7.4788776073478865E-3</v>
      </c>
      <c r="C18" s="10">
        <f>LN(ΣΥΝΘΕΣΗ_ΔΕΙΚΤΩΝ!C19/ΣΥΝΘΕΣΗ_ΔΕΙΚΤΩΝ!C18)</f>
        <v>-5.1085569437931083E-4</v>
      </c>
      <c r="D18" s="10">
        <f>LN(ΣΥΝΘΕΣΗ_ΔΕΙΚΤΩΝ!D19/ΣΥΝΘΕΣΗ_ΔΕΙΚΤΩΝ!D18)</f>
        <v>-1.1641575015485978E-2</v>
      </c>
      <c r="E18" s="10">
        <f>LN(ΣΥΝΘΕΣΗ_ΔΕΙΚΤΩΝ!E19/ΣΥΝΘΕΣΗ_ΔΕΙΚΤΩΝ!E18)</f>
        <v>1.4134510934904716E-2</v>
      </c>
      <c r="F18" s="10">
        <f>LN(ΣΥΝΘΕΣΗ_ΔΕΙΚΤΩΝ!F19/ΣΥΝΘΕΣΗ_ΔΕΙΚΤΩΝ!F18)</f>
        <v>-2.1574981400211257E-3</v>
      </c>
      <c r="G18" s="10">
        <f>LN(ΣΥΝΘΕΣΗ_ΔΕΙΚΤΩΝ!G19/ΣΥΝΘΕΣΗ_ΔΕΙΚΤΩΝ!G18)</f>
        <v>3.7944931564123471E-2</v>
      </c>
      <c r="H18" s="10">
        <f>LN(ΣΥΝΘΕΣΗ_ΔΕΙΚΤΩΝ!H19/ΣΥΝΘΕΣΗ_ΔΕΙΚΤΩΝ!H18)</f>
        <v>-2.557546151117232E-3</v>
      </c>
      <c r="I18" s="10">
        <f>LN(ΣΥΝΘΕΣΗ_ΔΕΙΚΤΩΝ!I19/ΣΥΝΘΕΣΗ_ΔΕΙΚΤΩΝ!I18)</f>
        <v>3.5846131773135663E-2</v>
      </c>
      <c r="J18" s="10">
        <f>LN(ΣΥΝΘΕΣΗ_ΔΕΙΚΤΩΝ!J19/ΣΥΝΘΕΣΗ_ΔΕΙΚΤΩΝ!J18)</f>
        <v>-8.6692679898583763E-4</v>
      </c>
      <c r="K18" s="10">
        <f>LN(ΣΥΝΘΕΣΗ_ΔΕΙΚΤΩΝ!K19/ΣΥΝΘΕΣΗ_ΔΕΙΚΤΩΝ!K18)</f>
        <v>3.278982282299097E-2</v>
      </c>
      <c r="L18" s="10">
        <f>LN(ΣΥΝΘΕΣΗ_ΔΕΙΚΤΩΝ!L19/ΣΥΝΘΕΣΗ_ΔΕΙΚΤΩΝ!L18)</f>
        <v>3.7807228399059311E-3</v>
      </c>
      <c r="M18" s="10">
        <f>LN(ΣΥΝΘΕΣΗ_ΔΕΙΚΤΩΝ!M19/ΣΥΝΘΕΣΗ_ΔΕΙΚΤΩΝ!M18)</f>
        <v>1.8921481520379623E-3</v>
      </c>
      <c r="N18" s="10">
        <f>LN(ΣΥΝΘΕΣΗ_ΔΕΙΚΤΩΝ!N19/ΣΥΝΘΕΣΗ_ΔΕΙΚΤΩΝ!N18)</f>
        <v>-1.1953586812941671E-2</v>
      </c>
      <c r="O18" s="10">
        <f>LN(ΣΥΝΘΕΣΗ_ΔΕΙΚΤΩΝ!O19/ΣΥΝΘΕΣΗ_ΔΕΙΚΤΩΝ!O18)</f>
        <v>1.4413378107828957E-3</v>
      </c>
      <c r="P18" s="10">
        <f>LN(ΣΥΝΘΕΣΗ_ΔΕΙΚΤΩΝ!P19/ΣΥΝΘΕΣΗ_ΔΕΙΚΤΩΝ!P18)</f>
        <v>5.5096558109694795E-3</v>
      </c>
      <c r="Q18" s="10">
        <f>LN(ΣΥΝΘΕΣΗ_ΔΕΙΚΤΩΝ!Q19/ΣΥΝΘΕΣΗ_ΔΕΙΚΤΩΝ!Q18)</f>
        <v>-3.7835837796390288E-3</v>
      </c>
      <c r="R18" s="10">
        <f>LN(ΣΥΝΘΕΣΗ_ΔΕΙΚΤΩΝ!R19/ΣΥΝΘΕΣΗ_ΔΕΙΚΤΩΝ!R18)</f>
        <v>-8.9787359652758712E-3</v>
      </c>
      <c r="S18" s="10">
        <f>LN(ΣΥΝΘΕΣΗ_ΔΕΙΚΤΩΝ!S19/ΣΥΝΘΕΣΗ_ΔΕΙΚΤΩΝ!S18)</f>
        <v>-1.2779726646398995E-2</v>
      </c>
      <c r="T18" s="10">
        <f>LN(ΣΥΝΘΕΣΗ_ΔΕΙΚΤΩΝ!T19/ΣΥΝΘΕΣΗ_ΔΕΙΚΤΩΝ!T18)</f>
        <v>9.4205079238952188E-3</v>
      </c>
      <c r="U18" s="10">
        <f>LN(ΣΥΝΘΕΣΗ_ΔΕΙΚΤΩΝ!U19/ΣΥΝΘΕΣΗ_ΔΕΙΚΤΩΝ!U18)</f>
        <v>-1.7715255135256871E-2</v>
      </c>
      <c r="V18" s="10">
        <f>LN(ΣΥΝΘΕΣΗ_ΔΕΙΚΤΩΝ!V19/ΣΥΝΘΕΣΗ_ΔΕΙΚΤΩΝ!V18)</f>
        <v>1.7034698879046975E-2</v>
      </c>
      <c r="W18" s="10">
        <f>LN(ΣΥΝΘΕΣΗ_ΔΕΙΚΤΩΝ!W19/ΣΥΝΘΕΣΗ_ΔΕΙΚΤΩΝ!W18)</f>
        <v>-1.0173027713050521E-2</v>
      </c>
      <c r="X18" s="10">
        <f>LN(ΣΥΝΘΕΣΗ_ΔΕΙΚΤΩΝ!X19/ΣΥΝΘΕΣΗ_ΔΕΙΚΤΩΝ!X18)</f>
        <v>4.7014661118068013E-3</v>
      </c>
      <c r="Y18" s="10">
        <f>LN(ΣΥΝΘΕΣΗ_ΔΕΙΚΤΩΝ!Y19/ΣΥΝΘΕΣΗ_ΔΕΙΚΤΩΝ!Y18)</f>
        <v>2.7973852042406162E-2</v>
      </c>
      <c r="Z18" s="10">
        <f>LN(ΣΥΝΘΕΣΗ_ΔΕΙΚΤΩΝ!Z19/ΣΥΝΘΕΣΗ_ΔΕΙΚΤΩΝ!Z18)</f>
        <v>0</v>
      </c>
      <c r="AA18" s="10">
        <f>LN(ΣΥΝΘΕΣΗ_ΔΕΙΚΤΩΝ!AA19/ΣΥΝΘΕΣΗ_ΔΕΙΚΤΩΝ!AA18)</f>
        <v>-1.3986241974739952E-2</v>
      </c>
      <c r="AB18" s="10">
        <f>LN(ΣΥΝΘΕΣΗ_ΔΕΙΚΤΩΝ!AB19/ΣΥΝΘΕΣΗ_ΔΕΙΚΤΩΝ!AB18)</f>
        <v>-2.5220694327099465E-3</v>
      </c>
      <c r="AC18" s="10">
        <f>LN(ΣΥΝΘΕΣΗ_ΔΕΙΚΤΩΝ!AC19/ΣΥΝΘΕΣΗ_ΔΕΙΚΤΩΝ!AC18)</f>
        <v>3.1965930256272726E-3</v>
      </c>
      <c r="AD18" s="10">
        <f>LN(ΣΥΝΘΕΣΗ_ΔΕΙΚΤΩΝ!AD19/ΣΥΝΘΕΣΗ_ΔΕΙΚΤΩΝ!AD18)</f>
        <v>7.1343941138741112E-3</v>
      </c>
      <c r="AE18" s="10">
        <f>LN(ΣΥΝΘΕΣΗ_ΔΕΙΚΤΩΝ!AE19/ΣΥΝΘΕΣΗ_ΔΕΙΚΤΩΝ!AE18)</f>
        <v>0</v>
      </c>
      <c r="AF18" s="10">
        <f>LN(ΣΥΝΘΕΣΗ_ΔΕΙΚΤΩΝ!AF19/ΣΥΝΘΕΣΗ_ΔΕΙΚΤΩΝ!AF18)</f>
        <v>-2.4794658613216392E-2</v>
      </c>
      <c r="AG18" s="10">
        <f>LN(ΣΥΝΘΕΣΗ_ΔΕΙΚΤΩΝ!AG19/ΣΥΝΘΕΣΗ_ΔΕΙΚΤΩΝ!AG18)</f>
        <v>-8.2531417567204141E-3</v>
      </c>
      <c r="AH18" s="10">
        <f>LN(ΣΥΝΘΕΣΗ_ΔΕΙΚΤΩΝ!AH19/ΣΥΝΘΕΣΗ_ΔΕΙΚΤΩΝ!AH18)</f>
        <v>3.203935374461666E-2</v>
      </c>
      <c r="AI18" s="10">
        <f>LN(ΣΥΝΘΕΣΗ_ΔΕΙΚΤΩΝ!AI19/ΣΥΝΘΕΣΗ_ΔΕΙΚΤΩΝ!AI18)</f>
        <v>3.3198987096702223E-3</v>
      </c>
      <c r="AJ18" s="10">
        <f>LN(ΣΥΝΘΕΣΗ_ΔΕΙΚΤΩΝ!AJ19/ΣΥΝΘΕΣΗ_ΔΕΙΚΤΩΝ!AJ18)</f>
        <v>5.4054185669079819E-3</v>
      </c>
      <c r="AK18" s="10">
        <f>LN(ΣΥΝΘΕΣΗ_ΔΕΙΚΤΩΝ!AK19/ΣΥΝΘΕΣΗ_ΔΕΙΚΤΩΝ!AK18)</f>
        <v>0</v>
      </c>
    </row>
    <row r="19" spans="1:37" x14ac:dyDescent="0.25">
      <c r="A19" s="5">
        <v>42853</v>
      </c>
      <c r="B19" s="10">
        <f>LN(ΣΥΝΘΕΣΗ_ΔΕΙΚΤΩΝ!B20/ΣΥΝΘΕΣΗ_ΔΕΙΚΤΩΝ!B19)</f>
        <v>-5.8997221271882708E-3</v>
      </c>
      <c r="C19" s="10">
        <f>LN(ΣΥΝΘΕΣΗ_ΔΕΙΚΤΩΝ!C20/ΣΥΝΘΕΣΗ_ΔΕΙΚΤΩΝ!C19)</f>
        <v>-1.5341347933482505E-3</v>
      </c>
      <c r="D19" s="10">
        <f>LN(ΣΥΝΘΕΣΗ_ΔΕΙΚΤΩΝ!D20/ΣΥΝΘΕΣΗ_ΔΕΙΚΤΩΝ!D19)</f>
        <v>0</v>
      </c>
      <c r="E19" s="10">
        <f>LN(ΣΥΝΘΕΣΗ_ΔΕΙΚΤΩΝ!E20/ΣΥΝΘΕΣΗ_ΔΕΙΚΤΩΝ!E19)</f>
        <v>1.6701849617931572E-2</v>
      </c>
      <c r="F19" s="10">
        <f>LN(ΣΥΝΘΕΣΗ_ΔΕΙΚΤΩΝ!F20/ΣΥΝΘΕΣΗ_ΔΕΙΚΤΩΝ!F19)</f>
        <v>2.1574981400210927E-3</v>
      </c>
      <c r="G19" s="10">
        <f>LN(ΣΥΝΘΕΣΗ_ΔΕΙΚΤΩΝ!G20/ΣΥΝΘΕΣΗ_ΔΕΙΚΤΩΝ!G19)</f>
        <v>-1.0695289116747806E-2</v>
      </c>
      <c r="H19" s="10">
        <f>LN(ΣΥΝΘΕΣΗ_ΔΕΙΚΤΩΝ!H20/ΣΥΝΘΕΣΗ_ΔΕΙΚΤΩΝ!H19)</f>
        <v>1.1457795621381358E-2</v>
      </c>
      <c r="I19" s="10">
        <f>LN(ΣΥΝΘΕΣΗ_ΔΕΙΚΤΩΝ!I20/ΣΥΝΘΕΣΗ_ΔΕΙΚΤΩΝ!I19)</f>
        <v>7.0175726586465398E-3</v>
      </c>
      <c r="J19" s="10">
        <f>LN(ΣΥΝΘΕΣΗ_ΔΕΙΚΤΩΝ!J20/ΣΥΝΘΕΣΗ_ΔΕΙΚΤΩΝ!J19)</f>
        <v>2.5985289632639522E-3</v>
      </c>
      <c r="K19" s="10">
        <f>LN(ΣΥΝΘΕΣΗ_ΔΕΙΚΤΩΝ!K20/ΣΥΝΘΕΣΗ_ΔΕΙΚΤΩΝ!K19)</f>
        <v>-8.8365818004981118E-3</v>
      </c>
      <c r="L19" s="10">
        <f>LN(ΣΥΝΘΕΣΗ_ΔΕΙΚΤΩΝ!L20/ΣΥΝΘΕΣΗ_ΔΕΙΚΤΩΝ!L19)</f>
        <v>-1.8885746878681362E-3</v>
      </c>
      <c r="M19" s="10">
        <f>LN(ΣΥΝΘΕΣΗ_ΔΕΙΚΤΩΝ!M20/ΣΥΝΘΕΣΗ_ΔΕΙΚΤΩΝ!M19)</f>
        <v>3.7735893836392666E-3</v>
      </c>
      <c r="N19" s="10">
        <f>LN(ΣΥΝΘΕΣΗ_ΔΕΙΚΤΩΝ!N20/ΣΥΝΘΕΣΗ_ΔΕΙΚΤΩΝ!N19)</f>
        <v>-1.4663954187014237E-2</v>
      </c>
      <c r="O19" s="10">
        <f>LN(ΣΥΝΘΕΣΗ_ΔΕΙΚΤΩΝ!O20/ΣΥΝΘΕΣΗ_ΔΕΙΚΤΩΝ!O19)</f>
        <v>-7.227553867621501E-3</v>
      </c>
      <c r="P19" s="10">
        <f>LN(ΣΥΝΘΕΣΗ_ΔΕΙΚΤΩΝ!P20/ΣΥΝΘΕΣΗ_ΔΕΙΚΤΩΝ!P19)</f>
        <v>0</v>
      </c>
      <c r="Q19" s="10">
        <f>LN(ΣΥΝΘΕΣΗ_ΔΕΙΚΤΩΝ!Q20/ΣΥΝΘΕΣΗ_ΔΕΙΚΤΩΝ!Q19)</f>
        <v>-1.297232994880001E-2</v>
      </c>
      <c r="R19" s="10">
        <f>LN(ΣΥΝΘΕΣΗ_ΔΕΙΚΤΩΝ!R20/ΣΥΝΘΕΣΗ_ΔΕΙΚΤΩΝ!R19)</f>
        <v>6.7415985669196732E-3</v>
      </c>
      <c r="S19" s="10">
        <f>LN(ΣΥΝΘΕΣΗ_ΔΕΙΚΤΩΝ!S20/ΣΥΝΘΕΣΗ_ΔΕΙΚΤΩΝ!S19)</f>
        <v>-3.2206147000421719E-3</v>
      </c>
      <c r="T19" s="10">
        <f>LN(ΣΥΝΘΕΣΗ_ΔΕΙΚΤΩΝ!T20/ΣΥΝΘΕΣΗ_ΔΕΙΚΤΩΝ!T19)</f>
        <v>-2.2259781418794835E-2</v>
      </c>
      <c r="U19" s="10">
        <f>LN(ΣΥΝΘΕΣΗ_ΔΕΙΚΤΩΝ!U20/ΣΥΝΘΕΣΗ_ΔΕΙΚΤΩΝ!U19)</f>
        <v>-8.9767209615582415E-3</v>
      </c>
      <c r="V19" s="10">
        <f>LN(ΣΥΝΘΕΣΗ_ΔΕΙΚΤΩΝ!V20/ΣΥΝΘΕΣΗ_ΔΕΙΚΤΩΝ!V19)</f>
        <v>2.1211293369820784E-2</v>
      </c>
      <c r="W19" s="10">
        <f>LN(ΣΥΝΘΕΣΗ_ΔΕΙΚΤΩΝ!W20/ΣΥΝΘΕΣΗ_ΔΕΙΚΤΩΝ!W19)</f>
        <v>3.4174179812593471E-2</v>
      </c>
      <c r="X19" s="10">
        <f>LN(ΣΥΝΘΕΣΗ_ΔΕΙΚΤΩΝ!X20/ΣΥΝΘΕΣΗ_ΔΕΙΚΤΩΝ!X19)</f>
        <v>2.3424700334123611E-3</v>
      </c>
      <c r="Y19" s="10">
        <f>LN(ΣΥΝΘΕΣΗ_ΔΕΙΚΤΩΝ!Y20/ΣΥΝΘΕΣΗ_ΔΕΙΚΤΩΝ!Y19)</f>
        <v>-2.797385204240618E-2</v>
      </c>
      <c r="Z19" s="10">
        <f>LN(ΣΥΝΘΕΣΗ_ΔΕΙΚΤΩΝ!Z20/ΣΥΝΘΕΣΗ_ΔΕΙΚΤΩΝ!Z19)</f>
        <v>3.3616610798985064E-2</v>
      </c>
      <c r="AA19" s="10">
        <f>LN(ΣΥΝΘΕΣΗ_ΔΕΙΚΤΩΝ!AA20/ΣΥΝΘΕΣΗ_ΔΕΙΚΤΩΝ!AA19)</f>
        <v>3.4605529177475523E-2</v>
      </c>
      <c r="AB19" s="10">
        <f>LN(ΣΥΝΘΕΣΗ_ΔΕΙΚΤΩΝ!AB20/ΣΥΝΘΕΣΗ_ΔΕΙΚΤΩΝ!AB19)</f>
        <v>-2.0408871631207123E-2</v>
      </c>
      <c r="AC19" s="10">
        <f>LN(ΣΥΝΘΕΣΗ_ΔΕΙΚΤΩΝ!AC20/ΣΥΝΘΕΣΗ_ΔΕΙΚΤΩΝ!AC19)</f>
        <v>-2.1299262578248533E-3</v>
      </c>
      <c r="AD19" s="10">
        <f>LN(ΣΥΝΘΕΣΗ_ΔΕΙΚΤΩΝ!AD20/ΣΥΝΘΕΣΗ_ΔΕΙΚΤΩΝ!AD19)</f>
        <v>-4.7506027585978647E-3</v>
      </c>
      <c r="AE19" s="10">
        <f>LN(ΣΥΝΘΕΣΗ_ΔΕΙΚΤΩΝ!AE20/ΣΥΝΘΕΣΗ_ΔΕΙΚΤΩΝ!AE19)</f>
        <v>-8.0321716972642666E-3</v>
      </c>
      <c r="AF19" s="10">
        <f>LN(ΣΥΝΘΕΣΗ_ΔΕΙΚΤΩΝ!AF20/ΣΥΝΘΕΣΗ_ΔΕΙΚΤΩΝ!AF19)</f>
        <v>-1.6878037787351748E-2</v>
      </c>
      <c r="AG19" s="10">
        <f>LN(ΣΥΝΘΕΣΗ_ΔΕΙΚΤΩΝ!AG20/ΣΥΝΘΕΣΗ_ΔΕΙΚΤΩΝ!AG19)</f>
        <v>-3.3711057342311723E-2</v>
      </c>
      <c r="AH19" s="10">
        <f>LN(ΣΥΝΘΕΣΗ_ΔΕΙΚΤΩΝ!AH20/ΣΥΝΘΕΣΗ_ΔΕΙΚΤΩΝ!AH19)</f>
        <v>8.9686699827603161E-3</v>
      </c>
      <c r="AI19" s="10">
        <f>LN(ΣΥΝΘΕΣΗ_ΔΕΙΚΤΩΝ!AI20/ΣΥΝΘΕΣΗ_ΔΕΙΚΤΩΝ!AI19)</f>
        <v>2.8368813351995355E-3</v>
      </c>
      <c r="AJ19" s="10">
        <f>LN(ΣΥΝΘΕΣΗ_ΔΕΙΚΤΩΝ!AJ20/ΣΥΝΘΕΣΗ_ΔΕΙΚΤΩΝ!AJ19)</f>
        <v>1.3387080782459279E-2</v>
      </c>
      <c r="AK19" s="10">
        <f>LN(ΣΥΝΘΕΣΗ_ΔΕΙΚΤΩΝ!AK20/ΣΥΝΘΕΣΗ_ΔΕΙΚΤΩΝ!AK19)</f>
        <v>1.1696039763191456E-2</v>
      </c>
    </row>
    <row r="20" spans="1:37" x14ac:dyDescent="0.25">
      <c r="A20" s="5">
        <v>42857</v>
      </c>
      <c r="B20" s="10">
        <f>LN(ΣΥΝΘΕΣΗ_ΔΕΙΚΤΩΝ!B21/ΣΥΝΘΕΣΗ_ΔΕΙΚΤΩΝ!B20)</f>
        <v>-3.9455514419920097E-4</v>
      </c>
      <c r="C20" s="10">
        <f>LN(ΣΥΝΘΕΣΗ_ΔΕΙΚΤΩΝ!C21/ΣΥΝΘΕΣΗ_ΔΕΙΚΤΩΝ!C20)</f>
        <v>2.3268626939354269E-2</v>
      </c>
      <c r="D20" s="10">
        <f>LN(ΣΥΝΘΕΣΗ_ΔΕΙΚΤΩΝ!D21/ΣΥΝΘΕΣΗ_ΔΕΙΚΤΩΝ!D20)</f>
        <v>7.0011954589835612E-3</v>
      </c>
      <c r="E20" s="10">
        <f>LN(ΣΥΝΘΕΣΗ_ΔΕΙΚΤΩΝ!E21/ΣΥΝΘΕΣΗ_ΔΕΙΚΤΩΝ!E20)</f>
        <v>2.5887004139472623E-2</v>
      </c>
      <c r="F20" s="10">
        <f>LN(ΣΥΝΘΕΣΗ_ΔΕΙΚΤΩΝ!F21/ΣΥΝΘΕΣΗ_ΔΕΙΚΤΩΝ!F20)</f>
        <v>8.583743691391435E-3</v>
      </c>
      <c r="G20" s="10">
        <f>LN(ΣΥΝΘΕΣΗ_ΔΕΙΚΤΩΝ!G21/ΣΥΝΘΕΣΗ_ΔΕΙΚΤΩΝ!G20)</f>
        <v>3.6943515191684276E-2</v>
      </c>
      <c r="H20" s="10">
        <f>LN(ΣΥΝΘΕΣΗ_ΔΕΙΚΤΩΝ!H21/ΣΥΝΘΕΣΗ_ΔΕΙΚΤΩΝ!H20)</f>
        <v>1.6321768485694364E-2</v>
      </c>
      <c r="I20" s="10">
        <f>LN(ΣΥΝΘΕΣΗ_ΔΕΙΚΤΩΝ!I21/ΣΥΝΘΕΣΗ_ΔΕΙΚΤΩΝ!I20)</f>
        <v>2.0761991448429225E-2</v>
      </c>
      <c r="J20" s="10">
        <f>LN(ΣΥΝΘΕΣΗ_ΔΕΙΚΤΩΝ!J21/ΣΥΝΘΕΣΗ_ΔΕΙΚΤΩΝ!J20)</f>
        <v>1.0327114155849524E-2</v>
      </c>
      <c r="K20" s="10">
        <f>LN(ΣΥΝΘΕΣΗ_ΔΕΙΚΤΩΝ!K21/ΣΥΝΘΕΣΗ_ΔΕΙΚΤΩΝ!K20)</f>
        <v>5.7487090917681602E-2</v>
      </c>
      <c r="L20" s="10">
        <f>LN(ΣΥΝΘΕΣΗ_ΔΕΙΚΤΩΝ!L21/ΣΥΝΘΕΣΗ_ΔΕΙΚΤΩΝ!L20)</f>
        <v>1.8727139050697731E-2</v>
      </c>
      <c r="M20" s="10">
        <f>LN(ΣΥΝΘΕΣΗ_ΔΕΙΚΤΩΝ!M21/ΣΥΝΘΕΣΗ_ΔΕΙΚΤΩΝ!M20)</f>
        <v>2.6023773421305293E-2</v>
      </c>
      <c r="N20" s="10">
        <f>LN(ΣΥΝΘΕΣΗ_ΔΕΙΚΤΩΝ!N21/ΣΥΝΘΕΣΗ_ΔΕΙΚΤΩΝ!N20)</f>
        <v>8.3147265083553402E-3</v>
      </c>
      <c r="O20" s="10">
        <f>LN(ΣΥΝΘΕΣΗ_ΔΕΙΚΤΩΝ!O21/ΣΥΝΘΕΣΗ_ΔΕΙΚΤΩΝ!O20)</f>
        <v>5.7862160568385194E-3</v>
      </c>
      <c r="P20" s="10">
        <f>LN(ΣΥΝΘΕΣΗ_ΔΕΙΚΤΩΝ!P21/ΣΥΝΘΕΣΗ_ΔΕΙΚΤΩΝ!P20)</f>
        <v>-3.0119398906935716E-2</v>
      </c>
      <c r="Q20" s="10">
        <f>LN(ΣΥΝΘΕΣΗ_ΔΕΙΚΤΩΝ!Q21/ΣΥΝΘΕΣΗ_ΔΕΙΚΤΩΝ!Q20)</f>
        <v>1.2972329948799972E-2</v>
      </c>
      <c r="R20" s="10">
        <f>LN(ΣΥΝΘΕΣΗ_ΔΕΙΚΤΩΝ!R21/ΣΥΝΘΕΣΗ_ΔΕΙΚΤΩΝ!R20)</f>
        <v>1.3348362823427209E-2</v>
      </c>
      <c r="S20" s="10">
        <f>LN(ΣΥΝΘΕΣΗ_ΔΕΙΚΤΩΝ!S21/ΣΥΝΘΕΣΗ_ΔΕΙΚΤΩΝ!S20)</f>
        <v>2.861880530565266E-2</v>
      </c>
      <c r="T20" s="10">
        <f>LN(ΣΥΝΘΕΣΗ_ΔΕΙΚΤΩΝ!T21/ΣΥΝΘΕΣΗ_ΔΕΙΚΤΩΝ!T20)</f>
        <v>0</v>
      </c>
      <c r="U20" s="10">
        <f>LN(ΣΥΝΘΕΣΗ_ΔΕΙΚΤΩΝ!U21/ΣΥΝΘΕΣΗ_ΔΕΙΚΤΩΝ!U20)</f>
        <v>1.7873576799295056E-2</v>
      </c>
      <c r="V20" s="10">
        <f>LN(ΣΥΝΘΕΣΗ_ΔΕΙΚΤΩΝ!V21/ΣΥΝΘΕΣΗ_ΔΕΙΚΤΩΝ!V20)</f>
        <v>4.0711748884386757E-2</v>
      </c>
      <c r="W20" s="10">
        <f>LN(ΣΥΝΘΕΣΗ_ΔΕΙΚΤΩΝ!W21/ΣΥΝΘΕΣΗ_ΔΕΙΚΤΩΝ!W20)</f>
        <v>3.1130918595173213E-2</v>
      </c>
      <c r="X20" s="10">
        <f>LN(ΣΥΝΘΕΣΗ_ΔΕΙΚΤΩΝ!X21/ΣΥΝΘΕΣΗ_ΔΕΙΚΤΩΝ!X20)</f>
        <v>6.7622969595067571E-3</v>
      </c>
      <c r="Y20" s="10">
        <f>LN(ΣΥΝΘΕΣΗ_ΔΕΙΚΤΩΝ!Y21/ΣΥΝΘΕΣΗ_ΔΕΙΚΤΩΝ!Y20)</f>
        <v>1.4084739881739023E-2</v>
      </c>
      <c r="Z20" s="10">
        <f>LN(ΣΥΝΘΕΣΗ_ΔΕΙΚΤΩΝ!Z21/ΣΥΝΘΕΣΗ_ΔΕΙΚΤΩΝ!Z20)</f>
        <v>8.2304991365154435E-3</v>
      </c>
      <c r="AA20" s="10">
        <f>LN(ΣΥΝΘΕΣΗ_ΔΕΙΚΤΩΝ!AA21/ΣΥΝΘΕΣΗ_ΔΕΙΚΤΩΝ!AA20)</f>
        <v>2.0202707317519469E-2</v>
      </c>
      <c r="AB20" s="10">
        <f>LN(ΣΥΝΘΕΣΗ_ΔΕΙΚΤΩΝ!AB21/ΣΥΝΘΕΣΗ_ΔΕΙΚΤΩΝ!AB20)</f>
        <v>0</v>
      </c>
      <c r="AC20" s="10">
        <f>LN(ΣΥΝΘΕΣΗ_ΔΕΙΚΤΩΝ!AC21/ΣΥΝΘΕΣΗ_ΔΕΙΚΤΩΝ!AC20)</f>
        <v>-1.9376278963138607E-2</v>
      </c>
      <c r="AD20" s="10">
        <f>LN(ΣΥΝΘΕΣΗ_ΔΕΙΚΤΩΝ!AD21/ΣΥΝΘΕΣΗ_ΔΕΙΚΤΩΝ!AD20)</f>
        <v>3.278982282299097E-2</v>
      </c>
      <c r="AE20" s="10">
        <f>LN(ΣΥΝΘΕΣΗ_ΔΕΙΚΤΩΝ!AE21/ΣΥΝΘΕΣΗ_ΔΕΙΚΤΩΝ!AE20)</f>
        <v>5.4915757596114632E-2</v>
      </c>
      <c r="AF20" s="10">
        <f>LN(ΣΥΝΘΕΣΗ_ΔΕΙΚΤΩΝ!AF21/ΣΥΝΘΕΣΗ_ΔΕΙΚΤΩΝ!AF20)</f>
        <v>8.4746269909722356E-3</v>
      </c>
      <c r="AG20" s="10">
        <f>LN(ΣΥΝΘΕΣΗ_ΔΕΙΚΤΩΝ!AG21/ΣΥΝΘΕΣΗ_ΔΕΙΚΤΩΝ!AG20)</f>
        <v>1.980262729617973E-2</v>
      </c>
      <c r="AH20" s="10">
        <f>LN(ΣΥΝΘΕΣΗ_ΔΕΙΚΤΩΝ!AH21/ΣΥΝΘΕΣΗ_ΔΕΙΚΤΩΝ!AH20)</f>
        <v>4.4543503493803746E-3</v>
      </c>
      <c r="AI20" s="10">
        <f>LN(ΣΥΝΘΕΣΗ_ΔΕΙΚΤΩΝ!AI21/ΣΥΝΘΕΣΗ_ΔΕΙΚΤΩΝ!AI20)</f>
        <v>-3.7842996912395067E-3</v>
      </c>
      <c r="AJ20" s="10">
        <f>LN(ΣΥΝΘΕΣΗ_ΔΕΙΚΤΩΝ!AJ21/ΣΥΝΘΕΣΗ_ΔΕΙΚΤΩΝ!AJ20)</f>
        <v>1.5831465216680662E-2</v>
      </c>
      <c r="AK20" s="10">
        <f>LN(ΣΥΝΘΕΣΗ_ΔΕΙΚΤΩΝ!AK21/ΣΥΝΘΕΣΗ_ΔΕΙΚΤΩΝ!AK20)</f>
        <v>7.7220460939103185E-3</v>
      </c>
    </row>
    <row r="21" spans="1:37" x14ac:dyDescent="0.25">
      <c r="A21" s="5">
        <v>42858</v>
      </c>
      <c r="B21" s="10">
        <f>LN(ΣΥΝΘΕΣΗ_ΔΕΙΚΤΩΝ!B22/ΣΥΝΘΕΣΗ_ΔΕΙΚΤΩΝ!B21)</f>
        <v>2.3649991314978833E-3</v>
      </c>
      <c r="C21" s="10">
        <f>LN(ΣΥΝΘΕΣΗ_ΔΕΙΚΤΩΝ!C22/ΣΥΝΘΕΣΗ_ΔΕΙΚΤΩΝ!C21)</f>
        <v>4.8790164169432049E-2</v>
      </c>
      <c r="D21" s="10">
        <f>LN(ΣΥΝΘΕΣΗ_ΔΕΙΚΤΩΝ!D22/ΣΥΝΘΕΣΗ_ΔΕΙΚΤΩΝ!D21)</f>
        <v>3.2039353744616875E-2</v>
      </c>
      <c r="E21" s="10">
        <f>LN(ΣΥΝΘΕΣΗ_ΔΕΙΚΤΩΝ!E22/ΣΥΝΘΕΣΗ_ΔΕΙΚΤΩΝ!E21)</f>
        <v>3.4372187378724203E-2</v>
      </c>
      <c r="F21" s="10">
        <f>LN(ΣΥΝΘΕΣΗ_ΔΕΙΚΤΩΝ!F22/ΣΥΝΘΕΣΗ_ΔΕΙΚΤΩΝ!F21)</f>
        <v>0</v>
      </c>
      <c r="G21" s="10">
        <f>LN(ΣΥΝΘΕΣΗ_ΔΕΙΚΤΩΝ!G22/ΣΥΝΘΕΣΗ_ΔΕΙΚΤΩΝ!G21)</f>
        <v>1.5424470325631731E-2</v>
      </c>
      <c r="H21" s="10">
        <f>LN(ΣΥΝΘΕΣΗ_ΔΕΙΚΤΩΝ!H22/ΣΥΝΘΕΣΗ_ΔΕΙΚΤΩΝ!H21)</f>
        <v>-1.0012599292429701E-2</v>
      </c>
      <c r="I21" s="10">
        <f>LN(ΣΥΝΘΕΣΗ_ΔΕΙΚΤΩΝ!I22/ΣΥΝΘΕΣΗ_ΔΕΙΚΤΩΝ!I21)</f>
        <v>2.368977112240488E-2</v>
      </c>
      <c r="J21" s="10">
        <f>LN(ΣΥΝΘΕΣΗ_ΔΕΙΚΤΩΝ!J22/ΣΥΝΘΕΣΗ_ΔΕΙΚΤΩΝ!J21)</f>
        <v>8.5252008233596271E-3</v>
      </c>
      <c r="K21" s="10">
        <f>LN(ΣΥΝΘΕΣΗ_ΔΕΙΚΤΩΝ!K22/ΣΥΝΘΕΣΗ_ΔΕΙΚΤΩΝ!K21)</f>
        <v>5.9638266319731036E-2</v>
      </c>
      <c r="L21" s="10">
        <f>LN(ΣΥΝΘΕΣΗ_ΔΕΙΚΤΩΝ!L22/ΣΥΝΘΕΣΗ_ΔΕΙΚΤΩΝ!L21)</f>
        <v>2.0202707317519469E-2</v>
      </c>
      <c r="M21" s="10">
        <f>LN(ΣΥΝΘΕΣΗ_ΔΕΙΚΤΩΝ!M22/ΣΥΝΘΕΣΗ_ΔΕΙΚΤΩΝ!M21)</f>
        <v>-1.8365478073013922E-3</v>
      </c>
      <c r="N21" s="10">
        <f>LN(ΣΥΝΘΕΣΗ_ΔΕΙΚΤΩΝ!N22/ΣΥΝΘΕΣΗ_ΔΕΙΚΤΩΝ!N21)</f>
        <v>8.2461615386585155E-3</v>
      </c>
      <c r="O21" s="10">
        <f>LN(ΣΥΝΘΕΣΗ_ΔΕΙΚΤΩΝ!O22/ΣΥΝΘΕΣΗ_ΔΕΙΚΤΩΝ!O21)</f>
        <v>1.0046008713027301E-2</v>
      </c>
      <c r="P21" s="10">
        <f>LN(ΣΥΝΘΕΣΗ_ΔΕΙΚΤΩΝ!P22/ΣΥΝΘΕΣΗ_ΔΕΙΚΤΩΝ!P21)</f>
        <v>1.2380574569554019E-2</v>
      </c>
      <c r="Q21" s="10">
        <f>LN(ΣΥΝΘΕΣΗ_ΔΕΙΚΤΩΝ!Q22/ΣΥΝΘΕΣΗ_ΔΕΙΚΤΩΝ!Q21)</f>
        <v>-6.846736522117338E-3</v>
      </c>
      <c r="R21" s="10">
        <f>LN(ΣΥΝΘΕΣΗ_ΔΕΙΚΤΩΝ!R22/ΣΥΝΘΕΣΗ_ΔΕΙΚΤΩΝ!R21)</f>
        <v>2.6173795113912199E-2</v>
      </c>
      <c r="S21" s="10">
        <f>LN(ΣΥΝΘΕΣΗ_ΔΕΙΚΤΩΝ!S22/ΣΥΝΘΕΣΗ_ΔΕΙΚΤΩΝ!S21)</f>
        <v>9.3604427595638928E-3</v>
      </c>
      <c r="T21" s="10">
        <f>LN(ΣΥΝΘΕΣΗ_ΔΕΙΚΤΩΝ!T22/ΣΥΝΘΕΣΗ_ΔΕΙΚΤΩΝ!T21)</f>
        <v>-5.4336601818331587E-3</v>
      </c>
      <c r="U21" s="10">
        <f>LN(ΣΥΝΘΕΣΗ_ΔΕΙΚΤΩΝ!U22/ΣΥΝΘΕΣΗ_ΔΕΙΚΤΩΝ!U21)</f>
        <v>8.8183992975202248E-3</v>
      </c>
      <c r="V21" s="10">
        <f>LN(ΣΥΝΘΕΣΗ_ΔΕΙΚΤΩΝ!V22/ΣΥΝΘΕΣΗ_ΔΕΙΚΤΩΝ!V21)</f>
        <v>0</v>
      </c>
      <c r="W21" s="10">
        <f>LN(ΣΥΝΘΕΣΗ_ΔΕΙΚΤΩΝ!W22/ΣΥΝΘΕΣΗ_ΔΕΙΚΤΩΝ!W21)</f>
        <v>-0.17089286097033188</v>
      </c>
      <c r="X21" s="10">
        <f>LN(ΣΥΝΘΕΣΗ_ΔΕΙΚΤΩΝ!X22/ΣΥΝΘΕΣΗ_ΔΕΙΚΤΩΝ!X21)</f>
        <v>0</v>
      </c>
      <c r="Y21" s="10">
        <f>LN(ΣΥΝΘΕΣΗ_ΔΕΙΚΤΩΝ!Y22/ΣΥΝΘΕΣΗ_ΔΕΙΚΤΩΝ!Y21)</f>
        <v>3.4367643504207818E-2</v>
      </c>
      <c r="Z21" s="10">
        <f>LN(ΣΥΝΘΕΣΗ_ΔΕΙΚΤΩΝ!Z22/ΣΥΝΘΕΣΗ_ΔΕΙΚΤΩΝ!Z21)</f>
        <v>-1.6529301951210582E-2</v>
      </c>
      <c r="AA21" s="10">
        <f>LN(ΣΥΝΘΕΣΗ_ΔΕΙΚΤΩΝ!AA22/ΣΥΝΘΕΣΗ_ΔΕΙΚΤΩΝ!AA21)</f>
        <v>-0.12028616587450193</v>
      </c>
      <c r="AB21" s="10">
        <f>LN(ΣΥΝΘΕΣΗ_ΔΕΙΚΤΩΝ!AB22/ΣΥΝΘΕΣΗ_ΔΕΙΚΤΩΝ!AB21)</f>
        <v>2.5740039951728426E-3</v>
      </c>
      <c r="AC21" s="10">
        <f>LN(ΣΥΝΘΕΣΗ_ΔΕΙΚΤΩΝ!AC22/ΣΥΝΘΕΣΗ_ΔΕΙΚΤΩΝ!AC21)</f>
        <v>1.0863662122207896E-3</v>
      </c>
      <c r="AD21" s="10">
        <f>LN(ΣΥΝΘΕΣΗ_ΔΕΙΚΤΩΝ!AD22/ΣΥΝΘΕΣΗ_ΔΕΙΚΤΩΝ!AD21)</f>
        <v>6.8886609951853157E-3</v>
      </c>
      <c r="AE21" s="10">
        <f>LN(ΣΥΝΘΕΣΗ_ΔΕΙΚΤΩΝ!AE22/ΣΥΝΘΕΣΗ_ΔΕΙΚΤΩΝ!AE21)</f>
        <v>-2.3167059281534418E-2</v>
      </c>
      <c r="AF21" s="10">
        <f>LN(ΣΥΝΘΕΣΗ_ΔΕΙΚΤΩΝ!AF22/ΣΥΝΘΕΣΗ_ΔΕΙΚΤΩΝ!AF21)</f>
        <v>-1.0604553248797112E-2</v>
      </c>
      <c r="AG21" s="10">
        <f>LN(ΣΥΝΘΕΣΗ_ΔΕΙΚΤΩΝ!AG22/ΣΥΝΘΕΣΗ_ΔΕΙΚΤΩΝ!AG21)</f>
        <v>0</v>
      </c>
      <c r="AH21" s="10">
        <f>LN(ΣΥΝΘΕΣΗ_ΔΕΙΚΤΩΝ!AH22/ΣΥΝΘΕΣΗ_ΔΕΙΚΤΩΝ!AH21)</f>
        <v>-8.9286307443014312E-3</v>
      </c>
      <c r="AI21" s="10">
        <f>LN(ΣΥΝΘΕΣΗ_ΔΕΙΚΤΩΝ!AI22/ΣΥΝΘΕΣΗ_ΔΕΙΚΤΩΝ!AI21)</f>
        <v>-1.7208837680639719E-2</v>
      </c>
      <c r="AJ21" s="10">
        <f>LN(ΣΥΝΘΕΣΗ_ΔΕΙΚΤΩΝ!AJ22/ΣΥΝΘΕΣΗ_ΔΕΙΚΤΩΝ!AJ21)</f>
        <v>5.2219439811516249E-3</v>
      </c>
      <c r="AK21" s="10">
        <f>LN(ΣΥΝΘΕΣΗ_ΔΕΙΚΤΩΝ!AK22/ΣΥΝΘΕΣΗ_ΔΕΙΚΤΩΝ!AK21)</f>
        <v>0</v>
      </c>
    </row>
    <row r="22" spans="1:37" x14ac:dyDescent="0.25">
      <c r="A22" s="5">
        <v>42859</v>
      </c>
      <c r="B22" s="10">
        <f>LN(ΣΥΝΘΕΣΗ_ΔΕΙΚΤΩΝ!B23/ΣΥΝΘΕΣΗ_ΔΕΙΚΤΩΝ!B22)</f>
        <v>-1.5760444554656545E-3</v>
      </c>
      <c r="C22" s="10">
        <f>LN(ΣΥΝΘΕΣΗ_ΔΕΙΚΤΩΝ!C23/ΣΥΝΘΕΣΗ_ΔΕΙΚΤΩΝ!C22)</f>
        <v>2.0269371762062713E-2</v>
      </c>
      <c r="D22" s="10">
        <f>LN(ΣΥΝΘΕΣΗ_ΔΕΙΚΤΩΝ!D23/ΣΥΝΘΕΣΗ_ΔΕΙΚΤΩΝ!D22)</f>
        <v>2.2272635609123223E-2</v>
      </c>
      <c r="E22" s="10">
        <f>LN(ΣΥΝΘΕΣΗ_ΔΕΙΚΤΩΝ!E23/ΣΥΝΘΕΣΗ_ΔΕΙΚΤΩΝ!E22)</f>
        <v>2.1215839150272572E-2</v>
      </c>
      <c r="F22" s="10">
        <f>LN(ΣΥΝΘΕΣΗ_ΔΕΙΚΤΩΝ!F23/ΣΥΝΘΕΣΗ_ΔΕΙΚΤΩΝ!F22)</f>
        <v>0</v>
      </c>
      <c r="G22" s="10">
        <f>LN(ΣΥΝΘΕΣΗ_ΔΕΙΚΤΩΝ!G23/ΣΥΝΘΕΣΗ_ΔΕΙΚΤΩΝ!G22)</f>
        <v>-1.025650016718911E-2</v>
      </c>
      <c r="H22" s="10">
        <f>LN(ΣΥΝΘΕΣΗ_ΔΕΙΚΤΩΝ!H23/ΣΥΝΘΕΣΗ_ΔΕΙΚΤΩΝ!H22)</f>
        <v>1.001259929242977E-2</v>
      </c>
      <c r="I22" s="10">
        <f>LN(ΣΥΝΘΕΣΗ_ΔΕΙΚΤΩΝ!I23/ΣΥΝΘΕΣΗ_ΔΕΙΚΤΩΝ!I22)</f>
        <v>-6.7114345879868038E-3</v>
      </c>
      <c r="J22" s="10">
        <f>LN(ΣΥΝΘΕΣΗ_ΔΕΙΚΤΩΝ!J23/ΣΥΝΘΕΣΗ_ΔΕΙΚΤΩΝ!J22)</f>
        <v>-2.0583917143487115E-2</v>
      </c>
      <c r="K22" s="10">
        <f>LN(ΣΥΝΘΕΣΗ_ΔΕΙΚΤΩΝ!K23/ΣΥΝΘΕΣΗ_ΔΕΙΚΤΩΝ!K22)</f>
        <v>-2.666824708216118E-2</v>
      </c>
      <c r="L22" s="10">
        <f>LN(ΣΥΝΘΕΣΗ_ΔΕΙΚΤΩΝ!L23/ΣΥΝΘΕΣΗ_ΔΕΙΚΤΩΝ!L22)</f>
        <v>5.4397232958183417E-3</v>
      </c>
      <c r="M22" s="10">
        <f>LN(ΣΥΝΘΕΣΗ_ΔΕΙΚΤΩΝ!M23/ΣΥΝΘΕΣΗ_ΔΕΙΚΤΩΝ!M22)</f>
        <v>2.1819047394639673E-2</v>
      </c>
      <c r="N22" s="10">
        <f>LN(ΣΥΝΘΕΣΗ_ΔΕΙΚΤΩΝ!N23/ΣΥΝΘΕΣΗ_ΔΕΙΚΤΩΝ!N22)</f>
        <v>-1.7203355142675208E-2</v>
      </c>
      <c r="O22" s="10">
        <f>LN(ΣΥΝΘΕΣΗ_ΔΕΙΚΤΩΝ!O23/ΣΥΝΘΕΣΗ_ΔΕΙΚΤΩΝ!O22)</f>
        <v>2.5378494419283783E-2</v>
      </c>
      <c r="P22" s="10">
        <f>LN(ΣΥΝΘΕΣΗ_ΔΕΙΚΤΩΝ!P23/ΣΥΝΘΕΣΗ_ΔΕΙΚΤΩΝ!P22)</f>
        <v>5.5772592981062153E-3</v>
      </c>
      <c r="Q22" s="10">
        <f>LN(ΣΥΝΘΕΣΗ_ΔΕΙΚΤΩΝ!Q23/ΣΥΝΘΕΣΗ_ΔΕΙΚΤΩΝ!Q22)</f>
        <v>7.6306756850264858E-4</v>
      </c>
      <c r="R22" s="10">
        <f>LN(ΣΥΝΘΕΣΗ_ΔΕΙΚΤΩΝ!R23/ΣΥΝΘΕΣΗ_ΔΕΙΚΤΩΝ!R22)</f>
        <v>2.445629597752693E-2</v>
      </c>
      <c r="S22" s="10">
        <f>LN(ΣΥΝΘΕΣΗ_ΔΕΙΚΤΩΝ!S23/ΣΥΝΘΕΣΗ_ΔΕΙΚΤΩΝ!S22)</f>
        <v>-1.5649771667127776E-2</v>
      </c>
      <c r="T22" s="10">
        <f>LN(ΣΥΝΘΕΣΗ_ΔΕΙΚΤΩΝ!T23/ΣΥΝΘΕΣΗ_ΔΕΙΚΤΩΝ!T22)</f>
        <v>2.5244460784810237E-2</v>
      </c>
      <c r="U22" s="10">
        <f>LN(ΣΥΝΘΕΣΗ_ΔΕΙΚΤΩΝ!U23/ΣΥΝΘΕΣΗ_ΔΕΙΚΤΩΝ!U22)</f>
        <v>0</v>
      </c>
      <c r="V22" s="10">
        <f>LN(ΣΥΝΘΕΣΗ_ΔΕΙΚΤΩΝ!V23/ΣΥΝΘΕΣΗ_ΔΕΙΚΤΩΝ!V22)</f>
        <v>4.0625690650899797E-3</v>
      </c>
      <c r="W22" s="10">
        <f>LN(ΣΥΝΘΕΣΗ_ΔΕΙΚΤΩΝ!W23/ΣΥΝΘΕΣΗ_ΔΕΙΚΤΩΝ!W22)</f>
        <v>5.310982531394854E-2</v>
      </c>
      <c r="X22" s="10">
        <f>LN(ΣΥΝΘΕΣΗ_ΔΕΙΚΤΩΝ!X23/ΣΥΝΘΕΣΗ_ΔΕΙΚΤΩΝ!X22)</f>
        <v>-4.4253012709602468E-3</v>
      </c>
      <c r="Y22" s="10">
        <f>LN(ΣΥΝΘΕΣΗ_ΔΕΙΚΤΩΝ!Y23/ΣΥΝΘΕΣΗ_ΔΕΙΚΤΩΝ!Y22)</f>
        <v>0</v>
      </c>
      <c r="Z22" s="10">
        <f>LN(ΣΥΝΘΕΣΗ_ΔΕΙΚΤΩΝ!Z23/ΣΥΝΘΕΣΗ_ΔΕΙΚΤΩΝ!Z22)</f>
        <v>1.6529301951210506E-2</v>
      </c>
      <c r="AA22" s="10">
        <f>LN(ΣΥΝΘΕΣΗ_ΔΕΙΚΤΩΝ!AA23/ΣΥΝΘΕΣΗ_ΔΕΙΚΤΩΝ!AA22)</f>
        <v>3.6904556935450764E-2</v>
      </c>
      <c r="AB22" s="10">
        <f>LN(ΣΥΝΘΕΣΗ_ΔΕΙΚΤΩΝ!AB23/ΣΥΝΘΕΣΗ_ΔΕΙΚΤΩΝ!AB22)</f>
        <v>2.7885203489535642E-2</v>
      </c>
      <c r="AC22" s="10">
        <f>LN(ΣΥΝΘΕΣΗ_ΔΕΙΚΤΩΝ!AC23/ΣΥΝΘΕΣΗ_ΔΕΙΚΤΩΝ!AC22)</f>
        <v>1.079924102176023E-2</v>
      </c>
      <c r="AD22" s="10">
        <f>LN(ΣΥΝΘΕΣΗ_ΔΕΙΚΤΩΝ!AD23/ΣΥΝΘΕΣΗ_ΔΕΙΚΤΩΝ!AD22)</f>
        <v>0</v>
      </c>
      <c r="AE22" s="10">
        <f>LN(ΣΥΝΘΕΣΗ_ΔΕΙΚΤΩΝ!AE23/ΣΥΝΘΕΣΗ_ΔΕΙΚΤΩΝ!AE22)</f>
        <v>-3.1748698314580298E-2</v>
      </c>
      <c r="AF22" s="10">
        <f>LN(ΣΥΝΘΕΣΗ_ΔΕΙΚΤΩΝ!AF23/ΣΥΝΘΕΣΗ_ΔΕΙΚΤΩΝ!AF22)</f>
        <v>3.5605855454214533E-2</v>
      </c>
      <c r="AG22" s="10">
        <f>LN(ΣΥΝΘΕΣΗ_ΔΕΙΚΤΩΝ!AG23/ΣΥΝΘΕΣΗ_ΔΕΙΚΤΩΝ!AG22)</f>
        <v>2.7972046210612191E-3</v>
      </c>
      <c r="AH22" s="10">
        <f>LN(ΣΥΝΘΕΣΗ_ΔΕΙΚΤΩΝ!AH23/ΣΥΝΘΕΣΗ_ΔΕΙΚΤΩΝ!AH22)</f>
        <v>4.3866682105581929E-2</v>
      </c>
      <c r="AI22" s="10">
        <f>LN(ΣΥΝΘΕΣΗ_ΔΕΙΚΤΩΝ!AI23/ΣΥΝΘΕΣΗ_ΔΕΙΚΤΩΝ!AI22)</f>
        <v>-6.7731270058457105E-3</v>
      </c>
      <c r="AJ22" s="10">
        <f>LN(ΣΥΝΘΕΣΗ_ΔΕΙΚΤΩΝ!AJ23/ΣΥΝΘΕΣΗ_ΔΕΙΚΤΩΝ!AJ22)</f>
        <v>7.782140442054949E-3</v>
      </c>
      <c r="AK22" s="10">
        <f>LN(ΣΥΝΘΕΣΗ_ΔΕΙΚΤΩΝ!AK23/ΣΥΝΘΕΣΗ_ΔΕΙΚΤΩΝ!AK22)</f>
        <v>-1.1605546120308003E-2</v>
      </c>
    </row>
    <row r="23" spans="1:37" x14ac:dyDescent="0.25">
      <c r="A23" s="5">
        <v>42860</v>
      </c>
      <c r="B23" s="10">
        <f>LN(ΣΥΝΘΕΣΗ_ΔΕΙΚΤΩΝ!B24/ΣΥΝΘΕΣΗ_ΔΕΙΚΤΩΝ!B23)</f>
        <v>4.7207011349373936E-3</v>
      </c>
      <c r="C23" s="10">
        <f>LN(ΣΥΝΘΕΣΗ_ΔΕΙΚΤΩΝ!C24/ΣΥΝΘΕΣΗ_ΔΕΙΚΤΩΝ!C23)</f>
        <v>1.2520451060928212E-2</v>
      </c>
      <c r="D23" s="10">
        <f>LN(ΣΥΝΘΕΣΗ_ΔΕΙΚΤΩΝ!D24/ΣΥΝΘΕΣΗ_ΔΕΙΚΤΩΝ!D23)</f>
        <v>5.0466961879436965E-2</v>
      </c>
      <c r="E23" s="10">
        <f>LN(ΣΥΝΘΕΣΗ_ΔΕΙΚΤΩΝ!E24/ΣΥΝΘΕΣΗ_ΔΕΙΚΤΩΝ!E23)</f>
        <v>1.1385322225125429E-2</v>
      </c>
      <c r="F23" s="10">
        <f>LN(ΣΥΝΘΕΣΗ_ΔΕΙΚΤΩΝ!F24/ΣΥΝΘΕΣΗ_ΔΕΙΚΤΩΝ!F23)</f>
        <v>2.947581813295368E-2</v>
      </c>
      <c r="G23" s="10">
        <f>LN(ΣΥΝΘΕΣΗ_ΔΕΙΚΤΩΝ!G24/ΣΥΝΘΕΣΗ_ΔΕΙΚΤΩΝ!G23)</f>
        <v>-1.5584731016698316E-2</v>
      </c>
      <c r="H23" s="10">
        <f>LN(ΣΥΝΘΕΣΗ_ΔΕΙΚΤΩΝ!H24/ΣΥΝΘΕΣΗ_ΔΕΙΚΤΩΝ!H23)</f>
        <v>-6.2461164969528204E-3</v>
      </c>
      <c r="I23" s="10">
        <f>LN(ΣΥΝΘΕΣΗ_ΔΕΙΚΤΩΝ!I24/ΣΥΝΘΕΣΗ_ΔΕΙΚΤΩΝ!I23)</f>
        <v>3.6367644170874791E-2</v>
      </c>
      <c r="J23" s="10">
        <f>LN(ΣΥΝΘΕΣΗ_ΔΕΙΚΤΩΝ!J24/ΣΥΝΘΕΣΗ_ΔΕΙΚΤΩΝ!J23)</f>
        <v>1.3769580723757035E-2</v>
      </c>
      <c r="K23" s="10">
        <f>LN(ΣΥΝΘΕΣΗ_ΔΕΙΚΤΩΝ!K24/ΣΥΝΘΕΣΗ_ΔΕΙΚΤΩΝ!K23)</f>
        <v>2.6990569691649835E-3</v>
      </c>
      <c r="L23" s="10">
        <f>LN(ΣΥΝΘΕΣΗ_ΔΕΙΚΤΩΝ!L24/ΣΥΝΘΕΣΗ_ΔΕΙΚΤΩΝ!L23)</f>
        <v>5.4102927282474794E-3</v>
      </c>
      <c r="M23" s="10">
        <f>LN(ΣΥΝΘΕΣΗ_ΔΕΙΚΤΩΝ!M24/ΣΥΝΘΕΣΗ_ΔΕΙΚΤΩΝ!M23)</f>
        <v>0</v>
      </c>
      <c r="N23" s="10">
        <f>LN(ΣΥΝΘΕΣΗ_ΔΕΙΚΤΩΝ!N24/ΣΥΝΘΕΣΗ_ΔΕΙΚΤΩΝ!N23)</f>
        <v>-1.6197309080653179E-2</v>
      </c>
      <c r="O23" s="10">
        <f>LN(ΣΥΝΘΕΣΗ_ΔΕΙΚΤΩΝ!O24/ΣΥΝΘΕΣΗ_ΔΕΙΚΤΩΝ!O23)</f>
        <v>2.732748151514236E-2</v>
      </c>
      <c r="P23" s="10">
        <f>LN(ΣΥΝΘΕΣΗ_ΔΕΙΚΤΩΝ!P24/ΣΥΝΘΕΣΗ_ΔΕΙΚΤΩΝ!P23)</f>
        <v>9.9613441296729065E-3</v>
      </c>
      <c r="Q23" s="10">
        <f>LN(ΣΥΝΘΕΣΗ_ΔΕΙΚΤΩΝ!Q24/ΣΥΝΘΕΣΗ_ΔΕΙΚΤΩΝ!Q23)</f>
        <v>3.8066281215627671E-3</v>
      </c>
      <c r="R23" s="10">
        <f>LN(ΣΥΝΘΕΣΗ_ΔΕΙΚΤΩΝ!R24/ΣΥΝΘΕΣΗ_ΔΕΙΚΤΩΝ!R23)</f>
        <v>4.1928782600361781E-3</v>
      </c>
      <c r="S23" s="10">
        <f>LN(ΣΥΝΘΕΣΗ_ΔΕΙΚΤΩΝ!S24/ΣΥΝΘΕΣΗ_ΔΕΙΚΤΩΝ!S23)</f>
        <v>3.1496089028962013E-3</v>
      </c>
      <c r="T23" s="10">
        <f>LN(ΣΥΝΘΕΣΗ_ΔΕΙΚΤΩΝ!T24/ΣΥΝΘΕΣΗ_ΔΕΙΚΤΩΝ!T23)</f>
        <v>-2.8647451554241676E-3</v>
      </c>
      <c r="U23" s="10">
        <f>LN(ΣΥΝΘΕΣΗ_ΔΕΙΚΤΩΝ!U24/ΣΥΝΘΕΣΗ_ΔΕΙΚΤΩΝ!U23)</f>
        <v>3.3667400764349868E-2</v>
      </c>
      <c r="V23" s="10">
        <f>LN(ΣΥΝΘΕΣΗ_ΔΕΙΚΤΩΝ!V24/ΣΥΝΘΕΣΗ_ΔΕΙΚΤΩΝ!V23)</f>
        <v>1.568817372598643E-2</v>
      </c>
      <c r="W23" s="10">
        <f>LN(ΣΥΝΘΕΣΗ_ΔΕΙΚΤΩΝ!W24/ΣΥΝΘΕΣΗ_ΔΕΙΚΤΩΝ!W23)</f>
        <v>2.1528533611010927E-3</v>
      </c>
      <c r="X23" s="10">
        <f>LN(ΣΥΝΘΕΣΗ_ΔΕΙΚΤΩΝ!X24/ΣΥΝΘΕΣΗ_ΔΕΙΚΤΩΝ!X23)</f>
        <v>9.06245309999258E-3</v>
      </c>
      <c r="Y23" s="10">
        <f>LN(ΣΥΝΘΕΣΗ_ΔΕΙΚΤΩΝ!Y24/ΣΥΝΘΕΣΗ_ΔΕΙΚΤΩΝ!Y23)</f>
        <v>0</v>
      </c>
      <c r="Z23" s="10">
        <f>LN(ΣΥΝΘΕΣΗ_ΔΕΙΚΤΩΝ!Z24/ΣΥΝΘΕΣΗ_ΔΕΙΚΤΩΝ!Z23)</f>
        <v>0</v>
      </c>
      <c r="AA23" s="10">
        <f>LN(ΣΥΝΘΕΣΗ_ΔΕΙΚΤΩΝ!AA24/ΣΥΝΘΕΣΗ_ΔΕΙΚΤΩΝ!AA23)</f>
        <v>0</v>
      </c>
      <c r="AB23" s="10">
        <f>LN(ΣΥΝΘΕΣΗ_ΔΕΙΚΤΩΝ!AB24/ΣΥΝΘΕΣΗ_ΔΕΙΚΤΩΝ!AB23)</f>
        <v>0</v>
      </c>
      <c r="AC23" s="10">
        <f>LN(ΣΥΝΘΕΣΗ_ΔΕΙΚΤΩΝ!AC24/ΣΥΝΘΕΣΗ_ΔΕΙΚΤΩΝ!AC23)</f>
        <v>2.1459235702766762E-3</v>
      </c>
      <c r="AD23" s="10">
        <f>LN(ΣΥΝΘΕΣΗ_ΔΕΙΚΤΩΝ!AD24/ΣΥΝΘΕΣΗ_ΔΕΙΚΤΩΝ!AD23)</f>
        <v>-3.0199739863632405E-2</v>
      </c>
      <c r="AE23" s="10">
        <f>LN(ΣΥΝΘΕΣΗ_ΔΕΙΚΤΩΝ!AE24/ΣΥΝΘΕΣΗ_ΔΕΙΚΤΩΝ!AE23)</f>
        <v>-5.8107630807280812E-2</v>
      </c>
      <c r="AF23" s="10">
        <f>LN(ΣΥΝΘΕΣΗ_ΔΕΙΚΤΩΝ!AF24/ΣΥΝΘΕΣΗ_ΔΕΙΚΤΩΝ!AF23)</f>
        <v>-6.191970247921107E-3</v>
      </c>
      <c r="AG23" s="10">
        <f>LN(ΣΥΝΘΕΣΗ_ΔΕΙΚΤΩΝ!AG24/ΣΥΝΘΕΣΗ_ΔΕΙΚΤΩΝ!AG23)</f>
        <v>5.5710450494554295E-3</v>
      </c>
      <c r="AH23" s="10">
        <f>LN(ΣΥΝΘΕΣΗ_ΔΕΙΚΤΩΝ!AH24/ΣΥΝΘΕΣΗ_ΔΕΙΚΤΩΝ!AH23)</f>
        <v>0</v>
      </c>
      <c r="AI23" s="10">
        <f>LN(ΣΥΝΘΕΣΗ_ΔΕΙΚΤΩΝ!AI24/ΣΥΝΘΕΣΗ_ΔΕΙΚΤΩΝ!AI23)</f>
        <v>-4.3785037112461286E-3</v>
      </c>
      <c r="AJ23" s="10">
        <f>LN(ΣΥΝΘΕΣΗ_ΔΕΙΚΤΩΝ!AJ24/ΣΥΝΘΕΣΗ_ΔΕΙΚΤΩΝ!AJ23)</f>
        <v>0</v>
      </c>
      <c r="AK23" s="10">
        <f>LN(ΣΥΝΘΕΣΗ_ΔΕΙΚΤΩΝ!AK24/ΣΥΝΘΕΣΗ_ΔΕΙΚΤΩΝ!AK23)</f>
        <v>0</v>
      </c>
    </row>
    <row r="24" spans="1:37" x14ac:dyDescent="0.25">
      <c r="A24" s="5">
        <v>42863</v>
      </c>
      <c r="B24" s="10">
        <f>LN(ΣΥΝΘΕΣΗ_ΔΕΙΚΤΩΝ!B25/ΣΥΝΘΕΣΗ_ΔΕΙΚΤΩΝ!B24)</f>
        <v>-5.1151006667703768E-3</v>
      </c>
      <c r="C24" s="10">
        <f>LN(ΣΥΝΘΕΣΗ_ΔΕΙΚΤΩΝ!C25/ΣΥΝΘΕΣΗ_ΔΕΙΚΤΩΝ!C24)</f>
        <v>-9.2593254127967123E-3</v>
      </c>
      <c r="D24" s="10">
        <f>LN(ΣΥΝΘΕΣΗ_ΔΕΙΚΤΩΝ!D25/ΣΥΝΘΕΣΗ_ΔΕΙΚΤΩΝ!D24)</f>
        <v>-1.158517433522965E-2</v>
      </c>
      <c r="E24" s="10">
        <f>LN(ΣΥΝΘΕΣΗ_ΔΕΙΚΤΩΝ!E25/ΣΥΝΘΕΣΗ_ΔΕΙΚΤΩΝ!E24)</f>
        <v>9.3897403498391374E-3</v>
      </c>
      <c r="F24" s="10">
        <f>LN(ΣΥΝΘΕΣΗ_ΔΕΙΚΤΩΝ!F25/ΣΥΝΘΕΣΗ_ΔΕΙΚΤΩΝ!F24)</f>
        <v>-1.6736792355523864E-2</v>
      </c>
      <c r="G24" s="10">
        <f>LN(ΣΥΝΘΕΣΗ_ΔΕΙΚΤΩΝ!G25/ΣΥΝΘΕΣΗ_ΔΕΙΚΤΩΝ!G24)</f>
        <v>2.5841231183887328E-2</v>
      </c>
      <c r="H24" s="10">
        <f>LN(ΣΥΝΘΕΣΗ_ΔΕΙΚΤΩΝ!H25/ΣΥΝΘΕΣΗ_ΔΕΙΚΤΩΝ!H24)</f>
        <v>1.862251209800185E-2</v>
      </c>
      <c r="I24" s="10">
        <f>LN(ΣΥΝΘΕΣΗ_ΔΕΙΚΤΩΝ!I25/ΣΥΝΘΕΣΗ_ΔΕΙΚΤΩΝ!I24)</f>
        <v>3.8221212820197879E-2</v>
      </c>
      <c r="J24" s="10">
        <f>LN(ΣΥΝΘΕΣΗ_ΔΕΙΚΤΩΝ!J25/ΣΥΝΘΕΣΗ_ΔΕΙΚΤΩΝ!J24)</f>
        <v>1.1894787652149146E-2</v>
      </c>
      <c r="K24" s="10">
        <f>LN(ΣΥΝΘΕΣΗ_ΔΕΙΚΤΩΝ!K25/ΣΥΝΘΕΣΗ_ΔΕΙΚΤΩΝ!K24)</f>
        <v>4.7377281011011116E-2</v>
      </c>
      <c r="L24" s="10">
        <f>LN(ΣΥΝΘΕΣΗ_ΔΕΙΚΤΩΝ!L25/ΣΥΝΘΕΣΗ_ΔΕΙΚΤΩΝ!L24)</f>
        <v>1.4285957247476434E-2</v>
      </c>
      <c r="M24" s="10">
        <f>LN(ΣΥΝΘΕΣΗ_ΔΕΙΚΤΩΝ!M25/ΣΥΝΘΕΣΗ_ΔΕΙΚΤΩΝ!M24)</f>
        <v>0</v>
      </c>
      <c r="N24" s="10">
        <f>LN(ΣΥΝΘΕΣΗ_ΔΕΙΚΤΩΝ!N25/ΣΥΝΘΕΣΗ_ΔΕΙΚΤΩΝ!N24)</f>
        <v>4.4082512570188914E-2</v>
      </c>
      <c r="O24" s="10">
        <f>LN(ΣΥΝΘΕΣΗ_ΔΕΙΚΤΩΝ!O25/ΣΥΝΘΕΣΗ_ΔΕΙΚΤΩΝ!O24)</f>
        <v>1.4791179974035401E-2</v>
      </c>
      <c r="P24" s="10">
        <f>LN(ΣΥΝΘΕΣΗ_ΔΕΙΚΤΩΝ!P25/ΣΥΝΘΕΣΗ_ΔΕΙΚΤΩΝ!P24)</f>
        <v>1.746769304039078E-2</v>
      </c>
      <c r="Q24" s="10">
        <f>LN(ΣΥΝΘΕΣΗ_ΔΕΙΚΤΩΝ!Q25/ΣΥΝΘΕΣΗ_ΔΕΙΚΤΩΝ!Q24)</f>
        <v>-1.2232568435634408E-2</v>
      </c>
      <c r="R24" s="10">
        <f>LN(ΣΥΝΘΕΣΗ_ΔΕΙΚΤΩΝ!R25/ΣΥΝΘΕΣΗ_ΔΕΙΚΤΩΝ!R24)</f>
        <v>9.370188287584541E-3</v>
      </c>
      <c r="S24" s="10">
        <f>LN(ΣΥΝΘΕΣΗ_ΔΕΙΚΤΩΝ!S25/ΣΥΝΘΕΣΗ_ΔΕΙΚΤΩΝ!S24)</f>
        <v>2.7908788117076443E-2</v>
      </c>
      <c r="T24" s="10">
        <f>LN(ΣΥΝΘΕΣΗ_ΔΕΙΚΤΩΝ!T25/ΣΥΝΘΕΣΗ_ΔΕΙΚΤΩΝ!T24)</f>
        <v>1.8274620243481761E-2</v>
      </c>
      <c r="U24" s="10">
        <f>LN(ΣΥΝΘΕΣΗ_ΔΕΙΚΤΩΝ!U25/ΣΥΝΘΕΣΗ_ΔΕΙΚΤΩΝ!U24)</f>
        <v>0</v>
      </c>
      <c r="V24" s="10">
        <f>LN(ΣΥΝΘΕΣΗ_ΔΕΙΚΤΩΝ!V25/ΣΥΝΘΕΣΗ_ΔΕΙΚΤΩΝ!V24)</f>
        <v>1.5642334584843782E-2</v>
      </c>
      <c r="W24" s="10">
        <f>LN(ΣΥΝΘΕΣΗ_ΔΕΙΚΤΩΝ!W25/ΣΥΝΘΕΣΗ_ΔΕΙΚΤΩΝ!W24)</f>
        <v>-1.298719552681119E-2</v>
      </c>
      <c r="X24" s="10">
        <f>LN(ΣΥΝΘΕΣΗ_ΔΕΙΚΤΩΝ!X25/ΣΥΝΘΕΣΗ_ΔΕΙΚΤΩΝ!X24)</f>
        <v>-6.7309062289055881E-3</v>
      </c>
      <c r="Y24" s="10">
        <f>LN(ΣΥΝΘΕΣΗ_ΔΕΙΚΤΩΝ!Y25/ΣΥΝΘΕΣΗ_ΔΕΙΚΤΩΝ!Y24)</f>
        <v>3.9740328649514121E-2</v>
      </c>
      <c r="Z24" s="10">
        <f>LN(ΣΥΝΘΕΣΗ_ΔΕΙΚΤΩΝ!Z25/ΣΥΝΘΕΣΗ_ΔΕΙΚΤΩΝ!Z24)</f>
        <v>0</v>
      </c>
      <c r="AA24" s="10">
        <f>LN(ΣΥΝΘΕΣΗ_ΔΕΙΚΤΩΝ!AA25/ΣΥΝΘΕΣΗ_ΔΕΙΚΤΩΝ!AA24)</f>
        <v>1.4388737452099671E-2</v>
      </c>
      <c r="AB24" s="10">
        <f>LN(ΣΥΝΘΕΣΗ_ΔΕΙΚΤΩΝ!AB25/ΣΥΝΘΕΣΗ_ΔΕΙΚΤΩΝ!AB24)</f>
        <v>-1.0050335853501451E-2</v>
      </c>
      <c r="AC24" s="10">
        <f>LN(ΣΥΝΘΕΣΗ_ΔΕΙΚΤΩΝ!AC25/ΣΥΝΘΕΣΗ_ΔΕΙΚΤΩΝ!AC24)</f>
        <v>6.4102783609190188E-3</v>
      </c>
      <c r="AD24" s="10">
        <f>LN(ΣΥΝΘΕΣΗ_ΔΕΙΚΤΩΝ!AD25/ΣΥΝΘΕΣΗ_ΔΕΙΚΤΩΝ!AD24)</f>
        <v>1.8692133012152546E-2</v>
      </c>
      <c r="AE24" s="10">
        <f>LN(ΣΥΝΘΕΣΗ_ΔΕΙΚΤΩΝ!AE25/ΣΥΝΘΕΣΗ_ΔΕΙΚΤΩΝ!AE24)</f>
        <v>2.5317807984290001E-2</v>
      </c>
      <c r="AF24" s="10">
        <f>LN(ΣΥΝΘΕΣΗ_ΔΕΙΚΤΩΝ!AF25/ΣΥΝΘΕΣΗ_ΔΕΙΚΤΩΝ!AF24)</f>
        <v>2.655927307235488E-2</v>
      </c>
      <c r="AG24" s="10">
        <f>LN(ΣΥΝΘΕΣΗ_ΔΕΙΚΤΩΝ!AG25/ΣΥΝΘΕΣΗ_ΔΕΙΚΤΩΝ!AG24)</f>
        <v>8.2988028146950641E-3</v>
      </c>
      <c r="AH24" s="10">
        <f>LN(ΣΥΝΘΕΣΗ_ΔΕΙΚΤΩΝ!AH25/ΣΥΝΘΕΣΗ_ΔΕΙΚΤΩΝ!AH24)</f>
        <v>1.7021687569430524E-2</v>
      </c>
      <c r="AI24" s="10">
        <f>LN(ΣΥΝΘΕΣΗ_ΔΕΙΚΤΩΝ!AI25/ΣΥΝΘΕΣΗ_ΔΕΙΚΤΩΝ!AI24)</f>
        <v>1.5481683188591267E-2</v>
      </c>
      <c r="AJ24" s="10">
        <f>LN(ΣΥΝΘΕΣΗ_ΔΕΙΚΤΩΝ!AJ25/ΣΥΝΘΕΣΗ_ΔΕΙΚΤΩΝ!AJ24)</f>
        <v>1.2837146760680682E-2</v>
      </c>
      <c r="AK24" s="10">
        <f>LN(ΣΥΝΘΕΣΗ_ΔΕΙΚΤΩΝ!AK25/ΣΥΝΘΕΣΗ_ΔΕΙΚΤΩΝ!AK24)</f>
        <v>1.9268418865877206E-2</v>
      </c>
    </row>
    <row r="25" spans="1:37" x14ac:dyDescent="0.25">
      <c r="A25" s="5">
        <v>42864</v>
      </c>
      <c r="B25" s="10">
        <f>LN(ΣΥΝΘΕΣΗ_ΔΕΙΚΤΩΝ!B26/ΣΥΝΘΕΣΗ_ΔΕΙΚΤΩΝ!B25)</f>
        <v>2.5317807984289786E-2</v>
      </c>
      <c r="C25" s="10">
        <f>LN(ΣΥΝΘΕΣΗ_ΔΕΙΚΤΩΝ!C26/ΣΥΝΘΕΣΗ_ΔΕΙΚΤΩΝ!C25)</f>
        <v>-5.251803428344648E-2</v>
      </c>
      <c r="D25" s="10">
        <f>LN(ΣΥΝΘΕΣΗ_ΔΕΙΚΤΩΝ!D26/ΣΥΝΘΕΣΗ_ΔΕΙΚΤΩΝ!D25)</f>
        <v>3.5383503889316659E-2</v>
      </c>
      <c r="E25" s="10">
        <f>LN(ΣΥΝΘΕΣΗ_ΔΕΙΚΤΩΝ!E26/ΣΥΝΘΕΣΗ_ΔΕΙΚΤΩΝ!E25)</f>
        <v>-6.2500203451714056E-3</v>
      </c>
      <c r="F25" s="10">
        <f>LN(ΣΥΝΘΕΣΗ_ΔΕΙΚΤΩΝ!F26/ΣΥΝΘΕΣΗ_ΔΕΙΚΤΩΝ!F25)</f>
        <v>1.6736792355523826E-2</v>
      </c>
      <c r="G25" s="10">
        <f>LN(ΣΥΝΘΕΣΗ_ΔΕΙΚΤΩΝ!G26/ΣΥΝΘΕΣΗ_ΔΕΙΚΤΩΝ!G25)</f>
        <v>1.0152371464017908E-2</v>
      </c>
      <c r="H25" s="10">
        <f>LN(ΣΥΝΘΕΣΗ_ΔΕΙΚΤΩΝ!H26/ΣΥΝΘΕΣΗ_ΔΕΙΚΤΩΝ!H25)</f>
        <v>4.9079853121922253E-3</v>
      </c>
      <c r="I25" s="10">
        <f>LN(ΣΥΝΘΕΣΗ_ΔΕΙΚΤΩΝ!I26/ΣΥΝΘΕΣΗ_ΔΕΙΚΤΩΝ!I25)</f>
        <v>3.0771658666753472E-2</v>
      </c>
      <c r="J25" s="10">
        <f>LN(ΣΥΝΘΕΣΗ_ΔΕΙΚΤΩΝ!J26/ΣΥΝΘΕΣΗ_ΔΕΙΚΤΩΝ!J25)</f>
        <v>1.6877641137198365E-3</v>
      </c>
      <c r="K25" s="10">
        <f>LN(ΣΥΝΘΕΣΗ_ΔΕΙΚΤΩΝ!K26/ΣΥΝΘΕΣΗ_ΔΕΙΚΤΩΝ!K25)</f>
        <v>2.5673955052457334E-3</v>
      </c>
      <c r="L25" s="10">
        <f>LN(ΣΥΝΘΕΣΗ_ΔΕΙΚΤΩΝ!L26/ΣΥΝΘΕΣΗ_ΔΕΙΚΤΩΝ!L25)</f>
        <v>2.4519617174318661E-2</v>
      </c>
      <c r="M25" s="10">
        <f>LN(ΣΥΝΘΕΣΗ_ΔΕΙΚΤΩΝ!M26/ΣΥΝΘΕΣΗ_ΔΕΙΚΤΩΝ!M25)</f>
        <v>7.168489478612497E-3</v>
      </c>
      <c r="N25" s="10">
        <f>LN(ΣΥΝΘΕΣΗ_ΔΕΙΚΤΩΝ!N26/ΣΥΝΘΕΣΗ_ΔΕΙΚΤΩΝ!N25)</f>
        <v>5.7088966984127174E-2</v>
      </c>
      <c r="O25" s="10">
        <f>LN(ΣΥΝΘΕΣΗ_ΔΕΙΚΤΩΝ!O26/ΣΥΝΘΕΣΗ_ΔΕΙΚΤΩΝ!O25)</f>
        <v>1.0621448765234303E-2</v>
      </c>
      <c r="P25" s="10">
        <f>LN(ΣΥΝΘΕΣΗ_ΔΕΙΚΤΩΝ!P26/ΣΥΝΘΕΣΗ_ΔΕΙΚΤΩΝ!P25)</f>
        <v>6.4725145056175196E-3</v>
      </c>
      <c r="Q25" s="10">
        <f>LN(ΣΥΝΘΕΣΗ_ΔΕΙΚΤΩΝ!Q26/ΣΥΝΘΕΣΗ_ΔΕΙΚΤΩΝ!Q25)</f>
        <v>1.8293193047325483E-2</v>
      </c>
      <c r="R25" s="10">
        <f>LN(ΣΥΝΘΕΣΗ_ΔΕΙΚΤΩΝ!R26/ΣΥΝΘΕΣΗ_ΔΕΙΚΤΩΝ!R25)</f>
        <v>2.2541938094495607E-2</v>
      </c>
      <c r="S25" s="10">
        <f>LN(ΣΥΝΘΕΣΗ_ΔΕΙΚΤΩΝ!S26/ΣΥΝΘΕΣΗ_ΔΕΙΚΤΩΝ!S25)</f>
        <v>3.6039936483196873E-2</v>
      </c>
      <c r="T25" s="10">
        <f>LN(ΣΥΝΘΕΣΗ_ΔΕΙΚΤΩΝ!T26/ΣΥΝΘΕΣΗ_ΔΕΙΚΤΩΝ!T25)</f>
        <v>2.4643536448727719E-2</v>
      </c>
      <c r="U25" s="10">
        <f>LN(ΣΥΝΘΕΣΗ_ΔΕΙΚΤΩΝ!U26/ΣΥΝΘΕΣΗ_ΔΕΙΚΤΩΝ!U25)</f>
        <v>1.6000341346441339E-2</v>
      </c>
      <c r="V25" s="10">
        <f>LN(ΣΥΝΘΕΣΗ_ΔΕΙΚΤΩΝ!V26/ΣΥΝΘΕΣΗ_ΔΕΙΚΤΩΝ!V25)</f>
        <v>-9.673355461937443E-3</v>
      </c>
      <c r="W25" s="10">
        <f>LN(ΣΥΝΘΕΣΗ_ΔΕΙΚΤΩΝ!W26/ΣΥΝΘΕΣΗ_ΔΕΙΚΤΩΝ!W25)</f>
        <v>2.1762794225954484E-3</v>
      </c>
      <c r="X25" s="10">
        <f>LN(ΣΥΝΘΕΣΗ_ΔΕΙΚΤΩΝ!X26/ΣΥΝΘΕΣΗ_ΔΕΙΚΤΩΝ!X25)</f>
        <v>2.0937543998733781E-3</v>
      </c>
      <c r="Y25" s="10">
        <f>LN(ΣΥΝΘΕΣΗ_ΔΕΙΚΤΩΝ!Y26/ΣΥΝΘΕΣΗ_ΔΕΙΚΤΩΝ!Y25)</f>
        <v>-6.5146810211937538E-3</v>
      </c>
      <c r="Z25" s="10">
        <f>LN(ΣΥΝΘΕΣΗ_ΔΕΙΚΤΩΝ!Z26/ΣΥΝΘΕΣΗ_ΔΕΙΚΤΩΝ!Z25)</f>
        <v>8.1633106391608354E-3</v>
      </c>
      <c r="AA25" s="10">
        <f>LN(ΣΥΝΘΕΣΗ_ΔΕΙΚΤΩΝ!AA26/ΣΥΝΘΕΣΗ_ΔΕΙΚΤΩΝ!AA25)</f>
        <v>2.1202207650602906E-2</v>
      </c>
      <c r="AB25" s="10">
        <f>LN(ΣΥΝΘΕΣΗ_ΔΕΙΚΤΩΝ!AB26/ΣΥΝΘΕΣΗ_ΔΕΙΚΤΩΝ!AB25)</f>
        <v>3.9609138095045883E-2</v>
      </c>
      <c r="AC25" s="10">
        <f>LN(ΣΥΝΘΕΣΗ_ΔΕΙΚΤΩΝ!AC26/ΣΥΝΘΕΣΗ_ΔΕΙΚΤΩΝ!AC25)</f>
        <v>2.9383016245031507E-2</v>
      </c>
      <c r="AD25" s="10">
        <f>LN(ΣΥΝΘΕΣΗ_ΔΕΙΚΤΩΝ!AD26/ΣΥΝΘΕΣΗ_ΔΕΙΚΤΩΝ!AD25)</f>
        <v>0</v>
      </c>
      <c r="AE25" s="10">
        <f>LN(ΣΥΝΘΕΣΗ_ΔΕΙΚΤΩΝ!AE26/ΣΥΝΘΕΣΗ_ΔΕΙΚΤΩΝ!AE25)</f>
        <v>-8.3682496705165792E-3</v>
      </c>
      <c r="AF25" s="10">
        <f>LN(ΣΥΝΘΕΣΗ_ΔΕΙΚΤΩΝ!AF26/ΣΥΝΘΕΣΗ_ΔΕΙΚΤΩΝ!AF25)</f>
        <v>8.0321716972642527E-3</v>
      </c>
      <c r="AG25" s="10">
        <f>LN(ΣΥΝΘΕΣΗ_ΔΕΙΚΤΩΝ!AG26/ΣΥΝΘΕΣΗ_ΔΕΙΚΤΩΝ!AG25)</f>
        <v>1.910017137341943E-2</v>
      </c>
      <c r="AH25" s="10">
        <f>LN(ΣΥΝΘΕΣΗ_ΔΕΙΚΤΩΝ!AH26/ΣΥΝΘΕΣΗ_ΔΕΙΚΤΩΝ!AH25)</f>
        <v>8.1015943760088679E-2</v>
      </c>
      <c r="AI25" s="10">
        <f>LN(ΣΥΝΘΕΣΗ_ΔΕΙΚΤΩΝ!AI26/ΣΥΝΘΕΣΗ_ΔΕΙΚΤΩΝ!AI25)</f>
        <v>0</v>
      </c>
      <c r="AJ25" s="10">
        <f>LN(ΣΥΝΘΕΣΗ_ΔΕΙΚΤΩΝ!AJ26/ΣΥΝΘΕΣΗ_ΔΕΙΚΤΩΝ!AJ25)</f>
        <v>7.6239251106593664E-3</v>
      </c>
      <c r="AK25" s="10">
        <f>LN(ΣΥΝΘΕΣΗ_ΔΕΙΚΤΩΝ!AK26/ΣΥΝΘΕΣΗ_ΔΕΙΚΤΩΝ!AK25)</f>
        <v>3.3774317118604048E-2</v>
      </c>
    </row>
    <row r="26" spans="1:37" x14ac:dyDescent="0.25">
      <c r="A26" s="5">
        <v>42865</v>
      </c>
      <c r="B26" s="10">
        <f>LN(ΣΥΝΘΕΣΗ_ΔΕΙΚΤΩΝ!B27/ΣΥΝΘΕΣΗ_ΔΕΙΚΤΩΝ!B26)</f>
        <v>-7.6952677902854098E-4</v>
      </c>
      <c r="C26" s="10">
        <f>LN(ΣΥΝΘΕΣΗ_ΔΕΙΚΤΩΝ!C27/ΣΥΝΘΕΣΗ_ΔΕΙΚΤΩΝ!C26)</f>
        <v>1.4598799421152631E-2</v>
      </c>
      <c r="D26" s="10">
        <f>LN(ΣΥΝΘΕΣΗ_ΔΕΙΚΤΩΝ!D27/ΣΥΝΘΕΣΗ_ΔΕΙΚΤΩΝ!D26)</f>
        <v>-1.0230179920346257E-3</v>
      </c>
      <c r="E26" s="10">
        <f>LN(ΣΥΝΘΕΣΗ_ΔΕΙΚΤΩΝ!E27/ΣΥΝΘΕΣΗ_ΔΕΙΚΤΩΝ!E26)</f>
        <v>3.1298930089277868E-3</v>
      </c>
      <c r="F26" s="10">
        <f>LN(ΣΥΝΘΕΣΗ_ΔΕΙΚΤΩΝ!F27/ΣΥΝΘΕΣΗ_ΔΕΙΚΤΩΝ!F26)</f>
        <v>1.2371291802546829E-2</v>
      </c>
      <c r="G26" s="10">
        <f>LN(ΣΥΝΘΕΣΗ_ΔΕΙΚΤΩΝ!G27/ΣΥΝΘΕΣΗ_ΔΕΙΚΤΩΝ!G26)</f>
        <v>4.9271049006782835E-2</v>
      </c>
      <c r="H26" s="10">
        <f>LN(ΣΥΝΘΕΣΗ_ΔΕΙΚΤΩΝ!H27/ΣΥΝΘΕΣΗ_ΔΕΙΚΤΩΝ!H26)</f>
        <v>3.8420091451344375E-2</v>
      </c>
      <c r="I26" s="10">
        <f>LN(ΣΥΝΘΕΣΗ_ΔΕΙΚΤΩΝ!I27/ΣΥΝΘΕΣΗ_ΔΕΙΚΤΩΝ!I26)</f>
        <v>1.8018505502678431E-2</v>
      </c>
      <c r="J26" s="10">
        <f>LN(ΣΥΝΘΕΣΗ_ΔΕΙΚΤΩΝ!J27/ΣΥΝΘΕΣΗ_ΔΕΙΚΤΩΝ!J26)</f>
        <v>2.8264558169631422E-2</v>
      </c>
      <c r="K26" s="10">
        <f>LN(ΣΥΝΘΕΣΗ_ΔΕΙΚΤΩΝ!K27/ΣΥΝΘΕΣΗ_ΔΕΙΚΤΩΝ!K26)</f>
        <v>1.7789541563498459E-2</v>
      </c>
      <c r="L26" s="10">
        <f>LN(ΣΥΝΘΕΣΗ_ΔΕΙΚΤΩΝ!L27/ΣΥΝΘΕΣΗ_ΔΕΙΚΤΩΝ!L26)</f>
        <v>3.5687729443071879E-2</v>
      </c>
      <c r="M26" s="10">
        <f>LN(ΣΥΝΘΕΣΗ_ΔΕΙΚΤΩΝ!M27/ΣΥΝΘΕΣΗ_ΔΕΙΚΤΩΝ!M26)</f>
        <v>4.1964199099032207E-2</v>
      </c>
      <c r="N26" s="10">
        <f>LN(ΣΥΝΘΕΣΗ_ΔΕΙΚΤΩΝ!N27/ΣΥΝΘΕΣΗ_ΔΕΙΚΤΩΝ!N26)</f>
        <v>4.6707826697516393E-2</v>
      </c>
      <c r="O26" s="10">
        <f>LN(ΣΥΝΘΕΣΗ_ΔΕΙΚΤΩΝ!O27/ΣΥΝΘΕΣΗ_ΔΕΙΚΤΩΝ!O26)</f>
        <v>2.3364633952298087E-2</v>
      </c>
      <c r="P26" s="10">
        <f>LN(ΣΥΝΘΕΣΗ_ΔΕΙΚΤΩΝ!P27/ΣΥΝΘΕΣΗ_ΔΕΙΚΤΩΝ!P26)</f>
        <v>2.0224212462626096E-2</v>
      </c>
      <c r="Q26" s="10">
        <f>LN(ΣΥΝΘΕΣΗ_ΔΕΙΚΤΩΝ!Q27/ΣΥΝΘΕΣΗ_ΔΕΙΚΤΩΝ!Q26)</f>
        <v>4.2150416912338708E-2</v>
      </c>
      <c r="R26" s="10">
        <f>LN(ΣΥΝΘΕΣΗ_ΔΕΙΚΤΩΝ!R27/ΣΥΝΘΕΣΗ_ΔΕΙΚΤΩΝ!R26)</f>
        <v>-2.0283982613926096E-3</v>
      </c>
      <c r="S26" s="10">
        <f>LN(ΣΥΝΘΕΣΗ_ΔΕΙΚΤΩΝ!S27/ΣΥΝΘΕΣΗ_ΔΕΙΚΤΩΝ!S26)</f>
        <v>5.8823699030666129E-3</v>
      </c>
      <c r="T26" s="10">
        <f>LN(ΣΥΝΘΕΣΗ_ΔΕΙΚΤΩΝ!T27/ΣΥΝΘΕΣΗ_ΔΕΙΚΤΩΝ!T26)</f>
        <v>1.2873202936206191E-2</v>
      </c>
      <c r="U26" s="10">
        <f>LN(ΣΥΝΘΕΣΗ_ΔΕΙΚΤΩΝ!U27/ΣΥΝΘΕΣΗ_ΔΕΙΚΤΩΝ!U26)</f>
        <v>2.3938410938183396E-2</v>
      </c>
      <c r="V26" s="10">
        <f>LN(ΣΥΝΘΕΣΗ_ΔΕΙΚΤΩΝ!V27/ΣΥΝΘΕΣΗ_ΔΕΙΚΤΩΝ!V26)</f>
        <v>4.5753279323036973E-2</v>
      </c>
      <c r="W26" s="10">
        <f>LN(ΣΥΝΘΕΣΗ_ΔΕΙΚΤΩΝ!W27/ΣΥΝΘΕΣΗ_ΔΕΙΚΤΩΝ!W26)</f>
        <v>1.510276818575665E-2</v>
      </c>
      <c r="X26" s="10">
        <f>LN(ΣΥΝΘΕΣΗ_ΔΕΙΚΤΩΝ!X27/ΣΥΝΘΕΣΗ_ΔΕΙΚΤΩΝ!X26)</f>
        <v>6.9476889013098822E-3</v>
      </c>
      <c r="Y26" s="10">
        <f>LN(ΣΥΝΘΕΣΗ_ΔΕΙΚΤΩΝ!Y27/ΣΥΝΘΕΣΗ_ΔΕΙΚΤΩΝ!Y26)</f>
        <v>-3.2733253449691376E-3</v>
      </c>
      <c r="Z26" s="10">
        <f>LN(ΣΥΝΘΕΣΗ_ΔΕΙΚΤΩΝ!Z27/ΣΥΝΘΕΣΗ_ΔΕΙΚΤΩΝ!Z26)</f>
        <v>2.4097551579060524E-2</v>
      </c>
      <c r="AA26" s="10">
        <f>LN(ΣΥΝΘΕΣΗ_ΔΕΙΚΤΩΝ!AA27/ΣΥΝΘΕΣΗ_ΔΕΙΚΤΩΝ!AA26)</f>
        <v>2.0761991448429225E-2</v>
      </c>
      <c r="AB26" s="10">
        <f>LN(ΣΥΝΘΕΣΗ_ΔΕΙΚΤΩΝ!AB27/ΣΥΝΘΕΣΗ_ΔΕΙΚΤΩΝ!AB26)</f>
        <v>7.2546420695609112E-2</v>
      </c>
      <c r="AC26" s="10">
        <f>LN(ΣΥΝΘΕΣΗ_ΔΕΙΚΤΩΝ!AC27/ΣΥΝΘΕΣΗ_ΔΕΙΚΤΩΝ!AC26)</f>
        <v>1.742740159895912E-2</v>
      </c>
      <c r="AD26" s="10">
        <f>LN(ΣΥΝΘΕΣΗ_ΔΕΙΚΤΩΝ!AD27/ΣΥΝΘΕΣΗ_ΔΕΙΚΤΩΝ!AD26)</f>
        <v>4.7466537238923752E-2</v>
      </c>
      <c r="AE26" s="10">
        <f>LN(ΣΥΝΘΕΣΗ_ΔΕΙΚΤΩΝ!AE27/ΣΥΝΘΕΣΗ_ΔΕΙΚΤΩΝ!AE26)</f>
        <v>1.6667052485211643E-2</v>
      </c>
      <c r="AF26" s="10">
        <f>LN(ΣΥΝΘΕΣΗ_ΔΕΙΚΤΩΝ!AF27/ΣΥΝΘΕΣΗ_ΔΕΙΚΤΩΝ!AF26)</f>
        <v>2.176149178151271E-2</v>
      </c>
      <c r="AG26" s="10">
        <f>LN(ΣΥΝΘΕΣΗ_ΔΕΙΚΤΩΝ!AG27/ΣΥΝΘΕΣΗ_ΔΕΙΚΤΩΝ!AG26)</f>
        <v>7.7961541469711709E-2</v>
      </c>
      <c r="AH26" s="10">
        <f>LN(ΣΥΝΘΕΣΗ_ΔΕΙΚΤΩΝ!AH27/ΣΥΝΘΕΣΗ_ΔΕΙΚΤΩΝ!AH26)</f>
        <v>1.160554612030789E-2</v>
      </c>
      <c r="AI26" s="10">
        <f>LN(ΣΥΝΘΕΣΗ_ΔΕΙΚΤΩΝ!AI27/ΣΥΝΘΕΣΗ_ΔΕΙΚΤΩΝ!AI26)</f>
        <v>1.7135117007327273E-2</v>
      </c>
      <c r="AJ26" s="10">
        <f>LN(ΣΥΝΘΕΣΗ_ΔΕΙΚΤΩΝ!AJ27/ΣΥΝΘΕΣΗ_ΔΕΙΚΤΩΝ!AJ26)</f>
        <v>7.5662403833158766E-3</v>
      </c>
      <c r="AK26" s="10">
        <f>LN(ΣΥΝΘΕΣΗ_ΔΕΙΚΤΩΝ!AK27/ΣΥΝΘΕΣΗ_ΔΕΙΚΤΩΝ!AK26)</f>
        <v>-3.6968618813260916E-3</v>
      </c>
    </row>
    <row r="27" spans="1:37" x14ac:dyDescent="0.25">
      <c r="A27" s="5">
        <v>42866</v>
      </c>
      <c r="B27" s="10">
        <f>LN(ΣΥΝΘΕΣΗ_ΔΕΙΚΤΩΝ!B28/ΣΥΝΘΕΣΗ_ΔΕΙΚΤΩΝ!B27)</f>
        <v>-1.2783439625675038E-2</v>
      </c>
      <c r="C27" s="10">
        <f>LN(ΣΥΝΘΕΣΗ_ΔΕΙΚΤΩΝ!C28/ΣΥΝΘΕΣΗ_ΔΕΙΚΤΩΝ!C27)</f>
        <v>-1.4503265776464136E-3</v>
      </c>
      <c r="D27" s="10">
        <f>LN(ΣΥΝΘΕΣΗ_ΔΕΙΚΤΩΝ!D28/ΣΥΝΘΕΣΗ_ΔΕΙΚΤΩΝ!D27)</f>
        <v>-4.5010213813940131E-2</v>
      </c>
      <c r="E27" s="10">
        <f>LN(ΣΥΝΘΕΣΗ_ΔΕΙΚΤΩΝ!E28/ΣΥΝΘΕΣΗ_ΔΕΙΚΤΩΝ!E27)</f>
        <v>0</v>
      </c>
      <c r="F27" s="10">
        <f>LN(ΣΥΝΘΕΣΗ_ΔΕΙΚΤΩΝ!F28/ΣΥΝΘΕΣΗ_ΔΕΙΚΤΩΝ!F27)</f>
        <v>4.0899852515252876E-3</v>
      </c>
      <c r="G27" s="10">
        <f>LN(ΣΥΝΘΕΣΗ_ΔΕΙΚΤΩΝ!G28/ΣΥΝΘΕΣΗ_ΔΕΙΚΤΩΝ!G27)</f>
        <v>-1.4528100562909969E-2</v>
      </c>
      <c r="H27" s="10">
        <f>LN(ΣΥΝΘΕΣΗ_ΔΕΙΚΤΩΝ!H28/ΣΥΝΘΕΣΗ_ΔΕΙΚΤΩΝ!H27)</f>
        <v>1.1771631730148311E-3</v>
      </c>
      <c r="I27" s="10">
        <f>LN(ΣΥΝΘΕΣΗ_ΔΕΙΚΤΩΝ!I28/ΣΥΝΘΕΣΗ_ΔΕΙΚΤΩΝ!I27)</f>
        <v>-2.9806281381377893E-3</v>
      </c>
      <c r="J27" s="10">
        <f>LN(ΣΥΝΘΕΣΗ_ΔΕΙΚΤΩΝ!J28/ΣΥΝΘΕΣΗ_ΔΕΙΚΤΩΝ!J27)</f>
        <v>9.7880063661629439E-3</v>
      </c>
      <c r="K27" s="10">
        <f>LN(ΣΥΝΘΕΣΗ_ΔΕΙΚΤΩΝ!K28/ΣΥΝΘΕΣΗ_ΔΕΙΚΤΩΝ!K27)</f>
        <v>4.9149941111611056E-2</v>
      </c>
      <c r="L27" s="10">
        <f>LN(ΣΥΝΘΕΣΗ_ΔΕΙΚΤΩΝ!L28/ΣΥΝΘΕΣΗ_ΔΕΙΚΤΩΝ!L27)</f>
        <v>2.798536541807032E-2</v>
      </c>
      <c r="M27" s="10">
        <f>LN(ΣΥΝΘΕΣΗ_ΔΕΙΚΤΩΝ!M28/ΣΥΝΘΕΣΗ_ΔΕΙΚΤΩΝ!M27)</f>
        <v>2.0339684237122783E-2</v>
      </c>
      <c r="N27" s="10">
        <f>LN(ΣΥΝΘΕΣΗ_ΔΕΙΚΤΩΝ!N28/ΣΥΝΘΕΣΗ_ΔΕΙΚΤΩΝ!N27)</f>
        <v>0</v>
      </c>
      <c r="O27" s="10">
        <f>LN(ΣΥΝΘΕΣΗ_ΔΕΙΚΤΩΝ!O28/ΣΥΝΘΕΣΗ_ΔΕΙΚΤΩΝ!O27)</f>
        <v>-2.5836469610367456E-3</v>
      </c>
      <c r="P27" s="10">
        <f>LN(ΣΥΝΘΕΣΗ_ΔΕΙΚΤΩΝ!P28/ΣΥΝΘΕΣΗ_ΔΕΙΚΤΩΝ!P27)</f>
        <v>2.6002505032607138E-2</v>
      </c>
      <c r="Q27" s="10">
        <f>LN(ΣΥΝΘΕΣΗ_ΔΕΙΚΤΩΝ!Q28/ΣΥΝΘΕΣΗ_ΔΕΙΚΤΩΝ!Q27)</f>
        <v>3.1363939293458792E-2</v>
      </c>
      <c r="R27" s="10">
        <f>LN(ΣΥΝΘΕΣΗ_ΔΕΙΚΤΩΝ!R28/ΣΥΝΘΕΣΗ_ΔΕΙΚΤΩΝ!R27)</f>
        <v>9.0955654844851151E-3</v>
      </c>
      <c r="S27" s="10">
        <f>LN(ΣΥΝΘΕΣΗ_ΔΕΙΚΤΩΝ!S28/ΣΥΝΘΕΣΗ_ΔΕΙΚΤΩΝ!S27)</f>
        <v>-2.0741484306816469E-2</v>
      </c>
      <c r="T27" s="10">
        <f>LN(ΣΥΝΘΕΣΗ_ΔΕΙΚΤΩΝ!T28/ΣΥΝΘΕΣΗ_ΔΕΙΚΤΩΝ!T27)</f>
        <v>0</v>
      </c>
      <c r="U27" s="10">
        <f>LN(ΣΥΝΘΕΣΗ_ΔΕΙΚΤΩΝ!U28/ΣΥΝΘΕΣΗ_ΔΕΙΚΤΩΝ!U27)</f>
        <v>-8.190053970044367E-3</v>
      </c>
      <c r="V27" s="10">
        <f>LN(ΣΥΝΘΕΣΗ_ΔΕΙΚΤΩΝ!V28/ΣΥΝΘΕΣΗ_ΔΕΙΚΤΩΝ!V27)</f>
        <v>1.4672949476181359E-2</v>
      </c>
      <c r="W27" s="10">
        <f>LN(ΣΥΝΘΕΣΗ_ΔΕΙΚΤΩΝ!W28/ΣΥΝΘΕΣΗ_ΔΕΙΚΤΩΝ!W27)</f>
        <v>-6.4447054426420951E-3</v>
      </c>
      <c r="X27" s="10">
        <f>LN(ΣΥΝΘΕΣΗ_ΔΕΙΚΤΩΝ!X28/ΣΥΝΘΕΣΗ_ΔΕΙΚΤΩΝ!X27)</f>
        <v>-4.6264250920663597E-3</v>
      </c>
      <c r="Y27" s="10">
        <f>LN(ΣΥΝΘΕΣΗ_ΔΕΙΚΤΩΝ!Y28/ΣΥΝΘΕΣΗ_ΔΕΙΚΤΩΝ!Y27)</f>
        <v>-3.6732009268730006E-2</v>
      </c>
      <c r="Z27" s="10">
        <f>LN(ΣΥΝΘΕΣΗ_ΔΕΙΚΤΩΝ!Z28/ΣΥΝΘΕΣΗ_ΔΕΙΚΤΩΝ!Z27)</f>
        <v>-2.409755157906053E-2</v>
      </c>
      <c r="AA27" s="10">
        <f>LN(ΣΥΝΘΕΣΗ_ΔΕΙΚΤΩΝ!AA28/ΣΥΝΘΕΣΗ_ΔΕΙΚΤΩΝ!AA27)</f>
        <v>-6.8728792877620643E-3</v>
      </c>
      <c r="AB27" s="10">
        <f>LN(ΣΥΝΘΕΣΗ_ΔΕΙΚΤΩΝ!AB28/ΣΥΝΘΕΣΗ_ΔΕΙΚΤΩΝ!AB27)</f>
        <v>2.6727648905814819E-2</v>
      </c>
      <c r="AC27" s="10">
        <f>LN(ΣΥΝΘΕΣΗ_ΔΕΙΚΤΩΝ!AC28/ΣΥΝΘΕΣΗ_ΔΕΙΚΤΩΝ!AC27)</f>
        <v>8.0972102326193028E-3</v>
      </c>
      <c r="AD27" s="10">
        <f>LN(ΣΥΝΘΕΣΗ_ΔΕΙΚΤΩΝ!AD28/ΣΥΝΘΕΣΗ_ΔΕΙΚΤΩΝ!AD27)</f>
        <v>-4.4247859803556947E-3</v>
      </c>
      <c r="AE27" s="10">
        <f>LN(ΣΥΝΘΕΣΗ_ΔΕΙΚΤΩΝ!AE28/ΣΥΝΘΕΣΗ_ΔΕΙΚΤΩΝ!AE27)</f>
        <v>-1.6667052485211761E-2</v>
      </c>
      <c r="AF27" s="10">
        <f>LN(ΣΥΝΘΕΣΗ_ΔΕΙΚΤΩΝ!AF28/ΣΥΝΘΕΣΗ_ΔΕΙΚΤΩΝ!AF27)</f>
        <v>4.5897156692302113E-2</v>
      </c>
      <c r="AG27" s="10">
        <f>LN(ΣΥΝΘΕΣΗ_ΔΕΙΚΤΩΝ!AG28/ΣΥΝΘΕΣΗ_ΔΕΙΚΤΩΝ!AG27)</f>
        <v>3.4401426717332317E-2</v>
      </c>
      <c r="AH27" s="10">
        <f>LN(ΣΥΝΘΕΣΗ_ΔΕΙΚΤΩΝ!AH28/ΣΥΝΘΕΣΗ_ΔΕΙΚΤΩΝ!AH27)</f>
        <v>-3.9220713153281385E-2</v>
      </c>
      <c r="AI27" s="10">
        <f>LN(ΣΥΝΘΕΣΗ_ΔΕΙΚΤΩΝ!AI28/ΣΥΝΘΕΣΗ_ΔΕΙΚΤΩΝ!AI27)</f>
        <v>1.4058338374211341E-2</v>
      </c>
      <c r="AJ27" s="10">
        <f>LN(ΣΥΝΘΕΣΗ_ΔΕΙΚΤΩΝ!AJ28/ΣΥΝΘΕΣΗ_ΔΕΙΚΤΩΝ!AJ27)</f>
        <v>1.496287267671232E-2</v>
      </c>
      <c r="AK27" s="10">
        <f>LN(ΣΥΝΘΕΣΗ_ΔΕΙΚΤΩΝ!AK28/ΣΥΝΘΕΣΗ_ΔΕΙΚΤΩΝ!AK27)</f>
        <v>-7.4349784875180902E-3</v>
      </c>
    </row>
    <row r="28" spans="1:37" x14ac:dyDescent="0.25">
      <c r="A28" s="5">
        <v>42867</v>
      </c>
      <c r="B28" s="10">
        <f>LN(ΣΥΝΘΕΣΗ_ΔΕΙΚΤΩΝ!B29/ΣΥΝΘΕΣΗ_ΔΕΙΚΤΩΝ!B28)</f>
        <v>-5.8651194523980221E-3</v>
      </c>
      <c r="C28" s="10">
        <f>LN(ΣΥΝΘΕΣΗ_ΔΕΙΚΤΩΝ!C29/ΣΥΝΘΕΣΗ_ΔΕΙΚΤΩΝ!C28)</f>
        <v>4.8262641943438564E-3</v>
      </c>
      <c r="D28" s="10">
        <f>LN(ΣΥΝΘΕΣΗ_ΔΕΙΚΤΩΝ!D29/ΣΥΝΘΕΣΗ_ΔΕΙΚΤΩΝ!D28)</f>
        <v>-3.597118062050475E-2</v>
      </c>
      <c r="E28" s="10">
        <f>LN(ΣΥΝΘΕΣΗ_ΔΕΙΚΤΩΝ!E29/ΣΥΝΘΕΣΗ_ΔΕΙΚΤΩΝ!E28)</f>
        <v>0</v>
      </c>
      <c r="F28" s="10">
        <f>LN(ΣΥΝΘΕΣΗ_ΔΕΙΚΤΩΝ!F29/ΣΥΝΘΕΣΗ_ΔΕΙΚΤΩΝ!F28)</f>
        <v>-2.688890021633129E-2</v>
      </c>
      <c r="G28" s="10">
        <f>LN(ΣΥΝΘΕΣΗ_ΔΕΙΚΤΩΝ!G29/ΣΥΝΘΕΣΗ_ΔΕΙΚΤΩΝ!G28)</f>
        <v>0</v>
      </c>
      <c r="H28" s="10">
        <f>LN(ΣΥΝΘΕΣΗ_ΔΕΙΚΤΩΝ!H29/ΣΥΝΘΕΣΗ_ΔΕΙΚΤΩΝ!H28)</f>
        <v>-1.4218249002279025E-2</v>
      </c>
      <c r="I28" s="10">
        <f>LN(ΣΥΝΘΕΣΗ_ΔΕΙΚΤΩΝ!I29/ΣΥΝΘΕΣΗ_ΔΕΙΚΤΩΝ!I28)</f>
        <v>8.9153636579523288E-3</v>
      </c>
      <c r="J28" s="10">
        <f>LN(ΣΥΝΘΕΣΗ_ΔΕΙΚΤΩΝ!J29/ΣΥΝΘΕΣΗ_ΔΕΙΚΤΩΝ!J28)</f>
        <v>5.6657375356772999E-3</v>
      </c>
      <c r="K28" s="10">
        <f>LN(ΣΥΝΘΕΣΗ_ΔΕΙΚΤΩΝ!K29/ΣΥΝΘΕΣΗ_ΔΕΙΚΤΩΝ!K28)</f>
        <v>-1.6929062100448082E-2</v>
      </c>
      <c r="L28" s="10">
        <f>LN(ΣΥΝΘΕΣΗ_ΔΕΙΚΤΩΝ!L29/ΣΥΝΘΕΣΗ_ΔΕΙΚΤΩΝ!L28)</f>
        <v>1.6220603718680509E-3</v>
      </c>
      <c r="M28" s="10">
        <f>LN(ΣΥΝΘΕΣΗ_ΔΕΙΚΤΩΝ!M29/ΣΥΝΘΕΣΗ_ΔΕΙΚΤΩΝ!M28)</f>
        <v>-6.7340321813440683E-3</v>
      </c>
      <c r="N28" s="10">
        <f>LN(ΣΥΝΘΕΣΗ_ΔΕΙΚΤΩΝ!N29/ΣΥΝΘΕΣΗ_ΔΕΙΚΤΩΝ!N28)</f>
        <v>-8.4866138773185811E-3</v>
      </c>
      <c r="O28" s="10">
        <f>LN(ΣΥΝΘΕΣΗ_ΔΕΙΚΤΩΝ!O29/ΣΥΝΘΕΣΗ_ΔΕΙΚΤΩΝ!O28)</f>
        <v>-1.9461203244194657E-2</v>
      </c>
      <c r="P28" s="10">
        <f>LN(ΣΥΝΘΕΣΗ_ΔΕΙΚΤΩΝ!P29/ΣΥΝΘΕΣΗ_ΔΕΙΚΤΩΝ!P28)</f>
        <v>-4.1152321451066549E-3</v>
      </c>
      <c r="Q28" s="10">
        <f>LN(ΣΥΝΘΕΣΗ_ΔΕΙΚΤΩΝ!Q29/ΣΥΝΘΕΣΗ_ΔΕΙΚΤΩΝ!Q28)</f>
        <v>1.8770102681990468E-2</v>
      </c>
      <c r="R28" s="10">
        <f>LN(ΣΥΝΘΕΣΗ_ΔΕΙΚΤΩΝ!R29/ΣΥΝΘΕΣΗ_ΔΕΙΚΤΩΝ!R28)</f>
        <v>6.018072325563166E-3</v>
      </c>
      <c r="S28" s="10">
        <f>LN(ΣΥΝΘΕΣΗ_ΔΕΙΚΤΩΝ!S29/ΣΥΝΘΕΣΗ_ΔΕΙΚΤΩΝ!S28)</f>
        <v>-6.0060240602119218E-3</v>
      </c>
      <c r="T28" s="10">
        <f>LN(ΣΥΝΘΕΣΗ_ΔΕΙΚΤΩΝ!T29/ΣΥΝΘΕΣΗ_ΔΕΙΚΤΩΝ!T28)</f>
        <v>0</v>
      </c>
      <c r="U28" s="10">
        <f>LN(ΣΥΝΘΕΣΗ_ΔΕΙΚΤΩΝ!U29/ΣΥΝΘΕΣΗ_ΔΕΙΚΤΩΝ!U28)</f>
        <v>8.1900539700444034E-3</v>
      </c>
      <c r="V28" s="10">
        <f>LN(ΣΥΝΘΕΣΗ_ΔΕΙΚΤΩΝ!V29/ΣΥΝΘΕΣΗ_ΔΕΙΚΤΩΝ!V28)</f>
        <v>9.1087161982403003E-3</v>
      </c>
      <c r="W28" s="10">
        <f>LN(ΣΥΝΘΕΣΗ_ΔΕΙΚΤΩΝ!W29/ΣΥΝΘΕΣΗ_ΔΕΙΚΤΩΝ!W28)</f>
        <v>-1.3015368112070361E-2</v>
      </c>
      <c r="X28" s="10">
        <f>LN(ΣΥΝΘΕΣΗ_ΔΕΙΚΤΩΝ!X29/ΣΥΝΘΕΣΗ_ΔΕΙΚΤΩΝ!X28)</f>
        <v>-6.7465650802037008E-3</v>
      </c>
      <c r="Y28" s="10">
        <f>LN(ΣΥΝΘΕΣΗ_ΔΕΙΚΤΩΝ!Y29/ΣΥΝΘΕΣΗ_ΔΕΙΚΤΩΝ!Y28)</f>
        <v>2.0202707317519469E-2</v>
      </c>
      <c r="Z28" s="10">
        <f>LN(ΣΥΝΘΕΣΗ_ΔΕΙΚΤΩΝ!Z29/ΣΥΝΘΕΣΗ_ΔΕΙΚΤΩΝ!Z28)</f>
        <v>4.7628048989254664E-2</v>
      </c>
      <c r="AA28" s="10">
        <f>LN(ΣΥΝΘΕΣΗ_ΔΕΙΚΤΩΝ!AA29/ΣΥΝΘΕΣΗ_ΔΕΙΚΤΩΝ!AA28)</f>
        <v>6.8728792877620504E-3</v>
      </c>
      <c r="AB28" s="10">
        <f>LN(ΣΥΝΘΕΣΗ_ΔΕΙΚΤΩΝ!AB29/ΣΥΝΘΕΣΗ_ΔΕΙΚΤΩΝ!AB28)</f>
        <v>-1.5504186535965086E-2</v>
      </c>
      <c r="AC28" s="10">
        <f>LN(ΣΥΝΘΕΣΗ_ΔΕΙΚΤΩΝ!AC29/ΣΥΝΘΕΣΗ_ΔΕΙΚΤΩΝ!AC28)</f>
        <v>-9.1139871377062046E-3</v>
      </c>
      <c r="AD28" s="10">
        <f>LN(ΣΥΝΘΕΣΗ_ΔΕΙΚΤΩΝ!AD29/ΣΥΝΘΕΣΗ_ΔΕΙΚΤΩΝ!AD28)</f>
        <v>4.4247859803556357E-3</v>
      </c>
      <c r="AE28" s="10">
        <f>LN(ΣΥΝΘΕΣΗ_ΔΕΙΚΤΩΝ!AE29/ΣΥΝΘΕΣΗ_ΔΕΙΚΤΩΝ!AE28)</f>
        <v>8.3682496705165792E-3</v>
      </c>
      <c r="AF28" s="10">
        <f>LN(ΣΥΝΘΕΣΗ_ΔΕΙΚΤΩΝ!AF29/ΣΥΝΘΕΣΗ_ΔΕΙΚΤΩΝ!AF28)</f>
        <v>6.8618969818732778E-2</v>
      </c>
      <c r="AG28" s="10">
        <f>LN(ΣΥΝΘΕΣΗ_ΔΕΙΚΤΩΝ!AG29/ΣΥΝΘΕΣΗ_ΔΕΙΚΤΩΝ!AG28)</f>
        <v>9.4431445125636032E-2</v>
      </c>
      <c r="AH28" s="10">
        <f>LN(ΣΥΝΘΕΣΗ_ΔΕΙΚΤΩΝ!AH29/ΣΥΝΘΕΣΗ_ΔΕΙΚΤΩΝ!AH28)</f>
        <v>5.0693114315518165E-2</v>
      </c>
      <c r="AI28" s="10">
        <f>LN(ΣΥΝΘΕΣΗ_ΔΕΙΚΤΩΝ!AI29/ΣΥΝΘΕΣΗ_ΔΕΙΚΤΩΝ!AI28)</f>
        <v>4.6522447919815043E-4</v>
      </c>
      <c r="AJ28" s="10">
        <f>LN(ΣΥΝΘΕΣΗ_ΔΕΙΚΤΩΝ!AJ29/ΣΥΝΘΕΣΗ_ΔΕΙΚΤΩΝ!AJ28)</f>
        <v>2.4721891453890728E-3</v>
      </c>
      <c r="AK28" s="10">
        <f>LN(ΣΥΝΘΕΣΗ_ΔΕΙΚΤΩΝ!AK29/ΣΥΝΘΕΣΗ_ΔΕΙΚΤΩΝ!AK28)</f>
        <v>-3.7383221106072153E-3</v>
      </c>
    </row>
    <row r="29" spans="1:37" x14ac:dyDescent="0.25">
      <c r="A29" s="5">
        <v>42870</v>
      </c>
      <c r="B29" s="10">
        <f>LN(ΣΥΝΘΕΣΗ_ΔΕΙΚΤΩΝ!B30/ΣΥΝΘΕΣΗ_ΔΕΙΚΤΩΝ!B29)</f>
        <v>4.3044480470534859E-3</v>
      </c>
      <c r="C29" s="10">
        <f>LN(ΣΥΝΘΕΣΗ_ΔΕΙΚΤΩΝ!C30/ΣΥΝΘΕΣΗ_ΔΕΙΚΤΩΝ!C29)</f>
        <v>-1.0648696945777218E-2</v>
      </c>
      <c r="D29" s="10">
        <f>LN(ΣΥΝΘΕΣΗ_ΔΕΙΚΤΩΝ!D30/ΣΥΝΘΕΣΗ_ΔΕΙΚΤΩΝ!D29)</f>
        <v>1.1092624542857557E-3</v>
      </c>
      <c r="E29" s="10">
        <f>LN(ΣΥΝΘΕΣΗ_ΔΕΙΚΤΩΝ!E30/ΣΥΝΘΕΣΗ_ΔΕΙΚΤΩΝ!E29)</f>
        <v>-6.2519539391836109E-4</v>
      </c>
      <c r="F29" s="10">
        <f>LN(ΣΥΝΘΕΣΗ_ΔΕΙΚΤΩΝ!F30/ΣΥΝΘΕΣΗ_ΔΕΙΚΤΩΝ!F29)</f>
        <v>8.3507792174198885E-3</v>
      </c>
      <c r="G29" s="10">
        <f>LN(ΣΥΝΘΕΣΗ_ΔΕΙΚΤΩΝ!G30/ΣΥΝΘΕΣΗ_ΔΕΙΚΤΩΝ!G29)</f>
        <v>1.4528100562909808E-2</v>
      </c>
      <c r="H29" s="10">
        <f>LN(ΣΥΝΘΕΣΗ_ΔΕΙΚΤΩΝ!H30/ΣΥΝΘΕΣΗ_ΔΕΙΚΤΩΝ!H29)</f>
        <v>2.3837913552761975E-3</v>
      </c>
      <c r="I29" s="10">
        <f>LN(ΣΥΝΘΕΣΗ_ΔΕΙΚΤΩΝ!I30/ΣΥΝΘΕΣΗ_ΔΕΙΚΤΩΝ!I29)</f>
        <v>-5.9347355198145777E-3</v>
      </c>
      <c r="J29" s="10">
        <f>LN(ΣΥΝΘΕΣΗ_ΔΕΙΚΤΩΝ!J30/ΣΥΝΘΕΣΗ_ΔΕΙΚΤΩΝ!J29)</f>
        <v>-1.9560525854493596E-2</v>
      </c>
      <c r="K29" s="10">
        <f>LN(ΣΥΝΘΕΣΗ_ΔΕΙΚΤΩΝ!K30/ΣΥΝΘΕΣΗ_ΔΕΙΚΤΩΝ!K29)</f>
        <v>1.9324272826402842E-2</v>
      </c>
      <c r="L29" s="10">
        <f>LN(ΣΥΝΘΕΣΗ_ΔΕΙΚΤΩΝ!L30/ΣΥΝΘΕΣΗ_ΔΕΙΚΤΩΝ!L29)</f>
        <v>-8.1367413930617128E-3</v>
      </c>
      <c r="M29" s="10">
        <f>LN(ΣΥΝΘΕΣΗ_ΔΕΙΚΤΩΝ!M30/ΣΥΝΘΕΣΗ_ΔΕΙΚΤΩΝ!M29)</f>
        <v>0</v>
      </c>
      <c r="N29" s="10">
        <f>LN(ΣΥΝΘΕΣΗ_ΔΕΙΚΤΩΝ!N30/ΣΥΝΘΕΣΗ_ΔΕΙΚΤΩΝ!N29)</f>
        <v>-1.6036998909817076E-2</v>
      </c>
      <c r="O29" s="10">
        <f>LN(ΣΥΝΘΕΣΗ_ΔΕΙΚΤΩΝ!O30/ΣΥΝΘΕΣΗ_ΔΕΙΚΤΩΝ!O29)</f>
        <v>-2.6413116254018734E-3</v>
      </c>
      <c r="P29" s="10">
        <f>LN(ΣΥΝΘΕΣΗ_ΔΕΙΚΤΩΝ!P30/ΣΥΝΘΕΣΗ_ΔΕΙΚΤΩΝ!P29)</f>
        <v>-1.0314596066622707E-3</v>
      </c>
      <c r="Q29" s="10">
        <f>LN(ΣΥΝΘΕΣΗ_ΔΕΙΚΤΩΝ!Q30/ΣΥΝΘΕΣΗ_ΔΕΙΚΤΩΝ!Q29)</f>
        <v>-8.2988028146950658E-3</v>
      </c>
      <c r="R29" s="10">
        <f>LN(ΣΥΝΘΕΣΗ_ΔΕΙΚΤΩΝ!R30/ΣΥΝΘΕΣΗ_ΔΕΙΚΤΩΝ!R29)</f>
        <v>-8.0321716972642666E-3</v>
      </c>
      <c r="S29" s="10">
        <f>LN(ΣΥΝΘΕΣΗ_ΔΕΙΚΤΩΝ!S30/ΣΥΝΘΕΣΗ_ΔΕΙΚΤΩΝ!S29)</f>
        <v>3.0075210639553224E-3</v>
      </c>
      <c r="T29" s="10">
        <f>LN(ΣΥΝΘΕΣΗ_ΔΕΙΚΤΩΝ!T30/ΣΥΝΘΕΣΗ_ΔΕΙΚΤΩΝ!T29)</f>
        <v>-1.562531790308087E-2</v>
      </c>
      <c r="U29" s="10">
        <f>LN(ΣΥΝΘΕΣΗ_ΔΕΙΚΤΩΝ!U30/ΣΥΝΘΕΣΗ_ΔΕΙΚΤΩΝ!U29)</f>
        <v>-1.5618895398625092E-2</v>
      </c>
      <c r="V29" s="10">
        <f>LN(ΣΥΝΘΕΣΗ_ΔΕΙΚΤΩΝ!V30/ΣΥΝΘΕΣΗ_ΔΕΙΚΤΩΝ!V29)</f>
        <v>1.6335134262531109E-2</v>
      </c>
      <c r="W29" s="10">
        <f>LN(ΣΥΝΘΕΣΗ_ΔΕΙΚΤΩΝ!W30/ΣΥΝΘΕΣΗ_ΔΕΙΚΤΩΝ!W29)</f>
        <v>-1.540184461150659E-2</v>
      </c>
      <c r="X29" s="10">
        <f>LN(ΣΥΝΘΕΣΗ_ΔΕΙΚΤΩΝ!X30/ΣΥΝΘΕΣΗ_ΔΕΙΚΤΩΝ!X29)</f>
        <v>0</v>
      </c>
      <c r="Y29" s="10">
        <f>LN(ΣΥΝΘΕΣΗ_ΔΕΙΚΤΩΝ!Y30/ΣΥΝΘΕΣΗ_ΔΕΙΚΤΩΝ!Y29)</f>
        <v>6.6445427186685108E-3</v>
      </c>
      <c r="Z29" s="10">
        <f>LN(ΣΥΝΘΕΣΗ_ΔΕΙΚΤΩΝ!Z30/ΣΥΝΘΕΣΗ_ΔΕΙΚΤΩΝ!Z29)</f>
        <v>-7.7821404420549628E-3</v>
      </c>
      <c r="AA29" s="10">
        <f>LN(ΣΥΝΘΕΣΗ_ΔΕΙΚΤΩΝ!AA30/ΣΥΝΘΕΣΗ_ΔΕΙΚΤΩΝ!AA29)</f>
        <v>-1.3793322132335873E-2</v>
      </c>
      <c r="AB29" s="10">
        <f>LN(ΣΥΝΘΕΣΗ_ΔΕΙΚΤΩΝ!AB30/ΣΥΝΘΕΣΗ_ΔΕΙΚΤΩΝ!AB29)</f>
        <v>-1.3483350337287101E-2</v>
      </c>
      <c r="AC29" s="10">
        <f>LN(ΣΥΝΘΕΣΗ_ΔΕΙΚΤΩΝ!AC30/ΣΥΝΘΕΣΗ_ΔΕΙΚΤΩΝ!AC29)</f>
        <v>1.3138137437431785E-2</v>
      </c>
      <c r="AD29" s="10">
        <f>LN(ΣΥΝΘΕΣΗ_ΔΕΙΚΤΩΝ!AD30/ΣΥΝΘΕΣΗ_ΔΕΙΚΤΩΝ!AD29)</f>
        <v>1.5334364000106742E-2</v>
      </c>
      <c r="AE29" s="10">
        <f>LN(ΣΥΝΘΕΣΗ_ΔΕΙΚΤΩΝ!AE30/ΣΥΝΘΕΣΗ_ΔΕΙΚΤΩΝ!AE29)</f>
        <v>1.6529301951210506E-2</v>
      </c>
      <c r="AF29" s="10">
        <f>LN(ΣΥΝΘΕΣΗ_ΔΕΙΚΤΩΝ!AF30/ΣΥΝΘΕΣΗ_ΔΕΙΚΤΩΝ!AF29)</f>
        <v>2.0726130517116952E-2</v>
      </c>
      <c r="AG29" s="10">
        <f>LN(ΣΥΝΘΕΣΗ_ΔΕΙΚΤΩΝ!AG30/ΣΥΝΘΕΣΗ_ΔΕΙΚΤΩΝ!AG29)</f>
        <v>-1.1049836186584935E-2</v>
      </c>
      <c r="AH29" s="10">
        <f>LN(ΣΥΝΘΕΣΗ_ΔΕΙΚΤΩΝ!AH30/ΣΥΝΘΕΣΗ_ΔΕΙΚΤΩΝ!AH29)</f>
        <v>-2.3077947282544725E-2</v>
      </c>
      <c r="AI29" s="10">
        <f>LN(ΣΥΝΘΕΣΗ_ΔΕΙΚΤΩΝ!AI30/ΣΥΝΘΕΣΗ_ΔΕΙΚΤΩΝ!AI29)</f>
        <v>0</v>
      </c>
      <c r="AJ29" s="10">
        <f>LN(ΣΥΝΘΕΣΗ_ΔΕΙΚΤΩΝ!AJ30/ΣΥΝΘΕΣΗ_ΔΕΙΚΤΩΝ!AJ29)</f>
        <v>1.2270092591814401E-2</v>
      </c>
      <c r="AK29" s="10">
        <f>LN(ΣΥΝΘΕΣΗ_ΔΕΙΚΤΩΝ!AK30/ΣΥΝΘΕΣΗ_ΔΕΙΚΤΩΝ!AK29)</f>
        <v>7.4627212015895943E-3</v>
      </c>
    </row>
    <row r="30" spans="1:37" x14ac:dyDescent="0.25">
      <c r="A30" s="5">
        <v>42871</v>
      </c>
      <c r="B30" s="10">
        <f>LN(ΣΥΝΘΕΣΗ_ΔΕΙΚΤΩΝ!B31/ΣΥΝΘΕΣΗ_ΔΕΙΚΤΩΝ!B30)</f>
        <v>0</v>
      </c>
      <c r="C30" s="10">
        <f>LN(ΣΥΝΘΕΣΗ_ΔΕΙΚΤΩΝ!C31/ΣΥΝΘΕΣΗ_ΔΕΙΚΤΩΝ!C30)</f>
        <v>3.4436688269902128E-2</v>
      </c>
      <c r="D30" s="10">
        <f>LN(ΣΥΝΘΕΣΗ_ΔΕΙΚΤΩΝ!D31/ΣΥΝΘΕΣΗ_ΔΕΙΚΤΩΝ!D30)</f>
        <v>1.3216051391526462E-2</v>
      </c>
      <c r="E30" s="10">
        <f>LN(ΣΥΝΘΕΣΗ_ΔΕΙΚΤΩΝ!E31/ΣΥΝΘΕΣΗ_ΔΕΙΚΤΩΝ!E30)</f>
        <v>6.2519539391831804E-4</v>
      </c>
      <c r="F30" s="10">
        <f>LN(ΣΥΝΘΕΣΗ_ΔΕΙΚΤΩΝ!F31/ΣΥΝΘΕΣΗ_ΔΕΙΚΤΩΝ!F30)</f>
        <v>8.2816208317220176E-3</v>
      </c>
      <c r="G30" s="10">
        <f>LN(ΣΥΝΘΕΣΗ_ΔΕΙΚΤΩΝ!G31/ΣΥΝΘΕΣΗ_ΔΕΙΚΤΩΝ!G30)</f>
        <v>-9.6619109117368589E-3</v>
      </c>
      <c r="H30" s="10">
        <f>LN(ΣΥΝΘΕΣΗ_ΔΕΙΚΤΩΝ!H31/ΣΥΝΘΕΣΗ_ΔΕΙΚΤΩΝ!H30)</f>
        <v>-4.7732787526577709E-3</v>
      </c>
      <c r="I30" s="10">
        <f>LN(ΣΥΝΘΕΣΗ_ΔΕΙΚΤΩΝ!I31/ΣΥΝΘΕΣΗ_ΔΕΙΚΤΩΝ!I30)</f>
        <v>8.8889474172459942E-3</v>
      </c>
      <c r="J30" s="10">
        <f>LN(ΣΥΝΘΕΣΗ_ΔΕΙΚΤΩΝ!J31/ΣΥΝΘΕΣΗ_ΔΕΙΚΤΩΝ!J30)</f>
        <v>2.3587917524475751E-2</v>
      </c>
      <c r="K30" s="10">
        <f>LN(ΣΥΝΘΕΣΗ_ΔΕΙΚΤΩΝ!K31/ΣΥΝΘΕΣΗ_ΔΕΙΚΤΩΝ!K30)</f>
        <v>7.1514011576250865E-3</v>
      </c>
      <c r="L30" s="10">
        <f>LN(ΣΥΝΘΕΣΗ_ΔΕΙΚΤΩΝ!L31/ΣΥΝΘΕΣΗ_ΔΕΙΚΤΩΝ!L30)</f>
        <v>3.8466280827796143E-2</v>
      </c>
      <c r="M30" s="10">
        <f>LN(ΣΥΝΘΕΣΗ_ΔΕΙΚΤΩΝ!M31/ΣΥΝΘΕΣΗ_ΔΕΙΚΤΩΝ!M30)</f>
        <v>-3.3840979842404569E-3</v>
      </c>
      <c r="N30" s="10">
        <f>LN(ΣΥΝΘΕΣΗ_ΔΕΙΚΤΩΝ!N31/ΣΥΝΘΕΣΗ_ΔΕΙΚΤΩΝ!N30)</f>
        <v>-3.4060838072959981E-2</v>
      </c>
      <c r="O30" s="10">
        <f>LN(ΣΥΝΘΕΣΗ_ΔΕΙΚΤΩΝ!O31/ΣΥΝΘΕΣΗ_ΔΕΙΚΤΩΝ!O30)</f>
        <v>7.9030969829272553E-3</v>
      </c>
      <c r="P30" s="10">
        <f>LN(ΣΥΝΘΕΣΗ_ΔΕΙΚΤΩΝ!P31/ΣΥΝΘΕΣΗ_ΔΕΙΚΤΩΝ!P30)</f>
        <v>3.0911925696728796E-3</v>
      </c>
      <c r="Q30" s="10">
        <f>LN(ΣΥΝΘΕΣΗ_ΔΕΙΚΤΩΝ!Q31/ΣΥΝΘΕΣΗ_ΔΕΙΚΤΩΝ!Q30)</f>
        <v>6.2305497506361628E-3</v>
      </c>
      <c r="R30" s="10">
        <f>LN(ΣΥΝΘΕΣΗ_ΔΕΙΚΤΩΝ!R31/ΣΥΝΘΕΣΗ_ΔΕΙΚΤΩΝ!R30)</f>
        <v>1.1027680677062645E-2</v>
      </c>
      <c r="S30" s="10">
        <f>LN(ΣΥΝΘΕΣΗ_ΔΕΙΚΤΩΝ!S31/ΣΥΝΘΕΣΗ_ΔΕΙΚΤΩΝ!S30)</f>
        <v>2.3739987303073085E-2</v>
      </c>
      <c r="T30" s="10">
        <f>LN(ΣΥΝΘΕΣΗ_ΔΕΙΚΤΩΝ!T31/ΣΥΝΘΕΣΗ_ΔΕΙΚΤΩΝ!T30)</f>
        <v>1.1741817876683195E-2</v>
      </c>
      <c r="U30" s="10">
        <f>LN(ΣΥΝΘΕΣΗ_ΔΕΙΚΤΩΝ!U31/ΣΥΝΘΕΣΗ_ΔΕΙΚΤΩΝ!U30)</f>
        <v>7.4288414285806365E-3</v>
      </c>
      <c r="V30" s="10">
        <f>LN(ΣΥΝΘΕΣΗ_ΔΕΙΚΤΩΝ!V31/ΣΥΝΘΕΣΗ_ΔΕΙΚΤΩΝ!V30)</f>
        <v>-1.4486363168374036E-2</v>
      </c>
      <c r="W30" s="10">
        <f>LN(ΣΥΝΘΕΣΗ_ΔΕΙΚΤΩΝ!W31/ΣΥΝΘΕΣΗ_ΔΕΙΚΤΩΝ!W30)</f>
        <v>1.3216051391526462E-2</v>
      </c>
      <c r="X30" s="10">
        <f>LN(ΣΥΝΘΕΣΗ_ΔΕΙΚΤΩΝ!X31/ΣΥΝΘΕΣΗ_ΔΕΙΚΤΩΝ!X30)</f>
        <v>9.06245309999258E-3</v>
      </c>
      <c r="Y30" s="10">
        <f>LN(ΣΥΝΘΕΣΗ_ΔΕΙΚΤΩΝ!Y31/ΣΥΝΘΕΣΗ_ΔΕΙΚΤΩΝ!Y30)</f>
        <v>-9.9834439841832625E-3</v>
      </c>
      <c r="Z30" s="10">
        <f>LN(ΣΥΝΘΕΣΗ_ΔΕΙΚΤΩΝ!Z31/ΣΥΝΘΕΣΗ_ΔΕΙΚΤΩΝ!Z30)</f>
        <v>0</v>
      </c>
      <c r="AA30" s="10">
        <f>LN(ΣΥΝΘΕΣΗ_ΔΕΙΚΤΩΝ!AA31/ΣΥΝΘΕΣΗ_ΔΕΙΚΤΩΝ!AA30)</f>
        <v>6.920442844573757E-3</v>
      </c>
      <c r="AB30" s="10">
        <f>LN(ΣΥΝΘΕΣΗ_ΔΕΙΚΤΩΝ!AB31/ΣΥΝΘΕΣΗ_ΔΕΙΚΤΩΝ!AB30)</f>
        <v>-6.8104690025268628E-3</v>
      </c>
      <c r="AC30" s="10">
        <f>LN(ΣΥΝΘΕΣΗ_ΔΕΙΚΤΩΝ!AC31/ΣΥΝΘΕΣΗ_ΔΕΙΚΤΩΝ!AC30)</f>
        <v>2.006018726865766E-3</v>
      </c>
      <c r="AD30" s="10">
        <f>LN(ΣΥΝΘΕΣΗ_ΔΕΙΚΤΩΝ!AD31/ΣΥΝΘΕΣΗ_ΔΕΙΚΤΩΝ!AD30)</f>
        <v>8.6580627431145311E-3</v>
      </c>
      <c r="AE30" s="10">
        <f>LN(ΣΥΝΘΕΣΗ_ΔΕΙΚΤΩΝ!AE31/ΣΥΝΘΕΣΗ_ΔΕΙΚΤΩΝ!AE30)</f>
        <v>0</v>
      </c>
      <c r="AF30" s="10">
        <f>LN(ΣΥΝΘΕΣΗ_ΔΕΙΚΤΩΝ!AF31/ΣΥΝΘΕΣΗ_ΔΕΙΚΤΩΝ!AF30)</f>
        <v>8.5106896679086105E-3</v>
      </c>
      <c r="AG30" s="10">
        <f>LN(ΣΥΝΘΕΣΗ_ΔΕΙΚΤΩΝ!AG31/ΣΥΝΘΕΣΗ_ΔΕΙΚΤΩΝ!AG30)</f>
        <v>-3.1605339415331099E-2</v>
      </c>
      <c r="AH30" s="10">
        <f>LN(ΣΥΝΘΕΣΗ_ΔΕΙΚΤΩΝ!AH31/ΣΥΝΘΕΣΗ_ΔΕΙΚΤΩΝ!AH30)</f>
        <v>-7.8125397367936247E-3</v>
      </c>
      <c r="AI30" s="10">
        <f>LN(ΣΥΝΘΕΣΗ_ΔΕΙΚΤΩΝ!AI31/ΣΥΝΘΕΣΗ_ΔΕΙΚΤΩΝ!AI30)</f>
        <v>-2.8303776162851822E-2</v>
      </c>
      <c r="AJ30" s="10">
        <f>LN(ΣΥΝΘΕΣΗ_ΔΕΙΚΤΩΝ!AJ31/ΣΥΝΘΕΣΗ_ΔΕΙΚΤΩΝ!AJ30)</f>
        <v>0</v>
      </c>
      <c r="AK30" s="10">
        <f>LN(ΣΥΝΘΕΣΗ_ΔΕΙΚΤΩΝ!AK31/ΣΥΝΘΕΣΗ_ΔΕΙΚΤΩΝ!AK30)</f>
        <v>-7.4627212015896003E-3</v>
      </c>
    </row>
    <row r="31" spans="1:37" x14ac:dyDescent="0.25">
      <c r="A31" s="5">
        <v>42872</v>
      </c>
      <c r="B31" s="10">
        <f>LN(ΣΥΝΘΕΣΗ_ΔΕΙΚΤΩΝ!B32/ΣΥΝΘΕΣΗ_ΔΕΙΚΤΩΝ!B31)</f>
        <v>3.1189109103583264E-3</v>
      </c>
      <c r="C31" s="10">
        <f>LN(ΣΥΝΘΕΣΗ_ΔΕΙΚΤΩΝ!C32/ΣΥΝΘΕΣΗ_ΔΕΙΚΤΩΝ!C31)</f>
        <v>-8.0245887301248868E-3</v>
      </c>
      <c r="D31" s="10">
        <f>LN(ΣΥΝΘΕΣΗ_ΔΕΙΚΤΩΝ!D32/ΣΥΝΘΕΣΗ_ΔΕΙΚΤΩΝ!D31)</f>
        <v>0</v>
      </c>
      <c r="E31" s="10">
        <f>LN(ΣΥΝΘΕΣΗ_ΔΕΙΚΤΩΝ!E32/ΣΥΝΘΕΣΗ_ΔΕΙΚΤΩΝ!E31)</f>
        <v>-9.4192219164916397E-3</v>
      </c>
      <c r="F31" s="10">
        <f>LN(ΣΥΝΘΕΣΗ_ΔΕΙΚΤΩΝ!F32/ΣΥΝΘΕΣΗ_ΔΕΙΚΤΩΝ!F31)</f>
        <v>2.0408871631207252E-2</v>
      </c>
      <c r="G31" s="10">
        <f>LN(ΣΥΝΘΕΣΗ_ΔΕΙΚΤΩΝ!G32/ΣΥΝΘΕΣΗ_ΔΕΙΚΤΩΝ!G31)</f>
        <v>2.3981964686485405E-2</v>
      </c>
      <c r="H31" s="10">
        <f>LN(ΣΥΝΘΕΣΗ_ΔΕΙΚΤΩΝ!H32/ΣΥΝΘΕΣΗ_ΔΕΙΚΤΩΝ!H31)</f>
        <v>-3.6544870578073235E-2</v>
      </c>
      <c r="I31" s="10">
        <f>LN(ΣΥΝΘΕΣΗ_ΔΕΙΚΤΩΝ!I32/ΣΥΝΘΕΣΗ_ΔΕΙΚΤΩΝ!I31)</f>
        <v>0</v>
      </c>
      <c r="J31" s="10">
        <f>LN(ΣΥΝΘΕΣΗ_ΔΕΙΚΤΩΝ!J32/ΣΥΝΘΕΣΗ_ΔΕΙΚΤΩΝ!J31)</f>
        <v>8.0064478937412822E-3</v>
      </c>
      <c r="K31" s="10">
        <f>LN(ΣΥΝΘΕΣΗ_ΔΕΙΚΤΩΝ!K32/ΣΥΝΘΕΣΗ_ΔΕΙΚΤΩΝ!K31)</f>
        <v>-2.1609484332854988E-2</v>
      </c>
      <c r="L31" s="10">
        <f>LN(ΣΥΝΘΕΣΗ_ΔΕΙΚΤΩΝ!L32/ΣΥΝΘΕΣΗ_ΔΕΙΚΤΩΝ!L31)</f>
        <v>1.5710922320411461E-3</v>
      </c>
      <c r="M31" s="10">
        <f>LN(ΣΥΝΘΕΣΗ_ΔΕΙΚΤΩΝ!M32/ΣΥΝΘΕΣΗ_ΔΕΙΚΤΩΝ!M31)</f>
        <v>-8.5106896679087302E-3</v>
      </c>
      <c r="N31" s="10">
        <f>LN(ΣΥΝΘΕΣΗ_ΔΕΙΚΤΩΝ!N32/ΣΥΝΘΕΣΗ_ΔΕΙΚΤΩΝ!N31)</f>
        <v>1.3646014184805795E-2</v>
      </c>
      <c r="O31" s="10">
        <f>LN(ΣΥΝΘΕΣΗ_ΔΕΙΚΤΩΝ!O32/ΣΥΝΘΕΣΗ_ΔΕΙΚΤΩΝ!O31)</f>
        <v>-9.2263736084689501E-3</v>
      </c>
      <c r="P31" s="10">
        <f>LN(ΣΥΝΘΕΣΗ_ΔΕΙΚΤΩΝ!P32/ΣΥΝΘΕΣΗ_ΔΕΙΚΤΩΝ!P31)</f>
        <v>-9.3023926623134485E-3</v>
      </c>
      <c r="Q31" s="10">
        <f>LN(ΣΥΝΘΕΣΗ_ΔΕΙΚΤΩΝ!Q32/ΣΥΝΘΕΣΗ_ΔΕΙΚΤΩΝ!Q31)</f>
        <v>-2.7643417741499356E-3</v>
      </c>
      <c r="R31" s="10">
        <f>LN(ΣΥΝΘΕΣΗ_ΔΕΙΚΤΩΝ!R32/ΣΥΝΘΕΣΗ_ΔΕΙΚΤΩΝ!R31)</f>
        <v>-8.0080508033427995E-3</v>
      </c>
      <c r="S31" s="10">
        <f>LN(ΣΥΝΘΕΣΗ_ΔΕΙΚΤΩΝ!S32/ΣΥΝΘΕΣΗ_ΔΕΙΚΤΩΝ!S31)</f>
        <v>-1.1799546931155055E-2</v>
      </c>
      <c r="T31" s="10">
        <f>LN(ΣΥΝΘΕΣΗ_ΔΕΙΚΤΩΝ!T32/ΣΥΝΘΕΣΗ_ΔΕΙΚΤΩΝ!T31)</f>
        <v>-1.4896394625198622E-2</v>
      </c>
      <c r="U31" s="10">
        <f>LN(ΣΥΝΘΕΣΗ_ΔΕΙΚΤΩΝ!U32/ΣΥΝΘΕΣΗ_ΔΕΙΚΤΩΝ!U31)</f>
        <v>8.1900539700444034E-3</v>
      </c>
      <c r="V31" s="10">
        <f>LN(ΣΥΝΘΕΣΗ_ΔΕΙΚΤΩΝ!V32/ΣΥΝΘΕΣΗ_ΔΕΙΚΤΩΝ!V31)</f>
        <v>-1.8487710941570211E-3</v>
      </c>
      <c r="W31" s="10">
        <f>LN(ΣΥΝΘΕΣΗ_ΔΕΙΚΤΩΝ!W32/ΣΥΝΘΕΣΗ_ΔΕΙΚΤΩΝ!W31)</f>
        <v>2.3784905023442118E-2</v>
      </c>
      <c r="X31" s="10">
        <f>LN(ΣΥΝΘΕΣΗ_ΔΕΙΚΤΩΝ!X32/ΣΥΝΘΕΣΗ_ΔΕΙΚΤΩΝ!X31)</f>
        <v>-2.3158880197887565E-3</v>
      </c>
      <c r="Y31" s="10">
        <f>LN(ΣΥΝΘΕΣΗ_ΔΕΙΚΤΩΝ!Y32/ΣΥΝΘΕΣΗ_ΔΕΙΚΤΩΝ!Y31)</f>
        <v>3.6128724088505482E-2</v>
      </c>
      <c r="Z31" s="10">
        <f>LN(ΣΥΝΘΕΣΗ_ΔΕΙΚΤΩΝ!Z32/ΣΥΝΘΕΣΗ_ΔΕΙΚΤΩΝ!Z31)</f>
        <v>1.5504186535965254E-2</v>
      </c>
      <c r="AA31" s="10">
        <f>LN(ΣΥΝΘΕΣΗ_ΔΕΙΚΤΩΝ!AA32/ΣΥΝΘΕΣΗ_ΔΕΙΚΤΩΝ!AA31)</f>
        <v>3.3901551675681416E-2</v>
      </c>
      <c r="AB31" s="10">
        <f>LN(ΣΥΝΘΕΣΗ_ΔΕΙΚΤΩΝ!AB32/ΣΥΝΘΕΣΗ_ΔΕΙΚΤΩΝ!AB31)</f>
        <v>2.2753138371356054E-3</v>
      </c>
      <c r="AC31" s="10">
        <f>LN(ΣΥΝΘΕΣΗ_ΔΕΙΚΤΩΝ!AC32/ΣΥΝΘΕΣΗ_ΔΕΙΚΤΩΝ!AC31)</f>
        <v>2.0020026706729687E-3</v>
      </c>
      <c r="AD31" s="10">
        <f>LN(ΣΥΝΘΕΣΗ_ΔΕΙΚΤΩΝ!AD32/ΣΥΝΘΕΣΗ_ΔΕΙΚΤΩΝ!AD31)</f>
        <v>0</v>
      </c>
      <c r="AE31" s="10">
        <f>LN(ΣΥΝΘΕΣΗ_ΔΕΙΚΤΩΝ!AE32/ΣΥΝΘΕΣΗ_ΔΕΙΚΤΩΝ!AE31)</f>
        <v>0</v>
      </c>
      <c r="AF31" s="10">
        <f>LN(ΣΥΝΘΕΣΗ_ΔΕΙΚΤΩΝ!AF32/ΣΥΝΘΕΣΗ_ΔΕΙΚΤΩΝ!AF31)</f>
        <v>-1.7094433359300183E-2</v>
      </c>
      <c r="AG31" s="10">
        <f>LN(ΣΥΝΘΕΣΗ_ΔΕΙΚΤΩΝ!AG32/ΣΥΝΘΕΣΗ_ΔΕΙΚΤΩΝ!AG31)</f>
        <v>1.5927526696101278E-2</v>
      </c>
      <c r="AH31" s="10">
        <f>LN(ΣΥΝΘΕΣΗ_ΔΕΙΚΤΩΝ!AH32/ΣΥΝΘΕΣΗ_ΔΕΙΚΤΩΝ!AH31)</f>
        <v>3.0890487019338511E-2</v>
      </c>
      <c r="AI31" s="10">
        <f>LN(ΣΥΝΘΕΣΗ_ΔΕΙΚΤΩΝ!AI32/ΣΥΝΘΕΣΗ_ΔΕΙΚΤΩΝ!AI31)</f>
        <v>0</v>
      </c>
      <c r="AJ31" s="10">
        <f>LN(ΣΥΝΘΕΣΗ_ΔΕΙΚΤΩΝ!AJ32/ΣΥΝΘΕΣΗ_ΔΕΙΚΤΩΝ!AJ31)</f>
        <v>0</v>
      </c>
      <c r="AK31" s="10">
        <f>LN(ΣΥΝΘΕΣΗ_ΔΕΙΚΤΩΝ!AK32/ΣΥΝΘΕΣΗ_ΔΕΙΚΤΩΝ!AK31)</f>
        <v>-7.5188324140273398E-3</v>
      </c>
    </row>
    <row r="32" spans="1:37" x14ac:dyDescent="0.25">
      <c r="A32" s="5">
        <v>42873</v>
      </c>
      <c r="B32" s="10">
        <f>LN(ΣΥΝΘΕΣΗ_ΔΕΙΚΤΩΝ!B33/ΣΥΝΘΕΣΗ_ΔΕΙΚΤΩΝ!B32)</f>
        <v>2.3328159879528513E-3</v>
      </c>
      <c r="C32" s="10">
        <f>LN(ΣΥΝΘΕΣΗ_ΔΕΙΚΤΩΝ!C33/ΣΥΝΘΕΣΗ_ΔΕΙΚΤΩΝ!C32)</f>
        <v>-2.4467519442322817E-2</v>
      </c>
      <c r="D32" s="10">
        <f>LN(ΣΥΝΘΕΣΗ_ΔΕΙΚΤΩΝ!D33/ΣΥΝΘΕΣΗ_ΔΕΙΚΤΩΝ!D32)</f>
        <v>1.3043663192029398E-2</v>
      </c>
      <c r="E32" s="10">
        <f>LN(ΣΥΝΘΕΣΗ_ΔΕΙΚΤΩΝ!E33/ΣΥΝΘΕΣΗ_ΔΕΙΚΤΩΝ!E32)</f>
        <v>-3.1595602903684815E-3</v>
      </c>
      <c r="F32" s="10">
        <f>LN(ΣΥΝΘΕΣΗ_ΔΕΙΚΤΩΝ!F33/ΣΥΝΘΕΣΗ_ΔΕΙΚΤΩΝ!F32)</f>
        <v>-1.2195273093818355E-2</v>
      </c>
      <c r="G32" s="10">
        <f>LN(ΣΥΝΘΕΣΗ_ΔΕΙΚΤΩΝ!G33/ΣΥΝΘΕΣΗ_ΔΕΙΚΤΩΝ!G32)</f>
        <v>9.4340322333587145E-3</v>
      </c>
      <c r="H32" s="10">
        <f>LN(ΣΥΝΘΕΣΗ_ΔΕΙΚΤΩΝ!H33/ΣΥΝΘΕΣΗ_ΔΕΙΚΤΩΝ!H32)</f>
        <v>-2.1317421660754194E-2</v>
      </c>
      <c r="I32" s="10">
        <f>LN(ΣΥΝΘΕΣΗ_ΔΕΙΚΤΩΝ!I33/ΣΥΝΘΕΣΗ_ΔΕΙΚΤΩΝ!I32)</f>
        <v>-5.9171770280885072E-3</v>
      </c>
      <c r="J32" s="10">
        <f>LN(ΣΥΝΘΕΣΗ_ΔΕΙΚΤΩΝ!J33/ΣΥΝΘΕΣΗ_ΔΕΙΚΤΩΝ!J32)</f>
        <v>-1.2033839563723453E-2</v>
      </c>
      <c r="K32" s="10">
        <f>LN(ΣΥΝΘΕΣΗ_ΔΕΙΚΤΩΝ!K33/ΣΥΝΘΕΣΗ_ΔΕΙΚΤΩΝ!K32)</f>
        <v>-3.7087068662335958E-2</v>
      </c>
      <c r="L32" s="10">
        <f>LN(ΣΥΝΘΕΣΗ_ΔΕΙΚΤΩΝ!L33/ΣΥΝΘΕΣΗ_ΔΕΙΚΤΩΝ!L32)</f>
        <v>-1.901800583576186E-2</v>
      </c>
      <c r="M32" s="10">
        <f>LN(ΣΥΝΘΕΣΗ_ΔΕΙΚΤΩΝ!M33/ΣΥΝΘΕΣΗ_ΔΕΙΚΤΩΝ!M32)</f>
        <v>-1.0309369658861213E-2</v>
      </c>
      <c r="N32" s="10">
        <f>LN(ΣΥΝΘΕΣΗ_ΔΕΙΚΤΩΝ!N33/ΣΥΝΘΕΣΗ_ΔΕΙΚΤΩΝ!N32)</f>
        <v>-1.006819283692156E-2</v>
      </c>
      <c r="O32" s="10">
        <f>LN(ΣΥΝΘΕΣΗ_ΔΕΙΚΤΩΝ!O33/ΣΥΝΘΕΣΗ_ΔΕΙΚΤΩΝ!O32)</f>
        <v>-7.9766442613574354E-3</v>
      </c>
      <c r="P32" s="10">
        <f>LN(ΣΥΝΘΕΣΗ_ΔΕΙΚΤΩΝ!P33/ΣΥΝΘΕΣΗ_ΔΕΙΚΤΩΝ!P32)</f>
        <v>-1.3591427203539114E-2</v>
      </c>
      <c r="Q32" s="10">
        <f>LN(ΣΥΝΘΕΣΗ_ΔΕΙΚΤΩΝ!Q33/ΣΥΝΘΕΣΗ_ΔΕΙΚΤΩΝ!Q32)</f>
        <v>-3.0923054209525555E-2</v>
      </c>
      <c r="R32" s="10">
        <f>LN(ΣΥΝΘΕΣΗ_ΔΕΙΚΤΩΝ!R33/ΣΥΝΘΕΣΗ_ΔΕΙΚΤΩΝ!R32)</f>
        <v>-4.0282028286046639E-3</v>
      </c>
      <c r="S32" s="10">
        <f>LN(ΣΥΝΘΕΣΗ_ΔΕΙΚΤΩΝ!S33/ΣΥΝΘΕΣΗ_ΔΕΙΚΤΩΝ!S32)</f>
        <v>0</v>
      </c>
      <c r="T32" s="10">
        <f>LN(ΣΥΝΘΕΣΗ_ΔΕΙΚΤΩΝ!T33/ΣΥΝΘΕΣΗ_ΔΕΙΚΤΩΝ!T32)</f>
        <v>-5.1475069114565643E-3</v>
      </c>
      <c r="U32" s="10">
        <f>LN(ΣΥΝΘΕΣΗ_ΔΕΙΚΤΩΝ!U33/ΣΥΝΘΕΣΗ_ΔΕΙΚΤΩΝ!U32)</f>
        <v>0</v>
      </c>
      <c r="V32" s="10">
        <f>LN(ΣΥΝΘΕΣΗ_ΔΕΙΚΤΩΝ!V33/ΣΥΝΘΕΣΗ_ΔΕΙΚΤΩΝ!V32)</f>
        <v>1.8487710941570549E-3</v>
      </c>
      <c r="W32" s="10">
        <f>LN(ΣΥΝΘΕΣΗ_ΔΕΙΚΤΩΝ!W33/ΣΥΝΘΕΣΗ_ΔΕΙΚΤΩΝ!W32)</f>
        <v>-6.4308903302904025E-3</v>
      </c>
      <c r="X32" s="10">
        <f>LN(ΣΥΝΘΕΣΗ_ΔΕΙΚΤΩΝ!X33/ΣΥΝΘΕΣΗ_ΔΕΙΚΤΩΝ!X32)</f>
        <v>-1.1426030802162567E-2</v>
      </c>
      <c r="Y32" s="10">
        <f>LN(ΣΥΝΘΕΣΗ_ΔΕΙΚΤΩΝ!Y33/ΣΥΝΘΕΣΗ_ΔΕΙΚΤΩΝ!Y32)</f>
        <v>2.2329476398088795E-2</v>
      </c>
      <c r="Z32" s="10">
        <f>LN(ΣΥΝΘΕΣΗ_ΔΕΙΚΤΩΝ!Z33/ΣΥΝΘΕΣΗ_ΔΕΙΚΤΩΝ!Z32)</f>
        <v>1.5267472130788381E-2</v>
      </c>
      <c r="AA32" s="10">
        <f>LN(ΣΥΝΘΕΣΗ_ΔΕΙΚΤΩΝ!AA33/ΣΥΝΘΕΣΗ_ΔΕΙΚΤΩΝ!AA32)</f>
        <v>1.3245226750020723E-2</v>
      </c>
      <c r="AB32" s="10">
        <f>LN(ΣΥΝΘΕΣΗ_ΔΕΙΚΤΩΝ!AB33/ΣΥΝΘΕΣΗ_ΔΕΙΚΤΩΝ!AB32)</f>
        <v>-1.8349138668196541E-2</v>
      </c>
      <c r="AC32" s="10">
        <f>LN(ΣΥΝΘΕΣΗ_ΔΕΙΚΤΩΝ!AC33/ΣΥΝΘΕΣΗ_ΔΕΙΚΤΩΝ!AC32)</f>
        <v>-3.0045090202987243E-3</v>
      </c>
      <c r="AD32" s="10">
        <f>LN(ΣΥΝΘΕΣΗ_ΔΕΙΚΤΩΝ!AD33/ΣΥΝΘΕΣΗ_ΔΕΙΚΤΩΝ!AD32)</f>
        <v>-2.6202372394024072E-2</v>
      </c>
      <c r="AE32" s="10">
        <f>LN(ΣΥΝΘΕΣΗ_ΔΕΙΚΤΩΝ!AE33/ΣΥΝΘΕΣΗ_ΔΕΙΚΤΩΝ!AE32)</f>
        <v>8.1633106391608354E-3</v>
      </c>
      <c r="AF32" s="10">
        <f>LN(ΣΥΝΘΕΣΗ_ΔΕΙΚΤΩΝ!AF33/ΣΥΝΘΕΣΗ_ΔΕΙΚΤΩΝ!AF32)</f>
        <v>-2.0906684819313712E-2</v>
      </c>
      <c r="AG32" s="10">
        <f>LN(ΣΥΝΘΕΣΗ_ΔΕΙΚΤΩΝ!AG33/ΣΥΝΘΕΣΗ_ΔΕΙΚΤΩΝ!AG32)</f>
        <v>1.1223462369849576E-2</v>
      </c>
      <c r="AH32" s="10">
        <f>LN(ΣΥΝΘΕΣΗ_ΔΕΙΚΤΩΝ!AH33/ΣΥΝΘΕΣΗ_ΔΕΙΚΤΩΝ!AH32)</f>
        <v>-2.3077947282544725E-2</v>
      </c>
      <c r="AI32" s="10">
        <f>LN(ΣΥΝΘΕΣΗ_ΔΕΙΚΤΩΝ!AI33/ΣΥΝΘΕΣΗ_ΔΕΙΚΤΩΝ!AI32)</f>
        <v>-4.3155185652222969E-3</v>
      </c>
      <c r="AJ32" s="10">
        <f>LN(ΣΥΝΘΕΣΗ_ΔΕΙΚΤΩΝ!AJ33/ΣΥΝΘΕΣΗ_ΔΕΙΚΤΩΝ!AJ32)</f>
        <v>-4.8899852941916809E-3</v>
      </c>
      <c r="AK32" s="10">
        <f>LN(ΣΥΝΘΕΣΗ_ΔΕΙΚΤΩΝ!AK33/ΣΥΝΘΕΣΗ_ΔΕΙΚΤΩΝ!AK32)</f>
        <v>-2.2901764286684455E-2</v>
      </c>
    </row>
    <row r="33" spans="1:37" x14ac:dyDescent="0.25">
      <c r="A33" s="5">
        <v>42874</v>
      </c>
      <c r="B33" s="10">
        <f>LN(ΣΥΝΘΕΣΗ_ΔΕΙΚΤΩΝ!B34/ΣΥΝΘΕΣΗ_ΔΕΙΚΤΩΝ!B33)</f>
        <v>-7.0148378066498844E-3</v>
      </c>
      <c r="C33" s="10">
        <f>LN(ΣΥΝΘΕΣΗ_ΔΕΙΚΤΩΝ!C34/ΣΥΝΘΕΣΗ_ΔΕΙΚΤΩΝ!C33)</f>
        <v>9.1854646313833405E-3</v>
      </c>
      <c r="D33" s="10">
        <f>LN(ΣΥΝΘΕΣΗ_ΔΕΙΚΤΩΝ!D34/ΣΥΝΘΕΣΗ_ΔΕΙΚΤΩΝ!D33)</f>
        <v>-5.6650348288564883E-2</v>
      </c>
      <c r="E33" s="10">
        <f>LN(ΣΥΝΘΕΣΗ_ΔΕΙΚΤΩΝ!E34/ΣΥΝΘΕΣΗ_ΔΕΙΚΤΩΝ!E33)</f>
        <v>0</v>
      </c>
      <c r="F33" s="10">
        <f>LN(ΣΥΝΘΕΣΗ_ΔΕΙΚΤΩΝ!F34/ΣΥΝΘΕΣΗ_ΔΕΙΚΤΩΝ!F33)</f>
        <v>-8.2135985373888564E-3</v>
      </c>
      <c r="G33" s="10">
        <f>LN(ΣΥΝΘΕΣΗ_ΔΕΙΚΤΩΝ!G34/ΣΥΝΘΕΣΗ_ΔΕΙΚΤΩΝ!G33)</f>
        <v>-2.375408600810703E-2</v>
      </c>
      <c r="H33" s="10">
        <f>LN(ΣΥΝΘΕΣΗ_ΔΕΙΚΤΩΝ!H34/ΣΥΝΘΕΣΗ_ΔΕΙΚΤΩΝ!H33)</f>
        <v>-1.1472401162236807E-2</v>
      </c>
      <c r="I33" s="10">
        <f>LN(ΣΥΝΘΕΣΗ_ΔΕΙΚΤΩΝ!I34/ΣΥΝΘΕΣΗ_ΔΕΙΚΤΩΝ!I33)</f>
        <v>-1.7964554975298884E-2</v>
      </c>
      <c r="J33" s="10">
        <f>LN(ΣΥΝΘΕΣΗ_ΔΕΙΚΤΩΝ!J34/ΣΥΝΘΕΣΗ_ΔΕΙΚΤΩΝ!J33)</f>
        <v>-1.9560525854493596E-2</v>
      </c>
      <c r="K33" s="10">
        <f>LN(ΣΥΝΘΕΣΗ_ΔΕΙΚΤΩΝ!K34/ΣΥΝΘΕΣΗ_ΔΕΙΚΤΩΝ!K33)</f>
        <v>-5.0505157860685915E-3</v>
      </c>
      <c r="L33" s="10">
        <f>LN(ΣΥΝΘΕΣΗ_ΔΕΙΚΤΩΝ!L34/ΣΥΝΘΕΣΗ_ΔΕΙΚΤΩΝ!L33)</f>
        <v>-8.0321716972642666E-3</v>
      </c>
      <c r="M33" s="10">
        <f>LN(ΣΥΝΘΕΣΗ_ΔΕΙΚΤΩΝ!M34/ΣΥΝΘΕΣΗ_ΔΕΙΚΤΩΝ!M33)</f>
        <v>-5.1948168771040228E-3</v>
      </c>
      <c r="N33" s="10">
        <f>LN(ΣΥΝΘΕΣΗ_ΔΕΙΚΤΩΝ!N34/ΣΥΝΘΕΣΗ_ΔΕΙΚΤΩΝ!N33)</f>
        <v>2.2367030146895995E-2</v>
      </c>
      <c r="O33" s="10">
        <f>LN(ΣΥΝΘΕΣΗ_ΔΕΙΚΤΩΝ!O34/ΣΥΝΘΕΣΗ_ΔΕΙΚΤΩΝ!O33)</f>
        <v>1.8514149564143267E-2</v>
      </c>
      <c r="P33" s="10">
        <f>LN(ΣΥΝΘΕΣΗ_ΔΕΙΚΤΩΝ!P34/ΣΥΝΘΕΣΗ_ΔΕΙΚΤΩΝ!P33)</f>
        <v>-2.0202707317519355E-2</v>
      </c>
      <c r="Q33" s="10">
        <f>LN(ΣΥΝΘΕΣΗ_ΔΕΙΚΤΩΝ!Q34/ΣΥΝΘΕΣΗ_ΔΕΙΚΤΩΝ!Q33)</f>
        <v>9.9432637403311444E-3</v>
      </c>
      <c r="R33" s="10">
        <f>LN(ΣΥΝΘΕΣΗ_ΔΕΙΚΤΩΝ!R34/ΣΥΝΘΕΣΗ_ΔΕΙΚΤΩΝ!R33)</f>
        <v>1.0040244985232505E-2</v>
      </c>
      <c r="S33" s="10">
        <f>LN(ΣΥΝΘΕΣΗ_ΔΕΙΚΤΩΝ!S34/ΣΥΝΘΕΣΗ_ΔΕΙΚΤΩΝ!S33)</f>
        <v>-2.9717703891575932E-3</v>
      </c>
      <c r="T33" s="10">
        <f>LN(ΣΥΝΘΕΣΗ_ΔΕΙΚΤΩΝ!T34/ΣΥΝΘΕΣΗ_ΔΕΙΚΤΩΝ!T33)</f>
        <v>-5.5732628336450834E-3</v>
      </c>
      <c r="U33" s="10">
        <f>LN(ΣΥΝΘΕΣΗ_ΔΕΙΚΤΩΝ!U34/ΣΥΝΘΕΣΗ_ΔΕΙΚΤΩΝ!U33)</f>
        <v>-3.9938752284624776E-2</v>
      </c>
      <c r="V33" s="10">
        <f>LN(ΣΥΝΘΕΣΗ_ΔΕΙΚΤΩΝ!V34/ΣΥΝΘΕΣΗ_ΔΕΙΚΤΩΝ!V33)</f>
        <v>-9.0918151094476016E-3</v>
      </c>
      <c r="W33" s="10">
        <f>LN(ΣΥΝΘΕΣΗ_ΔΕΙΚΤΩΝ!W34/ΣΥΝΘΕΣΗ_ΔΕΙΚΤΩΝ!W33)</f>
        <v>0</v>
      </c>
      <c r="X33" s="10">
        <f>LN(ΣΥΝΘΕΣΗ_ΔΕΙΚΤΩΝ!X34/ΣΥΝΘΕΣΗ_ΔΕΙΚΤΩΝ!X33)</f>
        <v>7.0110125930457909E-3</v>
      </c>
      <c r="Y33" s="10">
        <f>LN(ΣΥΝΘΕΣΗ_ΔΕΙΚΤΩΝ!Y34/ΣΥΝΘΕΣΗ_ΔΕΙΚΤΩΝ!Y33)</f>
        <v>2.4923408452456934E-2</v>
      </c>
      <c r="Z33" s="10">
        <f>LN(ΣΥΝΘΕΣΗ_ΔΕΙΚΤΩΝ!Z34/ΣΥΝΘΕΣΗ_ΔΕΙΚΤΩΝ!Z33)</f>
        <v>1.5037877364540502E-2</v>
      </c>
      <c r="AA33" s="10">
        <f>LN(ΣΥΝΘΕΣΗ_ΔΕΙΚΤΩΝ!AA34/ΣΥΝΘΕΣΗ_ΔΕΙΚΤΩΝ!AA33)</f>
        <v>-6.6006840313520242E-3</v>
      </c>
      <c r="AB33" s="10">
        <f>LN(ΣΥΝΘΕΣΗ_ΔΕΙΚΤΩΝ!AB34/ΣΥΝΘΕΣΗ_ΔΕΙΚΤΩΝ!AB33)</f>
        <v>-2.3174981403627014E-3</v>
      </c>
      <c r="AC33" s="10">
        <f>LN(ΣΥΝΘΕΣΗ_ΔΕΙΚΤΩΝ!AC34/ΣΥΝΘΕΣΗ_ΔΕΙΚΤΩΝ!AC33)</f>
        <v>3.0045090202987222E-3</v>
      </c>
      <c r="AD33" s="10">
        <f>LN(ΣΥΝΘΕΣΗ_ΔΕΙΚΤΩΝ!AD34/ΣΥΝΘΕΣΗ_ΔΕΙΚΤΩΝ!AD33)</f>
        <v>-1.5607897665990942E-2</v>
      </c>
      <c r="AE33" s="10">
        <f>LN(ΣΥΝΘΕΣΗ_ΔΕΙΚΤΩΝ!AE34/ΣΥΝΘΕΣΗ_ΔΕΙΚΤΩΝ!AE33)</f>
        <v>-2.4692612590371522E-2</v>
      </c>
      <c r="AF33" s="10">
        <f>LN(ΣΥΝΘΕΣΗ_ΔΕΙΚΤΩΝ!AF34/ΣΥΝΘΕΣΗ_ΔΕΙΚΤΩΝ!AF33)</f>
        <v>1.9181058851843815E-2</v>
      </c>
      <c r="AG33" s="10">
        <f>LN(ΣΥΝΘΕΣΗ_ΔΕΙΚΤΩΝ!AG34/ΣΥΝΘΕΣΗ_ΔΕΙΚΤΩΝ!AG33)</f>
        <v>4.4543503493801534E-3</v>
      </c>
      <c r="AH33" s="10">
        <f>LN(ΣΥΝΘΕΣΗ_ΔΕΙΚΤΩΝ!AH34/ΣΥΝΘΕΣΗ_ΔΕΙΚΤΩΝ!AH33)</f>
        <v>-1.5686596167699619E-2</v>
      </c>
      <c r="AI33" s="10">
        <f>LN(ΣΥΝΘΕΣΗ_ΔΕΙΚΤΩΝ!AI34/ΣΥΝΘΕΣΗ_ΔΕΙΚΤΩΝ!AI33)</f>
        <v>1.6206265086744023E-2</v>
      </c>
      <c r="AJ33" s="10">
        <f>LN(ΣΥΝΘΕΣΗ_ΔΕΙΚΤΩΝ!AJ34/ΣΥΝΘΕΣΗ_ΔΕΙΚΤΩΝ!AJ33)</f>
        <v>0</v>
      </c>
      <c r="AK33" s="10">
        <f>LN(ΣΥΝΘΕΣΗ_ΔΕΙΚΤΩΝ!AK34/ΣΥΝΘΕΣΗ_ΔΕΙΚΤΩΝ!AK33)</f>
        <v>0</v>
      </c>
    </row>
    <row r="34" spans="1:37" x14ac:dyDescent="0.25">
      <c r="A34" s="5">
        <v>42877</v>
      </c>
      <c r="B34" s="10">
        <f>LN(ΣΥΝΘΕΣΗ_ΔΕΙΚΤΩΝ!B35/ΣΥΝΘΕΣΗ_ΔΕΙΚΤΩΝ!B34)</f>
        <v>3.1237823136832702E-3</v>
      </c>
      <c r="C34" s="10">
        <f>LN(ΣΥΝΘΕΣΗ_ΔΕΙΚΤΩΝ!C35/ΣΥΝΘΕΣΗ_ΔΕΙΚΤΩΝ!C34)</f>
        <v>-4.8134778306045038E-4</v>
      </c>
      <c r="D34" s="10">
        <f>LN(ΣΥΝΘΕΣΗ_ΔΕΙΚΤΩΝ!D35/ΣΥΝΘΕΣΗ_ΔΕΙΚΤΩΝ!D34)</f>
        <v>0</v>
      </c>
      <c r="E34" s="10">
        <f>LN(ΣΥΝΘΕΣΗ_ΔΕΙΚΤΩΝ!E35/ΣΥΝΘΕΣΗ_ΔΕΙΚΤΩΝ!E34)</f>
        <v>1.2578782206859965E-2</v>
      </c>
      <c r="F34" s="10">
        <f>LN(ΣΥΝΘΕΣΗ_ΔΕΙΚΤΩΝ!F35/ΣΥΝΘΕΣΗ_ΔΕΙΚΤΩΝ!F34)</f>
        <v>2.0597329630107838E-3</v>
      </c>
      <c r="G34" s="10">
        <f>LN(ΣΥΝΘΕΣΗ_ΔΕΙΚΤΩΝ!G35/ΣΥΝΘΕΣΗ_ΔΕΙΚΤΩΝ!G34)</f>
        <v>-9.6619109117368589E-3</v>
      </c>
      <c r="H34" s="10">
        <f>LN(ΣΥΝΘΕΣΗ_ΔΕΙΚΤΩΝ!H35/ΣΥΝΘΕΣΗ_ΔΕΙΚΤΩΝ!H34)</f>
        <v>1.6529301951210506E-2</v>
      </c>
      <c r="I34" s="10">
        <f>LN(ΣΥΝΘΕΣΗ_ΔΕΙΚΤΩΝ!I35/ΣΥΝΘΕΣΗ_ΔΕΙΚΤΩΝ!I34)</f>
        <v>-1.2158204479809519E-2</v>
      </c>
      <c r="J34" s="10">
        <f>LN(ΣΥΝΘΕΣΗ_ΔΕΙΚΤΩΝ!J35/ΣΥΝΘΕΣΗ_ΔΕΙΚΤΩΝ!J34)</f>
        <v>2.5194343572749574E-2</v>
      </c>
      <c r="K34" s="10">
        <f>LN(ΣΥΝΘΕΣΗ_ΔΕΙΚΤΩΝ!K35/ΣΥΝΘΕΣΗ_ΔΕΙΚΤΩΝ!K34)</f>
        <v>2.005079704556122E-2</v>
      </c>
      <c r="L34" s="10">
        <f>LN(ΣΥΝΘΕΣΗ_ΔΕΙΚΤΩΝ!L35/ΣΥΝΘΕΣΗ_ΔΕΙΚΤΩΝ!L34)</f>
        <v>1.600034134644112E-2</v>
      </c>
      <c r="M34" s="10">
        <f>LN(ΣΥΝΘΕΣΗ_ΔΕΙΚΤΩΝ!M35/ΣΥΝΘΕΣΗ_ΔΕΙΚΤΩΝ!M34)</f>
        <v>-1.2227226569560219E-2</v>
      </c>
      <c r="N34" s="10">
        <f>LN(ΣΥΝΘΕΣΗ_ΔΕΙΚΤΩΝ!N35/ΣΥΝΘΕΣΗ_ΔΕΙΚΤΩΝ!N34)</f>
        <v>1.0998663696904399E-2</v>
      </c>
      <c r="O34" s="10">
        <f>LN(ΣΥΝΘΕΣΗ_ΔΕΙΚΤΩΝ!O35/ΣΥΝΘΕΣΗ_ΔΕΙΚΤΩΝ!O34)</f>
        <v>-6.5729170518422954E-3</v>
      </c>
      <c r="P34" s="10">
        <f>LN(ΣΥΝΘΕΣΗ_ΔΕΙΚΤΩΝ!P35/ΣΥΝΘΕΣΗ_ΔΕΙΚΤΩΝ!P34)</f>
        <v>3.5868824061918839E-2</v>
      </c>
      <c r="Q34" s="10">
        <f>LN(ΣΥΝΘΕΣΗ_ΔΕΙΚΤΩΝ!Q35/ΣΥΝΘΕΣΗ_ΔΕΙΚΤΩΝ!Q34)</f>
        <v>0</v>
      </c>
      <c r="R34" s="10">
        <f>LN(ΣΥΝΘΕΣΗ_ΔΕΙΚΤΩΝ!R35/ΣΥΝΘΕΣΗ_ΔΕΙΚΤΩΝ!R34)</f>
        <v>2.8559301908460889E-2</v>
      </c>
      <c r="S34" s="10">
        <f>LN(ΣΥΝΘΕΣΗ_ΔΕΙΚΤΩΝ!S35/ΣΥΝΘΕΣΗ_ΔΕΙΚΤΩΝ!S34)</f>
        <v>8.8889474172459942E-3</v>
      </c>
      <c r="T34" s="10">
        <f>LN(ΣΥΝΘΕΣΗ_ΔΕΙΚΤΩΝ!T35/ΣΥΝΘΕΣΗ_ΔΕΙΚΤΩΝ!T34)</f>
        <v>-5.604498256784789E-3</v>
      </c>
      <c r="U34" s="10">
        <f>LN(ΣΥΝΘΕΣΗ_ΔΕΙΚΤΩΝ!U35/ΣΥΝΘΕΣΗ_ΔΕΙΚΤΩΝ!U34)</f>
        <v>3.174869831458027E-2</v>
      </c>
      <c r="V34" s="10">
        <f>LN(ΣΥΝΘΕΣΗ_ΔΕΙΚΤΩΝ!V35/ΣΥΝΘΕΣΗ_ΔΕΙΚΤΩΝ!V34)</f>
        <v>3.720934525689933E-3</v>
      </c>
      <c r="W34" s="10">
        <f>LN(ΣΥΝΘΕΣΗ_ΔΕΙΚΤΩΝ!W35/ΣΥΝΘΕΣΗ_ΔΕΙΚΤΩΝ!W34)</f>
        <v>-1.0810916104215617E-2</v>
      </c>
      <c r="X34" s="10">
        <f>LN(ΣΥΝΘΕΣΗ_ΔΕΙΚΤΩΝ!X35/ΣΥΝΘΕΣΗ_ΔΕΙΚΤΩΝ!X34)</f>
        <v>-7.0110125930457632E-3</v>
      </c>
      <c r="Y34" s="10">
        <f>LN(ΣΥΝΘΕΣΗ_ΔΕΙΚΤΩΝ!Y35/ΣΥΝΘΕΣΗ_ΔΕΙΚΤΩΝ!Y34)</f>
        <v>2.1309786586751027E-2</v>
      </c>
      <c r="Z34" s="10">
        <f>LN(ΣΥΝΘΕΣΗ_ΔΕΙΚΤΩΝ!Z35/ΣΥΝΘΕΣΗ_ΔΕΙΚΤΩΝ!Z34)</f>
        <v>2.2141125877213501E-2</v>
      </c>
      <c r="AA34" s="10">
        <f>LN(ΣΥΝΘΕΣΗ_ΔΕΙΚΤΩΝ!AA35/ΣΥΝΘΕΣΗ_ΔΕΙΚΤΩΝ!AA34)</f>
        <v>-6.6445427186686131E-3</v>
      </c>
      <c r="AB34" s="10">
        <f>LN(ΣΥΝΘΕΣΗ_ΔΕΙΚΤΩΝ!AB35/ΣΥΝΘΕΣΗ_ΔΕΙΚΤΩΝ!AB34)</f>
        <v>-2.5853378826333668E-2</v>
      </c>
      <c r="AC34" s="10">
        <f>LN(ΣΥΝΘΕΣΗ_ΔΕΙΚΤΩΝ!AC35/ΣΥΝΘΕΣΗ_ΔΕΙΚΤΩΝ!AC34)</f>
        <v>1.980262729617973E-2</v>
      </c>
      <c r="AD34" s="10">
        <f>LN(ΣΥΝΘΕΣΗ_ΔΕΙΚΤΩΝ!AD35/ΣΥΝΘΕΣΗ_ΔΕΙΚΤΩΝ!AD34)</f>
        <v>-9.0294067193942649E-3</v>
      </c>
      <c r="AE34" s="10">
        <f>LN(ΣΥΝΘΕΣΗ_ΔΕΙΚΤΩΝ!AE35/ΣΥΝΘΕΣΗ_ΔΕΙΚΤΩΝ!AE34)</f>
        <v>-8.3682496705165792E-3</v>
      </c>
      <c r="AF34" s="10">
        <f>LN(ΣΥΝΘΕΣΗ_ΔΕΙΚΤΩΝ!AF35/ΣΥΝΘΕΣΗ_ΔΕΙΚΤΩΝ!AF34)</f>
        <v>6.8847087774972331E-3</v>
      </c>
      <c r="AG34" s="10">
        <f>LN(ΣΥΝΘΕΣΗ_ΔΕΙΚΤΩΝ!AG35/ΣΥΝΘΕΣΗ_ΔΕΙΚΤΩΝ!AG34)</f>
        <v>0</v>
      </c>
      <c r="AH34" s="10">
        <f>LN(ΣΥΝΘΕΣΗ_ΔΕΙΚΤΩΝ!AH35/ΣΥΝΘΕΣΗ_ΔΕΙΚΤΩΝ!AH34)</f>
        <v>-4.4451762570833921E-2</v>
      </c>
      <c r="AI34" s="10">
        <f>LN(ΣΥΝΘΕΣΗ_ΔΕΙΚΤΩΝ!AI35/ΣΥΝΘΕΣΗ_ΔΕΙΚΤΩΝ!AI34)</f>
        <v>-9.5012591241402516E-3</v>
      </c>
      <c r="AJ34" s="10">
        <f>LN(ΣΥΝΘΕΣΗ_ΔΕΙΚΤΩΝ!AJ35/ΣΥΝΘΕΣΗ_ΔΕΙΚΤΩΝ!AJ34)</f>
        <v>0</v>
      </c>
      <c r="AK34" s="10">
        <f>LN(ΣΥΝΘΕΣΗ_ΔΕΙΚΤΩΝ!AK35/ΣΥΝΘΕΣΗ_ΔΕΙΚΤΩΝ!AK34)</f>
        <v>0</v>
      </c>
    </row>
    <row r="35" spans="1:37" x14ac:dyDescent="0.25">
      <c r="A35" s="5">
        <v>42878</v>
      </c>
      <c r="B35" s="10">
        <f>LN(ΣΥΝΘΕΣΗ_ΔΕΙΚΤΩΝ!B36/ΣΥΝΘΕΣΗ_ΔΕΙΚΤΩΝ!B35)</f>
        <v>4.2793296193745344E-3</v>
      </c>
      <c r="C35" s="10">
        <f>LN(ΣΥΝΘΕΣΗ_ΔΕΙΚΤΩΝ!C36/ΣΥΝΘΕΣΗ_ΔΕΙΚΤΩΝ!C35)</f>
        <v>-1.3084751743658444E-2</v>
      </c>
      <c r="D35" s="10">
        <f>LN(ΣΥΝΘΕΣΗ_ΔΕΙΚΤΩΝ!D36/ΣΥΝΘΕΣΗ_ΔΕΙΚΤΩΝ!D35)</f>
        <v>1.4747856634555679E-2</v>
      </c>
      <c r="E35" s="10">
        <f>LN(ΣΥΝΘΕΣΗ_ΔΕΙΚΤΩΝ!E36/ΣΥΝΘΕΣΗ_ΔΕΙΚΤΩΝ!E35)</f>
        <v>-7.5282664207915245E-3</v>
      </c>
      <c r="F35" s="10">
        <f>LN(ΣΥΝΘΕΣΗ_ΔΕΙΚΤΩΝ!F36/ΣΥΝΘΕΣΗ_ΔΕΙΚΤΩΝ!F35)</f>
        <v>1.4300550142196113E-2</v>
      </c>
      <c r="G35" s="10">
        <f>LN(ΣΥΝΘΕΣΗ_ΔΕΙΚΤΩΝ!G36/ΣΥΝΘΕΣΗ_ΔΕΙΚΤΩΝ!G35)</f>
        <v>9.6619109117368901E-3</v>
      </c>
      <c r="H35" s="10">
        <f>LN(ΣΥΝΘΕΣΗ_ΔΕΙΚΤΩΝ!H36/ΣΥΝΘΕΣΗ_ΔΕΙΚΤΩΝ!H35)</f>
        <v>2.5188930194839864E-3</v>
      </c>
      <c r="I35" s="10">
        <f>LN(ΣΥΝΘΕΣΗ_ΔΕΙΚΤΩΝ!I36/ΣΥΝΘΕΣΗ_ΔΕΙΚΤΩΝ!I35)</f>
        <v>2.4170360927812971E-2</v>
      </c>
      <c r="J35" s="10">
        <f>LN(ΣΥΝΘΕΣΗ_ΔΕΙΚΤΩΝ!J36/ΣΥΝΘΕΣΗ_ΔΕΙΚΤΩΝ!J35)</f>
        <v>-1.292425098093529E-2</v>
      </c>
      <c r="K35" s="10">
        <f>LN(ΣΥΝΘΕΣΗ_ΔΕΙΚΤΩΝ!K36/ΣΥΝΘΕΣΗ_ΔΕΙΚΤΩΝ!K35)</f>
        <v>9.8766234959120989E-3</v>
      </c>
      <c r="L35" s="10">
        <f>LN(ΣΥΝΘΕΣΗ_ΔΕΙΚΤΩΝ!L36/ΣΥΝΘΕΣΗ_ΔΕΙΚΤΩΝ!L35)</f>
        <v>1.5860431556347797E-3</v>
      </c>
      <c r="M35" s="10">
        <f>LN(ΣΥΝΘΕΣΗ_ΔΕΙΚΤΩΝ!M36/ΣΥΝΘΕΣΗ_ΔΕΙΚΤΩΝ!M35)</f>
        <v>5.2585572534668296E-3</v>
      </c>
      <c r="N35" s="10">
        <f>LN(ΣΥΝΘΕΣΗ_ΔΕΙΚΤΩΝ!N36/ΣΥΝΘΕΣΗ_ΔΕΙΚΤΩΝ!N35)</f>
        <v>-1.3329667083379897E-2</v>
      </c>
      <c r="O35" s="10">
        <f>LN(ΣΥΝΘΕΣΗ_ΔΕΙΚΤΩΝ!O36/ΣΥΝΘΕΣΗ_ΔΕΙΚΤΩΝ!O35)</f>
        <v>-1.7294564354801024E-2</v>
      </c>
      <c r="P35" s="10">
        <f>LN(ΣΥΝΘΕΣΗ_ΔΕΙΚΤΩΝ!P36/ΣΥΝΘΕΣΗ_ΔΕΙΚΤΩΝ!P35)</f>
        <v>-5.1948168771040228E-3</v>
      </c>
      <c r="Q35" s="10">
        <f>LN(ΣΥΝΘΕΣΗ_ΔΕΙΚΤΩΝ!Q36/ΣΥΝΘΕΣΗ_ΔΕΙΚΤΩΝ!Q35)</f>
        <v>0</v>
      </c>
      <c r="R35" s="10">
        <f>LN(ΣΥΝΘΕΣΗ_ΔΕΙΚΤΩΝ!R36/ΣΥΝΘΕΣΗ_ΔΕΙΚΤΩΝ!R35)</f>
        <v>2.6821531194563139E-2</v>
      </c>
      <c r="S35" s="10">
        <f>LN(ΣΥΝΘΕΣΗ_ΔΕΙΚΤΩΝ!S36/ΣΥΝΘΕΣΗ_ΔΕΙΚΤΩΝ!S35)</f>
        <v>0</v>
      </c>
      <c r="T35" s="10">
        <f>LN(ΣΥΝΘΕΣΗ_ΔΕΙΚΤΩΝ!T36/ΣΥΝΘΕΣΗ_ΔΕΙΚΤΩΝ!T35)</f>
        <v>-4.0225315703794739E-3</v>
      </c>
      <c r="U35" s="10">
        <f>LN(ΣΥΝΘΕΣΗ_ΔΕΙΚΤΩΝ!U36/ΣΥΝΘΕΣΗ_ΔΕΙΚΤΩΝ!U35)</f>
        <v>-1.5748356968139057E-2</v>
      </c>
      <c r="V35" s="10">
        <f>LN(ΣΥΝΘΕΣΗ_ΔΕΙΚΤΩΝ!V36/ΣΥΝΘΕΣΗ_ΔΕΙΚΤΩΝ!V35)</f>
        <v>0</v>
      </c>
      <c r="W35" s="10">
        <f>LN(ΣΥΝΘΕΣΗ_ΔΕΙΚΤΩΝ!W36/ΣΥΝΘΕΣΗ_ΔΕΙΚΤΩΝ!W35)</f>
        <v>2.1715535135079325E-3</v>
      </c>
      <c r="X35" s="10">
        <f>LN(ΣΥΝΘΕΣΗ_ΔΕΙΚΤΩΝ!X36/ΣΥΝΘΕΣΗ_ΔΕΙΚΤΩΝ!X35)</f>
        <v>2.3424700334123611E-3</v>
      </c>
      <c r="Y35" s="10">
        <f>LN(ΣΥΝΘΕΣΗ_ΔΕΙΚΤΩΝ!Y36/ΣΥΝΘΕΣΗ_ΔΕΙΚΤΩΝ!Y35)</f>
        <v>-1.8237587549780901E-2</v>
      </c>
      <c r="Z35" s="10">
        <f>LN(ΣΥΝΘΕΣΗ_ΔΕΙΚΤΩΝ!Z36/ΣΥΝΘΕΣΗ_ΔΕΙΚΤΩΝ!Z35)</f>
        <v>2.1661496781179249E-2</v>
      </c>
      <c r="AA35" s="10">
        <f>LN(ΣΥΝΘΕΣΗ_ΔΕΙΚΤΩΝ!AA36/ΣΥΝΘΕΣΗ_ΔΕΙΚΤΩΝ!AA35)</f>
        <v>-3.3901551675681339E-2</v>
      </c>
      <c r="AB35" s="10">
        <f>LN(ΣΥΝΘΕΣΗ_ΔΕΙΚΤΩΝ!AB36/ΣΥΝΘΕΣΗ_ΔΕΙΚΤΩΝ!AB35)</f>
        <v>-4.7732787526577709E-3</v>
      </c>
      <c r="AC35" s="10">
        <f>LN(ΣΥΝΘΕΣΗ_ΔΕΙΚΤΩΝ!AC36/ΣΥΝΘΕΣΗ_ΔΕΙΚΤΩΝ!AC35)</f>
        <v>-1.9802627296179754E-2</v>
      </c>
      <c r="AD35" s="10">
        <f>LN(ΣΥΝΘΕΣΗ_ΔΕΙΚΤΩΝ!AD36/ΣΥΝΘΕΣΗ_ΔΕΙΚΤΩΝ!AD35)</f>
        <v>-2.2701485345391855E-3</v>
      </c>
      <c r="AE35" s="10">
        <f>LN(ΣΥΝΘΕΣΗ_ΔΕΙΚΤΩΝ!AE36/ΣΥΝΘΕΣΗ_ΔΕΙΚΤΩΝ!AE35)</f>
        <v>-2.5533302005164762E-2</v>
      </c>
      <c r="AF35" s="10">
        <f>LN(ΣΥΝΘΕΣΗ_ΔΕΙΚΤΩΝ!AF36/ΣΥΝΘΕΣΗ_ΔΕΙΚΤΩΝ!AF35)</f>
        <v>6.8376334776039686E-3</v>
      </c>
      <c r="AG35" s="10">
        <f>LN(ΣΥΝΘΕΣΗ_ΔΕΙΚΤΩΝ!AG36/ΣΥΝΘΕΣΗ_ΔΕΙΚΤΩΝ!AG35)</f>
        <v>-1.7937700686667318E-2</v>
      </c>
      <c r="AH35" s="10">
        <f>LN(ΣΥΝΘΕΣΗ_ΔΕΙΚΤΩΝ!AH36/ΣΥΝΘΕΣΗ_ΔΕΙΚΤΩΝ!AH35)</f>
        <v>-2.0877585021555255E-2</v>
      </c>
      <c r="AI35" s="10">
        <f>LN(ΣΥΝΘΕΣΗ_ΔΕΙΚΤΩΝ!AI36/ΣΥΝΘΕΣΗ_ΔΕΙΚΤΩΝ!AI35)</f>
        <v>2.8598684887624591E-3</v>
      </c>
      <c r="AJ35" s="10">
        <f>LN(ΣΥΝΘΕΣΗ_ΔΕΙΚΤΩΝ!AJ36/ΣΥΝΘΕΣΗ_ΔΕΙΚΤΩΝ!AJ35)</f>
        <v>-7.3801072976226456E-3</v>
      </c>
      <c r="AK35" s="10">
        <f>LN(ΣΥΝΘΕΣΗ_ΔΕΙΚΤΩΝ!AK36/ΣΥΝΘΕΣΗ_ΔΕΙΚΤΩΝ!AK35)</f>
        <v>1.5325970478226772E-2</v>
      </c>
    </row>
    <row r="36" spans="1:37" x14ac:dyDescent="0.25">
      <c r="A36" s="5">
        <v>42879</v>
      </c>
      <c r="B36" s="10">
        <f>LN(ΣΥΝΘΕΣΗ_ΔΕΙΚΤΩΝ!B37/ΣΥΝΘΕΣΗ_ΔΕΙΚΤΩΝ!B36)</f>
        <v>1.8080892642629479E-2</v>
      </c>
      <c r="C36" s="10">
        <f>LN(ΣΥΝΘΕΣΗ_ΔΕΙΚΤΩΝ!C37/ΣΥΝΘΕΣΗ_ΔΕΙΚΤΩΝ!C36)</f>
        <v>-1.4742281737203431E-2</v>
      </c>
      <c r="D36" s="10">
        <f>LN(ΣΥΝΘΕΣΗ_ΔΕΙΚΤΩΝ!D37/ΣΥΝΘΕΣΗ_ΔΕΙΚΤΩΝ!D36)</f>
        <v>2.2497197340153245E-3</v>
      </c>
      <c r="E36" s="10">
        <f>LN(ΣΥΝΘΕΣΗ_ΔΕΙΚΤΩΝ!E37/ΣΥΝΘΕΣΗ_ΔΕΙΚΤΩΝ!E36)</f>
        <v>-1.2602396122877771E-3</v>
      </c>
      <c r="F36" s="10">
        <f>LN(ΣΥΝΘΕΣΗ_ΔΕΙΚΤΩΝ!F37/ΣΥΝΘΕΣΗ_ΔΕΙΚΤΩΝ!F36)</f>
        <v>2.4049255232669663E-2</v>
      </c>
      <c r="G36" s="10">
        <f>LN(ΣΥΝΘΕΣΗ_ΔΕΙΚΤΩΝ!G37/ΣΥΝΘΕΣΗ_ΔΕΙΚΤΩΝ!G36)</f>
        <v>-4.4233254976825648E-2</v>
      </c>
      <c r="H36" s="10">
        <f>LN(ΣΥΝΘΕΣΗ_ΔΕΙΚΤΩΝ!H37/ΣΥΝΘΕΣΗ_ΔΕΙΚΤΩΝ!H36)</f>
        <v>-5.0441468866780255E-3</v>
      </c>
      <c r="I36" s="10">
        <f>LN(ΣΥΝΘΕΣΗ_ΔΕΙΚΤΩΝ!I37/ΣΥΝΘΕΣΗ_ΔΕΙΚΤΩΝ!I36)</f>
        <v>-2.7233150458358849E-2</v>
      </c>
      <c r="J36" s="10">
        <f>LN(ΣΥΝΘΕΣΗ_ΔΕΙΚΤΩΝ!J37/ΣΥΝΘΕΣΗ_ΔΕΙΚΤΩΝ!J36)</f>
        <v>7.290433262679274E-3</v>
      </c>
      <c r="K36" s="10">
        <f>LN(ΣΥΝΘΕΣΗ_ΔΕΙΚΤΩΝ!K37/ΣΥΝΘΕΣΗ_ΔΕΙΚΤΩΝ!K36)</f>
        <v>2.4539889615665658E-3</v>
      </c>
      <c r="L36" s="10">
        <f>LN(ΣΥΝΘΕΣΗ_ΔΕΙΚΤΩΝ!L37/ΣΥΝΘΕΣΗ_ΔΕΙΚΤΩΝ!L36)</f>
        <v>-1.9200589856616958E-2</v>
      </c>
      <c r="M36" s="10">
        <f>LN(ΣΥΝΘΕΣΗ_ΔΕΙΚΤΩΝ!M37/ΣΥΝΘΕΣΗ_ΔΕΙΚΤΩΝ!M36)</f>
        <v>-3.740418222688336E-2</v>
      </c>
      <c r="N36" s="10">
        <f>LN(ΣΥΝΘΕΣΗ_ΔΕΙΚΤΩΝ!N37/ΣΥΝΘΕΣΗ_ΔΕΙΚΤΩΝ!N36)</f>
        <v>-5.264709440107939E-3</v>
      </c>
      <c r="O36" s="10">
        <f>LN(ΣΥΝΘΕΣΗ_ΔΕΙΚΤΩΝ!O37/ΣΥΝΘΕΣΗ_ΔΕΙΚΤΩΝ!O36)</f>
        <v>-1.2150817782512579E-2</v>
      </c>
      <c r="P36" s="10">
        <f>LN(ΣΥΝΘΕΣΗ_ΔΕΙΚΤΩΝ!P37/ΣΥΝΘΕΣΗ_ΔΕΙΚΤΩΝ!P36)</f>
        <v>-3.0674007184814799E-2</v>
      </c>
      <c r="Q36" s="10">
        <f>LN(ΣΥΝΘΕΣΗ_ΔΕΙΚΤΩΝ!Q37/ΣΥΝΘΕΣΗ_ΔΕΙΚΤΩΝ!Q36)</f>
        <v>-1.0657294473988093E-2</v>
      </c>
      <c r="R36" s="10">
        <f>LN(ΣΥΝΘΕΣΗ_ΔΕΙΚΤΩΝ!R37/ΣΥΝΘΕΣΗ_ΔΕΙΚΤΩΝ!R36)</f>
        <v>-9.4562654800706613E-4</v>
      </c>
      <c r="S36" s="10">
        <f>LN(ΣΥΝΘΕΣΗ_ΔΕΙΚΤΩΝ!S37/ΣΥΝΘΕΣΗ_ΔΕΙΚΤΩΝ!S36)</f>
        <v>-1.1869575555383882E-2</v>
      </c>
      <c r="T36" s="10">
        <f>LN(ΣΥΝΘΕΣΗ_ΔΕΙΚΤΩΝ!T37/ΣΥΝΘΕΣΗ_ΔΕΙΚΤΩΝ!T36)</f>
        <v>-3.6341651142195734E-3</v>
      </c>
      <c r="U36" s="10">
        <f>LN(ΣΥΝΘΕΣΗ_ΔΕΙΚΤΩΝ!U37/ΣΥΝΘΕΣΗ_ΔΕΙΚΤΩΝ!U36)</f>
        <v>0</v>
      </c>
      <c r="V36" s="10">
        <f>LN(ΣΥΝΘΕΣΗ_ΔΕΙΚΤΩΝ!V37/ΣΥΝΘΕΣΗ_ΔΕΙΚΤΩΝ!V36)</f>
        <v>-1.4779054892803895E-2</v>
      </c>
      <c r="W36" s="10">
        <f>LN(ΣΥΝΘΕΣΗ_ΔΕΙΚΤΩΝ!W37/ΣΥΝΘΕΣΗ_ΔΕΙΚΤΩΝ!W36)</f>
        <v>-4.3478329361033982E-3</v>
      </c>
      <c r="X36" s="10">
        <f>LN(ΣΥΝΘΕΣΗ_ΔΕΙΚΤΩΝ!X37/ΣΥΝΘΕΣΗ_ΔΕΙΚΤΩΝ!X36)</f>
        <v>-2.3424700334124205E-3</v>
      </c>
      <c r="Y36" s="10">
        <f>LN(ΣΥΝΘΕΣΗ_ΔΕΙΚΤΩΝ!Y37/ΣΥΝΘΕΣΗ_ΔΕΙΚΤΩΝ!Y36)</f>
        <v>-1.5456258236691802E-2</v>
      </c>
      <c r="Z36" s="10">
        <f>LN(ΣΥΝΘΕΣΗ_ΔΕΙΚΤΩΝ!Z37/ΣΥΝΘΕΣΗ_ΔΕΙΚΤΩΝ!Z36)</f>
        <v>0</v>
      </c>
      <c r="AA36" s="10">
        <f>LN(ΣΥΝΘΕΣΗ_ΔΕΙΚΤΩΝ!AA37/ΣΥΝΘΕΣΗ_ΔΕΙΚΤΩΝ!AA36)</f>
        <v>-3.5091319811270172E-2</v>
      </c>
      <c r="AB36" s="10">
        <f>LN(ΣΥΝΘΕΣΗ_ΔΕΙΚΤΩΝ!AB37/ΣΥΝΘΕΣΗ_ΔΕΙΚΤΩΝ!AB36)</f>
        <v>0</v>
      </c>
      <c r="AC36" s="10">
        <f>LN(ΣΥΝΘΕΣΗ_ΔΕΙΚΤΩΝ!AC37/ΣΥΝΘΕΣΗ_ΔΕΙΚΤΩΝ!AC36)</f>
        <v>-1.0050335853501451E-2</v>
      </c>
      <c r="AD36" s="10">
        <f>LN(ΣΥΝΘΕΣΗ_ΔΕΙΚΤΩΝ!AD37/ΣΥΝΘΕΣΗ_ΔΕΙΚΤΩΝ!AD36)</f>
        <v>-5.1293294387550578E-2</v>
      </c>
      <c r="AE36" s="10">
        <f>LN(ΣΥΝΘΕΣΗ_ΔΕΙΚΤΩΝ!AE37/ΣΥΝΘΕΣΗ_ΔΕΙΚΤΩΝ!AE36)</f>
        <v>-2.6202372394024072E-2</v>
      </c>
      <c r="AF36" s="10">
        <f>LN(ΣΥΝΘΕΣΗ_ΔΕΙΚΤΩΝ!AF37/ΣΥΝΘΕΣΗ_ΔΕΙΚΤΩΝ!AF36)</f>
        <v>-1.0274062976185229E-2</v>
      </c>
      <c r="AG36" s="10">
        <f>LN(ΣΥΝΘΕΣΗ_ΔΕΙΚΤΩΝ!AG37/ΣΥΝΘΕΣΗ_ΔΕΙΚΤΩΝ!AG36)</f>
        <v>5.5019375591199203E-2</v>
      </c>
      <c r="AH36" s="10">
        <f>LN(ΣΥΝΘΕΣΗ_ΔΕΙΚΤΩΝ!AH37/ΣΥΝΘΕΣΗ_ΔΕΙΚΤΩΝ!AH36)</f>
        <v>-3.8714512180690282E-2</v>
      </c>
      <c r="AI36" s="10">
        <f>LN(ΣΥΝΘΕΣΗ_ΔΕΙΚΤΩΝ!AI37/ΣΥΝΘΕΣΗ_ΔΕΙΚΤΩΝ!AI36)</f>
        <v>-1.2452268180201859E-2</v>
      </c>
      <c r="AJ36" s="10">
        <f>LN(ΣΥΝΘΕΣΗ_ΔΕΙΚΤΩΝ!AJ37/ΣΥΝΘΕΣΗ_ΔΕΙΚΤΩΝ!AJ36)</f>
        <v>-2.2472855852058514E-2</v>
      </c>
      <c r="AK36" s="10">
        <f>LN(ΣΥΝΘΕΣΗ_ΔΕΙΚΤΩΝ!AK37/ΣΥΝΘΕΣΗ_ΔΕΙΚΤΩΝ!AK36)</f>
        <v>-3.8095284166676188E-3</v>
      </c>
    </row>
    <row r="37" spans="1:37" x14ac:dyDescent="0.25">
      <c r="A37" s="5">
        <v>42880</v>
      </c>
      <c r="B37" s="10">
        <f>LN(ΣΥΝΘΕΣΗ_ΔΕΙΚΤΩΝ!B38/ΣΥΝΘΕΣΗ_ΔΕΙΚΤΩΝ!B37)</f>
        <v>-1.3819797680844475E-2</v>
      </c>
      <c r="C37" s="10">
        <f>LN(ΣΥΝΘΕΣΗ_ΔΕΙΚΤΩΝ!C38/ΣΥΝΘΕΣΗ_ΔΕΙΚΤΩΝ!C37)</f>
        <v>-9.950330853168092E-3</v>
      </c>
      <c r="D37" s="10">
        <f>LN(ΣΥΝΘΕΣΗ_ΔΕΙΚΤΩΝ!D38/ΣΥΝΘΕΣΗ_ΔΕΙΚΤΩΝ!D37)</f>
        <v>0</v>
      </c>
      <c r="E37" s="10">
        <f>LN(ΣΥΝΘΕΣΗ_ΔΕΙΚΤΩΝ!E38/ΣΥΝΘΕΣΗ_ΔΕΙΚΤΩΝ!E37)</f>
        <v>8.1633106391610557E-3</v>
      </c>
      <c r="F37" s="10">
        <f>LN(ΣΥΝΘΕΣΗ_ΔΕΙΚΤΩΝ!F38/ΣΥΝΘΕΣΗ_ΔΕΙΚΤΩΝ!F37)</f>
        <v>-1.3958352250706801E-2</v>
      </c>
      <c r="G37" s="10">
        <f>LN(ΣΥΝΘΕΣΗ_ΔΕΙΚΤΩΝ!G38/ΣΥΝΘΕΣΗ_ΔΕΙΚΤΩΝ!G37)</f>
        <v>-5.0377940299571808E-3</v>
      </c>
      <c r="H37" s="10">
        <f>LN(ΣΥΝΘΕΣΗ_ΔΕΙΚΤΩΝ!H38/ΣΥΝΘΕΣΗ_ΔΕΙΚΤΩΝ!H37)</f>
        <v>-2.5609594204324376E-2</v>
      </c>
      <c r="I37" s="10">
        <f>LN(ΣΥΝΘΕΣΗ_ΔΕΙΚΤΩΝ!I38/ΣΥΝΘΕΣΗ_ΔΕΙΚΤΩΝ!I37)</f>
        <v>-3.0721990369701403E-3</v>
      </c>
      <c r="J37" s="10">
        <f>LN(ΣΥΝΘΕΣΗ_ΔΕΙΚΤΩΝ!J38/ΣΥΝΘΕΣΗ_ΔΕΙΚΤΩΝ!J37)</f>
        <v>-7.2904332626792323E-3</v>
      </c>
      <c r="K37" s="10">
        <f>LN(ΣΥΝΘΕΣΗ_ΔΕΙΚΤΩΝ!K38/ΣΥΝΘΕΣΗ_ΔΕΙΚΤΩΝ!K37)</f>
        <v>3.1365659278219611E-2</v>
      </c>
      <c r="L37" s="10">
        <f>LN(ΣΥΝΘΕΣΗ_ΔΕΙΚΤΩΝ!L38/ΣΥΝΘΕΣΗ_ΔΕΙΚΤΩΝ!L37)</f>
        <v>3.9593453419757556E-2</v>
      </c>
      <c r="M37" s="10">
        <f>LN(ΣΥΝΘΕΣΗ_ΔΕΙΚΤΩΝ!M38/ΣΥΝΘΕΣΗ_ΔΕΙΚΤΩΝ!M37)</f>
        <v>9.033485097667826E-3</v>
      </c>
      <c r="N37" s="10">
        <f>LN(ΣΥΝΘΕΣΗ_ΔΕΙΚΤΩΝ!N38/ΣΥΝΘΕΣΗ_ΔΕΙΚΤΩΝ!N37)</f>
        <v>-8.8365818004981118E-3</v>
      </c>
      <c r="O37" s="10">
        <f>LN(ΣΥΝΘΕΣΗ_ΔΕΙΚΤΩΝ!O38/ΣΥΝΘΕΣΗ_ΔΕΙΚΤΩΝ!O37)</f>
        <v>-2.4614511864164842E-2</v>
      </c>
      <c r="P37" s="10">
        <f>LN(ΣΥΝΘΕΣΗ_ΔΕΙΚΤΩΝ!P38/ΣΥΝΘΕΣΗ_ΔΕΙΚΤΩΝ!P37)</f>
        <v>2.1254785268323109E-2</v>
      </c>
      <c r="Q37" s="10">
        <f>LN(ΣΥΝΘΕΣΗ_ΔΕΙΚΤΩΝ!Q38/ΣΥΝΘΕΣΗ_ΔΕΙΚΤΩΝ!Q37)</f>
        <v>0</v>
      </c>
      <c r="R37" s="10">
        <f>LN(ΣΥΝΘΕΣΗ_ΔΕΙΚΤΩΝ!R38/ΣΥΝΘΕΣΗ_ΔΕΙΚΤΩΝ!R37)</f>
        <v>-9.5057749997007317E-3</v>
      </c>
      <c r="S37" s="10">
        <f>LN(ΣΥΝΘΕΣΗ_ΔΕΙΚΤΩΝ!S38/ΣΥΝΘΕΣΗ_ΔΕΙΚΤΩΝ!S37)</f>
        <v>-8.9955629085779858E-3</v>
      </c>
      <c r="T37" s="10">
        <f>LN(ΣΥΝΘΕΣΗ_ΔΕΙΚΤΩΝ!T38/ΣΥΝΘΕΣΗ_ΔΕΙΚΤΩΝ!T37)</f>
        <v>1.0863112257370931E-2</v>
      </c>
      <c r="U37" s="10">
        <f>LN(ΣΥΝΘΕΣΗ_ΔΕΙΚΤΩΝ!U38/ΣΥΝΘΕΣΗ_ΔΕΙΚΤΩΝ!U37)</f>
        <v>0</v>
      </c>
      <c r="V37" s="10">
        <f>LN(ΣΥΝΘΕΣΗ_ΔΕΙΚΤΩΝ!V38/ΣΥΝΘΕΣΗ_ΔΕΙΚΤΩΝ!V37)</f>
        <v>-5.4805012920171392E-3</v>
      </c>
      <c r="W37" s="10">
        <f>LN(ΣΥΝΘΕΣΗ_ΔΕΙΚΤΩΝ!W38/ΣΥΝΘΕΣΗ_ΔΕΙΚΤΩΝ!W37)</f>
        <v>3.2157111634531228E-2</v>
      </c>
      <c r="X37" s="10">
        <f>LN(ΣΥΝΘΕΣΗ_ΔΕΙΚΤΩΝ!X38/ΣΥΝΘΕΣΗ_ΔΕΙΚΤΩΝ!X37)</f>
        <v>2.3424700334123611E-3</v>
      </c>
      <c r="Y37" s="10">
        <f>LN(ΣΥΝΘΕΣΗ_ΔΕΙΚΤΩΝ!Y38/ΣΥΝΘΕΣΗ_ΔΕΙΚΤΩΝ!Y37)</f>
        <v>-1.2539349252735251E-2</v>
      </c>
      <c r="Z37" s="10">
        <f>LN(ΣΥΝΘΕΣΗ_ΔΕΙΚΤΩΝ!Z38/ΣΥΝΘΕΣΗ_ΔΕΙΚΤΩΝ!Z37)</f>
        <v>-1.4388737452099669E-2</v>
      </c>
      <c r="AA37" s="10">
        <f>LN(ΣΥΝΘΕΣΗ_ΔΕΙΚΤΩΝ!AA38/ΣΥΝΘΕΣΗ_ΔΕΙΚΤΩΝ!AA37)</f>
        <v>-1.4388737452099669E-2</v>
      </c>
      <c r="AB37" s="10">
        <f>LN(ΣΥΝΘΕΣΗ_ΔΕΙΚΤΩΝ!AB38/ΣΥΝΘΕΣΗ_ΔΕΙΚΤΩΝ!AB37)</f>
        <v>-2.3952107259548219E-3</v>
      </c>
      <c r="AC37" s="10">
        <f>LN(ΣΥΝΘΕΣΗ_ΔΕΙΚΤΩΝ!AC38/ΣΥΝΘΕΣΗ_ΔΕΙΚΤΩΝ!AC37)</f>
        <v>9.0498355199178562E-3</v>
      </c>
      <c r="AD37" s="10">
        <f>LN(ΣΥΝΘΕΣΗ_ΔΕΙΚΤΩΝ!AD38/ΣΥΝΘΕΣΗ_ΔΕΙΚΤΩΝ!AD37)</f>
        <v>1.1890746521521773E-2</v>
      </c>
      <c r="AE37" s="10">
        <f>LN(ΣΥΝΘΕΣΗ_ΔΕΙΚΤΩΝ!AE38/ΣΥΝΘΕΣΗ_ΔΕΙΚΤΩΝ!AE37)</f>
        <v>-3.6039936483196693E-2</v>
      </c>
      <c r="AF37" s="10">
        <f>LN(ΣΥΝΘΕΣΗ_ΔΕΙΚΤΩΝ!AF38/ΣΥΝΘΕΣΗ_ΔΕΙΚΤΩΝ!AF37)</f>
        <v>1.367542679967549E-2</v>
      </c>
      <c r="AG37" s="10">
        <f>LN(ΣΥΝΘΕΣΗ_ΔΕΙΚΤΩΝ!AG38/ΣΥΝΘΕΣΗ_ΔΕΙΚΤΩΝ!AG37)</f>
        <v>0</v>
      </c>
      <c r="AH37" s="10">
        <f>LN(ΣΥΝΘΕΣΗ_ΔΕΙΚΤΩΝ!AH38/ΣΥΝΘΕΣΗ_ΔΕΙΚΤΩΝ!AH37)</f>
        <v>-4.027389913793996E-2</v>
      </c>
      <c r="AI37" s="10">
        <f>LN(ΣΥΝΘΕΣΗ_ΔΕΙΚΤΩΝ!AI38/ΣΥΝΘΕΣΗ_ΔΕΙΚΤΩΝ!AI37)</f>
        <v>1.1499887155834186E-2</v>
      </c>
      <c r="AJ37" s="10">
        <f>LN(ΣΥΝΘΕΣΗ_ΔΕΙΚΤΩΝ!AJ38/ΣΥΝΘΕΣΗ_ΔΕΙΚΤΩΝ!AJ37)</f>
        <v>-1.0152371464017962E-2</v>
      </c>
      <c r="AK37" s="10">
        <f>LN(ΣΥΝΘΕΣΗ_ΔΕΙΚΤΩΝ!AK38/ΣΥΝΘΕΣΗ_ΔΕΙΚΤΩΝ!AK37)</f>
        <v>-2.7080958602670811E-2</v>
      </c>
    </row>
    <row r="38" spans="1:37" x14ac:dyDescent="0.25">
      <c r="A38" s="5">
        <v>42881</v>
      </c>
      <c r="B38" s="10">
        <f>LN(ΣΥΝΘΕΣΗ_ΔΕΙΚΤΩΝ!B39/ΣΥΝΘΕΣΗ_ΔΕΙΚΤΩΝ!B38)</f>
        <v>3.8580294767193127E-3</v>
      </c>
      <c r="C38" s="10">
        <f>LN(ΣΥΝΘΕΣΗ_ΔΕΙΚΤΩΝ!C39/ΣΥΝΘΕΣΗ_ΔΕΙΚΤΩΝ!C38)</f>
        <v>-1.816397062767118E-2</v>
      </c>
      <c r="D38" s="10">
        <f>LN(ΣΥΝΘΕΣΗ_ΔΕΙΚΤΩΝ!D39/ΣΥΝΘΕΣΗ_ΔΕΙΚΤΩΝ!D38)</f>
        <v>-1.0163836790005994E-2</v>
      </c>
      <c r="E38" s="10">
        <f>LN(ΣΥΝΘΕΣΗ_ΔΕΙΚΤΩΝ!E39/ΣΥΝΘΕΣΗ_ΔΕΙΚΤΩΝ!E38)</f>
        <v>-3.1318534837939337E-3</v>
      </c>
      <c r="F38" s="10">
        <f>LN(ΣΥΝΘΕΣΗ_ΔΕΙΚΤΩΝ!F39/ΣΥΝΘΕΣΗ_ΔΕΙΚΤΩΝ!F38)</f>
        <v>2.006018726865766E-3</v>
      </c>
      <c r="G38" s="10">
        <f>LN(ΣΥΝΘΕΣΗ_ΔΕΙΚΤΩΝ!G39/ΣΥΝΘΕΣΗ_ΔΕΙΚΤΩΝ!G38)</f>
        <v>2.0000666706669435E-2</v>
      </c>
      <c r="H38" s="10">
        <f>LN(ΣΥΝΘΕΣΗ_ΔΕΙΚΤΩΝ!H39/ΣΥΝΘΕΣΗ_ΔΕΙΚΤΩΝ!H38)</f>
        <v>7.7519768043179237E-3</v>
      </c>
      <c r="I38" s="10">
        <f>LN(ΣΥΝΘΕΣΗ_ΔΕΙΚΤΩΝ!I39/ΣΥΝΘΕΣΗ_ΔΕΙΚΤΩΝ!I38)</f>
        <v>6.1349885675159293E-3</v>
      </c>
      <c r="J38" s="10">
        <f>LN(ΣΥΝΘΕΣΗ_ΔΕΙΚΤΩΝ!J39/ΣΥΝΘΕΣΗ_ΔΕΙΚΤΩΝ!J38)</f>
        <v>-5.7073126792908666E-3</v>
      </c>
      <c r="K38" s="10">
        <f>LN(ΣΥΝΘΕΣΗ_ΔΕΙΚΤΩΝ!K39/ΣΥΝΘΕΣΗ_ΔΕΙΚΤΩΝ!K38)</f>
        <v>3.958607669406463E-2</v>
      </c>
      <c r="L38" s="10">
        <f>LN(ΣΥΝΘΕΣΗ_ΔΕΙΚΤΩΝ!L39/ΣΥΝΘΕΣΗ_ΔΕΙΚΤΩΝ!L38)</f>
        <v>2.9076264081508867E-2</v>
      </c>
      <c r="M38" s="10">
        <f>LN(ΣΥΝΘΕΣΗ_ΔΕΙΚΤΩΝ!M39/ΣΥΝΘΕΣΗ_ΔΕΙΚΤΩΝ!M38)</f>
        <v>0</v>
      </c>
      <c r="N38" s="10">
        <f>LN(ΣΥΝΘΕΣΗ_ΔΕΙΚΤΩΝ!N39/ΣΥΝΘΕΣΗ_ΔΕΙΚΤΩΝ!N38)</f>
        <v>5.899722127188322E-3</v>
      </c>
      <c r="O38" s="10">
        <f>LN(ΣΥΝΘΕΣΗ_ΔΕΙΚΤΩΝ!O39/ΣΥΝΘΕΣΗ_ΔΕΙΚΤΩΝ!O38)</f>
        <v>8.3183621205245688E-3</v>
      </c>
      <c r="P38" s="10">
        <f>LN(ΣΥΝΘΕΣΗ_ΔΕΙΚΤΩΝ!P39/ΣΥΝΘΕΣΗ_ΔΕΙΚΤΩΝ!P38)</f>
        <v>2.1841741915048854E-2</v>
      </c>
      <c r="Q38" s="10">
        <f>LN(ΣΥΝΘΕΣΗ_ΔΕΙΚΤΩΝ!Q39/ΣΥΝΘΕΣΗ_ΔΕΙΚΤΩΝ!Q38)</f>
        <v>0</v>
      </c>
      <c r="R38" s="10">
        <f>LN(ΣΥΝΘΕΣΗ_ΔΕΙΚΤΩΝ!R39/ΣΥΝΘΕΣΗ_ΔΕΙΚΤΩΝ!R38)</f>
        <v>-1.1527505171067496E-2</v>
      </c>
      <c r="S38" s="10">
        <f>LN(ΣΥΝΘΕΣΗ_ΔΕΙΚΤΩΝ!S39/ΣΥΝΘΕΣΗ_ΔΕΙΚΤΩΝ!S38)</f>
        <v>-9.0772181511165392E-3</v>
      </c>
      <c r="T38" s="10">
        <f>LN(ΣΥΝΘΕΣΗ_ΔΕΙΚΤΩΝ!T39/ΣΥΝΘΕΣΗ_ΔΕΙΚΤΩΝ!T38)</f>
        <v>3.306086226088821E-2</v>
      </c>
      <c r="U38" s="10">
        <f>LN(ΣΥΝΘΕΣΗ_ΔΕΙΚΤΩΝ!U39/ΣΥΝΘΕΣΗ_ΔΕΙΚΤΩΝ!U38)</f>
        <v>2.3938410938183396E-2</v>
      </c>
      <c r="V38" s="10">
        <f>LN(ΣΥΝΘΕΣΗ_ΔΕΙΚΤΩΝ!V39/ΣΥΝΘΕΣΗ_ΔΕΙΚΤΩΝ!V38)</f>
        <v>-1.5083818204232267E-2</v>
      </c>
      <c r="W38" s="10">
        <f>LN(ΣΥΝΘΕΣΗ_ΔΕΙΚΤΩΝ!W39/ΣΥΝΘΕΣΗ_ΔΕΙΚΤΩΝ!W38)</f>
        <v>6.3091691932647556E-3</v>
      </c>
      <c r="X38" s="10">
        <f>LN(ΣΥΝΘΕΣΗ_ΔΕΙΚΤΩΝ!X39/ΣΥΝΘΕΣΗ_ΔΕΙΚΤΩΝ!X38)</f>
        <v>4.6685425596333287E-3</v>
      </c>
      <c r="Y38" s="10">
        <f>LN(ΣΥΝΘΕΣΗ_ΔΕΙΚΤΩΝ!Y39/ΣΥΝΘΕΣΗ_ΔΕΙΚΤΩΝ!Y38)</f>
        <v>4.0190880583245277E-2</v>
      </c>
      <c r="Z38" s="10">
        <f>LN(ΣΥΝΘΕΣΗ_ΔΕΙΚΤΩΝ!Z39/ΣΥΝΘΕΣΗ_ΔΕΙΚΤΩΝ!Z38)</f>
        <v>0</v>
      </c>
      <c r="AA38" s="10">
        <f>LN(ΣΥΝΘΕΣΗ_ΔΕΙΚΤΩΝ!AA39/ΣΥΝΘΕΣΗ_ΔΕΙΚΤΩΝ!AA38)</f>
        <v>2.8573372444056163E-2</v>
      </c>
      <c r="AB38" s="10">
        <f>LN(ΣΥΝΘΕΣΗ_ΔΕΙΚΤΩΝ!AB39/ΣΥΝΘΕΣΗ_ΔΕΙΚΤΩΝ!AB38)</f>
        <v>0</v>
      </c>
      <c r="AC38" s="10">
        <f>LN(ΣΥΝΘΕΣΗ_ΔΕΙΚΤΩΝ!AC39/ΣΥΝΘΕΣΗ_ΔΕΙΚΤΩΝ!AC38)</f>
        <v>1.09508311867517E-2</v>
      </c>
      <c r="AD38" s="10">
        <f>LN(ΣΥΝΘΕΣΗ_ΔΕΙΚΤΩΝ!AD39/ΣΥΝΘΕΣΗ_ΔΕΙΚΤΩΝ!AD38)</f>
        <v>1.4084739881739023E-2</v>
      </c>
      <c r="AE38" s="10">
        <f>LN(ΣΥΝΘΕΣΗ_ΔΕΙΚΤΩΝ!AE39/ΣΥΝΘΕΣΗ_ΔΕΙΚΤΩΝ!AE38)</f>
        <v>1.8182319083190547E-2</v>
      </c>
      <c r="AF38" s="10">
        <f>LN(ΣΥΝΘΕΣΗ_ΔΕΙΚΤΩΝ!AF39/ΣΥΝΘΕΣΗ_ΔΕΙΚΤΩΝ!AF38)</f>
        <v>5.1293294387550481E-2</v>
      </c>
      <c r="AG38" s="10">
        <f>LN(ΣΥΝΘΕΣΗ_ΔΕΙΚΤΩΝ!AG39/ΣΥΝΘΕΣΗ_ΔΕΙΚΤΩΝ!AG38)</f>
        <v>-1.2931214672248666E-2</v>
      </c>
      <c r="AH38" s="10">
        <f>LN(ΣΥΝΘΕΣΗ_ΔΕΙΚΤΩΝ!AH39/ΣΥΝΘΕΣΗ_ΔΕΙΚΤΩΝ!AH38)</f>
        <v>6.1966723749199842E-2</v>
      </c>
      <c r="AI38" s="10">
        <f>LN(ΣΥΝΘΕΣΗ_ΔΕΙΚΤΩΝ!AI39/ΣΥΝΘΕΣΗ_ΔΕΙΚΤΩΝ!AI38)</f>
        <v>-4.7653086439036519E-4</v>
      </c>
      <c r="AJ38" s="10">
        <f>LN(ΣΥΝΘΕΣΗ_ΔΕΙΚΤΩΝ!AJ39/ΣΥΝΘΕΣΗ_ΔΕΙΚΤΩΝ!AJ38)</f>
        <v>-1.025650016718911E-2</v>
      </c>
      <c r="AK38" s="10">
        <f>LN(ΣΥΝΘΕΣΗ_ΔΕΙΚΤΩΝ!AK39/ΣΥΝΘΕΣΗ_ΔΕΙΚΤΩΝ!AK38)</f>
        <v>1.5564516541111548E-2</v>
      </c>
    </row>
    <row r="39" spans="1:37" x14ac:dyDescent="0.25">
      <c r="A39" s="5">
        <v>42884</v>
      </c>
      <c r="B39" s="10">
        <f>LN(ΣΥΝΘΕΣΗ_ΔΕΙΚΤΩΝ!B40/ΣΥΝΘΕΣΗ_ΔΕΙΚΤΩΝ!B39)</f>
        <v>-6.9552057814036769E-3</v>
      </c>
      <c r="C39" s="10">
        <f>LN(ΣΥΝΘΕΣΗ_ΔΕΙΚΤΩΝ!C40/ΣΥΝΘΕΣΗ_ΔΕΙΚΤΩΝ!C39)</f>
        <v>1.8163970627671121E-2</v>
      </c>
      <c r="D39" s="10">
        <f>LN(ΣΥΝΘΕΣΗ_ΔΕΙΚΤΩΝ!D40/ΣΥΝΘΕΣΗ_ΔΕΙΚΤΩΝ!D39)</f>
        <v>1.016383679000604E-2</v>
      </c>
      <c r="E39" s="10">
        <f>LN(ΣΥΝΘΕΣΗ_ΔΕΙΚΤΩΝ!E40/ΣΥΝΘΕΣΗ_ΔΕΙΚΤΩΝ!E39)</f>
        <v>2.2333434450647737E-2</v>
      </c>
      <c r="F39" s="10">
        <f>LN(ΣΥΝΘΕΣΗ_ΔΕΙΚΤΩΝ!F40/ΣΥΝΘΕΣΗ_ΔΕΙΚΤΩΝ!F39)</f>
        <v>0</v>
      </c>
      <c r="G39" s="10">
        <f>LN(ΣΥΝΘΕΣΗ_ΔΕΙΚΤΩΝ!G40/ΣΥΝΘΕΣΗ_ΔΕΙΚΤΩΝ!G39)</f>
        <v>-9.950330853168092E-3</v>
      </c>
      <c r="H39" s="10">
        <f>LN(ΣΥΝΘΕΣΗ_ΔΕΙΚΤΩΝ!H40/ΣΥΝΘΕΣΗ_ΔΕΙΚΤΩΝ!H39)</f>
        <v>-3.8684767779202061E-3</v>
      </c>
      <c r="I39" s="10">
        <f>LN(ΣΥΝΘΕΣΗ_ΔΕΙΚΤΩΝ!I40/ΣΥΝΘΕΣΗ_ΔΕΙΚΤΩΝ!I39)</f>
        <v>3.8985446712953592E-2</v>
      </c>
      <c r="J39" s="10">
        <f>LN(ΣΥΝΘΕΣΗ_ΔΕΙΚΤΩΝ!J40/ΣΥΝΘΕΣΗ_ΔΕΙΚΤΩΝ!J39)</f>
        <v>7.3320084062927313E-3</v>
      </c>
      <c r="K39" s="10">
        <f>LN(ΣΥΝΘΕΣΗ_ΔΕΙΚΤΩΝ!K40/ΣΥΝΘΕΣΗ_ΔΕΙΚΤΩΝ!K39)</f>
        <v>3.8078508574504365E-2</v>
      </c>
      <c r="L39" s="10">
        <f>LN(ΣΥΝΘΕΣΗ_ΔΕΙΚΤΩΝ!L40/ΣΥΝΘΕΣΗ_ΔΕΙΚΤΩΝ!L39)</f>
        <v>7.5131833507831921E-3</v>
      </c>
      <c r="M39" s="10">
        <f>LN(ΣΥΝΘΕΣΗ_ΔΕΙΚΤΩΝ!M40/ΣΥΝΘΕΣΗ_ΔΕΙΚΤΩΝ!M39)</f>
        <v>5.38117890451675E-3</v>
      </c>
      <c r="N39" s="10">
        <f>LN(ΣΥΝΘΕΣΗ_ΔΕΙΚΤΩΝ!N40/ΣΥΝΘΕΣΗ_ΔΕΙΚΤΩΝ!N39)</f>
        <v>0</v>
      </c>
      <c r="O39" s="10">
        <f>LN(ΣΥΝΘΕΣΗ_ΔΕΙΚΤΩΝ!O40/ΣΥΝΘΕΣΗ_ΔΕΙΚΤΩΝ!O39)</f>
        <v>2.4413077425216711E-2</v>
      </c>
      <c r="P39" s="10">
        <f>LN(ΣΥΝΘΕΣΗ_ΔΕΙΚΤΩΝ!P40/ΣΥΝΘΕΣΗ_ΔΕΙΚΤΩΝ!P39)</f>
        <v>-1.2422519998557209E-2</v>
      </c>
      <c r="Q39" s="10">
        <f>LN(ΣΥΝΘΕΣΗ_ΔΕΙΚΤΩΝ!Q40/ΣΥΝΘΕΣΗ_ΔΕΙΚΤΩΝ!Q39)</f>
        <v>2.1405644991108167E-3</v>
      </c>
      <c r="R39" s="10">
        <f>LN(ΣΥΝΘΕΣΗ_ΔΕΙΚΤΩΝ!R40/ΣΥΝΘΕΣΗ_ΔΕΙΚΤΩΝ!R39)</f>
        <v>-1.9342365798308656E-3</v>
      </c>
      <c r="S39" s="10">
        <f>LN(ΣΥΝΘΕΣΗ_ΔΕΙΚΤΩΝ!S40/ΣΥΝΘΕΣΗ_ΔΕΙΚΤΩΝ!S39)</f>
        <v>-2.7736754971599636E-2</v>
      </c>
      <c r="T39" s="10">
        <f>LN(ΣΥΝΘΕΣΗ_ΔΕΙΚΤΩΝ!T40/ΣΥΝΘΕΣΗ_ΔΕΙΚΤΩΝ!T39)</f>
        <v>1.6129381929883717E-2</v>
      </c>
      <c r="U39" s="10">
        <f>LN(ΣΥΝΘΕΣΗ_ΔΕΙΚΤΩΝ!U40/ΣΥΝΘΕΣΗ_ΔΕΙΚΤΩΝ!U39)</f>
        <v>1.6181582851241695E-2</v>
      </c>
      <c r="V39" s="10">
        <f>LN(ΣΥΝΘΕΣΗ_ΔΕΙΚΤΩΝ!V40/ΣΥΝΘΕΣΗ_ΔΕΙΚΤΩΝ!V39)</f>
        <v>1.3187004281953681E-2</v>
      </c>
      <c r="W39" s="10">
        <f>LN(ΣΥΝΘΕΣΗ_ΔΕΙΚΤΩΝ!W40/ΣΥΝΘΕΣΗ_ΔΕΙΚΤΩΝ!W39)</f>
        <v>4.1841065225740907E-3</v>
      </c>
      <c r="X39" s="10">
        <f>LN(ΣΥΝΘΕΣΗ_ΔΕΙΚΤΩΝ!X40/ΣΥΝΘΕΣΗ_ΔΕΙΚΤΩΝ!X39)</f>
        <v>4.4150182091169145E-3</v>
      </c>
      <c r="Y39" s="10">
        <f>LN(ΣΥΝΘΕΣΗ_ΔΕΙΚΤΩΝ!Y40/ΣΥΝΘΕΣΗ_ΔΕΙΚΤΩΝ!Y39)</f>
        <v>1.5037877364540502E-2</v>
      </c>
      <c r="Z39" s="10">
        <f>LN(ΣΥΝΘΕΣΗ_ΔΕΙΚΤΩΝ!Z40/ΣΥΝΘΕΣΗ_ΔΕΙΚΤΩΝ!Z39)</f>
        <v>-7.2727593290795849E-3</v>
      </c>
      <c r="AA39" s="10">
        <f>LN(ΣΥΝΘΕΣΗ_ΔΕΙΚΤΩΝ!AA40/ΣΥΝΘΕΣΗ_ΔΕΙΚΤΩΝ!AA39)</f>
        <v>1.398624197473987E-2</v>
      </c>
      <c r="AB39" s="10">
        <f>LN(ΣΥΝΘΕΣΗ_ΔΕΙΚΤΩΝ!AB40/ΣΥΝΘΕΣΗ_ΔΕΙΚΤΩΝ!AB39)</f>
        <v>2.3952107259548501E-3</v>
      </c>
      <c r="AC39" s="10">
        <f>LN(ΣΥΝΘΕΣΗ_ΔΕΙΚΤΩΝ!AC40/ΣΥΝΘΕΣΗ_ΔΕΙΚΤΩΝ!AC39)</f>
        <v>9.8522964430116395E-3</v>
      </c>
      <c r="AD39" s="10">
        <f>LN(ΣΥΝΘΕΣΗ_ΔΕΙΚΤΩΝ!AD40/ΣΥΝΘΕΣΗ_ΔΕΙΚΤΩΝ!AD39)</f>
        <v>-7.0175726586465346E-3</v>
      </c>
      <c r="AE39" s="10">
        <f>LN(ΣΥΝΘΕΣΗ_ΔΕΙΚΤΩΝ!AE40/ΣΥΝΘΕΣΗ_ΔΕΙΚΤΩΝ!AE39)</f>
        <v>1.7857617400006253E-2</v>
      </c>
      <c r="AF39" s="10">
        <f>LN(ΣΥΝΘΕΣΗ_ΔΕΙΚΤΩΝ!AF40/ΣΥΝΘΕΣΗ_ΔΕΙΚΤΩΝ!AF39)</f>
        <v>2.3905520853554386E-2</v>
      </c>
      <c r="AG39" s="10">
        <f>LN(ΣΥΝΘΕΣΗ_ΔΕΙΚΤΩΝ!AG40/ΣΥΝΘΕΣΗ_ΔΕΙΚΤΩΝ!AG39)</f>
        <v>2.3580942588906664E-2</v>
      </c>
      <c r="AH39" s="10">
        <f>LN(ΣΥΝΘΕΣΗ_ΔΕΙΚΤΩΝ!AH40/ΣΥΝΘΕΣΗ_ΔΕΙΚΤΩΝ!AH39)</f>
        <v>3.789927259098573E-2</v>
      </c>
      <c r="AI39" s="10">
        <f>LN(ΣΥΝΘΕΣΗ_ΔΕΙΚΤΩΝ!AI40/ΣΥΝΘΕΣΗ_ΔΕΙΚΤΩΝ!AI39)</f>
        <v>-9.5374351530966837E-4</v>
      </c>
      <c r="AJ39" s="10">
        <f>LN(ΣΥΝΘΕΣΗ_ΔΕΙΚΤΩΝ!AJ40/ΣΥΝΘΕΣΗ_ΔΕΙΚΤΩΝ!AJ39)</f>
        <v>0</v>
      </c>
      <c r="AK39" s="10">
        <f>LN(ΣΥΝΘΕΣΗ_ΔΕΙΚΤΩΝ!AK40/ΣΥΝΘΕΣΗ_ΔΕΙΚΤΩΝ!AK39)</f>
        <v>3.8535693159899723E-3</v>
      </c>
    </row>
    <row r="40" spans="1:37" x14ac:dyDescent="0.25">
      <c r="A40" s="5">
        <v>42885</v>
      </c>
      <c r="B40" s="10">
        <f>LN(ΣΥΝΘΕΣΗ_ΔΕΙΚΤΩΝ!B41/ΣΥΝΘΕΣΗ_ΔΕΙΚΤΩΝ!B40)</f>
        <v>2.7105534504580022E-3</v>
      </c>
      <c r="C40" s="10">
        <f>LN(ΣΥΝΘΕΣΗ_ΔΕΙΚΤΩΝ!C41/ΣΥΝΘΕΣΗ_ΔΕΙΚΤΩΝ!C40)</f>
        <v>4.4899052728520012E-3</v>
      </c>
      <c r="D40" s="10">
        <f>LN(ΣΥΝΘΕΣΗ_ΔΕΙΚΤΩΝ!D41/ΣΥΝΘΕΣΗ_ΔΕΙΚΤΩΝ!D40)</f>
        <v>2.6609108727964507E-2</v>
      </c>
      <c r="E40" s="10">
        <f>LN(ΣΥΝΘΕΣΗ_ΔΕΙΚΤΩΝ!E41/ΣΥΝΘΕΣΗ_ΔΕΙΚΤΩΝ!E40)</f>
        <v>-9.2450581440512731E-3</v>
      </c>
      <c r="F40" s="10">
        <f>LN(ΣΥΝΘΕΣΗ_ΔΕΙΚΤΩΝ!F41/ΣΥΝΘΕΣΗ_ΔΕΙΚΤΩΝ!F40)</f>
        <v>7.9840743482205486E-3</v>
      </c>
      <c r="G40" s="10">
        <f>LN(ΣΥΝΘΕΣΗ_ΔΕΙΚΤΩΝ!G41/ΣΥΝΘΕΣΗ_ΔΕΙΚΤΩΝ!G40)</f>
        <v>4.9875415110389679E-3</v>
      </c>
      <c r="H40" s="10">
        <f>LN(ΣΥΝΘΕΣΗ_ΔΕΙΚΤΩΝ!H41/ΣΥΝΘΕΣΗ_ΔΕΙΚΤΩΝ!H40)</f>
        <v>1.2911557636198078E-3</v>
      </c>
      <c r="I40" s="10">
        <f>LN(ΣΥΝΘΕΣΗ_ΔΕΙΚΤΩΝ!I41/ΣΥΝΘΕΣΗ_ΔΕΙΚΤΩΝ!I40)</f>
        <v>2.0379162336652264E-2</v>
      </c>
      <c r="J40" s="10">
        <f>LN(ΣΥΝΘΕΣΗ_ΔΕΙΚΤΩΝ!J41/ΣΥΝΘΕΣΗ_ΔΕΙΚΤΩΝ!J40)</f>
        <v>6.4725145056175196E-3</v>
      </c>
      <c r="K40" s="10">
        <f>LN(ΣΥΝΘΕΣΗ_ΔΕΙΚΤΩΝ!K41/ΣΥΝΘΕΣΗ_ΔΕΙΚΤΩΝ!K40)</f>
        <v>1.7429635135283596E-2</v>
      </c>
      <c r="L40" s="10">
        <f>LN(ΣΥΝΘΕΣΗ_ΔΕΙΚΤΩΝ!L41/ΣΥΝΘΕΣΗ_ΔΕΙΚΤΩΝ!L40)</f>
        <v>1.0424517335884207E-2</v>
      </c>
      <c r="M40" s="10">
        <f>LN(ΣΥΝΘΕΣΗ_ΔΕΙΚΤΩΝ!M41/ΣΥΝΘΕΣΗ_ΔΕΙΚΤΩΝ!M40)</f>
        <v>8.9047783429596853E-3</v>
      </c>
      <c r="N40" s="10">
        <f>LN(ΣΥΝΘΕΣΗ_ΔΕΙΚΤΩΝ!N41/ΣΥΝΘΕΣΗ_ΔΕΙΚΤΩΝ!N40)</f>
        <v>0</v>
      </c>
      <c r="O40" s="10">
        <f>LN(ΣΥΝΘΕΣΗ_ΔΕΙΚΤΩΝ!O41/ΣΥΝΘΕΣΗ_ΔΕΙΚΤΩΝ!O40)</f>
        <v>2.9210786386302375E-2</v>
      </c>
      <c r="P40" s="10">
        <f>LN(ΣΥΝΘΕΣΗ_ΔΕΙΚΤΩΝ!P41/ΣΥΝΘΕΣΗ_ΔΕΙΚΤΩΝ!P40)</f>
        <v>1.0362787035546658E-2</v>
      </c>
      <c r="Q40" s="10">
        <f>LN(ΣΥΝΘΕΣΗ_ΔΕΙΚΤΩΝ!Q41/ΣΥΝΘΕΣΗ_ΔΕΙΚΤΩΝ!Q40)</f>
        <v>1.2044070492845432E-2</v>
      </c>
      <c r="R40" s="10">
        <f>LN(ΣΥΝΘΕΣΗ_ΔΕΙΚΤΩΝ!R41/ΣΥΝΘΕΣΗ_ΔΕΙΚΤΩΝ!R40)</f>
        <v>-7.7745775471300396E-3</v>
      </c>
      <c r="S40" s="10">
        <f>LN(ΣΥΝΘΕΣΗ_ΔΕΙΚΤΩΝ!S41/ΣΥΝΘΕΣΗ_ΔΕΙΚΤΩΝ!S40)</f>
        <v>0</v>
      </c>
      <c r="T40" s="10">
        <f>LN(ΣΥΝΘΕΣΗ_ΔΕΙΚΤΩΝ!T41/ΣΥΝΘΕΣΗ_ΔΕΙΚΤΩΝ!T40)</f>
        <v>1.7372038084236721E-2</v>
      </c>
      <c r="U40" s="10">
        <f>LN(ΣΥΝΘΕΣΗ_ΔΕΙΚΤΩΝ!U41/ΣΥΝΘΕΣΗ_ΔΕΙΚΤΩΝ!U40)</f>
        <v>-1.6181582851241737E-2</v>
      </c>
      <c r="V40" s="10">
        <f>LN(ΣΥΝΘΕΣΗ_ΔΕΙΚΤΩΝ!V41/ΣΥΝΘΕΣΗ_ΔΕΙΚΤΩΝ!V40)</f>
        <v>7.3773152142956166E-3</v>
      </c>
      <c r="W40" s="10">
        <f>LN(ΣΥΝΘΕΣΗ_ΔΕΙΚΤΩΝ!W41/ΣΥΝΘΕΣΗ_ΔΕΙΚΤΩΝ!W40)</f>
        <v>-2.1097828964635926E-2</v>
      </c>
      <c r="X40" s="10">
        <f>LN(ΣΥΝΘΕΣΗ_ΔΕΙΚΤΩΝ!X41/ΣΥΝΘΕΣΗ_ΔΕΙΚΤΩΝ!X40)</f>
        <v>0</v>
      </c>
      <c r="Y40" s="10">
        <f>LN(ΣΥΝΘΕΣΗ_ΔΕΙΚΤΩΝ!Y41/ΣΥΝΘΕΣΗ_ΔΕΙΚΤΩΝ!Y40)</f>
        <v>2.3599915340873506E-2</v>
      </c>
      <c r="Z40" s="10">
        <f>LN(ΣΥΝΘΕΣΗ_ΔΕΙΚΤΩΝ!Z41/ΣΥΝΘΕΣΗ_ΔΕΙΚΤΩΝ!Z40)</f>
        <v>-1.4706147389695449E-2</v>
      </c>
      <c r="AA40" s="10">
        <f>LN(ΣΥΝΘΕΣΗ_ΔΕΙΚΤΩΝ!AA41/ΣΥΝΘΕΣΗ_ΔΕΙΚΤΩΝ!AA40)</f>
        <v>-6.9686693160933158E-3</v>
      </c>
      <c r="AB40" s="10">
        <f>LN(ΣΥΝΘΕΣΗ_ΔΕΙΚΤΩΝ!AB41/ΣΥΝΘΕΣΗ_ΔΕΙΚΤΩΝ!AB40)</f>
        <v>-2.3952107259548219E-3</v>
      </c>
      <c r="AC40" s="10">
        <f>LN(ΣΥΝΘΕΣΗ_ΔΕΙΚΤΩΝ!AC41/ΣΥΝΘΕΣΗ_ΔΕΙΚΤΩΝ!AC40)</f>
        <v>4.7856021177635141E-2</v>
      </c>
      <c r="AD40" s="10">
        <f>LN(ΣΥΝΘΕΣΗ_ΔΕΙΚΤΩΝ!AD41/ΣΥΝΘΕΣΗ_ΔΕΙΚΤΩΝ!AD40)</f>
        <v>-6.2974799161388303E-2</v>
      </c>
      <c r="AE40" s="10">
        <f>LN(ΣΥΝΘΕΣΗ_ΔΕΙΚΤΩΝ!AE41/ΣΥΝΘΕΣΗ_ΔΕΙΚΤΩΝ!AE40)</f>
        <v>-8.8889474172458155E-3</v>
      </c>
      <c r="AF40" s="10">
        <f>LN(ΣΥΝΘΕΣΗ_ΔΕΙΚΤΩΝ!AF41/ΣΥΝΘΕΣΗ_ΔΕΙΚΤΩΝ!AF40)</f>
        <v>-2.5519726208095544E-2</v>
      </c>
      <c r="AG40" s="10">
        <f>LN(ΣΥΝΘΕΣΗ_ΔΕΙΚΤΩΝ!AG41/ΣΥΝΘΕΣΗ_ΔΕΙΚΤΩΝ!AG40)</f>
        <v>-8.5106896679086191E-3</v>
      </c>
      <c r="AH40" s="10">
        <f>LN(ΣΥΝΘΕΣΗ_ΔΕΙΚΤΩΝ!AH41/ΣΥΝΘΕΣΗ_ΔΕΙΚΤΩΝ!AH40)</f>
        <v>-4.1407926660313879E-3</v>
      </c>
      <c r="AI40" s="10">
        <f>LN(ΣΥΝΘΕΣΗ_ΔΕΙΚΤΩΝ!AI41/ΣΥΝΘΕΣΗ_ΔΕΙΚΤΩΝ!AI40)</f>
        <v>-8.1437575829199499E-3</v>
      </c>
      <c r="AJ40" s="10">
        <f>LN(ΣΥΝΘΕΣΗ_ΔΕΙΚΤΩΝ!AJ41/ΣΥΝΘΕΣΗ_ΔΕΙΚΤΩΝ!AJ40)</f>
        <v>0</v>
      </c>
      <c r="AK40" s="10">
        <f>LN(ΣΥΝΘΕΣΗ_ΔΕΙΚΤΩΝ!AK41/ΣΥΝΘΕΣΗ_ΔΕΙΚΤΩΝ!AK40)</f>
        <v>0</v>
      </c>
    </row>
    <row r="41" spans="1:37" x14ac:dyDescent="0.25">
      <c r="A41" s="5">
        <v>42886</v>
      </c>
      <c r="B41" s="10">
        <f>LN(ΣΥΝΘΕΣΗ_ΔΕΙΚΤΩΝ!B42/ΣΥΝΘΕΣΗ_ΔΕΙΚΤΩΝ!B41)</f>
        <v>-8.153801726932957E-3</v>
      </c>
      <c r="C41" s="10">
        <f>LN(ΣΥΝΘΕΣΗ_ΔΕΙΚΤΩΝ!C42/ΣΥΝΘΕΣΗ_ΔΕΙΚΤΩΝ!C41)</f>
        <v>-9.5024470963964158E-3</v>
      </c>
      <c r="D41" s="10">
        <f>LN(ΣΥΝΘΕΣΗ_ΔΕΙΚΤΩΝ!D42/ΣΥΝΘΕΣΗ_ΔΕΙΚΤΩΝ!D41)</f>
        <v>-6.6729102517389824E-2</v>
      </c>
      <c r="E41" s="10">
        <f>LN(ΣΥΝΘΕΣΗ_ΔΕΙΚΤΩΝ!E42/ΣΥΝΘΕΣΗ_ΔΕΙΚΤΩΝ!E41)</f>
        <v>-2.4798524797824979E-3</v>
      </c>
      <c r="F41" s="10">
        <f>LN(ΣΥΝΘΕΣΗ_ΔΕΙΚΤΩΝ!F42/ΣΥΝΘΕΣΗ_ΔΕΙΚΤΩΝ!F41)</f>
        <v>-1.2000144003110634E-2</v>
      </c>
      <c r="G41" s="10">
        <f>LN(ΣΥΝΘΕΣΗ_ΔΕΙΚΤΩΝ!G42/ΣΥΝΘΕΣΗ_ΔΕΙΚΤΩΝ!G41)</f>
        <v>-4.9875415110389393E-3</v>
      </c>
      <c r="H41" s="10">
        <f>LN(ΣΥΝΘΕΣΗ_ΔΕΙΚΤΩΝ!H42/ΣΥΝΘΕΣΗ_ΔΕΙΚΤΩΝ!H41)</f>
        <v>-3.5460051378869706E-2</v>
      </c>
      <c r="I41" s="10">
        <f>LN(ΣΥΝΘΕΣΗ_ΔΕΙΚΤΩΝ!I42/ΣΥΝΘΕΣΗ_ΔΕΙΚΤΩΝ!I41)</f>
        <v>1.997213318691517E-2</v>
      </c>
      <c r="J41" s="10">
        <f>LN(ΣΥΝΘΕΣΗ_ΔΕΙΚΤΩΝ!J42/ΣΥΝΘΕΣΗ_ΔΕΙΚΤΩΝ!J41)</f>
        <v>-2.4222862065947808E-3</v>
      </c>
      <c r="K41" s="10">
        <f>LN(ΣΥΝΘΕΣΗ_ΔΕΙΚΤΩΝ!K42/ΣΥΝΘΕΣΗ_ΔΕΙΚΤΩΝ!K41)</f>
        <v>1.5005640617870176E-2</v>
      </c>
      <c r="L41" s="10">
        <f>LN(ΣΥΝΘΕΣΗ_ΔΕΙΚΤΩΝ!L42/ΣΥΝΘΕΣΗ_ΔΕΙΚΤΩΝ!L41)</f>
        <v>2.7759269634274782E-2</v>
      </c>
      <c r="M41" s="10">
        <f>LN(ΣΥΝΘΕΣΗ_ΔΕΙΚΤΩΝ!M42/ΣΥΝΘΕΣΗ_ΔΕΙΚΤΩΝ!M41)</f>
        <v>-8.9047783429597217E-3</v>
      </c>
      <c r="N41" s="10">
        <f>LN(ΣΥΝΘΕΣΗ_ΔΕΙΚΤΩΝ!N42/ΣΥΝΘΕΣΗ_ΔΕΙΚΤΩΝ!N41)</f>
        <v>8.2015691134177098E-3</v>
      </c>
      <c r="O41" s="10">
        <f>LN(ΣΥΝΘΕΣΗ_ΔΕΙΚΤΩΝ!O42/ΣΥΝΘΕΣΗ_ΔΕΙΚΤΩΝ!O41)</f>
        <v>1.5451842847293635E-2</v>
      </c>
      <c r="P41" s="10">
        <f>LN(ΣΥΝΘΕΣΗ_ΔΕΙΚΤΩΝ!P42/ΣΥΝΘΕΣΗ_ΔΕΙΚΤΩΝ!P41)</f>
        <v>2.0408871631207252E-2</v>
      </c>
      <c r="Q41" s="10">
        <f>LN(ΣΥΝΘΕΣΗ_ΔΕΙΚΤΩΝ!Q42/ΣΥΝΘΕΣΗ_ΔΕΙΚΤΩΝ!Q41)</f>
        <v>5.6179923042232738E-3</v>
      </c>
      <c r="R41" s="10">
        <f>LN(ΣΥΝΘΕΣΗ_ΔΕΙΚΤΩΝ!R42/ΣΥΝΘΕΣΗ_ΔΕΙΚΤΩΝ!R41)</f>
        <v>-9.8040000966208556E-3</v>
      </c>
      <c r="S41" s="10">
        <f>LN(ΣΥΝΘΕΣΗ_ΔΕΙΚΤΩΝ!S42/ΣΥΝΘΕΣΗ_ΔΕΙΚΤΩΝ!S41)</f>
        <v>3.1201273362434566E-3</v>
      </c>
      <c r="T41" s="10">
        <f>LN(ΣΥΝΘΕΣΗ_ΔΕΙΚΤΩΝ!T42/ΣΥΝΘΕΣΗ_ΔΕΙΚΤΩΝ!T41)</f>
        <v>-2.0806500532871551E-2</v>
      </c>
      <c r="U41" s="10">
        <f>LN(ΣΥΝΘΕΣΗ_ΔΕΙΚΤΩΝ!U42/ΣΥΝΘΕΣΗ_ΔΕΙΚΤΩΝ!U41)</f>
        <v>0</v>
      </c>
      <c r="V41" s="10">
        <f>LN(ΣΥΝΘΕΣΗ_ΔΕΙΚΤΩΝ!V42/ΣΥΝΘΕΣΗ_ΔΕΙΚΤΩΝ!V41)</f>
        <v>0</v>
      </c>
      <c r="W41" s="10">
        <f>LN(ΣΥΝΘΕΣΗ_ΔΕΙΚΤΩΝ!W42/ΣΥΝΘΕΣΗ_ΔΕΙΚΤΩΝ!W41)</f>
        <v>-8.5653628589229345E-3</v>
      </c>
      <c r="X41" s="10">
        <f>LN(ΣΥΝΘΕΣΗ_ΔΕΙΚΤΩΝ!X42/ΣΥΝΘΕΣΗ_ΔΕΙΚΤΩΝ!X41)</f>
        <v>2.3158880197888957E-3</v>
      </c>
      <c r="Y41" s="10">
        <f>LN(ΣΥΝΘΕΣΗ_ΔΕΙΚΤΩΝ!Y42/ΣΥΝΘΕΣΗ_ΔΕΙΚΤΩΝ!Y41)</f>
        <v>0</v>
      </c>
      <c r="Z41" s="10">
        <f>LN(ΣΥΝΘΕΣΗ_ΔΕΙΚΤΩΝ!Z42/ΣΥΝΘΕΣΗ_ΔΕΙΚΤΩΝ!Z41)</f>
        <v>-7.4349784875180902E-3</v>
      </c>
      <c r="AA41" s="10">
        <f>LN(ΣΥΝΘΕΣΗ_ΔΕΙΚΤΩΝ!AA42/ΣΥΝΘΕΣΗ_ΔΕΙΚΤΩΝ!AA41)</f>
        <v>-7.0175726586465346E-3</v>
      </c>
      <c r="AB41" s="10">
        <f>LN(ΣΥΝΘΕΣΗ_ΔΕΙΚΤΩΝ!AB42/ΣΥΝΘΕΣΗ_ΔΕΙΚΤΩΝ!AB41)</f>
        <v>-7.220247973487132E-3</v>
      </c>
      <c r="AC41" s="10">
        <f>LN(ΣΥΝΘΕΣΗ_ΔΕΙΚΤΩΝ!AC42/ΣΥΝΘΕΣΗ_ΔΕΙΚΤΩΝ!AC41)</f>
        <v>0</v>
      </c>
      <c r="AD41" s="10">
        <f>LN(ΣΥΝΘΕΣΗ_ΔΕΙΚΤΩΝ!AD42/ΣΥΝΘΕΣΗ_ΔΕΙΚΤΩΝ!AD41)</f>
        <v>1.4888612493750559E-2</v>
      </c>
      <c r="AE41" s="10">
        <f>LN(ΣΥΝΘΕΣΗ_ΔΕΙΚΤΩΝ!AE42/ΣΥΝΘΕΣΗ_ΔΕΙΚΤΩΝ!AE41)</f>
        <v>-3.6367644170874833E-2</v>
      </c>
      <c r="AF41" s="10">
        <f>LN(ΣΥΝΘΕΣΗ_ΔΕΙΚΤΩΝ!AF42/ΣΥΝΘΕΣΗ_ΔΕΙΚΤΩΝ!AF41)</f>
        <v>-6.483004878078266E-3</v>
      </c>
      <c r="AG41" s="10">
        <f>LN(ΣΥΝΘΕΣΗ_ΔΕΙΚΤΩΝ!AG42/ΣΥΝΘΕΣΗ_ΔΕΙΚΤΩΝ!AG41)</f>
        <v>-6.4308903302902915E-3</v>
      </c>
      <c r="AH41" s="10">
        <f>LN(ΣΥΝΘΕΣΗ_ΔΕΙΚΤΩΝ!AH42/ΣΥΝΘΕΣΗ_ΔΕΙΚΤΩΝ!AH41)</f>
        <v>-3.8059561824344904E-2</v>
      </c>
      <c r="AI41" s="10">
        <f>LN(ΣΥΝΘΕΣΗ_ΔΕΙΚΤΩΝ!AI42/ΣΥΝΘΕΣΗ_ΔΕΙΚΤΩΝ!AI41)</f>
        <v>-1.3072081567352775E-2</v>
      </c>
      <c r="AJ41" s="10">
        <f>LN(ΣΥΝΘΕΣΗ_ΔΕΙΚΤΩΝ!AJ42/ΣΥΝΘΕΣΗ_ΔΕΙΚΤΩΝ!AJ41)</f>
        <v>-7.7620053354891892E-3</v>
      </c>
      <c r="AK41" s="10">
        <f>LN(ΣΥΝΘΕΣΗ_ΔΕΙΚΤΩΝ!AK42/ΣΥΝΘΕΣΗ_ΔΕΙΚΤΩΝ!AK41)</f>
        <v>7.6628727455690972E-3</v>
      </c>
    </row>
    <row r="42" spans="1:37" x14ac:dyDescent="0.25">
      <c r="A42" s="5">
        <v>42887</v>
      </c>
      <c r="B42" s="10">
        <f>LN(ΣΥΝΘΕΣΗ_ΔΕΙΚΤΩΝ!B43/ΣΥΝΘΕΣΗ_ΔΕΙΚΤΩΝ!B42)</f>
        <v>2.3364496610197268E-3</v>
      </c>
      <c r="C42" s="10">
        <f>LN(ΣΥΝΘΕΣΗ_ΔΕΙΚΤΩΝ!C43/ΣΥΝΘΕΣΗ_ΔΕΙΚΤΩΝ!C42)</f>
        <v>1.0045204260057121E-3</v>
      </c>
      <c r="D42" s="10">
        <f>LN(ΣΥΝΘΕΣΗ_ΔΕΙΚΤΩΝ!D43/ΣΥΝΘΕΣΗ_ΔΕΙΚΤΩΝ!D42)</f>
        <v>3.7870274055409749E-2</v>
      </c>
      <c r="E42" s="10">
        <f>LN(ΣΥΝΘΕΣΗ_ΔΕΙΚΤΩΝ!E43/ΣΥΝΘΕΣΗ_ΔΕΙΚΤΩΝ!E42)</f>
        <v>-1.6270696865593372E-2</v>
      </c>
      <c r="F42" s="10">
        <f>LN(ΣΥΝΘΕΣΗ_ΔΕΙΚΤΩΝ!F43/ΣΥΝΘΕΣΗ_ΔΕΙΚΤΩΝ!F42)</f>
        <v>1.0010093595100425E-2</v>
      </c>
      <c r="G42" s="10">
        <f>LN(ΣΥΝΘΕΣΗ_ΔΕΙΚΤΩΝ!G43/ΣΥΝΘΕΣΗ_ΔΕΙΚΤΩΝ!G42)</f>
        <v>4.401688541677426E-2</v>
      </c>
      <c r="H42" s="10">
        <f>LN(ΣΥΝΘΕΣΗ_ΔΕΙΚΤΩΝ!H43/ΣΥΝΘΕΣΗ_ΔΕΙΚΤΩΝ!H42)</f>
        <v>1.5915455305899363E-2</v>
      </c>
      <c r="I42" s="10">
        <f>LN(ΣΥΝΘΕΣΗ_ΔΕΙΚΤΩΝ!I43/ΣΥΝΘΕΣΗ_ΔΕΙΚΤΩΝ!I42)</f>
        <v>3.3336420267591926E-2</v>
      </c>
      <c r="J42" s="10">
        <f>LN(ΣΥΝΘΕΣΗ_ΔΕΙΚΤΩΝ!J43/ΣΥΝΘΕΣΗ_ΔΕΙΚΤΩΝ!J42)</f>
        <v>-1.3838234665185597E-2</v>
      </c>
      <c r="K42" s="10">
        <f>LN(ΣΥΝΘΕΣΗ_ΔΕΙΚΤΩΝ!K43/ΣΥΝΘΕΣΗ_ΔΕΙΚΤΩΝ!K42)</f>
        <v>-2.3682484643559206E-2</v>
      </c>
      <c r="L42" s="10">
        <f>LN(ΣΥΝΘΕΣΗ_ΔΕΙΚΤΩΝ!L43/ΣΥΝΘΕΣΗ_ΔΕΙΚΤΩΝ!L42)</f>
        <v>-2.3324672566409004E-2</v>
      </c>
      <c r="M42" s="10">
        <f>LN(ΣΥΝΘΕΣΗ_ΔΕΙΚΤΩΝ!M43/ΣΥΝΘΕΣΗ_ΔΕΙΚΤΩΝ!M42)</f>
        <v>-1.0791471632764319E-2</v>
      </c>
      <c r="N42" s="10">
        <f>LN(ΣΥΝΘΕΣΗ_ΔΕΙΚΤΩΝ!N43/ΣΥΝΘΕΣΗ_ΔΕΙΚΤΩΝ!N42)</f>
        <v>3.494470649773557E-3</v>
      </c>
      <c r="O42" s="10">
        <f>LN(ΣΥΝΘΕΣΗ_ΔΕΙΚΤΩΝ!O43/ΣΥΝΘΕΣΗ_ΔΕΙΚΤΩΝ!O42)</f>
        <v>-8.9303641454684946E-3</v>
      </c>
      <c r="P42" s="10">
        <f>LN(ΣΥΝΘΕΣΗ_ΔΕΙΚΤΩΝ!P43/ΣΥΝΘΕΣΗ_ΔΕΙΚΤΩΝ!P42)</f>
        <v>-1.0152371464017962E-2</v>
      </c>
      <c r="Q42" s="10">
        <f>LN(ΣΥΝΘΕΣΗ_ΔΕΙΚΤΩΝ!Q43/ΣΥΝΘΕΣΗ_ΔΕΙΚΤΩΝ!Q42)</f>
        <v>-7.7329032088492315E-3</v>
      </c>
      <c r="R42" s="10">
        <f>LN(ΣΥΝΘΕΣΗ_ΔΕΙΚΤΩΝ!R43/ΣΥΝΘΕΣΗ_ΔΕΙΚΤΩΝ!R42)</f>
        <v>-9.9010709827115698E-3</v>
      </c>
      <c r="S42" s="10">
        <f>LN(ΣΥΝΘΕΣΗ_ΔΕΙΚΤΩΝ!S43/ΣΥΝΘΕΣΗ_ΔΕΙΚΤΩΝ!S42)</f>
        <v>-3.1201273362435225E-3</v>
      </c>
      <c r="T42" s="10">
        <f>LN(ΣΥΝΘΕΣΗ_ΔΕΙΚΤΩΝ!T43/ΣΥΝΘΕΣΗ_ΔΕΙΚΤΩΝ!T42)</f>
        <v>-2.2811737285902686E-2</v>
      </c>
      <c r="U42" s="10">
        <f>LN(ΣΥΝΘΕΣΗ_ΔΕΙΚΤΩΝ!U43/ΣΥΝΘΕΣΗ_ΔΕΙΚΤΩΝ!U42)</f>
        <v>-8.190053970044367E-3</v>
      </c>
      <c r="V42" s="10">
        <f>LN(ΣΥΝΘΕΣΗ_ΔΕΙΚΤΩΝ!V43/ΣΥΝΘΕΣΗ_ΔΕΙΚΤΩΝ!V42)</f>
        <v>5.6380528977746846E-3</v>
      </c>
      <c r="W42" s="10">
        <f>LN(ΣΥΝΘΕΣΗ_ΔΕΙΚΤΩΝ!W43/ΣΥΝΘΕΣΗ_ΔΕΙΚΤΩΝ!W42)</f>
        <v>4.2918520815410843E-3</v>
      </c>
      <c r="X42" s="10">
        <f>LN(ΣΥΝΘΕΣΗ_ΔΕΙΚΤΩΝ!X43/ΣΥΝΘΕΣΗ_ΔΕΙΚΤΩΝ!X42)</f>
        <v>4.6157478671900957E-3</v>
      </c>
      <c r="Y42" s="10">
        <f>LN(ΣΥΝΘΕΣΗ_ΔΕΙΚΤΩΝ!Y43/ΣΥΝΘΕΣΗ_ΔΕΙΚΤΩΝ!Y42)</f>
        <v>5.8139698654195958E-3</v>
      </c>
      <c r="Z42" s="10">
        <f>LN(ΣΥΝΘΕΣΗ_ΔΕΙΚΤΩΝ!Z43/ΣΥΝΘΕΣΗ_ΔΕΙΚΤΩΝ!Z42)</f>
        <v>7.4349784875179905E-3</v>
      </c>
      <c r="AA42" s="10">
        <f>LN(ΣΥΝΘΕΣΗ_ΔΕΙΚΤΩΝ!AA43/ΣΥΝΘΕΣΗ_ΔΕΙΚΤΩΝ!AA42)</f>
        <v>5.4808236494995159E-2</v>
      </c>
      <c r="AB42" s="10">
        <f>LN(ΣΥΝΘΕΣΗ_ΔΕΙΚΤΩΝ!AB43/ΣΥΝΘΕΣΗ_ΔΕΙΚΤΩΝ!AB42)</f>
        <v>7.2202479734870973E-3</v>
      </c>
      <c r="AC42" s="10">
        <f>LN(ΣΥΝΘΕΣΗ_ΔΕΙΚΤΩΝ!AC43/ΣΥΝΘΕΣΗ_ΔΕΙΚΤΩΝ!AC42)</f>
        <v>-3.8099846232270404E-2</v>
      </c>
      <c r="AD42" s="10">
        <f>LN(ΣΥΝΘΕΣΗ_ΔΕΙΚΤΩΝ!AD43/ΣΥΝΘΕΣΗ_ΔΕΙΚΤΩΝ!AD42)</f>
        <v>9.8040000966206145E-3</v>
      </c>
      <c r="AE42" s="10">
        <f>LN(ΣΥΝΘΕΣΗ_ΔΕΙΚΤΩΝ!AE43/ΣΥΝΘΕΣΗ_ΔΕΙΚΤΩΝ!AE42)</f>
        <v>0</v>
      </c>
      <c r="AF42" s="10">
        <f>LN(ΣΥΝΘΕΣΗ_ΔΕΙΚΤΩΝ!AF43/ΣΥΝΘΕΣΗ_ΔΕΙΚΤΩΝ!AF42)</f>
        <v>6.483004878078312E-3</v>
      </c>
      <c r="AG42" s="10">
        <f>LN(ΣΥΝΘΕΣΗ_ΔΕΙΚΤΩΝ!AG43/ΣΥΝΘΕΣΗ_ΔΕΙΚΤΩΝ!AG42)</f>
        <v>0</v>
      </c>
      <c r="AH42" s="10">
        <f>LN(ΣΥΝΘΕΣΗ_ΔΕΙΚΤΩΝ!AH43/ΣΥΝΘΕΣΗ_ΔΕΙΚΤΩΝ!AH42)</f>
        <v>4.632407167423841E-2</v>
      </c>
      <c r="AI42" s="10">
        <f>LN(ΣΥΝΘΕΣΗ_ΔΕΙΚΤΩΝ!AI43/ΣΥΝΘΕΣΗ_ΔΕΙΚΤΩΝ!AI42)</f>
        <v>2.1692824611259754E-2</v>
      </c>
      <c r="AJ42" s="10">
        <f>LN(ΣΥΝΘΕΣΗ_ΔΕΙΚΤΩΝ!AJ43/ΣΥΝΘΕΣΗ_ΔΕΙΚΤΩΝ!AJ42)</f>
        <v>2.5940351770465278E-3</v>
      </c>
      <c r="AK42" s="10">
        <f>LN(ΣΥΝΘΕΣΗ_ΔΕΙΚΤΩΝ!AK43/ΣΥΝΘΕΣΗ_ΔΕΙΚΤΩΝ!AK42)</f>
        <v>-2.3167059281534418E-2</v>
      </c>
    </row>
    <row r="43" spans="1:37" x14ac:dyDescent="0.25">
      <c r="A43" s="5">
        <v>42888</v>
      </c>
      <c r="B43" s="10">
        <f>LN(ΣΥΝΘΕΣΗ_ΔΕΙΚΤΩΝ!B44/ΣΥΝΘΕΣΗ_ΔΕΙΚΤΩΝ!B43)</f>
        <v>2.1547582419650411E-2</v>
      </c>
      <c r="C43" s="10">
        <f>LN(ΣΥΝΘΕΣΗ_ΔΕΙΚΤΩΝ!C44/ΣΥΝΘΕΣΗ_ΔΕΙΚΤΩΝ!C43)</f>
        <v>-3.5202450232527994E-3</v>
      </c>
      <c r="D43" s="10">
        <f>LN(ΣΥΝΘΕΣΗ_ΔΕΙΚΤΩΝ!D44/ΣΥΝΘΕΣΗ_ΔΕΙΚΤΩΝ!D43)</f>
        <v>7.851975282685171E-3</v>
      </c>
      <c r="E43" s="10">
        <f>LN(ΣΥΝΘΕΣΗ_ΔΕΙΚΤΩΝ!E44/ΣΥΝΘΕΣΗ_ΔΕΙΚΤΩΝ!E43)</f>
        <v>-6.3291350516475123E-3</v>
      </c>
      <c r="F43" s="10">
        <f>LN(ΣΥΝΘΕΣΗ_ΔΕΙΚΤΩΝ!F44/ΣΥΝΘΕΣΗ_ΔΕΙΚΤΩΝ!F43)</f>
        <v>2.7506645789833729E-2</v>
      </c>
      <c r="G43" s="10">
        <f>LN(ΣΥΝΘΕΣΗ_ΔΕΙΚΤΩΝ!G44/ΣΥΝΘΕΣΗ_ΔΕΙΚΤΩΝ!G43)</f>
        <v>2.3641763057040709E-2</v>
      </c>
      <c r="H43" s="10">
        <f>LN(ΣΥΝΘΕΣΗ_ΔΕΙΚΤΩΝ!H44/ΣΥΝΘΕΣΗ_ΔΕΙΚΤΩΝ!H43)</f>
        <v>-3.9551798429279432E-3</v>
      </c>
      <c r="I43" s="10">
        <f>LN(ΣΥΝΘΕΣΗ_ΔΕΙΚΤΩΝ!I44/ΣΥΝΘΕΣΗ_ΔΕΙΚΤΩΝ!I43)</f>
        <v>8.1633106391608354E-3</v>
      </c>
      <c r="J43" s="10">
        <f>LN(ΣΥΝΘΕΣΗ_ΔΕΙΚΤΩΝ!J44/ΣΥΝΘΕΣΗ_ΔΕΙΚΤΩΝ!J43)</f>
        <v>8.1633106391610557E-3</v>
      </c>
      <c r="K43" s="10">
        <f>LN(ΣΥΝΘΕΣΗ_ΔΕΙΚΤΩΝ!K44/ΣΥΝΘΕΣΗ_ΔΕΙΚΤΩΝ!K43)</f>
        <v>-2.4256977645559868E-2</v>
      </c>
      <c r="L43" s="10">
        <f>LN(ΣΥΝΘΕΣΗ_ΔΕΙΚΤΩΝ!L44/ΣΥΝΘΕΣΗ_ΔΕΙΚΤΩΝ!L43)</f>
        <v>5.8823699030666129E-3</v>
      </c>
      <c r="M43" s="10">
        <f>LN(ΣΥΝΘΕΣΗ_ΔΕΙΚΤΩΝ!M44/ΣΥΝΘΕΣΗ_ΔΕΙΚΤΩΝ!M43)</f>
        <v>-5.4397232958182098E-3</v>
      </c>
      <c r="N43" s="10">
        <f>LN(ΣΥΝΘΕΣΗ_ΔΕΙΚΤΩΝ!N44/ΣΥΝΘΕΣΗ_ΔΕΙΚΤΩΝ!N43)</f>
        <v>-1.7457089100230648E-3</v>
      </c>
      <c r="O43" s="10">
        <f>LN(ΣΥΝΘΕΣΗ_ΔΕΙΚΤΩΝ!O44/ΣΥΝΘΕΣΗ_ΔΕΙΚΤΩΝ!O43)</f>
        <v>2.933663275560933E-2</v>
      </c>
      <c r="P43" s="10">
        <f>LN(ΣΥΝΘΕΣΗ_ΔΕΙΚΤΩΝ!P44/ΣΥΝΘΕΣΗ_ΔΕΙΚΤΩΝ!P43)</f>
        <v>-2.0619287202735818E-2</v>
      </c>
      <c r="Q43" s="10">
        <f>LN(ΣΥΝΘΕΣΗ_ΔΕΙΚΤΩΝ!Q44/ΣΥΝΘΕΣΗ_ΔΕΙΚΤΩΝ!Q43)</f>
        <v>2.8188884064202012E-3</v>
      </c>
      <c r="R43" s="10">
        <f>LN(ΣΥΝΘΕΣΗ_ΔΕΙΚΤΩΝ!R44/ΣΥΝΘΕΣΗ_ΔΕΙΚΤΩΝ!R43)</f>
        <v>-5.9880418446226691E-3</v>
      </c>
      <c r="S43" s="10">
        <f>LN(ΣΥΝΘΕΣΗ_ΔΕΙΚΤΩΝ!S44/ΣΥΝΘΕΣΗ_ΔΕΙΚΤΩΝ!S43)</f>
        <v>-6.2696130135953742E-3</v>
      </c>
      <c r="T43" s="10">
        <f>LN(ΣΥΝΘΕΣΗ_ΔΕΙΚΤΩΝ!T44/ΣΥΝΘΕΣΗ_ΔΕΙΚΤΩΝ!T43)</f>
        <v>1.6676748718386748E-2</v>
      </c>
      <c r="U43" s="10">
        <f>LN(ΣΥΝΘΕΣΗ_ΔΕΙΚΤΩΝ!U44/ΣΥΝΘΕΣΗ_ΔΕΙΚΤΩΝ!U43)</f>
        <v>1.6313575491523787E-2</v>
      </c>
      <c r="V43" s="10">
        <f>LN(ΣΥΝΘΕΣΗ_ΔΕΙΚΤΩΝ!V44/ΣΥΝΘΕΣΗ_ΔΕΙΚΤΩΝ!V43)</f>
        <v>-9.4144924312253141E-3</v>
      </c>
      <c r="W43" s="10">
        <f>LN(ΣΥΝΘΕΣΗ_ΔΕΙΚΤΩΝ!W44/ΣΥΝΘΕΣΗ_ΔΕΙΚΤΩΝ!W43)</f>
        <v>-1.510276818575663E-2</v>
      </c>
      <c r="X43" s="10">
        <f>LN(ΣΥΝΘΕΣΗ_ΔΕΙΚΤΩΝ!X44/ΣΥΝΘΕΣΗ_ΔΕΙΚΤΩΝ!X43)</f>
        <v>-2.3052107949124456E-3</v>
      </c>
      <c r="Y43" s="10">
        <f>LN(ΣΥΝΘΕΣΗ_ΔΕΙΚΤΩΝ!Y44/ΣΥΝΘΕΣΗ_ΔΕΙΚΤΩΝ!Y43)</f>
        <v>0</v>
      </c>
      <c r="Z43" s="10">
        <f>LN(ΣΥΝΘΕΣΗ_ΔΕΙΚΤΩΝ!Z44/ΣΥΝΘΕΣΗ_ΔΕΙΚΤΩΝ!Z43)</f>
        <v>0</v>
      </c>
      <c r="AA43" s="10">
        <f>LN(ΣΥΝΘΕΣΗ_ΔΕΙΚΤΩΝ!AA44/ΣΥΝΘΕΣΗ_ΔΕΙΚΤΩΝ!AA43)</f>
        <v>-2.7028672387919374E-2</v>
      </c>
      <c r="AB43" s="10">
        <f>LN(ΣΥΝΘΕΣΗ_ΔΕΙΚΤΩΝ!AB44/ΣΥΝΘΕΣΗ_ΔΕΙΚΤΩΝ!AB43)</f>
        <v>-2.1819047394639725E-2</v>
      </c>
      <c r="AC43" s="10">
        <f>LN(ΣΥΝΘΕΣΗ_ΔΕΙΚΤΩΝ!AC44/ΣΥΝΘΕΣΗ_ΔΕΙΚΤΩΝ!AC43)</f>
        <v>-2.9558802241544391E-2</v>
      </c>
      <c r="AD43" s="10">
        <f>LN(ΣΥΝΘΕΣΗ_ΔΕΙΚΤΩΝ!AD44/ΣΥΝΘΕΣΗ_ΔΕΙΚΤΩΝ!AD43)</f>
        <v>0</v>
      </c>
      <c r="AE43" s="10">
        <f>LN(ΣΥΝΘΕΣΗ_ΔΕΙΚΤΩΝ!AE44/ΣΥΝΘΕΣΗ_ΔΕΙΚΤΩΝ!AE43)</f>
        <v>0</v>
      </c>
      <c r="AF43" s="10">
        <f>LN(ΣΥΝΘΕΣΗ_ΔΕΙΚΤΩΝ!AF44/ΣΥΝΘΕΣΗ_ΔΕΙΚΤΩΝ!AF43)</f>
        <v>-9.740336748384754E-3</v>
      </c>
      <c r="AG43" s="10">
        <f>LN(ΣΥΝΘΕΣΗ_ΔΕΙΚΤΩΝ!AG44/ΣΥΝΘΕΣΗ_ΔΕΙΚΤΩΝ!AG43)</f>
        <v>4.2918520815408631E-3</v>
      </c>
      <c r="AH43" s="10">
        <f>LN(ΣΥΝΘΕΣΗ_ΔΕΙΚΤΩΝ!AH44/ΣΥΝΘΕΣΗ_ΔΕΙΚΤΩΝ!AH43)</f>
        <v>-2.079076966907378E-2</v>
      </c>
      <c r="AI43" s="10">
        <f>LN(ΣΥΝΘΕΣΗ_ΔΕΙΚΤΩΝ!AI44/ΣΥΝΘΕΣΗ_ΔΕΙΚΤΩΝ!AI43)</f>
        <v>-9.541985456818123E-4</v>
      </c>
      <c r="AJ43" s="10">
        <f>LN(ΣΥΝΘΕΣΗ_ΔΕΙΚΤΩΝ!AJ44/ΣΥΝΘΕΣΗ_ΔΕΙΚΤΩΝ!AJ43)</f>
        <v>2.5873235649509544E-3</v>
      </c>
      <c r="AK43" s="10">
        <f>LN(ΣΥΝΘΕΣΗ_ΔΕΙΚΤΩΝ!AK44/ΣΥΝΘΕΣΗ_ΔΕΙΚΤΩΝ!AK43)</f>
        <v>-5.6239718322876081E-2</v>
      </c>
    </row>
    <row r="44" spans="1:37" x14ac:dyDescent="0.25">
      <c r="A44" s="5">
        <v>42892</v>
      </c>
      <c r="B44" s="10">
        <f>LN(ΣΥΝΘΕΣΗ_ΔΕΙΚΤΩΝ!B45/ΣΥΝΘΕΣΗ_ΔΕΙΚΤΩΝ!B44)</f>
        <v>4.9364064548220532E-3</v>
      </c>
      <c r="C44" s="10">
        <f>LN(ΣΥΝΘΕΣΗ_ΔΕΙΚΤΩΝ!C45/ΣΥΝΘΕΣΗ_ΔΕΙΚΤΩΝ!C44)</f>
        <v>-3.0272475187252223E-3</v>
      </c>
      <c r="D44" s="10">
        <f>LN(ΣΥΝΘΕΣΗ_ΔΕΙΚΤΩΝ!D45/ΣΥΝΘΕΣΗ_ΔΕΙΚΤΩΝ!D44)</f>
        <v>0</v>
      </c>
      <c r="E44" s="10">
        <f>LN(ΣΥΝΘΕΣΗ_ΔΕΙΚΤΩΝ!E45/ΣΥΝΘΕΣΗ_ΔΕΙΚΤΩΝ!E44)</f>
        <v>-8.2882208601022002E-3</v>
      </c>
      <c r="F44" s="10">
        <f>LN(ΣΥΝΘΕΣΗ_ΔΕΙΚΤΩΝ!F45/ΣΥΝΘΕΣΗ_ΔΕΙΚΤΩΝ!F44)</f>
        <v>-1.759576189037949E-2</v>
      </c>
      <c r="G44" s="10">
        <f>LN(ΣΥΝΘΕΣΗ_ΔΕΙΚΤΩΝ!G45/ΣΥΝΘΕΣΗ_ΔΕΙΚΤΩΝ!G44)</f>
        <v>-3.8099846232270404E-2</v>
      </c>
      <c r="H44" s="10">
        <f>LN(ΣΥΝΘΕΣΗ_ΔΕΙΚΤΩΝ!H45/ΣΥΝΘΕΣΗ_ΔΕΙΚΤΩΝ!H44)</f>
        <v>2.3499775915898163E-2</v>
      </c>
      <c r="I44" s="10">
        <f>LN(ΣΥΝΘΕΣΗ_ΔΕΙΚΤΩΝ!I45/ΣΥΝΘΕΣΗ_ΔΕΙΚΤΩΝ!I44)</f>
        <v>-1.9152432214756123E-2</v>
      </c>
      <c r="J44" s="10">
        <f>LN(ΣΥΝΘΕΣΗ_ΔΕΙΚΤΩΝ!J45/ΣΥΝΘΕΣΗ_ΔΕΙΚΤΩΝ!J44)</f>
        <v>-8.1633106391610939E-3</v>
      </c>
      <c r="K44" s="10">
        <f>LN(ΣΥΝΘΕΣΗ_ΔΕΙΚΤΩΝ!K45/ΣΥΝΘΕΣΗ_ΔΕΙΚΤΩΝ!K44)</f>
        <v>-2.9447201326301249E-2</v>
      </c>
      <c r="L44" s="10">
        <f>LN(ΣΥΝΘΕΣΗ_ΔΕΙΚΤΩΝ!L45/ΣΥΝΘΕΣΗ_ΔΕΙΚΤΩΝ!L44)</f>
        <v>2.8903746182348995E-2</v>
      </c>
      <c r="M44" s="10">
        <f>LN(ΣΥΝΘΕΣΗ_ΔΕΙΚΤΩΝ!M45/ΣΥΝΘΕΣΗ_ΔΕΙΚΤΩΝ!M44)</f>
        <v>3.6297680505787311E-3</v>
      </c>
      <c r="N44" s="10">
        <f>LN(ΣΥΝΘΕΣΗ_ΔΕΙΚΤΩΝ!N45/ΣΥΝΘΕΣΗ_ΔΕΙΚΤΩΝ!N44)</f>
        <v>7.542826594348951E-3</v>
      </c>
      <c r="O44" s="10">
        <f>LN(ΣΥΝΘΕΣΗ_ΔΕΙΚΤΩΝ!O45/ΣΥΝΘΕΣΗ_ΔΕΙΚΤΩΝ!O44)</f>
        <v>-1.2705036862668334E-2</v>
      </c>
      <c r="P44" s="10">
        <f>LN(ΣΥΝΘΕΣΗ_ΔΕΙΚΤΩΝ!P45/ΣΥΝΘΕΣΗ_ΔΕΙΚΤΩΝ!P44)</f>
        <v>-2.1053409197832267E-2</v>
      </c>
      <c r="Q44" s="10">
        <f>LN(ΣΥΝΘΕΣΗ_ΔΕΙΚΤΩΝ!Q45/ΣΥΝΘΕΣΗ_ΔΕΙΚΤΩΝ!Q44)</f>
        <v>1.4064699927516034E-3</v>
      </c>
      <c r="R44" s="10">
        <f>LN(ΣΥΝΘΕΣΗ_ΔΕΙΚΤΩΝ!R45/ΣΥΝΘΕΣΗ_ΔΕΙΚΤΩΝ!R44)</f>
        <v>-1.00604470258414E-2</v>
      </c>
      <c r="S44" s="10">
        <f>LN(ΣΥΝΘΕΣΗ_ΔΕΙΚΤΩΝ!S45/ΣΥΝΘΕΣΗ_ΔΕΙΚΤΩΝ!S44)</f>
        <v>-6.309169193264721E-3</v>
      </c>
      <c r="T44" s="10">
        <f>LN(ΣΥΝΘΕΣΗ_ΔΕΙΚΤΩΝ!T45/ΣΥΝΘΕΣΗ_ΔΕΙΚΤΩΝ!T44)</f>
        <v>1.4130462343713313E-2</v>
      </c>
      <c r="U44" s="10">
        <f>LN(ΣΥΝΘΕΣΗ_ΔΕΙΚΤΩΝ!U45/ΣΥΝΘΕΣΗ_ΔΕΙΚΤΩΝ!U44)</f>
        <v>0</v>
      </c>
      <c r="V44" s="10">
        <f>LN(ΣΥΝΘΕΣΗ_ΔΕΙΚΤΩΝ!V45/ΣΥΝΘΕΣΗ_ΔΕΙΚΤΩΝ!V44)</f>
        <v>3.7764395334505454E-3</v>
      </c>
      <c r="W44" s="10">
        <f>LN(ΣΥΝΘΕΣΗ_ΔΕΙΚΤΩΝ!W45/ΣΥΝΘΕΣΗ_ΔΕΙΚΤΩΝ!W44)</f>
        <v>-2.6433257068155597E-2</v>
      </c>
      <c r="X44" s="10">
        <f>LN(ΣΥΝΘΕΣΗ_ΔΕΙΚΤΩΝ!X45/ΣΥΝΘΕΣΗ_ΔΕΙΚΤΩΝ!X44)</f>
        <v>-2.3105370722775603E-3</v>
      </c>
      <c r="Y44" s="10">
        <f>LN(ΣΥΝΘΕΣΗ_ΔΕΙΚΤΩΝ!Y45/ΣΥΝΘΕΣΗ_ΔΕΙΚΤΩΝ!Y44)</f>
        <v>1.4388737452099671E-2</v>
      </c>
      <c r="Z44" s="10">
        <f>LN(ΣΥΝΘΕΣΗ_ΔΕΙΚΤΩΝ!Z45/ΣΥΝΘΕΣΗ_ΔΕΙΚΤΩΝ!Z44)</f>
        <v>0</v>
      </c>
      <c r="AA44" s="10">
        <f>LN(ΣΥΝΘΕΣΗ_ΔΕΙΚΤΩΝ!AA45/ΣΥΝΘΕΣΗ_ΔΕΙΚΤΩΝ!AA44)</f>
        <v>-4.1964199099032193E-2</v>
      </c>
      <c r="AB44" s="10">
        <f>LN(ΣΥΝΘΕΣΗ_ΔΕΙΚΤΩΝ!AB45/ΣΥΝΘΕΣΗ_ΔΕΙΚΤΩΝ!AB44)</f>
        <v>7.3260400920728812E-3</v>
      </c>
      <c r="AC44" s="10">
        <f>LN(ΣΥΝΘΕΣΗ_ΔΕΙΚΤΩΝ!AC45/ΣΥΝΘΕΣΗ_ΔΕΙΚΤΩΝ!AC44)</f>
        <v>3.9220713153281329E-2</v>
      </c>
      <c r="AD44" s="10">
        <f>LN(ΣΥΝΘΕΣΗ_ΔΕΙΚΤΩΝ!AD45/ΣΥΝΘΕΣΗ_ΔΕΙΚΤΩΝ!AD44)</f>
        <v>-4.4895319907890877E-2</v>
      </c>
      <c r="AE44" s="10">
        <f>LN(ΣΥΝΘΕΣΗ_ΔΕΙΚΤΩΝ!AE45/ΣΥΝΘΕΣΗ_ΔΕΙΚΤΩΝ!AE44)</f>
        <v>1.8349138668196617E-2</v>
      </c>
      <c r="AF44" s="10">
        <f>LN(ΣΥΝΘΕΣΗ_ΔΕΙΚΤΩΝ!AF45/ΣΥΝΘΕΣΗ_ΔΕΙΚΤΩΝ!AF44)</f>
        <v>-1.6326534238853348E-3</v>
      </c>
      <c r="AG44" s="10">
        <f>LN(ΣΥΝΘΕΣΗ_ΔΕΙΚΤΩΝ!AG45/ΣΥΝΘΕΣΗ_ΔΕΙΚΤΩΝ!AG44)</f>
        <v>-3.4861918166219003E-2</v>
      </c>
      <c r="AH44" s="10">
        <f>LN(ΣΥΝΘΕΣΗ_ΔΕΙΚΤΩΝ!AH45/ΣΥΝΘΕΣΗ_ΔΕΙΚΤΩΝ!AH44)</f>
        <v>-1.26851595273158E-2</v>
      </c>
      <c r="AI44" s="10">
        <f>LN(ΣΥΝΘΕΣΗ_ΔΕΙΚΤΩΝ!AI45/ΣΥΝΘΕΣΗ_ΔΕΙΚΤΩΝ!AI44)</f>
        <v>-2.6113669546393315E-2</v>
      </c>
      <c r="AJ44" s="10">
        <f>LN(ΣΥΝΘΕΣΗ_ΔΕΙΚΤΩΝ!AJ45/ΣΥΝΘΕΣΗ_ΔΕΙΚΤΩΝ!AJ44)</f>
        <v>-5.1813587419976288E-3</v>
      </c>
      <c r="AK44" s="10">
        <f>LN(ΣΥΝΘΕΣΗ_ΔΕΙΚΤΩΝ!AK45/ΣΥΝΘΕΣΗ_ΔΕΙΚΤΩΝ!AK44)</f>
        <v>-8.2988028146950658E-3</v>
      </c>
    </row>
    <row r="45" spans="1:37" x14ac:dyDescent="0.25">
      <c r="A45" s="5">
        <v>42893</v>
      </c>
      <c r="B45" s="10">
        <f>LN(ΣΥΝΘΕΣΗ_ΔΕΙΚΤΩΝ!B46/ΣΥΝΘΕΣΗ_ΔΕΙΚΤΩΝ!B45)</f>
        <v>1.5783867701261951E-2</v>
      </c>
      <c r="C45" s="10">
        <f>LN(ΣΥΝΘΕΣΗ_ΔΕΙΚΤΩΝ!C46/ΣΥΝΘΕΣΗ_ΔΕΙΚΤΩΝ!C45)</f>
        <v>2.9867824971889605E-2</v>
      </c>
      <c r="D45" s="10">
        <f>LN(ΣΥΝΘΕΣΗ_ΔΕΙΚΤΩΝ!D46/ΣΥΝΘΕΣΗ_ΔΕΙΚΤΩΝ!D45)</f>
        <v>1.7719178985102932E-2</v>
      </c>
      <c r="E45" s="10">
        <f>LN(ΣΥΝΘΕΣΗ_ΔΕΙΚΤΩΝ!E46/ΣΥΝΘΕΣΗ_ΔΕΙΚΤΩΝ!E45)</f>
        <v>1.9187725746224146E-3</v>
      </c>
      <c r="F45" s="10">
        <f>LN(ΣΥΝΘΕΣΗ_ΔΕΙΚΤΩΝ!F46/ΣΥΝΘΕΣΗ_ΔΕΙΚΤΩΝ!F45)</f>
        <v>5.8997221271881017E-3</v>
      </c>
      <c r="G45" s="10">
        <f>LN(ΣΥΝΘΕΣΗ_ΔΕΙΚΤΩΝ!G46/ΣΥΝΘΕΣΗ_ΔΕΙΚΤΩΝ!G45)</f>
        <v>1.9231361927887592E-2</v>
      </c>
      <c r="H45" s="10">
        <f>LN(ΣΥΝΘΕΣΗ_ΔΕΙΚΤΩΝ!H46/ΣΥΝΘΕΣΗ_ΔΕΙΚΤΩΝ!H45)</f>
        <v>1.536521906405614E-2</v>
      </c>
      <c r="I45" s="10">
        <f>LN(ΣΥΝΘΕΣΗ_ΔΕΙΚΤΩΝ!I46/ΣΥΝΘΕΣΗ_ΔΕΙΚΤΩΝ!I45)</f>
        <v>-5.5401803756153561E-3</v>
      </c>
      <c r="J45" s="10">
        <f>LN(ΣΥΝΘΕΣΗ_ΔΕΙΚΤΩΝ!J46/ΣΥΝΘΕΣΗ_ΔΕΙΚΤΩΝ!J45)</f>
        <v>-6.578971098042511E-3</v>
      </c>
      <c r="K45" s="10">
        <f>LN(ΣΥΝΘΕΣΗ_ΔΕΙΚΤΩΝ!K46/ΣΥΝΘΕΣΗ_ΔΕΙΚΤΩΝ!K45)</f>
        <v>-0.10663847110331826</v>
      </c>
      <c r="L45" s="10">
        <f>LN(ΣΥΝΘΕΣΗ_ΔΕΙΚΤΩΝ!L46/ΣΥΝΘΕΣΗ_ΔΕΙΚΤΩΝ!L45)</f>
        <v>2.5317807984290001E-2</v>
      </c>
      <c r="M45" s="10">
        <f>LN(ΣΥΝΘΕΣΗ_ΔΕΙΚΤΩΝ!M46/ΣΥΝΘΕΣΗ_ΔΕΙΚΤΩΝ!M45)</f>
        <v>1.2601426878003795E-2</v>
      </c>
      <c r="N45" s="10">
        <f>LN(ΣΥΝΘΕΣΗ_ΔΕΙΚΤΩΝ!N46/ΣΥΝΘΕΣΗ_ΔΕΙΚΤΩΝ!N45)</f>
        <v>9.2060489077228792E-3</v>
      </c>
      <c r="O45" s="10">
        <f>LN(ΣΥΝΘΕΣΗ_ΔΕΙΚΤΩΝ!O46/ΣΥΝΘΕΣΗ_ΔΕΙΚΤΩΝ!O45)</f>
        <v>1.5226788293599554E-2</v>
      </c>
      <c r="P45" s="10">
        <f>LN(ΣΥΝΘΕΣΗ_ΔΕΙΚΤΩΝ!P46/ΣΥΝΘΕΣΗ_ΔΕΙΚΤΩΝ!P45)</f>
        <v>-1.0695289116747919E-2</v>
      </c>
      <c r="Q45" s="10">
        <f>LN(ΣΥΝΘΕΣΗ_ΔΕΙΚΤΩΝ!Q46/ΣΥΝΘΕΣΗ_ΔΕΙΚΤΩΝ!Q45)</f>
        <v>-1.9156314767534502E-2</v>
      </c>
      <c r="R45" s="10">
        <f>LN(ΣΥΝΘΕΣΗ_ΔΕΙΚΤΩΝ!R46/ΣΥΝΘΕΣΗ_ΔΕΙΚΤΩΝ!R45)</f>
        <v>-8.1218720573490704E-3</v>
      </c>
      <c r="S45" s="10">
        <f>LN(ΣΥΝΘΕΣΗ_ΔΕΙΚΤΩΝ!S46/ΣΥΝΘΕΣΗ_ΔΕΙΚΤΩΝ!S45)</f>
        <v>0</v>
      </c>
      <c r="T45" s="10">
        <f>LN(ΣΥΝΘΕΣΗ_ΔΕΙΚΤΩΝ!T46/ΣΥΝΘΕΣΗ_ΔΕΙΚΤΩΝ!T45)</f>
        <v>1.4307472976820251E-2</v>
      </c>
      <c r="U45" s="10">
        <f>LN(ΣΥΝΘΕΣΗ_ΔΕΙΚΤΩΝ!U46/ΣΥΝΘΕΣΗ_ΔΕΙΚΤΩΝ!U45)</f>
        <v>-2.3742416920104491E-2</v>
      </c>
      <c r="V45" s="10">
        <f>LN(ΣΥΝΘΕΣΗ_ΔΕΙΚΤΩΝ!V46/ΣΥΝΘΕΣΗ_ΔΕΙΚΤΩΝ!V45)</f>
        <v>7.3232887614605282E-3</v>
      </c>
      <c r="W45" s="10">
        <f>LN(ΣΥΝΘΕΣΗ_ΔΕΙΚΤΩΝ!W46/ΣΥΝΘΕΣΗ_ΔΕΙΚΤΩΝ!W45)</f>
        <v>4.4543503493803746E-3</v>
      </c>
      <c r="X45" s="10">
        <f>LN(ΣΥΝΘΕΣΗ_ΔΕΙΚΤΩΝ!X46/ΣΥΝΘΕΣΗ_ΔΕΙΚΤΩΝ!X45)</f>
        <v>-4.6371518290322551E-3</v>
      </c>
      <c r="Y45" s="10">
        <f>LN(ΣΥΝΘΕΣΗ_ΔΕΙΚΤΩΝ!Y46/ΣΥΝΘΕΣΗ_ΔΕΙΚΤΩΝ!Y45)</f>
        <v>-2.3122417420854038E-2</v>
      </c>
      <c r="Z45" s="10">
        <f>LN(ΣΥΝΘΕΣΗ_ΔΕΙΚΤΩΝ!Z46/ΣΥΝΘΕΣΗ_ΔΕΙΚΤΩΝ!Z45)</f>
        <v>0</v>
      </c>
      <c r="AA45" s="10">
        <f>LN(ΣΥΝΘΕΣΗ_ΔΕΙΚΤΩΝ!AA46/ΣΥΝΘΕΣΗ_ΔΕΙΚΤΩΝ!AA45)</f>
        <v>2.1202207650602906E-2</v>
      </c>
      <c r="AB45" s="10">
        <f>LN(ΣΥΝΘΕΣΗ_ΔΕΙΚΤΩΝ!AB46/ΣΥΝΘΕΣΗ_ΔΕΙΚΤΩΝ!AB45)</f>
        <v>-9.7800290536396058E-3</v>
      </c>
      <c r="AC45" s="10">
        <f>LN(ΣΥΝΘΕΣΗ_ΔΕΙΚΤΩΝ!AC46/ΣΥΝΘΕΣΗ_ΔΕΙΚΤΩΝ!AC45)</f>
        <v>3.7740327982847113E-2</v>
      </c>
      <c r="AD45" s="10">
        <f>LN(ΣΥΝΘΕΣΗ_ΔΕΙΚΤΩΝ!AD46/ΣΥΝΘΕΣΗ_ΔΕΙΚΤΩΝ!AD45)</f>
        <v>2.5477720787987828E-3</v>
      </c>
      <c r="AE45" s="10">
        <f>LN(ΣΥΝΘΕΣΗ_ΔΕΙΚΤΩΝ!AE46/ΣΥΝΘΕΣΗ_ΔΕΙΚΤΩΝ!AE45)</f>
        <v>-2.7651531330510123E-2</v>
      </c>
      <c r="AF45" s="10">
        <f>LN(ΣΥΝΘΕΣΗ_ΔΕΙΚΤΩΝ!AF46/ΣΥΝΘΕΣΗ_ΔΕΙΚΤΩΝ!AF45)</f>
        <v>-1.9802627296179754E-2</v>
      </c>
      <c r="AG45" s="10">
        <f>LN(ΣΥΝΘΕΣΗ_ΔΕΙΚΤΩΝ!AG46/ΣΥΝΘΕΣΗ_ΔΕΙΚΤΩΝ!AG45)</f>
        <v>6.6298585386695818E-3</v>
      </c>
      <c r="AH45" s="10">
        <f>LN(ΣΥΝΘΕΣΗ_ΔΕΙΚΤΩΝ!AH46/ΣΥΝΘΕΣΗ_ΔΕΙΚΤΩΝ!AH45)</f>
        <v>-2.1506205220963505E-2</v>
      </c>
      <c r="AI45" s="10">
        <f>LN(ΣΥΝΘΕΣΗ_ΔΕΙΚΤΩΝ!AI46/ΣΥΝΘΕΣΗ_ΔΕΙΚΤΩΝ!AI45)</f>
        <v>5.8622542090888104E-3</v>
      </c>
      <c r="AJ45" s="10">
        <f>LN(ΣΥΝΘΕΣΗ_ΔΕΙΚΤΩΝ!AJ46/ΣΥΝΘΕΣΗ_ΔΕΙΚΤΩΝ!AJ45)</f>
        <v>0</v>
      </c>
      <c r="AK45" s="10">
        <f>LN(ΣΥΝΘΕΣΗ_ΔΕΙΚΤΩΝ!AK46/ΣΥΝΘΕΣΗ_ΔΕΙΚΤΩΝ!AK45)</f>
        <v>-2.9600469776290633E-2</v>
      </c>
    </row>
    <row r="46" spans="1:37" x14ac:dyDescent="0.25">
      <c r="A46" s="5">
        <v>42894</v>
      </c>
      <c r="B46" s="10">
        <f>LN(ΣΥΝΘΕΣΗ_ΔΕΙΚΤΩΝ!B47/ΣΥΝΘΕΣΗ_ΔΕΙΚΤΩΝ!B46)</f>
        <v>-1.5026578759353133E-2</v>
      </c>
      <c r="C46" s="10">
        <f>LN(ΣΥΝΘΕΣΗ_ΔΕΙΚΤΩΝ!C47/ΣΥΝΘΕΣΗ_ΔΕΙΚΤΩΝ!C46)</f>
        <v>8.3028560006004042E-3</v>
      </c>
      <c r="D46" s="10">
        <f>LN(ΣΥΝΘΕΣΗ_ΔΕΙΚΤΩΝ!D47/ΣΥΝΘΕΣΗ_ΔΕΙΚΤΩΝ!D46)</f>
        <v>-2.1978030824794268E-3</v>
      </c>
      <c r="E46" s="10">
        <f>LN(ΣΥΝΘΕΣΗ_ΔΕΙΚΤΩΝ!E47/ΣΥΝΘΕΣΗ_ΔΕΙΚΤΩΝ!E46)</f>
        <v>1.2698583337127343E-2</v>
      </c>
      <c r="F46" s="10">
        <f>LN(ΣΥΝΘΕΣΗ_ΔΕΙΚΤΩΝ!F47/ΣΥΝΘΕΣΗ_ΔΕΙΚΤΩΝ!F46)</f>
        <v>7.8125397367936247E-3</v>
      </c>
      <c r="G46" s="10">
        <f>LN(ΣΥΝΘΕΣΗ_ΔΕΙΚΤΩΝ!G47/ΣΥΝΘΕΣΗ_ΔΕΙΚΤΩΝ!G46)</f>
        <v>2.8170876966696439E-2</v>
      </c>
      <c r="H46" s="10">
        <f>LN(ΣΥΝΘΕΣΗ_ΔΕΙΚΤΩΝ!H47/ΣΥΝΘΕΣΗ_ΔΕΙΚΤΩΝ!H46)</f>
        <v>-1.2714559881966097E-3</v>
      </c>
      <c r="I46" s="10">
        <f>LN(ΣΥΝΘΕΣΗ_ΔΕΙΚΤΩΝ!I47/ΣΥΝΘΕΣΗ_ΔΕΙΚΤΩΝ!I46)</f>
        <v>-1.6807118316381289E-2</v>
      </c>
      <c r="J46" s="10">
        <f>LN(ΣΥΝΘΕΣΗ_ΔΕΙΚΤΩΝ!J47/ΣΥΝΘΕΣΗ_ΔΕΙΚΤΩΝ!J46)</f>
        <v>2.4721891453890728E-3</v>
      </c>
      <c r="K46" s="10">
        <f>LN(ΣΥΝΘΕΣΗ_ΔΕΙΚΤΩΝ!K47/ΣΥΝΘΕΣΗ_ΔΕΙΚΤΩΝ!K46)</f>
        <v>1.0178204915756052E-2</v>
      </c>
      <c r="L46" s="10">
        <f>LN(ΣΥΝΘΕΣΗ_ΔΕΙΚΤΩΝ!L47/ΣΥΝΘΕΣΗ_ΔΕΙΚΤΩΝ!L46)</f>
        <v>-9.769791595805136E-3</v>
      </c>
      <c r="M46" s="10">
        <f>LN(ΣΥΝΘΕΣΗ_ΔΕΙΚΤΩΝ!M47/ΣΥΝΘΕΣΗ_ΔΕΙΚΤΩΝ!M46)</f>
        <v>3.5714323675971795E-3</v>
      </c>
      <c r="N46" s="10">
        <f>LN(ΣΥΝΘΕΣΗ_ΔΕΙΚΤΩΝ!N47/ΣΥΝΘΕΣΗ_ΔΕΙΚΤΩΝ!N46)</f>
        <v>1.928590688658325E-2</v>
      </c>
      <c r="O46" s="10">
        <f>LN(ΣΥΝΘΕΣΗ_ΔΕΙΚΤΩΝ!O47/ΣΥΝΘΕΣΗ_ΔΕΙΚΤΩΝ!O46)</f>
        <v>5.0245049807979315E-3</v>
      </c>
      <c r="P46" s="10">
        <f>LN(ΣΥΝΘΕΣΗ_ΔΕΙΚΤΩΝ!P47/ΣΥΝΘΕΣΗ_ΔΕΙΚΤΩΝ!P46)</f>
        <v>5.3619431413853731E-3</v>
      </c>
      <c r="Q46" s="10">
        <f>LN(ΣΥΝΘΕΣΗ_ΔΕΙΚΤΩΝ!Q47/ΣΥΝΘΕΣΗ_ΔΕΙΚΤΩΝ!Q46)</f>
        <v>2.7553844871403593E-2</v>
      </c>
      <c r="R46" s="10">
        <f>LN(ΣΥΝΘΕΣΗ_ΔΕΙΚΤΩΝ!R47/ΣΥΝΘΕΣΗ_ΔΕΙΚΤΩΝ!R46)</f>
        <v>6.0975798681183165E-3</v>
      </c>
      <c r="S46" s="10">
        <f>LN(ΣΥΝΘΕΣΗ_ΔΕΙΚΤΩΝ!S47/ΣΥΝΘΕΣΗ_ΔΕΙΚΤΩΝ!S46)</f>
        <v>2.5001302205417186E-2</v>
      </c>
      <c r="T46" s="10">
        <f>LN(ΣΥΝΘΕΣΗ_ΔΕΙΚΤΩΝ!T47/ΣΥΝΘΕΣΗ_ΔΕΙΚΤΩΝ!T46)</f>
        <v>-1.8709079358117313E-3</v>
      </c>
      <c r="U46" s="10">
        <f>LN(ΣΥΝΘΕΣΗ_ΔΕΙΚΤΩΝ!U47/ΣΥΝΘΕΣΗ_ΔΕΙΚΤΩΝ!U46)</f>
        <v>0</v>
      </c>
      <c r="V46" s="10">
        <f>LN(ΣΥΝΘΕΣΗ_ΔΕΙΚΤΩΝ!V47/ΣΥΝΘΕΣΗ_ΔΕΙΚΤΩΝ!V46)</f>
        <v>-7.3232887614605958E-3</v>
      </c>
      <c r="W46" s="10">
        <f>LN(ΣΥΝΘΕΣΗ_ΔΕΙΚΤΩΝ!W47/ΣΥΝΘΕΣΗ_ΔΕΙΚΤΩΝ!W46)</f>
        <v>-2.9314387668775369E-2</v>
      </c>
      <c r="X46" s="10">
        <f>LN(ΣΥΝΘΕΣΗ_ΔΕΙΚΤΩΝ!X47/ΣΥΝΘΕΣΗ_ΔΕΙΚΤΩΝ!X46)</f>
        <v>9.2528996962223126E-3</v>
      </c>
      <c r="Y46" s="10">
        <f>LN(ΣΥΝΘΕΣΗ_ΔΕΙΚΤΩΝ!Y47/ΣΥΝΘΕΣΗ_ΔΕΙΚΤΩΝ!Y46)</f>
        <v>0</v>
      </c>
      <c r="Z46" s="10">
        <f>LN(ΣΥΝΘΕΣΗ_ΔΕΙΚΤΩΝ!Z47/ΣΥΝΘΕΣΗ_ΔΕΙΚΤΩΝ!Z46)</f>
        <v>1.4706147389695487E-2</v>
      </c>
      <c r="AA46" s="10">
        <f>LN(ΣΥΝΘΕΣΗ_ΔΕΙΚΤΩΝ!AA47/ΣΥΝΘΕΣΗ_ΔΕΙΚΤΩΝ!AA46)</f>
        <v>-2.1202207650603051E-2</v>
      </c>
      <c r="AB46" s="10">
        <f>LN(ΣΥΝΘΕΣΗ_ΔΕΙΚΤΩΝ!AB47/ΣΥΝΘΕΣΗ_ΔΕΙΚΤΩΝ!AB46)</f>
        <v>4.3275983481821871E-2</v>
      </c>
      <c r="AC46" s="10">
        <f>LN(ΣΥΝΘΕΣΗ_ΔΕΙΚΤΩΝ!AC47/ΣΥΝΘΕΣΗ_ΔΕΙΚΤΩΝ!AC46)</f>
        <v>-9.3023926623135612E-3</v>
      </c>
      <c r="AD46" s="10">
        <f>LN(ΣΥΝΘΕΣΗ_ΔΕΙΚΤΩΝ!AD47/ΣΥΝΘΕΣΗ_ΔΕΙΚΤΩΝ!AD46)</f>
        <v>3.9905544173540433E-2</v>
      </c>
      <c r="AE46" s="10">
        <f>LN(ΣΥΝΘΕΣΗ_ΔΕΙΚΤΩΝ!AE47/ΣΥΝΘΕΣΗ_ΔΕΙΚΤΩΝ!AE46)</f>
        <v>-1.8868484304382805E-2</v>
      </c>
      <c r="AF46" s="10">
        <f>LN(ΣΥΝΘΕΣΗ_ΔΕΙΚΤΩΝ!AF47/ΣΥΝΘΕΣΗ_ΔΕΙΚΤΩΝ!AF46)</f>
        <v>2.4692612590371633E-2</v>
      </c>
      <c r="AG46" s="10">
        <f>LN(ΣΥΝΘΕΣΗ_ΔΕΙΚΤΩΝ!AG47/ΣΥΝΘΕΣΗ_ΔΕΙΚΤΩΝ!AG46)</f>
        <v>2.3940207546008403E-2</v>
      </c>
      <c r="AH46" s="10">
        <f>LN(ΣΥΝΘΕΣΗ_ΔΕΙΚΤΩΝ!AH47/ΣΥΝΘΕΣΗ_ΔΕΙΚΤΩΝ!AH46)</f>
        <v>0.19313247289817034</v>
      </c>
      <c r="AI46" s="10">
        <f>LN(ΣΥΝΘΕΣΗ_ΔΕΙΚΤΩΝ!AI47/ΣΥΝΘΕΣΗ_ΔΕΙΚΤΩΝ!AI46)</f>
        <v>7.2798186093861739E-3</v>
      </c>
      <c r="AJ46" s="10">
        <f>LN(ΣΥΝΘΕΣΗ_ΔΕΙΚΤΩΝ!AJ47/ΣΥΝΘΕΣΗ_ΔΕΙΚΤΩΝ!AJ46)</f>
        <v>0</v>
      </c>
      <c r="AK46" s="10">
        <f>LN(ΣΥΝΘΕΣΗ_ΔΕΙΚΤΩΝ!AK47/ΣΥΝΘΕΣΗ_ΔΕΙΚΤΩΝ!AK46)</f>
        <v>4.202298977484787E-2</v>
      </c>
    </row>
    <row r="47" spans="1:37" x14ac:dyDescent="0.25">
      <c r="A47" s="5">
        <v>42895</v>
      </c>
      <c r="B47" s="10">
        <f>LN(ΣΥΝΘΕΣΗ_ΔΕΙΚΤΩΝ!B48/ΣΥΝΘΕΣΗ_ΔΕΙΚΤΩΝ!B47)</f>
        <v>-7.5728894190891334E-4</v>
      </c>
      <c r="C47" s="10">
        <f>LN(ΣΥΝΘΕΣΗ_ΔΕΙΚΤΩΝ!C48/ΣΥΝΘΕΣΗ_ΔΕΙΚΤΩΝ!C47)</f>
        <v>-3.2627708856517647E-2</v>
      </c>
      <c r="D47" s="10">
        <f>LN(ΣΥΝΘΕΣΗ_ΔΕΙΚΤΩΝ!D48/ΣΥΝΘΕΣΗ_ΔΕΙΚΤΩΝ!D47)</f>
        <v>-4.4101504775526171E-3</v>
      </c>
      <c r="E47" s="10">
        <f>LN(ΣΥΝΘΕΣΗ_ΔΕΙΚΤΩΝ!E48/ΣΥΝΘΕΣΗ_ΔΕΙΚΤΩΝ!E47)</f>
        <v>-9.5087879690273006E-3</v>
      </c>
      <c r="F47" s="10">
        <f>LN(ΣΥΝΘΕΣΗ_ΔΕΙΚΤΩΝ!F48/ΣΥΝΘΕΣΗ_ΔΕΙΚΤΩΝ!F47)</f>
        <v>4.563529470661936E-2</v>
      </c>
      <c r="G47" s="10">
        <f>LN(ΣΥΝΘΕΣΗ_ΔΕΙΚΤΩΝ!G48/ΣΥΝΘΕΣΗ_ΔΕΙΚΤΩΝ!G47)</f>
        <v>4.9671609797237573E-2</v>
      </c>
      <c r="H47" s="10">
        <f>LN(ΣΥΝΘΕΣΗ_ΔΕΙΚΤΩΝ!H48/ΣΥΝΘΕΣΗ_ΔΕΙΚΤΩΝ!H47)</f>
        <v>1.0126668817929268E-2</v>
      </c>
      <c r="I47" s="10">
        <f>LN(ΣΥΝΘΕΣΗ_ΔΕΙΚΤΩΝ!I48/ΣΥΝΘΕΣΗ_ΔΕΙΚΤΩΝ!I47)</f>
        <v>1.4025475354504458E-2</v>
      </c>
      <c r="J47" s="10">
        <f>LN(ΣΥΝΘΕΣΗ_ΔΕΙΚΤΩΝ!J48/ΣΥΝΘΕΣΗ_ΔΕΙΚΤΩΝ!J47)</f>
        <v>-1.6474468305987156E-3</v>
      </c>
      <c r="K47" s="10">
        <f>LN(ΣΥΝΘΕΣΗ_ΔΕΙΚΤΩΝ!K48/ΣΥΝΘΕΣΗ_ΔΕΙΚΤΩΝ!K47)</f>
        <v>1.7566323717899065E-2</v>
      </c>
      <c r="L47" s="10">
        <f>LN(ΣΥΝΘΕΣΗ_ΔΕΙΚΤΩΝ!L48/ΣΥΝΘΕΣΗ_ΔΕΙΚΤΩΝ!L47)</f>
        <v>-4.2164503789349148E-3</v>
      </c>
      <c r="M47" s="10">
        <f>LN(ΣΥΝΘΕΣΗ_ΔΕΙΚΤΩΝ!M48/ΣΥΝΘΕΣΗ_ΔΕΙΚΤΩΝ!M47)</f>
        <v>3.5587226169939328E-3</v>
      </c>
      <c r="N47" s="10">
        <f>LN(ΣΥΝΘΕΣΗ_ΔΕΙΚΤΩΝ!N48/ΣΥΝΘΕΣΗ_ΔΕΙΚΤΩΝ!N47)</f>
        <v>-7.3301709664343514E-3</v>
      </c>
      <c r="O47" s="10">
        <f>LN(ΣΥΝΘΕΣΗ_ΔΕΙΚΤΩΝ!O48/ΣΥΝΘΕΣΗ_ΔΕΙΚΤΩΝ!O47)</f>
        <v>3.7518803391078815E-3</v>
      </c>
      <c r="P47" s="10">
        <f>LN(ΣΥΝΘΕΣΗ_ΔΕΙΚΤΩΝ!P48/ΣΥΝΘΕΣΗ_ΔΕΙΚΤΩΝ!P47)</f>
        <v>-1.0752791776261737E-2</v>
      </c>
      <c r="Q47" s="10">
        <f>LN(ΣΥΝΘΕΣΗ_ΔΕΙΚΤΩΝ!Q48/ΣΥΝΘΕΣΗ_ΔΕΙΚΤΩΝ!Q47)</f>
        <v>-1.6866176340907542E-2</v>
      </c>
      <c r="R47" s="10">
        <f>LN(ΣΥΝΘΕΣΗ_ΔΕΙΚΤΩΝ!R48/ΣΥΝΘΕΣΗ_ΔΕΙΚΤΩΝ!R47)</f>
        <v>-1.2232568435634295E-2</v>
      </c>
      <c r="S47" s="10">
        <f>LN(ΣΥΝΘΕΣΗ_ΔΕΙΚΤΩΝ!S48/ΣΥΝΘΕΣΗ_ΔΕΙΚΤΩΝ!S47)</f>
        <v>5.4067221270275578E-2</v>
      </c>
      <c r="T47" s="10">
        <f>LN(ΣΥΝΘΕΣΗ_ΔΕΙΚΤΩΝ!T48/ΣΥΝΘΕΣΗ_ΔΕΙΚΤΩΝ!T47)</f>
        <v>-3.7460198977105473E-4</v>
      </c>
      <c r="U47" s="10">
        <f>LN(ΣΥΝΘΕΣΗ_ΔΕΙΚΤΩΝ!U48/ΣΥΝΘΕΣΗ_ΔΕΙΚΤΩΝ!U47)</f>
        <v>0</v>
      </c>
      <c r="V47" s="10">
        <f>LN(ΣΥΝΘΕΣΗ_ΔΕΙΚΤΩΝ!V48/ΣΥΝΘΕΣΗ_ΔΕΙΚΤΩΝ!V47)</f>
        <v>-9.2777338782369882E-3</v>
      </c>
      <c r="W47" s="10">
        <f>LN(ΣΥΝΘΕΣΗ_ΔΕΙΚΤΩΝ!W48/ΣΥΝΘΕΣΗ_ΔΕΙΚΤΩΝ!W47)</f>
        <v>6.8415318167167841E-3</v>
      </c>
      <c r="X47" s="10">
        <f>LN(ΣΥΝΘΕΣΗ_ΔΕΙΚΤΩΝ!X48/ΣΥΝΘΕΣΗ_ΔΕΙΚΤΩΝ!X47)</f>
        <v>0</v>
      </c>
      <c r="Y47" s="10">
        <f>LN(ΣΥΝΘΕΣΗ_ΔΕΙΚΤΩΝ!Y48/ΣΥΝΘΕΣΗ_ΔΕΙΚΤΩΝ!Y47)</f>
        <v>-3.5718082602079232E-2</v>
      </c>
      <c r="Z47" s="10">
        <f>LN(ΣΥΝΘΕΣΗ_ΔΕΙΚΤΩΝ!Z48/ΣΥΝΘΕΣΗ_ΔΕΙΚΤΩΝ!Z47)</f>
        <v>0</v>
      </c>
      <c r="AA47" s="10">
        <f>LN(ΣΥΝΘΕΣΗ_ΔΕΙΚΤΩΝ!AA48/ΣΥΝΘΕΣΗ_ΔΕΙΚΤΩΝ!AA47)</f>
        <v>0</v>
      </c>
      <c r="AB47" s="10">
        <f>LN(ΣΥΝΘΕΣΗ_ΔΕΙΚΤΩΝ!AB48/ΣΥΝΘΕΣΗ_ΔΕΙΚΤΩΝ!AB47)</f>
        <v>-2.3557136924590365E-3</v>
      </c>
      <c r="AC47" s="10">
        <f>LN(ΣΥΝΘΕΣΗ_ΔΕΙΚΤΩΝ!AC48/ΣΥΝΘΕΣΗ_ΔΕΙΚΤΩΝ!AC47)</f>
        <v>3.6701366850427963E-2</v>
      </c>
      <c r="AD47" s="10">
        <f>LN(ΣΥΝΘΕΣΗ_ΔΕΙΚΤΩΝ!AD48/ΣΥΝΘΕΣΗ_ΔΕΙΚΤΩΝ!AD47)</f>
        <v>2.4155763879335986E-2</v>
      </c>
      <c r="AE47" s="10">
        <f>LN(ΣΥΝΘΕΣΗ_ΔΕΙΚΤΩΝ!AE48/ΣΥΝΘΕΣΗ_ΔΕΙΚΤΩΝ!AE47)</f>
        <v>2.8170876966696439E-2</v>
      </c>
      <c r="AF47" s="10">
        <f>LN(ΣΥΝΘΕΣΗ_ΔΕΙΚΤΩΝ!AF48/ΣΥΝΘΕΣΗ_ΔΕΙΚΤΩΝ!AF47)</f>
        <v>-4.1499730906752734E-2</v>
      </c>
      <c r="AG47" s="10">
        <f>LN(ΣΥΝΘΕΣΗ_ΔΕΙΚΤΩΝ!AG48/ΣΥΝΘΕΣΗ_ΔΕΙΚΤΩΝ!AG47)</f>
        <v>-4.6212843155131564E-2</v>
      </c>
      <c r="AH47" s="10">
        <f>LN(ΣΥΝΘΕΣΗ_ΔΕΙΚΤΩΝ!AH48/ΣΥΝΘΕΣΗ_ΔΕΙΚΤΩΝ!AH47)</f>
        <v>-7.1942756340270851E-3</v>
      </c>
      <c r="AI47" s="10">
        <f>LN(ΣΥΝΘΕΣΗ_ΔΕΙΚΤΩΝ!AI48/ΣΥΝΘΕΣΗ_ΔΕΙΚΤΩΝ!AI47)</f>
        <v>-3.8759738446928491E-3</v>
      </c>
      <c r="AJ47" s="10">
        <f>LN(ΣΥΝΘΕΣΗ_ΔΕΙΚΤΩΝ!AJ48/ΣΥΝΘΕΣΗ_ΔΕΙΚΤΩΝ!AJ47)</f>
        <v>2.5940351770465278E-3</v>
      </c>
      <c r="AK47" s="10">
        <f>LN(ΣΥΝΘΕΣΗ_ΔΕΙΚΤΩΝ!AK48/ΣΥΝΘΕΣΗ_ΔΕΙΚΤΩΝ!AK47)</f>
        <v>8.1967672041784907E-3</v>
      </c>
    </row>
    <row r="48" spans="1:37" x14ac:dyDescent="0.25">
      <c r="A48" s="5">
        <v>42898</v>
      </c>
      <c r="B48" s="10">
        <f>LN(ΣΥΝΘΕΣΗ_ΔΕΙΚΤΩΝ!B49/ΣΥΝΘΕΣΗ_ΔΕΙΚΤΩΝ!B48)</f>
        <v>-1.6421984477613356E-2</v>
      </c>
      <c r="C48" s="10">
        <f>LN(ΣΥΝΘΕΣΗ_ΔΕΙΚΤΩΝ!C49/ΣΥΝΘΕΣΗ_ΔΕΙΚΤΩΝ!C48)</f>
        <v>8.5064310778001761E-3</v>
      </c>
      <c r="D48" s="10">
        <f>LN(ΣΥΝΘΕΣΗ_ΔΕΙΚΤΩΝ!D49/ΣΥΝΘΕΣΗ_ΔΕΙΚΤΩΝ!D48)</f>
        <v>7.7050463744051823E-3</v>
      </c>
      <c r="E48" s="10">
        <f>LN(ΣΥΝΘΕΣΗ_ΔΕΙΚΤΩΝ!E49/ΣΥΝΘΕΣΗ_ΔΕΙΚΤΩΝ!E48)</f>
        <v>1.8928009885518859E-2</v>
      </c>
      <c r="F48" s="10">
        <f>LN(ΣΥΝΘΕΣΗ_ΔΕΙΚΤΩΝ!F49/ΣΥΝΘΕΣΗ_ΔΕΙΚΤΩΝ!F48)</f>
        <v>-5.5918132657779415E-3</v>
      </c>
      <c r="G48" s="10">
        <f>LN(ΣΥΝΘΕΣΗ_ΔΕΙΚΤΩΝ!G49/ΣΥΝΘΕΣΗ_ΔΕΙΚΤΩΝ!G48)</f>
        <v>-4.4150182091169431E-3</v>
      </c>
      <c r="H48" s="10">
        <f>LN(ΣΥΝΘΕΣΗ_ΔΕΙΚΤΩΝ!H49/ΣΥΝΘΕΣΗ_ΔΕΙΚΤΩΝ!H48)</f>
        <v>7.5282664207915878E-3</v>
      </c>
      <c r="I48" s="10">
        <f>LN(ΣΥΝΘΕΣΗ_ΔΕΙΚΤΩΝ!I49/ΣΥΝΘΕΣΗ_ΔΕΙΚΤΩΝ!I48)</f>
        <v>1.65749650942126E-2</v>
      </c>
      <c r="J48" s="10">
        <f>LN(ΣΥΝΘΕΣΗ_ΔΕΙΚΤΩΝ!J49/ΣΥΝΘΕΣΗ_ΔΕΙΚΤΩΝ!J48)</f>
        <v>1.6474468305987288E-3</v>
      </c>
      <c r="K48" s="10">
        <f>LN(ΣΥΝΘΕΣΗ_ΔΕΙΚΤΩΝ!K49/ΣΥΝΘΕΣΗ_ΔΕΙΚΤΩΝ!K48)</f>
        <v>-7.2196291204488908E-2</v>
      </c>
      <c r="L48" s="10">
        <f>LN(ΣΥΝΘΕΣΗ_ΔΕΙΚΤΩΝ!L49/ΣΥΝΘΕΣΗ_ΔΕΙΚΤΩΝ!L48)</f>
        <v>0</v>
      </c>
      <c r="M48" s="10">
        <f>LN(ΣΥΝΘΕΣΗ_ΔΕΙΚΤΩΝ!M49/ΣΥΝΘΕΣΗ_ΔΕΙΚΤΩΝ!M48)</f>
        <v>-5.3428444104954695E-3</v>
      </c>
      <c r="N48" s="10">
        <f>LN(ΣΥΝΘΕΣΗ_ΔΕΙΚΤΩΝ!N49/ΣΥΝΘΕΣΗ_ΔΕΙΚΤΩΝ!N48)</f>
        <v>-7.3842993875682297E-3</v>
      </c>
      <c r="O48" s="10">
        <f>LN(ΣΥΝΘΕΣΗ_ΔΕΙΚΤΩΝ!O49/ΣΥΝΘΕΣΗ_ΔΕΙΚΤΩΝ!O48)</f>
        <v>2.4934559733455148E-3</v>
      </c>
      <c r="P48" s="10">
        <f>LN(ΣΥΝΘΕΣΗ_ΔΕΙΚΤΩΝ!P49/ΣΥΝΘΕΣΗ_ΔΕΙΚΤΩΝ!P48)</f>
        <v>2.6668247082161273E-2</v>
      </c>
      <c r="Q48" s="10">
        <f>LN(ΣΥΝΘΕΣΗ_ΔΕΙΚΤΩΝ!Q49/ΣΥΝΘΕΣΗ_ΔΕΙΚΤΩΝ!Q48)</f>
        <v>4.2432878378664204E-3</v>
      </c>
      <c r="R48" s="10">
        <f>LN(ΣΥΝΘΕΣΗ_ΔΕΙΚΤΩΝ!R49/ΣΥΝΘΕΣΗ_ΔΕΙΚΤΩΝ!R48)</f>
        <v>2.0491810449354236E-3</v>
      </c>
      <c r="S48" s="10">
        <f>LN(ΣΥΝΘΕΣΗ_ΔΕΙΚΤΩΝ!S49/ΣΥΝΘΕΣΗ_ΔΕΙΚΤΩΝ!S48)</f>
        <v>2.8820438535491884E-2</v>
      </c>
      <c r="T48" s="10">
        <f>LN(ΣΥΝΘΕΣΗ_ΔΕΙΚΤΩΝ!T49/ΣΥΝΘΕΣΗ_ΔΕΙΚΤΩΝ!T48)</f>
        <v>-4.8752697655124709E-2</v>
      </c>
      <c r="U48" s="10">
        <f>LN(ΣΥΝΘΕΣΗ_ΔΕΙΚΤΩΝ!U49/ΣΥΝΘΕΣΗ_ΔΕΙΚΤΩΝ!U48)</f>
        <v>0</v>
      </c>
      <c r="V48" s="10">
        <f>LN(ΣΥΝΘΕΣΗ_ΔΕΙΚΤΩΝ!V49/ΣΥΝΘΕΣΗ_ΔΕΙΚΤΩΝ!V48)</f>
        <v>9.2777338782368927E-3</v>
      </c>
      <c r="W48" s="10">
        <f>LN(ΣΥΝΘΕΣΗ_ΔΕΙΚΤΩΝ!W49/ΣΥΝΘΕΣΗ_ΔΕΙΚΤΩΝ!W48)</f>
        <v>-2.2753138371355394E-3</v>
      </c>
      <c r="X48" s="10">
        <f>LN(ΣΥΝΘΕΣΗ_ΔΕΙΚΤΩΝ!X49/ΣΥΝΘΕΣΗ_ΔΕΙΚΤΩΝ!X48)</f>
        <v>-2.3052107949124456E-3</v>
      </c>
      <c r="Y48" s="10">
        <f>LN(ΣΥΝΘΕΣΗ_ΔΕΙΚΤΩΝ!Y49/ΣΥΝΘΕΣΗ_ΔΕΙΚΤΩΝ!Y48)</f>
        <v>-1.2195273093818243E-2</v>
      </c>
      <c r="Z48" s="10">
        <f>LN(ΣΥΝΘΕΣΗ_ΔΕΙΚΤΩΝ!Z49/ΣΥΝΘΕΣΗ_ΔΕΙΚΤΩΝ!Z48)</f>
        <v>7.2727593290796569E-3</v>
      </c>
      <c r="AA48" s="10">
        <f>LN(ΣΥΝΘΕΣΗ_ΔΕΙΚΤΩΝ!AA49/ΣΥΝΘΕΣΗ_ΔΕΙΚΤΩΝ!AA48)</f>
        <v>-3.6367644170874715E-2</v>
      </c>
      <c r="AB48" s="10">
        <f>LN(ΣΥΝΘΕΣΗ_ΔΕΙΚΤΩΝ!AB49/ΣΥΝΘΕΣΗ_ΔΕΙΚΤΩΝ!AB48)</f>
        <v>-2.3612761856797088E-3</v>
      </c>
      <c r="AC48" s="10">
        <f>LN(ΣΥΝΘΕΣΗ_ΔΕΙΚΤΩΝ!AC49/ΣΥΝΘΕΣΗ_ΔΕΙΚΤΩΝ!AC48)</f>
        <v>4.405998979403028E-2</v>
      </c>
      <c r="AD48" s="10">
        <f>LN(ΣΥΝΘΕΣΗ_ΔΕΙΚΤΩΝ!AD49/ΣΥΝΘΕΣΗ_ΔΕΙΚΤΩΝ!AD48)</f>
        <v>7.1343941138741112E-3</v>
      </c>
      <c r="AE48" s="10">
        <f>LN(ΣΥΝΘΕΣΗ_ΔΕΙΚΤΩΝ!AE49/ΣΥΝΘΕΣΗ_ΔΕΙΚΤΩΝ!AE48)</f>
        <v>0</v>
      </c>
      <c r="AF48" s="10">
        <f>LN(ΣΥΝΘΕΣΗ_ΔΕΙΚΤΩΝ!AF49/ΣΥΝΘΕΣΗ_ΔΕΙΚΤΩΝ!AF48)</f>
        <v>1.6807118316381191E-2</v>
      </c>
      <c r="AG48" s="10">
        <f>LN(ΣΥΝΘΕΣΗ_ΔΕΙΚΤΩΝ!AG49/ΣΥΝΘΕΣΗ_ΔΕΙΚΤΩΝ!AG48)</f>
        <v>4.405998979403028E-2</v>
      </c>
      <c r="AH48" s="10">
        <f>LN(ΣΥΝΘΕΣΗ_ΔΕΙΚΤΩΝ!AH49/ΣΥΝΘΕΣΗ_ΔΕΙΚΤΩΝ!AH48)</f>
        <v>2.8471674081311779E-2</v>
      </c>
      <c r="AI48" s="10">
        <f>LN(ΣΥΝΘΕΣΗ_ΔΕΙΚΤΩΝ!AI49/ΣΥΝΘΕΣΗ_ΔΕΙΚΤΩΝ!AI48)</f>
        <v>9.1810260743861328E-3</v>
      </c>
      <c r="AJ48" s="10">
        <f>LN(ΣΥΝΘΕΣΗ_ΔΕΙΚΤΩΝ!AJ49/ΣΥΝΘΕΣΗ_ΔΕΙΚΤΩΝ!AJ48)</f>
        <v>-2.5940351770465356E-3</v>
      </c>
      <c r="AK48" s="10">
        <f>LN(ΣΥΝΘΕΣΗ_ΔΕΙΚΤΩΝ!AK49/ΣΥΝΘΕΣΗ_ΔΕΙΚΤΩΝ!AK48)</f>
        <v>4.0733253876356476E-3</v>
      </c>
    </row>
    <row r="49" spans="1:37" x14ac:dyDescent="0.25">
      <c r="A49" s="5">
        <v>42899</v>
      </c>
      <c r="B49" s="10">
        <f>LN(ΣΥΝΘΕΣΗ_ΔΕΙΚΤΩΝ!B50/ΣΥΝΘΕΣΗ_ΔΕΙΚΤΩΝ!B49)</f>
        <v>-3.8513383876772651E-4</v>
      </c>
      <c r="C49" s="10">
        <f>LN(ΣΥΝΘΕΣΗ_ΔΕΙΚΤΩΝ!C50/ΣΥΝΘΕΣΗ_ΔΕΙΚΤΩΝ!C49)</f>
        <v>9.9601601859632474E-4</v>
      </c>
      <c r="D49" s="10">
        <f>LN(ΣΥΝΘΕΣΗ_ΔΕΙΚΤΩΝ!D50/ΣΥΝΘΕΣΗ_ΔΕΙΚΤΩΝ!D49)</f>
        <v>-1.8816271799475991E-2</v>
      </c>
      <c r="E49" s="10">
        <f>LN(ΣΥΝΘΕΣΗ_ΔΕΙΚΤΩΝ!E50/ΣΥΝΘΕΣΗ_ΔΕΙΚΤΩΝ!E49)</f>
        <v>0</v>
      </c>
      <c r="F49" s="10">
        <f>LN(ΣΥΝΘΕΣΗ_ΔΕΙΚΤΩΝ!F50/ΣΥΝΘΕΣΗ_ΔΕΙΚΤΩΝ!F49)</f>
        <v>1.8674141747954624E-3</v>
      </c>
      <c r="G49" s="10">
        <f>LN(ΣΥΝΘΕΣΗ_ΔΕΙΚΤΩΝ!G50/ΣΥΝΘΕΣΗ_ΔΕΙΚΤΩΝ!G49)</f>
        <v>0</v>
      </c>
      <c r="H49" s="10">
        <f>LN(ΣΥΝΘΕΣΗ_ΔΕΙΚΤΩΝ!H50/ΣΥΝΘΕΣΗ_ΔΕΙΚΤΩΝ!H49)</f>
        <v>0</v>
      </c>
      <c r="I49" s="10">
        <f>LN(ΣΥΝΘΕΣΗ_ΔΕΙΚΤΩΝ!I50/ΣΥΝΘΕΣΗ_ΔΕΙΚΤΩΝ!I49)</f>
        <v>1.0899290458035638E-2</v>
      </c>
      <c r="J49" s="10">
        <f>LN(ΣΥΝΘΕΣΗ_ΔΕΙΚΤΩΝ!J50/ΣΥΝΘΕΣΗ_ΔΕΙΚΤΩΝ!J49)</f>
        <v>-4.1237171838621519E-3</v>
      </c>
      <c r="K49" s="10">
        <f>LN(ΣΥΝΘΕΣΗ_ΔΕΙΚΤΩΝ!K50/ΣΥΝΘΕΣΗ_ΔΕΙΚΤΩΝ!K49)</f>
        <v>-5.3619431413853991E-3</v>
      </c>
      <c r="L49" s="10">
        <f>LN(ΣΥΝΘΕΣΗ_ΔΕΙΚΤΩΝ!L50/ΣΥΝΘΕΣΗ_ΔΕΙΚΤΩΝ!L49)</f>
        <v>5.6179923042232738E-3</v>
      </c>
      <c r="M49" s="10">
        <f>LN(ΣΥΝΘΕΣΗ_ΔΕΙΚΤΩΝ!M50/ΣΥΝΘΕΣΗ_ΔΕΙΚΤΩΝ!M49)</f>
        <v>0</v>
      </c>
      <c r="N49" s="10">
        <f>LN(ΣΥΝΘΕΣΗ_ΔΕΙΚΤΩΝ!N50/ΣΥΝΘΕΣΗ_ΔΕΙΚΤΩΝ!N49)</f>
        <v>-2.2831060145685209E-3</v>
      </c>
      <c r="O49" s="10">
        <f>LN(ΣΥΝΘΕΣΗ_ΔΕΙΚΤΩΝ!O50/ΣΥΝΘΕΣΗ_ΔΕΙΚΤΩΝ!O49)</f>
        <v>-7.4990977605390837E-3</v>
      </c>
      <c r="P49" s="10">
        <f>LN(ΣΥΝΘΕΣΗ_ΔΕΙΚΤΩΝ!P50/ΣΥΝΘΕΣΗ_ΔΕΙΚΤΩΝ!P49)</f>
        <v>1.0471299867295437E-2</v>
      </c>
      <c r="Q49" s="10">
        <f>LN(ΣΥΝΘΕΣΗ_ΔΕΙΚΤΩΝ!Q50/ΣΥΝΘΕΣΗ_ΔΕΙΚΤΩΝ!Q49)</f>
        <v>-4.9522563184665304E-3</v>
      </c>
      <c r="R49" s="10">
        <f>LN(ΣΥΝΘΕΣΗ_ΔΕΙΚΤΩΝ!R50/ΣΥΝΘΕΣΗ_ΔΕΙΚΤΩΝ!R49)</f>
        <v>1.1196045705085216E-2</v>
      </c>
      <c r="S49" s="10">
        <f>LN(ΣΥΝΘΕΣΗ_ΔΕΙΚΤΩΝ!S50/ΣΥΝΘΕΣΗ_ΔΕΙΚΤΩΝ!S49)</f>
        <v>-5.6980211146377786E-3</v>
      </c>
      <c r="T49" s="10">
        <f>LN(ΣΥΝΘΕΣΗ_ΔΕΙΚΤΩΝ!T50/ΣΥΝΘΕΣΗ_ΔΕΙΚΤΩΝ!T49)</f>
        <v>-9.8834566140835398E-3</v>
      </c>
      <c r="U49" s="10">
        <f>LN(ΣΥΝΘΕΣΗ_ΔΕΙΚΤΩΝ!U50/ΣΥΝΘΕΣΗ_ΔΕΙΚΤΩΝ!U49)</f>
        <v>0</v>
      </c>
      <c r="V49" s="10">
        <f>LN(ΣΥΝΘΕΣΗ_ΔΕΙΚΤΩΝ!V50/ΣΥΝΘΕΣΗ_ΔΕΙΚΤΩΝ!V49)</f>
        <v>1.8301164382404443E-2</v>
      </c>
      <c r="W49" s="10">
        <f>LN(ΣΥΝΘΕΣΗ_ΔΕΙΚΤΩΝ!W50/ΣΥΝΘΕΣΗ_ΔΕΙΚΤΩΝ!W49)</f>
        <v>1.1325149357053503E-2</v>
      </c>
      <c r="X49" s="10">
        <f>LN(ΣΥΝΘΕΣΗ_ΔΕΙΚΤΩΝ!X50/ΣΥΝΘΕΣΗ_ΔΕΙΚΤΩΝ!X49)</f>
        <v>2.3052107949123996E-3</v>
      </c>
      <c r="Y49" s="10">
        <f>LN(ΣΥΝΘΕΣΗ_ΔΕΙΚΤΩΝ!Y50/ΣΥΝΘΕΣΗ_ΔΕΙΚΤΩΝ!Y49)</f>
        <v>3.0627895305457308E-3</v>
      </c>
      <c r="Z49" s="10">
        <f>LN(ΣΥΝΘΕΣΗ_ΔΕΙΚΤΩΝ!Z50/ΣΥΝΘΕΣΗ_ΔΕΙΚΤΩΝ!Z49)</f>
        <v>0</v>
      </c>
      <c r="AA49" s="10">
        <f>LN(ΣΥΝΘΕΣΗ_ΔΕΙΚΤΩΝ!AA50/ΣΥΝΘΕΣΗ_ΔΕΙΚΤΩΝ!AA49)</f>
        <v>1.4706147389695487E-2</v>
      </c>
      <c r="AB49" s="10">
        <f>LN(ΣΥΝΘΕΣΗ_ΔΕΙΚΤΩΝ!AB50/ΣΥΝΘΕΣΗ_ΔΕΙΚΤΩΝ!AB49)</f>
        <v>-1.1890746521521786E-2</v>
      </c>
      <c r="AC49" s="10">
        <f>LN(ΣΥΝΘΕΣΗ_ΔΕΙΚΤΩΝ!AC50/ΣΥΝΘΕΣΗ_ΔΕΙΚΤΩΝ!AC49)</f>
        <v>8.583743691391435E-3</v>
      </c>
      <c r="AD49" s="10">
        <f>LN(ΣΥΝΘΕΣΗ_ΔΕΙΚΤΩΝ!AD50/ΣΥΝΘΕΣΗ_ΔΕΙΚΤΩΝ!AD49)</f>
        <v>9.4340322333587145E-3</v>
      </c>
      <c r="AE49" s="10">
        <f>LN(ΣΥΝΘΕΣΗ_ΔΕΙΚΤΩΝ!AE50/ΣΥΝΘΕΣΗ_ΔΕΙΚΤΩΝ!AE49)</f>
        <v>0</v>
      </c>
      <c r="AF49" s="10">
        <f>LN(ΣΥΝΘΕΣΗ_ΔΕΙΚΤΩΝ!AF50/ΣΥΝΘΕΣΗ_ΔΕΙΚΤΩΝ!AF49)</f>
        <v>-3.3389012655145986E-3</v>
      </c>
      <c r="AG49" s="10">
        <f>LN(ΣΥΝΘΕΣΗ_ΔΕΙΚΤΩΝ!AG50/ΣΥΝΘΕΣΗ_ΔΕΙΚΤΩΝ!AG49)</f>
        <v>-1.0834342165710118E-2</v>
      </c>
      <c r="AH49" s="10">
        <f>LN(ΣΥΝΘΕΣΗ_ΔΕΙΚΤΩΝ!AH50/ΣΥΝΘΕΣΗ_ΔΕΙΚΤΩΝ!AH49)</f>
        <v>-2.1277398447284736E-2</v>
      </c>
      <c r="AI49" s="10">
        <f>LN(ΣΥΝΘΕΣΗ_ΔΕΙΚΤΩΝ!AI50/ΣΥΝΘΕΣΗ_ΔΕΙΚΤΩΝ!AI49)</f>
        <v>-3.3726844786392302E-3</v>
      </c>
      <c r="AJ49" s="10">
        <f>LN(ΣΥΝΘΕΣΗ_ΔΕΙΚΤΩΝ!AJ50/ΣΥΝΘΕΣΗ_ΔΕΙΚΤΩΝ!AJ49)</f>
        <v>0</v>
      </c>
      <c r="AK49" s="10">
        <f>LN(ΣΥΝΘΕΣΗ_ΔΕΙΚΤΩΝ!AK50/ΣΥΝΘΕΣΗ_ΔΕΙΚΤΩΝ!AK49)</f>
        <v>-1.2270092591814247E-2</v>
      </c>
    </row>
    <row r="50" spans="1:37" x14ac:dyDescent="0.25">
      <c r="A50" s="5">
        <v>42900</v>
      </c>
      <c r="B50" s="10">
        <f>LN(ΣΥΝΘΕΣΗ_ΔΕΙΚΤΩΝ!B51/ΣΥΝΘΕΣΗ_ΔΕΙΚΤΩΝ!B50)</f>
        <v>2.0587841156287322E-2</v>
      </c>
      <c r="C50" s="10">
        <f>LN(ΣΥΝΘΕΣΗ_ΔΕΙΚΤΩΝ!C51/ΣΥΝΘΕΣΗ_ΔΕΙΚΤΩΝ!C50)</f>
        <v>1.2367211793570872E-2</v>
      </c>
      <c r="D50" s="10">
        <f>LN(ΣΥΝΘΕΣΗ_ΔΕΙΚΤΩΝ!D51/ΣΥΝΘΕΣΗ_ΔΕΙΚΤΩΝ!D50)</f>
        <v>1.2215587768124111E-2</v>
      </c>
      <c r="E50" s="10">
        <f>LN(ΣΥΝΘΕΣΗ_ΔΕΙΚΤΩΝ!E51/ΣΥΝΘΕΣΗ_ΔΕΙΚΤΩΝ!E50)</f>
        <v>8.7119406020215364E-3</v>
      </c>
      <c r="F50" s="10">
        <f>LN(ΣΥΝΘΕΣΗ_ΔΕΙΚΤΩΝ!F51/ΣΥΝΘΕΣΗ_ΔΕΙΚΤΩΝ!F50)</f>
        <v>-1.8674141747955844E-3</v>
      </c>
      <c r="G50" s="10">
        <f>LN(ΣΥΝΘΕΣΗ_ΔΕΙΚΤΩΝ!G51/ΣΥΝΘΕΣΗ_ΔΕΙΚΤΩΝ!G50)</f>
        <v>-1.3363227812167028E-2</v>
      </c>
      <c r="H50" s="10">
        <f>LN(ΣΥΝΘΕΣΗ_ΔΕΙΚΤΩΝ!H51/ΣΥΝΘΕΣΗ_ΔΕΙΚΤΩΝ!H50)</f>
        <v>2.4968801985871458E-3</v>
      </c>
      <c r="I50" s="10">
        <f>LN(ΣΥΝΘΕΣΗ_ΔΕΙΚΤΩΝ!I51/ΣΥΝΘΕΣΗ_ΔΕΙΚΤΩΝ!I50)</f>
        <v>-1.0899290458035742E-2</v>
      </c>
      <c r="J50" s="10">
        <f>LN(ΣΥΝΘΕΣΗ_ΔΕΙΚΤΩΝ!J51/ΣΥΝΘΕΣΗ_ΔΕΙΚΤΩΝ!J50)</f>
        <v>8.2304991365154435E-3</v>
      </c>
      <c r="K50" s="10">
        <f>LN(ΣΥΝΘΕΣΗ_ΔΕΙΚΤΩΝ!K51/ΣΥΝΘΕΣΗ_ΔΕΙΚΤΩΝ!K50)</f>
        <v>2.9141134907499408E-2</v>
      </c>
      <c r="L50" s="10">
        <f>LN(ΣΥΝΘΕΣΗ_ΔΕΙΚΤΩΝ!L51/ΣΥΝΘΕΣΗ_ΔΕΙΚΤΩΝ!L50)</f>
        <v>4.2501256039975191E-2</v>
      </c>
      <c r="M50" s="10">
        <f>LN(ΣΥΝΘΕΣΗ_ΔΕΙΚΤΩΝ!M51/ΣΥΝΘΕΣΗ_ΔΕΙΚΤΩΝ!M50)</f>
        <v>-1.4388737452099669E-2</v>
      </c>
      <c r="N50" s="10">
        <f>LN(ΣΥΝΘΕΣΗ_ΔΕΙΚΤΩΝ!N51/ΣΥΝΘΕΣΗ_ΔΕΙΚΤΩΝ!N50)</f>
        <v>1.1363758650315003E-2</v>
      </c>
      <c r="O50" s="10">
        <f>LN(ΣΥΝΘΕΣΗ_ΔΕΙΚΤΩΝ!O51/ΣΥΝΘΕΣΗ_ΔΕΙΚΤΩΝ!O50)</f>
        <v>-3.7707435327122584E-3</v>
      </c>
      <c r="P50" s="10">
        <f>LN(ΣΥΝΘΕΣΗ_ΔΕΙΚΤΩΝ!P51/ΣΥΝΘΕΣΗ_ΔΕΙΚΤΩΝ!P50)</f>
        <v>-6.2696130135954852E-3</v>
      </c>
      <c r="Q50" s="10">
        <f>LN(ΣΥΝΘΕΣΗ_ΔΕΙΚΤΩΝ!Q51/ΣΥΝΘΕΣΗ_ΔΕΙΚΤΩΝ!Q50)</f>
        <v>0</v>
      </c>
      <c r="R50" s="10">
        <f>LN(ΣΥΝΘΕΣΗ_ΔΕΙΚΤΩΝ!R51/ΣΥΝΘΕΣΗ_ΔΕΙΚΤΩΝ!R50)</f>
        <v>2.022245380767649E-3</v>
      </c>
      <c r="S50" s="10">
        <f>LN(ΣΥΝΘΕΣΗ_ΔΕΙΚΤΩΝ!S51/ΣΥΝΘΕΣΗ_ΔΕΙΚΤΩΝ!S50)</f>
        <v>-1.4388737452099556E-2</v>
      </c>
      <c r="T50" s="10">
        <f>LN(ΣΥΝΘΕΣΗ_ΔΕΙΚΤΩΝ!T51/ΣΥΝΘΕΣΗ_ΔΕΙΚΤΩΝ!T50)</f>
        <v>1.6939542338292313E-2</v>
      </c>
      <c r="U50" s="10">
        <f>LN(ΣΥΝΘΕΣΗ_ΔΕΙΚΤΩΝ!U51/ΣΥΝΘΕΣΗ_ΔΕΙΚΤΩΝ!U50)</f>
        <v>0</v>
      </c>
      <c r="V50" s="10">
        <f>LN(ΣΥΝΘΕΣΗ_ΔΕΙΚΤΩΝ!V51/ΣΥΝΘΕΣΗ_ΔΕΙΚΤΩΝ!V50)</f>
        <v>2.5216026342834243E-2</v>
      </c>
      <c r="W50" s="10">
        <f>LN(ΣΥΝΘΕΣΗ_ΔΕΙΚΤΩΝ!W51/ΣΥΝΘΕΣΗ_ΔΕΙΚΤΩΝ!W50)</f>
        <v>-6.7796869853788038E-3</v>
      </c>
      <c r="X50" s="10">
        <f>LN(ΣΥΝΘΕΣΗ_ΔΕΙΚΤΩΝ!X51/ΣΥΝΘΕΣΗ_ΔΕΙΚΤΩΝ!X50)</f>
        <v>8.9398876205898422E-3</v>
      </c>
      <c r="Y50" s="10">
        <f>LN(ΣΥΝΘΕΣΗ_ΔΕΙΚΤΩΝ!Y51/ΣΥΝΘΕΣΗ_ΔΕΙΚΤΩΝ!Y50)</f>
        <v>-3.7387532071620329E-2</v>
      </c>
      <c r="Z50" s="10">
        <f>LN(ΣΥΝΘΕΣΗ_ΔΕΙΚΤΩΝ!Z51/ΣΥΝΘΕΣΗ_ΔΕΙΚΤΩΝ!Z50)</f>
        <v>0</v>
      </c>
      <c r="AA50" s="10">
        <f>LN(ΣΥΝΘΕΣΗ_ΔΕΙΚΤΩΝ!AA51/ΣΥΝΘΕΣΗ_ΔΕΙΚΤΩΝ!AA50)</f>
        <v>-7.3260400920728977E-3</v>
      </c>
      <c r="AB50" s="10">
        <f>LN(ΣΥΝΘΕΣΗ_ΔΕΙΚΤΩΝ!AB51/ΣΥΝΘΕΣΗ_ΔΕΙΚΤΩΝ!AB50)</f>
        <v>4.7732787526578117E-3</v>
      </c>
      <c r="AC50" s="10">
        <f>LN(ΣΥΝΘΕΣΗ_ΔΕΙΚΤΩΝ!AC51/ΣΥΝΘΕΣΗ_ΔΕΙΚΤΩΝ!AC50)</f>
        <v>1.6949558313773205E-2</v>
      </c>
      <c r="AD50" s="10">
        <f>LN(ΣΥΝΘΕΣΗ_ΔΕΙΚΤΩΝ!AD51/ΣΥΝΘΕΣΗ_ΔΕΙΚΤΩΝ!AD50)</f>
        <v>-4.7058910374126166E-3</v>
      </c>
      <c r="AE50" s="10">
        <f>LN(ΣΥΝΘΕΣΗ_ΔΕΙΚΤΩΝ!AE51/ΣΥΝΘΕΣΗ_ΔΕΙΚΤΩΝ!AE50)</f>
        <v>0</v>
      </c>
      <c r="AF50" s="10">
        <f>LN(ΣΥΝΘΕΣΗ_ΔΕΙΚΤΩΝ!AF51/ΣΥΝΘΕΣΗ_ΔΕΙΚΤΩΝ!AF50)</f>
        <v>-1.3468217050866593E-2</v>
      </c>
      <c r="AG50" s="10">
        <f>LN(ΣΥΝΘΕΣΗ_ΔΕΙΚΤΩΝ!AG51/ΣΥΝΘΕΣΗ_ΔΕΙΚΤΩΝ!AG50)</f>
        <v>-2.2027322318290819E-2</v>
      </c>
      <c r="AH50" s="10">
        <f>LN(ΣΥΝΘΕΣΗ_ΔΕΙΚΤΩΝ!AH51/ΣΥΝΘΕΣΗ_ΔΕΙΚΤΩΝ!AH50)</f>
        <v>3.5778213478839024E-3</v>
      </c>
      <c r="AI50" s="10">
        <f>LN(ΣΥΝΘΕΣΗ_ΔΕΙΚΤΩΝ!AI51/ΣΥΝΘΕΣΗ_ΔΕΙΚΤΩΝ!AI50)</f>
        <v>-5.8083415957467903E-3</v>
      </c>
      <c r="AJ50" s="10">
        <f>LN(ΣΥΝΘΕΣΗ_ΔΕΙΚΤΩΝ!AJ51/ΣΥΝΘΕΣΗ_ΔΕΙΚΤΩΝ!AJ50)</f>
        <v>2.5940351770465278E-3</v>
      </c>
      <c r="AK50" s="10">
        <f>LN(ΣΥΝΘΕΣΗ_ΔΕΙΚΤΩΝ!AK51/ΣΥΝΘΕΣΗ_ΔΕΙΚΤΩΝ!AK50)</f>
        <v>1.6326893287428666E-2</v>
      </c>
    </row>
    <row r="51" spans="1:37" x14ac:dyDescent="0.25">
      <c r="A51" s="5">
        <v>42901</v>
      </c>
      <c r="B51" s="10">
        <f>LN(ΣΥΝΘΕΣΗ_ΔΕΙΚΤΩΝ!B52/ΣΥΝΘΕΣΗ_ΔΕΙΚΤΩΝ!B51)</f>
        <v>-3.7807228399060443E-3</v>
      </c>
      <c r="C51" s="10">
        <f>LN(ΣΥΝΘΕΣΗ_ΔΕΙΚΤΩΝ!C52/ΣΥΝΘΕΣΗ_ΔΕΙΚΤΩΝ!C51)</f>
        <v>-4.4345970678657531E-3</v>
      </c>
      <c r="D51" s="10">
        <f>LN(ΣΥΝΘΕΣΗ_ΔΕΙΚΤΩΝ!D52/ΣΥΝΘΕΣΗ_ΔΕΙΚΤΩΝ!D51)</f>
        <v>1.5334364000106524E-2</v>
      </c>
      <c r="E51" s="10">
        <f>LN(ΣΥΝΘΕΣΗ_ΔΕΙΚΤΩΝ!E52/ΣΥΝΘΕΣΗ_ΔΕΙΚΤΩΝ!E51)</f>
        <v>-8.7119406020215676E-3</v>
      </c>
      <c r="F51" s="10">
        <f>LN(ΣΥΝΘΕΣΗ_ΔΕΙΚΤΩΝ!F52/ΣΥΝΘΕΣΗ_ΔΕΙΚΤΩΝ!F51)</f>
        <v>2.7651531330510164E-2</v>
      </c>
      <c r="G51" s="10">
        <f>LN(ΣΥΝΘΕΣΗ_ΔΕΙΚΤΩΝ!G52/ΣΥΝΘΕΣΗ_ΔΕΙΚΤΩΝ!G51)</f>
        <v>-4.4943895878392153E-3</v>
      </c>
      <c r="H51" s="10">
        <f>LN(ΣΥΝΘΕΣΗ_ΔΕΙΚΤΩΝ!H52/ΣΥΝΘΕΣΗ_ΔΕΙΚΤΩΝ!H51)</f>
        <v>2.4906613124518304E-3</v>
      </c>
      <c r="I51" s="10">
        <f>LN(ΣΥΝΘΕΣΗ_ΔΕΙΚΤΩΝ!I52/ΣΥΝΘΕΣΗ_ΔΕΙΚΤΩΝ!I51)</f>
        <v>1.3605652055778678E-2</v>
      </c>
      <c r="J51" s="10">
        <f>LN(ΣΥΝΘΕΣΗ_ΔΕΙΚΤΩΝ!J52/ΣΥΝΘΕΣΗ_ΔΕΙΚΤΩΝ!J51)</f>
        <v>8.1633106391610557E-3</v>
      </c>
      <c r="K51" s="10">
        <f>LN(ΣΥΝΘΕΣΗ_ΔΕΙΚΤΩΝ!K52/ΣΥΝΘΕΣΗ_ΔΕΙΚΤΩΝ!K51)</f>
        <v>0</v>
      </c>
      <c r="L51" s="10">
        <f>LN(ΣΥΝΘΕΣΗ_ΔΕΙΚΤΩΝ!L52/ΣΥΝΘΕΣΗ_ΔΕΙΚΤΩΝ!L51)</f>
        <v>3.0405514768112544E-2</v>
      </c>
      <c r="M51" s="10">
        <f>LN(ΣΥΝΘΕΣΗ_ΔΕΙΚΤΩΝ!M52/ΣΥΝΘΕΣΗ_ΔΕΙΚΤΩΝ!M51)</f>
        <v>7.2202479734870973E-3</v>
      </c>
      <c r="N51" s="10">
        <f>LN(ΣΥΝΘΕΣΗ_ΔΕΙΚΤΩΝ!N52/ΣΥΝΘΕΣΗ_ΔΕΙΚΤΩΝ!N51)</f>
        <v>5.6338177182560642E-3</v>
      </c>
      <c r="O51" s="10">
        <f>LN(ΣΥΝΘΕΣΗ_ΔΕΙΚΤΩΝ!O52/ΣΥΝΘΕΣΗ_ΔΕΙΚΤΩΝ!O51)</f>
        <v>-1.394899614427325E-2</v>
      </c>
      <c r="P51" s="10">
        <f>LN(ΣΥΝΘΕΣΗ_ΔΕΙΚΤΩΝ!P52/ΣΥΝΘΕΣΗ_ΔΕΙΚΤΩΝ!P51)</f>
        <v>1.4568415828290633E-2</v>
      </c>
      <c r="Q51" s="10">
        <f>LN(ΣΥΝΘΕΣΗ_ΔΕΙΚΤΩΝ!Q52/ΣΥΝΘΕΣΗ_ΔΕΙΚΤΩΝ!Q51)</f>
        <v>0</v>
      </c>
      <c r="R51" s="10">
        <f>LN(ΣΥΝΘΕΣΗ_ΔΕΙΚΤΩΝ!R52/ΣΥΝΘΕΣΗ_ΔΕΙΚΤΩΝ!R51)</f>
        <v>-1.5267472130788421E-2</v>
      </c>
      <c r="S51" s="10">
        <f>LN(ΣΥΝΘΕΣΗ_ΔΕΙΚΤΩΝ!S52/ΣΥΝΘΕΣΗ_ΔΕΙΚΤΩΝ!S51)</f>
        <v>-3.2403424054659416E-2</v>
      </c>
      <c r="T51" s="10">
        <f>LN(ΣΥΝΘΕΣΗ_ΔΕΙΚΤΩΝ!T52/ΣΥΝΘΕΣΗ_ΔΕΙΚΤΩΝ!T51)</f>
        <v>-4.6985207815542608E-3</v>
      </c>
      <c r="U51" s="10">
        <f>LN(ΣΥΝΘΕΣΗ_ΔΕΙΚΤΩΝ!U52/ΣΥΝΘΕΣΗ_ΔΕΙΚΤΩΝ!U51)</f>
        <v>0</v>
      </c>
      <c r="V51" s="10">
        <f>LN(ΣΥΝΘΕΣΗ_ΔΕΙΚΤΩΝ!V52/ΣΥΝΘΕΣΗ_ΔΕΙΚΤΩΝ!V51)</f>
        <v>-3.6153329328238713E-3</v>
      </c>
      <c r="W51" s="10">
        <f>LN(ΣΥΝΘΕΣΗ_ΔΕΙΚΤΩΝ!W52/ΣΥΝΘΕΣΗ_ΔΕΙΚΤΩΝ!W51)</f>
        <v>-2.2701485345391855E-3</v>
      </c>
      <c r="X51" s="10">
        <f>LN(ΣΥΝΘΕΣΗ_ΔΕΙΚΤΩΝ!X52/ΣΥΝΘΕΣΗ_ΔΕΙΚΤΩΝ!X51)</f>
        <v>0</v>
      </c>
      <c r="Y51" s="10">
        <f>LN(ΣΥΝΘΕΣΗ_ΔΕΙΚΤΩΝ!Y52/ΣΥΝΘΕΣΗ_ΔΕΙΚΤΩΝ!Y51)</f>
        <v>6.3291350516475296E-3</v>
      </c>
      <c r="Z51" s="10">
        <f>LN(ΣΥΝΘΕΣΗ_ΔΕΙΚΤΩΝ!Z52/ΣΥΝΘΕΣΗ_ΔΕΙΚΤΩΝ!Z51)</f>
        <v>-1.4598799421152523E-2</v>
      </c>
      <c r="AA51" s="10">
        <f>LN(ΣΥΝΘΕΣΗ_ΔΕΙΚΤΩΝ!AA52/ΣΥΝΘΕΣΗ_ΔΕΙΚΤΩΝ!AA51)</f>
        <v>1.4598799421152631E-2</v>
      </c>
      <c r="AB51" s="10">
        <f>LN(ΣΥΝΘΕΣΗ_ΔΕΙΚΤΩΝ!AB52/ΣΥΝΘΕΣΗ_ΔΕΙΚΤΩΝ!AB51)</f>
        <v>7.1174677688639549E-3</v>
      </c>
      <c r="AC51" s="10">
        <f>LN(ΣΥΝΘΕΣΗ_ΔΕΙΚΤΩΝ!AC52/ΣΥΝΘΕΣΗ_ΔΕΙΚΤΩΝ!AC51)</f>
        <v>1.6667052485211643E-2</v>
      </c>
      <c r="AD51" s="10">
        <f>LN(ΣΥΝΘΕΣΗ_ΔΕΙΚΤΩΝ!AD52/ΣΥΝΘΕΣΗ_ΔΕΙΚΤΩΝ!AD51)</f>
        <v>-9.47874395454377E-3</v>
      </c>
      <c r="AE51" s="10">
        <f>LN(ΣΥΝΘΕΣΗ_ΔΕΙΚΤΩΝ!AE52/ΣΥΝΘΕΣΗ_ΔΕΙΚΤΩΝ!AE51)</f>
        <v>0</v>
      </c>
      <c r="AF51" s="10">
        <f>LN(ΣΥΝΘΕΣΗ_ΔΕΙΚΤΩΝ!AF52/ΣΥΝΘΕΣΗ_ΔΕΙΚΤΩΝ!AF51)</f>
        <v>3.3336420267591926E-2</v>
      </c>
      <c r="AG51" s="10">
        <f>LN(ΣΥΝΘΕΣΗ_ΔΕΙΚΤΩΝ!AG52/ΣΥΝΘΕΣΗ_ΔΕΙΚΤΩΝ!AG51)</f>
        <v>8.8692377407797902E-3</v>
      </c>
      <c r="AH51" s="10">
        <f>LN(ΣΥΝΘΕΣΗ_ΔΕΙΚΤΩΝ!AH52/ΣΥΝΘΕΣΗ_ΔΕΙΚΤΩΝ!AH51)</f>
        <v>-2.5317807984289897E-2</v>
      </c>
      <c r="AI51" s="10">
        <f>LN(ΣΥΝΘΕΣΗ_ΔΕΙΚΤΩΝ!AI52/ΣΥΝΘΕΣΗ_ΔΕΙΚΤΩΝ!AI51)</f>
        <v>-4.8661896511730113E-3</v>
      </c>
      <c r="AJ51" s="10">
        <f>LN(ΣΥΝΘΕΣΗ_ΔΕΙΚΤΩΝ!AJ52/ΣΥΝΘΕΣΗ_ΔΕΙΚΤΩΝ!AJ51)</f>
        <v>2.5873235649509544E-3</v>
      </c>
      <c r="AK51" s="10">
        <f>LN(ΣΥΝΘΕΣΗ_ΔΕΙΚΤΩΝ!AK52/ΣΥΝΘΕΣΗ_ΔΕΙΚΤΩΝ!AK51)</f>
        <v>0</v>
      </c>
    </row>
    <row r="52" spans="1:37" x14ac:dyDescent="0.25">
      <c r="A52" s="5">
        <v>42902</v>
      </c>
      <c r="B52" s="10">
        <f>LN(ΣΥΝΘΕΣΗ_ΔΕΙΚΤΩΝ!B53/ΣΥΝΘΕΣΗ_ΔΕΙΚΤΩΝ!B52)</f>
        <v>1.5037877364540502E-2</v>
      </c>
      <c r="C52" s="10">
        <f>LN(ΣΥΝΘΕΣΗ_ΔΕΙΚΤΩΝ!C53/ΣΥΝΘΕΣΗ_ΔΕΙΚΤΩΝ!C52)</f>
        <v>8.8496152769826E-3</v>
      </c>
      <c r="D52" s="10">
        <f>LN(ΣΥΝΘΕΣΗ_ΔΕΙΚΤΩΝ!D53/ΣΥΝΘΕΣΗ_ΔΕΙΚΤΩΝ!D52)</f>
        <v>1.6172859245600968E-2</v>
      </c>
      <c r="E52" s="10">
        <f>LN(ΣΥΝΘΕΣΗ_ΔΕΙΚΤΩΝ!E53/ΣΥΝΘΕΣΗ_ΔΕΙΚΤΩΝ!E52)</f>
        <v>-4.1473248206575102E-2</v>
      </c>
      <c r="F52" s="10">
        <f>LN(ΣΥΝΘΕΣΗ_ΔΕΙΚΤΩΝ!F53/ΣΥΝΘΕΣΗ_ΔΕΙΚΤΩΝ!F52)</f>
        <v>5.3109825313948332E-2</v>
      </c>
      <c r="G52" s="10">
        <f>LN(ΣΥΝΘΕΣΗ_ΔΕΙΚΤΩΝ!G53/ΣΥΝΘΕΣΗ_ΔΕΙΚΤΩΝ!G52)</f>
        <v>5.6908132271879373E-2</v>
      </c>
      <c r="H52" s="10">
        <f>LN(ΣΥΝΘΕΣΗ_ΔΕΙΚΤΩΝ!H53/ΣΥΝΘΕΣΗ_ΔΕΙΚΤΩΝ!H52)</f>
        <v>-2.2642476749759662E-2</v>
      </c>
      <c r="I52" s="10">
        <f>LN(ΣΥΝΘΕΣΗ_ΔΕΙΚΤΩΝ!I53/ΣΥΝΘΕΣΗ_ΔΕΙΚΤΩΝ!I52)</f>
        <v>0</v>
      </c>
      <c r="J52" s="10">
        <f>LN(ΣΥΝΘΕΣΗ_ΔΕΙΚΤΩΝ!J53/ΣΥΝΘΕΣΗ_ΔΕΙΚΤΩΝ!J52)</f>
        <v>-2.4692612590371522E-2</v>
      </c>
      <c r="K52" s="10">
        <f>LN(ΣΥΝΘΕΣΗ_ΔΕΙΚΤΩΝ!K53/ΣΥΝΘΕΣΗ_ΔΕΙΚΤΩΝ!K52)</f>
        <v>0</v>
      </c>
      <c r="L52" s="10">
        <f>LN(ΣΥΝΘΕΣΗ_ΔΕΙΚΤΩΝ!L53/ΣΥΝΘΕΣΗ_ΔΕΙΚΤΩΝ!L52)</f>
        <v>1.8065007397638985E-2</v>
      </c>
      <c r="M52" s="10">
        <f>LN(ΣΥΝΘΕΣΗ_ΔΕΙΚΤΩΝ!M53/ΣΥΝΘΕΣΗ_ΔΕΙΚΤΩΝ!M52)</f>
        <v>3.59066813072854E-3</v>
      </c>
      <c r="N52" s="10">
        <f>LN(ΣΥΝΘΕΣΗ_ΔΕΙΚΤΩΝ!N53/ΣΥΝΘΕΣΗ_ΔΕΙΚΤΩΝ!N52)</f>
        <v>1.6713480973740532E-2</v>
      </c>
      <c r="O52" s="10">
        <f>LN(ΣΥΝΘΕΣΗ_ΔΕΙΚΤΩΝ!O53/ΣΥΝΘΕΣΗ_ΔΕΙΚΤΩΝ!O52)</f>
        <v>2.3972886615986989E-2</v>
      </c>
      <c r="P52" s="10">
        <f>LN(ΣΥΝΘΕΣΗ_ΔΕΙΚΤΩΝ!P53/ΣΥΝΘΕΣΗ_ΔΕΙΚΤΩΝ!P52)</f>
        <v>2.2472855852058576E-2</v>
      </c>
      <c r="Q52" s="10">
        <f>LN(ΣΥΝΘΕΣΗ_ΔΕΙΚΤΩΝ!Q53/ΣΥΝΘΕΣΗ_ΔΕΙΚΤΩΝ!Q52)</f>
        <v>7.0671672230923528E-3</v>
      </c>
      <c r="R52" s="10">
        <f>LN(ΣΥΝΘΕΣΗ_ΔΕΙΚΤΩΝ!R53/ΣΥΝΘΕΣΗ_ΔΕΙΚΤΩΝ!R52)</f>
        <v>2.431730765070643E-2</v>
      </c>
      <c r="S52" s="10">
        <f>LN(ΣΥΝΘΕΣΗ_ΔΕΙΚΤΩΝ!S53/ΣΥΝΘΕΣΗ_ΔΕΙΚΤΩΝ!S52)</f>
        <v>1.1904902506318458E-2</v>
      </c>
      <c r="T52" s="10">
        <f>LN(ΣΥΝΘΕΣΗ_ΔΕΙΚΤΩΝ!T53/ΣΥΝΘΕΣΗ_ΔΕΙΚΤΩΝ!T52)</f>
        <v>4.6985207815543354E-3</v>
      </c>
      <c r="U52" s="10">
        <f>LN(ΣΥΝΘΕΣΗ_ΔΕΙΚΤΩΝ!U53/ΣΥΝΘΕΣΗ_ΔΕΙΚΤΩΝ!U52)</f>
        <v>3.1800478249866988E-2</v>
      </c>
      <c r="V52" s="10">
        <f>LN(ΣΥΝΘΕΣΗ_ΔΕΙΚΤΩΝ!V53/ΣΥΝΘΕΣΗ_ΔΕΙΚΤΩΝ!V52)</f>
        <v>4.3585286474685229E-2</v>
      </c>
      <c r="W52" s="10">
        <f>LN(ΣΥΝΘΕΣΗ_ΔΕΙΚΤΩΝ!W53/ΣΥΝΘΕΣΗ_ΔΕΙΚΤΩΝ!W52)</f>
        <v>2.2701485345390775E-3</v>
      </c>
      <c r="X52" s="10">
        <f>LN(ΣΥΝΘΕΣΗ_ΔΕΙΚΤΩΝ!X53/ΣΥΝΘΕΣΗ_ΔΕΙΚΤΩΝ!X52)</f>
        <v>9.0868412619797643E-3</v>
      </c>
      <c r="Y52" s="10">
        <f>LN(ΣΥΝΘΕΣΗ_ΔΕΙΚΤΩΝ!Y53/ΣΥΝΘΕΣΗ_ΔΕΙΚΤΩΝ!Y52)</f>
        <v>6.2893289075639184E-3</v>
      </c>
      <c r="Z52" s="10">
        <f>LN(ΣΥΝΘΕΣΗ_ΔΕΙΚΤΩΝ!Z53/ΣΥΝΘΕΣΗ_ΔΕΙΚΤΩΝ!Z52)</f>
        <v>1.4598799421152631E-2</v>
      </c>
      <c r="AA52" s="10">
        <f>LN(ΣΥΝΘΕΣΗ_ΔΕΙΚΤΩΝ!AA53/ΣΥΝΘΕΣΗ_ΔΕΙΚΤΩΝ!AA52)</f>
        <v>1.4388737452099671E-2</v>
      </c>
      <c r="AB52" s="10">
        <f>LN(ΣΥΝΘΕΣΗ_ΔΕΙΚΤΩΝ!AB53/ΣΥΝΘΕΣΗ_ΔΕΙΚΤΩΝ!AB52)</f>
        <v>3.48467313301681E-2</v>
      </c>
      <c r="AC52" s="10">
        <f>LN(ΣΥΝΘΕΣΗ_ΔΕΙΚΤΩΝ!AC53/ΣΥΝΘΕΣΗ_ΔΕΙΚΤΩΝ!AC52)</f>
        <v>-8.2988028146950658E-3</v>
      </c>
      <c r="AD52" s="10">
        <f>LN(ΣΥΝΘΕΣΗ_ΔΕΙΚΤΩΝ!AD53/ΣΥΝΘΕΣΗ_ΔΕΙΚΤΩΝ!AD52)</f>
        <v>2.8170876966696439E-2</v>
      </c>
      <c r="AE52" s="10">
        <f>LN(ΣΥΝΘΕΣΗ_ΔΕΙΚΤΩΝ!AE53/ΣΥΝΘΕΣΗ_ΔΕΙΚΤΩΝ!AE52)</f>
        <v>0</v>
      </c>
      <c r="AF52" s="10">
        <f>LN(ΣΥΝΘΕΣΗ_ΔΕΙΚΤΩΝ!AF53/ΣΥΝΘΕΣΗ_ΔΕΙΚΤΩΝ!AF52)</f>
        <v>-3.3336420267591836E-2</v>
      </c>
      <c r="AG52" s="10">
        <f>LN(ΣΥΝΘΕΣΗ_ΔΕΙΚΤΩΝ!AG53/ΣΥΝΘΕΣΗ_ΔΕΙΚΤΩΝ!AG52)</f>
        <v>1.5334364000106524E-2</v>
      </c>
      <c r="AH52" s="10">
        <f>LN(ΣΥΝΘΕΣΗ_ΔΕΙΚΤΩΝ!AH53/ΣΥΝΘΕΣΗ_ΔΕΙΚΤΩΝ!AH52)</f>
        <v>-7.352974305258806E-3</v>
      </c>
      <c r="AI52" s="10">
        <f>LN(ΣΥΝΘΕΣΗ_ΔΕΙΚΤΩΝ!AI53/ΣΥΝΘΕΣΗ_ΔΕΙΚΤΩΝ!AI52)</f>
        <v>0</v>
      </c>
      <c r="AJ52" s="10">
        <f>LN(ΣΥΝΘΕΣΗ_ΔΕΙΚΤΩΝ!AJ53/ΣΥΝΘΕΣΗ_ΔΕΙΚΤΩΝ!AJ52)</f>
        <v>1.5384918839479456E-2</v>
      </c>
      <c r="AK52" s="10">
        <f>LN(ΣΥΝΘΕΣΗ_ΔΕΙΚΤΩΝ!AK53/ΣΥΝΘΕΣΗ_ΔΕΙΚΤΩΝ!AK52)</f>
        <v>8.0645598367304946E-3</v>
      </c>
    </row>
    <row r="53" spans="1:37" x14ac:dyDescent="0.25">
      <c r="A53" s="5">
        <v>42905</v>
      </c>
      <c r="B53" s="10">
        <f>LN(ΣΥΝΘΕΣΗ_ΔΕΙΚΤΩΝ!B54/ΣΥΝΘΕΣΗ_ΔΕΙΚΤΩΝ!B53)</f>
        <v>8.5454727715452618E-3</v>
      </c>
      <c r="C53" s="10">
        <f>LN(ΣΥΝΘΕΣΗ_ΔΕΙΚΤΩΝ!C54/ΣΥΝΘΕΣΗ_ΔΕΙΚΤΩΝ!C53)</f>
        <v>2.178735418490723E-2</v>
      </c>
      <c r="D53" s="10">
        <f>LN(ΣΥΝΘΕΣΗ_ΔΕΙΚΤΩΝ!D54/ΣΥΝΘΕΣΗ_ΔΕΙΚΤΩΝ!D53)</f>
        <v>3.8809275171752269E-2</v>
      </c>
      <c r="E53" s="10">
        <f>LN(ΣΥΝΘΕΣΗ_ΔΕΙΚΤΩΝ!E54/ΣΥΝΘΕΣΗ_ΔΕΙΚΤΩΝ!E53)</f>
        <v>2.7627841384521949E-2</v>
      </c>
      <c r="F53" s="10">
        <f>LN(ΣΥΝΘΕΣΗ_ΔΕΙΚΤΩΝ!F54/ΣΥΝΘΕΣΗ_ΔΕΙΚΤΩΝ!F53)</f>
        <v>2.2166295457260423E-2</v>
      </c>
      <c r="G53" s="10">
        <f>LN(ΣΥΝΘΕΣΗ_ΔΕΙΚΤΩΝ!G54/ΣΥΝΘΕΣΗ_ΔΕΙΚΤΩΝ!G53)</f>
        <v>4.5746021788203799E-2</v>
      </c>
      <c r="H53" s="10">
        <f>LN(ΣΥΝΘΕΣΗ_ΔΕΙΚΤΩΝ!H54/ΣΥΝΘΕΣΗ_ΔΕΙΚΤΩΝ!H53)</f>
        <v>1.0126668817929268E-2</v>
      </c>
      <c r="I53" s="10">
        <f>LN(ΣΥΝΘΕΣΗ_ΔΕΙΚΤΩΝ!I54/ΣΥΝΘΕΣΗ_ΔΕΙΚΤΩΝ!I53)</f>
        <v>4.4921687391511651E-2</v>
      </c>
      <c r="J53" s="10">
        <f>LN(ΣΥΝΘΕΣΗ_ΔΕΙΚΤΩΝ!J54/ΣΥΝΘΕΣΗ_ΔΕΙΚΤΩΝ!J53)</f>
        <v>4.158010148663677E-3</v>
      </c>
      <c r="K53" s="10">
        <f>LN(ΣΥΝΘΕΣΗ_ΔΕΙΚΤΩΝ!K54/ΣΥΝΘΕΣΗ_ΔΕΙΚΤΩΝ!K53)</f>
        <v>-0.52749998990836022</v>
      </c>
      <c r="L53" s="10">
        <f>LN(ΣΥΝΘΕΣΗ_ΔΕΙΚΤΩΝ!L54/ΣΥΝΘΕΣΗ_ΔΕΙΚΤΩΝ!L53)</f>
        <v>1.2706651269114662E-2</v>
      </c>
      <c r="M53" s="10">
        <f>LN(ΣΥΝΘΕΣΗ_ΔΕΙΚΤΩΝ!M54/ΣΥΝΘΕΣΗ_ΔΕΙΚΤΩΝ!M53)</f>
        <v>3.6943515191684276E-2</v>
      </c>
      <c r="N53" s="10">
        <f>LN(ΣΥΝΘΕΣΗ_ΔΕΙΚΤΩΝ!N54/ΣΥΝΘΕΣΗ_ΔΕΙΚΤΩΝ!N53)</f>
        <v>5.5096558109694795E-3</v>
      </c>
      <c r="O53" s="10">
        <f>LN(ΣΥΝΘΕΣΗ_ΔΕΙΚΤΩΝ!O54/ΣΥΝΘΕΣΗ_ΔΕΙΚΤΩΝ!O53)</f>
        <v>1.115806270342023E-2</v>
      </c>
      <c r="P53" s="10">
        <f>LN(ΣΥΝΘΕΣΗ_ΔΕΙΚΤΩΝ!P54/ΣΥΝΘΕΣΗ_ΔΕΙΚΤΩΝ!P53)</f>
        <v>9.0498355199178562E-3</v>
      </c>
      <c r="Q53" s="10">
        <f>LN(ΣΥΝΘΕΣΗ_ΔΕΙΚΤΩΝ!Q54/ΣΥΝΘΕΣΗ_ΔΕΙΚΤΩΝ!Q53)</f>
        <v>1.2596387685685786E-2</v>
      </c>
      <c r="R53" s="10">
        <f>LN(ΣΥΝΘΕΣΗ_ΔΕΙΚΤΩΝ!R54/ΣΥΝΘΕΣΗ_ΔΕΙΚΤΩΝ!R53)</f>
        <v>2.8615667366556803E-2</v>
      </c>
      <c r="S53" s="10">
        <f>LN(ΣΥΝΘΕΣΗ_ΔΕΙΚΤΩΝ!S54/ΣΥΝΘΕΣΗ_ΔΕΙΚΤΩΝ!S53)</f>
        <v>3.2026026719408435E-2</v>
      </c>
      <c r="T53" s="10">
        <f>LN(ΣΥΝΘΕΣΗ_ΔΕΙΚΤΩΝ!T54/ΣΥΝΘΕΣΗ_ΔΕΙΚΤΩΝ!T53)</f>
        <v>-7.8155533482022652E-4</v>
      </c>
      <c r="U53" s="10">
        <f>LN(ΣΥΝΘΕΣΗ_ΔΕΙΚΤΩΝ!U54/ΣΥΝΘΕΣΗ_ΔΕΙΚΤΩΝ!U53)</f>
        <v>0</v>
      </c>
      <c r="V53" s="10">
        <f>LN(ΣΥΝΘΕΣΗ_ΔΕΙΚΤΩΝ!V54/ΣΥΝΘΕΣΗ_ΔΕΙΚΤΩΝ!V53)</f>
        <v>1.7322020613954412E-3</v>
      </c>
      <c r="W53" s="10">
        <f>LN(ΣΥΝΘΕΣΗ_ΔΕΙΚΤΩΝ!W54/ΣΥΝΘΕΣΗ_ΔΕΙΚΤΩΝ!W53)</f>
        <v>1.3513719166722855E-2</v>
      </c>
      <c r="X53" s="10">
        <f>LN(ΣΥΝΘΕΣΗ_ΔΕΙΚΤΩΝ!X54/ΣΥΝΘΕΣΗ_ΔΕΙΚΤΩΝ!X53)</f>
        <v>8.7808737108733947E-3</v>
      </c>
      <c r="Y53" s="10">
        <f>LN(ΣΥΝΘΕΣΗ_ΔΕΙΚΤΩΝ!Y54/ΣΥΝΘΕΣΗ_ΔΕΙΚΤΩΝ!Y53)</f>
        <v>3.9943866131644072E-2</v>
      </c>
      <c r="Z53" s="10">
        <f>LN(ΣΥΝΘΕΣΗ_ΔΕΙΚΤΩΝ!Z54/ΣΥΝΘΕΣΗ_ΔΕΙΚΤΩΝ!Z53)</f>
        <v>7.2202479734870973E-3</v>
      </c>
      <c r="AA53" s="10">
        <f>LN(ΣΥΝΘΕΣΗ_ΔΕΙΚΤΩΝ!AA54/ΣΥΝΘΕΣΗ_ΔΕΙΚΤΩΝ!AA53)</f>
        <v>2.8170876966696439E-2</v>
      </c>
      <c r="AB53" s="10">
        <f>LN(ΣΥΝΘΕΣΗ_ΔΕΙΚΤΩΝ!AB54/ΣΥΝΘΕΣΗ_ΔΕΙΚΤΩΝ!AB53)</f>
        <v>9.0909717012521048E-3</v>
      </c>
      <c r="AC53" s="10">
        <f>LN(ΣΥΝΘΕΣΗ_ΔΕΙΚΤΩΝ!AC54/ΣΥΝΘΕΣΗ_ΔΕΙΚΤΩΝ!AC53)</f>
        <v>0</v>
      </c>
      <c r="AD53" s="10">
        <f>LN(ΣΥΝΘΕΣΗ_ΔΕΙΚΤΩΝ!AD54/ΣΥΝΘΕΣΗ_ΔΕΙΚΤΩΝ!AD53)</f>
        <v>4.08219945202552E-2</v>
      </c>
      <c r="AE53" s="10">
        <f>LN(ΣΥΝΘΕΣΗ_ΔΕΙΚΤΩΝ!AE54/ΣΥΝΘΕΣΗ_ΔΕΙΚΤΩΝ!AE53)</f>
        <v>0</v>
      </c>
      <c r="AF53" s="10">
        <f>LN(ΣΥΝΘΕΣΗ_ΔΕΙΚΤΩΝ!AF54/ΣΥΝΘΕΣΗ_ΔΕΙΚΤΩΝ!AF53)</f>
        <v>2.5105921131076261E-2</v>
      </c>
      <c r="AG53" s="10">
        <f>LN(ΣΥΝΘΕΣΗ_ΔΕΙΚΤΩΝ!AG54/ΣΥΝΘΕΣΗ_ΔΕΙΚΤΩΝ!AG53)</f>
        <v>-1.3129291441792623E-2</v>
      </c>
      <c r="AH53" s="10">
        <f>LN(ΣΥΝΘΕΣΗ_ΔΕΙΚΤΩΝ!AH54/ΣΥΝΘΕΣΗ_ΔΕΙΚΤΩΝ!AH53)</f>
        <v>2.1898685307637524E-2</v>
      </c>
      <c r="AI53" s="10">
        <f>LN(ΣΥΝΘΕΣΗ_ΔΕΙΚΤΩΝ!AI54/ΣΥΝΘΕΣΗ_ΔΕΙΚΤΩΝ!AI53)</f>
        <v>8.7421634958658942E-3</v>
      </c>
      <c r="AJ53" s="10">
        <f>LN(ΣΥΝΘΕΣΗ_ΔΕΙΚΤΩΝ!AJ54/ΣΥΝΘΕΣΗ_ΔΕΙΚΤΩΝ!AJ53)</f>
        <v>1.7654935238720745E-2</v>
      </c>
      <c r="AK53" s="10">
        <f>LN(ΣΥΝΘΕΣΗ_ΔΕΙΚΤΩΝ!AK54/ΣΥΝΘΕΣΗ_ΔΕΙΚΤΩΝ!AK53)</f>
        <v>1.197619104671562E-2</v>
      </c>
    </row>
    <row r="54" spans="1:37" x14ac:dyDescent="0.25">
      <c r="A54" s="5">
        <v>42906</v>
      </c>
      <c r="B54" s="10">
        <f>LN(ΣΥΝΘΕΣΗ_ΔΕΙΚΤΩΝ!B55/ΣΥΝΘΕΣΗ_ΔΕΙΚΤΩΝ!B54)</f>
        <v>2.5863675972990822E-3</v>
      </c>
      <c r="C54" s="10">
        <f>LN(ΣΥΝΘΕΣΗ_ΔΕΙΚΤΩΝ!C55/ΣΥΝΘΕΣΗ_ΔΕΙΚΤΩΝ!C54)</f>
        <v>3.0190972279145731E-2</v>
      </c>
      <c r="D54" s="10">
        <f>LN(ΣΥΝΘΕΣΗ_ΔΕΙΚΤΩΝ!D55/ΣΥΝΘΕΣΗ_ΔΕΙΚΤΩΝ!D54)</f>
        <v>6.1538655743780656E-3</v>
      </c>
      <c r="E54" s="10">
        <f>LN(ΣΥΝΘΕΣΗ_ΔΕΙΚΤΩΝ!E55/ΣΥΝΘΕΣΗ_ΔΕΙΚΤΩΝ!E54)</f>
        <v>1.0715513813125356E-2</v>
      </c>
      <c r="F54" s="10">
        <f>LN(ΣΥΝΘΕΣΗ_ΔΕΙΚΤΩΝ!F55/ΣΥΝΘΕΣΗ_ΔΕΙΚΤΩΝ!F54)</f>
        <v>-3.3783815916271949E-3</v>
      </c>
      <c r="G54" s="10">
        <f>LN(ΣΥΝΘΕΣΗ_ΔΕΙΚΤΩΝ!G55/ΣΥΝΘΕΣΗ_ΔΕΙΚΤΩΝ!G54)</f>
        <v>-1.2270092591814247E-2</v>
      </c>
      <c r="H54" s="10">
        <f>LN(ΣΥΝΘΕΣΗ_ΔΕΙΚΤΩΝ!H55/ΣΥΝΘΕΣΗ_ΔΕΙΚΤΩΝ!H54)</f>
        <v>-3.7854934794818561E-3</v>
      </c>
      <c r="I54" s="10">
        <f>LN(ΣΥΝΘΕΣΗ_ΔΕΙΚΤΩΝ!I55/ΣΥΝΘΕΣΗ_ΔΕΙΚΤΩΝ!I54)</f>
        <v>-2.0888487947355421E-2</v>
      </c>
      <c r="J54" s="10">
        <f>LN(ΣΥΝΘΕΣΗ_ΔΕΙΚΤΩΝ!J55/ΣΥΝΘΕΣΗ_ΔΕΙΚΤΩΝ!J54)</f>
        <v>1.2371291802546829E-2</v>
      </c>
      <c r="K54" s="10">
        <f>LN(ΣΥΝΘΕΣΗ_ΔΕΙΚΤΩΝ!K55/ΣΥΝΘΕΣΗ_ΔΕΙΚΤΩΝ!K54)</f>
        <v>0</v>
      </c>
      <c r="L54" s="10">
        <f>LN(ΣΥΝΘΕΣΗ_ΔΕΙΚΤΩΝ!L55/ΣΥΝΘΕΣΗ_ΔΕΙΚΤΩΝ!L54)</f>
        <v>-2.0408871631207123E-2</v>
      </c>
      <c r="M54" s="10">
        <f>LN(ΣΥΝΘΕΣΗ_ΔΕΙΚΤΩΝ!M55/ΣΥΝΘΕΣΗ_ΔΕΙΚΤΩΝ!M54)</f>
        <v>3.5627177643151035E-2</v>
      </c>
      <c r="N54" s="10">
        <f>LN(ΣΥΝΘΕΣΗ_ΔΕΙΚΤΩΝ!N55/ΣΥΝΘΕΣΗ_ΔΕΙΚΤΩΝ!N54)</f>
        <v>3.9326371138481891E-2</v>
      </c>
      <c r="O54" s="10">
        <f>LN(ΣΥΝΘΕΣΗ_ΔΕΙΚΤΩΝ!O55/ΣΥΝΘΕΣΗ_ΔΕΙΚΤΩΝ!O54)</f>
        <v>8.4709855264478006E-3</v>
      </c>
      <c r="P54" s="10">
        <f>LN(ΣΥΝΘΕΣΗ_ΔΕΙΚΤΩΝ!P55/ΣΥΝΘΕΣΗ_ΔΕΙΚΤΩΝ!P54)</f>
        <v>7.9761140700088176E-3</v>
      </c>
      <c r="Q54" s="10">
        <f>LN(ΣΥΝΘΕΣΗ_ΔΕΙΚΤΩΝ!Q55/ΣΥΝΘΕΣΗ_ΔΕΙΚΤΩΝ!Q54)</f>
        <v>2.2009141491789848E-2</v>
      </c>
      <c r="R54" s="10">
        <f>LN(ΣΥΝΘΕΣΗ_ΔΕΙΚΤΩΝ!R55/ΣΥΝΘΕΣΗ_ΔΕΙΚΤΩΝ!R54)</f>
        <v>1.6401718383800903E-2</v>
      </c>
      <c r="S54" s="10">
        <f>LN(ΣΥΝΘΕΣΗ_ΔΕΙΚΤΩΝ!S55/ΣΥΝΘΕΣΗ_ΔΕΙΚΤΩΝ!S54)</f>
        <v>2.8612322810321949E-3</v>
      </c>
      <c r="T54" s="10">
        <f>LN(ΣΥΝΘΕΣΗ_ΔΕΙΚΤΩΝ!T55/ΣΥΝΘΕΣΗ_ΔΕΙΚΤΩΝ!T54)</f>
        <v>1.5516215091756973E-2</v>
      </c>
      <c r="U54" s="10">
        <f>LN(ΣΥΝΘΕΣΗ_ΔΕΙΚΤΩΝ!U55/ΣΥΝΘΕΣΗ_ΔΕΙΚΤΩΝ!U54)</f>
        <v>7.1971522184858094E-3</v>
      </c>
      <c r="V54" s="10">
        <f>LN(ΣΥΝΘΕΣΗ_ΔΕΙΚΤΩΝ!V55/ΣΥΝΘΕΣΗ_ΔΕΙΚΤΩΝ!V54)</f>
        <v>1.3409174614966895E-2</v>
      </c>
      <c r="W54" s="10">
        <f>LN(ΣΥΝΘΕΣΗ_ΔΕΙΚΤΩΝ!W55/ΣΥΝΘΕΣΗ_ΔΕΙΚΤΩΝ!W54)</f>
        <v>-2.2396425935047983E-3</v>
      </c>
      <c r="X54" s="10">
        <f>LN(ΣΥΝΘΕΣΗ_ΔΕΙΚΤΩΝ!X55/ΣΥΝΘΕΣΗ_ΔΕΙΚΤΩΝ!X54)</f>
        <v>4.4732796578782624E-3</v>
      </c>
      <c r="Y54" s="10">
        <f>LN(ΣΥΝΘΕΣΗ_ΔΕΙΚΤΩΝ!Y55/ΣΥΝΘΕΣΗ_ΔΕΙΚΤΩΝ!Y54)</f>
        <v>-6.0423144559625863E-3</v>
      </c>
      <c r="Z54" s="10">
        <f>LN(ΣΥΝΘΕΣΗ_ΔΕΙΚΤΩΝ!Z55/ΣΥΝΘΕΣΗ_ΔΕΙΚΤΩΝ!Z54)</f>
        <v>4.2259809289882599E-2</v>
      </c>
      <c r="AA54" s="10">
        <f>LN(ΣΥΝΘΕΣΗ_ΔΕΙΚΤΩΝ!AA55/ΣΥΝΘΕΣΗ_ΔΕΙΚΤΩΝ!AA54)</f>
        <v>-3.5339366445308849E-2</v>
      </c>
      <c r="AB54" s="10">
        <f>LN(ΣΥΝΘΕΣΗ_ΔΕΙΚΤΩΝ!AB55/ΣΥΝΘΕΣΗ_ΔΕΙΚΤΩΝ!AB54)</f>
        <v>1.3483350337287207E-2</v>
      </c>
      <c r="AC54" s="10">
        <f>LN(ΣΥΝΘΕΣΗ_ΔΕΙΚΤΩΝ!AC55/ΣΥΝΘΕΣΗ_ΔΕΙΚΤΩΝ!AC54)</f>
        <v>2.4692612590371633E-2</v>
      </c>
      <c r="AD54" s="10">
        <f>LN(ΣΥΝΘΕΣΗ_ΔΕΙΚΤΩΝ!AD55/ΣΥΝΘΕΣΗ_ΔΕΙΚΤΩΝ!AD54)</f>
        <v>-1.5677812719229793E-2</v>
      </c>
      <c r="AE54" s="10">
        <f>LN(ΣΥΝΘΕΣΗ_ΔΕΙΚΤΩΝ!AE55/ΣΥΝΘΕΣΗ_ΔΕΙΚΤΩΝ!AE54)</f>
        <v>9.2166551049240476E-3</v>
      </c>
      <c r="AF54" s="10">
        <f>LN(ΣΥΝΘΕΣΗ_ΔΕΙΚΤΩΝ!AF55/ΣΥΝΘΕΣΗ_ΔΕΙΚΤΩΝ!AF54)</f>
        <v>1.1503824481484713E-2</v>
      </c>
      <c r="AG54" s="10">
        <f>LN(ΣΥΝΘΕΣΗ_ΔΕΙΚΤΩΝ!AG55/ΣΥΝΘΕΣΗ_ΔΕΙΚΤΩΝ!AG54)</f>
        <v>0</v>
      </c>
      <c r="AH54" s="10">
        <f>LN(ΣΥΝΘΕΣΗ_ΔΕΙΚΤΩΝ!AH55/ΣΥΝΘΕΣΗ_ΔΕΙΚΤΩΝ!AH54)</f>
        <v>1.077209698191104E-2</v>
      </c>
      <c r="AI54" s="10">
        <f>LN(ΣΥΝΘΕΣΗ_ΔΕΙΚΤΩΝ!AI55/ΣΥΝΘΕΣΗ_ΔΕΙΚΤΩΝ!AI54)</f>
        <v>1.5355388083194737E-2</v>
      </c>
      <c r="AJ54" s="10">
        <f>LN(ΣΥΝΘΕΣΗ_ΔΕΙΚΤΩΝ!AJ55/ΣΥΝΘΕΣΗ_ΔΕΙΚΤΩΝ!AJ54)</f>
        <v>5.5907631938296086E-2</v>
      </c>
      <c r="AK54" s="10">
        <f>LN(ΣΥΝΘΕΣΗ_ΔΕΙΚΤΩΝ!AK55/ΣΥΝΘΕΣΗ_ΔΕΙΚΤΩΝ!AK54)</f>
        <v>2.3530497410194036E-2</v>
      </c>
    </row>
    <row r="55" spans="1:37" x14ac:dyDescent="0.25">
      <c r="A55" s="5">
        <v>42907</v>
      </c>
      <c r="B55" s="10">
        <f>LN(ΣΥΝΘΕΣΗ_ΔΕΙΚΤΩΝ!B56/ΣΥΝΘΕΣΗ_ΔΕΙΚΤΩΝ!B55)</f>
        <v>-2.2164767108919558E-3</v>
      </c>
      <c r="C55" s="10">
        <f>LN(ΣΥΝΘΕΣΗ_ΔΕΙΚΤΩΝ!C56/ΣΥΝΘΕΣΗ_ΔΕΙΚΤΩΝ!C55)</f>
        <v>-1.3950246391646497E-3</v>
      </c>
      <c r="D55" s="10">
        <f>LN(ΣΥΝΘΕΣΗ_ΔΕΙΚΤΩΝ!D56/ΣΥΝΘΕΣΗ_ΔΕΙΚΤΩΝ!D55)</f>
        <v>-1.5456258236691577E-2</v>
      </c>
      <c r="E55" s="10">
        <f>LN(ΣΥΝΘΕΣΗ_ΔΕΙΚΤΩΝ!E56/ΣΥΝΘΕΣΗ_ΔΕΙΚΤΩΝ!E55)</f>
        <v>-3.1397200046676412E-3</v>
      </c>
      <c r="F55" s="10">
        <f>LN(ΣΥΝΘΕΣΗ_ΔΕΙΚΤΩΝ!F56/ΣΥΝΘΕΣΗ_ΔΕΙΚΤΩΝ!F55)</f>
        <v>-1.7065260554187098E-2</v>
      </c>
      <c r="G55" s="10">
        <f>LN(ΣΥΝΘΕΣΗ_ΔΕΙΚΤΩΝ!G56/ΣΥΝΘΕΣΗ_ΔΕΙΚΤΩΝ!G55)</f>
        <v>4.8202101817877478E-2</v>
      </c>
      <c r="H55" s="10">
        <f>LN(ΣΥΝΘΕΣΗ_ΔΕΙΚΤΩΝ!H56/ΣΥΝΘΕΣΗ_ΔΕΙΚΤΩΝ!H55)</f>
        <v>-3.799877909774786E-3</v>
      </c>
      <c r="I55" s="10">
        <f>LN(ΣΥΝΘΕΣΗ_ΔΕΙΚΤΩΝ!I56/ΣΥΝΘΕΣΗ_ΔΕΙΚΤΩΝ!I55)</f>
        <v>2.0888487947355532E-2</v>
      </c>
      <c r="J55" s="10">
        <f>LN(ΣΥΝΘΕΣΗ_ΔΕΙΚΤΩΝ!J56/ΣΥΝΘΕΣΗ_ΔΕΙΚΤΩΝ!J55)</f>
        <v>-1.9868203216725059E-2</v>
      </c>
      <c r="K55" s="10">
        <f>LN(ΣΥΝΘΕΣΗ_ΔΕΙΚΤΩΝ!K56/ΣΥΝΘΕΣΗ_ΔΕΙΚΤΩΝ!K55)</f>
        <v>2.1882711249507806E-2</v>
      </c>
      <c r="L55" s="10">
        <f>LN(ΣΥΝΘΕΣΗ_ΔΕΙΚΤΩΝ!L56/ΣΥΝΘΕΣΗ_ΔΕΙΚΤΩΝ!L55)</f>
        <v>1.1531197599189641E-2</v>
      </c>
      <c r="M55" s="10">
        <f>LN(ΣΥΝΘΕΣΗ_ΔΕΙΚΤΩΝ!M56/ΣΥΝΘΕΣΗ_ΔΕΙΚΤΩΝ!M55)</f>
        <v>1.6652793190612488E-3</v>
      </c>
      <c r="N55" s="10">
        <f>LN(ΣΥΝΘΕΣΗ_ΔΕΙΚΤΩΝ!N56/ΣΥΝΘΕΣΗ_ΔΕΙΚΤΩΝ!N55)</f>
        <v>3.6910139452089484E-3</v>
      </c>
      <c r="O55" s="10">
        <f>LN(ΣΥΝΘΕΣΗ_ΔΕΙΚΤΩΝ!O56/ΣΥΝΘΕΣΗ_ΔΕΙΚΤΩΝ!O55)</f>
        <v>4.8780584534329936E-3</v>
      </c>
      <c r="P55" s="10">
        <f>LN(ΣΥΝΘΕΣΗ_ΔΕΙΚΤΩΝ!P56/ΣΥΝΘΕΣΗ_ΔΕΙΚΤΩΝ!P55)</f>
        <v>-8.9776164070983107E-3</v>
      </c>
      <c r="Q55" s="10">
        <f>LN(ΣΥΝΘΕΣΗ_ΔΕΙΚΤΩΝ!Q56/ΣΥΝΘΕΣΗ_ΔΕΙΚΤΩΝ!Q55)</f>
        <v>3.8697289953683774E-2</v>
      </c>
      <c r="R55" s="10">
        <f>LN(ΣΥΝΘΕΣΗ_ΔΕΙΚΤΩΝ!R56/ΣΥΝΘΕΣΗ_ΔΕΙΚΤΩΝ!R55)</f>
        <v>-4.7961722634929441E-3</v>
      </c>
      <c r="S55" s="10">
        <f>LN(ΣΥΝΘΕΣΗ_ΔΕΙΚΤΩΝ!S56/ΣΥΝΘΕΣΗ_ΔΕΙΚΤΩΝ!S55)</f>
        <v>-1.4388737452099556E-2</v>
      </c>
      <c r="T55" s="10">
        <f>LN(ΣΥΝΘΕΣΗ_ΔΕΙΚΤΩΝ!T56/ΣΥΝΘΕΣΗ_ΔΕΙΚΤΩΝ!T55)</f>
        <v>-2.6522615508978966E-2</v>
      </c>
      <c r="U55" s="10">
        <f>LN(ΣΥΝΘΕΣΗ_ΔΕΙΚΤΩΝ!U56/ΣΥΝΘΕΣΗ_ΔΕΙΚΤΩΝ!U55)</f>
        <v>-1.5255213548248143E-2</v>
      </c>
      <c r="V55" s="10">
        <f>LN(ΣΥΝΘΕΣΗ_ΔΕΙΚΤΩΝ!V56/ΣΥΝΘΕΣΗ_ΔΕΙΚΤΩΝ!V55)</f>
        <v>-6.6821117303859636E-3</v>
      </c>
      <c r="W55" s="10">
        <f>LN(ΣΥΝΘΕΣΗ_ΔΕΙΚΤΩΝ!W56/ΣΥΝΘΕΣΗ_ΔΕΙΚΤΩΝ!W55)</f>
        <v>-3.1893363775953733E-2</v>
      </c>
      <c r="X55" s="10">
        <f>LN(ΣΥΝΘΕΣΗ_ΔΕΙΚΤΩΝ!X56/ΣΥΝΘΕΣΗ_ΔΕΙΚΤΩΝ!X55)</f>
        <v>-2.2341385521623602E-3</v>
      </c>
      <c r="Y55" s="10">
        <f>LN(ΣΥΝΘΕΣΗ_ΔΕΙΚΤΩΝ!Y56/ΣΥΝΘΕΣΗ_ΔΕΙΚΤΩΝ!Y55)</f>
        <v>-3.034903695154047E-3</v>
      </c>
      <c r="Z55" s="10">
        <f>LN(ΣΥΝΘΕΣΗ_ΔΕΙΚΤΩΝ!Z56/ΣΥΝΘΕΣΗ_ΔΕΙΚΤΩΝ!Z55)</f>
        <v>1.3698844358161927E-2</v>
      </c>
      <c r="AA55" s="10">
        <f>LN(ΣΥΝΘΕΣΗ_ΔΕΙΚΤΩΝ!AA56/ΣΥΝΘΕΣΗ_ΔΕΙΚΤΩΝ!AA55)</f>
        <v>-1.4493007302566639E-2</v>
      </c>
      <c r="AB55" s="10">
        <f>LN(ΣΥΝΘΕΣΗ_ΔΕΙΚΤΩΝ!AB56/ΣΥΝΘΕΣΗ_ΔΕΙΚΤΩΝ!AB55)</f>
        <v>2.4256977645559962E-2</v>
      </c>
      <c r="AC55" s="10">
        <f>LN(ΣΥΝΘΕΣΗ_ΔΕΙΚΤΩΝ!AC56/ΣΥΝΘΕΣΗ_ΔΕΙΚΤΩΝ!AC55)</f>
        <v>-8.1633106391609811E-3</v>
      </c>
      <c r="AD55" s="10">
        <f>LN(ΣΥΝΘΕΣΗ_ΔΕΙΚΤΩΝ!AD56/ΣΥΝΘΕΣΗ_ΔΕΙΚΤΩΝ!AD55)</f>
        <v>-2.052523594473081E-2</v>
      </c>
      <c r="AE55" s="10">
        <f>LN(ΣΥΝΘΕΣΗ_ΔΕΙΚΤΩΝ!AE56/ΣΥΝΘΕΣΗ_ΔΕΙΚΤΩΝ!AE55)</f>
        <v>5.3584246134106263E-2</v>
      </c>
      <c r="AF55" s="10">
        <f>LN(ΣΥΝΘΕΣΗ_ΔΕΙΚΤΩΝ!AF56/ΣΥΝΘΕΣΗ_ΔΕΙΚΤΩΝ!AF55)</f>
        <v>-1.9802627296179754E-2</v>
      </c>
      <c r="AG55" s="10">
        <f>LN(ΣΥΝΘΕΣΗ_ΔΕΙΚΤΩΝ!AG56/ΣΥΝΘΕΣΗ_ΔΕΙΚΤΩΝ!AG55)</f>
        <v>-2.4527427996212426E-2</v>
      </c>
      <c r="AH55" s="10">
        <f>LN(ΣΥΝΘΕΣΗ_ΔΕΙΚΤΩΝ!AH56/ΣΥΝΘΕΣΗ_ΔΕΙΚΤΩΝ!AH55)</f>
        <v>-4.3802622658392999E-2</v>
      </c>
      <c r="AI55" s="10">
        <f>LN(ΣΥΝΘΕΣΗ_ΔΕΙΚΤΩΝ!AI56/ΣΥΝΘΕΣΗ_ΔΕΙΚΤΩΝ!AI55)</f>
        <v>1.4184634991956381E-2</v>
      </c>
      <c r="AJ55" s="10">
        <f>LN(ΣΥΝΘΕΣΗ_ΔΕΙΚΤΩΝ!AJ56/ΣΥΝΘΕΣΗ_ΔΕΙΚΤΩΝ!AJ55)</f>
        <v>5.9650708695976197E-2</v>
      </c>
      <c r="AK55" s="10">
        <f>LN(ΣΥΝΘΕΣΗ_ΔΕΙΚΤΩΝ!AK56/ΣΥΝΘΕΣΗ_ΔΕΙΚΤΩΝ!AK55)</f>
        <v>-1.1696039763191411E-2</v>
      </c>
    </row>
    <row r="56" spans="1:37" x14ac:dyDescent="0.25">
      <c r="A56" s="5">
        <v>42908</v>
      </c>
      <c r="B56" s="10">
        <f>LN(ΣΥΝΘΕΣΗ_ΔΕΙΚΤΩΝ!B57/ΣΥΝΘΕΣΗ_ΔΕΙΚΤΩΝ!B56)</f>
        <v>2.2164767108919688E-3</v>
      </c>
      <c r="C56" s="10">
        <f>LN(ΣΥΝΘΕΣΗ_ΔΕΙΚΤΩΝ!C57/ΣΥΝΘΕΣΗ_ΔΕΙΚΤΩΝ!C56)</f>
        <v>-3.3596724983337677E-2</v>
      </c>
      <c r="D56" s="10">
        <f>LN(ΣΥΝΘΕΣΗ_ΔΕΙΚΤΩΝ!D57/ΣΥΝΘΕΣΗ_ΔΕΙΚΤΩΝ!D56)</f>
        <v>-9.3897403498392554E-3</v>
      </c>
      <c r="E56" s="10">
        <f>LN(ΣΥΝΘΕΣΗ_ΔΕΙΚΤΩΝ!E57/ΣΥΝΘΕΣΗ_ΔΕΙΚΤΩΝ!E56)</f>
        <v>-1.2586534071961774E-3</v>
      </c>
      <c r="F56" s="10">
        <f>LN(ΣΥΝΘΕΣΗ_ΔΕΙΚΤΩΝ!F57/ΣΥΝΘΕΣΗ_ΔΕΙΚΤΩΝ!F56)</f>
        <v>6.861090379945381E-3</v>
      </c>
      <c r="G56" s="10">
        <f>LN(ΣΥΝΘΕΣΗ_ΔΕΙΚΤΩΝ!G57/ΣΥΝΘΕΣΗ_ΔΕΙΚΤΩΝ!G56)</f>
        <v>-3.5932009226063329E-2</v>
      </c>
      <c r="H56" s="10">
        <f>LN(ΣΥΝΘΕΣΗ_ΔΕΙΚΤΩΝ!H57/ΣΥΝΘΕΣΗ_ΔΕΙΚΤΩΝ!H56)</f>
        <v>3.1233019689931585E-2</v>
      </c>
      <c r="I56" s="10">
        <f>LN(ΣΥΝΘΕΣΗ_ΔΕΙΚΤΩΝ!I57/ΣΥΝΘΕΣΗ_ΔΕΙΚΤΩΝ!I56)</f>
        <v>-1.3004084423206684E-2</v>
      </c>
      <c r="J56" s="10">
        <f>LN(ΣΥΝΘΕΣΗ_ΔΕΙΚΤΩΝ!J57/ΣΥΝΘΕΣΗ_ΔΕΙΚΤΩΝ!J56)</f>
        <v>9.1552865869543951E-3</v>
      </c>
      <c r="K56" s="10">
        <f>LN(ΣΥΝΘΕΣΗ_ΔΕΙΚΤΩΝ!K57/ΣΥΝΘΕΣΗ_ΔΕΙΚΤΩΝ!K56)</f>
        <v>1.2903404835907782E-2</v>
      </c>
      <c r="L56" s="10">
        <f>LN(ΣΥΝΘΕΣΗ_ΔΕΙΚΤΩΝ!L57/ΣΥΝΘΕΣΗ_ΔΕΙΚΤΩΝ!L56)</f>
        <v>-3.236528450203166E-2</v>
      </c>
      <c r="M56" s="10">
        <f>LN(ΣΥΝΘΕΣΗ_ΔΕΙΚΤΩΝ!M57/ΣΥΝΘΕΣΗ_ΔΕΙΚΤΩΝ!M56)</f>
        <v>-2.3570114707111109E-2</v>
      </c>
      <c r="N56" s="10">
        <f>LN(ΣΥΝΘΕΣΗ_ΔΕΙΚΤΩΝ!N57/ΣΥΝΘΕΣΗ_ΔΕΙΚΤΩΝ!N56)</f>
        <v>2.0834086902841834E-2</v>
      </c>
      <c r="O56" s="10">
        <f>LN(ΣΥΝΘΕΣΗ_ΔΕΙΚΤΩΝ!O57/ΣΥΝΘΕΣΗ_ΔΕΙΚΤΩΝ!O56)</f>
        <v>1.4493007302566824E-2</v>
      </c>
      <c r="P56" s="10">
        <f>LN(ΣΥΝΘΕΣΗ_ΔΕΙΚΤΩΝ!P57/ΣΥΝΘΕΣΗ_ΔΕΙΚΤΩΝ!P56)</f>
        <v>2.0020026706729687E-3</v>
      </c>
      <c r="Q56" s="10">
        <f>LN(ΣΥΝΘΕΣΗ_ΔΕΙΚΤΩΝ!Q57/ΣΥΝΘΕΣΗ_ΔΕΙΚΤΩΝ!Q56)</f>
        <v>-1.185003991749573E-2</v>
      </c>
      <c r="R56" s="10">
        <f>LN(ΣΥΝΘΕΣΗ_ΔΕΙΚΤΩΝ!R57/ΣΥΝΘΕΣΗ_ΔΕΙΚΤΩΝ!R56)</f>
        <v>2.750291888962678E-2</v>
      </c>
      <c r="S56" s="10">
        <f>LN(ΣΥΝΘΕΣΗ_ΔΕΙΚΤΩΝ!S57/ΣΥΝΘΕΣΗ_ΔΕΙΚΤΩΝ!S56)</f>
        <v>3.4191364748279128E-2</v>
      </c>
      <c r="T56" s="10">
        <f>LN(ΣΥΝΘΕΣΗ_ΔΕΙΚΤΩΝ!T57/ΣΥΝΘΕΣΗ_ΔΕΙΚΤΩΝ!T56)</f>
        <v>6.6968932578910503E-3</v>
      </c>
      <c r="U56" s="10">
        <f>LN(ΣΥΝΘΕΣΗ_ΔΕΙΚΤΩΝ!U57/ΣΥΝΘΕΣΗ_ΔΕΙΚΤΩΝ!U56)</f>
        <v>0</v>
      </c>
      <c r="V56" s="10">
        <f>LN(ΣΥΝΘΕΣΗ_ΔΕΙΚΤΩΝ!V57/ΣΥΝΘΕΣΗ_ΔΕΙΚΤΩΝ!V56)</f>
        <v>-1.1932696711845962E-2</v>
      </c>
      <c r="W56" s="10">
        <f>LN(ΣΥΝΘΕΣΗ_ΔΕΙΚΤΩΝ!W57/ΣΥΝΘΕΣΗ_ΔΕΙΚΤΩΝ!W56)</f>
        <v>-4.6403795565022254E-3</v>
      </c>
      <c r="X56" s="10">
        <f>LN(ΣΥΝΘΕΣΗ_ΔΕΙΚΤΩΝ!X57/ΣΥΝΘΕΣΗ_ΔΕΙΚΤΩΝ!X56)</f>
        <v>0</v>
      </c>
      <c r="Y56" s="10">
        <f>LN(ΣΥΝΘΕΣΗ_ΔΕΙΚΤΩΝ!Y57/ΣΥΝΘΕΣΗ_ΔΕΙΚΤΩΝ!Y56)</f>
        <v>-1.8405427542715409E-2</v>
      </c>
      <c r="Z56" s="10">
        <f>LN(ΣΥΝΘΕΣΗ_ΔΕΙΚΤΩΝ!Z57/ΣΥΝΘΕΣΗ_ΔΕΙΚΤΩΝ!Z56)</f>
        <v>5.2992530140510377E-2</v>
      </c>
      <c r="AA56" s="10">
        <f>LN(ΣΥΝΘΕΣΗ_ΔΕΙΚΤΩΝ!AA57/ΣΥΝΘΕΣΗ_ΔΕΙΚΤΩΝ!AA56)</f>
        <v>-1.4706147389695449E-2</v>
      </c>
      <c r="AB56" s="10">
        <f>LN(ΣΥΝΘΕΣΗ_ΔΕΙΚΤΩΝ!AB57/ΣΥΝΘΕΣΗ_ΔΕΙΚΤΩΝ!AB56)</f>
        <v>4.3478329361034225E-3</v>
      </c>
      <c r="AC56" s="10">
        <f>LN(ΣΥΝΘΕΣΗ_ΔΕΙΚΤΩΝ!AC57/ΣΥΝΘΕΣΗ_ΔΕΙΚΤΩΝ!AC56)</f>
        <v>8.1633106391608354E-3</v>
      </c>
      <c r="AD56" s="10">
        <f>LN(ΣΥΝΘΕΣΗ_ΔΕΙΚΤΩΝ!AD57/ΣΥΝΘΕΣΗ_ΔΕΙΚΤΩΝ!AD56)</f>
        <v>-6.9364439966570985E-3</v>
      </c>
      <c r="AE56" s="10">
        <f>LN(ΣΥΝΘΕΣΗ_ΔΕΙΚΤΩΝ!AE57/ΣΥΝΘΕΣΗ_ΔΕΙΚΤΩΝ!AE56)</f>
        <v>1.7241806434506173E-2</v>
      </c>
      <c r="AF56" s="10">
        <f>LN(ΣΥΝΘΕΣΗ_ΔΕΙΚΤΩΝ!AF57/ΣΥΝΘΕΣΗ_ΔΕΙΚΤΩΝ!AF56)</f>
        <v>3.278982282299097E-2</v>
      </c>
      <c r="AG56" s="10">
        <f>LN(ΣΥΝΘΕΣΗ_ΔΕΙΚΤΩΝ!AG57/ΣΥΝΘΕΣΗ_ΔΕΙΚΤΩΝ!AG56)</f>
        <v>1.3453117697118676E-2</v>
      </c>
      <c r="AH56" s="10">
        <f>LN(ΣΥΝΘΕΣΗ_ΔΕΙΚΤΩΝ!AH57/ΣΥΝΘΕΣΗ_ΔΕΙΚΤΩΝ!AH56)</f>
        <v>-4.9723435352430623E-2</v>
      </c>
      <c r="AI56" s="10">
        <f>LN(ΣΥΝΘΕΣΗ_ΔΕΙΚΤΩΝ!AI57/ΣΥΝΘΕΣΗ_ΔΕΙΚΤΩΝ!AI56)</f>
        <v>2.3202897079663793E-2</v>
      </c>
      <c r="AJ56" s="10">
        <f>LN(ΣΥΝΘΕΣΗ_ΔΕΙΚΤΩΝ!AJ57/ΣΥΝΘΕΣΗ_ΔΕΙΚΤΩΝ!AJ56)</f>
        <v>-2.4803977365808288E-2</v>
      </c>
      <c r="AK56" s="10">
        <f>LN(ΣΥΝΘΕΣΗ_ΔΕΙΚΤΩΝ!AK57/ΣΥΝΘΕΣΗ_ΔΕΙΚΤΩΝ!AK56)</f>
        <v>1.5564516541111548E-2</v>
      </c>
    </row>
    <row r="57" spans="1:37" x14ac:dyDescent="0.25">
      <c r="A57" s="5">
        <v>42909</v>
      </c>
      <c r="B57" s="10">
        <f>LN(ΣΥΝΘΕΣΗ_ΔΕΙΚΤΩΝ!B58/ΣΥΝΘΕΣΗ_ΔΕΙΚΤΩΝ!B57)</f>
        <v>1.1009285508369175E-2</v>
      </c>
      <c r="C57" s="10">
        <f>LN(ΣΥΝΘΕΣΗ_ΔΕΙΚΤΩΝ!C58/ΣΥΝΘΕΣΗ_ΔΕΙΚΤΩΝ!C57)</f>
        <v>-3.857285399758042E-3</v>
      </c>
      <c r="D57" s="10">
        <f>LN(ΣΥΝΘΕΣΗ_ΔΕΙΚΤΩΝ!D58/ΣΥΝΘΕΣΗ_ΔΕΙΚΤΩΝ!D57)</f>
        <v>5.22740343515173E-3</v>
      </c>
      <c r="E57" s="10">
        <f>LN(ΣΥΝΘΕΣΗ_ΔΕΙΚΤΩΝ!E58/ΣΥΝΘΕΣΗ_ΔΕΙΚΤΩΝ!E57)</f>
        <v>1.8873865307057287E-3</v>
      </c>
      <c r="F57" s="10">
        <f>LN(ΣΥΝΘΕΣΗ_ΔΕΙΚΤΩΝ!F58/ΣΥΝΘΕΣΗ_ΔΕΙΚΤΩΝ!F57)</f>
        <v>5.4876610225834302E-2</v>
      </c>
      <c r="G57" s="10">
        <f>LN(ΣΥΝΘΕΣΗ_ΔΕΙΚΤΩΝ!G58/ΣΥΝΘΕΣΗ_ΔΕΙΚΤΩΝ!G57)</f>
        <v>-1.2270092591814247E-2</v>
      </c>
      <c r="H57" s="10">
        <f>LN(ΣΥΝΘΕΣΗ_ΔΕΙΚΤΩΝ!H58/ΣΥΝΘΕΣΗ_ΔΕΙΚΤΩΝ!H57)</f>
        <v>1.4652276786870196E-2</v>
      </c>
      <c r="I57" s="10">
        <f>LN(ΣΥΝΘΕΣΗ_ΔΕΙΚΤΩΝ!I58/ΣΥΝΘΕΣΗ_ΔΕΙΚΤΩΝ!I57)</f>
        <v>1.041676085825558E-2</v>
      </c>
      <c r="J57" s="10">
        <f>LN(ΣΥΝΘΕΣΗ_ΔΕΙΚΤΩΝ!J58/ΣΥΝΘΕΣΗ_ΔΕΙΚΤΩΝ!J57)</f>
        <v>-1.6583751727761162E-3</v>
      </c>
      <c r="K57" s="10">
        <f>LN(ΣΥΝΘΕΣΗ_ΔΕΙΚΤΩΝ!K58/ΣΥΝΘΕΣΗ_ΔΕΙΚΤΩΝ!K57)</f>
        <v>0</v>
      </c>
      <c r="L57" s="10">
        <f>LN(ΣΥΝΘΕΣΗ_ΔΕΙΚΤΩΝ!L58/ΣΥΝΘΕΣΗ_ΔΕΙΚΤΩΝ!L57)</f>
        <v>1.8253440309350517E-2</v>
      </c>
      <c r="M57" s="10">
        <f>LN(ΣΥΝΘΕΣΗ_ΔΕΙΚΤΩΝ!M58/ΣΥΝΘΕΣΗ_ΔΕΙΚΤΩΝ!M57)</f>
        <v>8.4818150559091299E-3</v>
      </c>
      <c r="N57" s="10">
        <f>LN(ΣΥΝΘΕΣΗ_ΔΕΙΚΤΩΝ!N58/ΣΥΝΘΕΣΗ_ΔΕΙΚΤΩΝ!N57)</f>
        <v>-1.0362787035546547E-2</v>
      </c>
      <c r="O57" s="10">
        <f>LN(ΣΥΝΘΕΣΗ_ΔΕΙΚΤΩΝ!O58/ΣΥΝΘΕΣΗ_ΔΕΙΚΤΩΝ!O57)</f>
        <v>-1.1997601919040602E-3</v>
      </c>
      <c r="P57" s="10">
        <f>LN(ΣΥΝΘΕΣΗ_ΔΕΙΚΤΩΝ!P58/ΣΥΝΘΕΣΗ_ΔΕΙΚΤΩΝ!P57)</f>
        <v>-2.0202707317519355E-2</v>
      </c>
      <c r="Q57" s="10">
        <f>LN(ΣΥΝΘΕΣΗ_ΔΕΙΚΤΩΝ!Q58/ΣΥΝΘΕΣΗ_ΔΕΙΚΤΩΝ!Q57)</f>
        <v>2.4854124340702496E-2</v>
      </c>
      <c r="R57" s="10">
        <f>LN(ΣΥΝΘΕΣΗ_ΔΕΙΚΤΩΝ!R58/ΣΥΝΘΕΣΗ_ΔΕΙΚΤΩΝ!R57)</f>
        <v>1.0237409093220309E-2</v>
      </c>
      <c r="S57" s="10">
        <f>LN(ΣΥΝΘΕΣΗ_ΔΕΙΚΤΩΝ!S58/ΣΥΝΘΕΣΗ_ΔΕΙΚΤΩΝ!S57)</f>
        <v>8.3682496705165792E-3</v>
      </c>
      <c r="T57" s="10">
        <f>LN(ΣΥΝΘΕΣΗ_ΔΕΙΚΤΩΝ!T58/ΣΥΝΘΕΣΗ_ΔΕΙΚΤΩΝ!T57)</f>
        <v>6.2622513846140732E-3</v>
      </c>
      <c r="U57" s="10">
        <f>LN(ΣΥΝΘΕΣΗ_ΔΕΙΚΤΩΝ!U58/ΣΥΝΘΕΣΗ_ΔΕΙΚΤΩΝ!U57)</f>
        <v>0</v>
      </c>
      <c r="V57" s="10">
        <f>LN(ΣΥΝΘΕΣΗ_ΔΕΙΚΤΩΝ!V58/ΣΥΝΘΕΣΗ_ΔΕΙΚΤΩΝ!V57)</f>
        <v>3.4734317658693574E-3</v>
      </c>
      <c r="W57" s="10">
        <f>LN(ΣΥΝΘΕΣΗ_ΔΕΙΚΤΩΝ!W58/ΣΥΝΘΕΣΗ_ΔΕΙΚΤΩΝ!W57)</f>
        <v>-1.4051753455650302E-2</v>
      </c>
      <c r="X57" s="10">
        <f>LN(ΣΥΝΘΕΣΗ_ΔΕΙΚΤΩΝ!X58/ΣΥΝΘΕΣΗ_ΔΕΙΚΤΩΝ!X57)</f>
        <v>6.6874970589521961E-3</v>
      </c>
      <c r="Y57" s="10">
        <f>LN(ΣΥΝΘΕΣΗ_ΔΕΙΚΤΩΝ!Y58/ΣΥΝΘΕΣΗ_ΔΕΙΚΤΩΝ!Y57)</f>
        <v>-3.1007776782482708E-3</v>
      </c>
      <c r="Z57" s="10">
        <f>LN(ΣΥΝΘΕΣΗ_ΔΕΙΚΤΩΝ!Z58/ΣΥΝΘΕΣΗ_ΔΕΙΚΤΩΝ!Z57)</f>
        <v>-6.4725145056174788E-3</v>
      </c>
      <c r="AA57" s="10">
        <f>LN(ΣΥΝΘΕΣΗ_ΔΕΙΚΤΩΝ!AA58/ΣΥΝΘΕΣΗ_ΔΕΙΚΤΩΝ!AA57)</f>
        <v>0</v>
      </c>
      <c r="AB57" s="10">
        <f>LN(ΣΥΝΘΕΣΗ_ΔΕΙΚΤΩΝ!AB58/ΣΥΝΘΕΣΗ_ΔΕΙΚΤΩΝ!AB57)</f>
        <v>-8.7146521024437755E-3</v>
      </c>
      <c r="AC57" s="10">
        <f>LN(ΣΥΝΘΕΣΗ_ΔΕΙΚΤΩΝ!AC58/ΣΥΝΘΕΣΗ_ΔΕΙΚΤΩΝ!AC57)</f>
        <v>1.6129381929883717E-2</v>
      </c>
      <c r="AD57" s="10">
        <f>LN(ΣΥΝΘΕΣΗ_ΔΕΙΚΤΩΝ!AD58/ΣΥΝΘΕΣΗ_ΔΕΙΚΤΩΝ!AD57)</f>
        <v>0</v>
      </c>
      <c r="AE57" s="10">
        <f>LN(ΣΥΝΘΕΣΗ_ΔΕΙΚΤΩΝ!AE58/ΣΥΝΘΕΣΗ_ΔΕΙΚΤΩΝ!AE57)</f>
        <v>-8.5837436913914419E-3</v>
      </c>
      <c r="AF57" s="10">
        <f>LN(ΣΥΝΘΕΣΗ_ΔΕΙΚΤΩΝ!AF58/ΣΥΝΘΕΣΗ_ΔΕΙΚΤΩΝ!AF57)</f>
        <v>-1.7901210329240178E-2</v>
      </c>
      <c r="AG57" s="10">
        <f>LN(ΣΥΝΘΕΣΗ_ΔΕΙΚΤΩΝ!AG58/ΣΥΝΘΕΣΗ_ΔΕΙΚΤΩΝ!AG57)</f>
        <v>2.2246950221111086E-3</v>
      </c>
      <c r="AH57" s="10">
        <f>LN(ΣΥΝΘΕΣΗ_ΔΕΙΚΤΩΝ!AH58/ΣΥΝΘΕΣΗ_ΔΕΙΚΤΩΝ!AH57)</f>
        <v>-3.9292781398895501E-3</v>
      </c>
      <c r="AI57" s="10">
        <f>LN(ΣΥΝΘΕΣΗ_ΔΕΙΚΤΩΝ!AI58/ΣΥΝΘΕΣΗ_ΔΕΙΚΤΩΝ!AI57)</f>
        <v>8.6778347716264491E-3</v>
      </c>
      <c r="AJ57" s="10">
        <f>LN(ΣΥΝΘΕΣΗ_ΔΕΙΚΤΩΝ!AJ58/ΣΥΝΘΕΣΗ_ΔΕΙΚΤΩΝ!AJ57)</f>
        <v>2.2805026987250815E-3</v>
      </c>
      <c r="AK57" s="10">
        <f>LN(ΣΥΝΘΕΣΗ_ΔΕΙΚΤΩΝ!AK58/ΣΥΝΘΕΣΗ_ΔΕΙΚΤΩΝ!AK57)</f>
        <v>3.8535693159899723E-3</v>
      </c>
    </row>
    <row r="58" spans="1:37" x14ac:dyDescent="0.25">
      <c r="A58" s="5">
        <v>42912</v>
      </c>
      <c r="B58" s="10">
        <f>LN(ΣΥΝΘΕΣΗ_ΔΕΙΚΤΩΝ!B59/ΣΥΝΘΕΣΗ_ΔΕΙΚΤΩΝ!B58)</f>
        <v>-1.0954903414367256E-3</v>
      </c>
      <c r="C58" s="10">
        <f>LN(ΣΥΝΘΕΣΗ_ΔΕΙΚΤΩΝ!C59/ΣΥΝΘΕΣΗ_ΔΕΙΚΤΩΝ!C58)</f>
        <v>2.2923639901937024E-2</v>
      </c>
      <c r="D58" s="10">
        <f>LN(ΣΥΝΘΕΣΗ_ΔΕΙΚΤΩΝ!D59/ΣΥΝΘΕΣΗ_ΔΕΙΚΤΩΝ!D58)</f>
        <v>-2.0011199619388617E-2</v>
      </c>
      <c r="E58" s="10">
        <f>LN(ΣΥΝΘΕΣΗ_ΔΕΙΚΤΩΝ!E59/ΣΥΝΘΕΣΗ_ΔΕΙΚΤΩΝ!E58)</f>
        <v>5.6408798900857062E-3</v>
      </c>
      <c r="F58" s="10">
        <f>LN(ΣΥΝΘΕΣΗ_ΔΕΙΚΤΩΝ!F59/ΣΥΝΘΕΣΗ_ΔΕΙΚΤΩΝ!F58)</f>
        <v>8.0580613297624414E-3</v>
      </c>
      <c r="G58" s="10">
        <f>LN(ΣΥΝΘΕΣΗ_ΔΕΙΚΤΩΝ!G59/ΣΥΝΘΕΣΗ_ΔΕΙΚΤΩΝ!G58)</f>
        <v>7.1458963982144852E-2</v>
      </c>
      <c r="H58" s="10">
        <f>LN(ΣΥΝΘΕΣΗ_ΔΕΙΚΤΩΝ!H59/ΣΥΝΘΕΣΗ_ΔΕΙΚΤΩΝ!H58)</f>
        <v>1.0850016024065844E-2</v>
      </c>
      <c r="I58" s="10">
        <f>LN(ΣΥΝΘΕΣΗ_ΔΕΙΚΤΩΝ!I59/ΣΥΝΘΕΣΗ_ΔΕΙΚΤΩΝ!I58)</f>
        <v>-1.303799433812983E-2</v>
      </c>
      <c r="J58" s="10">
        <f>LN(ΣΥΝΘΕΣΗ_ΔΕΙΚΤΩΝ!J59/ΣΥΝΘΕΣΗ_ΔΕΙΚΤΩΝ!J58)</f>
        <v>8.2953136237537883E-4</v>
      </c>
      <c r="K58" s="10">
        <f>LN(ΣΥΝΘΕΣΗ_ΔΕΙΚΤΩΝ!K59/ΣΥΝΘΕΣΗ_ΔΕΙΚΤΩΝ!K58)</f>
        <v>-1.7241806434506103E-2</v>
      </c>
      <c r="L58" s="10">
        <f>LN(ΣΥΝΘΕΣΗ_ΔΕΙΚΤΩΝ!L59/ΣΥΝΘΕΣΗ_ΔΕΙΚΤΩΝ!L58)</f>
        <v>2.8027312254655875E-2</v>
      </c>
      <c r="M58" s="10">
        <f>LN(ΣΥΝΘΕΣΗ_ΔΕΙΚΤΩΝ!M59/ΣΥΝΘΕΣΗ_ΔΕΙΚΤΩΝ!M58)</f>
        <v>-1.3605652055778598E-2</v>
      </c>
      <c r="N58" s="10">
        <f>LN(ΣΥΝΘΕΣΗ_ΔΕΙΚΤΩΝ!N59/ΣΥΝΘΕΣΗ_ΔΕΙΚΤΩΝ!N58)</f>
        <v>-3.2824545648043456E-2</v>
      </c>
      <c r="O58" s="10">
        <f>LN(ΣΥΝΘΕΣΗ_ΔΕΙΚΤΩΝ!O59/ΣΥΝΘΕΣΗ_ΔΕΙΚΤΩΝ!O58)</f>
        <v>-2.307327616430236E-2</v>
      </c>
      <c r="P58" s="10">
        <f>LN(ΣΥΝΘΕΣΗ_ΔΕΙΚΤΩΝ!P59/ΣΥΝΘΕΣΗ_ΔΕΙΚΤΩΝ!P58)</f>
        <v>3.0565484825488742E-3</v>
      </c>
      <c r="Q58" s="10">
        <f>LN(ΣΥΝΘΕΣΗ_ΔΕΙΚΤΩΝ!Q59/ΣΥΝΘΕΣΗ_ΔΕΙΚΤΩΝ!Q58)</f>
        <v>1.2911557636198078E-3</v>
      </c>
      <c r="R58" s="10">
        <f>LN(ΣΥΝΘΕΣΗ_ΔΕΙΚΤΩΝ!R59/ΣΥΝΘΕΣΗ_ΔΕΙΚΤΩΝ!R58)</f>
        <v>-3.710579396535713E-3</v>
      </c>
      <c r="S58" s="10">
        <f>LN(ΣΥΝΘΕΣΗ_ΔΕΙΚΤΩΝ!S59/ΣΥΝΘΕΣΗ_ΔΕΙΚΤΩΝ!S58)</f>
        <v>-2.781642961876914E-3</v>
      </c>
      <c r="T58" s="10">
        <f>LN(ΣΥΝΘΕΣΗ_ΔΕΙΚΤΩΝ!T59/ΣΥΝΘΕΣΗ_ΔΕΙΚΤΩΝ!T58)</f>
        <v>8.5470605784585679E-3</v>
      </c>
      <c r="U58" s="10">
        <f>LN(ΣΥΝΘΕΣΗ_ΔΕΙΚΤΩΝ!U59/ΣΥΝΘΕΣΗ_ΔΕΙΚΤΩΝ!U58)</f>
        <v>2.3191763143984554E-2</v>
      </c>
      <c r="V58" s="10">
        <f>LN(ΣΥΝΘΕΣΗ_ΔΕΙΚΤΩΝ!V59/ΣΥΝΘΕΣΗ_ΔΕΙΚΤΩΝ!V58)</f>
        <v>0</v>
      </c>
      <c r="W58" s="10">
        <f>LN(ΣΥΝΘΕΣΗ_ΔΕΙΚΤΩΝ!W59/ΣΥΝΘΕΣΗ_ΔΕΙΚΤΩΝ!W58)</f>
        <v>-2.3612761856798199E-3</v>
      </c>
      <c r="X58" s="10">
        <f>LN(ΣΥΝΘΕΣΗ_ΔΕΙΚΤΩΝ!X59/ΣΥΝΘΕΣΗ_ΔΕΙΚΤΩΝ!X58)</f>
        <v>-2.2242002051947938E-3</v>
      </c>
      <c r="Y58" s="10">
        <f>LN(ΣΥΝΘΕΣΗ_ΔΕΙΚΤΩΝ!Y59/ΣΥΝΘΕΣΗ_ΔΕΙΚΤΩΝ!Y58)</f>
        <v>-9.360442759563695E-3</v>
      </c>
      <c r="Z58" s="10">
        <f>LN(ΣΥΝΘΕΣΗ_ΔΕΙΚΤΩΝ!Z59/ΣΥΝΘΕΣΗ_ΔΕΙΚΤΩΝ!Z58)</f>
        <v>2.5642430613337652E-2</v>
      </c>
      <c r="AA58" s="10">
        <f>LN(ΣΥΝΘΕΣΗ_ΔΕΙΚΤΩΝ!AA59/ΣΥΝΘΕΣΗ_ΔΕΙΚΤΩΝ!AA58)</f>
        <v>3.6367644170874791E-2</v>
      </c>
      <c r="AB58" s="10">
        <f>LN(ΣΥΝΘΕΣΗ_ΔΕΙΚΤΩΝ!AB59/ΣΥΝΘΕΣΗ_ΔΕΙΚΤΩΝ!AB58)</f>
        <v>1.7354014693151572E-2</v>
      </c>
      <c r="AC58" s="10">
        <f>LN(ΣΥΝΘΕΣΗ_ΔΕΙΚΤΩΝ!AC59/ΣΥΝΘΕΣΗ_ΔΕΙΚΤΩΝ!AC58)</f>
        <v>-3.2523191705560062E-2</v>
      </c>
      <c r="AD58" s="10">
        <f>LN(ΣΥΝΘΕΣΗ_ΔΕΙΚΤΩΝ!AD59/ΣΥΝΘΕΣΗ_ΔΕΙΚΤΩΝ!AD58)</f>
        <v>1.1534153245286545E-2</v>
      </c>
      <c r="AE58" s="10">
        <f>LN(ΣΥΝΘΕΣΗ_ΔΕΙΚΤΩΝ!AE59/ΣΥΝΘΕΣΗ_ΔΕΙΚΤΩΝ!AE58)</f>
        <v>-2.6202372394024072E-2</v>
      </c>
      <c r="AF58" s="10">
        <f>LN(ΣΥΝΘΕΣΗ_ΔΕΙΚΤΩΝ!AF59/ΣΥΝΘΕΣΗ_ΔΕΙΚΤΩΝ!AF58)</f>
        <v>0</v>
      </c>
      <c r="AG58" s="10">
        <f>LN(ΣΥΝΘΕΣΗ_ΔΕΙΚΤΩΝ!AG59/ΣΥΝΘΕΣΗ_ΔΕΙΚΤΩΝ!AG58)</f>
        <v>0</v>
      </c>
      <c r="AH58" s="10">
        <f>LN(ΣΥΝΘΕΣΗ_ΔΕΙΚΤΩΝ!AH59/ΣΥΝΘΕΣΗ_ΔΕΙΚΤΩΝ!AH58)</f>
        <v>4.9914391381713073E-2</v>
      </c>
      <c r="AI58" s="10">
        <f>LN(ΣΥΝΘΕΣΗ_ΔΕΙΚΤΩΝ!AI59/ΣΥΝΘΕΣΗ_ΔΕΙΚΤΩΝ!AI58)</f>
        <v>-1.1894010298331455E-2</v>
      </c>
      <c r="AJ58" s="10">
        <f>LN(ΣΥΝΘΕΣΗ_ΔΕΙΚΤΩΝ!AJ59/ΣΥΝΘΕΣΗ_ΔΕΙΚΤΩΝ!AJ58)</f>
        <v>2.2753138371356054E-3</v>
      </c>
      <c r="AK58" s="10">
        <f>LN(ΣΥΝΘΕΣΗ_ΔΕΙΚΤΩΝ!AK59/ΣΥΝΘΕΣΗ_ΔΕΙΚΤΩΝ!AK58)</f>
        <v>1.5267472130788381E-2</v>
      </c>
    </row>
    <row r="59" spans="1:37" x14ac:dyDescent="0.25">
      <c r="A59" s="5">
        <v>42913</v>
      </c>
      <c r="B59" s="10">
        <f>LN(ΣΥΝΘΕΣΗ_ΔΕΙΚΤΩΝ!B60/ΣΥΝΘΕΣΗ_ΔΕΙΚΤΩΝ!B59)</f>
        <v>-2.0299645199055288E-2</v>
      </c>
      <c r="C59" s="10">
        <f>LN(ΣΥΝΘΕΣΗ_ΔΕΙΚΤΩΝ!C60/ΣΥΝΘΕΣΗ_ΔΕΙΚΤΩΝ!C59)</f>
        <v>1.3133397029292171E-2</v>
      </c>
      <c r="D59" s="10">
        <f>LN(ΣΥΝΘΕΣΗ_ΔΕΙΚΤΩΝ!D60/ΣΥΝΘΕΣΗ_ΔΕΙΚΤΩΝ!D59)</f>
        <v>-2.3682484643559206E-2</v>
      </c>
      <c r="E59" s="10">
        <f>LN(ΣΥΝΘΕΣΗ_ΔΕΙΚΤΩΝ!E60/ΣΥΝΘΕΣΗ_ΔΕΙΚΤΩΝ!E59)</f>
        <v>7.4720148387010564E-3</v>
      </c>
      <c r="F59" s="10">
        <f>LN(ΣΥΝΘΕΣΗ_ΔΕΙΚΤΩΝ!F60/ΣΥΝΘΕΣΗ_ΔΕΙΚΤΩΝ!F59)</f>
        <v>4.3963123421115989E-2</v>
      </c>
      <c r="G59" s="10">
        <f>LN(ΣΥΝΘΕΣΗ_ΔΕΙΚΤΩΝ!G60/ΣΥΝΘΕΣΗ_ΔΕΙΚΤΩΝ!G59)</f>
        <v>0.10190628078973876</v>
      </c>
      <c r="H59" s="10">
        <f>LN(ΣΥΝΘΕΣΗ_ΔΕΙΚΤΩΝ!H60/ΣΥΝΘΕΣΗ_ΔΕΙΚΤΩΝ!H59)</f>
        <v>-1.6929062100448082E-2</v>
      </c>
      <c r="I59" s="10">
        <f>LN(ΣΥΝΘΕΣΗ_ΔΕΙΚΤΩΝ!I60/ΣΥΝΘΕΣΗ_ΔΕΙΚΤΩΝ!I59)</f>
        <v>1.0443959161083314E-2</v>
      </c>
      <c r="J59" s="10">
        <f>LN(ΣΥΝΘΕΣΗ_ΔΕΙΚΤΩΝ!J60/ΣΥΝΘΕΣΗ_ΔΕΙΚΤΩΝ!J59)</f>
        <v>-8.2953136237532245E-4</v>
      </c>
      <c r="K59" s="10">
        <f>LN(ΣΥΝΘΕΣΗ_ΔΕΙΚΤΩΝ!K60/ΣΥΝΘΕΣΗ_ΔΕΙΚΤΩΝ!K59)</f>
        <v>-6.2800901239030232E-2</v>
      </c>
      <c r="L59" s="10">
        <f>LN(ΣΥΝΘΕΣΗ_ΔΕΙΚΤΩΝ!L60/ΣΥΝΘΕΣΗ_ΔΕΙΚΤΩΝ!L59)</f>
        <v>2.6039909015619846E-2</v>
      </c>
      <c r="M59" s="10">
        <f>LN(ΣΥΝΘΕΣΗ_ΔΕΙΚΤΩΝ!M60/ΣΥΝΘΕΣΗ_ΔΕΙΚΤΩΝ!M59)</f>
        <v>-1.3793322132335873E-2</v>
      </c>
      <c r="N59" s="10">
        <f>LN(ΣΥΝΘΕΣΗ_ΔΕΙΚΤΩΝ!N60/ΣΥΝΘΕΣΗ_ΔΕΙΚΤΩΝ!N59)</f>
        <v>2.0245763441183399E-2</v>
      </c>
      <c r="O59" s="10">
        <f>LN(ΣΥΝΘΕΣΗ_ΔΕΙΚΤΩΝ!O60/ΣΥΝΘΕΣΗ_ΔΕΙΚΤΩΝ!O59)</f>
        <v>1.2277472383223377E-3</v>
      </c>
      <c r="P59" s="10">
        <f>LN(ΣΥΝΘΕΣΗ_ΔΕΙΚΤΩΝ!P60/ΣΥΝΘΕΣΗ_ΔΕΙΚΤΩΝ!P59)</f>
        <v>1.6145658501386891E-2</v>
      </c>
      <c r="Q59" s="10">
        <f>LN(ΣΥΝΘΕΣΗ_ΔΕΙΚΤΩΝ!Q60/ΣΥΝΘΕΣΗ_ΔΕΙΚΤΩΝ!Q59)</f>
        <v>-5.1746557900174744E-3</v>
      </c>
      <c r="R59" s="10">
        <f>LN(ΣΥΝΘΕΣΗ_ΔΕΙΚΤΩΝ!R60/ΣΥΝΘΕΣΗ_ΔΕΙΚΤΩΝ!R59)</f>
        <v>-1.0275662578204187E-2</v>
      </c>
      <c r="S59" s="10">
        <f>LN(ΣΥΝΘΕΣΗ_ΔΕΙΚΤΩΝ!S60/ΣΥΝΘΕΣΗ_ΔΕΙΚΤΩΝ!S59)</f>
        <v>3.8256031155536746E-2</v>
      </c>
      <c r="T59" s="10">
        <f>LN(ΣΥΝΘΕΣΗ_ΔΕΙΚΤΩΝ!T60/ΣΥΝΘΕΣΗ_ΔΕΙΚΤΩΝ!T59)</f>
        <v>-4.2643987864576507E-3</v>
      </c>
      <c r="U59" s="10">
        <f>LN(ΣΥΝΘΕΣΗ_ΔΕΙΚΤΩΝ!U60/ΣΥΝΘΕΣΗ_ΔΕΙΚΤΩΝ!U59)</f>
        <v>3.8003797882935425E-2</v>
      </c>
      <c r="V59" s="10">
        <f>LN(ΣΥΝΘΕΣΗ_ΔΕΙΚΤΩΝ!V60/ΣΥΝΘΕΣΗ_ΔΕΙΚΤΩΝ!V59)</f>
        <v>-3.4734317658693457E-3</v>
      </c>
      <c r="W59" s="10">
        <f>LN(ΣΥΝΘΕΣΗ_ΔΕΙΚΤΩΝ!W60/ΣΥΝΘΕΣΗ_ΔΕΙΚΤΩΝ!W59)</f>
        <v>3.7127234028893431E-2</v>
      </c>
      <c r="X59" s="10">
        <f>LN(ΣΥΝΘΕΣΗ_ΔΕΙΚΤΩΝ!X60/ΣΥΝΘΕΣΗ_ΔΕΙΚΤΩΝ!X59)</f>
        <v>0</v>
      </c>
      <c r="Y59" s="10">
        <f>LN(ΣΥΝΘΕΣΗ_ΔΕΙΚΤΩΝ!Y60/ΣΥΝΘΕΣΗ_ΔΕΙΚΤΩΝ!Y59)</f>
        <v>3.6927272592218306E-2</v>
      </c>
      <c r="Z59" s="10">
        <f>LN(ΣΥΝΘΕΣΗ_ΔΕΙΚΤΩΝ!Z60/ΣΥΝΘΕΣΗ_ΔΕΙΚΤΩΝ!Z59)</f>
        <v>6.3091691932647556E-3</v>
      </c>
      <c r="AA59" s="10">
        <f>LN(ΣΥΝΘΕΣΗ_ΔΕΙΚΤΩΝ!AA60/ΣΥΝΘΕΣΗ_ΔΕΙΚΤΩΝ!AA59)</f>
        <v>-1.4388737452099669E-2</v>
      </c>
      <c r="AB59" s="10">
        <f>LN(ΣΥΝΘΕΣΗ_ΔΕΙΚΤΩΝ!AB60/ΣΥΝΘΕΣΗ_ΔΕΙΚΤΩΝ!AB59)</f>
        <v>-4.3103515011223229E-3</v>
      </c>
      <c r="AC59" s="10">
        <f>LN(ΣΥΝΘΕΣΗ_ΔΕΙΚΤΩΝ!AC60/ΣΥΝΘΕΣΗ_ΔΕΙΚΤΩΝ!AC59)</f>
        <v>4.0491361354736993E-2</v>
      </c>
      <c r="AD59" s="10">
        <f>LN(ΣΥΝΘΕΣΗ_ΔΕΙΚΤΩΝ!AD60/ΣΥΝΘΕΣΗ_ΔΕΙΚΤΩΝ!AD59)</f>
        <v>5.1407966711510801E-2</v>
      </c>
      <c r="AE59" s="10">
        <f>LN(ΣΥΝΘΕΣΗ_ΔΕΙΚΤΩΝ!AE60/ΣΥΝΘΕΣΗ_ΔΕΙΚΤΩΝ!AE59)</f>
        <v>2.6202372394024117E-2</v>
      </c>
      <c r="AF59" s="10">
        <f>LN(ΣΥΝΘΕΣΗ_ΔΕΙΚΤΩΝ!AF60/ΣΥΝΘΕΣΗ_ΔΕΙΚΤΩΝ!AF59)</f>
        <v>-1.4888612493750637E-2</v>
      </c>
      <c r="AG59" s="10">
        <f>LN(ΣΥΝΘΕΣΗ_ΔΕΙΚΤΩΝ!AG60/ΣΥΝΘΕΣΗ_ΔΕΙΚΤΩΝ!AG59)</f>
        <v>0</v>
      </c>
      <c r="AH59" s="10">
        <f>LN(ΣΥΝΘΕΣΗ_ΔΕΙΚΤΩΝ!AH60/ΣΥΝΘΕΣΗ_ΔΕΙΚΤΩΝ!AH59)</f>
        <v>7.4627212015895943E-3</v>
      </c>
      <c r="AI59" s="10">
        <f>LN(ΣΥΝΘΕΣΗ_ΔΕΙΚΤΩΝ!AI60/ΣΥΝΘΕΣΗ_ΔΕΙΚΤΩΝ!AI59)</f>
        <v>-1.381533721924465E-3</v>
      </c>
      <c r="AJ59" s="10">
        <f>LN(ΣΥΝΘΕΣΗ_ΔΕΙΚΤΩΝ!AJ60/ΣΥΝΘΕΣΗ_ΔΕΙΚΤΩΝ!AJ59)</f>
        <v>-2.2753138371356509E-3</v>
      </c>
      <c r="AK59" s="10">
        <f>LN(ΣΥΝΘΕΣΗ_ΔΕΙΚΤΩΝ!AK60/ΣΥΝΘΕΣΗ_ΔΕΙΚΤΩΝ!AK59)</f>
        <v>3.7807228399059311E-3</v>
      </c>
    </row>
    <row r="60" spans="1:37" x14ac:dyDescent="0.25">
      <c r="A60" s="5">
        <v>42914</v>
      </c>
      <c r="B60" s="10">
        <f>LN(ΣΥΝΘΕΣΗ_ΔΕΙΚΤΩΝ!B61/ΣΥΝΘΕΣΗ_ΔΕΙΚΤΩΝ!B60)</f>
        <v>6.6889881507964889E-3</v>
      </c>
      <c r="C60" s="10">
        <f>LN(ΣΥΝΘΕΣΗ_ΔΕΙΚΤΩΝ!C61/ΣΥΝΘΕΣΗ_ΔΕΙΚΤΩΝ!C60)</f>
        <v>-2.332634600960995E-3</v>
      </c>
      <c r="D60" s="10">
        <f>LN(ΣΥΝΘΕΣΗ_ΔΕΙΚΤΩΝ!D61/ΣΥΝΘΕΣΗ_ΔΕΙΚΤΩΝ!D60)</f>
        <v>7.5963468919347764E-3</v>
      </c>
      <c r="E60" s="10">
        <f>LN(ΣΥΝΘΕΣΗ_ΔΕΙΚΤΩΝ!E61/ΣΥΝΘΕΣΗ_ΔΕΙΚΤΩΝ!E60)</f>
        <v>-1.3112894728786774E-2</v>
      </c>
      <c r="F60" s="10">
        <f>LN(ΣΥΝΘΕΣΗ_ΔΕΙΚΤΩΝ!F61/ΣΥΝΘΕΣΗ_ΔΕΙΚΤΩΝ!F60)</f>
        <v>3.174869831458027E-2</v>
      </c>
      <c r="G60" s="10">
        <f>LN(ΣΥΝΘΕΣΗ_ΔΕΙΚΤΩΝ!G61/ΣΥΝΘΕΣΗ_ΔΕΙΚΤΩΝ!G60)</f>
        <v>-3.466207976486284E-3</v>
      </c>
      <c r="H60" s="10">
        <f>LN(ΣΥΝΘΕΣΗ_ΔΕΙΚΤΩΝ!H61/ΣΥΝΘΕΣΗ_ΔΕΙΚΤΩΝ!H60)</f>
        <v>1.6929062100447975E-2</v>
      </c>
      <c r="I60" s="10">
        <f>LN(ΣΥΝΘΕΣΗ_ΔΕΙΚΤΩΝ!I61/ΣΥΝΘΕΣΗ_ΔΕΙΚΤΩΝ!I60)</f>
        <v>3.8221212820197671E-2</v>
      </c>
      <c r="J60" s="10">
        <f>LN(ΣΥΝΘΕΣΗ_ΔΕΙΚΤΩΝ!J61/ΣΥΝΘΕΣΗ_ΔΕΙΚΤΩΝ!J60)</f>
        <v>6.6170630192947371E-3</v>
      </c>
      <c r="K60" s="10">
        <f>LN(ΣΥΝΘΕΣΗ_ΔΕΙΚΤΩΝ!K61/ΣΥΝΘΕΣΗ_ΔΕΙΚΤΩΝ!K60)</f>
        <v>4.6189458562944583E-3</v>
      </c>
      <c r="L60" s="10">
        <f>LN(ΣΥΝΘΕΣΗ_ΔΕΙΚΤΩΝ!L61/ΣΥΝΘΕΣΗ_ΔΕΙΚΤΩΝ!L60)</f>
        <v>1.5786605930640844E-2</v>
      </c>
      <c r="M60" s="10">
        <f>LN(ΣΥΝΘΕΣΗ_ΔΕΙΚΤΩΝ!M61/ΣΥΝΘΕΣΗ_ΔΕΙΚΤΩΝ!M60)</f>
        <v>-8.7184510398810467E-3</v>
      </c>
      <c r="N60" s="10">
        <f>LN(ΣΥΝΘΕΣΗ_ΔΕΙΚΤΩΝ!N61/ΣΥΝΘΕΣΗ_ΔΕΙΚΤΩΝ!N60)</f>
        <v>8.4034107963793792E-3</v>
      </c>
      <c r="O60" s="10">
        <f>LN(ΣΥΝΘΕΣΗ_ΔΕΙΚΤΩΝ!O61/ΣΥΝΘΕΣΗ_ΔΕΙΚΤΩΝ!O60)</f>
        <v>2.1845528925979858E-2</v>
      </c>
      <c r="P60" s="10">
        <f>LN(ΣΥΝΘΕΣΗ_ΔΕΙΚΤΩΝ!P61/ΣΥΝΘΕΣΗ_ΔΕΙΚΤΩΝ!P60)</f>
        <v>1.000500333583622E-3</v>
      </c>
      <c r="Q60" s="10">
        <f>LN(ΣΥΝΘΕΣΗ_ΔΕΙΚΤΩΝ!Q61/ΣΥΝΘΕΣΗ_ΔΕΙΚΤΩΝ!Q60)</f>
        <v>-7.1591584655910194E-3</v>
      </c>
      <c r="R60" s="10">
        <f>LN(ΣΥΝΘΕΣΗ_ΔΕΙΚΤΩΝ!R61/ΣΥΝΘΕΣΗ_ΔΕΙΚΤΩΝ!R60)</f>
        <v>6.5512634872217281E-3</v>
      </c>
      <c r="S60" s="10">
        <f>LN(ΣΥΝΘΕΣΗ_ΔΕΙΚΤΩΝ!S61/ΣΥΝΘΕΣΗ_ΔΕΙΚΤΩΝ!S60)</f>
        <v>2.9064132943911334E-2</v>
      </c>
      <c r="T60" s="10">
        <f>LN(ΣΥΝΘΕΣΗ_ΔΕΙΚΤΩΝ!T61/ΣΥΝΘΕΣΗ_ΔΕΙΚΤΩΝ!T60)</f>
        <v>-2.5178356030242259E-2</v>
      </c>
      <c r="U60" s="10">
        <f>LN(ΣΥΝΘΕΣΗ_ΔΕΙΚΤΩΝ!U61/ΣΥΝΘΕΣΗ_ΔΕΙΚΤΩΝ!U60)</f>
        <v>2.1829997478681671E-2</v>
      </c>
      <c r="V60" s="10">
        <f>LN(ΣΥΝΘΕΣΗ_ΔΕΙΚΤΩΝ!V61/ΣΥΝΘΕΣΗ_ΔΕΙΚΤΩΝ!V60)</f>
        <v>8.4885741408173305E-3</v>
      </c>
      <c r="W60" s="10">
        <f>LN(ΣΥΝΘΕΣΗ_ΔΕΙΚΤΩΝ!W61/ΣΥΝΘΕΣΗ_ΔΕΙΚΤΩΝ!W60)</f>
        <v>2.696792642750697E-2</v>
      </c>
      <c r="X60" s="10">
        <f>LN(ΣΥΝΘΕΣΗ_ΔΕΙΚΤΩΝ!X61/ΣΥΝΘΕΣΗ_ΔΕΙΚΤΩΝ!X60)</f>
        <v>0</v>
      </c>
      <c r="Y60" s="10">
        <f>LN(ΣΥΝΘΕΣΗ_ΔΕΙΚΤΩΝ!Y61/ΣΥΝΘΕΣΗ_ΔΕΙΚΤΩΝ!Y60)</f>
        <v>-6.060624611690958E-3</v>
      </c>
      <c r="Z60" s="10">
        <f>LN(ΣΥΝΘΕΣΗ_ΔΕΙΚΤΩΝ!Z61/ΣΥΝΘΕΣΗ_ΔΕΙΚΤΩΝ!Z60)</f>
        <v>-6.309169193264721E-3</v>
      </c>
      <c r="AA60" s="10">
        <f>LN(ΣΥΝΘΕΣΗ_ΔΕΙΚΤΩΝ!AA61/ΣΥΝΘΕΣΗ_ΔΕΙΚΤΩΝ!AA60)</f>
        <v>5.6352936551131778E-2</v>
      </c>
      <c r="AB60" s="10">
        <f>LN(ΣΥΝΘΕΣΗ_ΔΕΙΚΤΩΝ!AB61/ΣΥΝΘΕΣΗ_ΔΕΙΚΤΩΝ!AB60)</f>
        <v>-1.3043663192029339E-2</v>
      </c>
      <c r="AC60" s="10">
        <f>LN(ΣΥΝΘΕΣΗ_ΔΕΙΚΤΩΝ!AC61/ΣΥΝΘΕΣΗ_ΔΕΙΚΤΩΝ!AC60)</f>
        <v>4.6520015634892907E-2</v>
      </c>
      <c r="AD60" s="10">
        <f>LN(ΣΥΝΘΕΣΗ_ΔΕΙΚΤΩΝ!AD61/ΣΥΝΘΕΣΗ_ΔΕΙΚΤΩΝ!AD60)</f>
        <v>2.1762794225954484E-3</v>
      </c>
      <c r="AE60" s="10">
        <f>LN(ΣΥΝΘΕΣΗ_ΔΕΙΚΤΩΝ!AE61/ΣΥΝΘΕΣΗ_ΔΕΙΚΤΩΝ!AE60)</f>
        <v>4.2200354490376471E-2</v>
      </c>
      <c r="AF60" s="10">
        <f>LN(ΣΥΝΘΕΣΗ_ΔΕΙΚΤΩΝ!AF61/ΣΥΝΘΕΣΗ_ΔΕΙΚΤΩΝ!AF60)</f>
        <v>3.278982282299097E-2</v>
      </c>
      <c r="AG60" s="10">
        <f>LN(ΣΥΝΘΕΣΗ_ΔΕΙΚΤΩΝ!AG61/ΣΥΝΘΕΣΗ_ΔΕΙΚΤΩΝ!AG60)</f>
        <v>-2.0202707317519466E-2</v>
      </c>
      <c r="AH60" s="10">
        <f>LN(ΣΥΝΘΕΣΗ_ΔΕΙΚΤΩΝ!AH61/ΣΥΝΘΕΣΗ_ΔΕΙΚΤΩΝ!AH60)</f>
        <v>-1.1215070820140068E-2</v>
      </c>
      <c r="AI60" s="10">
        <f>LN(ΣΥΝΘΕΣΗ_ΔΕΙΚΤΩΝ!AI61/ΣΥΝΘΕΣΗ_ΔΕΙΚΤΩΝ!AI60)</f>
        <v>8.2607170073665318E-3</v>
      </c>
      <c r="AJ60" s="10">
        <f>LN(ΣΥΝΘΕΣΗ_ΔΕΙΚΤΩΝ!AJ61/ΣΥΝΘΕΣΗ_ΔΕΙΚΤΩΝ!AJ60)</f>
        <v>-9.1533819864872482E-3</v>
      </c>
      <c r="AK60" s="10">
        <f>LN(ΣΥΝΘΕΣΗ_ΔΕΙΚΤΩΝ!AK61/ΣΥΝΘΕΣΗ_ΔΕΙΚΤΩΝ!AK60)</f>
        <v>0</v>
      </c>
    </row>
    <row r="61" spans="1:37" x14ac:dyDescent="0.25">
      <c r="A61" s="5">
        <v>42915</v>
      </c>
      <c r="B61" s="10">
        <f>LN(ΣΥΝΘΕΣΗ_ΔΕΙΚΤΩΝ!B62/ΣΥΝΘΕΣΗ_ΔΕΙΚΤΩΝ!B61)</f>
        <v>-3.8894840329672005E-2</v>
      </c>
      <c r="C61" s="10">
        <f>LN(ΣΥΝΘΕΣΗ_ΔΕΙΚΤΩΝ!C62/ΣΥΝΘΕΣΗ_ΔΕΙΚΤΩΝ!C61)</f>
        <v>-1.9335664878168384E-2</v>
      </c>
      <c r="D61" s="10">
        <f>LN(ΣΥΝΘΕΣΗ_ΔΕΙΚΤΩΝ!D62/ΣΥΝΘΕΣΗ_ΔΕΙΚΤΩΝ!D61)</f>
        <v>-5.4200674693392556E-3</v>
      </c>
      <c r="E61" s="10">
        <f>LN(ΣΥΝΘΕΣΗ_ΔΕΙΚΤΩΝ!E62/ΣΥΝΘΕΣΗ_ΔΕΙΚΤΩΝ!E61)</f>
        <v>5.6408798900857062E-3</v>
      </c>
      <c r="F61" s="10">
        <f>LN(ΣΥΝΘΕΣΗ_ΔΕΙΚΤΩΝ!F62/ΣΥΝΘΕΣΗ_ΔΕΙΚΤΩΝ!F61)</f>
        <v>-2.9806281381377893E-3</v>
      </c>
      <c r="G61" s="10">
        <f>LN(ΣΥΝΘΕΣΗ_ΔΕΙΚΤΩΝ!G62/ΣΥΝΘΕΣΗ_ΔΕΙΚΤΩΝ!G61)</f>
        <v>2.4014876203873919E-2</v>
      </c>
      <c r="H61" s="10">
        <f>LN(ΣΥΝΘΕΣΗ_ΔΕΙΚΤΩΝ!H62/ΣΥΝΘΕΣΗ_ΔΕΙΚΤΩΝ!H61)</f>
        <v>4.7846981233364734E-3</v>
      </c>
      <c r="I61" s="10">
        <f>LN(ΣΥΝΘΕΣΗ_ΔΕΙΚΤΩΝ!I62/ΣΥΝΘΕΣΗ_ΔΕΙΚΤΩΝ!I61)</f>
        <v>0</v>
      </c>
      <c r="J61" s="10">
        <f>LN(ΣΥΝΘΕΣΗ_ΔΕΙΚΤΩΝ!J62/ΣΥΝΘΕΣΗ_ΔΕΙΚΤΩΝ!J61)</f>
        <v>7.3922307874905169E-3</v>
      </c>
      <c r="K61" s="10">
        <f>LN(ΣΥΝΘΕΣΗ_ΔΕΙΚΤΩΝ!K62/ΣΥΝΘΕΣΗ_ΔΕΙΚΤΩΝ!K61)</f>
        <v>-1.3921338518608007E-2</v>
      </c>
      <c r="L61" s="10">
        <f>LN(ΣΥΝΘΕΣΗ_ΔΕΙΚΤΩΝ!L62/ΣΥΝΘΕΣΗ_ΔΕΙΚΤΩΝ!L61)</f>
        <v>1.20409406480451E-3</v>
      </c>
      <c r="M61" s="10">
        <f>LN(ΣΥΝΘΕΣΗ_ΔΕΙΚΤΩΝ!M62/ΣΥΝΘΕΣΗ_ΔΕΙΚΤΩΝ!M61)</f>
        <v>3.4965070587295271E-3</v>
      </c>
      <c r="N61" s="10">
        <f>LN(ΣΥΝΘΕΣΗ_ΔΕΙΚΤΩΝ!N62/ΣΥΝΘΕΣΗ_ΔΕΙΚΤΩΝ!N61)</f>
        <v>-1.5702698855990754E-3</v>
      </c>
      <c r="O61" s="10">
        <f>LN(ΣΥΝΘΕΣΗ_ΔΕΙΚΤΩΝ!O62/ΣΥΝΘΕΣΗ_ΔΕΙΚΤΩΝ!O61)</f>
        <v>2.3980826840128461E-3</v>
      </c>
      <c r="P61" s="10">
        <f>LN(ΣΥΝΘΕΣΗ_ΔΕΙΚΤΩΝ!P62/ΣΥΝΘΕΣΗ_ΔΕΙΚΤΩΝ!P61)</f>
        <v>-5.0125418235443982E-3</v>
      </c>
      <c r="Q61" s="10">
        <f>LN(ΣΥΝΘΕΣΗ_ΔΕΙΚΤΩΝ!Q62/ΣΥΝΘΕΣΗ_ΔΕΙΚΤΩΝ!Q61)</f>
        <v>7.159158465591074E-3</v>
      </c>
      <c r="R61" s="10">
        <f>LN(ΣΥΝΘΕΣΗ_ΔΕΙΚΤΩΝ!R62/ΣΥΝΘΕΣΗ_ΔΕΙΚΤΩΝ!R61)</f>
        <v>-2.0735898479178276E-2</v>
      </c>
      <c r="S61" s="10">
        <f>LN(ΣΥΝΘΕΣΗ_ΔΕΙΚΤΩΝ!S62/ΣΥΝΘΕΣΗ_ΔΕΙΚΤΩΝ!S61)</f>
        <v>1.2936791030719581E-2</v>
      </c>
      <c r="T61" s="10">
        <f>LN(ΣΥΝΘΕΣΗ_ΔΕΙΚΤΩΝ!T62/ΣΥΝΘΕΣΗ_ΔΕΙΚΤΩΝ!T61)</f>
        <v>-1.195933967536267E-3</v>
      </c>
      <c r="U61" s="10">
        <f>LN(ΣΥΝΘΕΣΗ_ΔΕΙΚΤΩΝ!U62/ΣΥΝΘΕΣΗ_ΔΕΙΚΤΩΝ!U61)</f>
        <v>0</v>
      </c>
      <c r="V61" s="10">
        <f>LN(ΣΥΝΘΕΣΗ_ΔΕΙΚΤΩΝ!V62/ΣΥΝΘΕΣΗ_ΔΕΙΚΤΩΝ!V61)</f>
        <v>-8.4885741408171848E-3</v>
      </c>
      <c r="W61" s="10">
        <f>LN(ΣΥΝΘΕΣΗ_ΔΕΙΚΤΩΝ!W62/ΣΥΝΘΕΣΗ_ΔΕΙΚΤΩΝ!W61)</f>
        <v>0.1111089285686902</v>
      </c>
      <c r="X61" s="10">
        <f>LN(ΣΥΝΘΕΣΗ_ΔΕΙΚΤΩΝ!X62/ΣΥΝΘΕΣΗ_ΔΕΙΚΤΩΝ!X61)</f>
        <v>-2.2291583015949254E-3</v>
      </c>
      <c r="Y61" s="10">
        <f>LN(ΣΥΝΘΕΣΗ_ΔΕΙΚΤΩΝ!Y62/ΣΥΝΘΕΣΗ_ΔΕΙΚΤΩΝ!Y61)</f>
        <v>-3.0866647980527382E-2</v>
      </c>
      <c r="Z61" s="10">
        <f>LN(ΣΥΝΘΕΣΗ_ΔΕΙΚΤΩΝ!Z62/ΣΥΝΘΕΣΗ_ΔΕΙΚΤΩΝ!Z61)</f>
        <v>-3.8714512180690393E-2</v>
      </c>
      <c r="AA61" s="10">
        <f>LN(ΣΥΝΘΕΣΗ_ΔΕΙΚΤΩΝ!AA62/ΣΥΝΘΕΣΗ_ΔΕΙΚΤΩΝ!AA61)</f>
        <v>-6.8728792877620643E-3</v>
      </c>
      <c r="AB61" s="10">
        <f>LN(ΣΥΝΘΕΣΗ_ΔΕΙΚΤΩΝ!AB62/ΣΥΝΘΕΣΗ_ΔΕΙΚΤΩΝ!AB61)</f>
        <v>-2.8858828461979961E-2</v>
      </c>
      <c r="AC61" s="10">
        <f>LN(ΣΥΝΘΕΣΗ_ΔΕΙΚΤΩΝ!AC62/ΣΥΝΘΕΣΗ_ΔΕΙΚΤΩΝ!AC61)</f>
        <v>2.9852963149681128E-2</v>
      </c>
      <c r="AD61" s="10">
        <f>LN(ΣΥΝΘΕΣΗ_ΔΕΙΚΤΩΝ!AD62/ΣΥΝΘΕΣΗ_ΔΕΙΚΤΩΝ!AD61)</f>
        <v>-3.5401927050915952E-2</v>
      </c>
      <c r="AE61" s="10">
        <f>LN(ΣΥΝΘΕΣΗ_ΔΕΙΚΤΩΝ!AE62/ΣΥΝΘΕΣΗ_ΔΕΙΚΤΩΝ!AE61)</f>
        <v>-8.2988028146950658E-3</v>
      </c>
      <c r="AF61" s="10">
        <f>LN(ΣΥΝΘΕΣΗ_ΔΕΙΚΤΩΝ!AF62/ΣΥΝΘΕΣΗ_ΔΕΙΚΤΩΝ!AF61)</f>
        <v>-1.6142053545411135E-3</v>
      </c>
      <c r="AG61" s="10">
        <f>LN(ΣΥΝΘΕΣΗ_ΔΕΙΚΤΩΝ!AG62/ΣΥΝΘΕΣΗ_ΔΕΙΚΤΩΝ!AG61)</f>
        <v>0</v>
      </c>
      <c r="AH61" s="10">
        <f>LN(ΣΥΝΘΕΣΗ_ΔΕΙΚΤΩΝ!AH62/ΣΥΝΘΕΣΗ_ΔΕΙΚΤΩΝ!AH61)</f>
        <v>-2.2814677766171399E-2</v>
      </c>
      <c r="AI61" s="10">
        <f>LN(ΣΥΝΘΕΣΗ_ΔΕΙΚΤΩΝ!AI62/ΣΥΝΘΕΣΗ_ΔΕΙΚΤΩΝ!AI61)</f>
        <v>1.3618004368440496E-2</v>
      </c>
      <c r="AJ61" s="10">
        <f>LN(ΣΥΝΘΕΣΗ_ΔΕΙΚΤΩΝ!AJ62/ΣΥΝΘΕΣΗ_ΔΕΙΚΤΩΝ!AJ61)</f>
        <v>2.2962122603503781E-3</v>
      </c>
      <c r="AK61" s="10">
        <f>LN(ΣΥΝΘΕΣΗ_ΔΕΙΚΤΩΝ!AK62/ΣΥΝΘΕΣΗ_ΔΕΙΚΤΩΝ!AK61)</f>
        <v>-1.9048194970694363E-2</v>
      </c>
    </row>
    <row r="62" spans="1:37" x14ac:dyDescent="0.25">
      <c r="A62" s="5">
        <v>42916</v>
      </c>
      <c r="B62" s="10">
        <f>LN(ΣΥΝΘΕΣΗ_ΔΕΙΚΤΩΝ!B63/ΣΥΝΘΕΣΗ_ΔΕΙΚΤΩΝ!B62)</f>
        <v>-6.1800119441345752E-3</v>
      </c>
      <c r="C62" s="10">
        <f>LN(ΣΥΝΘΕΣΗ_ΔΕΙΚΤΩΝ!C63/ΣΥΝΘΕΣΗ_ΔΕΙΚΤΩΝ!C62)</f>
        <v>1.8868484304382736E-2</v>
      </c>
      <c r="D62" s="10">
        <f>LN(ΣΥΝΘΕΣΗ_ΔΕΙΚΤΩΝ!D63/ΣΥΝΘΕΣΗ_ΔΕΙΚΤΩΝ!D62)</f>
        <v>-5.4496047675645911E-3</v>
      </c>
      <c r="E62" s="10">
        <f>LN(ΣΥΝΘΕΣΗ_ΔΕΙΚΤΩΝ!E63/ΣΥΝΘΕΣΗ_ΔΕΙΚΤΩΝ!E62)</f>
        <v>0</v>
      </c>
      <c r="F62" s="10">
        <f>LN(ΣΥΝΘΕΣΗ_ΔΕΙΚΤΩΝ!F63/ΣΥΝΘΕΣΗ_ΔΕΙΚΤΩΝ!F62)</f>
        <v>-1.0502722199149288E-2</v>
      </c>
      <c r="G62" s="10">
        <f>LN(ΣΥΝΘΕΣΗ_ΔΕΙΚΤΩΝ!G63/ΣΥΝΘΕΣΗ_ΔΕΙΚΤΩΝ!G62)</f>
        <v>-1.0221554071538139E-2</v>
      </c>
      <c r="H62" s="10">
        <f>LN(ΣΥΝΘΕΣΗ_ΔΕΙΚΤΩΝ!H63/ΣΥΝΘΕΣΗ_ΔΕΙΚΤΩΝ!H62)</f>
        <v>-9.5923996914394089E-3</v>
      </c>
      <c r="I62" s="10">
        <f>LN(ΣΥΝΘΕΣΗ_ΔΕΙΚΤΩΝ!I63/ΣΥΝΘΕΣΗ_ΔΕΙΚΤΩΝ!I62)</f>
        <v>1.4888612493750559E-2</v>
      </c>
      <c r="J62" s="10">
        <f>LN(ΣΥΝΘΕΣΗ_ΔΕΙΚΤΩΝ!J63/ΣΥΝΘΕΣΗ_ΔΕΙΚΤΩΝ!J62)</f>
        <v>-2.4580102502692264E-3</v>
      </c>
      <c r="K62" s="10">
        <f>LN(ΣΥΝΘΕΣΗ_ΔΕΙΚΤΩΝ!K63/ΣΥΝΘΕΣΗ_ΔΕΙΚΤΩΝ!K62)</f>
        <v>2.3095714794649176E-2</v>
      </c>
      <c r="L62" s="10">
        <f>LN(ΣΥΝΘΕΣΗ_ΔΕΙΚΤΩΝ!L63/ΣΥΝΘΕΣΗ_ΔΕΙΚΤΩΝ!L62)</f>
        <v>-1.2040940648045638E-3</v>
      </c>
      <c r="M62" s="10">
        <f>LN(ΣΥΝΘΕΣΗ_ΔΕΙΚΤΩΝ!M63/ΣΥΝΘΕΣΗ_ΔΕΙΚΤΩΝ!M62)</f>
        <v>2.5841231183887328E-2</v>
      </c>
      <c r="N62" s="10">
        <f>LN(ΣΥΝΘΕΣΗ_ΔΕΙΚΤΩΝ!N63/ΣΥΝΘΕΣΗ_ΔΕΙΚΤΩΝ!N62)</f>
        <v>-1.0482181253285274E-3</v>
      </c>
      <c r="O62" s="10">
        <f>LN(ΣΥΝΘΕΣΗ_ΔΕΙΚΤΩΝ!O63/ΣΥΝΘΕΣΗ_ΔΕΙΚΤΩΝ!O62)</f>
        <v>-1.3261194941383685E-2</v>
      </c>
      <c r="P62" s="10">
        <f>LN(ΣΥΝΘΕΣΗ_ΔΕΙΚΤΩΝ!P63/ΣΥΝΘΕΣΗ_ΔΕΙΚΤΩΝ!P62)</f>
        <v>-5.0377940299570698E-3</v>
      </c>
      <c r="Q62" s="10">
        <f>LN(ΣΥΝΘΕΣΗ_ΔΕΙΚΤΩΝ!Q63/ΣΥΝΘΕΣΗ_ΔΕΙΚΤΩΝ!Q62)</f>
        <v>6.4829823988603796E-4</v>
      </c>
      <c r="R62" s="10">
        <f>LN(ΣΥΝΘΕΣΗ_ΔΕΙΚΤΩΝ!R63/ΣΥΝΘΕΣΗ_ΔΕΙΚΤΩΝ!R62)</f>
        <v>3.8022859497384787E-3</v>
      </c>
      <c r="S62" s="10">
        <f>LN(ΣΥΝΘΕΣΗ_ΔΕΙΚΤΩΝ!S63/ΣΥΝΘΕΣΗ_ΔΕΙΚΤΩΝ!S62)</f>
        <v>2.5382073271417196E-2</v>
      </c>
      <c r="T62" s="10">
        <f>LN(ΣΥΝΘΕΣΗ_ΔΕΙΚΤΩΝ!T63/ΣΥΝΘΕΣΗ_ΔΕΙΚΤΩΝ!T62)</f>
        <v>-1.2038668668933824E-2</v>
      </c>
      <c r="U62" s="10">
        <f>LN(ΣΥΝΘΕΣΗ_ΔΕΙΚΤΩΝ!U63/ΣΥΝΘΕΣΗ_ΔΕΙΚΤΩΝ!U62)</f>
        <v>0</v>
      </c>
      <c r="V62" s="10">
        <f>LN(ΣΥΝΘΕΣΗ_ΔΕΙΚΤΩΝ!V63/ΣΥΝΘΕΣΗ_ΔΕΙΚΤΩΝ!V62)</f>
        <v>3.4734317658693574E-3</v>
      </c>
      <c r="W62" s="10">
        <f>LN(ΣΥΝΘΕΣΗ_ΔΕΙΚΤΩΝ!W63/ΣΥΝΘΕΣΗ_ΔΕΙΚΤΩΝ!W62)</f>
        <v>0.1107033600683216</v>
      </c>
      <c r="X62" s="10">
        <f>LN(ΣΥΝΘΕΣΗ_ΔΕΙΚΤΩΝ!X63/ΣΥΝΘΕΣΗ_ΔΕΙΚΤΩΝ!X62)</f>
        <v>-8.7415103317702286E-3</v>
      </c>
      <c r="Y62" s="10">
        <f>LN(ΣΥΝΘΕΣΗ_ΔΕΙΚΤΩΝ!Y63/ΣΥΝΘΕΣΗ_ΔΕΙΚΤΩΝ!Y62)</f>
        <v>3.1298930089275656E-3</v>
      </c>
      <c r="Z62" s="10">
        <f>LN(ΣΥΝΘΕΣΗ_ΔΕΙΚΤΩΝ!Z63/ΣΥΝΘΕΣΗ_ΔΕΙΚΤΩΝ!Z62)</f>
        <v>-6.6006840313520242E-3</v>
      </c>
      <c r="AA62" s="10">
        <f>LN(ΣΥΝΘΕΣΗ_ΔΕΙΚΤΩΝ!AA63/ΣΥΝΘΕΣΗ_ΔΕΙΚΤΩΝ!AA62)</f>
        <v>0</v>
      </c>
      <c r="AB62" s="10">
        <f>LN(ΣΥΝΘΕΣΗ_ΔΕΙΚΤΩΝ!AB63/ΣΥΝΘΕΣΗ_ΔΕΙΚΤΩΝ!AB62)</f>
        <v>1.342302033214055E-2</v>
      </c>
      <c r="AC62" s="10">
        <f>LN(ΣΥΝΘΕΣΗ_ΔΕΙΚΤΩΝ!AC63/ΣΥΝΘΕΣΗ_ΔΕΙΚΤΩΝ!AC62)</f>
        <v>-7.6372978784574094E-2</v>
      </c>
      <c r="AD62" s="10">
        <f>LN(ΣΥΝΘΕΣΗ_ΔΕΙΚΤΩΝ!AD63/ΣΥΝΘΕΣΗ_ΔΕΙΚΤΩΝ!AD62)</f>
        <v>2.2272635609123223E-2</v>
      </c>
      <c r="AE62" s="10">
        <f>LN(ΣΥΝΘΕΣΗ_ΔΕΙΚΤΩΝ!AE63/ΣΥΝΘΕΣΗ_ΔΕΙΚΤΩΝ!AE62)</f>
        <v>0</v>
      </c>
      <c r="AF62" s="10">
        <f>LN(ΣΥΝΘΕΣΗ_ΔΕΙΚΤΩΝ!AF63/ΣΥΝΘΕΣΗ_ΔΕΙΚΤΩΝ!AF62)</f>
        <v>0.10858632490670884</v>
      </c>
      <c r="AG62" s="10">
        <f>LN(ΣΥΝΘΕΣΗ_ΔΕΙΚΤΩΝ!AG63/ΣΥΝΘΕΣΗ_ΔΕΙΚΤΩΝ!AG62)</f>
        <v>-4.5454623716747224E-3</v>
      </c>
      <c r="AH62" s="10">
        <f>LN(ΣΥΝΘΕΣΗ_ΔΕΙΚΤΩΝ!AH63/ΣΥΝΘΕΣΗ_ΔΕΙΚΤΩΝ!AH62)</f>
        <v>3.8387763071656669E-3</v>
      </c>
      <c r="AI62" s="10">
        <f>LN(ΣΥΝΘΕΣΗ_ΔΕΙΚΤΩΝ!AI63/ΣΥΝΘΕΣΗ_ΔΕΙΚΤΩΝ!AI62)</f>
        <v>9.0130695601266665E-4</v>
      </c>
      <c r="AJ62" s="10">
        <f>LN(ΣΥΝΘΕΣΗ_ΔΕΙΚΤΩΝ!AJ63/ΣΥΝΘΕΣΗ_ΔΕΙΚΤΩΝ!AJ62)</f>
        <v>0</v>
      </c>
      <c r="AK62" s="10">
        <f>LN(ΣΥΝΘΕΣΗ_ΔΕΙΚΤΩΝ!AK63/ΣΥΝΘΕΣΗ_ΔΕΙΚΤΩΝ!AK62)</f>
        <v>3.8387763071656669E-3</v>
      </c>
    </row>
    <row r="63" spans="1:37" x14ac:dyDescent="0.25">
      <c r="A63" s="5">
        <v>42919</v>
      </c>
      <c r="B63" s="10">
        <f>LN(ΣΥΝΘΕΣΗ_ΔΕΙΚΤΩΝ!B64/ΣΥΝΘΕΣΗ_ΔΕΙΚΤΩΝ!B63)</f>
        <v>-1.3260724739156852E-2</v>
      </c>
      <c r="C63" s="10">
        <f>LN(ΣΥΝΘΕΣΗ_ΔΕΙΚΤΩΝ!C64/ΣΥΝΘΕΣΗ_ΔΕΙΚΤΩΝ!C63)</f>
        <v>-1.5540694211708094E-2</v>
      </c>
      <c r="D63" s="10">
        <f>LN(ΣΥΝΘΕΣΗ_ΔΕΙΚΤΩΝ!D64/ΣΥΝΘΕΣΗ_ΔΕΙΚΤΩΝ!D63)</f>
        <v>-1.2094704883344966E-2</v>
      </c>
      <c r="E63" s="10">
        <f>LN(ΣΥΝΘΕΣΗ_ΔΕΙΚΤΩΝ!E64/ΣΥΝΘΕΣΗ_ΔΕΙΚΤΩΝ!E63)</f>
        <v>-6.2696130135953742E-3</v>
      </c>
      <c r="F63" s="10">
        <f>LN(ΣΥΝΘΕΣΗ_ΔΕΙΚΤΩΝ!F64/ΣΥΝΘΕΣΗ_ΔΕΙΚΤΩΝ!F63)</f>
        <v>-6.0514556833552672E-3</v>
      </c>
      <c r="G63" s="10">
        <f>LN(ΣΥΝΘΕΣΗ_ΔΕΙΚΤΩΝ!G64/ΣΥΝΘΕΣΗ_ΔΕΙΚΤΩΝ!G63)</f>
        <v>3.3673215106588023E-2</v>
      </c>
      <c r="H63" s="10">
        <f>LN(ΣΥΝΘΕΣΗ_ΔΕΙΚΤΩΝ!H64/ΣΥΝΘΕΣΗ_ΔΕΙΚΤΩΝ!H63)</f>
        <v>-6.0423144559626982E-3</v>
      </c>
      <c r="I63" s="10">
        <f>LN(ΣΥΝΘΕΣΗ_ΔΕΙΚΤΩΝ!I64/ΣΥΝΘΕΣΗ_ΔΕΙΚΤΩΝ!I63)</f>
        <v>-9.9010709827115698E-3</v>
      </c>
      <c r="J63" s="10">
        <f>LN(ΣΥΝΘΕΣΗ_ΔΕΙΚΤΩΝ!J64/ΣΥΝΘΕΣΗ_ΔΕΙΚΤΩΝ!J63)</f>
        <v>-7.4104908904847897E-3</v>
      </c>
      <c r="K63" s="10">
        <f>LN(ΣΥΝΘΕΣΗ_ΔΕΙΚΤΩΝ!K64/ΣΥΝΘΕΣΗ_ΔΕΙΚΤΩΝ!K63)</f>
        <v>2.2574322038539194E-2</v>
      </c>
      <c r="L63" s="10">
        <f>LN(ΣΥΝΘΕΣΗ_ΔΕΙΚΤΩΝ!L64/ΣΥΝΘΕΣΗ_ΔΕΙΚΤΩΝ!L63)</f>
        <v>-2.8102032520694889E-2</v>
      </c>
      <c r="M63" s="10">
        <f>LN(ΣΥΝΘΕΣΗ_ΔΕΙΚΤΩΝ!M64/ΣΥΝΘΕΣΗ_ΔΕΙΚΤΩΝ!M63)</f>
        <v>1.6992357529598428E-3</v>
      </c>
      <c r="N63" s="10">
        <f>LN(ΣΥΝΘΕΣΗ_ΔΕΙΚΤΩΝ!N64/ΣΥΝΘΕΣΗ_ΔΕΙΚΤΩΝ!N63)</f>
        <v>-1.9592895751786778E-2</v>
      </c>
      <c r="O63" s="10">
        <f>LN(ΣΥΝΘΕΣΗ_ΔΕΙΚΤΩΝ!O64/ΣΥΝΘΕΣΗ_ΔΕΙΚΤΩΝ!O63)</f>
        <v>-1.0982416668608929E-2</v>
      </c>
      <c r="P63" s="10">
        <f>LN(ΣΥΝΘΕΣΗ_ΔΕΙΚΤΩΝ!P64/ΣΥΝΘΕΣΗ_ΔΕΙΚΤΩΝ!P63)</f>
        <v>9.0498355199178562E-3</v>
      </c>
      <c r="Q63" s="10">
        <f>LN(ΣΥΝΘΕΣΗ_ΔΕΙΚΤΩΝ!Q64/ΣΥΝΘΕΣΗ_ΔΕΙΚΤΩΝ!Q63)</f>
        <v>-6.5019734913466841E-3</v>
      </c>
      <c r="R63" s="10">
        <f>LN(ΣΥΝΘΕΣΗ_ΔΕΙΚΤΩΝ!R64/ΣΥΝΘΕΣΗ_ΔΕΙΚΤΩΝ!R63)</f>
        <v>2.1586948055081063E-2</v>
      </c>
      <c r="S63" s="10">
        <f>LN(ΣΥΝΘΕΣΗ_ΔΕΙΚΤΩΝ!S64/ΣΥΝΘΕΣΗ_ΔΕΙΚΤΩΝ!S63)</f>
        <v>2.2305757514298186E-2</v>
      </c>
      <c r="T63" s="10">
        <f>LN(ΣΥΝΘΕΣΗ_ΔΕΙΚΤΩΝ!T64/ΣΥΝΘΕΣΗ_ΔΕΙΚΤΩΝ!T63)</f>
        <v>9.2425813669326506E-3</v>
      </c>
      <c r="U63" s="10">
        <f>LN(ΣΥΝΘΕΣΗ_ΔΕΙΚΤΩΝ!U64/ΣΥΝΘΕΣΗ_ΔΕΙΚΤΩΝ!U63)</f>
        <v>-2.1829997478681692E-2</v>
      </c>
      <c r="V63" s="10">
        <f>LN(ΣΥΝΘΕΣΗ_ΔΕΙΚΤΩΝ!V64/ΣΥΝΘΕΣΗ_ΔΕΙΚΤΩΝ!V63)</f>
        <v>-3.4734317658693457E-3</v>
      </c>
      <c r="W63" s="10">
        <f>LN(ΣΥΝΘΕΣΗ_ΔΕΙΚΤΩΝ!W64/ΣΥΝΘΕΣΗ_ΔΕΙΚΤΩΝ!W63)</f>
        <v>0.19028267800982218</v>
      </c>
      <c r="X63" s="10">
        <f>LN(ΣΥΝΘΕΣΗ_ΔΕΙΚΤΩΝ!X64/ΣΥΝΘΕΣΗ_ΔΕΙΚΤΩΝ!X63)</f>
        <v>2.0240645614814316E-3</v>
      </c>
      <c r="Y63" s="10">
        <f>LN(ΣΥΝΘΕΣΗ_ΔΕΙΚΤΩΝ!Y64/ΣΥΝΘΕΣΗ_ΔΕΙΚΤΩΝ!Y63)</f>
        <v>2.4692612590371414E-2</v>
      </c>
      <c r="Z63" s="10">
        <f>LN(ΣΥΝΘΕΣΗ_ΔΕΙΚΤΩΝ!Z64/ΣΥΝΘΕΣΗ_ΔΕΙΚΤΩΝ!Z63)</f>
        <v>0</v>
      </c>
      <c r="AA63" s="10">
        <f>LN(ΣΥΝΘΕΣΗ_ΔΕΙΚΤΩΝ!AA64/ΣΥΝΘΕΣΗ_ΔΕΙΚΤΩΝ!AA63)</f>
        <v>8.5861290606392568E-2</v>
      </c>
      <c r="AB63" s="10">
        <f>LN(ΣΥΝΘΕΣΗ_ΔΕΙΚΤΩΝ!AB64/ΣΥΝΘΕΣΗ_ΔΕΙΚΤΩΝ!AB63)</f>
        <v>0</v>
      </c>
      <c r="AC63" s="10">
        <f>LN(ΣΥΝΘΕΣΗ_ΔΕΙΚΤΩΝ!AC64/ΣΥΝΘΕΣΗ_ΔΕΙΚΤΩΝ!AC63)</f>
        <v>4.6520015634892907E-2</v>
      </c>
      <c r="AD63" s="10">
        <f>LN(ΣΥΝΘΕΣΗ_ΔΕΙΚΤΩΝ!AD64/ΣΥΝΘΕΣΗ_ΔΕΙΚΤΩΝ!AD63)</f>
        <v>8.2411976001342022E-2</v>
      </c>
      <c r="AE63" s="10">
        <f>LN(ΣΥΝΘΕΣΗ_ΔΕΙΚΤΩΝ!AE64/ΣΥΝΘΕΣΗ_ΔΕΙΚΤΩΝ!AE63)</f>
        <v>4.08219945202552E-2</v>
      </c>
      <c r="AF63" s="10">
        <f>LN(ΣΥΝΘΕΣΗ_ΔΕΙΚΤΩΝ!AF64/ΣΥΝΘΕΣΗ_ΔΕΙΚΤΩΝ!AF63)</f>
        <v>0.20264502976586887</v>
      </c>
      <c r="AG63" s="10">
        <f>LN(ΣΥΝΘΕΣΗ_ΔΕΙΚΤΩΝ!AG64/ΣΥΝΘΕΣΗ_ΔΕΙΚΤΩΝ!AG63)</f>
        <v>-4.5662179795810829E-3</v>
      </c>
      <c r="AH63" s="10">
        <f>LN(ΣΥΝΘΕΣΗ_ΔΕΙΚΤΩΝ!AH64/ΣΥΝΘΕΣΗ_ΔΕΙΚΤΩΝ!AH63)</f>
        <v>4.4951387862266268E-2</v>
      </c>
      <c r="AI63" s="10">
        <f>LN(ΣΥΝΘΕΣΗ_ΔΕΙΚΤΩΝ!AI64/ΣΥΝΘΕΣΗ_ΔΕΙΚΤΩΝ!AI63)</f>
        <v>-9.0498355199179273E-3</v>
      </c>
      <c r="AJ63" s="10">
        <f>LN(ΣΥΝΘΕΣΗ_ΔΕΙΚΤΩΝ!AJ64/ΣΥΝΘΕΣΗ_ΔΕΙΚΤΩΝ!AJ63)</f>
        <v>9.1324835632724723E-3</v>
      </c>
      <c r="AK63" s="10">
        <f>LN(ΣΥΝΘΕΣΗ_ΔΕΙΚΤΩΝ!AK64/ΣΥΝΘΕΣΗ_ΔΕΙΚΤΩΝ!AK63)</f>
        <v>0</v>
      </c>
    </row>
    <row r="64" spans="1:37" x14ac:dyDescent="0.25">
      <c r="A64" s="5">
        <v>42920</v>
      </c>
      <c r="B64" s="10">
        <f>LN(ΣΥΝΘΕΣΗ_ΔΕΙΚΤΩΝ!B65/ΣΥΝΘΕΣΗ_ΔΕΙΚΤΩΝ!B64)</f>
        <v>6.2622513846140732E-3</v>
      </c>
      <c r="C64" s="10">
        <f>LN(ΣΥΝΘΕΣΗ_ΔΕΙΚΤΩΝ!C65/ΣΥΝΘΕΣΗ_ΔΕΙΚΤΩΝ!C64)</f>
        <v>-3.327790092674691E-3</v>
      </c>
      <c r="D64" s="10">
        <f>LN(ΣΥΝΘΕΣΗ_ΔΕΙΚΤΩΝ!D65/ΣΥΝΘΕΣΗ_ΔΕΙΚΤΩΝ!D64)</f>
        <v>-1.0005642117321058E-2</v>
      </c>
      <c r="E64" s="10">
        <f>LN(ΣΥΝΘΕΣΗ_ΔΕΙΚΤΩΝ!E65/ΣΥΝΘΕΣΗ_ΔΕΙΚΤΩΝ!E64)</f>
        <v>-3.0653741091002402E-2</v>
      </c>
      <c r="F64" s="10">
        <f>LN(ΣΥΝΘΕΣΗ_ΔΕΙΚΤΩΝ!F65/ΣΥΝΘΕΣΗ_ΔΕΙΚΤΩΝ!F64)</f>
        <v>0</v>
      </c>
      <c r="G64" s="10">
        <f>LN(ΣΥΝΘΕΣΗ_ΔΕΙΚΤΩΝ!G65/ΣΥΝΘΕΣΗ_ΔΕΙΚΤΩΝ!G64)</f>
        <v>2.2914259522875832E-2</v>
      </c>
      <c r="H64" s="10">
        <f>LN(ΣΥΝΘΕΣΗ_ΔΕΙΚΤΩΝ!H65/ΣΥΝΘΕΣΗ_ΔΕΙΚΤΩΝ!H64)</f>
        <v>3.6297680505787311E-3</v>
      </c>
      <c r="I64" s="10">
        <f>LN(ΣΥΝΘΕΣΗ_ΔΕΙΚΤΩΝ!I65/ΣΥΝΘΕΣΗ_ΔΕΙΚΤΩΝ!I64)</f>
        <v>-4.9875415110389393E-3</v>
      </c>
      <c r="J64" s="10">
        <f>LN(ΣΥΝΘΕΣΗ_ΔΕΙΚΤΩΝ!J65/ΣΥΝΘΕΣΗ_ΔΕΙΚΤΩΝ!J64)</f>
        <v>-8.2678797599407381E-4</v>
      </c>
      <c r="K64" s="10">
        <f>LN(ΣΥΝΘΕΣΗ_ΔΕΙΚΤΩΝ!K65/ΣΥΝΘΕΣΗ_ΔΕΙΚΤΩΝ!K64)</f>
        <v>-1.8018505502678365E-2</v>
      </c>
      <c r="L64" s="10">
        <f>LN(ΣΥΝΘΕΣΗ_ΔΕΙΚΤΩΝ!L65/ΣΥΝΘΕΣΗ_ΔΕΙΚΤΩΝ!L64)</f>
        <v>-8.7119406020215676E-3</v>
      </c>
      <c r="M64" s="10">
        <f>LN(ΣΥΝΘΕΣΗ_ΔΕΙΚΤΩΝ!M65/ΣΥΝΘΕΣΗ_ΔΕΙΚΤΩΝ!M64)</f>
        <v>6.7682153461388105E-3</v>
      </c>
      <c r="N64" s="10">
        <f>LN(ΣΥΝΘΕΣΗ_ΔΕΙΚΤΩΝ!N65/ΣΥΝΘΕΣΗ_ΔΕΙΚΤΩΝ!N64)</f>
        <v>0</v>
      </c>
      <c r="O64" s="10">
        <f>LN(ΣΥΝΘΕΣΗ_ΔΕΙΚΤΩΝ!O65/ΣΥΝΘΕΣΗ_ΔΕΙΚΤΩΝ!O64)</f>
        <v>0</v>
      </c>
      <c r="P64" s="10">
        <f>LN(ΣΥΝΘΕΣΗ_ΔΕΙΚΤΩΝ!P65/ΣΥΝΘΕΣΗ_ΔΕΙΚΤΩΝ!P64)</f>
        <v>-1.2084739215071999E-2</v>
      </c>
      <c r="Q64" s="10">
        <f>LN(ΣΥΝΘΕΣΗ_ΔΕΙΚΤΩΝ!Q65/ΣΥΝΘΕΣΗ_ΔΕΙΚΤΩΝ!Q64)</f>
        <v>2.3849019470539669E-2</v>
      </c>
      <c r="R64" s="10">
        <f>LN(ΣΥΝΘΕΣΗ_ΔΕΙΚΤΩΝ!R65/ΣΥΝΘΕΣΗ_ΔΕΙΚΤΩΝ!R64)</f>
        <v>-7.4557661313433008E-3</v>
      </c>
      <c r="S64" s="10">
        <f>LN(ΣΥΝΘΕΣΗ_ΔΕΙΚΤΩΝ!S65/ΣΥΝΘΕΣΗ_ΔΕΙΚΤΩΝ!S64)</f>
        <v>-2.985296314968116E-2</v>
      </c>
      <c r="T64" s="10">
        <f>LN(ΣΥΝΘΕΣΗ_ΔΕΙΚΤΩΝ!T65/ΣΥΝΘΕΣΗ_ΔΕΙΚΤΩΝ!T64)</f>
        <v>-1.4504686202881688E-2</v>
      </c>
      <c r="U64" s="10">
        <f>LN(ΣΥΝΘΕΣΗ_ΔΕΙΚΤΩΝ!U65/ΣΥΝΘΕΣΗ_ΔΕΙΚΤΩΝ!U64)</f>
        <v>2.1829997478681671E-2</v>
      </c>
      <c r="V64" s="10">
        <f>LN(ΣΥΝΘΕΣΗ_ΔΕΙΚΤΩΝ!V65/ΣΥΝΘΕΣΗ_ΔΕΙΚΤΩΝ!V64)</f>
        <v>1.7076740976755041E-2</v>
      </c>
      <c r="W64" s="10">
        <f>LN(ΣΥΝΘΕΣΗ_ΔΕΙΚΤΩΝ!W65/ΣΥΝΘΕΣΗ_ΔΕΙΚΤΩΝ!W64)</f>
        <v>-1.4695079793599947E-3</v>
      </c>
      <c r="X64" s="10">
        <f>LN(ΣΥΝΘΕΣΗ_ΔΕΙΚΤΩΝ!X65/ΣΥΝΘΕΣΗ_ΔΕΙΚΤΩΝ!X64)</f>
        <v>0</v>
      </c>
      <c r="Y64" s="10">
        <f>LN(ΣΥΝΘΕΣΗ_ΔΕΙΚΤΩΝ!Y65/ΣΥΝΘΕΣΗ_ΔΕΙΚΤΩΝ!Y64)</f>
        <v>0.16282376108068708</v>
      </c>
      <c r="Z64" s="10">
        <f>LN(ΣΥΝΘΕΣΗ_ΔΕΙΚΤΩΝ!Z65/ΣΥΝΘΕΣΗ_ΔΕΙΚΤΩΝ!Z64)</f>
        <v>1.9672765598704928E-2</v>
      </c>
      <c r="AA64" s="10">
        <f>LN(ΣΥΝΘΕΣΗ_ΔΕΙΚΤΩΝ!AA65/ΣΥΝΘΕΣΗ_ΔΕΙΚΤΩΝ!AA64)</f>
        <v>8.489944378648627E-2</v>
      </c>
      <c r="AB64" s="10">
        <f>LN(ΣΥΝΘΕΣΗ_ΔΕΙΚΤΩΝ!AB65/ΣΥΝΘΕΣΗ_ΔΕΙΚΤΩΝ!AB64)</f>
        <v>1.3245226750020505E-2</v>
      </c>
      <c r="AC64" s="10">
        <f>LN(ΣΥΝΘΕΣΗ_ΔΕΙΚΤΩΝ!AC65/ΣΥΝΘΕΣΗ_ΔΕΙΚΤΩΝ!AC64)</f>
        <v>5.8840500022933395E-2</v>
      </c>
      <c r="AD64" s="10">
        <f>LN(ΣΥΝΘΕΣΗ_ΔΕΙΚΤΩΝ!AD65/ΣΥΝΘΕΣΗ_ΔΕΙΚΤΩΝ!AD64)</f>
        <v>3.9766671128079481E-2</v>
      </c>
      <c r="AE64" s="10">
        <f>LN(ΣΥΝΘΕΣΗ_ΔΕΙΚΤΩΝ!AE65/ΣΥΝΘΕΣΗ_ΔΕΙΚΤΩΝ!AE64)</f>
        <v>2.3716526617316065E-2</v>
      </c>
      <c r="AF64" s="10">
        <f>LN(ΣΥΝΘΕΣΗ_ΔΕΙΚΤΩΝ!AF65/ΣΥΝΘΕΣΗ_ΔΕΙΚΤΩΝ!AF64)</f>
        <v>-3.737626135463358E-2</v>
      </c>
      <c r="AG64" s="10">
        <f>LN(ΣΥΝΘΕΣΗ_ΔΕΙΚΤΩΝ!AG65/ΣΥΝΘΕΣΗ_ΔΕΙΚΤΩΝ!AG64)</f>
        <v>2.2857152808558609E-3</v>
      </c>
      <c r="AH64" s="10">
        <f>LN(ΣΥΝΘΕΣΗ_ΔΕΙΚΤΩΝ!AH65/ΣΥΝΘΕΣΗ_ΔΕΙΚΤΩΝ!AH64)</f>
        <v>3.6563112031104792E-3</v>
      </c>
      <c r="AI64" s="10">
        <f>LN(ΣΥΝΘΕΣΗ_ΔΕΙΚΤΩΝ!AI65/ΣΥΝΘΕΣΗ_ΔΕΙΚΤΩΝ!AI64)</f>
        <v>0</v>
      </c>
      <c r="AJ64" s="10">
        <f>LN(ΣΥΝΘΕΣΗ_ΔΕΙΚΤΩΝ!AJ65/ΣΥΝΘΕΣΗ_ΔΕΙΚΤΩΝ!AJ64)</f>
        <v>2.2472855852058576E-2</v>
      </c>
      <c r="AK64" s="10">
        <f>LN(ΣΥΝΘΕΣΗ_ΔΕΙΚΤΩΝ!AK65/ΣΥΝΘΕΣΗ_ΔΕΙΚΤΩΝ!AK64)</f>
        <v>1.142869582362285E-2</v>
      </c>
    </row>
    <row r="65" spans="1:37" x14ac:dyDescent="0.25">
      <c r="A65" s="5">
        <v>42921</v>
      </c>
      <c r="B65" s="10">
        <f>LN(ΣΥΝΘΕΣΗ_ΔΕΙΚΤΩΝ!B66/ΣΥΝΘΕΣΗ_ΔΕΙΚΤΩΝ!B65)</f>
        <v>-1.1711888904628726E-3</v>
      </c>
      <c r="C65" s="10">
        <f>LN(ΣΥΝΘΕΣΗ_ΔΕΙΚΤΩΝ!C66/ΣΥΝΘΕΣΗ_ΔΕΙΚΤΩΝ!C65)</f>
        <v>2.1202207650602906E-2</v>
      </c>
      <c r="D65" s="10">
        <f>LN(ΣΥΝΘΕΣΗ_ΔΕΙΚΤΩΝ!D66/ΣΥΝΘΕΣΗ_ΔΕΙΚΤΩΝ!D65)</f>
        <v>2.3192646399274926E-2</v>
      </c>
      <c r="E65" s="10">
        <f>LN(ΣΥΝΘΕΣΗ_ΔΕΙΚΤΩΝ!E66/ΣΥΝΘΕΣΗ_ΔΕΙΚΤΩΝ!E65)</f>
        <v>2.1809716294549558E-2</v>
      </c>
      <c r="F65" s="10">
        <f>LN(ΣΥΝΘΕΣΗ_ΔΕΙΚΤΩΝ!F66/ΣΥΝΘΕΣΗ_ΔΕΙΚΤΩΝ!F65)</f>
        <v>4.1610757719842073E-2</v>
      </c>
      <c r="G65" s="10">
        <f>LN(ΣΥΝΘΕΣΗ_ΔΕΙΚΤΩΝ!G66/ΣΥΝΘΕΣΗ_ΔΕΙΚΤΩΝ!G65)</f>
        <v>1.9231361927887592E-2</v>
      </c>
      <c r="H65" s="10">
        <f>LN(ΣΥΝΘΕΣΗ_ΔΕΙΚΤΩΝ!H66/ΣΥΝΘΕΣΗ_ΔΕΙΚΤΩΝ!H65)</f>
        <v>2.6223195099102561E-2</v>
      </c>
      <c r="I65" s="10">
        <f>LN(ΣΥΝΘΕΣΗ_ΔΕΙΚΤΩΝ!I66/ΣΥΝΘΕΣΗ_ΔΕΙΚΤΩΝ!I65)</f>
        <v>1.4888612493750559E-2</v>
      </c>
      <c r="J65" s="10">
        <f>LN(ΣΥΝΘΕΣΗ_ΔΕΙΚΤΩΝ!J66/ΣΥΝΘΕΣΗ_ΔΕΙΚΤΩΝ!J65)</f>
        <v>1.7220597751670556E-2</v>
      </c>
      <c r="K65" s="10">
        <f>LN(ΣΥΝΘΕΣΗ_ΔΕΙΚΤΩΝ!K66/ΣΥΝΘΕΣΗ_ΔΕΙΚΤΩΝ!K65)</f>
        <v>5.3109825313948332E-2</v>
      </c>
      <c r="L65" s="10">
        <f>LN(ΣΥΝΘΕΣΗ_ΔΕΙΚΤΩΝ!L66/ΣΥΝΘΕΣΗ_ΔΕΙΚΤΩΝ!L65)</f>
        <v>1.1187189390564376E-2</v>
      </c>
      <c r="M65" s="10">
        <f>LN(ΣΥΝΘΕΣΗ_ΔΕΙΚΤΩΝ!M66/ΣΥΝΘΕΣΗ_ΔΕΙΚΤΩΝ!M65)</f>
        <v>5.0955969371702395E-2</v>
      </c>
      <c r="N65" s="10">
        <f>LN(ΣΥΝΘΕΣΗ_ΔΕΙΚΤΩΝ!N66/ΣΥΝΘΕΣΗ_ΔΕΙΚΤΩΝ!N65)</f>
        <v>1.8543577712169104E-2</v>
      </c>
      <c r="O65" s="10">
        <f>LN(ΣΥΝΘΕΣΗ_ΔΕΙΚΤΩΝ!O66/ΣΥΝΘΕΣΗ_ΔΕΙΚΤΩΝ!O65)</f>
        <v>2.3045289117883918E-2</v>
      </c>
      <c r="P65" s="10">
        <f>LN(ΣΥΝΘΕΣΗ_ΔΕΙΚΤΩΝ!P66/ΣΥΝΘΕΣΗ_ΔΕΙΚΤΩΝ!P65)</f>
        <v>1.3085239548655534E-2</v>
      </c>
      <c r="Q65" s="10">
        <f>LN(ΣΥΝΘΕΣΗ_ΔΕΙΚΤΩΝ!Q66/ΣΥΝΘΕΣΗ_ΔΕΙΚΤΩΝ!Q65)</f>
        <v>2.1424890084106057E-2</v>
      </c>
      <c r="R65" s="10">
        <f>LN(ΣΥΝΘΕΣΗ_ΔΕΙΚΤΩΝ!R66/ΣΥΝΘΕΣΗ_ΔΕΙΚΤΩΝ!R65)</f>
        <v>6.5268296966846011E-3</v>
      </c>
      <c r="S65" s="10">
        <f>LN(ΣΥΝΘΕΣΗ_ΔΕΙΚΤΩΝ!S66/ΣΥΝΘΕΣΗ_ΔΕΙΚΤΩΝ!S65)</f>
        <v>1.0050335853501506E-2</v>
      </c>
      <c r="T65" s="10">
        <f>LN(ΣΥΝΘΕΣΗ_ΔΕΙΚΤΩΝ!T66/ΣΥΝΘΕΣΗ_ΔΕΙΚΤΩΝ!T65)</f>
        <v>1.4504686202881629E-2</v>
      </c>
      <c r="U65" s="10">
        <f>LN(ΣΥΝΘΕΣΗ_ΔΕΙΚΤΩΝ!U66/ΣΥΝΘΕΣΗ_ΔΕΙΚΤΩΝ!U65)</f>
        <v>3.583564437112733E-2</v>
      </c>
      <c r="V65" s="10">
        <f>LN(ΣΥΝΘΕΣΗ_ΔΕΙΚΤΩΝ!V66/ΣΥΝΘΕΣΗ_ΔΕΙΚΤΩΝ!V65)</f>
        <v>-1.3603309210885609E-2</v>
      </c>
      <c r="W65" s="10">
        <f>LN(ΣΥΝΘΕΣΗ_ΔΕΙΚΤΩΝ!W66/ΣΥΝΘΕΣΗ_ΔΕΙΚΤΩΝ!W65)</f>
        <v>4.3172171865208574E-2</v>
      </c>
      <c r="X65" s="10">
        <f>LN(ΣΥΝΘΕΣΗ_ΔΕΙΚΤΩΝ!X66/ΣΥΝΘΕΣΗ_ΔΕΙΚΤΩΝ!X65)</f>
        <v>2.2441661124105649E-3</v>
      </c>
      <c r="Y65" s="10">
        <f>LN(ΣΥΝΘΕΣΗ_ΔΕΙΚΤΩΝ!Y66/ΣΥΝΘΕΣΗ_ΔΕΙΚΤΩΝ!Y65)</f>
        <v>-1.5666116744399463E-2</v>
      </c>
      <c r="Z65" s="10">
        <f>LN(ΣΥΝΘΕΣΗ_ΔΕΙΚΤΩΝ!Z66/ΣΥΝΘΕΣΗ_ΔΕΙΚΤΩΝ!Z65)</f>
        <v>1.9293202934678851E-2</v>
      </c>
      <c r="AA65" s="10">
        <f>LN(ΣΥΝΘΕΣΗ_ΔΕΙΚΤΩΝ!AA66/ΣΥΝΘΕΣΗ_ΔΕΙΚΤΩΝ!AA65)</f>
        <v>5.7971176843259146E-3</v>
      </c>
      <c r="AB65" s="10">
        <f>LN(ΣΥΝΘΕΣΗ_ΔΕΙΚΤΩΝ!AB66/ΣΥΝΘΕΣΗ_ΔΕΙΚΤΩΝ!AB65)</f>
        <v>3.2365284502031716E-2</v>
      </c>
      <c r="AC65" s="10">
        <f>LN(ΣΥΝΘΕΣΗ_ΔΕΙΚΤΩΝ!AC66/ΣΥΝΘΕΣΗ_ΔΕΙΚΤΩΝ!AC65)</f>
        <v>-7.168489478612516E-3</v>
      </c>
      <c r="AD65" s="10">
        <f>LN(ΣΥΝΘΕΣΗ_ΔΕΙΚΤΩΝ!AD66/ΣΥΝΘΕΣΗ_ΔΕΙΚΤΩΝ!AD65)</f>
        <v>-5.8651194523981339E-3</v>
      </c>
      <c r="AE65" s="10">
        <f>LN(ΣΥΝΘΕΣΗ_ΔΕΙΚΤΩΝ!AE66/ΣΥΝΘΕΣΗ_ΔΕΙΚΤΩΝ!AE65)</f>
        <v>2.3167059281534379E-2</v>
      </c>
      <c r="AF65" s="10">
        <f>LN(ΣΥΝΘΕΣΗ_ΔΕΙΚΤΩΝ!AF66/ΣΥΝΘΕΣΗ_ΔΕΙΚΤΩΝ!AF65)</f>
        <v>-3.5003573573333703E-2</v>
      </c>
      <c r="AG65" s="10">
        <f>LN(ΣΥΝΘΕΣΗ_ΔΕΙΚΤΩΝ!AG66/ΣΥΝΘΕΣΗ_ΔΕΙΚΤΩΝ!AG65)</f>
        <v>1.3605652055778678E-2</v>
      </c>
      <c r="AH65" s="10">
        <f>LN(ΣΥΝΘΕΣΗ_ΔΕΙΚΤΩΝ!AH66/ΣΥΝΘΕΣΗ_ΔΕΙΚΤΩΝ!AH65)</f>
        <v>0</v>
      </c>
      <c r="AI65" s="10">
        <f>LN(ΣΥΝΘΕΣΗ_ΔΕΙΚΤΩΝ!AI66/ΣΥΝΘΕΣΗ_ΔΕΙΚΤΩΝ!AI65)</f>
        <v>9.0867793621811225E-4</v>
      </c>
      <c r="AJ65" s="10">
        <f>LN(ΣΥΝΘΕΣΗ_ΔΕΙΚΤΩΝ!AJ66/ΣΥΝΘΕΣΗ_ΔΕΙΚΤΩΝ!AJ65)</f>
        <v>3.4938051361280441E-2</v>
      </c>
      <c r="AK65" s="10">
        <f>LN(ΣΥΝΘΕΣΗ_ΔΕΙΚΤΩΝ!AK66/ΣΥΝΘΕΣΗ_ΔΕΙΚΤΩΝ!AK65)</f>
        <v>4.4451762570833796E-2</v>
      </c>
    </row>
    <row r="66" spans="1:37" x14ac:dyDescent="0.25">
      <c r="A66" s="5">
        <v>42922</v>
      </c>
      <c r="B66" s="10">
        <f>LN(ΣΥΝΘΕΣΗ_ΔΕΙΚΤΩΝ!B67/ΣΥΝΘΕΣΗ_ΔΕΙΚΤΩΝ!B66)</f>
        <v>-7.8431774610260054E-3</v>
      </c>
      <c r="C66" s="10">
        <f>LN(ΣΥΝΘΕΣΗ_ΔΕΙΚΤΩΝ!C67/ΣΥΝΘΕΣΗ_ΔΕΙΚΤΩΝ!C66)</f>
        <v>2.0761991448429225E-2</v>
      </c>
      <c r="D66" s="10">
        <f>LN(ΣΥΝΘΕΣΗ_ΔΕΙΚΤΩΝ!D67/ΣΥΝΘΕΣΗ_ΔΕΙΚΤΩΝ!D66)</f>
        <v>4.3573053689556262E-3</v>
      </c>
      <c r="E66" s="10">
        <f>LN(ΣΥΝΘΕΣΗ_ΔΕΙΚΤΩΝ!E67/ΣΥΝΘΕΣΗ_ΔΕΙΚΤΩΝ!E66)</f>
        <v>-3.8143720754706774E-3</v>
      </c>
      <c r="F66" s="10">
        <f>LN(ΣΥΝΘΕΣΗ_ΔΕΙΚΤΩΝ!F67/ΣΥΝΘΕΣΗ_ΔΕΙΚΤΩΝ!F66)</f>
        <v>1.4451118538174506E-2</v>
      </c>
      <c r="G66" s="10">
        <f>LN(ΣΥΝΘΕΣΗ_ΔΕΙΚΤΩΝ!G67/ΣΥΝΘΕΣΗ_ΔΕΙΚΤΩΝ!G66)</f>
        <v>-3.1796529173795732E-3</v>
      </c>
      <c r="H66" s="10">
        <f>LN(ΣΥΝΘΕΣΗ_ΔΕΙΚΤΩΝ!H67/ΣΥΝΘΕΣΗ_ΔΕΙΚΤΩΝ!H66)</f>
        <v>1.1696039763191236E-2</v>
      </c>
      <c r="I66" s="10">
        <f>LN(ΣΥΝΘΕΣΗ_ΔΕΙΚΤΩΝ!I67/ΣΥΝΘΕΣΗ_ΔΕΙΚΤΩΝ!I66)</f>
        <v>7.3619964410692601E-3</v>
      </c>
      <c r="J66" s="10">
        <f>LN(ΣΥΝΘΕΣΗ_ΔΕΙΚΤΩΝ!J67/ΣΥΝΘΕΣΗ_ΔΕΙΚΤΩΝ!J66)</f>
        <v>3.2002731086173734E-2</v>
      </c>
      <c r="K66" s="10">
        <f>LN(ΣΥΝΘΕΣΗ_ΔΕΙΚΤΩΝ!K67/ΣΥΝΘΕΣΗ_ΔΕΙΚΤΩΝ!K66)</f>
        <v>1.2848142477849059E-2</v>
      </c>
      <c r="L66" s="10">
        <f>LN(ΣΥΝΘΕΣΗ_ΔΕΙΚΤΩΝ!L67/ΣΥΝΘΕΣΗ_ΔΕΙΚΤΩΝ!L66)</f>
        <v>7.389196182371085E-3</v>
      </c>
      <c r="M66" s="10">
        <f>LN(ΣΥΝΘΕΣΗ_ΔΕΙΚΤΩΝ!M67/ΣΥΝΘΕΣΗ_ΔΕΙΚΤΩΝ!M66)</f>
        <v>-9.6619109117369716E-3</v>
      </c>
      <c r="N66" s="10">
        <f>LN(ΣΥΝΘΕΣΗ_ΔΕΙΚΤΩΝ!N67/ΣΥΝΘΕΣΗ_ΔΕΙΚΤΩΝ!N66)</f>
        <v>3.9119759137749538E-2</v>
      </c>
      <c r="O66" s="10">
        <f>LN(ΣΥΝΘΕΣΗ_ΔΕΙΚΤΩΝ!O67/ΣΥΝΘΕΣΗ_ΔΕΙΚΤΩΝ!O66)</f>
        <v>-4.8077015681030092E-3</v>
      </c>
      <c r="P66" s="10">
        <f>LN(ΣΥΝΘΕΣΗ_ΔΕΙΚΤΩΝ!P67/ΣΥΝΘΕΣΗ_ΔΕΙΚΤΩΝ!P66)</f>
        <v>1.3902905168991434E-2</v>
      </c>
      <c r="Q66" s="10">
        <f>LN(ΣΥΝΘΕΣΗ_ΔΕΙΚΤΩΝ!Q67/ΣΥΝΘΕΣΗ_ΔΕΙΚΤΩΝ!Q66)</f>
        <v>2.8274778468166641E-2</v>
      </c>
      <c r="R66" s="10">
        <f>LN(ΣΥΝΘΕΣΗ_ΔΕΙΚΤΩΝ!R67/ΣΥΝΘΕΣΗ_ΔΕΙΚΤΩΝ!R66)</f>
        <v>-5.5918132657779415E-3</v>
      </c>
      <c r="S66" s="10">
        <f>LN(ΣΥΝΘΕΣΗ_ΔΕΙΚΤΩΝ!S67/ΣΥΝΘΕΣΗ_ΔΕΙΚΤΩΝ!S66)</f>
        <v>0</v>
      </c>
      <c r="T66" s="10">
        <f>LN(ΣΥΝΘΕΣΗ_ΔΕΙΚΤΩΝ!T67/ΣΥΝΘΕΣΗ_ΔΕΙΚΤΩΝ!T66)</f>
        <v>-8.003201707691552E-4</v>
      </c>
      <c r="U66" s="10">
        <f>LN(ΣΥΝΘΕΣΗ_ΔΕΙΚΤΩΝ!U67/ΣΥΝΘΕΣΗ_ΔΕΙΚΤΩΝ!U66)</f>
        <v>0</v>
      </c>
      <c r="V66" s="10">
        <f>LN(ΣΥΝΘΕΣΗ_ΔΕΙΚΤΩΝ!V67/ΣΥΝΘΕΣΗ_ΔΕΙΚΤΩΝ!V66)</f>
        <v>2.6855287038546973E-2</v>
      </c>
      <c r="W66" s="10">
        <f>LN(ΣΥΝΘΕΣΗ_ΔΕΙΚΤΩΝ!W67/ΣΥΝΘΕΣΗ_ΔΕΙΚΤΩΝ!W66)</f>
        <v>2.3661507498158228E-2</v>
      </c>
      <c r="X66" s="10">
        <f>LN(ΣΥΝΘΕΣΗ_ΔΕΙΚΤΩΝ!X67/ΣΥΝΘΕΣΗ_ΔΕΙΚΤΩΝ!X66)</f>
        <v>-8.7808737108733409E-3</v>
      </c>
      <c r="Y66" s="10">
        <f>LN(ΣΥΝΘΕΣΗ_ΔΕΙΚΤΩΝ!Y67/ΣΥΝΘΕΣΗ_ΔΕΙΚΤΩΝ!Y66)</f>
        <v>2.0834086902842053E-2</v>
      </c>
      <c r="Z66" s="10">
        <f>LN(ΣΥΝΘΕΣΗ_ΔΕΙΚΤΩΝ!Z67/ΣΥΝΘΕΣΗ_ΔΕΙΚΤΩΝ!Z66)</f>
        <v>-6.38979809877101E-3</v>
      </c>
      <c r="AA66" s="10">
        <f>LN(ΣΥΝΘΕΣΗ_ΔΕΙΚΤΩΝ!AA67/ΣΥΝΘΕΣΗ_ΔΕΙΚΤΩΝ!AA66)</f>
        <v>5.7637047167501338E-3</v>
      </c>
      <c r="AB66" s="10">
        <f>LN(ΣΥΝΘΕΣΗ_ΔΕΙΚΤΩΝ!AB67/ΣΥΝΘΕΣΗ_ΔΕΙΚΤΩΝ!AB66)</f>
        <v>-1.713103993018367E-2</v>
      </c>
      <c r="AC66" s="10">
        <f>LN(ΣΥΝΘΕΣΗ_ΔΕΙΚΤΩΝ!AC67/ΣΥΝΘΕΣΗ_ΔΕΙΚΤΩΝ!AC66)</f>
        <v>-1.4493007302566639E-2</v>
      </c>
      <c r="AD66" s="10">
        <f>LN(ΣΥΝΘΕΣΗ_ΔΕΙΚΤΩΝ!AD67/ΣΥΝΘΕΣΗ_ΔΕΙΚΤΩΝ!AD66)</f>
        <v>2.8987536873252406E-2</v>
      </c>
      <c r="AE66" s="10">
        <f>LN(ΣΥΝΘΕΣΗ_ΔΕΙΚΤΩΝ!AE67/ΣΥΝΘΕΣΗ_ΔΕΙΚΤΩΝ!AE66)</f>
        <v>-3.1010236742560322E-2</v>
      </c>
      <c r="AF66" s="10">
        <f>LN(ΣΥΝΘΕΣΗ_ΔΕΙΚΤΩΝ!AF67/ΣΥΝΘΕΣΗ_ΔΕΙΚΤΩΝ!AF66)</f>
        <v>2.0151815437307912E-2</v>
      </c>
      <c r="AG66" s="10">
        <f>LN(ΣΥΝΘΕΣΗ_ΔΕΙΚΤΩΝ!AG67/ΣΥΝΘΕΣΗ_ΔΕΙΚΤΩΝ!AG66)</f>
        <v>-2.2547923870893162E-3</v>
      </c>
      <c r="AH66" s="10">
        <f>LN(ΣΥΝΘΕΣΗ_ΔΕΙΚΤΩΝ!AH67/ΣΥΝΘΕΣΗ_ΔΕΙΚΤΩΝ!AH66)</f>
        <v>1.8083675433295327E-2</v>
      </c>
      <c r="AI66" s="10">
        <f>LN(ΣΥΝΘΕΣΗ_ΔΕΙΚΤΩΝ!AI67/ΣΥΝΘΕΣΗ_ΔΕΙΚΤΩΝ!AI66)</f>
        <v>1.7109827566460185E-2</v>
      </c>
      <c r="AJ66" s="10">
        <f>LN(ΣΥΝΘΕΣΗ_ΔΕΙΚΤΩΝ!AJ67/ΣΥΝΘΕΣΗ_ΔΕΙΚΤΩΝ!AJ66)</f>
        <v>1.7021687569430743E-2</v>
      </c>
      <c r="AK66" s="10">
        <f>LN(ΣΥΝΘΕΣΗ_ΔΕΙΚΤΩΝ!AK67/ΣΥΝΘΕΣΗ_ΔΕΙΚΤΩΝ!AK66)</f>
        <v>1.7953803616595845E-2</v>
      </c>
    </row>
    <row r="67" spans="1:37" x14ac:dyDescent="0.25">
      <c r="A67" s="5">
        <v>42923</v>
      </c>
      <c r="B67" s="10">
        <f>LN(ΣΥΝΘΕΣΗ_ΔΕΙΚΤΩΝ!B68/ΣΥΝΘΕΣΗ_ΔΕΙΚΤΩΝ!B67)</f>
        <v>-6.715411371524419E-3</v>
      </c>
      <c r="C67" s="10">
        <f>LN(ΣΥΝΘΕΣΗ_ΔΕΙΚΤΩΝ!C68/ΣΥΝΘΕΣΗ_ΔΕΙΚΤΩΝ!C67)</f>
        <v>-1.5183176421390006E-2</v>
      </c>
      <c r="D67" s="10">
        <f>LN(ΣΥΝΘΕΣΗ_ΔΕΙΚΤΩΝ!D68/ΣΥΝΘΕΣΗ_ΔΕΙΚΤΩΝ!D67)</f>
        <v>1.9376278963138895E-2</v>
      </c>
      <c r="E67" s="10">
        <f>LN(ΣΥΝΘΕΣΗ_ΔΕΙΚΤΩΝ!E68/ΣΥΝΘΕΣΗ_ΔΕΙΚΤΩΝ!E67)</f>
        <v>-6.38979809877101E-3</v>
      </c>
      <c r="F67" s="10">
        <f>LN(ΣΥΝΘΕΣΗ_ΔΕΙΚΤΩΝ!F68/ΣΥΝΘΕΣΗ_ΔΕΙΚΤΩΝ!F67)</f>
        <v>1.1412392051744765E-2</v>
      </c>
      <c r="G67" s="10">
        <f>LN(ΣΥΝΘΕΣΗ_ΔΕΙΚΤΩΝ!G68/ΣΥΝΘΕΣΗ_ΔΕΙΚΤΩΝ!G67)</f>
        <v>-2.580788395587259E-2</v>
      </c>
      <c r="H67" s="10">
        <f>LN(ΣΥΝΘΕΣΗ_ΔΕΙΚΤΩΝ!H68/ΣΥΝΘΕΣΗ_ΔΕΙΚΤΩΝ!H67)</f>
        <v>-3.4944706497735891E-3</v>
      </c>
      <c r="I67" s="10">
        <f>LN(ΣΥΝΘΕΣΗ_ΔΕΙΚΤΩΝ!I68/ΣΥΝΘΕΣΗ_ΔΕΙΚΤΩΝ!I67)</f>
        <v>-4.9019706002066685E-3</v>
      </c>
      <c r="J67" s="10">
        <f>LN(ΣΥΝΘΕΣΗ_ΔΕΙΚΤΩΝ!J68/ΣΥΝΘΕΣΗ_ΔΕΙΚΤΩΝ!J67)</f>
        <v>0</v>
      </c>
      <c r="K67" s="10">
        <f>LN(ΣΥΝΘΕΣΗ_ΔΕΙΚΤΩΝ!K68/ΣΥΝΘΕΣΗ_ΔΕΙΚΤΩΝ!K67)</f>
        <v>-2.150620522096373E-2</v>
      </c>
      <c r="L67" s="10">
        <f>LN(ΣΥΝΘΕΣΗ_ΔΕΙΚΤΩΝ!L68/ΣΥΝΘΕΣΗ_ΔΕΙΚΤΩΝ!L67)</f>
        <v>0</v>
      </c>
      <c r="M67" s="10">
        <f>LN(ΣΥΝΘΕΣΗ_ΔΕΙΚΤΩΝ!M68/ΣΥΝΘΕΣΗ_ΔΕΙΚΤΩΝ!M67)</f>
        <v>1.1263192278710869E-2</v>
      </c>
      <c r="N67" s="10">
        <f>LN(ΣΥΝΘΕΣΗ_ΔΕΙΚΤΩΝ!N68/ΣΥΝΘΕΣΗ_ΔΕΙΚΤΩΝ!N67)</f>
        <v>-2.8675799976666309E-2</v>
      </c>
      <c r="O67" s="10">
        <f>LN(ΣΥΝΘΕΣΗ_ΔΕΙΚΤΩΝ!O68/ΣΥΝΘΕΣΗ_ΔΕΙΚΤΩΝ!O67)</f>
        <v>-3.6210057669524049E-3</v>
      </c>
      <c r="P67" s="10">
        <f>LN(ΣΥΝΘΕΣΗ_ΔΕΙΚΤΩΝ!P68/ΣΥΝΘΕΣΗ_ΔΕΙΚΤΩΝ!P67)</f>
        <v>-9.8667990244509745E-4</v>
      </c>
      <c r="Q67" s="10">
        <f>LN(ΣΥΝΘΕΣΗ_ΔΕΙΚΤΩΝ!Q68/ΣΥΝΘΕΣΗ_ΔΕΙΚΤΩΝ!Q67)</f>
        <v>-2.4541108916117545E-2</v>
      </c>
      <c r="R67" s="10">
        <f>LN(ΣΥΝΘΕΣΗ_ΔΕΙΚΤΩΝ!R68/ΣΥΝΘΕΣΗ_ΔΕΙΚΤΩΝ!R67)</f>
        <v>-1.0333581854545299E-2</v>
      </c>
      <c r="S67" s="10">
        <f>LN(ΣΥΝΘΕΣΗ_ΔΕΙΚΤΩΝ!S68/ΣΥΝΘΕΣΗ_ΔΕΙΚΤΩΝ!S67)</f>
        <v>-2.0202707317519466E-2</v>
      </c>
      <c r="T67" s="10">
        <f>LN(ΣΥΝΘΕΣΗ_ΔΕΙΚΤΩΝ!T68/ΣΥΝΘΕΣΗ_ΔΕΙΚΤΩΝ!T67)</f>
        <v>-1.2016824999040315E-3</v>
      </c>
      <c r="U67" s="10">
        <f>LN(ΣΥΝΘΕΣΗ_ΔΕΙΚΤΩΝ!U68/ΣΥΝΘΕΣΗ_ΔΕΙΚΤΩΝ!U67)</f>
        <v>-7.2098365667497555E-3</v>
      </c>
      <c r="V67" s="10">
        <f>LN(ΣΥΝΘΕΣΗ_ΔΕΙΚΤΩΝ!V68/ΣΥΝΘΕΣΗ_ΔΕΙΚΤΩΝ!V67)</f>
        <v>-2.1840144663599098E-2</v>
      </c>
      <c r="W67" s="10">
        <f>LN(ΣΥΝΘΕΣΗ_ΔΕΙΚΤΩΝ!W68/ΣΥΝΘΕΣΗ_ΔΕΙΚΤΩΝ!W67)</f>
        <v>-4.0707374771146949E-2</v>
      </c>
      <c r="X67" s="10">
        <f>LN(ΣΥΝΘΕΣΗ_ΔΕΙΚΤΩΝ!X68/ΣΥΝΘΕΣΗ_ΔΕΙΚΤΩΝ!X67)</f>
        <v>2.2588670097282333E-3</v>
      </c>
      <c r="Y67" s="10">
        <f>LN(ΣΥΝΘΕΣΗ_ΔΕΙΚΤΩΝ!Y68/ΣΥΝΘΕΣΗ_ΔΕΙΚΤΩΝ!Y67)</f>
        <v>-1.2970350442627517E-2</v>
      </c>
      <c r="Z67" s="10">
        <f>LN(ΣΥΝΘΕΣΗ_ΔΕΙΚΤΩΝ!Z68/ΣΥΝΘΕΣΗ_ΔΕΙΚΤΩΝ!Z67)</f>
        <v>-1.9418085857101627E-2</v>
      </c>
      <c r="AA67" s="10">
        <f>LN(ΣΥΝΘΕΣΗ_ΔΕΙΚΤΩΝ!AA68/ΣΥΝΘΕΣΗ_ΔΕΙΚΤΩΝ!AA67)</f>
        <v>-1.7391742711869222E-2</v>
      </c>
      <c r="AB67" s="10">
        <f>LN(ΣΥΝΘΕΣΗ_ΔΕΙΚΤΩΝ!AB68/ΣΥΝΘΕΣΗ_ΔΕΙΚΤΩΝ!AB67)</f>
        <v>-2.625971458355577E-2</v>
      </c>
      <c r="AC67" s="10">
        <f>LN(ΣΥΝΘΕΣΗ_ΔΕΙΚΤΩΝ!AC68/ΣΥΝΘΕΣΗ_ΔΕΙΚΤΩΝ!AC67)</f>
        <v>-1.4706147389695449E-2</v>
      </c>
      <c r="AD67" s="10">
        <f>LN(ΣΥΝΘΕΣΗ_ΔΕΙΚΤΩΝ!AD68/ΣΥΝΘΕΣΗ_ΔΕΙΚΤΩΝ!AD67)</f>
        <v>1.1363758650315003E-2</v>
      </c>
      <c r="AE67" s="10">
        <f>LN(ΣΥΝΘΕΣΗ_ΔΕΙΚΤΩΝ!AE68/ΣΥΝΘΕΣΗ_ΔΕΙΚΤΩΝ!AE67)</f>
        <v>3.8614836127779516E-2</v>
      </c>
      <c r="AF67" s="10">
        <f>LN(ΣΥΝΘΕΣΗ_ΔΕΙΚΤΩΝ!AF68/ΣΥΝΘΕΣΗ_ΔΕΙΚΤΩΝ!AF67)</f>
        <v>-1.6342287020640299E-2</v>
      </c>
      <c r="AG67" s="10">
        <f>LN(ΣΥΝΘΕΣΗ_ΔΕΙΚΤΩΝ!AG68/ΣΥΝΘΕΣΗ_ΔΕΙΚΤΩΝ!AG67)</f>
        <v>-1.1350859668689451E-2</v>
      </c>
      <c r="AH67" s="10">
        <f>LN(ΣΥΝΘΕΣΗ_ΔΕΙΚΤΩΝ!AH68/ΣΥΝΘΕΣΗ_ΔΕΙΚΤΩΝ!AH67)</f>
        <v>4.8960827195701495E-2</v>
      </c>
      <c r="AI67" s="10">
        <f>LN(ΣΥΝΘΕΣΗ_ΔΕΙΚΤΩΝ!AI68/ΣΥΝΘΕΣΗ_ΔΕΙΚΤΩΝ!AI67)</f>
        <v>8.8889474172462145E-3</v>
      </c>
      <c r="AJ67" s="10">
        <f>LN(ΣΥΝΘΕΣΗ_ΔΕΙΚΤΩΝ!AJ68/ΣΥΝΘΕΣΗ_ΔΕΙΚΤΩΝ!AJ67)</f>
        <v>-2.1322769468821307E-2</v>
      </c>
      <c r="AK67" s="10">
        <f>LN(ΣΥΝΘΕΣΗ_ΔΕΙΚΤΩΝ!AK68/ΣΥΝΘΕΣΗ_ΔΕΙΚΤΩΝ!AK67)</f>
        <v>-7.1428875123801137E-3</v>
      </c>
    </row>
    <row r="68" spans="1:37" x14ac:dyDescent="0.25">
      <c r="A68" s="5">
        <v>42926</v>
      </c>
      <c r="B68" s="10">
        <f>LN(ΣΥΝΘΕΣΗ_ΔΕΙΚΤΩΝ!B69/ΣΥΝΘΕΣΗ_ΔΕΙΚΤΩΝ!B68)</f>
        <v>-8.7580177634386212E-3</v>
      </c>
      <c r="C68" s="10">
        <f>LN(ΣΥΝΘΕΣΗ_ΔΕΙΚΤΩΝ!C69/ΣΥΝΘΕΣΗ_ΔΕΙΚΤΩΝ!C68)</f>
        <v>0</v>
      </c>
      <c r="D68" s="10">
        <f>LN(ΣΥΝΘΕΣΗ_ΔΕΙΚΤΩΝ!D69/ΣΥΝΘΕΣΗ_ΔΕΙΚΤΩΝ!D68)</f>
        <v>2.3183335455657067E-2</v>
      </c>
      <c r="E68" s="10">
        <f>LN(ΣΥΝΘΕΣΗ_ΔΕΙΚΤΩΝ!E69/ΣΥΝΘΕΣΗ_ΔΕΙΚΤΩΝ!E68)</f>
        <v>0</v>
      </c>
      <c r="F68" s="10">
        <f>LN(ΣΥΝΘΕΣΗ_ΔΕΙΚΤΩΝ!F69/ΣΥΝΘΕΣΗ_ΔΕΙΚΤΩΝ!F68)</f>
        <v>-9.9787000498960821E-3</v>
      </c>
      <c r="G68" s="10">
        <f>LN(ΣΥΝΘΕΣΗ_ΔΕΙΚΤΩΝ!G69/ΣΥΝΘΕΣΗ_ΔΕΙΚΤΩΝ!G68)</f>
        <v>-2.6491615446976341E-2</v>
      </c>
      <c r="H68" s="10">
        <f>LN(ΣΥΝΘΕΣΗ_ΔΕΙΚΤΩΝ!H69/ΣΥΝΘΕΣΗ_ΔΕΙΚΤΩΝ!H68)</f>
        <v>2.3310033864756084E-3</v>
      </c>
      <c r="I68" s="10">
        <f>LN(ΣΥΝΘΕΣΗ_ΔΕΙΚΤΩΝ!I69/ΣΥΝΘΕΣΗ_ΔΕΙΚΤΩΝ!I68)</f>
        <v>-9.8766234959119757E-3</v>
      </c>
      <c r="J68" s="10">
        <f>LN(ΣΥΝΘΕΣΗ_ΔΕΙΚΤΩΝ!J69/ΣΥΝΘΕΣΗ_ΔΕΙΚΤΩΝ!J68)</f>
        <v>0</v>
      </c>
      <c r="K68" s="10">
        <f>LN(ΣΥΝΘΕΣΗ_ΔΕΙΚΤΩΝ!K69/ΣΥΝΘΕΣΗ_ΔΕΙΚΤΩΝ!K68)</f>
        <v>8.6580627431145311E-3</v>
      </c>
      <c r="L68" s="10">
        <f>LN(ΣΥΝΘΕΣΗ_ΔΕΙΚΤΩΝ!L69/ΣΥΝΘΕΣΗ_ΔΕΙΚΤΩΝ!L68)</f>
        <v>1.2262417232442935E-3</v>
      </c>
      <c r="M68" s="10">
        <f>LN(ΣΥΝΘΕΣΗ_ΔΕΙΚΤΩΝ!M69/ΣΥΝΘΕΣΗ_ΔΕΙΚΤΩΝ!M68)</f>
        <v>2.8393074501217828E-2</v>
      </c>
      <c r="N68" s="10">
        <f>LN(ΣΥΝΘΕΣΗ_ΔΕΙΚΤΩΝ!N69/ΣΥΝΘΕΣΗ_ΔΕΙΚΤΩΝ!N68)</f>
        <v>-1.1494379425735021E-2</v>
      </c>
      <c r="O68" s="10">
        <f>LN(ΣΥΝΘΕΣΗ_ΔΕΙΚΤΩΝ!O69/ΣΥΝΘΕΣΗ_ΔΕΙΚΤΩΝ!O68)</f>
        <v>8.428707335055529E-3</v>
      </c>
      <c r="P68" s="10">
        <f>LN(ΣΥΝΘΕΣΗ_ΔΕΙΚΤΩΝ!P69/ΣΥΝΘΕΣΗ_ΔΕΙΚΤΩΝ!P68)</f>
        <v>6.8864020296332618E-3</v>
      </c>
      <c r="Q68" s="10">
        <f>LN(ΣΥΝΘΕΣΗ_ΔΕΙΚΤΩΝ!Q69/ΣΥΝΘΕΣΗ_ΔΕΙΚΤΩΝ!Q68)</f>
        <v>3.1007776782479642E-3</v>
      </c>
      <c r="R68" s="10">
        <f>LN(ΣΥΝΘΕΣΗ_ΔΕΙΚΤΩΝ!R69/ΣΥΝΘΕΣΗ_ΔΕΙΚΤΩΝ!R68)</f>
        <v>-9.4877372051093024E-3</v>
      </c>
      <c r="S68" s="10">
        <f>LN(ΣΥΝΘΕΣΗ_ΔΕΙΚΤΩΝ!S69/ΣΥΝΘΕΣΗ_ΔΕΙΚΤΩΝ!S68)</f>
        <v>3.2625227316076609E-2</v>
      </c>
      <c r="T68" s="10">
        <f>LN(ΣΥΝΘΕΣΗ_ΔΕΙΚΤΩΝ!T69/ΣΥΝΘΕΣΗ_ΔΕΙΚΤΩΝ!T68)</f>
        <v>2.1412396190496293E-2</v>
      </c>
      <c r="U68" s="10">
        <f>LN(ΣΥΝΘΕΣΗ_ΔΕΙΚΤΩΝ!U69/ΣΥΝΘΕΣΗ_ΔΕΙΚΤΩΝ!U68)</f>
        <v>0</v>
      </c>
      <c r="V68" s="10">
        <f>LN(ΣΥΝΘΕΣΗ_ΔΕΙΚΤΩΝ!V69/ΣΥΝΘΕΣΗ_ΔΕΙΚΤΩΝ!V68)</f>
        <v>0</v>
      </c>
      <c r="W68" s="10">
        <f>LN(ΣΥΝΘΕΣΗ_ΔΕΙΚΤΩΝ!W69/ΣΥΝΘΕΣΗ_ΔΕΙΚΤΩΝ!W68)</f>
        <v>1.70458672729886E-2</v>
      </c>
      <c r="X68" s="10">
        <f>LN(ΣΥΝΘΕΣΗ_ΔΕΙΚΤΩΝ!X69/ΣΥΝΘΕΣΗ_ΔΕΙΚΤΩΝ!X68)</f>
        <v>2.2537760272530465E-3</v>
      </c>
      <c r="Y68" s="10">
        <f>LN(ΣΥΝΘΕΣΗ_ΔΕΙΚΤΩΝ!Y69/ΣΥΝΘΕΣΗ_ΔΕΙΚΤΩΝ!Y68)</f>
        <v>-5.235614053945052E-3</v>
      </c>
      <c r="Z68" s="10">
        <f>LN(ΣΥΝΘΕΣΗ_ΔΕΙΚΤΩΝ!Z69/ΣΥΝΘΕΣΗ_ΔΕΙΚΤΩΝ!Z68)</f>
        <v>1.2987195526811112E-2</v>
      </c>
      <c r="AA68" s="10">
        <f>LN(ΣΥΝΘΕΣΗ_ΔΕΙΚΤΩΝ!AA69/ΣΥΝΘΕΣΗ_ΔΕΙΚΤΩΝ!AA68)</f>
        <v>3.4486176071169404E-2</v>
      </c>
      <c r="AB68" s="10">
        <f>LN(ΣΥΝΘΕΣΗ_ΔΕΙΚΤΩΝ!AB69/ΣΥΝΘΕΣΗ_ΔΕΙΚΤΩΝ!AB68)</f>
        <v>1.5401844611506703E-2</v>
      </c>
      <c r="AC68" s="10">
        <f>LN(ΣΥΝΘΕΣΗ_ΔΕΙΚΤΩΝ!AC69/ΣΥΝΘΕΣΗ_ΔΕΙΚΤΩΝ!AC68)</f>
        <v>-3.007745523727795E-2</v>
      </c>
      <c r="AD68" s="10">
        <f>LN(ΣΥΝΘΕΣΗ_ΔΕΙΚΤΩΝ!AD69/ΣΥΝΘΕΣΗ_ΔΕΙΚΤΩΝ!AD68)</f>
        <v>3.3336420267591926E-2</v>
      </c>
      <c r="AE68" s="10">
        <f>LN(ΣΥΝΘΕΣΗ_ΔΕΙΚΤΩΝ!AE69/ΣΥΝΘΕΣΗ_ΔΕΙΚΤΩΝ!AE68)</f>
        <v>-3.077165866675366E-2</v>
      </c>
      <c r="AF68" s="10">
        <f>LN(ΣΥΝΘΕΣΗ_ΔΕΙΚΤΩΝ!AF69/ΣΥΝΘΕΣΗ_ΔΕΙΚΤΩΝ!AF68)</f>
        <v>6.3171404012614969E-3</v>
      </c>
      <c r="AG68" s="10">
        <f>LN(ΣΥΝΘΕΣΗ_ΔΕΙΚΤΩΝ!AG69/ΣΥΝΘΕΣΗ_ΔΕΙΚΤΩΝ!AG68)</f>
        <v>2.2805026987250815E-3</v>
      </c>
      <c r="AH68" s="10">
        <f>LN(ΣΥΝΘΕΣΗ_ΔΕΙΚΤΩΝ!AH69/ΣΥΝΘΕΣΗ_ΔΕΙΚΤΩΝ!AH68)</f>
        <v>5.6399688462124599E-2</v>
      </c>
      <c r="AI68" s="10">
        <f>LN(ΣΥΝΘΕΣΗ_ΔΕΙΚΤΩΝ!AI69/ΣΥΝΘΕΣΗ_ΔΕΙΚΤΩΝ!AI68)</f>
        <v>5.1735674399188684E-2</v>
      </c>
      <c r="AJ68" s="10">
        <f>LN(ΣΥΝΘΕΣΗ_ΔΕΙΚΤΩΝ!AJ69/ΣΥΝΘΕΣΗ_ΔΕΙΚΤΩΝ!AJ68)</f>
        <v>2.1528533611010927E-3</v>
      </c>
      <c r="AK68" s="10">
        <f>LN(ΣΥΝΘΕΣΗ_ΔΕΙΚΤΩΝ!AK69/ΣΥΝΘΕΣΗ_ΔΕΙΚΤΩΝ!AK68)</f>
        <v>7.1428875123802039E-3</v>
      </c>
    </row>
    <row r="69" spans="1:37" x14ac:dyDescent="0.25">
      <c r="A69" s="5">
        <v>42927</v>
      </c>
      <c r="B69" s="10">
        <f>LN(ΣΥΝΘΕΣΗ_ΔΕΙΚΤΩΝ!B70/ΣΥΝΘΕΣΗ_ΔΕΙΚΤΩΝ!B69)</f>
        <v>-6.41799234688991E-3</v>
      </c>
      <c r="C69" s="10">
        <f>LN(ΣΥΝΘΕΣΗ_ΔΕΙΚΤΩΝ!C70/ΣΥΝΘΕΣΗ_ΔΕΙΚΤΩΝ!C69)</f>
        <v>-1.072021452745771E-2</v>
      </c>
      <c r="D69" s="10">
        <f>LN(ΣΥΝΘΕΣΗ_ΔΕΙΚΤΩΝ!D70/ΣΥΝΘΕΣΗ_ΔΕΙΚΤΩΝ!D69)</f>
        <v>-5.1293294387550578E-2</v>
      </c>
      <c r="E69" s="10">
        <f>LN(ΣΥΝΘΕΣΗ_ΔΕΙΚΤΩΝ!E70/ΣΥΝΘΕΣΗ_ΔΕΙΚΤΩΝ!E69)</f>
        <v>-1.2903404835907841E-2</v>
      </c>
      <c r="F69" s="10">
        <f>LN(ΣΥΝΘΕΣΗ_ΔΕΙΚΤΩΝ!F70/ΣΥΝΘΕΣΗ_ΔΕΙΚΤΩΝ!F69)</f>
        <v>-1.2977831748713989E-2</v>
      </c>
      <c r="G69" s="10">
        <f>LN(ΣΥΝΘΕΣΗ_ΔΕΙΚΤΩΝ!G70/ΣΥΝΘΕΣΗ_ΔΕΙΚΤΩΝ!G69)</f>
        <v>0</v>
      </c>
      <c r="H69" s="10">
        <f>LN(ΣΥΝΘΕΣΗ_ΔΕΙΚΤΩΝ!H70/ΣΥΝΘΕΣΗ_ΔΕΙΚΤΩΝ!H69)</f>
        <v>-1.8801963982399979E-2</v>
      </c>
      <c r="I69" s="10">
        <f>LN(ΣΥΝΘΕΣΗ_ΔΕΙΚΤΩΝ!I70/ΣΥΝΘΕΣΗ_ΔΕΙΚΤΩΝ!I69)</f>
        <v>-2.5126950077421759E-2</v>
      </c>
      <c r="J69" s="10">
        <f>LN(ΣΥΝΘΕΣΗ_ΔΕΙΚΤΩΝ!J70/ΣΥΝΘΕΣΗ_ΔΕΙΚΤΩΝ!J69)</f>
        <v>-1.3476224556568677E-2</v>
      </c>
      <c r="K69" s="10">
        <f>LN(ΣΥΝΘΕΣΗ_ΔΕΙΚΤΩΝ!K70/ΣΥΝΘΕΣΗ_ΔΕΙΚΤΩΝ!K69)</f>
        <v>4.3010818993907017E-3</v>
      </c>
      <c r="L69" s="10">
        <f>LN(ΣΥΝΘΕΣΗ_ΔΕΙΚΤΩΝ!L70/ΣΥΝΘΕΣΗ_ΔΕΙΚΤΩΝ!L69)</f>
        <v>6.1087544883211909E-3</v>
      </c>
      <c r="M69" s="10">
        <f>LN(ΣΥΝΘΕΣΗ_ΔΕΙΚΤΩΝ!M70/ΣΥΝΘΕΣΗ_ΔΕΙΚΤΩΝ!M69)</f>
        <v>0</v>
      </c>
      <c r="N69" s="10">
        <f>LN(ΣΥΝΘΕΣΗ_ΔΕΙΚΤΩΝ!N70/ΣΥΝΘΕΣΗ_ΔΕΙΚΤΩΝ!N69)</f>
        <v>3.6716537445259986E-3</v>
      </c>
      <c r="O69" s="10">
        <f>LN(ΣΥΝΘΕΣΗ_ΔΕΙΚΤΩΝ!O70/ΣΥΝΘΕΣΗ_ΔΕΙΚΤΩΝ!O69)</f>
        <v>4.7846981233364734E-3</v>
      </c>
      <c r="P69" s="10">
        <f>LN(ΣΥΝΘΕΣΗ_ΔΕΙΚΤΩΝ!P70/ΣΥΝΘΕΣΗ_ΔΕΙΚΤΩΝ!P69)</f>
        <v>-1.9627091678487058E-3</v>
      </c>
      <c r="Q69" s="10">
        <f>LN(ΣΥΝΘΕΣΗ_ΔΕΙΚΤΩΝ!Q70/ΣΥΝΘΕΣΗ_ΔΕΙΚΤΩΝ!Q69)</f>
        <v>-9.3313274288841924E-3</v>
      </c>
      <c r="R69" s="10">
        <f>LN(ΣΥΝΘΕΣΗ_ΔΕΙΚΤΩΝ!R70/ΣΥΝΘΕΣΗ_ΔΕΙΚΤΩΝ!R69)</f>
        <v>-4.7778399537131968E-3</v>
      </c>
      <c r="S69" s="10">
        <f>LN(ΣΥΝΘΕΣΗ_ΔΕΙΚΤΩΝ!S70/ΣΥΝΘΕΣΗ_ΔΕΙΚΤΩΝ!S69)</f>
        <v>-1.9950786419348682E-2</v>
      </c>
      <c r="T69" s="10">
        <f>LN(ΣΥΝΘΕΣΗ_ΔΕΙΚΤΩΝ!T70/ΣΥΝΘΕΣΗ_ΔΕΙΚΤΩΝ!T69)</f>
        <v>3.5245777626724765E-3</v>
      </c>
      <c r="U69" s="10">
        <f>LN(ΣΥΝΘΕΣΗ_ΔΕΙΚΤΩΝ!U70/ΣΥΝΘΕΣΗ_ΔΕΙΚΤΩΝ!U69)</f>
        <v>0</v>
      </c>
      <c r="V69" s="10">
        <f>LN(ΣΥΝΘΕΣΗ_ΔΕΙΚΤΩΝ!V70/ΣΥΝΘΕΣΗ_ΔΕΙΚΤΩΝ!V69)</f>
        <v>-2.5684997199246159E-2</v>
      </c>
      <c r="W69" s="10">
        <f>LN(ΣΥΝΘΕΣΗ_ΔΕΙΚΤΩΝ!W70/ΣΥΝΘΕΣΗ_ΔΕΙΚΤΩΝ!W69)</f>
        <v>1.4074597678797698E-3</v>
      </c>
      <c r="X69" s="10">
        <f>LN(ΣΥΝΘΕΣΗ_ΔΕΙΚΤΩΝ!X70/ΣΥΝΘΕΣΗ_ΔΕΙΚΤΩΝ!X69)</f>
        <v>-2.2539371919550907E-2</v>
      </c>
      <c r="Y69" s="10">
        <f>LN(ΣΥΝΘΕΣΗ_ΔΕΙΚΤΩΝ!Y70/ΣΥΝΘΕΣΗ_ΔΕΙΚΤΩΝ!Y69)</f>
        <v>-5.263170044274644E-3</v>
      </c>
      <c r="Z69" s="10">
        <f>LN(ΣΥΝΘΕΣΗ_ΔΕΙΚΤΩΝ!Z70/ΣΥΝΘΕΣΗ_ΔΕΙΚΤΩΝ!Z69)</f>
        <v>-3.2789822822990956E-2</v>
      </c>
      <c r="AA69" s="10">
        <f>LN(ΣΥΝΘΕΣΗ_ΔΕΙΚΤΩΝ!AA70/ΣΥΝΘΕΣΗ_ΔΕΙΚΤΩΝ!AA69)</f>
        <v>-5.6657375356774196E-3</v>
      </c>
      <c r="AB69" s="10">
        <f>LN(ΣΥΝΘΕΣΗ_ΔΕΙΚΤΩΝ!AB70/ΣΥΝΘΕΣΗ_ΔΕΙΚΤΩΝ!AB69)</f>
        <v>-1.5401844611506703E-2</v>
      </c>
      <c r="AC69" s="10">
        <f>LN(ΣΥΝΘΕΣΗ_ΔΕΙΚΤΩΝ!AC70/ΣΥΝΘΕΣΗ_ΔΕΙΚΤΩΝ!AC69)</f>
        <v>2.2642476749759752E-2</v>
      </c>
      <c r="AD69" s="10">
        <f>LN(ΣΥΝΘΕΣΗ_ΔΕΙΚΤΩΝ!AD70/ΣΥΝΘΕΣΗ_ΔΕΙΚΤΩΝ!AD69)</f>
        <v>-2.0239881347746201E-2</v>
      </c>
      <c r="AE69" s="10">
        <f>LN(ΣΥΝΘΕΣΗ_ΔΕΙΚΤΩΝ!AE70/ΣΥΝΘΕΣΗ_ΔΕΙΚΤΩΝ!AE69)</f>
        <v>-7.8431774610258926E-3</v>
      </c>
      <c r="AF69" s="10">
        <f>LN(ΣΥΝΘΕΣΗ_ΔΕΙΚΤΩΝ!AF70/ΣΥΝΘΕΣΗ_ΔΕΙΚΤΩΝ!AF69)</f>
        <v>-2.9395087683806252E-2</v>
      </c>
      <c r="AG69" s="10">
        <f>LN(ΣΥΝΘΕΣΗ_ΔΕΙΚΤΩΝ!AG70/ΣΥΝΘΕΣΗ_ΔΕΙΚΤΩΝ!AG69)</f>
        <v>-9.1533819864872482E-3</v>
      </c>
      <c r="AH69" s="10">
        <f>LN(ΣΥΝΘΕΣΗ_ΔΕΙΚΤΩΝ!AH70/ΣΥΝΘΕΣΗ_ΔΕΙΚΤΩΝ!AH69)</f>
        <v>1.2820688429061469E-2</v>
      </c>
      <c r="AI69" s="10">
        <f>LN(ΣΥΝΘΕΣΗ_ΔΕΙΚΤΩΝ!AI70/ΣΥΝΘΕΣΗ_ΔΕΙΚΤΩΝ!AI69)</f>
        <v>-4.2105325363436053E-3</v>
      </c>
      <c r="AJ69" s="10">
        <f>LN(ΣΥΝΘΕΣΗ_ΔΕΙΚΤΩΝ!AJ70/ΣΥΝΘΕΣΗ_ΔΕΙΚΤΩΝ!AJ69)</f>
        <v>-1.735401469315162E-2</v>
      </c>
      <c r="AK69" s="10">
        <f>LN(ΣΥΝΘΕΣΗ_ΔΕΙΚΤΩΝ!AK70/ΣΥΝΘΕΣΗ_ΔΕΙΚΤΩΝ!AK69)</f>
        <v>3.5524016043677006E-3</v>
      </c>
    </row>
    <row r="70" spans="1:37" x14ac:dyDescent="0.25">
      <c r="A70" s="5">
        <v>42928</v>
      </c>
      <c r="B70" s="10">
        <f>LN(ΣΥΝΘΕΣΗ_ΔΕΙΚΤΩΝ!B71/ΣΥΝΘΕΣΗ_ΔΕΙΚΤΩΝ!B70)</f>
        <v>1.0010093595100425E-2</v>
      </c>
      <c r="C70" s="10">
        <f>LN(ΣΥΝΘΕΣΗ_ΔΕΙΚΤΩΝ!C71/ΣΥΝΘΕΣΗ_ΔΕΙΚΤΩΝ!C70)</f>
        <v>-6.5820641956405562E-3</v>
      </c>
      <c r="D70" s="10">
        <f>LN(ΣΥΝΘΕΣΗ_ΔΕΙΚΤΩΝ!D71/ΣΥΝΘΕΣΗ_ΔΕΙΚΤΩΝ!D70)</f>
        <v>9.8200461809757333E-3</v>
      </c>
      <c r="E70" s="10">
        <f>LN(ΣΥΝΘΕΣΗ_ΔΕΙΚΤΩΝ!E71/ΣΥΝΘΕΣΗ_ΔΕΙΚΤΩΝ!E70)</f>
        <v>-1.2414403148381964E-2</v>
      </c>
      <c r="F70" s="10">
        <f>LN(ΣΥΝΘΕΣΗ_ΔΕΙΚΤΩΝ!F71/ΣΥΝΘΕΣΗ_ΔΕΙΚΤΩΝ!F70)</f>
        <v>-1.1678964864146262E-2</v>
      </c>
      <c r="G70" s="10">
        <f>LN(ΣΥΝΘΕΣΗ_ΔΕΙΚΤΩΝ!G71/ΣΥΝΘΕΣΗ_ΔΕΙΚΤΩΝ!G70)</f>
        <v>-3.0666798392972188E-2</v>
      </c>
      <c r="H70" s="10">
        <f>LN(ΣΥΝΘΕΣΗ_ΔΕΙΚΤΩΝ!H71/ΣΥΝΘΕΣΗ_ΔΕΙΚΤΩΝ!H70)</f>
        <v>-2.037218448087744E-2</v>
      </c>
      <c r="I70" s="10">
        <f>LN(ΣΥΝΘΕΣΗ_ΔΕΙΚΤΩΝ!I71/ΣΥΝΘΕΣΗ_ΔΕΙΚΤΩΝ!I70)</f>
        <v>-7.6628727455691371E-3</v>
      </c>
      <c r="J70" s="10">
        <f>LN(ΣΥΝΘΕΣΗ_ΔΕΙΚΤΩΝ!J71/ΣΥΝΘΕΣΗ_ΔΕΙΚΤΩΝ!J70)</f>
        <v>-2.5051815164527553E-2</v>
      </c>
      <c r="K70" s="10">
        <f>LN(ΣΥΝΘΕΣΗ_ΔΕΙΚΤΩΝ!K71/ΣΥΝΘΕΣΗ_ΔΕΙΚΤΩΝ!K70)</f>
        <v>-2.6088436084297967E-2</v>
      </c>
      <c r="L70" s="10">
        <f>LN(ΣΥΝΘΕΣΗ_ΔΕΙΚΤΩΝ!L71/ΣΥΝΘΕΣΗ_ΔΕΙΚΤΩΝ!L70)</f>
        <v>-1.2187691941295657E-3</v>
      </c>
      <c r="M70" s="10">
        <f>LN(ΣΥΝΘΕΣΗ_ΔΕΙΚΤΩΝ!M71/ΣΥΝΘΕΣΗ_ΔΕΙΚΤΩΝ!M70)</f>
        <v>-2.0424904852041004E-2</v>
      </c>
      <c r="N70" s="10">
        <f>LN(ΣΥΝΘΕΣΗ_ΔΕΙΚΤΩΝ!N71/ΣΥΝΘΕΣΗ_ΔΕΙΚΤΩΝ!N70)</f>
        <v>3.5993602647905243E-2</v>
      </c>
      <c r="O70" s="10">
        <f>LN(ΣΥΝΘΕΣΗ_ΔΕΙΚΤΩΝ!O71/ΣΥΝΘΕΣΗ_ΔΕΙΚΤΩΝ!O70)</f>
        <v>-1.6847570572611357E-2</v>
      </c>
      <c r="P70" s="10">
        <f>LN(ΣΥΝΘΕΣΗ_ΔΕΙΚΤΩΝ!P71/ΣΥΝΘΕΣΗ_ΔΕΙΚΤΩΝ!P70)</f>
        <v>-1.1857846450783503E-2</v>
      </c>
      <c r="Q70" s="10">
        <f>LN(ΣΥΝΘΕΣΗ_ΔΕΙΚΤΩΝ!Q71/ΣΥΝΘΕΣΗ_ΔΕΙΚΤΩΝ!Q70)</f>
        <v>-4.3845983178240986E-3</v>
      </c>
      <c r="R70" s="10">
        <f>LN(ΣΥΝΘΕΣΗ_ΔΕΙΚΤΩΝ!R71/ΣΥΝΘΕΣΗ_ΔΕΙΚΤΩΝ!R70)</f>
        <v>-9.5831344181159081E-4</v>
      </c>
      <c r="S70" s="10">
        <f>LN(ΣΥΝΘΕΣΗ_ΔΕΙΚΤΩΝ!S71/ΣΥΝΘΕΣΗ_ΔΕΙΚΤΩΝ!S70)</f>
        <v>-7.5853713892566118E-3</v>
      </c>
      <c r="T70" s="10">
        <f>LN(ΣΥΝΘΕΣΗ_ΔΕΙΚΤΩΝ!T71/ΣΥΝΘΕΣΗ_ΔΕΙΚΤΩΝ!T70)</f>
        <v>-3.1323439863161057E-3</v>
      </c>
      <c r="U70" s="10">
        <f>LN(ΣΥΝΘΕΣΗ_ΔΕΙΚΤΩΝ!U71/ΣΥΝΘΕΣΗ_ΔΕΙΚΤΩΝ!U70)</f>
        <v>0</v>
      </c>
      <c r="V70" s="10">
        <f>LN(ΣΥΝΘΕΣΗ_ΔΕΙΚΤΩΝ!V71/ΣΥΝΘΕΣΗ_ΔΕΙΚΤΩΝ!V70)</f>
        <v>5.2956875747102823E-3</v>
      </c>
      <c r="W70" s="10">
        <f>LN(ΣΥΝΘΕΣΗ_ΔΕΙΚΤΩΝ!W71/ΣΥΝΘΕΣΗ_ΔΕΙΚΤΩΝ!W70)</f>
        <v>-5.0479353760276659E-2</v>
      </c>
      <c r="X70" s="10">
        <f>LN(ΣΥΝΘΕΣΗ_ΔΕΙΚΤΩΝ!X71/ΣΥΝΘΕΣΗ_ΔΕΙΚΤΩΝ!X70)</f>
        <v>1.3493629551585165E-2</v>
      </c>
      <c r="Y70" s="10">
        <f>LN(ΣΥΝΘΕΣΗ_ΔΕΙΚΤΩΝ!Y71/ΣΥΝΘΕΣΗ_ΔΕΙΚΤΩΝ!Y70)</f>
        <v>-1.8642350809279829E-2</v>
      </c>
      <c r="Z70" s="10">
        <f>LN(ΣΥΝΘΕΣΗ_ΔΕΙΚΤΩΝ!Z71/ΣΥΝΘΕΣΗ_ΔΕΙΚΤΩΝ!Z70)</f>
        <v>6.6445427186685108E-3</v>
      </c>
      <c r="AA70" s="10">
        <f>LN(ΣΥΝΘΕΣΗ_ΔΕΙΚΤΩΝ!AA71/ΣΥΝΘΕΣΗ_ΔΕΙΚΤΩΝ!AA70)</f>
        <v>2.2472855852058576E-2</v>
      </c>
      <c r="AB70" s="10">
        <f>LN(ΣΥΝΘΕΣΗ_ΔΕΙΚΤΩΝ!AB71/ΣΥΝΘΕΣΗ_ΔΕΙΚΤΩΝ!AB70)</f>
        <v>8.8300794482719953E-3</v>
      </c>
      <c r="AC70" s="10">
        <f>LN(ΣΥΝΘΕΣΗ_ΔΕΙΚΤΩΝ!AC71/ΣΥΝΘΕΣΗ_ΔΕΙΚΤΩΝ!AC70)</f>
        <v>1.4815085785140682E-2</v>
      </c>
      <c r="AD70" s="10">
        <f>LN(ΣΥΝΘΕΣΗ_ΔΕΙΚΤΩΝ!AD71/ΣΥΝΘΕΣΗ_ΔΕΙΚΤΩΝ!AD70)</f>
        <v>1.8570107472126892E-3</v>
      </c>
      <c r="AE70" s="10">
        <f>LN(ΣΥΝΘΕΣΗ_ΔΕΙΚΤΩΝ!AE71/ΣΥΝΘΕΣΗ_ΔΕΙΚΤΩΝ!AE70)</f>
        <v>-7.9051795071132611E-3</v>
      </c>
      <c r="AF70" s="10">
        <f>LN(ΣΥΝΘΕΣΗ_ΔΕΙΚΤΩΝ!AF71/ΣΥΝΘΕΣΗ_ΔΕΙΚΤΩΝ!AF70)</f>
        <v>-1.5686596167699619E-2</v>
      </c>
      <c r="AG70" s="10">
        <f>LN(ΣΥΝΘΕΣΗ_ΔΕΙΚΤΩΝ!AG71/ΣΥΝΘΕΣΗ_ΔΕΙΚΤΩΝ!AG70)</f>
        <v>0</v>
      </c>
      <c r="AH70" s="10">
        <f>LN(ΣΥΝΘΕΣΗ_ΔΕΙΚΤΩΝ!AH71/ΣΥΝΘΕΣΗ_ΔΕΙΚΤΩΝ!AH70)</f>
        <v>-3.1897953681001494E-3</v>
      </c>
      <c r="AI70" s="10">
        <f>LN(ΣΥΝΘΕΣΗ_ΔΕΙΚΤΩΝ!AI71/ΣΥΝΘΕΣΗ_ΔΕΙΚΤΩΝ!AI70)</f>
        <v>-2.1119332031436129E-3</v>
      </c>
      <c r="AJ70" s="10">
        <f>LN(ΣΥΝΘΕΣΗ_ΔΕΙΚΤΩΝ!AJ71/ΣΥΝΘΕΣΗ_ΔΕΙΚΤΩΝ!AJ70)</f>
        <v>-2.8858828461979961E-2</v>
      </c>
      <c r="AK70" s="10">
        <f>LN(ΣΥΝΘΕΣΗ_ΔΕΙΚΤΩΝ!AK71/ΣΥΝΘΕΣΗ_ΔΕΙΚΤΩΝ!AK70)</f>
        <v>-1.7889564750775057E-2</v>
      </c>
    </row>
    <row r="71" spans="1:37" x14ac:dyDescent="0.25">
      <c r="A71" s="5">
        <v>42929</v>
      </c>
      <c r="B71" s="10">
        <f>LN(ΣΥΝΘΕΣΗ_ΔΕΙΚΤΩΝ!B72/ΣΥΝΘΕΣΗ_ΔΕΙΚΤΩΝ!B71)</f>
        <v>2.1675725479040321E-2</v>
      </c>
      <c r="C71" s="10">
        <f>LN(ΣΥΝΘΕΣΗ_ΔΕΙΚΤΩΝ!C72/ΣΥΝΘΕΣΗ_ΔΕΙΚΤΩΝ!C71)</f>
        <v>1.8229062848749186E-2</v>
      </c>
      <c r="D71" s="10">
        <f>LN(ΣΥΝΘΕΣΗ_ΔΕΙΚΤΩΝ!D72/ΣΥΝΘΕΣΗ_ΔΕΙΚΤΩΝ!D71)</f>
        <v>7.5716965308935125E-3</v>
      </c>
      <c r="E71" s="10">
        <f>LN(ΣΥΝΘΕΣΗ_ΔΕΙΚΤΩΝ!E72/ΣΥΝΘΕΣΗ_ΔΕΙΚΤΩΝ!E71)</f>
        <v>-1.3902905168991493E-2</v>
      </c>
      <c r="F71" s="10">
        <f>LN(ΣΥΝΘΕΣΗ_ΔΕΙΚΤΩΝ!F72/ΣΥΝΘΕΣΗ_ΔΕΙΚΤΩΝ!F71)</f>
        <v>-1.4695079793599947E-3</v>
      </c>
      <c r="G71" s="10">
        <f>LN(ΣΥΝΘΕΣΗ_ΔΕΙΚΤΩΝ!G72/ΣΥΝΘΕΣΗ_ΔΕΙΚΤΩΝ!G71)</f>
        <v>1.7153079226249493E-2</v>
      </c>
      <c r="H71" s="10">
        <f>LN(ΣΥΝΘΕΣΗ_ΔΕΙΚΤΩΝ!H72/ΣΥΝΘΕΣΗ_ΔΕΙΚΤΩΝ!H71)</f>
        <v>1.3229296968497282E-2</v>
      </c>
      <c r="I71" s="10">
        <f>LN(ΣΥΝΘΕΣΗ_ΔΕΙΚΤΩΝ!I72/ΣΥΝΘΕΣΗ_ΔΕΙΚΤΩΝ!I71)</f>
        <v>2.0305266160745523E-2</v>
      </c>
      <c r="J71" s="10">
        <f>LN(ΣΥΝΘΕΣΗ_ΔΕΙΚΤΩΝ!J72/ΣΥΝΘΕΣΗ_ΔΕΙΚΤΩΝ!J71)</f>
        <v>1.3008313513000747E-2</v>
      </c>
      <c r="K71" s="10">
        <f>LN(ΣΥΝΘΕΣΗ_ΔΕΙΚΤΩΝ!K72/ΣΥΝΘΕΣΗ_ΔΕΙΚΤΩΝ!K71)</f>
        <v>-4.4150182091169431E-3</v>
      </c>
      <c r="L71" s="10">
        <f>LN(ΣΥΝΘΕΣΗ_ΔΕΙΚΤΩΝ!L72/ΣΥΝΘΕΣΗ_ΔΕΙΚΤΩΝ!L71)</f>
        <v>1.2187691941296472E-3</v>
      </c>
      <c r="M71" s="10">
        <f>LN(ΣΥΝΘΕΣΗ_ΔΕΙΚΤΩΝ!M72/ΣΥΝΘΕΣΗ_ΔΕΙΚΤΩΝ!M71)</f>
        <v>9.478743954543959E-3</v>
      </c>
      <c r="N71" s="10">
        <f>LN(ΣΥΝΘΕΣΗ_ΔΕΙΚΤΩΝ!N72/ΣΥΝΘΕΣΗ_ΔΕΙΚΤΩΝ!N71)</f>
        <v>-1.9378474837310599E-2</v>
      </c>
      <c r="O71" s="10">
        <f>LN(ΣΥΝΘΕΣΗ_ΔΕΙΚΤΩΝ!O72/ΣΥΝΘΕΣΗ_ΔΕΙΚΤΩΝ!O71)</f>
        <v>2.3981964686485405E-2</v>
      </c>
      <c r="P71" s="10">
        <f>LN(ΣΥΝΘΕΣΗ_ΔΕΙΚΤΩΝ!P72/ΣΥΝΘΕΣΗ_ΔΕΙΚΤΩΝ!P71)</f>
        <v>3.9682591756204488E-3</v>
      </c>
      <c r="Q71" s="10">
        <f>LN(ΣΥΝΘΕΣΗ_ΔΕΙΚΤΩΝ!Q72/ΣΥΝΘΕΣΗ_ΔΕΙΚΤΩΝ!Q71)</f>
        <v>1.3096538919845718E-2</v>
      </c>
      <c r="R71" s="10">
        <f>LN(ΣΥΝΘΕΣΗ_ΔΕΙΚΤΩΝ!R72/ΣΥΝΘΕΣΗ_ΔΕΙΚΤΩΝ!R71)</f>
        <v>1.9934214900817329E-2</v>
      </c>
      <c r="S71" s="10">
        <f>LN(ΣΥΝΘΕΣΗ_ΔΕΙΚΤΩΝ!S72/ΣΥΝΘΕΣΗ_ΔΕΙΚΤΩΝ!S71)</f>
        <v>2.5348556031881157E-3</v>
      </c>
      <c r="T71" s="10">
        <f>LN(ΣΥΝΘΕΣΗ_ΔΕΙΚΤΩΝ!T72/ΣΥΝΘΕΣΗ_ΔΕΙΚΤΩΝ!T71)</f>
        <v>8.979174129272351E-3</v>
      </c>
      <c r="U71" s="10">
        <f>LN(ΣΥΝΘΕΣΗ_ΔΕΙΚΤΩΝ!U72/ΣΥΝΘΕΣΗ_ΔΕΙΚΤΩΝ!U71)</f>
        <v>0</v>
      </c>
      <c r="V71" s="10">
        <f>LN(ΣΥΝΘΕΣΗ_ΔΕΙΚΤΩΝ!V72/ΣΥΝΘΕΣΗ_ΔΕΙΚΤΩΝ!V71)</f>
        <v>5.0926442490620595E-3</v>
      </c>
      <c r="W71" s="10">
        <f>LN(ΣΥΝΘΕΣΗ_ΔΕΙΚΤΩΝ!W72/ΣΥΝΘΕΣΗ_ΔΕΙΚΤΩΝ!W71)</f>
        <v>-1.4803851704342195E-3</v>
      </c>
      <c r="X71" s="10">
        <f>LN(ΣΥΝΘΕΣΗ_ΔΕΙΚΤΩΝ!X72/ΣΥΝΘΕΣΗ_ΔΕΙΚΤΩΝ!X71)</f>
        <v>0</v>
      </c>
      <c r="Y71" s="10">
        <f>LN(ΣΥΝΘΕΣΗ_ΔΕΙΚΤΩΝ!Y72/ΣΥΝΘΕΣΗ_ΔΕΙΚΤΩΝ!Y71)</f>
        <v>4.2111485350126848E-2</v>
      </c>
      <c r="Z71" s="10">
        <f>LN(ΣΥΝΘΕΣΗ_ΔΕΙΚΤΩΝ!Z72/ΣΥΝΘΕΣΗ_ΔΕΙΚΤΩΝ!Z71)</f>
        <v>0</v>
      </c>
      <c r="AA71" s="10">
        <f>LN(ΣΥΝΘΕΣΗ_ΔΕΙΚΤΩΝ!AA72/ΣΥΝΘΕΣΗ_ΔΕΙΚΤΩΝ!AA71)</f>
        <v>0</v>
      </c>
      <c r="AB71" s="10">
        <f>LN(ΣΥΝΘΕΣΗ_ΔΕΙΚΤΩΝ!AB72/ΣΥΝΘΕΣΗ_ΔΕΙΚΤΩΝ!AB71)</f>
        <v>-4.4052934679162685E-3</v>
      </c>
      <c r="AC71" s="10">
        <f>LN(ΣΥΝΘΕΣΗ_ΔΕΙΚΤΩΝ!AC72/ΣΥΝΘΕΣΗ_ΔΕΙΚΤΩΝ!AC71)</f>
        <v>2.8987536873252187E-2</v>
      </c>
      <c r="AD71" s="10">
        <f>LN(ΣΥΝΘΕΣΗ_ΔΕΙΚΤΩΝ!AD72/ΣΥΝΘΕΣΗ_ΔΕΙΚΤΩΝ!AD71)</f>
        <v>5.9423420470800598E-2</v>
      </c>
      <c r="AE71" s="10">
        <f>LN(ΣΥΝΘΕΣΗ_ΔΕΙΚΤΩΝ!AE72/ΣΥΝΘΕΣΗ_ΔΕΙΚΤΩΝ!AE71)</f>
        <v>-7.9681696491768449E-3</v>
      </c>
      <c r="AF71" s="10">
        <f>LN(ΣΥΝΘΕΣΗ_ΔΕΙΚΤΩΝ!AF72/ΣΥΝΘΕΣΗ_ΔΕΙΚΤΩΝ!AF71)</f>
        <v>-3.9604012160969048E-3</v>
      </c>
      <c r="AG71" s="10">
        <f>LN(ΣΥΝΘΕΣΗ_ΔΕΙΚΤΩΝ!AG72/ΣΥΝΘΕΣΗ_ΔΕΙΚΤΩΝ!AG71)</f>
        <v>-4.2259809289882613E-2</v>
      </c>
      <c r="AH71" s="10">
        <f>LN(ΣΥΝΘΕΣΗ_ΔΕΙΚΤΩΝ!AH72/ΣΥΝΘΕΣΗ_ΔΕΙΚΤΩΝ!AH71)</f>
        <v>2.2117805253618974E-2</v>
      </c>
      <c r="AI71" s="10">
        <f>LN(ΣΥΝΘΕΣΗ_ΔΕΙΚΤΩΝ!AI72/ΣΥΝΘΕΣΗ_ΔΕΙΚΤΩΝ!AI71)</f>
        <v>1.0515343999522907E-2</v>
      </c>
      <c r="AJ71" s="10">
        <f>LN(ΣΥΝΘΕΣΗ_ΔΕΙΚΤΩΝ!AJ72/ΣΥΝΘΕΣΗ_ΔΕΙΚΤΩΝ!AJ71)</f>
        <v>8.9686699827603161E-3</v>
      </c>
      <c r="AK71" s="10">
        <f>LN(ΣΥΝΘΕΣΗ_ΔΕΙΚΤΩΝ!AK72/ΣΥΝΘΕΣΗ_ΔΕΙΚΤΩΝ!AK71)</f>
        <v>2.142939145589921E-2</v>
      </c>
    </row>
    <row r="72" spans="1:37" x14ac:dyDescent="0.25">
      <c r="A72" s="5">
        <v>42930</v>
      </c>
      <c r="B72" s="10">
        <f>LN(ΣΥΝΘΕΣΗ_ΔΕΙΚΤΩΝ!B73/ΣΥΝΘΕΣΗ_ΔΕΙΚΤΩΝ!B72)</f>
        <v>-3.1237823136831999E-3</v>
      </c>
      <c r="C72" s="10">
        <f>LN(ΣΥΝΘΕΣΗ_ΔΕΙΚΤΩΝ!C73/ΣΥΝΘΕΣΗ_ΔΕΙΚΤΩΝ!C72)</f>
        <v>-1.0710230434721909E-2</v>
      </c>
      <c r="D72" s="10">
        <f>LN(ΣΥΝΘΕΣΗ_ΔΕΙΚΤΩΝ!D73/ΣΥΝΘΕΣΗ_ΔΕΙΚΤΩΝ!D72)</f>
        <v>4.3010818993907017E-3</v>
      </c>
      <c r="E72" s="10">
        <f>LN(ΣΥΝΘΕΣΗ_ΔΕΙΚΤΩΝ!E73/ΣΥΝΘΕΣΗ_ΔΕΙΚΤΩΝ!E72)</f>
        <v>7.9681696491768813E-3</v>
      </c>
      <c r="F72" s="10">
        <f>LN(ΣΥΝΘΕΣΗ_ΔΕΙΚΤΩΝ!F73/ΣΥΝΘΕΣΗ_ΔΕΙΚΤΩΝ!F72)</f>
        <v>2.0379162336652264E-2</v>
      </c>
      <c r="G72" s="10">
        <f>LN(ΣΥΝΘΕΣΗ_ΔΕΙΚΤΩΝ!G73/ΣΥΝΘΕΣΗ_ΔΕΙΚΤΩΝ!G72)</f>
        <v>1.0152371464018128E-2</v>
      </c>
      <c r="H72" s="10">
        <f>LN(ΣΥΝΘΕΣΗ_ΔΕΙΚΤΩΝ!H73/ΣΥΝΘΕΣΗ_ΔΕΙΚΤΩΝ!H72)</f>
        <v>3.5778213478841235E-3</v>
      </c>
      <c r="I72" s="10">
        <f>LN(ΣΥΝΘΕΣΗ_ΔΕΙΚΤΩΝ!I73/ΣΥΝΘΕΣΗ_ΔΕΙΚΤΩΝ!I72)</f>
        <v>-5.0377940299571808E-3</v>
      </c>
      <c r="J72" s="10">
        <f>LN(ΣΥΝΘΕΣΗ_ΔΕΙΚΤΩΝ!J73/ΣΥΝΘΕΣΗ_ΔΕΙΚΤΩΝ!J72)</f>
        <v>-2.4262041824639371E-3</v>
      </c>
      <c r="K72" s="10">
        <f>LN(ΣΥΝΘΕΣΗ_ΔΕΙΚΤΩΝ!K73/ΣΥΝΘΕΣΗ_ΔΕΙΚΤΩΝ!K72)</f>
        <v>-4.4345970678656412E-3</v>
      </c>
      <c r="L72" s="10">
        <f>LN(ΣΥΝΘΕΣΗ_ΔΕΙΚΤΩΝ!L73/ΣΥΝΘΕΣΗ_ΔΕΙΚΤΩΝ!L72)</f>
        <v>0</v>
      </c>
      <c r="M72" s="10">
        <f>LN(ΣΥΝΘΕΣΗ_ΔΕΙΚΤΩΝ!M73/ΣΥΝΘΕΣΗ_ΔΕΙΚΤΩΝ!M72)</f>
        <v>1.5710922320411461E-3</v>
      </c>
      <c r="N72" s="10">
        <f>LN(ΣΥΝΘΕΣΗ_ΔΕΙΚΤΩΝ!N73/ΣΥΝΘΕΣΗ_ΔΕΙΚΤΩΝ!N72)</f>
        <v>9.2261033732926323E-3</v>
      </c>
      <c r="O72" s="10">
        <f>LN(ΣΥΝΘΕΣΗ_ΔΕΙΚΤΩΝ!O73/ΣΥΝΘΕΣΗ_ΔΕΙΚΤΩΝ!O72)</f>
        <v>3.4927881059578433E-2</v>
      </c>
      <c r="P72" s="10">
        <f>LN(ΣΥΝΘΕΣΗ_ΔΕΙΚΤΩΝ!P73/ΣΥΝΘΕΣΗ_ΔΕΙΚΤΩΝ!P72)</f>
        <v>0</v>
      </c>
      <c r="Q72" s="10">
        <f>LN(ΣΥΝΘΕΣΗ_ΔΕΙΚΤΩΝ!Q73/ΣΥΝΘΕΣΗ_ΔΕΙΚΤΩΝ!Q72)</f>
        <v>1.4760415583120455E-2</v>
      </c>
      <c r="R72" s="10">
        <f>LN(ΣΥΝΘΕΣΗ_ΔΕΙΚΤΩΝ!R73/ΣΥΝΘΕΣΗ_ΔΕΙΚΤΩΝ!R72)</f>
        <v>1.3072081567352701E-2</v>
      </c>
      <c r="S72" s="10">
        <f>LN(ΣΥΝΘΕΣΗ_ΔΕΙΚΤΩΝ!S73/ΣΥΝΘΕΣΗ_ΔΕΙΚΤΩΝ!S72)</f>
        <v>4.4561828059910907E-2</v>
      </c>
      <c r="T72" s="10">
        <f>LN(ΣΥΝΘΕΣΗ_ΔΕΙΚΤΩΝ!T73/ΣΥΝΘΕΣΗ_ΔΕΙΚΤΩΝ!T72)</f>
        <v>-1.9451474718923936E-3</v>
      </c>
      <c r="U72" s="10">
        <f>LN(ΣΥΝΘΕΣΗ_ΔΕΙΚΤΩΝ!U73/ΣΥΝΘΕΣΗ_ΔΕΙΚΤΩΝ!U72)</f>
        <v>-2.1207376156827142E-2</v>
      </c>
      <c r="V72" s="10">
        <f>LN(ΣΥΝΘΕΣΗ_ΔΕΙΚΤΩΝ!V73/ΣΥΝΘΕΣΗ_ΔΕΙΚΤΩΝ!V72)</f>
        <v>1.750087951057143E-3</v>
      </c>
      <c r="W72" s="10">
        <f>LN(ΣΥΝΘΕΣΗ_ΔΕΙΚΤΩΝ!W73/ΣΥΝΘΕΣΗ_ΔΕΙΚΤΩΝ!W72)</f>
        <v>7.38010729762246E-3</v>
      </c>
      <c r="X72" s="10">
        <f>LN(ΣΥΝΘΕΣΗ_ΔΕΙΚΤΩΝ!X73/ΣΥΝΘΕΣΗ_ΔΕΙΚΤΩΝ!X72)</f>
        <v>9.0457423679657714E-3</v>
      </c>
      <c r="Y72" s="10">
        <f>LN(ΣΥΝΘΕΣΗ_ΔΕΙΚΤΩΝ!Y73/ΣΥΝΘΕΣΗ_ΔΕΙΚΤΩΝ!Y72)</f>
        <v>-7.7620053354891892E-3</v>
      </c>
      <c r="Z72" s="10">
        <f>LN(ΣΥΝΘΕΣΗ_ΔΕΙΚΤΩΝ!Z73/ΣΥΝΘΕΣΗ_ΔΕΙΚΤΩΝ!Z72)</f>
        <v>1.3158084577511201E-2</v>
      </c>
      <c r="AA72" s="10">
        <f>LN(ΣΥΝΘΕΣΗ_ΔΕΙΚΤΩΝ!AA73/ΣΥΝΘΕΣΗ_ΔΕΙΚΤΩΝ!AA72)</f>
        <v>-1.1173300598125189E-2</v>
      </c>
      <c r="AB72" s="10">
        <f>LN(ΣΥΝΘΕΣΗ_ΔΕΙΚΤΩΝ!AB73/ΣΥΝΘΕΣΗ_ΔΕΙΚΤΩΝ!AB72)</f>
        <v>-6.6445427186686131E-3</v>
      </c>
      <c r="AC72" s="10">
        <f>LN(ΣΥΝΘΕΣΗ_ΔΕΙΚΤΩΝ!AC73/ΣΥΝΘΕΣΗ_ΔΕΙΚΤΩΝ!AC72)</f>
        <v>-2.1661496781179193E-2</v>
      </c>
      <c r="AD72" s="10">
        <f>LN(ΣΥΝΘΕΣΗ_ΔΕΙΚΤΩΝ!AD73/ΣΥΝΘΕΣΗ_ΔΕΙΚΤΩΝ!AD72)</f>
        <v>1.3889112160667093E-2</v>
      </c>
      <c r="AE72" s="10">
        <f>LN(ΣΥΝΘΕΣΗ_ΔΕΙΚΤΩΝ!AE73/ΣΥΝΘΕΣΗ_ΔΕΙΚΤΩΝ!AE72)</f>
        <v>3.1498667059371016E-2</v>
      </c>
      <c r="AF72" s="10">
        <f>LN(ΣΥΝΘΕΣΗ_ΔΕΙΚΤΩΝ!AF73/ΣΥΝΘΕΣΗ_ΔΕΙΚΤΩΝ!AF72)</f>
        <v>-9.3023926623135612E-3</v>
      </c>
      <c r="AG72" s="10">
        <f>LN(ΣΥΝΘΕΣΗ_ΔΕΙΚΤΩΝ!AG73/ΣΥΝΘΕΣΗ_ΔΕΙΚΤΩΝ!AG72)</f>
        <v>0</v>
      </c>
      <c r="AH72" s="10">
        <f>LN(ΣΥΝΘΕΣΗ_ΔΕΙΚΤΩΝ!AH73/ΣΥΝΘΕΣΗ_ΔΕΙΚΤΩΝ!AH72)</f>
        <v>-1.2578782206860073E-2</v>
      </c>
      <c r="AI72" s="10">
        <f>LN(ΣΥΝΘΕΣΗ_ΔΕΙΚΤΩΝ!AI73/ΣΥΝΘΕΣΗ_ΔΕΙΚΤΩΝ!AI72)</f>
        <v>-1.2631746905900462E-2</v>
      </c>
      <c r="AJ72" s="10">
        <f>LN(ΣΥΝΘΕΣΗ_ΔΕΙΚΤΩΝ!AJ73/ΣΥΝΘΕΣΗ_ΔΕΙΚΤΩΝ!AJ72)</f>
        <v>-1.8018505502678365E-2</v>
      </c>
      <c r="AK72" s="10">
        <f>LN(ΣΥΝΘΕΣΗ_ΔΕΙΚΤΩΝ!AK73/ΣΥΝΘΕΣΗ_ΔΕΙΚΤΩΝ!AK72)</f>
        <v>1.0544913176614819E-2</v>
      </c>
    </row>
    <row r="73" spans="1:37" x14ac:dyDescent="0.25">
      <c r="A73" s="5">
        <v>42933</v>
      </c>
      <c r="B73" s="10">
        <f>LN(ΣΥΝΘΕΣΗ_ΔΕΙΚΤΩΝ!B74/ΣΥΝΘΕΣΗ_ΔΕΙΚΤΩΝ!B73)</f>
        <v>-6.6706152786043674E-3</v>
      </c>
      <c r="C73" s="10">
        <f>LN(ΣΥΝΘΕΣΗ_ΔΕΙΚΤΩΝ!C74/ΣΥΝΘΕΣΗ_ΔΕΙΚΤΩΝ!C73)</f>
        <v>8.8558024577628635E-3</v>
      </c>
      <c r="D73" s="10">
        <f>LN(ΣΥΝΘΕΣΗ_ΔΕΙΚΤΩΝ!D74/ΣΥΝΘΕΣΗ_ΔΕΙΚΤΩΝ!D73)</f>
        <v>-3.2240758717527879E-3</v>
      </c>
      <c r="E73" s="10">
        <f>LN(ΣΥΝΘΕΣΗ_ΔΕΙΚΤΩΝ!E74/ΣΥΝΘΕΣΗ_ΔΕΙΚΤΩΝ!E73)</f>
        <v>1.1834457647003017E-2</v>
      </c>
      <c r="F73" s="10">
        <f>LN(ΣΥΝΘΕΣΗ_ΔΕΙΚΤΩΝ!F74/ΣΥΝΘΕΣΗ_ΔΕΙΚΤΩΝ!F73)</f>
        <v>-1.3053122244579329E-2</v>
      </c>
      <c r="G73" s="10">
        <f>LN(ΣΥΝΘΕΣΗ_ΔΕΙΚΤΩΝ!G74/ΣΥΝΘΕΣΗ_ΔΕΙΚΤΩΝ!G73)</f>
        <v>-1.3559529785632362E-2</v>
      </c>
      <c r="H73" s="10">
        <f>LN(ΣΥΝΘΕΣΗ_ΔΕΙΚΤΩΝ!H74/ΣΥΝΘΕΣΗ_ΔΕΙΚΤΩΝ!H73)</f>
        <v>-1.1976191046715649E-2</v>
      </c>
      <c r="I73" s="10">
        <f>LN(ΣΥΝΘΕΣΗ_ΔΕΙΚΤΩΝ!I74/ΣΥΝΘΕΣΗ_ΔΕΙΚΤΩΝ!I73)</f>
        <v>0</v>
      </c>
      <c r="J73" s="10">
        <f>LN(ΣΥΝΘΕΣΗ_ΔΕΙΚΤΩΝ!J74/ΣΥΝΘΕΣΗ_ΔΕΙΚΤΩΝ!J73)</f>
        <v>7.2610242370472729E-3</v>
      </c>
      <c r="K73" s="10">
        <f>LN(ΣΥΝΘΕΣΗ_ΔΕΙΚΤΩΝ!K74/ΣΥΝΘΕΣΗ_ΔΕΙΚΤΩΝ!K73)</f>
        <v>2.1978906718775167E-2</v>
      </c>
      <c r="L73" s="10">
        <f>LN(ΣΥΝΘΕΣΗ_ΔΕΙΚΤΩΝ!L74/ΣΥΝΘΕΣΗ_ΔΕΙΚΤΩΝ!L73)</f>
        <v>6.0716640685497736E-3</v>
      </c>
      <c r="M73" s="10">
        <f>LN(ΣΥΝΘΕΣΗ_ΔΕΙΚΤΩΝ!M74/ΣΥΝΘΕΣΗ_ΔΕΙΚΤΩΝ!M73)</f>
        <v>-3.1446566794717194E-3</v>
      </c>
      <c r="N73" s="10">
        <f>LN(ΣΥΝΘΕΣΗ_ΔΕΙΚΤΩΝ!N74/ΣΥΝΘΕΣΗ_ΔΕΙΚΤΩΝ!N73)</f>
        <v>-1.3354076211323326E-2</v>
      </c>
      <c r="O73" s="10">
        <f>LN(ΣΥΝΘΕΣΗ_ΔΕΙΚΤΩΝ!O74/ΣΥΝΘΕΣΗ_ΔΕΙΚΤΩΝ!O73)</f>
        <v>-5.7372503901434594E-3</v>
      </c>
      <c r="P73" s="10">
        <f>LN(ΣΥΝΘΕΣΗ_ΔΕΙΚΤΩΝ!P74/ΣΥΝΘΕΣΗ_ΔΕΙΚΤΩΝ!P73)</f>
        <v>9.8522964430116395E-3</v>
      </c>
      <c r="Q73" s="10">
        <f>LN(ΣΥΝΘΕΣΗ_ΔΕΙΚΤΩΝ!Q74/ΣΥΝΘΕΣΗ_ΔΕΙΚΤΩΝ!Q73)</f>
        <v>-1.8331810816608492E-3</v>
      </c>
      <c r="R73" s="10">
        <f>LN(ΣΥΝΘΕΣΗ_ΔΕΙΚΤΩΝ!R74/ΣΥΝΘΕΣΗ_ΔΕΙΚΤΩΝ!R73)</f>
        <v>1.1070223754247113E-2</v>
      </c>
      <c r="S73" s="10">
        <f>LN(ΣΥΝΘΕΣΗ_ΔΕΙΚΤΩΝ!S74/ΣΥΝΘΕΣΗ_ΔΕΙΚΤΩΝ!S73)</f>
        <v>-2.42424361150628E-3</v>
      </c>
      <c r="T73" s="10">
        <f>LN(ΣΥΝΘΕΣΗ_ΔΕΙΚΤΩΝ!T74/ΣΥΝΘΕΣΗ_ΔΕΙΚΤΩΝ!T73)</f>
        <v>-1.9489384457807256E-3</v>
      </c>
      <c r="U73" s="10">
        <f>LN(ΣΥΝΘΕΣΗ_ΔΕΙΚΤΩΝ!U74/ΣΥΝΘΕΣΗ_ΔΕΙΚΤΩΝ!U73)</f>
        <v>6.629858538669803E-3</v>
      </c>
      <c r="V73" s="10">
        <f>LN(ΣΥΝΘΕΣΗ_ΔΕΙΚΤΩΝ!V74/ΣΥΝΘΕΣΗ_ΔΕΙΚΤΩΝ!V73)</f>
        <v>-3.5032440803166739E-3</v>
      </c>
      <c r="W73" s="10">
        <f>LN(ΣΥΝΘΕΣΗ_ΔΕΙΚΤΩΝ!W74/ΣΥΝΘΕΣΗ_ΔΕΙΚΤΩΝ!W73)</f>
        <v>-5.8997221271882708E-3</v>
      </c>
      <c r="X73" s="10">
        <f>LN(ΣΥΝΘΕΣΗ_ΔΕΙΚΤΩΝ!X74/ΣΥΝΘΕΣΗ_ΔΕΙΚΤΩΝ!X73)</f>
        <v>2.0240645614814316E-3</v>
      </c>
      <c r="Y73" s="10">
        <f>LN(ΣΥΝΘΕΣΗ_ΔΕΙΚΤΩΝ!Y74/ΣΥΝΘΕΣΗ_ΔΕΙΚΤΩΝ!Y73)</f>
        <v>1.0336009330662073E-2</v>
      </c>
      <c r="Z73" s="10">
        <f>LN(ΣΥΝΘΕΣΗ_ΔΕΙΚΤΩΝ!Z74/ΣΥΝΘΕΣΗ_ΔΕΙΚΤΩΝ!Z73)</f>
        <v>0</v>
      </c>
      <c r="AA73" s="10">
        <f>LN(ΣΥΝΘΕΣΗ_ΔΕΙΚΤΩΝ!AA74/ΣΥΝΘΕΣΗ_ΔΕΙΚΤΩΝ!AA73)</f>
        <v>-5.6338177182560199E-3</v>
      </c>
      <c r="AB73" s="10">
        <f>LN(ΣΥΝΘΕΣΗ_ΔΕΙΚΤΩΝ!AB74/ΣΥΝΘΕΣΗ_ΔΕΙΚΤΩΝ!AB73)</f>
        <v>-4.4543503493801968E-3</v>
      </c>
      <c r="AC73" s="10">
        <f>LN(ΣΥΝΘΕΣΗ_ΔΕΙΚΤΩΝ!AC74/ΣΥΝΘΕΣΗ_ΔΕΙΚΤΩΝ!AC73)</f>
        <v>3.5846131773135663E-2</v>
      </c>
      <c r="AD73" s="10">
        <f>LN(ΣΥΝΘΕΣΗ_ΔΕΙΚΤΩΝ!AD74/ΣΥΝΘΕΣΗ_ΔΕΙΚΤΩΝ!AD73)</f>
        <v>7.4723546195936574E-2</v>
      </c>
      <c r="AE73" s="10">
        <f>LN(ΣΥΝΘΕΣΗ_ΔΕΙΚΤΩΝ!AE74/ΣΥΝΘΕΣΗ_ΔΕΙΚΤΩΝ!AE73)</f>
        <v>4.5462374076757413E-2</v>
      </c>
      <c r="AF73" s="10">
        <f>LN(ΣΥΝΘΕΣΗ_ΔΕΙΚΤΩΝ!AF74/ΣΥΝΘΕΣΗ_ΔΕΙΚΤΩΝ!AF73)</f>
        <v>1.4579449763157238E-2</v>
      </c>
      <c r="AG73" s="10">
        <f>LN(ΣΥΝΘΕΣΗ_ΔΕΙΚΤΩΝ!AG74/ΣΥΝΘΕΣΗ_ΔΕΙΚΤΩΝ!AG73)</f>
        <v>2.6036973782995399E-2</v>
      </c>
      <c r="AH73" s="10">
        <f>LN(ΣΥΝΘΕΣΗ_ΔΕΙΚΤΩΝ!AH74/ΣΥΝΘΕΣΗ_ΔΕΙΚΤΩΝ!AH73)</f>
        <v>1.2578782206860185E-2</v>
      </c>
      <c r="AI73" s="10">
        <f>LN(ΣΥΝΘΕΣΗ_ΔΕΙΚΤΩΝ!AI74/ΣΥΝΘΕΣΗ_ΔΕΙΚΤΩΝ!AI73)</f>
        <v>-4.2462908814512078E-3</v>
      </c>
      <c r="AJ73" s="10">
        <f>LN(ΣΥΝΘΕΣΗ_ΔΕΙΚΤΩΝ!AJ74/ΣΥΝΘΕΣΗ_ΔΕΙΚΤΩΝ!AJ73)</f>
        <v>2.2701485345390775E-3</v>
      </c>
      <c r="AK73" s="10">
        <f>LN(ΣΥΝΘΕΣΗ_ΔΕΙΚΤΩΝ!AK74/ΣΥΝΘΕΣΗ_ΔΕΙΚΤΩΝ!AK73)</f>
        <v>0</v>
      </c>
    </row>
    <row r="74" spans="1:37" x14ac:dyDescent="0.25">
      <c r="A74" s="5">
        <v>42934</v>
      </c>
      <c r="B74" s="10">
        <f>LN(ΣΥΝΘΕΣΗ_ΔΕΙΚΤΩΝ!B75/ΣΥΝΘΕΣΗ_ΔΕΙΚΤΩΝ!B74)</f>
        <v>-8.3020836599720146E-3</v>
      </c>
      <c r="C74" s="10">
        <f>LN(ΣΥΝΘΕΣΗ_ΔΕΙΚΤΩΝ!C75/ΣΥΝΘΕΣΗ_ΔΕΙΚΤΩΝ!C74)</f>
        <v>-6.5177139481653601E-3</v>
      </c>
      <c r="D74" s="10">
        <f>LN(ΣΥΝΘΕΣΗ_ΔΕΙΚΤΩΝ!D75/ΣΥΝΘΕΣΗ_ΔΕΙΚΤΩΝ!D74)</f>
        <v>-7.5635152572445076E-3</v>
      </c>
      <c r="E74" s="10">
        <f>LN(ΣΥΝΘΕΣΗ_ΔΕΙΚΤΩΝ!E75/ΣΥΝΘΕΣΗ_ΔΕΙΚΤΩΝ!E74)</f>
        <v>1.306335914055457E-3</v>
      </c>
      <c r="F74" s="10">
        <f>LN(ΣΥΝΘΕΣΗ_ΔΕΙΚΤΩΝ!F75/ΣΥΝΘΕΣΗ_ΔΕΙΚΤΩΝ!F74)</f>
        <v>-1.4706147389695449E-2</v>
      </c>
      <c r="G74" s="10">
        <f>LN(ΣΥΝΘΕΣΗ_ΔΕΙΚΤΩΝ!G75/ΣΥΝΘΕΣΗ_ΔΕΙΚΤΩΝ!G74)</f>
        <v>-3.8265538078953838E-2</v>
      </c>
      <c r="H74" s="10">
        <f>LN(ΣΥΝΘΕΣΗ_ΔΕΙΚΤΩΝ!H75/ΣΥΝΘΕΣΗ_ΔΕΙΚΤΩΝ!H74)</f>
        <v>-2.4125464053841011E-3</v>
      </c>
      <c r="I74" s="10">
        <f>LN(ΣΥΝΘΕΣΗ_ΔΕΙΚΤΩΝ!I75/ΣΥΝΘΕΣΗ_ΔΕΙΚΤΩΝ!I74)</f>
        <v>0</v>
      </c>
      <c r="J74" s="10">
        <f>LN(ΣΥΝΘΕΣΗ_ΔΕΙΚΤΩΝ!J75/ΣΥΝΘΕΣΗ_ΔΕΙΚΤΩΝ!J74)</f>
        <v>-1.2945164592036963E-2</v>
      </c>
      <c r="K74" s="10">
        <f>LN(ΣΥΝΘΕΣΗ_ΔΕΙΚΤΩΝ!K75/ΣΥΝΘΕΣΗ_ΔΕΙΚΤΩΝ!K74)</f>
        <v>8.6580627431145311E-3</v>
      </c>
      <c r="L74" s="10">
        <f>LN(ΣΥΝΘΕΣΗ_ΔΕΙΚΤΩΝ!L75/ΣΥΝΘΕΣΗ_ΔΕΙΚΤΩΝ!L74)</f>
        <v>-8.5106896679087302E-3</v>
      </c>
      <c r="M74" s="10">
        <f>LN(ΣΥΝΘΕΣΗ_ΔΕΙΚΤΩΝ!M75/ΣΥΝΘΕΣΗ_ΔΕΙΚΤΩΝ!M74)</f>
        <v>-1.5873349156290122E-2</v>
      </c>
      <c r="N74" s="10">
        <f>LN(ΣΥΝΘΕΣΗ_ΔΕΙΚΤΩΝ!N75/ΣΥΝΘΕΣΗ_ΔΕΙΚΤΩΝ!N74)</f>
        <v>9.7762548634393112E-3</v>
      </c>
      <c r="O74" s="10">
        <f>LN(ΣΥΝΘΕΣΗ_ΔΕΙΚΤΩΝ!O75/ΣΥΝΘΕΣΗ_ΔΕΙΚΤΩΝ!O74)</f>
        <v>-1.6241656328631723E-2</v>
      </c>
      <c r="P74" s="10">
        <f>LN(ΣΥΝΘΕΣΗ_ΔΕΙΚΤΩΝ!P75/ΣΥΝΘΕΣΗ_ΔΕΙΚΤΩΝ!P74)</f>
        <v>-1.9627091678487058E-3</v>
      </c>
      <c r="Q74" s="10">
        <f>LN(ΣΥΝΘΕΣΗ_ΔΕΙΚΤΩΝ!Q75/ΣΥΝΘΕΣΗ_ΔΕΙΚΤΩΝ!Q74)</f>
        <v>3.0534374868902482E-3</v>
      </c>
      <c r="R74" s="10">
        <f>LN(ΣΥΝΘΕΣΗ_ΔΕΙΚΤΩΝ!R75/ΣΥΝΘΕΣΗ_ΔΕΙΚΤΩΝ!R74)</f>
        <v>-9.1785229022888577E-4</v>
      </c>
      <c r="S74" s="10">
        <f>LN(ΣΥΝΘΕΣΗ_ΔΕΙΚΤΩΝ!S75/ΣΥΝΘΕΣΗ_ΔΕΙΚΤΩΝ!S74)</f>
        <v>-3.7087068662335958E-2</v>
      </c>
      <c r="T74" s="10">
        <f>LN(ΣΥΝΘΕΣΗ_ΔΕΙΚΤΩΝ!T75/ΣΥΝΘΕΣΗ_ΔΕΙΚΤΩΝ!T74)</f>
        <v>-9.0143663514888426E-3</v>
      </c>
      <c r="U74" s="10">
        <f>LN(ΣΥΝΘΕΣΗ_ΔΕΙΚΤΩΝ!U75/ΣΥΝΘΕΣΗ_ΔΕΙΚΤΩΝ!U74)</f>
        <v>2.178735418490723E-2</v>
      </c>
      <c r="V74" s="10">
        <f>LN(ΣΥΝΘΕΣΗ_ΔΕΙΚΤΩΝ!V75/ΣΥΝΘΕΣΗ_ΔΕΙΚΤΩΝ!V74)</f>
        <v>-3.3394881198026017E-3</v>
      </c>
      <c r="W74" s="10">
        <f>LN(ΣΥΝΘΕΣΗ_ΔΕΙΚΤΩΝ!W75/ΣΥΝΘΕΣΗ_ΔΕΙΚΤΩΝ!W74)</f>
        <v>6.5832062849861941E-2</v>
      </c>
      <c r="X74" s="10">
        <f>LN(ΣΥΝΘΕΣΗ_ΔΕΙΚΤΩΝ!X75/ΣΥΝΘΕΣΗ_ΔΕΙΚΤΩΝ!X74)</f>
        <v>-6.5367075984627413E-3</v>
      </c>
      <c r="Y74" s="10">
        <f>LN(ΣΥΝΘΕΣΗ_ΔΕΙΚΤΩΝ!Y75/ΣΥΝΘΕΣΗ_ΔΕΙΚΤΩΝ!Y74)</f>
        <v>-2.3408090898014846E-2</v>
      </c>
      <c r="Z74" s="10">
        <f>LN(ΣΥΝΘΕΣΗ_ΔΕΙΚΤΩΝ!Z75/ΣΥΝΘΕΣΗ_ΔΕΙΚΤΩΝ!Z74)</f>
        <v>0</v>
      </c>
      <c r="AA74" s="10">
        <f>LN(ΣΥΝΘΕΣΗ_ΔΕΙΚΤΩΝ!AA75/ΣΥΝΘΕΣΗ_ΔΕΙΚΤΩΝ!AA74)</f>
        <v>-1.7094433359300183E-2</v>
      </c>
      <c r="AB74" s="10">
        <f>LN(ΣΥΝΘΕΣΗ_ΔΕΙΚΤΩΝ!AB75/ΣΥΝΘΕΣΗ_ΔΕΙΚΤΩΝ!AB74)</f>
        <v>4.4543503493801534E-3</v>
      </c>
      <c r="AC74" s="10">
        <f>LN(ΣΥΝΘΕΣΗ_ΔΕΙΚΤΩΝ!AC75/ΣΥΝΘΕΣΗ_ΔΕΙΚΤΩΝ!AC74)</f>
        <v>-7.067167223092443E-3</v>
      </c>
      <c r="AD74" s="10">
        <f>LN(ΣΥΝΘΕΣΗ_ΔΕΙΚΤΩΝ!AD75/ΣΥΝΘΕΣΗ_ΔΕΙΚΤΩΝ!AD74)</f>
        <v>3.6139046615873138E-2</v>
      </c>
      <c r="AE74" s="10">
        <f>LN(ΣΥΝΘΕΣΗ_ΔΕΙΚΤΩΝ!AE75/ΣΥΝΘΕΣΗ_ΔΕΙΚΤΩΝ!AE74)</f>
        <v>-3.007745523727795E-2</v>
      </c>
      <c r="AF74" s="10">
        <f>LN(ΣΥΝΘΕΣΗ_ΔΕΙΚΤΩΝ!AF75/ΣΥΝΘΕΣΗ_ΔΕΙΚΤΩΝ!AF74)</f>
        <v>-2.1277398447284965E-2</v>
      </c>
      <c r="AG74" s="10">
        <f>LN(ΣΥΝΘΕΣΗ_ΔΕΙΚΤΩΝ!AG75/ΣΥΝΘΕΣΗ_ΔΕΙΚΤΩΝ!AG74)</f>
        <v>-7.0340266573800476E-3</v>
      </c>
      <c r="AH74" s="10">
        <f>LN(ΣΥΝΘΕΣΗ_ΔΕΙΚΤΩΝ!AH75/ΣΥΝΘΕΣΗ_ΔΕΙΚΤΩΝ!AH74)</f>
        <v>-8.1345639453952526E-2</v>
      </c>
      <c r="AI74" s="10">
        <f>LN(ΣΥΝΘΕΣΗ_ΔΕΙΚΤΩΝ!AI75/ΣΥΝΘΕΣΗ_ΔΕΙΚΤΩΝ!AI74)</f>
        <v>0</v>
      </c>
      <c r="AJ74" s="10">
        <f>LN(ΣΥΝΘΕΣΗ_ΔΕΙΚΤΩΝ!AJ75/ΣΥΝΘΕΣΗ_ΔΕΙΚΤΩΝ!AJ74)</f>
        <v>-6.8259650703998706E-3</v>
      </c>
      <c r="AK74" s="10">
        <f>LN(ΣΥΝΘΕΣΗ_ΔΕΙΚΤΩΝ!AK75/ΣΥΝΘΕΣΗ_ΔΕΙΚΤΩΝ!AK74)</f>
        <v>-1.4084739881738972E-2</v>
      </c>
    </row>
    <row r="75" spans="1:37" x14ac:dyDescent="0.25">
      <c r="A75" s="5">
        <v>42935</v>
      </c>
      <c r="B75" s="10">
        <f>LN(ΣΥΝΘΕΣΗ_ΔΕΙΚΤΩΝ!B76/ΣΥΝΘΕΣΗ_ΔΕΙΚΤΩΝ!B75)</f>
        <v>4.3573053689556262E-3</v>
      </c>
      <c r="C75" s="10">
        <f>LN(ΣΥΝΘΕΣΗ_ΔΕΙΚΤΩΝ!C76/ΣΥΝΘΕΣΗ_ΔΕΙΚΤΩΝ!C75)</f>
        <v>9.3370688389426775E-4</v>
      </c>
      <c r="D75" s="10">
        <f>LN(ΣΥΝΘΕΣΗ_ΔΕΙΚΤΩΝ!D76/ΣΥΝΘΕΣΗ_ΔΕΙΚΤΩΝ!D75)</f>
        <v>-3.2591012009069429E-3</v>
      </c>
      <c r="E75" s="10">
        <f>LN(ΣΥΝΘΕΣΗ_ΔΕΙΚΤΩΝ!E76/ΣΥΝΘΕΣΗ_ΔΕΙΚΤΩΝ!E75)</f>
        <v>-1.3802388027797137E-2</v>
      </c>
      <c r="F75" s="10">
        <f>LN(ΣΥΝΘΕΣΗ_ΔΕΙΚΤΩΝ!F76/ΣΥΝΘΕΣΗ_ΔΕΙΚΤΩΝ!F75)</f>
        <v>3.0636969461889801E-2</v>
      </c>
      <c r="G75" s="10">
        <f>LN(ΣΥΝΘΕΣΗ_ΔΕΙΚΤΩΝ!G76/ΣΥΝΘΕΣΗ_ΔΕΙΚΤΩΝ!G75)</f>
        <v>1.0582109330537008E-2</v>
      </c>
      <c r="H75" s="10">
        <f>LN(ΣΥΝΘΕΣΗ_ΔΕΙΚΤΩΝ!H76/ΣΥΝΘΕΣΗ_ΔΕΙΚΤΩΝ!H75)</f>
        <v>-3.6297680505786127E-3</v>
      </c>
      <c r="I75" s="10">
        <f>LN(ΣΥΝΘΕΣΗ_ΔΕΙΚΤΩΝ!I76/ΣΥΝΘΕΣΗ_ΔΕΙΚΤΩΝ!I75)</f>
        <v>0</v>
      </c>
      <c r="J75" s="10">
        <f>LN(ΣΥΝΘΕΣΗ_ΔΕΙΚΤΩΝ!J76/ΣΥΝΘΕΣΗ_ΔΕΙΚΤΩΝ!J75)</f>
        <v>-6.5359709797855334E-3</v>
      </c>
      <c r="K75" s="10">
        <f>LN(ΣΥΝΘΕΣΗ_ΔΕΙΚΤΩΝ!K76/ΣΥΝΘΕΣΗ_ΔΕΙΚΤΩΝ!K75)</f>
        <v>2.9726180265200904E-2</v>
      </c>
      <c r="L75" s="10">
        <f>LN(ΣΥΝΘΕΣΗ_ΔΕΙΚΤΩΝ!L76/ΣΥΝΘΕΣΗ_ΔΕΙΚΤΩΝ!L75)</f>
        <v>3.6563112031107003E-3</v>
      </c>
      <c r="M75" s="10">
        <f>LN(ΣΥΝΘΕΣΗ_ΔΕΙΚΤΩΝ!M76/ΣΥΝΘΕΣΗ_ΔΕΙΚΤΩΝ!M75)</f>
        <v>1.901800583576195E-2</v>
      </c>
      <c r="N75" s="10">
        <f>LN(ΣΥΝΘΕΣΗ_ΔΕΙΚΤΩΝ!N76/ΣΥΝΘΕΣΗ_ΔΕΙΚΤΩΝ!N75)</f>
        <v>-1.5372793188864781E-3</v>
      </c>
      <c r="O75" s="10">
        <f>LN(ΣΥΝΘΕΣΗ_ΔΕΙΚΤΩΝ!O76/ΣΥΝΘΕΣΗ_ΔΕΙΚΤΩΝ!O75)</f>
        <v>1.3937507843781458E-2</v>
      </c>
      <c r="P75" s="10">
        <f>LN(ΣΥΝΘΕΣΗ_ΔΕΙΚΤΩΝ!P76/ΣΥΝΘΕΣΗ_ΔΕΙΚΤΩΝ!P75)</f>
        <v>1.9627091678486889E-3</v>
      </c>
      <c r="Q75" s="10">
        <f>LN(ΣΥΝΘΕΣΗ_ΔΕΙΚΤΩΝ!Q76/ΣΥΝΘΕΣΗ_ΔΕΙΚΤΩΝ!Q75)</f>
        <v>1.392695837468369E-2</v>
      </c>
      <c r="R75" s="10">
        <f>LN(ΣΥΝΘΕΣΗ_ΔΕΙΚΤΩΝ!R76/ΣΥΝΘΕΣΗ_ΔΕΙΚΤΩΝ!R75)</f>
        <v>7.3193373422697017E-3</v>
      </c>
      <c r="S75" s="10">
        <f>LN(ΣΥΝΘΕΣΗ_ΔΕΙΚΤΩΝ!S76/ΣΥΝΘΕΣΗ_ΔΕΙΚΤΩΝ!S75)</f>
        <v>-2.5220694327099465E-3</v>
      </c>
      <c r="T75" s="10">
        <f>LN(ΣΥΝΘΕΣΗ_ΔΕΙΚΤΩΝ!T76/ΣΥΝΘΕΣΗ_ΔΕΙΚΤΩΝ!T75)</f>
        <v>0</v>
      </c>
      <c r="U75" s="10">
        <f>LN(ΣΥΝΘΕΣΗ_ΔΕΙΚΤΩΝ!U76/ΣΥΝΘΕΣΗ_ΔΕΙΚΤΩΝ!U75)</f>
        <v>-2.1787354184907182E-2</v>
      </c>
      <c r="V75" s="10">
        <f>LN(ΣΥΝΘΕΣΗ_ΔΕΙΚΤΩΝ!V76/ΣΥΝΘΕΣΗ_ΔΕΙΚΤΩΝ!V75)</f>
        <v>1.1900735483718606E-2</v>
      </c>
      <c r="W75" s="10">
        <f>LN(ΣΥΝΘΕΣΗ_ΔΕΙΚΤΩΝ!W76/ΣΥΝΘΕΣΗ_ΔΕΙΚΤΩΝ!W75)</f>
        <v>4.146515961848618E-3</v>
      </c>
      <c r="X75" s="10">
        <f>LN(ΣΥΝΘΕΣΗ_ΔΕΙΚΤΩΝ!X76/ΣΥΝΘΕΣΗ_ΔΕΙΚΤΩΝ!X75)</f>
        <v>1.5483311670346538E-2</v>
      </c>
      <c r="Y75" s="10">
        <f>LN(ΣΥΝΘΕΣΗ_ΔΕΙΚΤΩΝ!Y76/ΣΥΝΘΕΣΗ_ΔΕΙΚΤΩΝ!Y75)</f>
        <v>5.249355886143745E-3</v>
      </c>
      <c r="Z75" s="10">
        <f>LN(ΣΥΝΘΕΣΗ_ΔΕΙΚΤΩΝ!Z76/ΣΥΝΘΕΣΗ_ΔΕΙΚΤΩΝ!Z75)</f>
        <v>6.5146810211936723E-3</v>
      </c>
      <c r="AA75" s="10">
        <f>LN(ΣΥΝΘΕΣΗ_ΔΕΙΚΤΩΝ!AA76/ΣΥΝΘΕΣΗ_ΔΕΙΚΤΩΝ!AA75)</f>
        <v>-5.7637047167501294E-3</v>
      </c>
      <c r="AB75" s="10">
        <f>LN(ΣΥΝΘΕΣΗ_ΔΕΙΚΤΩΝ!AB76/ΣΥΝΘΕΣΗ_ΔΕΙΚΤΩΝ!AB75)</f>
        <v>0</v>
      </c>
      <c r="AC75" s="10">
        <f>LN(ΣΥΝΘΕΣΗ_ΔΕΙΚΤΩΝ!AC76/ΣΥΝΘΕΣΗ_ΔΕΙΚΤΩΝ!AC75)</f>
        <v>-7.1174677688639896E-3</v>
      </c>
      <c r="AD75" s="10">
        <f>LN(ΣΥΝΘΕΣΗ_ΔΕΙΚΤΩΝ!AD76/ΣΥΝΘΕΣΗ_ΔΕΙΚΤΩΝ!AD75)</f>
        <v>-2.0265697459583024E-2</v>
      </c>
      <c r="AE75" s="10">
        <f>LN(ΣΥΝΘΕΣΗ_ΔΕΙΚΤΩΝ!AE76/ΣΥΝΘΕΣΗ_ΔΕΙΚΤΩΝ!AE75)</f>
        <v>2.2642476749759752E-2</v>
      </c>
      <c r="AF75" s="10">
        <f>LN(ΣΥΝΘΕΣΗ_ΔΕΙΚΤΩΝ!AF76/ΣΥΝΘΕΣΗ_ΔΕΙΚΤΩΝ!AF75)</f>
        <v>2.5216996451365225E-2</v>
      </c>
      <c r="AG75" s="10">
        <f>LN(ΣΥΝΘΕΣΗ_ΔΕΙΚΤΩΝ!AG76/ΣΥΝΘΕΣΗ_ΔΕΙΚΤΩΝ!AG75)</f>
        <v>-9.4563352420354001E-3</v>
      </c>
      <c r="AH75" s="10">
        <f>LN(ΣΥΝΘΕΣΗ_ΔΕΙΚΤΩΝ!AH76/ΣΥΝΘΕΣΗ_ΔΕΙΚΤΩΝ!AH75)</f>
        <v>1.6807118316381191E-2</v>
      </c>
      <c r="AI75" s="10">
        <f>LN(ΣΥΝΘΕΣΗ_ΔΕΙΚΤΩΝ!AI76/ΣΥΝΘΕΣΗ_ΔΕΙΚΤΩΝ!AI75)</f>
        <v>-1.5869944906765476E-2</v>
      </c>
      <c r="AJ75" s="10">
        <f>LN(ΣΥΝΘΕΣΗ_ΔΕΙΚΤΩΝ!AJ76/ΣΥΝΘΕΣΗ_ΔΕΙΚΤΩΝ!AJ75)</f>
        <v>-1.8433701688838022E-2</v>
      </c>
      <c r="AK75" s="10">
        <f>LN(ΣΥΝΘΕΣΗ_ΔΕΙΚΤΩΝ!AK76/ΣΥΝΘΕΣΗ_ΔΕΙΚΤΩΝ!AK75)</f>
        <v>-2.5135973271542274E-2</v>
      </c>
    </row>
    <row r="76" spans="1:37" x14ac:dyDescent="0.25">
      <c r="A76" s="5">
        <v>42936</v>
      </c>
      <c r="B76" s="10">
        <f>LN(ΣΥΝΘΕΣΗ_ΔΕΙΚΤΩΝ!B77/ΣΥΝΘΕΣΗ_ΔΕΙΚΤΩΝ!B76)</f>
        <v>8.2661364202454291E-3</v>
      </c>
      <c r="C76" s="10">
        <f>LN(ΣΥΝΘΕΣΗ_ΔΕΙΚΤΩΝ!C77/ΣΥΝΘΕΣΗ_ΔΕΙΚΤΩΝ!C76)</f>
        <v>-3.2717953934915584E-3</v>
      </c>
      <c r="D76" s="10">
        <f>LN(ΣΥΝΘΕΣΗ_ΔΕΙΚΤΩΝ!D77/ΣΥΝΘΕΣΗ_ΔΕΙΚΤΩΝ!D76)</f>
        <v>1.1898463791614737E-2</v>
      </c>
      <c r="E76" s="10">
        <f>LN(ΣΥΝΘΕΣΗ_ΔΕΙΚΤΩΝ!E77/ΣΥΝΘΕΣΗ_ΔΕΙΚΤΩΝ!E76)</f>
        <v>5.9386515675825466E-3</v>
      </c>
      <c r="F76" s="10">
        <f>LN(ΣΥΝΘΕΣΗ_ΔΕΙΚΤΩΝ!F77/ΣΥΝΘΕΣΗ_ΔΕΙΚΤΩΝ!F76)</f>
        <v>-2.8776998276150581E-3</v>
      </c>
      <c r="G76" s="10">
        <f>LN(ΣΥΝΘΕΣΗ_ΔΕΙΚΤΩΝ!G77/ΣΥΝΘΕΣΗ_ΔΕΙΚΤΩΝ!G76)</f>
        <v>3.4486176071169404E-2</v>
      </c>
      <c r="H76" s="10">
        <f>LN(ΣΥΝΘΕΣΗ_ΔΕΙΚΤΩΝ!H77/ΣΥΝΘΕΣΗ_ΔΕΙΚΤΩΝ!H76)</f>
        <v>3.4547807453888885E-2</v>
      </c>
      <c r="I76" s="10">
        <f>LN(ΣΥΝΘΕΣΗ_ΔΕΙΚΤΩΝ!I77/ΣΥΝΘΕΣΗ_ΔΕΙΚΤΩΝ!I76)</f>
        <v>-2.5284463533586377E-3</v>
      </c>
      <c r="J76" s="10">
        <f>LN(ΣΥΝΘΕΣΗ_ΔΕΙΚΤΩΝ!J77/ΣΥΝΘΕΣΗ_ΔΕΙΚΤΩΝ!J76)</f>
        <v>-5.7542287832520397E-3</v>
      </c>
      <c r="K76" s="10">
        <f>LN(ΣΥΝΘΕΣΗ_ΔΕΙΚΤΩΝ!K77/ΣΥΝΘΕΣΗ_ΔΕΙΚΤΩΝ!K76)</f>
        <v>0</v>
      </c>
      <c r="L76" s="10">
        <f>LN(ΣΥΝΘΕΣΗ_ΔΕΙΚΤΩΝ!L77/ΣΥΝΘΕΣΗ_ΔΕΙΚΤΩΝ!L76)</f>
        <v>-3.6563112031106548E-3</v>
      </c>
      <c r="M76" s="10">
        <f>LN(ΣΥΝΘΕΣΗ_ΔΕΙΚΤΩΝ!M77/ΣΥΝΘΕΣΗ_ΔΕΙΚΤΩΝ!M76)</f>
        <v>-4.7207011349374535E-3</v>
      </c>
      <c r="N76" s="10">
        <f>LN(ΣΥΝΘΕΣΗ_ΔΕΙΚΤΩΝ!N77/ΣΥΝΘΕΣΗ_ΔΕΙΚΤΩΝ!N76)</f>
        <v>-1.5504186535965312E-2</v>
      </c>
      <c r="O76" s="10">
        <f>LN(ΣΥΝΘΕΣΗ_ΔΕΙΚΤΩΝ!O77/ΣΥΝΘΕΣΗ_ΔΕΙΚΤΩΝ!O76)</f>
        <v>-5.7837061168488062E-3</v>
      </c>
      <c r="P76" s="10">
        <f>LN(ΣΥΝΘΕΣΗ_ΔΕΙΚΤΩΝ!P77/ΣΥΝΘΕΣΗ_ΔΕΙΚΤΩΝ!P76)</f>
        <v>3.9138993211363148E-3</v>
      </c>
      <c r="Q76" s="10">
        <f>LN(ΣΥΝΘΕΣΗ_ΔΕΙΚΤΩΝ!Q77/ΣΥΝΘΕΣΗ_ΔΕΙΚΤΩΝ!Q76)</f>
        <v>4.2004262178732335E-3</v>
      </c>
      <c r="R76" s="10">
        <f>LN(ΣΥΝΘΕΣΗ_ΔΕΙΚΤΩΝ!R77/ΣΥΝΘΕΣΗ_ΔΕΙΚΤΩΝ!R76)</f>
        <v>-7.3193373422698084E-3</v>
      </c>
      <c r="S76" s="10">
        <f>LN(ΣΥΝΘΕΣΗ_ΔΕΙΚΤΩΝ!S77/ΣΥΝΘΕΣΗ_ΔΕΙΚΤΩΝ!S76)</f>
        <v>1.0050335853501506E-2</v>
      </c>
      <c r="T76" s="10">
        <f>LN(ΣΥΝΘΕΣΗ_ΔΕΙΚΤΩΝ!T77/ΣΥΝΘΕΣΗ_ΔΕΙΚΤΩΝ!T76)</f>
        <v>-1.7875351826963193E-2</v>
      </c>
      <c r="U76" s="10">
        <f>LN(ΣΥΝΘΕΣΗ_ΔΕΙΚΤΩΝ!U77/ΣΥΝΘΕΣΗ_ΔΕΙΚΤΩΝ!U76)</f>
        <v>2.178735418490723E-2</v>
      </c>
      <c r="V76" s="10">
        <f>LN(ΣΥΝΘΕΣΗ_ΔΕΙΚΤΩΝ!V77/ΣΥΝΘΕΣΗ_ΔΕΙΚΤΩΝ!V76)</f>
        <v>-1.7196423058428931E-2</v>
      </c>
      <c r="W76" s="10">
        <f>LN(ΣΥΝΘΕΣΗ_ΔΕΙΚΤΩΝ!W77/ΣΥΝΘΕΣΗ_ΔΕΙΚΤΩΝ!W76)</f>
        <v>-6.9204428445737952E-3</v>
      </c>
      <c r="X76" s="10">
        <f>LN(ΣΥΝΘΕΣΗ_ΔΕΙΚΤΩΝ!X77/ΣΥΝΘΕΣΗ_ΔΕΙΚΤΩΝ!X76)</f>
        <v>0</v>
      </c>
      <c r="Y76" s="10">
        <f>LN(ΣΥΝΘΕΣΗ_ΔΕΙΚΤΩΝ!Y77/ΣΥΝΘΕΣΗ_ΔΕΙΚΤΩΝ!Y76)</f>
        <v>-2.6526754333428597E-2</v>
      </c>
      <c r="Z76" s="10">
        <f>LN(ΣΥΝΘΕΣΗ_ΔΕΙΚΤΩΝ!Z77/ΣΥΝΘΕΣΗ_ΔΕΙΚΤΩΝ!Z76)</f>
        <v>6.4725145056175196E-3</v>
      </c>
      <c r="AA76" s="10">
        <f>LN(ΣΥΝΘΕΣΗ_ΔΕΙΚΤΩΝ!AA77/ΣΥΝΘΕΣΗ_ΔΕΙΚΤΩΝ!AA76)</f>
        <v>5.7637047167501338E-3</v>
      </c>
      <c r="AB76" s="10">
        <f>LN(ΣΥΝΘΕΣΗ_ΔΕΙΚΤΩΝ!AB77/ΣΥΝΘΕΣΗ_ΔΕΙΚΤΩΝ!AB76)</f>
        <v>0</v>
      </c>
      <c r="AC76" s="10">
        <f>LN(ΣΥΝΘΕΣΗ_ΔΕΙΚΤΩΝ!AC77/ΣΥΝΘΕΣΗ_ΔΕΙΚΤΩΝ!AC76)</f>
        <v>-7.168489478612516E-3</v>
      </c>
      <c r="AD76" s="10">
        <f>LN(ΣΥΝΘΕΣΗ_ΔΕΙΚΤΩΝ!AD77/ΣΥΝΘΕΣΗ_ΔΕΙΚΤΩΝ!AD76)</f>
        <v>5.0663174643954118E-2</v>
      </c>
      <c r="AE76" s="10">
        <f>LN(ΣΥΝΘΕΣΗ_ΔΕΙΚΤΩΝ!AE77/ΣΥΝΘΕΣΗ_ΔΕΙΚΤΩΝ!AE76)</f>
        <v>0</v>
      </c>
      <c r="AF76" s="10">
        <f>LN(ΣΥΝΘΕΣΗ_ΔΕΙΚΤΩΝ!AF77/ΣΥΝΘΕΣΗ_ΔΕΙΚΤΩΝ!AF76)</f>
        <v>5.2287700827992759E-3</v>
      </c>
      <c r="AG76" s="10">
        <f>LN(ΣΥΝΘΕΣΗ_ΔΕΙΚΤΩΝ!AG77/ΣΥΝΘΕΣΗ_ΔΕΙΚΤΩΝ!AG76)</f>
        <v>-2.3781224049673243E-3</v>
      </c>
      <c r="AH76" s="10">
        <f>LN(ΣΥΝΘΕΣΗ_ΔΕΙΚΤΩΝ!AH77/ΣΥΝΘΕΣΗ_ΔΕΙΚΤΩΝ!AH76)</f>
        <v>1.3245226750020723E-2</v>
      </c>
      <c r="AI76" s="10">
        <f>LN(ΣΥΝΘΕΣΗ_ΔΕΙΚΤΩΝ!AI77/ΣΥΝΘΕΣΗ_ΔΕΙΚΤΩΝ!AI76)</f>
        <v>2.5188097886176802E-2</v>
      </c>
      <c r="AJ76" s="10">
        <f>LN(ΣΥΝΘΕΣΗ_ΔΕΙΚΤΩΝ!AJ77/ΣΥΝΘΕΣΗ_ΔΕΙΚΤΩΝ!AJ76)</f>
        <v>2.2989518224698781E-2</v>
      </c>
      <c r="AK76" s="10">
        <f>LN(ΣΥΝΘΕΣΗ_ΔΕΙΚΤΩΝ!AK77/ΣΥΝΘΕΣΗ_ΔΕΙΚΤΩΝ!AK76)</f>
        <v>1.8018505502678212E-2</v>
      </c>
    </row>
    <row r="77" spans="1:37" x14ac:dyDescent="0.25">
      <c r="A77" s="5">
        <v>42937</v>
      </c>
      <c r="B77" s="10">
        <f>LN(ΣΥΝΘΕΣΗ_ΔΕΙΚΤΩΝ!B78/ΣΥΝΘΕΣΗ_ΔΕΙΚΤΩΝ!B77)</f>
        <v>-2.58104460711551E-2</v>
      </c>
      <c r="C77" s="10">
        <f>LN(ΣΥΝΘΕΣΗ_ΔΕΙΚΤΩΝ!C78/ΣΥΝΘΕΣΗ_ΔΕΙΚΤΩΝ!C77)</f>
        <v>-1.3195290418832545E-2</v>
      </c>
      <c r="D77" s="10">
        <f>LN(ΣΥΝΘΕΣΗ_ΔΕΙΚΤΩΝ!D78/ΣΥΝΘΕΣΗ_ΔΕΙΚΤΩΝ!D77)</f>
        <v>-2.9462032730316334E-2</v>
      </c>
      <c r="E77" s="10">
        <f>LN(ΣΥΝΘΕΣΗ_ΔΕΙΚΤΩΝ!E78/ΣΥΝΘΕΣΗ_ΔΕΙΚΤΩΝ!E77)</f>
        <v>-2.8020512332175021E-2</v>
      </c>
      <c r="F77" s="10">
        <f>LN(ΣΥΝΘΕΣΗ_ΔΕΙΚΤΩΝ!F78/ΣΥΝΘΕΣΗ_ΔΕΙΚΤΩΝ!F77)</f>
        <v>2.877699827614974E-3</v>
      </c>
      <c r="G77" s="10">
        <f>LN(ΣΥΝΘΕΣΗ_ΔΕΙΚΤΩΝ!G78/ΣΥΝΘΕΣΗ_ΔΕΙΚΤΩΝ!G77)</f>
        <v>-2.7493140580198732E-2</v>
      </c>
      <c r="H77" s="10">
        <f>LN(ΣΥΝΘΕΣΗ_ΔΕΙΚΤΩΝ!H78/ΣΥΝΘΕΣΗ_ΔΕΙΚΤΩΝ!H77)</f>
        <v>-1.6529301951210471E-2</v>
      </c>
      <c r="I77" s="10">
        <f>LN(ΣΥΝΘΕΣΗ_ΔΕΙΚΤΩΝ!I78/ΣΥΝΘΕΣΗ_ΔΕΙΚΤΩΝ!I77)</f>
        <v>-1.5306421282675545E-2</v>
      </c>
      <c r="J77" s="10">
        <f>LN(ΣΥΝΘΕΣΗ_ΔΕΙΚΤΩΝ!J78/ΣΥΝΘΕΣΗ_ΔΕΙΚΤΩΝ!J77)</f>
        <v>-2.4762703532634008E-3</v>
      </c>
      <c r="K77" s="10">
        <f>LN(ΣΥΝΘΕΣΗ_ΔΕΙΚΤΩΝ!K78/ΣΥΝΘΕΣΗ_ΔΕΙΚΤΩΝ!K77)</f>
        <v>-8.4034107963795041E-3</v>
      </c>
      <c r="L77" s="10">
        <f>LN(ΣΥΝΘΕΣΗ_ΔΕΙΚΤΩΝ!L78/ΣΥΝΘΕΣΗ_ΔΕΙΚΤΩΝ!L77)</f>
        <v>2.4390255993590104E-3</v>
      </c>
      <c r="M77" s="10">
        <f>LN(ΣΥΝΘΕΣΗ_ΔΕΙΚΤΩΝ!M78/ΣΥΝΘΕΣΗ_ΔΕΙΚΤΩΝ!M77)</f>
        <v>-1.750243564977267E-2</v>
      </c>
      <c r="N77" s="10">
        <f>LN(ΣΥΝΘΕΣΗ_ΔΕΙΚΤΩΝ!N78/ΣΥΝΘΕΣΗ_ΔΕΙΚΤΩΝ!N77)</f>
        <v>-2.7992321480104488E-2</v>
      </c>
      <c r="O77" s="10">
        <f>LN(ΣΥΝΘΕΣΗ_ΔΕΙΚΤΩΝ!O78/ΣΥΝΘΕΣΗ_ΔΕΙΚΤΩΝ!O77)</f>
        <v>-1.2843142090318843E-2</v>
      </c>
      <c r="P77" s="10">
        <f>LN(ΣΥΝΘΕΣΗ_ΔΕΙΚΤΩΝ!P78/ΣΥΝΘΕΣΗ_ΔΕΙΚΤΩΝ!P77)</f>
        <v>-5.8766084889850419E-3</v>
      </c>
      <c r="Q77" s="10">
        <f>LN(ΣΥΝΘΕΣΗ_ΔΕΙΚΤΩΝ!Q78/ΣΥΝΘΕΣΗ_ΔΕΙΚΤΩΝ!Q77)</f>
        <v>-1.995832803966574E-2</v>
      </c>
      <c r="R77" s="10">
        <f>LN(ΣΥΝΘΕΣΗ_ΔΕΙΚΤΩΝ!R78/ΣΥΝΘΕΣΗ_ΔΕΙΚΤΩΝ!R77)</f>
        <v>-9.1869551707246934E-4</v>
      </c>
      <c r="S77" s="10">
        <f>LN(ΣΥΝΘΕΣΗ_ΔΕΙΚΤΩΝ!S78/ΣΥΝΘΕΣΗ_ΔΕΙΚΤΩΝ!S77)</f>
        <v>-1.2578782206860073E-2</v>
      </c>
      <c r="T77" s="10">
        <f>LN(ΣΥΝΘΕΣΗ_ΔΕΙΚΤΩΝ!T78/ΣΥΝΘΕΣΗ_ΔΕΙΚΤΩΝ!T77)</f>
        <v>-5.478001142831132E-2</v>
      </c>
      <c r="U77" s="10">
        <f>LN(ΣΥΝΘΕΣΗ_ΔΕΙΚΤΩΝ!U78/ΣΥΝΘΕΣΗ_ΔΕΙΚΤΩΝ!U77)</f>
        <v>-1.4472032608534319E-2</v>
      </c>
      <c r="V77" s="10">
        <f>LN(ΣΥΝΘΕΣΗ_ΔΕΙΚΤΩΝ!V78/ΣΥΝΘΕΣΗ_ΔΕΙΚΤΩΝ!V77)</f>
        <v>8.8106296821549059E-3</v>
      </c>
      <c r="W77" s="10">
        <f>LN(ΣΥΝΘΕΣΗ_ΔΕΙΚΤΩΝ!W78/ΣΥΝΘΕΣΗ_ΔΕΙΚΤΩΝ!W77)</f>
        <v>2.7739268827252244E-3</v>
      </c>
      <c r="X77" s="10">
        <f>LN(ΣΥΝΘΕΣΗ_ΔΕΙΚΤΩΝ!X78/ΣΥΝΘΕΣΗ_ΔΕΙΚΤΩΝ!X77)</f>
        <v>6.6578142068672566E-3</v>
      </c>
      <c r="Y77" s="10">
        <f>LN(ΣΥΝΘΕΣΗ_ΔΕΙΚΤΩΝ!Y78/ΣΥΝΘΕΣΗ_ΔΕΙΚΤΩΝ!Y77)</f>
        <v>-2.6917916657114146E-3</v>
      </c>
      <c r="Z77" s="10">
        <f>LN(ΣΥΝΘΕΣΗ_ΔΕΙΚΤΩΝ!Z78/ΣΥΝΘΕΣΗ_ΔΕΙΚΤΩΝ!Z77)</f>
        <v>1.2820688429061469E-2</v>
      </c>
      <c r="AA77" s="10">
        <f>LN(ΣΥΝΘΕΣΗ_ΔΕΙΚΤΩΝ!AA78/ΣΥΝΘΕΣΗ_ΔΕΙΚΤΩΝ!AA77)</f>
        <v>-1.7391742711869222E-2</v>
      </c>
      <c r="AB77" s="10">
        <f>LN(ΣΥΝΘΕΣΗ_ΔΕΙΚΤΩΝ!AB78/ΣΥΝΘΕΣΗ_ΔΕΙΚΤΩΝ!AB77)</f>
        <v>0</v>
      </c>
      <c r="AC77" s="10">
        <f>LN(ΣΥΝΘΕΣΗ_ΔΕΙΚΤΩΝ!AC78/ΣΥΝΘΕΣΗ_ΔΕΙΚΤΩΝ!AC77)</f>
        <v>7.168489478612497E-3</v>
      </c>
      <c r="AD77" s="10">
        <f>LN(ΣΥΝΘΕΣΗ_ΔΕΙΚΤΩΝ!AD78/ΣΥΝΘΕΣΗ_ΔΕΙΚΤΩΝ!AD77)</f>
        <v>4.6792161506758884E-2</v>
      </c>
      <c r="AE77" s="10">
        <f>LN(ΣΥΝΘΕΣΗ_ΔΕΙΚΤΩΝ!AE78/ΣΥΝΘΕΣΗ_ΔΕΙΚΤΩΝ!AE77)</f>
        <v>-7.4906717291576257E-3</v>
      </c>
      <c r="AF77" s="10">
        <f>LN(ΣΥΝΘΕΣΗ_ΔΕΙΚΤΩΝ!AF78/ΣΥΝΘΕΣΗ_ΔΕΙΚΤΩΝ!AF77)</f>
        <v>-2.2413594836900124E-2</v>
      </c>
      <c r="AG77" s="10">
        <f>LN(ΣΥΝΘΕΣΗ_ΔΕΙΚΤΩΝ!AG78/ΣΥΝΘΕΣΗ_ΔΕΙΚΤΩΝ!AG77)</f>
        <v>-1.1976191046715649E-2</v>
      </c>
      <c r="AH77" s="10">
        <f>LN(ΣΥΝΘΕΣΗ_ΔΕΙΚΤΩΝ!AH78/ΣΥΝΘΕΣΗ_ΔΕΙΚΤΩΝ!AH77)</f>
        <v>-1.6584128015535295E-2</v>
      </c>
      <c r="AI77" s="10">
        <f>LN(ΣΥΝΘΕΣΗ_ΔΕΙΚΤΩΝ!AI78/ΣΥΝΘΕΣΗ_ΔΕΙΚΤΩΝ!AI77)</f>
        <v>1.2639563511255456E-3</v>
      </c>
      <c r="AJ77" s="10">
        <f>LN(ΣΥΝΘΕΣΗ_ΔΕΙΚΤΩΝ!AJ78/ΣΥΝΘΕΣΗ_ΔΕΙΚΤΩΝ!AJ77)</f>
        <v>4.5351551653911425E-3</v>
      </c>
      <c r="AK77" s="10">
        <f>LN(ΣΥΝΘΕΣΗ_ΔΕΙΚΤΩΝ!AK78/ΣΥΝΘΕΣΗ_ΔΕΙΚΤΩΝ!AK77)</f>
        <v>0</v>
      </c>
    </row>
    <row r="78" spans="1:37" x14ac:dyDescent="0.25">
      <c r="A78" s="5">
        <v>42940</v>
      </c>
      <c r="B78" s="10">
        <f>LN(ΣΥΝΘΕΣΗ_ΔΕΙΚΤΩΝ!B79/ΣΥΝΘΕΣΗ_ΔΕΙΚΤΩΝ!B78)</f>
        <v>-1.6103063061039058E-3</v>
      </c>
      <c r="C78" s="10">
        <f>LN(ΣΥΝΘΕΣΗ_ΔΕΙΚΤΩΝ!C79/ΣΥΝΘΕΣΗ_ΔΕΙΚΤΩΝ!C78)</f>
        <v>-9.4921696733215927E-4</v>
      </c>
      <c r="D78" s="10">
        <f>LN(ΣΥΝΘΕΣΗ_ΔΕΙΚΤΩΝ!D79/ΣΥΝΘΕΣΗ_ΔΕΙΚΤΩΝ!D78)</f>
        <v>0</v>
      </c>
      <c r="E78" s="10">
        <f>LN(ΣΥΝΘΕΣΗ_ΔΕΙΚΤΩΝ!E79/ΣΥΝΘΕΣΗ_ΔΕΙΚΤΩΝ!E78)</f>
        <v>-5.4274217353651281E-3</v>
      </c>
      <c r="F78" s="10">
        <f>LN(ΣΥΝΘΕΣΗ_ΔΕΙΚΤΩΝ!F79/ΣΥΝΘΕΣΗ_ΔΕΙΚΤΩΝ!F78)</f>
        <v>-8.6580627431145415E-3</v>
      </c>
      <c r="G78" s="10">
        <f>LN(ΣΥΝΘΕΣΗ_ΔΕΙΚΤΩΝ!G79/ΣΥΝΘΕΣΗ_ΔΕΙΚΤΩΝ!G78)</f>
        <v>3.761127074578325E-2</v>
      </c>
      <c r="H78" s="10">
        <f>LN(ΣΥΝΘΕΣΗ_ΔΕΙΚΤΩΝ!H79/ΣΥΝΘΕΣΗ_ΔΕΙΚΤΩΝ!H78)</f>
        <v>5.9347355198145265E-3</v>
      </c>
      <c r="I78" s="10">
        <f>LN(ΣΥΝΘΕΣΗ_ΔΕΙΚΤΩΝ!I79/ΣΥΝΘΕΣΗ_ΔΕΙΚΤΩΝ!I78)</f>
        <v>-2.5740039951728773E-3</v>
      </c>
      <c r="J78" s="10">
        <f>LN(ΣΥΝΘΕΣΗ_ΔΕΙΚΤΩΝ!J79/ΣΥΝΘΕΣΗ_ΔΕΙΚΤΩΝ!J78)</f>
        <v>1.639380977567657E-2</v>
      </c>
      <c r="K78" s="10">
        <f>LN(ΣΥΝΘΕΣΗ_ΔΕΙΚΤΩΝ!K79/ΣΥΝΘΕΣΗ_ΔΕΙΚΤΩΝ!K78)</f>
        <v>0</v>
      </c>
      <c r="L78" s="10">
        <f>LN(ΣΥΝΘΕΣΗ_ΔΕΙΚΤΩΝ!L79/ΣΥΝΘΕΣΗ_ΔΕΙΚΤΩΝ!L78)</f>
        <v>-2.4390255993589696E-3</v>
      </c>
      <c r="M78" s="10">
        <f>LN(ΣΥΝΘΕΣΗ_ΔΕΙΚΤΩΝ!M79/ΣΥΝΘΕΣΗ_ΔΕΙΚΤΩΝ!M78)</f>
        <v>3.205130948948331E-3</v>
      </c>
      <c r="N78" s="10">
        <f>LN(ΣΥΝΘΕΣΗ_ΔΕΙΚΤΩΝ!N79/ΣΥΝΘΕΣΗ_ΔΕΙΚΤΩΝ!N78)</f>
        <v>2.4862428471176864E-2</v>
      </c>
      <c r="O78" s="10">
        <f>LN(ΣΥΝΘΕΣΗ_ΔΕΙΚΤΩΝ!O79/ΣΥΝΘΕΣΗ_ΔΕΙΚΤΩΝ!O78)</f>
        <v>8.1919709145881585E-3</v>
      </c>
      <c r="P78" s="10">
        <f>LN(ΣΥΝΘΕΣΗ_ΔΕΙΚΤΩΝ!P79/ΣΥΝΘΕΣΗ_ΔΕΙΚΤΩΝ!P78)</f>
        <v>-9.8717484791541171E-3</v>
      </c>
      <c r="Q78" s="10">
        <f>LN(ΣΥΝΘΕΣΗ_ΔΕΙΚΤΩΝ!Q79/ΣΥΝΘΕΣΗ_ΔΕΙΚΤΩΝ!Q78)</f>
        <v>-6.7422872633789727E-3</v>
      </c>
      <c r="R78" s="10">
        <f>LN(ΣΥΝΘΕΣΗ_ΔΕΙΚΤΩΝ!R79/ΣΥΝΘΕΣΗ_ΔΕΙΚΤΩΝ!R78)</f>
        <v>9.149194653587862E-3</v>
      </c>
      <c r="S78" s="10">
        <f>LN(ΣΥΝΘΕΣΗ_ΔΕΙΚΤΩΝ!S79/ΣΥΝΘΕΣΗ_ΔΕΙΚΤΩΝ!S78)</f>
        <v>0</v>
      </c>
      <c r="T78" s="10">
        <f>LN(ΣΥΝΘΕΣΗ_ΔΕΙΚΤΩΝ!T79/ΣΥΝΘΕΣΗ_ΔΕΙΚΤΩΝ!T78)</f>
        <v>2.2190569329365407E-2</v>
      </c>
      <c r="U78" s="10">
        <f>LN(ΣΥΝΘΕΣΗ_ΔΕΙΚΤΩΝ!U79/ΣΥΝΘΕΣΗ_ΔΕΙΚΤΩΝ!U78)</f>
        <v>1.447203260853425E-2</v>
      </c>
      <c r="V78" s="10">
        <f>LN(ΣΥΝΘΕΣΗ_ΔΕΙΚΤΩΝ!V79/ΣΥΝΘΕΣΗ_ΔΕΙΚΤΩΝ!V78)</f>
        <v>1.2205905679503545E-2</v>
      </c>
      <c r="W78" s="10">
        <f>LN(ΣΥΝΘΕΣΗ_ΔΕΙΚΤΩΝ!W79/ΣΥΝΘΕΣΗ_ΔΕΙΚΤΩΝ!W78)</f>
        <v>-4.1637811717795013E-3</v>
      </c>
      <c r="X78" s="10">
        <f>LN(ΣΥΝΘΕΣΗ_ΔΕΙΚΤΩΝ!X79/ΣΥΝΘΕΣΗ_ΔΕΙΚΤΩΝ!X78)</f>
        <v>-4.4336140016723816E-3</v>
      </c>
      <c r="Y78" s="10">
        <f>LN(ΣΥΝΘΕΣΗ_ΔΕΙΚΤΩΝ!Y79/ΣΥΝΘΕΣΗ_ΔΕΙΚΤΩΝ!Y78)</f>
        <v>2.691791665711353E-3</v>
      </c>
      <c r="Z78" s="10">
        <f>LN(ΣΥΝΘΕΣΗ_ΔΕΙΚΤΩΝ!Z79/ΣΥΝΘΕΣΗ_ΔΕΙΚΤΩΝ!Z78)</f>
        <v>1.8928009885518859E-2</v>
      </c>
      <c r="AA78" s="10">
        <f>LN(ΣΥΝΘΕΣΗ_ΔΕΙΚΤΩΝ!AA79/ΣΥΝΘΕΣΗ_ΔΕΙΚΤΩΝ!AA78)</f>
        <v>1.1628037995119214E-2</v>
      </c>
      <c r="AB78" s="10">
        <f>LN(ΣΥΝΘΕΣΗ_ΔΕΙΚΤΩΝ!AB79/ΣΥΝΘΕΣΗ_ΔΕΙΚΤΩΝ!AB78)</f>
        <v>1.1049836186584935E-2</v>
      </c>
      <c r="AC78" s="10">
        <f>LN(ΣΥΝΘΕΣΗ_ΔΕΙΚΤΩΝ!AC79/ΣΥΝΘΕΣΗ_ΔΕΙΚΤΩΝ!AC78)</f>
        <v>-7.168489478612516E-3</v>
      </c>
      <c r="AD78" s="10">
        <f>LN(ΣΥΝΘΕΣΗ_ΔΕΙΚΤΩΝ!AD79/ΣΥΝΘΕΣΗ_ΔΕΙΚΤΩΝ!AD78)</f>
        <v>-4.2311198071722705E-2</v>
      </c>
      <c r="AE78" s="10">
        <f>LN(ΣΥΝΘΕΣΗ_ΔΕΙΚΤΩΝ!AE79/ΣΥΝΘΕΣΗ_ΔΕΙΚΤΩΝ!AE78)</f>
        <v>-7.5472056353829663E-3</v>
      </c>
      <c r="AF78" s="10">
        <f>LN(ΣΥΝΘΕΣΗ_ΔΕΙΚΤΩΝ!AF79/ΣΥΝΘΕΣΗ_ΔΕΙΚΤΩΝ!AF78)</f>
        <v>3.9920212695374567E-3</v>
      </c>
      <c r="AG78" s="10">
        <f>LN(ΣΥΝΘΕΣΗ_ΔΕΙΚΤΩΝ!AG79/ΣΥΝΘΕΣΗ_ΔΕΙΚΤΩΝ!AG78)</f>
        <v>-2.4125464053841011E-3</v>
      </c>
      <c r="AH78" s="10">
        <f>LN(ΣΥΝΘΕΣΗ_ΔΕΙΚΤΩΝ!AH79/ΣΥΝΘΕΣΗ_ΔΕΙΚΤΩΝ!AH78)</f>
        <v>-6.7114345879868038E-3</v>
      </c>
      <c r="AI78" s="10">
        <f>LN(ΣΥΝΘΕΣΗ_ΔΕΙΚΤΩΝ!AI79/ΣΥΝΘΕΣΗ_ΔΕΙΚΤΩΝ!AI78)</f>
        <v>-4.0821994520255048E-2</v>
      </c>
      <c r="AJ78" s="10">
        <f>LN(ΣΥΝΘΕΣΗ_ΔΕΙΚΤΩΝ!AJ79/ΣΥΝΘΕΣΗ_ΔΕΙΚΤΩΝ!AJ78)</f>
        <v>0</v>
      </c>
      <c r="AK78" s="10">
        <f>LN(ΣΥΝΘΕΣΗ_ΔΕΙΚΤΩΝ!AK79/ΣΥΝΘΕΣΗ_ΔΕΙΚΤΩΝ!AK78)</f>
        <v>0</v>
      </c>
    </row>
    <row r="79" spans="1:37" x14ac:dyDescent="0.25">
      <c r="A79" s="5">
        <v>42941</v>
      </c>
      <c r="B79" s="10">
        <f>LN(ΣΥΝΘΕΣΗ_ΔΕΙΚΤΩΝ!B80/ΣΥΝΘΕΣΗ_ΔΕΙΚΤΩΝ!B79)</f>
        <v>1.6103063061039097E-3</v>
      </c>
      <c r="C79" s="10">
        <f>LN(ΣΥΝΘΕΣΗ_ΔΕΙΚΤΩΝ!C80/ΣΥΝΘΕΣΗ_ΔΕΙΚΤΩΝ!C79)</f>
        <v>-1.7241806434505992E-2</v>
      </c>
      <c r="D79" s="10">
        <f>LN(ΣΥΝΘΕΣΗ_ΔΕΙΚΤΩΝ!D80/ΣΥΝΘΕΣΗ_ΔΕΙΚΤΩΝ!D79)</f>
        <v>2.2123902829408637E-3</v>
      </c>
      <c r="E79" s="10">
        <f>LN(ΣΥΝΘΕΣΗ_ΔΕΙΚΤΩΝ!E80/ΣΥΝΘΕΣΗ_ΔΕΙΚΤΩΝ!E79)</f>
        <v>-2.0619287202735592E-2</v>
      </c>
      <c r="F79" s="10">
        <f>LN(ΣΥΝΘΕΣΗ_ΔΕΙΚΤΩΝ!F80/ΣΥΝΘΕΣΗ_ΔΕΙΚΤΩΝ!F79)</f>
        <v>-1.0196738020515093E-2</v>
      </c>
      <c r="G79" s="10">
        <f>LN(ΣΥΝΘΕΣΗ_ΔΕΙΚΤΩΝ!G80/ΣΥΝΘΕΣΗ_ΔΕΙΚΤΩΝ!G79)</f>
        <v>1.9934214900817329E-2</v>
      </c>
      <c r="H79" s="10">
        <f>LN(ΣΥΝΘΕΣΗ_ΔΕΙΚΤΩΝ!H80/ΣΥΝΘΕΣΗ_ΔΕΙΚΤΩΝ!H79)</f>
        <v>-2.3696693553183134E-3</v>
      </c>
      <c r="I79" s="10">
        <f>LN(ΣΥΝΘΕΣΗ_ΔΕΙΚΤΩΝ!I80/ΣΥΝΘΕΣΗ_ΔΕΙΚΤΩΝ!I79)</f>
        <v>-7.7620053354891892E-3</v>
      </c>
      <c r="J79" s="10">
        <f>LN(ΣΥΝΘΕΣΗ_ΔΕΙΚΤΩΝ!J80/ΣΥΝΘΕΣΗ_ΔΕΙΚΤΩΝ!J79)</f>
        <v>-1.6393809775676497E-2</v>
      </c>
      <c r="K79" s="10">
        <f>LN(ΣΥΝΘΕΣΗ_ΔΕΙΚΤΩΝ!K80/ΣΥΝΘΕΣΗ_ΔΕΙΚΤΩΝ!K79)</f>
        <v>-4.7525141862845413E-2</v>
      </c>
      <c r="L79" s="10">
        <f>LN(ΣΥΝΘΕΣΗ_ΔΕΙΚΤΩΝ!L80/ΣΥΝΘΕΣΗ_ΔΕΙΚΤΩΝ!L79)</f>
        <v>-8.5837436913915547E-3</v>
      </c>
      <c r="M79" s="10">
        <f>LN(ΣΥΝΘΕΣΗ_ΔΕΙΚΤΩΝ!M80/ΣΥΝΘΕΣΗ_ΔΕΙΚΤΩΝ!M79)</f>
        <v>7.9681696491768813E-3</v>
      </c>
      <c r="N79" s="10">
        <f>LN(ΣΥΝΘΕΣΗ_ΔΕΙΚΤΩΝ!N80/ΣΥΝΘΕΣΗ_ΔΕΙΚΤΩΝ!N79)</f>
        <v>-7.3414068583677449E-3</v>
      </c>
      <c r="O79" s="10">
        <f>LN(ΣΥΝΘΕΣΗ_ΔΕΙΚΤΩΝ!O80/ΣΥΝΘΕΣΗ_ΔΕΙΚΤΩΝ!O79)</f>
        <v>-1.645160489200528E-2</v>
      </c>
      <c r="P79" s="10">
        <f>LN(ΣΥΝΘΕΣΗ_ΔΕΙΚΤΩΝ!P80/ΣΥΝΘΕΣΗ_ΔΕΙΚΤΩΝ!P79)</f>
        <v>-1.9860979716294028E-3</v>
      </c>
      <c r="Q79" s="10">
        <f>LN(ΣΥΝΘΕΣΗ_ΔΕΙΚΤΩΝ!Q80/ΣΥΝΘΕΣΗ_ΔΕΙΚΤΩΝ!Q79)</f>
        <v>-6.1690510267153522E-3</v>
      </c>
      <c r="R79" s="10">
        <f>LN(ΣΥΝΘΕΣΗ_ΔΕΙΚΤΩΝ!R80/ΣΥΝΘΕΣΗ_ΔΕΙΚΤΩΝ!R79)</f>
        <v>-7.3126468462866023E-3</v>
      </c>
      <c r="S79" s="10">
        <f>LN(ΣΥΝΘΕΣΗ_ΔΕΙΚΤΩΝ!S80/ΣΥΝΘΕΣΗ_ΔΕΙΚΤΩΝ!S79)</f>
        <v>0</v>
      </c>
      <c r="T79" s="10">
        <f>LN(ΣΥΝΘΕΣΗ_ΔΕΙΚΤΩΝ!T80/ΣΥΝΘΕΣΗ_ΔΕΙΚΤΩΝ!T79)</f>
        <v>0</v>
      </c>
      <c r="U79" s="10">
        <f>LN(ΣΥΝΘΕΣΗ_ΔΕΙΚΤΩΝ!U80/ΣΥΝΘΕΣΗ_ΔΕΙΚΤΩΝ!U79)</f>
        <v>-2.1787354184907182E-2</v>
      </c>
      <c r="V79" s="10">
        <f>LN(ΣΥΝΘΕΣΗ_ΔΕΙΚΤΩΝ!V80/ΣΥΝΘΕΣΗ_ΔΕΙΚΤΩΝ!V79)</f>
        <v>-2.2788015010040696E-2</v>
      </c>
      <c r="W79" s="10">
        <f>LN(ΣΥΝΘΕΣΗ_ΔΕΙΚΤΩΝ!W80/ΣΥΝΘΕΣΗ_ΔΕΙΚΤΩΝ!W79)</f>
        <v>-5.5788150270389978E-3</v>
      </c>
      <c r="X79" s="10">
        <f>LN(ΣΥΝΘΕΣΗ_ΔΕΙΚΤΩΝ!X80/ΣΥΝΘΕΣΗ_ΔΕΙΚΤΩΝ!X79)</f>
        <v>-2.2242002051947938E-3</v>
      </c>
      <c r="Y79" s="10">
        <f>LN(ΣΥΝΘΕΣΗ_ΔΕΙΚΤΩΝ!Y80/ΣΥΝΘΕΣΗ_ΔΕΙΚΤΩΝ!Y79)</f>
        <v>-1.6260520871780291E-2</v>
      </c>
      <c r="Z79" s="10">
        <f>LN(ΣΥΝΘΕΣΗ_ΔΕΙΚΤΩΝ!Z80/ΣΥΝΘΕΣΗ_ΔΕΙΚΤΩΝ!Z79)</f>
        <v>-2.5317807984289897E-2</v>
      </c>
      <c r="AA79" s="10">
        <f>LN(ΣΥΝΘΕΣΗ_ΔΕΙΚΤΩΝ!AA80/ΣΥΝΘΕΣΗ_ΔΕΙΚΤΩΝ!AA79)</f>
        <v>-2.9327615094520063E-2</v>
      </c>
      <c r="AB79" s="10">
        <f>LN(ΣΥΝΘΕΣΗ_ΔΕΙΚΤΩΝ!AB80/ΣΥΝΘΕΣΗ_ΔΕΙΚΤΩΝ!AB79)</f>
        <v>-8.8300794482720369E-3</v>
      </c>
      <c r="AC79" s="10">
        <f>LN(ΣΥΝΘΕΣΗ_ΔΕΙΚΤΩΝ!AC80/ΣΥΝΘΕΣΗ_ΔΕΙΚΤΩΝ!AC79)</f>
        <v>-1.4493007302566639E-2</v>
      </c>
      <c r="AD79" s="10">
        <f>LN(ΣΥΝΘΕΣΗ_ΔΕΙΚΤΩΝ!AD80/ΣΥΝΘΕΣΗ_ΔΕΙΚΤΩΝ!AD79)</f>
        <v>-4.5739680051011783E-2</v>
      </c>
      <c r="AE79" s="10">
        <f>LN(ΣΥΝΘΕΣΗ_ΔΕΙΚΤΩΝ!AE80/ΣΥΝΘΕΣΗ_ΔΕΙΚΤΩΝ!AE79)</f>
        <v>-3.8614836127779661E-2</v>
      </c>
      <c r="AF79" s="10">
        <f>LN(ΣΥΝΘΕΣΗ_ΔΕΙΚΤΩΝ!AF80/ΣΥΝΘΕΣΗ_ΔΕΙΚΤΩΝ!AF79)</f>
        <v>2.4919322224882572E-2</v>
      </c>
      <c r="AG79" s="10">
        <f>LN(ΣΥΝΘΕΣΗ_ΔΕΙΚΤΩΝ!AG80/ΣΥΝΘΕΣΗ_ΔΕΙΚΤΩΝ!AG79)</f>
        <v>0</v>
      </c>
      <c r="AH79" s="10">
        <f>LN(ΣΥΝΘΕΣΗ_ΔΕΙΚΤΩΝ!AH80/ΣΥΝΘΕΣΗ_ΔΕΙΚΤΩΝ!AH79)</f>
        <v>-3.3726844786392302E-3</v>
      </c>
      <c r="AI79" s="10">
        <f>LN(ΣΥΝΘΕΣΗ_ΔΕΙΚΤΩΝ!AI80/ΣΥΝΘΕΣΗ_ΔΕΙΚΤΩΝ!AI79)</f>
        <v>-4.3869270280225353E-4</v>
      </c>
      <c r="AJ79" s="10">
        <f>LN(ΣΥΝΘΕΣΗ_ΔΕΙΚΤΩΝ!AJ80/ΣΥΝΘΕΣΗ_ΔΕΙΚΤΩΝ!AJ79)</f>
        <v>-1.8265347977293313E-2</v>
      </c>
      <c r="AK79" s="10">
        <f>LN(ΣΥΝΘΕΣΗ_ΔΕΙΚΤΩΝ!AK80/ΣΥΝΘΕΣΗ_ΔΕΙΚΤΩΝ!AK79)</f>
        <v>0</v>
      </c>
    </row>
    <row r="80" spans="1:37" x14ac:dyDescent="0.25">
      <c r="A80" s="5">
        <v>42942</v>
      </c>
      <c r="B80" s="10">
        <f>LN(ΣΥΝΘΕΣΗ_ΔΕΙΚΤΩΝ!B81/ΣΥΝΘΕΣΗ_ΔΕΙΚΤΩΝ!B80)</f>
        <v>1.1597810463183067E-2</v>
      </c>
      <c r="C80" s="10">
        <f>LN(ΣΥΝΘΕΣΗ_ΔΕΙΚΤΩΝ!C81/ΣΥΝΘΕΣΗ_ΔΕΙΚΤΩΝ!C80)</f>
        <v>0</v>
      </c>
      <c r="D80" s="10">
        <f>LN(ΣΥΝΘΕΣΗ_ΔΕΙΚΤΩΝ!D81/ΣΥΝΘΕΣΗ_ΔΕΙΚΤΩΝ!D80)</f>
        <v>-1.4468811119916774E-2</v>
      </c>
      <c r="E80" s="10">
        <f>LN(ΣΥΝΘΕΣΗ_ΔΕΙΚΤΩΝ!E81/ΣΥΝΘΕΣΗ_ΔΕΙΚΤΩΝ!E80)</f>
        <v>5.5401803756153509E-3</v>
      </c>
      <c r="F80" s="10">
        <f>LN(ΣΥΝΘΕΣΗ_ΔΕΙΚΤΩΝ!F81/ΣΥΝΘΕΣΗ_ΔΕΙΚΤΩΝ!F80)</f>
        <v>-3.7289928245472892E-2</v>
      </c>
      <c r="G80" s="10">
        <f>LN(ΣΥΝΘΕΣΗ_ΔΕΙΚΤΩΝ!G81/ΣΥΝΘΕΣΗ_ΔΕΙΚΤΩΝ!G80)</f>
        <v>-3.6855092389154305E-2</v>
      </c>
      <c r="H80" s="10">
        <f>LN(ΣΥΝΘΕΣΗ_ΔΕΙΚΤΩΝ!H81/ΣΥΝΘΕΣΗ_ΔΕΙΚΤΩΝ!H80)</f>
        <v>-1.674680286656054E-2</v>
      </c>
      <c r="I80" s="10">
        <f>LN(ΣΥΝΘΕΣΗ_ΔΕΙΚΤΩΝ!I81/ΣΥΝΘΕΣΗ_ΔΕΙΚΤΩΝ!I80)</f>
        <v>-2.6007817000574785E-3</v>
      </c>
      <c r="J80" s="10">
        <f>LN(ΣΥΝΘΕΣΗ_ΔΕΙΚΤΩΝ!J81/ΣΥΝΘΕΣΗ_ΔΕΙΚΤΩΝ!J80)</f>
        <v>2.4491020008295911E-2</v>
      </c>
      <c r="K80" s="10">
        <f>LN(ΣΥΝΘΕΣΗ_ΔΕΙΚΤΩΝ!K81/ΣΥΝΘΕΣΗ_ΔΕΙΚΤΩΝ!K80)</f>
        <v>-1.3363227812167028E-2</v>
      </c>
      <c r="L80" s="10">
        <f>LN(ΣΥΝΘΕΣΗ_ΔΕΙΚΤΩΝ!L81/ΣΥΝΘΕΣΗ_ΔΕΙΚΤΩΝ!L80)</f>
        <v>-2.8734019315803643E-2</v>
      </c>
      <c r="M80" s="10">
        <f>LN(ΣΥΝΘΕΣΗ_ΔΕΙΚΤΩΝ!M81/ΣΥΝΘΕΣΗ_ΔΕΙΚΤΩΝ!M80)</f>
        <v>0</v>
      </c>
      <c r="N80" s="10">
        <f>LN(ΣΥΝΘΕΣΗ_ΔΕΙΚΤΩΝ!N81/ΣΥΝΘΕΣΗ_ΔΕΙΚΤΩΝ!N80)</f>
        <v>-1.05318598465859E-3</v>
      </c>
      <c r="O80" s="10">
        <f>LN(ΣΥΝΘΕΣΗ_ΔΕΙΚΤΩΝ!O81/ΣΥΝΘΕΣΗ_ΔΕΙΚΤΩΝ!O80)</f>
        <v>-5.9417881287508034E-3</v>
      </c>
      <c r="P80" s="10">
        <f>LN(ΣΥΝΘΕΣΗ_ΔΕΙΚΤΩΝ!P81/ΣΥΝΘΕΣΗ_ΔΕΙΚΤΩΝ!P80)</f>
        <v>-9.9900930750862985E-3</v>
      </c>
      <c r="Q80" s="10">
        <f>LN(ΣΥΝΘΕΣΗ_ΔΕΙΚΤΩΝ!Q81/ΣΥΝΘΕΣΗ_ΔΕΙΚΤΩΝ!Q80)</f>
        <v>-9.950330853168092E-3</v>
      </c>
      <c r="R80" s="10">
        <f>LN(ΣΥΝΘΕΣΗ_ΔΕΙΚΤΩΝ!R81/ΣΥΝΘΕΣΗ_ΔΕΙΚΤΩΝ!R80)</f>
        <v>9.1324835632724723E-3</v>
      </c>
      <c r="S80" s="10">
        <f>LN(ΣΥΝΘΕΣΗ_ΔΕΙΚΤΩΝ!S81/ΣΥΝΘΕΣΗ_ΔΕΙΚΤΩΝ!S80)</f>
        <v>-1.2739025777429826E-2</v>
      </c>
      <c r="T80" s="10">
        <f>LN(ΣΥΝΘΕΣΗ_ΔΕΙΚΤΩΝ!T81/ΣΥΝΘΕΣΗ_ΔΕΙΚΤΩΝ!T80)</f>
        <v>-2.0725396019723123E-3</v>
      </c>
      <c r="U80" s="10">
        <f>LN(ΣΥΝΘΕΣΗ_ΔΕΙΚΤΩΝ!U81/ΣΥΝΘΕΣΗ_ΔΕΙΚΤΩΝ!U80)</f>
        <v>-6.6298585386696885E-3</v>
      </c>
      <c r="V80" s="10">
        <f>LN(ΣΥΝΘΕΣΗ_ΔΕΙΚΤΩΝ!V81/ΣΥΝΘΕΣΗ_ΔΕΙΚΤΩΝ!V80)</f>
        <v>2.278801501004056E-2</v>
      </c>
      <c r="W80" s="10">
        <f>LN(ΣΥΝΘΕΣΗ_ΔΕΙΚΤΩΝ!W81/ΣΥΝΘΕΣΗ_ΔΕΙΚΤΩΝ!W80)</f>
        <v>-2.1202207650603051E-2</v>
      </c>
      <c r="X80" s="10">
        <f>LN(ΣΥΝΘΕΣΗ_ΔΕΙΚΤΩΝ!X81/ΣΥΝΘΕΣΗ_ΔΕΙΚΤΩΝ!X80)</f>
        <v>-2.2291583015949254E-3</v>
      </c>
      <c r="Y80" s="10">
        <f>LN(ΣΥΝΘΕΣΗ_ΔΕΙΚΤΩΝ!Y81/ΣΥΝΘΕΣΗ_ΔΕΙΚΤΩΝ!Y80)</f>
        <v>-2.4897551621727201E-2</v>
      </c>
      <c r="Z80" s="10">
        <f>LN(ΣΥΝΘΕΣΗ_ΔΕΙΚΤΩΝ!Z81/ΣΥΝΘΕΣΗ_ΔΕΙΚΤΩΝ!Z80)</f>
        <v>-1.9418085857101627E-2</v>
      </c>
      <c r="AA80" s="10">
        <f>LN(ΣΥΝΘΕΣΗ_ΔΕΙΚΤΩΝ!AA81/ΣΥΝΘΕΣΗ_ΔΕΙΚΤΩΝ!AA80)</f>
        <v>0</v>
      </c>
      <c r="AB80" s="10">
        <f>LN(ΣΥΝΘΕΣΗ_ΔΕΙΚΤΩΝ!AB81/ΣΥΝΘΕΣΗ_ΔΕΙΚΤΩΝ!AB80)</f>
        <v>-2.2197567383128881E-3</v>
      </c>
      <c r="AC80" s="10">
        <f>LN(ΣΥΝΘΕΣΗ_ΔΕΙΚΤΩΝ!AC81/ΣΥΝΘΕΣΗ_ΔΕΙΚΤΩΝ!AC80)</f>
        <v>-1.4706147389695449E-2</v>
      </c>
      <c r="AD80" s="10">
        <f>LN(ΣΥΝΘΕΣΗ_ΔΕΙΚΤΩΝ!AD81/ΣΥΝΘΕΣΗ_ΔΕΙΚΤΩΝ!AD80)</f>
        <v>-4.1407189114152157E-2</v>
      </c>
      <c r="AE80" s="10">
        <f>LN(ΣΥΝΘΕΣΗ_ΔΕΙΚΤΩΝ!AE81/ΣΥΝΘΕΣΗ_ΔΕΙΚΤΩΝ!AE80)</f>
        <v>-3.2002731086173831E-2</v>
      </c>
      <c r="AF80" s="10">
        <f>LN(ΣΥΝΘΕΣΗ_ΔΕΙΚΤΩΝ!AF81/ΣΥΝΘΕΣΗ_ΔΕΙΚΤΩΝ!AF80)</f>
        <v>-2.3592182016820069E-2</v>
      </c>
      <c r="AG80" s="10">
        <f>LN(ΣΥΝΘΕΣΗ_ΔΕΙΚΤΩΝ!AG81/ΣΥΝΘΕΣΗ_ΔΕΙΚΤΩΝ!AG80)</f>
        <v>-1.7052788382719244E-2</v>
      </c>
      <c r="AH80" s="10">
        <f>LN(ΣΥΝΘΕΣΗ_ΔΕΙΚΤΩΝ!AH81/ΣΥΝΘΕΣΗ_ΔΕΙΚΤΩΝ!AH80)</f>
        <v>-8.4557388028062883E-2</v>
      </c>
      <c r="AI80" s="10">
        <f>LN(ΣΥΝΘΕΣΗ_ΔΕΙΚΤΩΝ!AI81/ΣΥΝΘΕΣΗ_ΔΕΙΚΤΩΝ!AI80)</f>
        <v>-7.9295569677144059E-3</v>
      </c>
      <c r="AJ80" s="10">
        <f>LN(ΣΥΝΘΕΣΗ_ΔΕΙΚΤΩΝ!AJ81/ΣΥΝΘΕΣΗ_ΔΕΙΚΤΩΝ!AJ80)</f>
        <v>9.1743762760412295E-3</v>
      </c>
      <c r="AK80" s="10">
        <f>LN(ΣΥΝΘΕΣΗ_ΔΕΙΚΤΩΝ!AK81/ΣΥΝΘΕΣΗ_ΔΕΙΚΤΩΝ!AK80)</f>
        <v>3.5650661644961446E-3</v>
      </c>
    </row>
    <row r="81" spans="1:37" x14ac:dyDescent="0.25">
      <c r="A81" s="5">
        <v>42943</v>
      </c>
      <c r="B81" s="10">
        <f>LN(ΣΥΝΘΕΣΗ_ΔΕΙΚΤΩΝ!B82/ΣΥΝΘΕΣΗ_ΔΕΙΚΤΩΝ!B81)</f>
        <v>1.577942010396521E-2</v>
      </c>
      <c r="C81" s="10">
        <f>LN(ΣΥΝΘΕΣΗ_ΔΕΙΚΤΩΝ!C82/ΣΥΝΘΕΣΗ_ΔΕΙΚΤΩΝ!C81)</f>
        <v>0</v>
      </c>
      <c r="D81" s="10">
        <f>LN(ΣΥΝΘΕΣΗ_ΔΕΙΚΤΩΝ!D82/ΣΥΝΘΕΣΗ_ΔΕΙΚΤΩΝ!D81)</f>
        <v>8.9286307443013982E-3</v>
      </c>
      <c r="E81" s="10">
        <f>LN(ΣΥΝΘΕΣΗ_ΔΕΙΚΤΩΝ!E82/ΣΥΝΘΕΣΗ_ΔΕΙΚΤΩΝ!E81)</f>
        <v>-1.3908430046132E-2</v>
      </c>
      <c r="F81" s="10">
        <f>LN(ΣΥΝΘΕΣΗ_ΔΕΙΚΤΩΝ!F82/ΣΥΝΘΕΣΗ_ΔΕΙΚΤΩΝ!F81)</f>
        <v>-4.5696956900652969E-3</v>
      </c>
      <c r="G81" s="10">
        <f>LN(ΣΥΝΘΕΣΗ_ΔΕΙΚΤΩΝ!G82/ΣΥΝΘΕΣΗ_ΔΕΙΚΤΩΝ!G81)</f>
        <v>-1.7212128881121523E-2</v>
      </c>
      <c r="H81" s="10">
        <f>LN(ΣΥΝΘΕΣΗ_ΔΕΙΚΤΩΝ!H82/ΣΥΝΘΕΣΗ_ΔΕΙΚΤΩΝ!H81)</f>
        <v>-4.8367688006138825E-3</v>
      </c>
      <c r="I81" s="10">
        <f>LN(ΣΥΝΘΕΣΗ_ΔΕΙΚΤΩΝ!I82/ΣΥΝΘΕΣΗ_ΔΕΙΚΤΩΝ!I81)</f>
        <v>-1.0471299867295366E-2</v>
      </c>
      <c r="J81" s="10">
        <f>LN(ΣΥΝΘΕΣΗ_ΔΕΙΚΤΩΝ!J82/ΣΥΝΘΕΣΗ_ΔΕΙΚΤΩΝ!J81)</f>
        <v>1.1227062593783402E-2</v>
      </c>
      <c r="K81" s="10">
        <f>LN(ΣΥΝΘΕΣΗ_ΔΕΙΚΤΩΝ!K82/ΣΥΝΘΕΣΗ_ΔΕΙΚΤΩΝ!K81)</f>
        <v>-5.5313637984052311E-2</v>
      </c>
      <c r="L81" s="10">
        <f>LN(ΣΥΝΘΕΣΗ_ΔΕΙΚΤΩΝ!L82/ΣΥΝΘΕΣΗ_ΔΕΙΚΤΩΝ!L81)</f>
        <v>-1.4039796667482611E-2</v>
      </c>
      <c r="M81" s="10">
        <f>LN(ΣΥΝΘΕΣΗ_ΔΕΙΚΤΩΝ!M82/ΣΥΝΘΕΣΗ_ΔΕΙΚΤΩΝ!M81)</f>
        <v>4.7506027585977988E-3</v>
      </c>
      <c r="N81" s="10">
        <f>LN(ΣΥΝΘΕΣΗ_ΔΕΙΚΤΩΝ!N82/ΣΥΝΘΕΣΗ_ΔΕΙΚΤΩΝ!N81)</f>
        <v>2.6308881262763952E-3</v>
      </c>
      <c r="O81" s="10">
        <f>LN(ΣΥΝΘΕΣΗ_ΔΕΙΚΤΩΝ!O82/ΣΥΝΘΕΣΗ_ΔΕΙΚΤΩΝ!O81)</f>
        <v>-1.8040176557734464E-2</v>
      </c>
      <c r="P81" s="10">
        <f>LN(ΣΥΝΘΕΣΗ_ΔΕΙΚΤΩΝ!P82/ΣΥΝΘΕΣΗ_ΔΕΙΚΤΩΝ!P81)</f>
        <v>-1.0045204260055874E-3</v>
      </c>
      <c r="Q81" s="10">
        <f>LN(ΣΥΝΘΕΣΗ_ΔΕΙΚΤΩΝ!Q82/ΣΥΝΘΕΣΗ_ΔΕΙΚΤΩΝ!Q81)</f>
        <v>-6.2696130135953742E-3</v>
      </c>
      <c r="R81" s="10">
        <f>LN(ΣΥΝΘΕΣΗ_ΔΕΙΚΤΩΝ!R82/ΣΥΝΘΕΣΗ_ΔΕΙΚΤΩΝ!R81)</f>
        <v>-4.5558165358608018E-3</v>
      </c>
      <c r="S81" s="10">
        <f>LN(ΣΥΝΘΕΣΗ_ΔΕΙΚΤΩΝ!S82/ΣΥΝΘΕΣΗ_ΔΕΙΚΤΩΝ!S81)</f>
        <v>-5.1413995004186523E-3</v>
      </c>
      <c r="T81" s="10">
        <f>LN(ΣΥΝΘΕΣΗ_ΔΕΙΚΤΩΝ!T82/ΣΥΝΘΕΣΗ_ΔΕΙΚΤΩΝ!T81)</f>
        <v>4.1485169647036878E-4</v>
      </c>
      <c r="U81" s="10">
        <f>LN(ΣΥΝΘΕΣΗ_ΔΕΙΚΤΩΝ!U82/ΣΥΝΘΕΣΗ_ΔΕΙΚΤΩΝ!U81)</f>
        <v>0</v>
      </c>
      <c r="V81" s="10">
        <f>LN(ΣΥΝΘΕΣΗ_ΔΕΙΚΤΩΝ!V82/ΣΥΝΘΕΣΗ_ΔΕΙΚΤΩΝ!V81)</f>
        <v>-3.4722257107490922E-3</v>
      </c>
      <c r="W81" s="10">
        <f>LN(ΣΥΝΘΕΣΗ_ΔΕΙΚΤΩΝ!W82/ΣΥΝΘΕΣΗ_ΔΕΙΚΤΩΝ!W81)</f>
        <v>-4.5296274915176085E-2</v>
      </c>
      <c r="X81" s="10">
        <f>LN(ΣΥΝΘΕΣΗ_ΔΕΙΚΤΩΝ!X82/ΣΥΝΘΕΣΗ_ΔΕΙΚΤΩΝ!X81)</f>
        <v>-8.7415103317702286E-3</v>
      </c>
      <c r="Y81" s="10">
        <f>LN(ΣΥΝΘΕΣΗ_ΔΕΙΚΤΩΝ!Y82/ΣΥΝΘΕΣΗ_ΔΕΙΚΤΩΝ!Y81)</f>
        <v>5.5866067086397762E-3</v>
      </c>
      <c r="Z81" s="10">
        <f>LN(ΣΥΝΘΕΣΗ_ΔΕΙΚΤΩΝ!Z82/ΣΥΝΘΕΣΗ_ΔΕΙΚΤΩΝ!Z81)</f>
        <v>6.5146810211936723E-3</v>
      </c>
      <c r="AA81" s="10">
        <f>LN(ΣΥΝΘΕΣΗ_ΔΕΙΚΤΩΝ!AA82/ΣΥΝΘΕΣΗ_ΔΕΙΚΤΩΝ!AA81)</f>
        <v>-1.1976191046715649E-2</v>
      </c>
      <c r="AB81" s="10">
        <f>LN(ΣΥΝΘΕΣΗ_ΔΕΙΚΤΩΝ!AB82/ΣΥΝΘΕΣΗ_ΔΕΙΚΤΩΝ!AB81)</f>
        <v>2.21975673831281E-3</v>
      </c>
      <c r="AC81" s="10">
        <f>LN(ΣΥΝΘΕΣΗ_ΔΕΙΚΤΩΝ!AC82/ΣΥΝΘΕΣΗ_ΔΕΙΚΤΩΝ!AC81)</f>
        <v>-2.2472855852058628E-2</v>
      </c>
      <c r="AD81" s="10">
        <f>LN(ΣΥΝΘΕΣΗ_ΔΕΙΚΤΩΝ!AD82/ΣΥΝΘΕΣΗ_ΔΕΙΚΤΩΝ!AD81)</f>
        <v>-1.6393809775676383E-2</v>
      </c>
      <c r="AE81" s="10">
        <f>LN(ΣΥΝΘΕΣΗ_ΔΕΙΚΤΩΝ!AE82/ΣΥΝΘΕΣΗ_ΔΕΙΚΤΩΝ!AE81)</f>
        <v>-8.1633106391609811E-3</v>
      </c>
      <c r="AF81" s="10">
        <f>LN(ΣΥΝΘΕΣΗ_ΔΕΙΚΤΩΝ!AF82/ΣΥΝΘΕΣΗ_ΔΕΙΚΤΩΝ!AF81)</f>
        <v>-2.2804475818619489E-2</v>
      </c>
      <c r="AG81" s="10">
        <f>LN(ΣΥΝΘΕΣΗ_ΔΕΙΚΤΩΝ!AG82/ΣΥΝΘΕΣΗ_ΔΕΙΚΤΩΝ!AG81)</f>
        <v>7.7961541469711917E-2</v>
      </c>
      <c r="AH81" s="10">
        <f>LN(ΣΥΝΘΕΣΗ_ΔΕΙΚΤΩΝ!AH82/ΣΥΝΘΕΣΗ_ΔΕΙΚΤΩΝ!AH81)</f>
        <v>-1.1090686694158173E-2</v>
      </c>
      <c r="AI81" s="10">
        <f>LN(ΣΥΝΘΕΣΗ_ΔΕΙΚΤΩΝ!AI82/ΣΥΝΘΕΣΗ_ΔΕΙΚΤΩΝ!AI81)</f>
        <v>-4.876977079504006E-3</v>
      </c>
      <c r="AJ81" s="10">
        <f>LN(ΣΥΝΘΕΣΗ_ΔΕΙΚΤΩΝ!AJ82/ΣΥΝΘΕΣΗ_ΔΕΙΚΤΩΝ!AJ81)</f>
        <v>-1.8433701688838022E-2</v>
      </c>
      <c r="AK81" s="10">
        <f>LN(ΣΥΝΘΕΣΗ_ΔΕΙΚΤΩΝ!AK82/ΣΥΝΘΕΣΗ_ΔΕΙΚΤΩΝ!AK81)</f>
        <v>-3.5650661644962569E-3</v>
      </c>
    </row>
    <row r="82" spans="1:37" x14ac:dyDescent="0.25">
      <c r="A82" s="5">
        <v>42944</v>
      </c>
      <c r="B82" s="10">
        <f>LN(ΣΥΝΘΕΣΗ_ΔΕΙΚΤΩΝ!B83/ΣΥΝΘΕΣΗ_ΔΕΙΚΤΩΝ!B82)</f>
        <v>0</v>
      </c>
      <c r="C82" s="10">
        <f>LN(ΣΥΝΘΕΣΗ_ΔΕΙΚΤΩΝ!C83/ΣΥΝΘΕΣΗ_ΔΕΙΚΤΩΝ!C82)</f>
        <v>-5.3281792316252656E-3</v>
      </c>
      <c r="D82" s="10">
        <f>LN(ΣΥΝΘΕΣΗ_ΔΕΙΚΤΩΝ!D83/ΣΥΝΘΕΣΗ_ΔΕΙΚΤΩΝ!D82)</f>
        <v>1.3245226750020505E-2</v>
      </c>
      <c r="E82" s="10">
        <f>LN(ΣΥΝΘΕΣΗ_ΔΕΙΚΤΩΝ!E83/ΣΥΝΘΕΣΗ_ΔΕΙΚΤΩΝ!E82)</f>
        <v>6.978395381462498E-3</v>
      </c>
      <c r="F82" s="10">
        <f>LN(ΣΥΝΘΕΣΗ_ΔΕΙΚΤΩΝ!F83/ΣΥΝΘΕΣΗ_ΔΕΙΚΤΩΝ!F82)</f>
        <v>0</v>
      </c>
      <c r="G82" s="10">
        <f>LN(ΣΥΝΘΕΣΗ_ΔΕΙΚΤΩΝ!G83/ΣΥΝΘΕΣΗ_ΔΕΙΚΤΩΝ!G82)</f>
        <v>0</v>
      </c>
      <c r="H82" s="10">
        <f>LN(ΣΥΝΘΕΣΗ_ΔΕΙΚΤΩΝ!H83/ΣΥΝΘΕΣΗ_ΔΕΙΚΤΩΝ!H82)</f>
        <v>0</v>
      </c>
      <c r="I82" s="10">
        <f>LN(ΣΥΝΘΕΣΗ_ΔΕΙΚΤΩΝ!I83/ΣΥΝΘΕΣΗ_ΔΕΙΚΤΩΝ!I82)</f>
        <v>-2.6350476380050023E-3</v>
      </c>
      <c r="J82" s="10">
        <f>LN(ΣΥΝΘΕΣΗ_ΔΕΙΚΤΩΝ!J83/ΣΥΝΘΕΣΗ_ΔΕΙΚΤΩΝ!J82)</f>
        <v>-8.0064478937412562E-3</v>
      </c>
      <c r="K82" s="10">
        <f>LN(ΣΥΝΘΕΣΗ_ΔΕΙΚΤΩΝ!K83/ΣΥΝΘΕΣΗ_ΔΕΙΚΤΩΝ!K82)</f>
        <v>-9.5238815112554786E-3</v>
      </c>
      <c r="L82" s="10">
        <f>LN(ΣΥΝΘΕΣΗ_ΔΕΙΚΤΩΝ!L83/ΣΥΝΘΕΣΗ_ΔΕΙΚΤΩΝ!L82)</f>
        <v>-3.8634948250445898E-3</v>
      </c>
      <c r="M82" s="10">
        <f>LN(ΣΥΝΘΕΣΗ_ΔΕΙΚΤΩΝ!M83/ΣΥΝΘΕΣΗ_ΔΕΙΚΤΩΝ!M82)</f>
        <v>-1.4320053774748445E-2</v>
      </c>
      <c r="N82" s="10">
        <f>LN(ΣΥΝΘΕΣΗ_ΔΕΙΚΤΩΝ!N83/ΣΥΝΘΕΣΗ_ΔΕΙΚΤΩΝ!N82)</f>
        <v>-4.2127497796228984E-3</v>
      </c>
      <c r="O82" s="10">
        <f>LN(ΣΥΝΘΕΣΗ_ΔΕΙΚΤΩΝ!O83/ΣΥΝΘΕΣΗ_ΔΕΙΚΤΩΝ!O82)</f>
        <v>7.2551708811720156E-3</v>
      </c>
      <c r="P82" s="10">
        <f>LN(ΣΥΝΘΕΣΗ_ΔΕΙΚΤΩΝ!P83/ΣΥΝΘΕΣΗ_ΔΕΙΚΤΩΝ!P82)</f>
        <v>-6.0484055358804812E-3</v>
      </c>
      <c r="Q82" s="10">
        <f>LN(ΣΥΝΘΕΣΗ_ΔΕΙΚΤΩΝ!Q83/ΣΥΝΘΕΣΗ_ΔΕΙΚΤΩΝ!Q82)</f>
        <v>-1.2586534071961774E-3</v>
      </c>
      <c r="R82" s="10">
        <f>LN(ΣΥΝΘΕΣΗ_ΔΕΙΚΤΩΝ!R83/ΣΥΝΘΕΣΗ_ΔΕΙΚΤΩΝ!R82)</f>
        <v>9.1282525735968166E-4</v>
      </c>
      <c r="S82" s="10">
        <f>LN(ΣΥΝΘΕΣΗ_ΔΕΙΚΤΩΝ!S83/ΣΥΝΘΕΣΗ_ΔΕΙΚΤΩΝ!S82)</f>
        <v>1.2804272245987968E-2</v>
      </c>
      <c r="T82" s="10">
        <f>LN(ΣΥΝΘΕΣΗ_ΔΕΙΚΤΩΝ!T83/ΣΥΝΘΕΣΗ_ΔΕΙΚΤΩΝ!T82)</f>
        <v>-1.6604403980990696E-3</v>
      </c>
      <c r="U82" s="10">
        <f>LN(ΣΥΝΘΕΣΗ_ΔΕΙΚΤΩΝ!U83/ΣΥΝΘΕΣΗ_ΔΕΙΚΤΩΝ!U82)</f>
        <v>-7.4184316475505154E-3</v>
      </c>
      <c r="V82" s="10">
        <f>LN(ΣΥΝΘΕΣΗ_ΔΕΙΚΤΩΝ!V83/ΣΥΝΘΕΣΗ_ΔΕΙΚΤΩΝ!V82)</f>
        <v>0</v>
      </c>
      <c r="W82" s="10">
        <f>LN(ΣΥΝΘΕΣΗ_ΔΕΙΚΤΩΝ!W83/ΣΥΝΘΕΣΗ_ΔΕΙΚΤΩΝ!W82)</f>
        <v>-2.2676708671029815E-2</v>
      </c>
      <c r="X82" s="10">
        <f>LN(ΣΥΝΘΕΣΗ_ΔΕΙΚΤΩΝ!X83/ΣΥΝΘΕΣΗ_ΔΕΙΚΤΩΝ!X82)</f>
        <v>4.2682306738921387E-3</v>
      </c>
      <c r="Y82" s="10">
        <f>LN(ΣΥΝΘΕΣΗ_ΔΕΙΚΤΩΝ!Y83/ΣΥΝΘΕΣΗ_ΔΕΙΚΤΩΝ!Y82)</f>
        <v>-5.5866067086398231E-3</v>
      </c>
      <c r="Z82" s="10">
        <f>LN(ΣΥΝΘΕΣΗ_ΔΕΙΚΤΩΝ!Z83/ΣΥΝΘΕΣΗ_ΔΕΙΚΤΩΝ!Z82)</f>
        <v>-1.3072081567352775E-2</v>
      </c>
      <c r="AA82" s="10">
        <f>LN(ΣΥΝΘΕΣΗ_ΔΕΙΚΤΩΝ!AA83/ΣΥΝΘΕΣΗ_ΔΕΙΚΤΩΝ!AA82)</f>
        <v>6.0060240602119487E-3</v>
      </c>
      <c r="AB82" s="10">
        <f>LN(ΣΥΝΘΕΣΗ_ΔΕΙΚΤΩΝ!AB83/ΣΥΝΘΕΣΗ_ΔΕΙΚΤΩΝ!AB82)</f>
        <v>-2.2197567383128881E-3</v>
      </c>
      <c r="AC82" s="10">
        <f>LN(ΣΥΝΘΕΣΗ_ΔΕΙΚΤΩΝ!AC83/ΣΥΝΘΕΣΗ_ΔΕΙΚΤΩΝ!AC82)</f>
        <v>2.9852963149681128E-2</v>
      </c>
      <c r="AD82" s="10">
        <f>LN(ΣΥΝΘΕΣΗ_ΔΕΙΚΤΩΝ!AD83/ΣΥΝΘΕΣΗ_ΔΕΙΚΤΩΝ!AD82)</f>
        <v>1.9640565874546417E-2</v>
      </c>
      <c r="AE82" s="10">
        <f>LN(ΣΥΝΘΕΣΗ_ΔΕΙΚΤΩΝ!AE83/ΣΥΝΘΕΣΗ_ΔΕΙΚΤΩΝ!AE82)</f>
        <v>-8.23049913651548E-3</v>
      </c>
      <c r="AF82" s="10">
        <f>LN(ΣΥΝΘΕΣΗ_ΔΕΙΚΤΩΝ!AF83/ΣΥΝΘΕΣΗ_ΔΕΙΚΤΩΝ!AF82)</f>
        <v>5.6706027494300884E-2</v>
      </c>
      <c r="AG82" s="10">
        <f>LN(ΣΥΝΘΕΣΗ_ΔΕΙΚΤΩΝ!AG83/ΣΥΝΘΕΣΗ_ΔΕΙΚΤΩΝ!AG82)</f>
        <v>0</v>
      </c>
      <c r="AH82" s="10">
        <f>LN(ΣΥΝΘΕΣΗ_ΔΕΙΚΤΩΝ!AH83/ΣΥΝΘΕΣΗ_ΔΕΙΚΤΩΝ!AH82)</f>
        <v>7.4074412778618176E-3</v>
      </c>
      <c r="AI82" s="10">
        <f>LN(ΣΥΝΘΕΣΗ_ΔΕΙΚΤΩΝ!AI83/ΣΥΝΘΕΣΗ_ΔΕΙΚΤΩΝ!AI82)</f>
        <v>4.4434570826645131E-4</v>
      </c>
      <c r="AJ82" s="10">
        <f>LN(ΣΥΝΘΕΣΗ_ΔΕΙΚΤΩΝ!AJ83/ΣΥΝΘΕΣΗ_ΔΕΙΚΤΩΝ!AJ82)</f>
        <v>9.2593254127967262E-3</v>
      </c>
      <c r="AK82" s="10">
        <f>LN(ΣΥΝΘΕΣΗ_ΔΕΙΚΤΩΝ!AK83/ΣΥΝΘΕΣΗ_ΔΕΙΚΤΩΝ!AK82)</f>
        <v>7.1174677688639549E-3</v>
      </c>
    </row>
    <row r="83" spans="1:37" x14ac:dyDescent="0.25">
      <c r="A83" s="5">
        <v>42947</v>
      </c>
      <c r="B83" s="10">
        <f>LN(ΣΥΝΘΕΣΗ_ΔΕΙΚΤΩΝ!B84/ΣΥΝΘΕΣΗ_ΔΕΙΚΤΩΝ!B83)</f>
        <v>5.0751621720468848E-3</v>
      </c>
      <c r="C83" s="10">
        <f>LN(ΣΥΝΘΕΣΗ_ΔΕΙΚΤΩΝ!C84/ΣΥΝΘΕΣΗ_ΔΕΙΚΤΩΝ!C83)</f>
        <v>-1.6650727487149974E-2</v>
      </c>
      <c r="D83" s="10">
        <f>LN(ΣΥΝΘΕΣΗ_ΔΕΙΚΤΩΝ!D84/ΣΥΝΘΕΣΗ_ΔΕΙΚΤΩΝ!D83)</f>
        <v>-2.1953905634356152E-3</v>
      </c>
      <c r="E83" s="10">
        <f>LN(ΣΥΝΘΕΣΗ_ΔΕΙΚΤΩΝ!E84/ΣΥΝΘΕΣΗ_ΔΕΙΚΤΩΝ!E83)</f>
        <v>-1.6123728203654007E-2</v>
      </c>
      <c r="F83" s="10">
        <f>LN(ΣΥΝΘΕΣΗ_ΔΕΙΚΤΩΝ!F84/ΣΥΝΘΕΣΗ_ΔΕΙΚΤΩΝ!F83)</f>
        <v>1.8154810280371744E-2</v>
      </c>
      <c r="G83" s="10">
        <f>LN(ΣΥΝΘΕΣΗ_ΔΕΙΚΤΩΝ!G84/ΣΥΝΘΕΣΗ_ΔΕΙΚΤΩΝ!G83)</f>
        <v>-3.1748698314580298E-2</v>
      </c>
      <c r="H83" s="10">
        <f>LN(ΣΥΝΘΕΣΗ_ΔΕΙΚΤΩΝ!H84/ΣΥΝΘΕΣΗ_ΔΕΙΚΤΩΝ!H83)</f>
        <v>2.4213086890103454E-3</v>
      </c>
      <c r="I83" s="10">
        <f>LN(ΣΥΝΘΕΣΗ_ΔΕΙΚΤΩΝ!I84/ΣΥΝΘΕΣΗ_ΔΕΙΚΤΩΝ!I83)</f>
        <v>-2.6420094628386965E-3</v>
      </c>
      <c r="J83" s="10">
        <f>LN(ΣΥΝΘΕΣΗ_ΔΕΙΚΤΩΝ!J84/ΣΥΝΘΕΣΗ_ΔΕΙΚΤΩΝ!J83)</f>
        <v>-1.1317824932661461E-2</v>
      </c>
      <c r="K83" s="10">
        <f>LN(ΣΥΝΘΕΣΗ_ΔΕΙΚΤΩΝ!K84/ΣΥΝΘΕΣΗ_ΔΕΙΚΤΩΝ!K83)</f>
        <v>6.9311799890229092E-2</v>
      </c>
      <c r="L83" s="10">
        <f>LN(ΣΥΝΘΕΣΗ_ΔΕΙΚΤΩΝ!L84/ΣΥΝΘΕΣΗ_ΔΕΙΚΤΩΝ!L83)</f>
        <v>1.0269666637456045E-2</v>
      </c>
      <c r="M83" s="10">
        <f>LN(ΣΥΝΘΕΣΗ_ΔΕΙΚΤΩΝ!M84/ΣΥΝΘΕΣΗ_ΔΕΙΚΤΩΝ!M83)</f>
        <v>-8.0450956848315339E-3</v>
      </c>
      <c r="N83" s="10">
        <f>LN(ΣΥΝΘΕΣΗ_ΔΕΙΚΤΩΝ!N84/ΣΥΝΘΕΣΗ_ΔΕΙΚΤΩΝ!N83)</f>
        <v>5.2631700442746909E-3</v>
      </c>
      <c r="O83" s="10">
        <f>LN(ΣΥΝΘΕΣΗ_ΔΕΙΚΤΩΝ!O84/ΣΥΝΘΕΣΗ_ΔΕΙΚΤΩΝ!O83)</f>
        <v>1.197619104671562E-2</v>
      </c>
      <c r="P83" s="10">
        <f>LN(ΣΥΝΘΕΣΗ_ΔΕΙΚΤΩΝ!P84/ΣΥΝΘΕΣΗ_ΔΕΙΚΤΩΝ!P83)</f>
        <v>-1.733852716227308E-2</v>
      </c>
      <c r="Q83" s="10">
        <f>LN(ΣΥΝΘΕΣΗ_ΔΕΙΚΤΩΝ!Q84/ΣΥΝΘΕΣΗ_ΔΕΙΚΤΩΝ!Q83)</f>
        <v>-3.7854934794818561E-3</v>
      </c>
      <c r="R83" s="10">
        <f>LN(ΣΥΝΘΕΣΗ_ΔΕΙΚΤΩΝ!R84/ΣΥΝΘΕΣΗ_ΔΕΙΚΤΩΝ!R83)</f>
        <v>-1.6559716039018558E-2</v>
      </c>
      <c r="S83" s="10">
        <f>LN(ΣΥΝΘΕΣΗ_ΔΕΙΚΤΩΝ!S84/ΣΥΝΘΕΣΗ_ΔΕΙΚΤΩΝ!S83)</f>
        <v>-7.6628727455691371E-3</v>
      </c>
      <c r="T83" s="10">
        <f>LN(ΣΥΝΘΕΣΗ_ΔΕΙΚΤΩΝ!T84/ΣΥΝΘΕΣΗ_ΔΕΙΚΤΩΝ!T83)</f>
        <v>-2.0991534846940819E-2</v>
      </c>
      <c r="U83" s="10">
        <f>LN(ΣΥΝΘΕΣΗ_ΔΕΙΚΤΩΝ!U84/ΣΥΝΘΕΣΗ_ΔΕΙΚΤΩΝ!U83)</f>
        <v>-7.4738763445289643E-3</v>
      </c>
      <c r="V83" s="10">
        <f>LN(ΣΥΝΘΕΣΗ_ΔΕΙΚΤΩΝ!V84/ΣΥΝΘΕΣΗ_ΔΕΙΚΤΩΝ!V83)</f>
        <v>8.6580627431145311E-3</v>
      </c>
      <c r="W83" s="10">
        <f>LN(ΣΥΝΘΕΣΗ_ΔΕΙΚΤΩΝ!W84/ΣΥΝΘΕΣΗ_ΔΕΙΚΤΩΝ!W83)</f>
        <v>4.5766670274118935E-3</v>
      </c>
      <c r="X83" s="10">
        <f>LN(ΣΥΝΘΕΣΗ_ΔΕΙΚΤΩΝ!X84/ΣΥΝΘΕΣΗ_ΔΕΙΚΤΩΝ!X83)</f>
        <v>-4.2682306738920806E-3</v>
      </c>
      <c r="Y83" s="10">
        <f>LN(ΣΥΝΘΕΣΗ_ΔΕΙΚΤΩΝ!Y84/ΣΥΝΘΕΣΗ_ΔΕΙΚΤΩΝ!Y83)</f>
        <v>-1.694955831377332E-2</v>
      </c>
      <c r="Z83" s="10">
        <f>LN(ΣΥΝΘΕΣΗ_ΔΕΙΚΤΩΝ!Z84/ΣΥΝΘΕΣΗ_ΔΕΙΚΤΩΝ!Z83)</f>
        <v>-2.6668247082161294E-2</v>
      </c>
      <c r="AA83" s="10">
        <f>LN(ΣΥΝΘΕΣΗ_ΔΕΙΚΤΩΝ!AA84/ΣΥΝΘΕΣΗ_ΔΕΙΚΤΩΝ!AA83)</f>
        <v>-1.204833851617448E-2</v>
      </c>
      <c r="AB83" s="10">
        <f>LN(ΣΥΝΘΕΣΗ_ΔΕΙΚΤΩΝ!AB84/ΣΥΝΘΕΣΗ_ΔΕΙΚΤΩΝ!AB83)</f>
        <v>0</v>
      </c>
      <c r="AC83" s="10">
        <f>LN(ΣΥΝΘΕΣΗ_ΔΕΙΚΤΩΝ!AC84/ΣΥΝΘΕΣΗ_ΔΕΙΚΤΩΝ!AC83)</f>
        <v>7.3260400920728812E-3</v>
      </c>
      <c r="AD83" s="10">
        <f>LN(ΣΥΝΘΕΣΗ_ΔΕΙΚΤΩΝ!AD84/ΣΥΝΘΕΣΗ_ΔΕΙΚΤΩΝ!AD83)</f>
        <v>-5.8398576173950084E-2</v>
      </c>
      <c r="AE83" s="10">
        <f>LN(ΣΥΝΘΕΣΗ_ΔΕΙΚΤΩΝ!AE84/ΣΥΝΘΕΣΗ_ΔΕΙΚΤΩΝ!AE83)</f>
        <v>-2.5105921131076358E-2</v>
      </c>
      <c r="AF83" s="10">
        <f>LN(ΣΥΝΘΕΣΗ_ΔΕΙΚΤΩΝ!AF84/ΣΥΝΘΕΣΗ_ΔΕΙΚΤΩΝ!AF83)</f>
        <v>-1.2828738128891524E-3</v>
      </c>
      <c r="AG83" s="10">
        <f>LN(ΣΥΝΘΕΣΗ_ΔΕΙΚΤΩΝ!AG84/ΣΥΝΘΕΣΗ_ΔΕΙΚΤΩΝ!AG83)</f>
        <v>0</v>
      </c>
      <c r="AH83" s="10">
        <f>LN(ΣΥΝΘΕΣΗ_ΔΕΙΚΤΩΝ!AH84/ΣΥΝΘΕΣΗ_ΔΕΙΚΤΩΝ!AH83)</f>
        <v>-1.1131840368844181E-2</v>
      </c>
      <c r="AI83" s="10">
        <f>LN(ΣΥΝΘΕΣΗ_ΔΕΙΚΤΩΝ!AI84/ΣΥΝΘΕΣΗ_ΔΕΙΚΤΩΝ!AI83)</f>
        <v>-1.0270239859557573E-2</v>
      </c>
      <c r="AJ83" s="10">
        <f>LN(ΣΥΝΘΕΣΗ_ΔΕΙΚΤΩΝ!AJ84/ΣΥΝΘΕΣΗ_ΔΕΙΚΤΩΝ!AJ83)</f>
        <v>-1.1587615172387895E-2</v>
      </c>
      <c r="AK83" s="10">
        <f>LN(ΣΥΝΘΕΣΗ_ΔΕΙΚΤΩΝ!AK84/ΣΥΝΘΕΣΗ_ΔΕΙΚΤΩΝ!AK83)</f>
        <v>0</v>
      </c>
    </row>
    <row r="84" spans="1:37" x14ac:dyDescent="0.25">
      <c r="A84" s="5">
        <v>42948</v>
      </c>
      <c r="B84" s="10">
        <f>LN(ΣΥΝΘΕΣΗ_ΔΕΙΚΤΩΝ!B85/ΣΥΝΘΕΣΗ_ΔΕΙΚΤΩΝ!B84)</f>
        <v>-3.8948393871125899E-4</v>
      </c>
      <c r="C84" s="10">
        <f>LN(ΣΥΝΘΕΣΗ_ΔΕΙΚΤΩΝ!C85/ΣΥΝΘΕΣΗ_ΔΕΙΚΤΩΝ!C84)</f>
        <v>-1.2422519998557209E-2</v>
      </c>
      <c r="D84" s="10">
        <f>LN(ΣΥΝΘΕΣΗ_ΔΕΙΚΤΩΝ!D85/ΣΥΝΘΕΣΗ_ΔΕΙΚΤΩΝ!D84)</f>
        <v>0</v>
      </c>
      <c r="E84" s="10">
        <f>LN(ΣΥΝΘΕΣΗ_ΔΕΙΚΤΩΝ!E85/ΣΥΝΘΕΣΗ_ΔΕΙΚΤΩΝ!E84)</f>
        <v>-1.4235115821872098E-2</v>
      </c>
      <c r="F84" s="10">
        <f>LN(ΣΥΝΘΕΣΗ_ΔΕΙΚΤΩΝ!F85/ΣΥΝΘΕΣΗ_ΔΕΙΚΤΩΝ!F84)</f>
        <v>1.1922644956906196E-2</v>
      </c>
      <c r="G84" s="10">
        <f>LN(ΣΥΝΘΕΣΗ_ΔΕΙΚΤΩΝ!G85/ΣΥΝΘΕΣΗ_ΔΕΙΚΤΩΝ!G84)</f>
        <v>2.4780028998486865E-2</v>
      </c>
      <c r="H84" s="10">
        <f>LN(ΣΥΝΘΕΣΗ_ΔΕΙΚΤΩΝ!H85/ΣΥΝΘΕΣΗ_ΔΕΙΚΤΩΝ!H84)</f>
        <v>3.6210057669523619E-3</v>
      </c>
      <c r="I84" s="10">
        <f>LN(ΣΥΝΘΕΣΗ_ΔΕΙΚΤΩΝ!I85/ΣΥΝΘΕΣΗ_ΔΕΙΚΤΩΝ!I84)</f>
        <v>3.3813364365778108E-2</v>
      </c>
      <c r="J84" s="10">
        <f>LN(ΣΥΝΘΕΣΗ_ΔΕΙΚΤΩΝ!J85/ΣΥΝΘΕΣΗ_ΔΕΙΚΤΩΝ!J84)</f>
        <v>-4.8899852941917919E-3</v>
      </c>
      <c r="K84" s="10">
        <f>LN(ΣΥΝΘΕΣΗ_ΔΕΙΚΤΩΝ!K85/ΣΥΝΘΕΣΗ_ΔΕΙΚΤΩΝ!K84)</f>
        <v>-1.8018505502678365E-2</v>
      </c>
      <c r="L84" s="10">
        <f>LN(ΣΥΝΘΕΣΗ_ΔΕΙΚΤΩΝ!L85/ΣΥΝΘΕΣΗ_ΔΕΙΚΤΩΝ!L84)</f>
        <v>-8.9801758075843518E-3</v>
      </c>
      <c r="M84" s="10">
        <f>LN(ΣΥΝΘΕΣΗ_ΔΕΙΚΤΩΝ!M85/ΣΥΝΘΕΣΗ_ΔΕΙΚΤΩΝ!M84)</f>
        <v>1.284126794832444E-2</v>
      </c>
      <c r="N84" s="10">
        <f>LN(ΣΥΝΘΕΣΗ_ΔΕΙΚΤΩΝ!N85/ΣΥΝΘΕΣΗ_ΔΕΙΚΤΩΝ!N84)</f>
        <v>1.5735644474303165E-3</v>
      </c>
      <c r="O84" s="10">
        <f>LN(ΣΥΝΘΕΣΗ_ΔΕΙΚΤΩΝ!O85/ΣΥΝΘΕΣΗ_ΔΕΙΚΤΩΝ!O84)</f>
        <v>0</v>
      </c>
      <c r="P84" s="10">
        <f>LN(ΣΥΝΘΕΣΗ_ΔΕΙΚΤΩΝ!P85/ΣΥΝΘΕΣΗ_ΔΕΙΚΤΩΝ!P84)</f>
        <v>8.1967672041784907E-3</v>
      </c>
      <c r="Q84" s="10">
        <f>LN(ΣΥΝΘΕΣΗ_ΔΕΙΚΤΩΝ!Q85/ΣΥΝΘΕΣΗ_ΔΕΙΚΤΩΝ!Q84)</f>
        <v>8.8106296821549059E-3</v>
      </c>
      <c r="R84" s="10">
        <f>LN(ΣΥΝΘΕΣΗ_ΔΕΙΚΤΩΝ!R85/ΣΥΝΘΕΣΗ_ΔΕΙΚΤΩΝ!R84)</f>
        <v>1.4733231512984087E-2</v>
      </c>
      <c r="S84" s="10">
        <f>LN(ΣΥΝΘΕΣΗ_ΔΕΙΚΤΩΝ!S85/ΣΥΝΘΕΣΗ_ΔΕΙΚΤΩΝ!S84)</f>
        <v>1.0204170174241668E-2</v>
      </c>
      <c r="T84" s="10">
        <f>LN(ΣΥΝΘΕΣΗ_ΔΕΙΚΤΩΝ!T85/ΣΥΝΘΕΣΗ_ΔΕΙΚΤΩΝ!T84)</f>
        <v>-3.3214180987644691E-2</v>
      </c>
      <c r="U84" s="10">
        <f>LN(ΣΥΝΘΕΣΗ_ΔΕΙΚΤΩΝ!U85/ΣΥΝΘΕΣΗ_ΔΕΙΚΤΩΝ!U84)</f>
        <v>1.4892307992079475E-2</v>
      </c>
      <c r="V84" s="10">
        <f>LN(ΣΥΝΘΕΣΗ_ΔΕΙΚΤΩΝ!V85/ΣΥΝΘΕΣΗ_ΔΕΙΚΤΩΝ!V84)</f>
        <v>0</v>
      </c>
      <c r="W84" s="10">
        <f>LN(ΣΥΝΘΕΣΗ_ΔΕΙΚΤΩΝ!W85/ΣΥΝΘΕΣΗ_ΔΕΙΚΤΩΝ!W84)</f>
        <v>3.4408779685541818E-2</v>
      </c>
      <c r="X84" s="10">
        <f>LN(ΣΥΝΘΕΣΗ_ΔΕΙΚΤΩΝ!X85/ΣΥΝΘΕΣΗ_ΔΕΙΚΤΩΝ!X84)</f>
        <v>6.5073717796078267E-3</v>
      </c>
      <c r="Y84" s="10">
        <f>LN(ΣΥΝΘΕΣΗ_ΔΕΙΚΤΩΝ!Y85/ΣΥΝΘΕΣΗ_ΔΕΙΚΤΩΝ!Y84)</f>
        <v>8.5106896679086105E-3</v>
      </c>
      <c r="Z84" s="10">
        <f>LN(ΣΥΝΘΕΣΗ_ΔΕΙΚΤΩΝ!Z85/ΣΥΝΘΕΣΗ_ΔΕΙΚΤΩΝ!Z84)</f>
        <v>0</v>
      </c>
      <c r="AA84" s="10">
        <f>LN(ΣΥΝΘΕΣΗ_ΔΕΙΚΤΩΝ!AA85/ΣΥΝΘΕΣΗ_ΔΕΙΚΤΩΝ!AA84)</f>
        <v>6.0423144559626617E-3</v>
      </c>
      <c r="AB84" s="10">
        <f>LN(ΣΥΝΘΕΣΗ_ΔΕΙΚΤΩΝ!AB85/ΣΥΝΘΕΣΗ_ΔΕΙΚΤΩΝ!AB84)</f>
        <v>0</v>
      </c>
      <c r="AC84" s="10">
        <f>LN(ΣΥΝΘΕΣΗ_ΔΕΙΚΤΩΝ!AC85/ΣΥΝΘΕΣΗ_ΔΕΙΚΤΩΝ!AC84)</f>
        <v>-1.4706147389695449E-2</v>
      </c>
      <c r="AD84" s="10">
        <f>LN(ΣΥΝΘΕΣΗ_ΔΕΙΚΤΩΝ!AD85/ΣΥΝΘΕΣΗ_ΔΕΙΚΤΩΝ!AD84)</f>
        <v>5.3524480415704664E-2</v>
      </c>
      <c r="AE84" s="10">
        <f>LN(ΣΥΝΘΕΣΗ_ΔΕΙΚΤΩΝ!AE85/ΣΥΝΘΕΣΗ_ΔΕΙΚΤΩΝ!AE84)</f>
        <v>1.6807118316381191E-2</v>
      </c>
      <c r="AF84" s="10">
        <f>LN(ΣΥΝΘΕΣΗ_ΔΕΙΚΤΩΝ!AF85/ΣΥΝΘΕΣΗ_ΔΕΙΚΤΩΝ!AF84)</f>
        <v>1.1487043987130779E-2</v>
      </c>
      <c r="AG84" s="10">
        <f>LN(ΣΥΝΘΕΣΗ_ΔΕΙΚΤΩΝ!AG85/ΣΥΝΘΕΣΗ_ΔΕΙΚΤΩΝ!AG84)</f>
        <v>0</v>
      </c>
      <c r="AH84" s="10">
        <f>LN(ΣΥΝΘΕΣΗ_ΔΕΙΚΤΩΝ!AH85/ΣΥΝΘΕΣΗ_ΔΕΙΚΤΩΝ!AH84)</f>
        <v>6.5004830308995787E-2</v>
      </c>
      <c r="AI84" s="10">
        <f>LN(ΣΥΝΘΕΣΗ_ΔΕΙΚΤΩΝ!AI85/ΣΥΝΘΕΣΗ_ΔΕΙΚΤΩΝ!AI84)</f>
        <v>0</v>
      </c>
      <c r="AJ84" s="10">
        <f>LN(ΣΥΝΘΕΣΗ_ΔΕΙΚΤΩΝ!AJ85/ΣΥΝΘΕΣΗ_ΔΕΙΚΤΩΝ!AJ84)</f>
        <v>9.2808090744727831E-3</v>
      </c>
      <c r="AK84" s="10">
        <f>LN(ΣΥΝΘΕΣΗ_ΔΕΙΚΤΩΝ!AK85/ΣΥΝΘΕΣΗ_ΔΕΙΚΤΩΝ!AK84)</f>
        <v>0</v>
      </c>
    </row>
    <row r="85" spans="1:37" x14ac:dyDescent="0.25">
      <c r="A85" s="5">
        <v>42949</v>
      </c>
      <c r="B85" s="10">
        <f>LN(ΣΥΝΘΕΣΗ_ΔΕΙΚΤΩΝ!B86/ΣΥΝΘΕΣΗ_ΔΕΙΚΤΩΝ!B85)</f>
        <v>-1.4518599149574551E-2</v>
      </c>
      <c r="C85" s="10">
        <f>LN(ΣΥΝΘΕΣΗ_ΔΕΙΚΤΩΝ!C86/ΣΥΝΘΕΣΗ_ΔΕΙΚΤΩΝ!C85)</f>
        <v>1.4888612493750777E-2</v>
      </c>
      <c r="D85" s="10">
        <f>LN(ΣΥΝΘΕΣΗ_ΔΕΙΚΤΩΝ!D86/ΣΥΝΘΕΣΗ_ΔΕΙΚΤΩΝ!D85)</f>
        <v>1.092907053219023E-2</v>
      </c>
      <c r="E85" s="10">
        <f>LN(ΣΥΝΘΕΣΗ_ΔΕΙΚΤΩΝ!E86/ΣΥΝΘΕΣΗ_ΔΕΙΚΤΩΝ!E85)</f>
        <v>3.0358844025526084E-2</v>
      </c>
      <c r="F85" s="10">
        <f>LN(ΣΥΝΘΕΣΗ_ΔΕΙΚΤΩΝ!F86/ΣΥΝΘΕΣΗ_ΔΕΙΚΤΩΝ!F85)</f>
        <v>-1.0424517335884091E-2</v>
      </c>
      <c r="G85" s="10">
        <f>LN(ΣΥΝΘΕΣΗ_ΔΕΙΚΤΩΝ!G86/ΣΥΝΘΕΣΗ_ΔΕΙΚΤΩΝ!G85)</f>
        <v>3.4904049397685676E-3</v>
      </c>
      <c r="H85" s="10">
        <f>LN(ΣΥΝΘΕΣΗ_ΔΕΙΚΤΩΝ!H86/ΣΥΝΘΕΣΗ_ΔΕΙΚΤΩΝ!H85)</f>
        <v>7.202912294057796E-3</v>
      </c>
      <c r="I85" s="10">
        <f>LN(ΣΥΝΘΕΣΗ_ΔΕΙΚΤΩΝ!I86/ΣΥΝΘΕΣΗ_ΔΕΙΚΤΩΝ!I85)</f>
        <v>1.7744445299071911E-2</v>
      </c>
      <c r="J85" s="10">
        <f>LN(ΣΥΝΘΕΣΗ_ΔΕΙΚΤΩΝ!J86/ΣΥΝΘΕΣΗ_ΔΕΙΚΤΩΝ!J85)</f>
        <v>8.1665990655596524E-4</v>
      </c>
      <c r="K85" s="10">
        <f>LN(ΣΥΝΘΕΣΗ_ΔΕΙΚΤΩΝ!K86/ΣΥΝΘΕΣΗ_ΔΕΙΚΤΩΝ!K85)</f>
        <v>1.3544225107757034E-2</v>
      </c>
      <c r="L85" s="10">
        <f>LN(ΣΥΝΘΕΣΗ_ΔΕΙΚΤΩΝ!L86/ΣΥΝΘΕΣΗ_ΔΕΙΚΤΩΝ!L85)</f>
        <v>6.4226296564671922E-3</v>
      </c>
      <c r="M85" s="10">
        <f>LN(ΣΥΝΘΕΣΗ_ΔΕΙΚΤΩΝ!M86/ΣΥΝΘΕΣΗ_ΔΕΙΚΤΩΝ!M85)</f>
        <v>1.4252022707201632E-2</v>
      </c>
      <c r="N85" s="10">
        <f>LN(ΣΥΝΘΕΣΗ_ΔΕΙΚΤΩΝ!N86/ΣΥΝΘΕΣΗ_ΔΕΙΚΤΩΝ!N85)</f>
        <v>1.6116803234420055E-2</v>
      </c>
      <c r="O85" s="10">
        <f>LN(ΣΥΝΘΕΣΗ_ΔΕΙΚΤΩΝ!O86/ΣΥΝΘΕΣΗ_ΔΕΙΚΤΩΝ!O85)</f>
        <v>-2.3837913552762504E-3</v>
      </c>
      <c r="P85" s="10">
        <f>LN(ΣΥΝΘΕΣΗ_ΔΕΙΚΤΩΝ!P86/ΣΥΝΘΕΣΗ_ΔΕΙΚΤΩΝ!P85)</f>
        <v>1.2170535620255114E-2</v>
      </c>
      <c r="Q85" s="10">
        <f>LN(ΣΥΝΘΕΣΗ_ΔΕΙΚΤΩΝ!Q86/ΣΥΝΘΕΣΗ_ΔΕΙΚΤΩΝ!Q85)</f>
        <v>3.7523496185503718E-3</v>
      </c>
      <c r="R85" s="10">
        <f>LN(ΣΥΝΘΕΣΗ_ΔΕΙΚΤΩΝ!R86/ΣΥΝΘΕΣΗ_ΔΕΙΚΤΩΝ!R85)</f>
        <v>1.4519311324453369E-2</v>
      </c>
      <c r="S85" s="10">
        <f>LN(ΣΥΝΘΕΣΗ_ΔΕΙΚΤΩΝ!S86/ΣΥΝΘΕΣΗ_ΔΕΙΚΤΩΝ!S85)</f>
        <v>2.5348556031881157E-3</v>
      </c>
      <c r="T85" s="10">
        <f>LN(ΣΥΝΘΕΣΗ_ΔΕΙΚΤΩΝ!T86/ΣΥΝΘΕΣΗ_ΔΕΙΚΤΩΝ!T85)</f>
        <v>4.5442880709375001E-2</v>
      </c>
      <c r="U85" s="10">
        <f>LN(ΣΥΝΘΕΣΗ_ΔΕΙΚΤΩΝ!U86/ΣΥΝΘΕΣΗ_ΔΕΙΚΤΩΝ!U85)</f>
        <v>6.629858538669803E-3</v>
      </c>
      <c r="V85" s="10">
        <f>LN(ΣΥΝΘΕΣΗ_ΔΕΙΚΤΩΝ!V86/ΣΥΝΘΕΣΗ_ΔΕΙΚΤΩΝ!V85)</f>
        <v>1.722653311446156E-3</v>
      </c>
      <c r="W85" s="10">
        <f>LN(ΣΥΝΘΕΣΗ_ΔΕΙΚΤΩΝ!W86/ΣΥΝΘΕΣΗ_ΔΕΙΚΤΩΝ!W85)</f>
        <v>0</v>
      </c>
      <c r="X85" s="10">
        <f>LN(ΣΥΝΘΕΣΗ_ΔΕΙΚΤΩΝ!X86/ΣΥΝΘΕΣΗ_ΔΕΙΚΤΩΝ!X85)</f>
        <v>4.4632968537572856E-3</v>
      </c>
      <c r="Y85" s="10">
        <f>LN(ΣΥΝΘΕΣΗ_ΔΕΙΚΤΩΝ!Y86/ΣΥΝΘΕΣΗ_ΔΕΙΚΤΩΝ!Y85)</f>
        <v>1.6807118316381191E-2</v>
      </c>
      <c r="Z85" s="10">
        <f>LN(ΣΥΝΘΕΣΗ_ΔΕΙΚΤΩΝ!Z86/ΣΥΝΘΕΣΗ_ΔΕΙΚΤΩΝ!Z85)</f>
        <v>6.7340321813441194E-3</v>
      </c>
      <c r="AA85" s="10">
        <f>LN(ΣΥΝΘΕΣΗ_ΔΕΙΚΤΩΝ!AA86/ΣΥΝΘΕΣΗ_ΔΕΙΚΤΩΝ!AA85)</f>
        <v>1.197619104671562E-2</v>
      </c>
      <c r="AB85" s="10">
        <f>LN(ΣΥΝΘΕΣΗ_ΔΕΙΚΤΩΝ!AB86/ΣΥΝΘΕΣΗ_ΔΕΙΚΤΩΝ!AB85)</f>
        <v>1.7621601349819629E-2</v>
      </c>
      <c r="AC85" s="10">
        <f>LN(ΣΥΝΘΕΣΗ_ΔΕΙΚΤΩΝ!AC86/ΣΥΝΘΕΣΗ_ΔΕΙΚΤΩΝ!AC85)</f>
        <v>-4.5462374076757399E-2</v>
      </c>
      <c r="AD85" s="10">
        <f>LN(ΣΥΝΘΕΣΗ_ΔΕΙΚΤΩΝ!AD86/ΣΥΝΘΕΣΗ_ΔΕΙΚΤΩΝ!AD85)</f>
        <v>4.874095758245353E-3</v>
      </c>
      <c r="AE85" s="10">
        <f>LN(ΣΥΝΘΕΣΗ_ΔΕΙΚΤΩΝ!AE86/ΣΥΝΘΕΣΗ_ΔΕΙΚΤΩΝ!AE85)</f>
        <v>2.4692612590371633E-2</v>
      </c>
      <c r="AF85" s="10">
        <f>LN(ΣΥΝΘΕΣΗ_ΔΕΙΚΤΩΝ!AF86/ΣΥΝΘΕΣΗ_ΔΕΙΚΤΩΝ!AF85)</f>
        <v>8.8440247964527742E-3</v>
      </c>
      <c r="AG85" s="10">
        <f>LN(ΣΥΝΘΕΣΗ_ΔΕΙΚΤΩΝ!AG86/ΣΥΝΘΕΣΗ_ΔΕΙΚΤΩΝ!AG85)</f>
        <v>0</v>
      </c>
      <c r="AH85" s="10">
        <f>LN(ΣΥΝΘΕΣΗ_ΔΕΙΚΤΩΝ!AH86/ΣΥΝΘΕΣΗ_ΔΕΙΚΤΩΝ!AH85)</f>
        <v>-3.5026305512021118E-3</v>
      </c>
      <c r="AI85" s="10">
        <f>LN(ΣΥΝΘΕΣΗ_ΔΕΙΚΤΩΝ!AI86/ΣΥΝΘΕΣΗ_ΔΕΙΚΤΩΝ!AI85)</f>
        <v>-1.3474064468340971E-3</v>
      </c>
      <c r="AJ85" s="10">
        <f>LN(ΣΥΝΘΕΣΗ_ΔΕΙΚΤΩΝ!AJ86/ΣΥΝΘΕΣΗ_ΔΕΙΚΤΩΝ!AJ85)</f>
        <v>4.9559690948460522E-2</v>
      </c>
      <c r="AK85" s="10">
        <f>LN(ΣΥΝΘΕΣΗ_ΔΕΙΚΤΩΝ!AK86/ΣΥΝΘΕΣΗ_ΔΕΙΚΤΩΝ!AK85)</f>
        <v>1.4084739881739023E-2</v>
      </c>
    </row>
    <row r="86" spans="1:37" x14ac:dyDescent="0.25">
      <c r="A86" s="5">
        <v>42950</v>
      </c>
      <c r="B86" s="10">
        <f>LN(ΣΥΝΘΕΣΗ_ΔΕΙΚΤΩΝ!B87/ΣΥΝΘΕΣΗ_ΔΕΙΚΤΩΝ!B86)</f>
        <v>3.1570665527670331E-3</v>
      </c>
      <c r="C86" s="10">
        <f>LN(ΣΥΝΘΕΣΗ_ΔΕΙΚΤΩΝ!C87/ΣΥΝΘΕΣΗ_ΔΕΙΚΤΩΝ!C86)</f>
        <v>4.9140148024289414E-3</v>
      </c>
      <c r="D86" s="10">
        <f>LN(ΣΥΝΘΕΣΗ_ΔΕΙΚΤΩΝ!D87/ΣΥΝΘΕΣΗ_ΔΕΙΚΤΩΝ!D86)</f>
        <v>-2.3090635571465644E-2</v>
      </c>
      <c r="E86" s="10">
        <f>LN(ΣΥΝΘΕΣΗ_ΔΕΙΚΤΩΝ!E87/ΣΥΝΘΕΣΗ_ΔΕΙΚΤΩΝ!E86)</f>
        <v>5.547864437717963E-3</v>
      </c>
      <c r="F86" s="10">
        <f>LN(ΣΥΝΘΕΣΗ_ΔΕΙΚΤΩΝ!F87/ΣΥΝΘΕΣΗ_ΔΕΙΚΤΩΝ!F86)</f>
        <v>-1.4981276210219922E-3</v>
      </c>
      <c r="G86" s="10">
        <f>LN(ΣΥΝΘΕΣΗ_ΔΕΙΚΤΩΝ!G87/ΣΥΝΘΕΣΗ_ΔΕΙΚΤΩΝ!G86)</f>
        <v>-1.0507977598415206E-2</v>
      </c>
      <c r="H86" s="10">
        <f>LN(ΣΥΝΘΕΣΗ_ΔΕΙΚΤΩΝ!H87/ΣΥΝΘΕΣΗ_ΔΕΙΚΤΩΝ!H86)</f>
        <v>-1.4458083175229775E-2</v>
      </c>
      <c r="I86" s="10">
        <f>LN(ΣΥΝΘΕΣΗ_ΔΕΙΚΤΩΝ!I87/ΣΥΝΘΕΣΗ_ΔΕΙΚΤΩΝ!I86)</f>
        <v>0</v>
      </c>
      <c r="J86" s="10">
        <f>LN(ΣΥΝΘΕΣΗ_ΔΕΙΚΤΩΝ!J87/ΣΥΝΘΕΣΗ_ΔΕΙΚΤΩΝ!J86)</f>
        <v>8.1599351732935925E-4</v>
      </c>
      <c r="K86" s="10">
        <f>LN(ΣΥΝΘΕΣΗ_ΔΕΙΚΤΩΝ!K87/ΣΥΝΘΕΣΗ_ΔΕΙΚΤΩΝ!K86)</f>
        <v>-1.810004164361799E-2</v>
      </c>
      <c r="L86" s="10">
        <f>LN(ΣΥΝΘΕΣΗ_ΔΕΙΚΤΩΝ!L87/ΣΥΝΘΕΣΗ_ΔΕΙΚΤΩΝ!L86)</f>
        <v>5.1085679427225802E-3</v>
      </c>
      <c r="M86" s="10">
        <f>LN(ΣΥΝΘΕΣΗ_ΔΕΙΚΤΩΝ!M87/ΣΥΝΘΕΣΗ_ΔΕΙΚΤΩΝ!M86)</f>
        <v>-7.8927007989091531E-3</v>
      </c>
      <c r="N86" s="10">
        <f>LN(ΣΥΝΘΕΣΗ_ΔΕΙΚΤΩΝ!N87/ΣΥΝΘΕΣΗ_ΔΕΙΚΤΩΝ!N86)</f>
        <v>2.5753297777325536E-3</v>
      </c>
      <c r="O86" s="10">
        <f>LN(ΣΥΝΘΕΣΗ_ΔΕΙΚΤΩΝ!O87/ΣΥΝΘΕΣΗ_ΔΕΙΚΤΩΝ!O86)</f>
        <v>-2.3894873973815786E-3</v>
      </c>
      <c r="P86" s="10">
        <f>LN(ΣΥΝΘΕΣΗ_ΔΕΙΚΤΩΝ!P87/ΣΥΝΘΕΣΗ_ΔΕΙΚΤΩΝ!P86)</f>
        <v>6.0301690265912311E-3</v>
      </c>
      <c r="Q86" s="10">
        <f>LN(ΣΥΝΘΕΣΗ_ΔΕΙΚΤΩΝ!Q87/ΣΥΝΘΕΣΗ_ΔΕΙΚΤΩΝ!Q86)</f>
        <v>-1.4461113372662475E-2</v>
      </c>
      <c r="R86" s="10">
        <f>LN(ΣΥΝΘΕΣΗ_ΔΕΙΚΤΩΝ!R87/ΣΥΝΘΕΣΗ_ΔΕΙΚΤΩΝ!R86)</f>
        <v>-9.0498355199179273E-3</v>
      </c>
      <c r="S86" s="10">
        <f>LN(ΣΥΝΘΕΣΗ_ΔΕΙΚΤΩΝ!S87/ΣΥΝΘΕΣΗ_ΔΕΙΚΤΩΝ!S86)</f>
        <v>0</v>
      </c>
      <c r="T86" s="10">
        <f>LN(ΣΥΝΘΕΣΗ_ΔΕΙΚΤΩΝ!T87/ΣΥΝΘΕΣΗ_ΔΕΙΚΤΩΝ!T86)</f>
        <v>3.054302626854723E-2</v>
      </c>
      <c r="U86" s="10">
        <f>LN(ΣΥΝΘΕΣΗ_ΔΕΙΚΤΩΝ!U87/ΣΥΝΘΕΣΗ_ΔΕΙΚΤΩΝ!U86)</f>
        <v>0</v>
      </c>
      <c r="V86" s="10">
        <f>LN(ΣΥΝΘΕΣΗ_ΔΕΙΚΤΩΝ!V87/ΣΥΝΘΕΣΗ_ΔΕΙΚΤΩΝ!V86)</f>
        <v>6.861090379945381E-3</v>
      </c>
      <c r="W86" s="10">
        <f>LN(ΣΥΝΘΕΣΗ_ΔΕΙΚΤΩΝ!W87/ΣΥΝΘΕΣΗ_ΔΕΙΚΤΩΝ!W86)</f>
        <v>1.1696039763191017E-2</v>
      </c>
      <c r="X86" s="10">
        <f>LN(ΣΥΝΘΕΣΗ_ΔΕΙΚΤΩΝ!X87/ΣΥΝΘΕΣΗ_ΔΕΙΚΤΩΝ!X86)</f>
        <v>0</v>
      </c>
      <c r="Y86" s="10">
        <f>LN(ΣΥΝΘΕΣΗ_ΔΕΙΚΤΩΝ!Y87/ΣΥΝΘΕΣΗ_ΔΕΙΚΤΩΝ!Y86)</f>
        <v>-3.3901551675681339E-2</v>
      </c>
      <c r="Z86" s="10">
        <f>LN(ΣΥΝΘΕΣΗ_ΔΕΙΚΤΩΝ!Z87/ΣΥΝΘΕΣΗ_ΔΕΙΚΤΩΝ!Z86)</f>
        <v>6.6889881507967101E-3</v>
      </c>
      <c r="AA86" s="10">
        <f>LN(ΣΥΝΘΕΣΗ_ΔΕΙΚΤΩΝ!AA87/ΣΥΝΘΕΣΗ_ΔΕΙΚΤΩΝ!AA86)</f>
        <v>0</v>
      </c>
      <c r="AB86" s="10">
        <f>LN(ΣΥΝΘΕΣΗ_ΔΕΙΚΤΩΝ!AB87/ΣΥΝΘΕΣΗ_ΔΕΙΚΤΩΝ!AB86)</f>
        <v>0</v>
      </c>
      <c r="AC86" s="10">
        <f>LN(ΣΥΝΘΕΣΗ_ΔΕΙΚΤΩΝ!AC87/ΣΥΝΘΕΣΗ_ΔΕΙΚΤΩΝ!AC86)</f>
        <v>2.2989518224698781E-2</v>
      </c>
      <c r="AD86" s="10">
        <f>LN(ΣΥΝΘΕΣΗ_ΔΕΙΚΤΩΝ!AD87/ΣΥΝΘΕΣΗ_ΔΕΙΚΤΩΝ!AD86)</f>
        <v>3.6599152448329703E-2</v>
      </c>
      <c r="AE86" s="10">
        <f>LN(ΣΥΝΘΕΣΗ_ΔΕΙΚΤΩΝ!AE87/ΣΥΝΘΕΣΗ_ΔΕΙΚΤΩΝ!AE86)</f>
        <v>1.6129381929883717E-2</v>
      </c>
      <c r="AF86" s="10">
        <f>LN(ΣΥΝΘΕΣΗ_ΔΕΙΚΤΩΝ!AF87/ΣΥΝΘΕΣΗ_ΔΕΙΚΤΩΝ!AF86)</f>
        <v>-6.309169193264721E-3</v>
      </c>
      <c r="AG86" s="10">
        <f>LN(ΣΥΝΘΕΣΗ_ΔΕΙΚΤΩΝ!AG87/ΣΥΝΘΕΣΗ_ΔΕΙΚΤΩΝ!AG86)</f>
        <v>4.5351551653911425E-3</v>
      </c>
      <c r="AH86" s="10">
        <f>LN(ΣΥΝΘΕΣΗ_ΔΕΙΚΤΩΝ!AH87/ΣΥΝΘΕΣΗ_ΔΕΙΚΤΩΝ!AH86)</f>
        <v>-1.7699577099400749E-2</v>
      </c>
      <c r="AI86" s="10">
        <f>LN(ΣΥΝΘΕΣΗ_ΔΕΙΚΤΩΝ!AI87/ΣΥΝΘΕΣΗ_ΔΕΙΚΤΩΝ!AI86)</f>
        <v>-1.1299555253933394E-2</v>
      </c>
      <c r="AJ86" s="10">
        <f>LN(ΣΥΝΘΕΣΗ_ΔΕΙΚΤΩΝ!AJ87/ΣΥΝΘΕΣΗ_ΔΕΙΚΤΩΝ!AJ86)</f>
        <v>-2.2002209096024235E-3</v>
      </c>
      <c r="AK86" s="10">
        <f>LN(ΣΥΝΘΕΣΗ_ΔΕΙΚΤΩΝ!AK87/ΣΥΝΘΕΣΗ_ΔΕΙΚΤΩΝ!AK86)</f>
        <v>1.3889112160667093E-2</v>
      </c>
    </row>
    <row r="87" spans="1:37" x14ac:dyDescent="0.25">
      <c r="A87" s="5">
        <v>42951</v>
      </c>
      <c r="B87" s="10">
        <f>LN(ΣΥΝΘΕΣΗ_ΔΕΙΚΤΩΝ!B88/ΣΥΝΘΕΣΗ_ΔΕΙΚΤΩΝ!B87)</f>
        <v>1.4473164823503516E-2</v>
      </c>
      <c r="C87" s="10">
        <f>LN(ΣΥΝΘΕΣΗ_ΔΕΙΚΤΩΝ!C88/ΣΥΝΘΕΣΗ_ΔΕΙΚΤΩΝ!C87)</f>
        <v>1.4115590907281126E-2</v>
      </c>
      <c r="D87" s="10">
        <f>LN(ΣΥΝΘΕΣΗ_ΔΕΙΚΤΩΝ!D88/ΣΥΝΘΕΣΗ_ΔΕΙΚΤΩΝ!D87)</f>
        <v>4.4395189453651203E-3</v>
      </c>
      <c r="E87" s="10">
        <f>LN(ΣΥΝΘΕΣΗ_ΔΕΙΚΤΩΝ!E88/ΣΥΝΘΕΣΗ_ΔΕΙΚΤΩΝ!E87)</f>
        <v>-1.3840832659385636E-3</v>
      </c>
      <c r="F87" s="10">
        <f>LN(ΣΥΝΘΕΣΗ_ΔΕΙΚΤΩΝ!F88/ΣΥΝΘΕΣΗ_ΔΕΙΚΤΩΝ!F87)</f>
        <v>7.4682946075257444E-3</v>
      </c>
      <c r="G87" s="10">
        <f>LN(ΣΥΝΘΕΣΗ_ΔΕΙΚΤΩΝ!G88/ΣΥΝΘΕΣΗ_ΔΕΙΚΤΩΝ!G87)</f>
        <v>2.7779564107075671E-2</v>
      </c>
      <c r="H87" s="10">
        <f>LN(ΣΥΝΘΕΣΗ_ΔΕΙΚΤΩΝ!H88/ΣΥΝΘΕΣΗ_ΔΕΙΚΤΩΝ!H87)</f>
        <v>-3.6474204570434202E-3</v>
      </c>
      <c r="I87" s="10">
        <f>LN(ΣΥΝΘΕΣΗ_ΔΕΙΚΤΩΝ!I88/ΣΥΝΘΕΣΗ_ΔΕΙΚΤΩΝ!I87)</f>
        <v>2.4815169119723993E-2</v>
      </c>
      <c r="J87" s="10">
        <f>LN(ΣΥΝΘΕΣΗ_ΔΕΙΚΤΩΝ!J88/ΣΥΝΘΕΣΗ_ΔΕΙΚΤΩΝ!J87)</f>
        <v>-8.1599351732930254E-4</v>
      </c>
      <c r="K87" s="10">
        <f>LN(ΣΥΝΘΕΣΗ_ΔΕΙΚΤΩΝ!K88/ΣΥΝΘΕΣΗ_ΔΕΙΚΤΩΝ!K87)</f>
        <v>-9.1743762760412694E-3</v>
      </c>
      <c r="L87" s="10">
        <f>LN(ΣΥΝΘΕΣΗ_ΔΕΙΚΤΩΝ!L88/ΣΥΝΘΕΣΗ_ΔΕΙΚΤΩΝ!L87)</f>
        <v>-3.3681940386778499E-2</v>
      </c>
      <c r="M87" s="10">
        <f>LN(ΣΥΝΘΕΣΗ_ΔΕΙΚΤΩΝ!M88/ΣΥΝΘΕΣΗ_ΔΕΙΚΤΩΝ!M87)</f>
        <v>3.1645596029631616E-3</v>
      </c>
      <c r="N87" s="10">
        <f>LN(ΣΥΝΘΕΣΗ_ΔΕΙΚΤΩΝ!N88/ΣΥΝΘΕΣΗ_ΔΕΙΚΤΩΝ!N87)</f>
        <v>-1.029336169114132E-3</v>
      </c>
      <c r="O87" s="10">
        <f>LN(ΣΥΝΘΕΣΗ_ΔΕΙΚΤΩΝ!O88/ΣΥΝΘΕΣΗ_ΔΕΙΚΤΩΝ!O87)</f>
        <v>-1.2033839563723565E-2</v>
      </c>
      <c r="P87" s="10">
        <f>LN(ΣΥΝΘΕΣΗ_ΔΕΙΚΤΩΝ!P88/ΣΥΝΘΕΣΗ_ΔΕΙΚΤΩΝ!P87)</f>
        <v>-8.0483331828283718E-3</v>
      </c>
      <c r="Q87" s="10">
        <f>LN(ΣΥΝΘΕΣΗ_ΔΕΙΚΤΩΝ!Q88/ΣΥΝΘΕΣΗ_ΔΕΙΚΤΩΝ!Q87)</f>
        <v>-3.1715852782934705E-3</v>
      </c>
      <c r="R87" s="10">
        <f>LN(ΣΥΝΘΕΣΗ_ΔΕΙΚΤΩΝ!R88/ΣΥΝΘΕΣΗ_ΔΕΙΚΤΩΝ!R87)</f>
        <v>-1.8198367169859828E-3</v>
      </c>
      <c r="S87" s="10">
        <f>LN(ΣΥΝΘΕΣΗ_ΔΕΙΚΤΩΝ!S88/ΣΥΝΘΕΣΗ_ΔΕΙΚΤΩΝ!S87)</f>
        <v>5.0505157860685716E-3</v>
      </c>
      <c r="T87" s="10">
        <f>LN(ΣΥΝΘΕΣΗ_ΔΕΙΚΤΩΝ!T88/ΣΥΝΘΕΣΗ_ΔΕΙΚΤΩΝ!T87)</f>
        <v>7.290433262679274E-3</v>
      </c>
      <c r="U87" s="10">
        <f>LN(ΣΥΝΘΕΣΗ_ΔΕΙΚΤΩΝ!U88/ΣΥΝΘΕΣΗ_ΔΕΙΚΤΩΝ!U87)</f>
        <v>7.3153215763729152E-3</v>
      </c>
      <c r="V87" s="10">
        <f>LN(ΣΥΝΘΕΣΗ_ΔΕΙΚΤΩΝ!V88/ΣΥΝΘΕΣΗ_ΔΕΙΚΤΩΝ!V87)</f>
        <v>2.5317807984290001E-2</v>
      </c>
      <c r="W87" s="10">
        <f>LN(ΣΥΝΘΕΣΗ_ΔΕΙΚΤΩΝ!W88/ΣΥΝΘΕΣΗ_ΔΕΙΚΤΩΝ!W87)</f>
        <v>-2.91121020745833E-3</v>
      </c>
      <c r="X87" s="10">
        <f>LN(ΣΥΝΘΕΣΗ_ΔΕΙΚΤΩΝ!X88/ΣΥΝΘΕΣΗ_ΔΕΙΚΤΩΝ!X87)</f>
        <v>4.4434643206579093E-3</v>
      </c>
      <c r="Y87" s="10">
        <f>LN(ΣΥΝΘΕΣΗ_ΔΕΙΚΤΩΝ!Y88/ΣΥΝΘΕΣΗ_ΔΕΙΚΤΩΝ!Y87)</f>
        <v>8.583743691391435E-3</v>
      </c>
      <c r="Z87" s="10">
        <f>LN(ΣΥΝΘΕΣΗ_ΔΕΙΚΤΩΝ!Z88/ΣΥΝΘΕΣΗ_ΔΕΙΚΤΩΝ!Z87)</f>
        <v>1.3245226750020723E-2</v>
      </c>
      <c r="AA87" s="10">
        <f>LN(ΣΥΝΘΕΣΗ_ΔΕΙΚΤΩΝ!AA88/ΣΥΝΘΕΣΗ_ΔΕΙΚΤΩΝ!AA87)</f>
        <v>5.9347355198145265E-3</v>
      </c>
      <c r="AB87" s="10">
        <f>LN(ΣΥΝΘΕΣΗ_ΔΕΙΚΤΩΝ!AB88/ΣΥΝΘΕΣΗ_ΔΕΙΚΤΩΝ!AB87)</f>
        <v>-4.3763745997990001E-3</v>
      </c>
      <c r="AC87" s="10">
        <f>LN(ΣΥΝΘΕΣΗ_ΔΕΙΚΤΩΝ!AC88/ΣΥΝΘΕΣΗ_ΔΕΙΚΤΩΝ!AC87)</f>
        <v>0</v>
      </c>
      <c r="AD87" s="10">
        <f>LN(ΣΥΝΘΕΣΗ_ΔΕΙΚΤΩΝ!AD88/ΣΥΝΘΕΣΗ_ΔΕΙΚΤΩΝ!AD87)</f>
        <v>1.5504186535965254E-2</v>
      </c>
      <c r="AE87" s="10">
        <f>LN(ΣΥΝΘΕΣΗ_ΔΕΙΚΤΩΝ!AE88/ΣΥΝΘΕΣΗ_ΔΕΙΚΤΩΝ!AE87)</f>
        <v>0</v>
      </c>
      <c r="AF87" s="10">
        <f>LN(ΣΥΝΘΕΣΗ_ΔΕΙΚΤΩΝ!AF88/ΣΥΝΘΕΣΗ_ΔΕΙΚΤΩΝ!AF87)</f>
        <v>8.8217333291479086E-3</v>
      </c>
      <c r="AG87" s="10">
        <f>LN(ΣΥΝΘΕΣΗ_ΔΕΙΚΤΩΝ!AG88/ΣΥΝΘΕΣΗ_ΔΕΙΚΤΩΝ!AG87)</f>
        <v>-6.8104690025268628E-3</v>
      </c>
      <c r="AH87" s="10">
        <f>LN(ΣΥΝΘΕΣΗ_ΔΕΙΚΤΩΝ!AH88/ΣΥΝΘΕΣΗ_ΔΕΙΚΤΩΝ!AH87)</f>
        <v>1.7699577099400638E-2</v>
      </c>
      <c r="AI87" s="10">
        <f>LN(ΣΥΝΘΕΣΗ_ΔΕΙΚΤΩΝ!AI88/ΣΥΝΘΕΣΗ_ΔΕΙΚΤΩΝ!AI87)</f>
        <v>-3.186890928519019E-3</v>
      </c>
      <c r="AJ87" s="10">
        <f>LN(ΣΥΝΘΕΣΗ_ΔΕΙΚΤΩΝ!AJ88/ΣΥΝΘΕΣΗ_ΔΕΙΚΤΩΝ!AJ87)</f>
        <v>-1.3303965626362702E-2</v>
      </c>
      <c r="AK87" s="10">
        <f>LN(ΣΥΝΘΕΣΗ_ΔΕΙΚΤΩΝ!AK88/ΣΥΝΘΕΣΗ_ΔΕΙΚΤΩΝ!AK87)</f>
        <v>0</v>
      </c>
    </row>
    <row r="88" spans="1:37" x14ac:dyDescent="0.25">
      <c r="A88" s="5">
        <v>42954</v>
      </c>
      <c r="B88" s="10">
        <f>LN(ΣΥΝΘΕΣΗ_ΔΕΙΚΤΩΝ!B89/ΣΥΝΘΕΣΗ_ΔΕΙΚΤΩΝ!B88)</f>
        <v>2.2274346398472793E-2</v>
      </c>
      <c r="C88" s="10">
        <f>LN(ΣΥΝΘΕΣΗ_ΔΕΙΚΤΩΝ!C89/ΣΥΝΘΕΣΗ_ΔΕΙΚΤΩΝ!C88)</f>
        <v>9.6200838110226169E-3</v>
      </c>
      <c r="D88" s="10">
        <f>LN(ΣΥΝΘΕΣΗ_ΔΕΙΚΤΩΝ!D89/ΣΥΝΘΕΣΗ_ΔΕΙΚΤΩΝ!D88)</f>
        <v>0</v>
      </c>
      <c r="E88" s="10">
        <f>LN(ΣΥΝΘΕΣΗ_ΔΕΙΚΤΩΝ!E89/ΣΥΝΘΕΣΗ_ΔΕΙΚΤΩΝ!E88)</f>
        <v>-1.7464642292728882E-2</v>
      </c>
      <c r="F88" s="10">
        <f>LN(ΣΥΝΘΕΣΗ_ΔΕΙΚΤΩΝ!F89/ΣΥΝΘΕΣΗ_ΔΕΙΚΤΩΝ!F88)</f>
        <v>-1.3483350337286988E-2</v>
      </c>
      <c r="G88" s="10">
        <f>LN(ΣΥΝΘΕΣΗ_ΔΕΙΚΤΩΝ!G89/ΣΥΝΘΕΣΗ_ΔΕΙΚΤΩΝ!G88)</f>
        <v>-6.8728792877620643E-3</v>
      </c>
      <c r="H88" s="10">
        <f>LN(ΣΥΝΘΕΣΗ_ΔΕΙΚΤΩΝ!H89/ΣΥΝΘΕΣΗ_ΔΕΙΚΤΩΝ!H88)</f>
        <v>0</v>
      </c>
      <c r="I88" s="10">
        <f>LN(ΣΥΝΘΕΣΗ_ΔΕΙΚΤΩΝ!I89/ΣΥΝΘΕΣΗ_ΔΕΙΚΤΩΝ!I88)</f>
        <v>-2.481516911972402E-2</v>
      </c>
      <c r="J88" s="10">
        <f>LN(ΣΥΝΘΕΣΗ_ΔΕΙΚΤΩΝ!J89/ΣΥΝΘΕΣΗ_ΔΕΙΚΤΩΝ!J88)</f>
        <v>-8.196767204178515E-3</v>
      </c>
      <c r="K88" s="10">
        <f>LN(ΣΥΝΘΕΣΗ_ΔΕΙΚΤΩΝ!K89/ΣΥΝΘΕΣΗ_ΔΕΙΚΤΩΝ!K88)</f>
        <v>2.2780028331820121E-2</v>
      </c>
      <c r="L88" s="10">
        <f>LN(ΣΥΝΘΕΣΗ_ΔΕΙΚΤΩΝ!L89/ΣΥΝΘΕΣΗ_ΔΕΙΚΤΩΝ!L88)</f>
        <v>-2.8057952795157381E-2</v>
      </c>
      <c r="M88" s="10">
        <f>LN(ΣΥΝΘΕΣΗ_ΔΕΙΚΤΩΝ!M89/ΣΥΝΘΕΣΗ_ΔΕΙΚΤΩΝ!M88)</f>
        <v>-4.7506027585978647E-3</v>
      </c>
      <c r="N88" s="10">
        <f>LN(ΣΥΝΘΕΣΗ_ΔΕΙΚΤΩΝ!N89/ΣΥΝΘΕΣΗ_ΔΕΙΚΤΩΝ!N88)</f>
        <v>4.1110027065222876E-3</v>
      </c>
      <c r="O88" s="10">
        <f>LN(ΣΥΝΘΕΣΗ_ΔΕΙΚΤΩΝ!O89/ΣΥΝΘΕΣΗ_ΔΕΙΚΤΩΝ!O88)</f>
        <v>2.4183808642816527E-3</v>
      </c>
      <c r="P88" s="10">
        <f>LN(ΣΥΝΘΕΣΗ_ΔΕΙΚΤΩΝ!P89/ΣΥΝΘΕΣΗ_ΔΕΙΚΤΩΝ!P88)</f>
        <v>7.0458268332026543E-3</v>
      </c>
      <c r="Q88" s="10">
        <f>LN(ΣΥΝΘΕΣΗ_ΔΕΙΚΤΩΝ!Q89/ΣΥΝΘΕΣΗ_ΔΕΙΚΤΩΝ!Q88)</f>
        <v>-7.0130985558719177E-3</v>
      </c>
      <c r="R88" s="10">
        <f>LN(ΣΥΝΘΕΣΗ_ΔΕΙΚΤΩΝ!R89/ΣΥΝΘΕΣΗ_ΔΕΙΚΤΩΝ!R88)</f>
        <v>-8.23049913651548E-3</v>
      </c>
      <c r="S88" s="10">
        <f>LN(ΣΥΝΘΕΣΗ_ΔΕΙΚΤΩΝ!S89/ΣΥΝΘΕΣΗ_ΔΕΙΚΤΩΝ!S88)</f>
        <v>0</v>
      </c>
      <c r="T88" s="10">
        <f>LN(ΣΥΝΘΕΣΗ_ΔΕΙΚΤΩΝ!T89/ΣΥΝΘΕΣΗ_ΔΕΙΚΤΩΝ!T88)</f>
        <v>-3.1150059549159007E-2</v>
      </c>
      <c r="U88" s="10">
        <f>LN(ΣΥΝΘΕΣΗ_ΔΕΙΚΤΩΝ!U89/ΣΥΝΘΕΣΗ_ΔΕΙΚΤΩΝ!U88)</f>
        <v>0</v>
      </c>
      <c r="V88" s="10">
        <f>LN(ΣΥΝΘΕΣΗ_ΔΕΙΚΤΩΝ!V89/ΣΥΝΘΕΣΗ_ΔΕΙΚΤΩΝ!V88)</f>
        <v>-1.0050335853501338E-2</v>
      </c>
      <c r="W88" s="10">
        <f>LN(ΣΥΝΘΕΣΗ_ΔΕΙΚΤΩΝ!W89/ΣΥΝΘΕΣΗ_ΔΕΙΚΤΩΝ!W88)</f>
        <v>-8.7848295557328027E-3</v>
      </c>
      <c r="X88" s="10">
        <f>LN(ΣΥΝΘΕΣΗ_ΔΕΙΚΤΩΝ!X89/ΣΥΝΘΕΣΗ_ΔΕΙΚΤΩΝ!X88)</f>
        <v>-2.2192641154632235E-3</v>
      </c>
      <c r="Y88" s="10">
        <f>LN(ΣΥΝΘΕΣΗ_ΔΕΙΚΤΩΝ!Y89/ΣΥΝΘΕΣΗ_ΔΕΙΚΤΩΝ!Y88)</f>
        <v>2.8449521322313448E-3</v>
      </c>
      <c r="Z88" s="10">
        <f>LN(ΣΥΝΘΕΣΗ_ΔΕΙΚΤΩΝ!Z89/ΣΥΝΘΕΣΗ_ΔΕΙΚΤΩΝ!Z88)</f>
        <v>6.5574005461590396E-3</v>
      </c>
      <c r="AA88" s="10">
        <f>LN(ΣΥΝΘΕΣΗ_ΔΕΙΚΤΩΝ!AA89/ΣΥΝΘΕΣΗ_ΔΕΙΚΤΩΝ!AA88)</f>
        <v>-1.1904902506318427E-2</v>
      </c>
      <c r="AB88" s="10">
        <f>LN(ΣΥΝΘΕΣΗ_ΔΕΙΚΤΩΝ!AB89/ΣΥΝΘΕΣΗ_ΔΕΙΚΤΩΝ!AB88)</f>
        <v>-1.3245226750020567E-2</v>
      </c>
      <c r="AC88" s="10">
        <f>LN(ΣΥΝΘΕΣΗ_ΔΕΙΚΤΩΝ!AC89/ΣΥΝΘΕΣΗ_ΔΕΙΚΤΩΝ!AC88)</f>
        <v>-7.6045993852193036E-3</v>
      </c>
      <c r="AD88" s="10">
        <f>LN(ΣΥΝΘΕΣΗ_ΔΕΙΚΤΩΝ!AD89/ΣΥΝΘΕΣΗ_ΔΕΙΚΤΩΝ!AD88)</f>
        <v>3.0721990369700588E-3</v>
      </c>
      <c r="AE88" s="10">
        <f>LN(ΣΥΝΘΕΣΗ_ΔΕΙΚΤΩΝ!AE89/ΣΥΝΘΕΣΗ_ΔΕΙΚΤΩΝ!AE88)</f>
        <v>0</v>
      </c>
      <c r="AF88" s="10">
        <f>LN(ΣΥΝΘΕΣΗ_ΔΕΙΚΤΩΝ!AF89/ΣΥΝΘΕΣΗ_ΔΕΙΚΤΩΝ!AF88)</f>
        <v>-1.8999938244903942E-2</v>
      </c>
      <c r="AG88" s="10">
        <f>LN(ΣΥΝΘΕΣΗ_ΔΕΙΚΤΩΝ!AG89/ΣΥΝΘΕΣΗ_ΔΕΙΚΤΩΝ!AG88)</f>
        <v>1.1325149357053503E-2</v>
      </c>
      <c r="AH88" s="10">
        <f>LN(ΣΥΝΘΕΣΗ_ΔΕΙΚΤΩΝ!AH89/ΣΥΝΘΕΣΗ_ΔΕΙΚΤΩΝ!AH88)</f>
        <v>-3.5149421074444969E-3</v>
      </c>
      <c r="AI88" s="10">
        <f>LN(ΣΥΝΘΕΣΗ_ΔΕΙΚΤΩΝ!AI89/ΣΥΝΘΕΣΗ_ΔΕΙΚΤΩΝ!AI88)</f>
        <v>3.1868909285191231E-3</v>
      </c>
      <c r="AJ88" s="10">
        <f>LN(ΣΥΝΘΕΣΗ_ΔΕΙΚΤΩΝ!AJ89/ΣΥΝΘΕΣΗ_ΔΕΙΚΤΩΝ!AJ88)</f>
        <v>-2.2346378014164881E-3</v>
      </c>
      <c r="AK88" s="10">
        <f>LN(ΣΥΝΘΕΣΗ_ΔΕΙΚΤΩΝ!AK89/ΣΥΝΘΕΣΗ_ΔΕΙΚΤΩΝ!AK88)</f>
        <v>0</v>
      </c>
    </row>
    <row r="89" spans="1:37" x14ac:dyDescent="0.25">
      <c r="A89" s="5">
        <v>42955</v>
      </c>
      <c r="B89" s="10">
        <f>LN(ΣΥΝΘΕΣΗ_ΔΕΙΚΤΩΝ!B90/ΣΥΝΘΕΣΗ_ΔΕΙΚΤΩΝ!B89)</f>
        <v>-1.5203347664281589E-3</v>
      </c>
      <c r="C89" s="10">
        <f>LN(ΣΥΝΘΕΣΗ_ΔΕΙΚΤΩΝ!C90/ΣΥΝΘΕΣΗ_ΔΕΙΚΤΩΝ!C89)</f>
        <v>5.2518621549486437E-3</v>
      </c>
      <c r="D89" s="10">
        <f>LN(ΣΥΝΘΕΣΗ_ΔΕΙΚΤΩΝ!D90/ΣΥΝΘΕΣΗ_ΔΕΙΚΤΩΝ!D89)</f>
        <v>-1.9005602811904408E-2</v>
      </c>
      <c r="E89" s="10">
        <f>LN(ΣΥΝΘΕΣΗ_ΔΕΙΚΤΩΝ!E90/ΣΥΝΘΕΣΗ_ΔΕΙΚΤΩΝ!E89)</f>
        <v>1.469071541000381E-2</v>
      </c>
      <c r="F89" s="10">
        <f>LN(ΣΥΝΘΕΣΗ_ΔΕΙΚΤΩΝ!F90/ΣΥΝΘΕΣΗ_ΔΕΙΚΤΩΝ!F89)</f>
        <v>-1.509434248854292E-3</v>
      </c>
      <c r="G89" s="10">
        <f>LN(ΣΥΝΘΕΣΗ_ΔΕΙΚΤΩΝ!G90/ΣΥΝΘΕΣΗ_ΔΕΙΚΤΩΝ!G89)</f>
        <v>6.8728792877620504E-3</v>
      </c>
      <c r="H89" s="10">
        <f>LN(ΣΥΝΘΕΣΗ_ΔΕΙΚΤΩΝ!H90/ΣΥΝΘΕΣΗ_ΔΕΙΚΤΩΝ!H89)</f>
        <v>-7.3349962115655844E-3</v>
      </c>
      <c r="I89" s="10">
        <f>LN(ΣΥΝΘΕΣΗ_ΔΕΙΚΤΩΝ!I90/ΣΥΝΘΕΣΗ_ΔΕΙΚΤΩΝ!I89)</f>
        <v>7.5094220221313479E-3</v>
      </c>
      <c r="J89" s="10">
        <f>LN(ΣΥΝΘΕΣΗ_ΔΕΙΚΤΩΝ!J90/ΣΥΝΘΕΣΗ_ΔΕΙΚΤΩΝ!J89)</f>
        <v>-4.1237171838621519E-3</v>
      </c>
      <c r="K89" s="10">
        <f>LN(ΣΥΝΘΕΣΗ_ΔΕΙΚΤΩΝ!K90/ΣΥΝΘΕΣΗ_ΔΕΙΚΤΩΝ!K89)</f>
        <v>-9.0498355199179273E-3</v>
      </c>
      <c r="L89" s="10">
        <f>LN(ΣΥΝΘΕΣΗ_ΔΕΙΚΤΩΝ!L90/ΣΥΝΘΕΣΗ_ΔΕΙΚΤΩΝ!L89)</f>
        <v>1.7461827163662288E-2</v>
      </c>
      <c r="M89" s="10">
        <f>LN(ΣΥΝΘΕΣΗ_ΔΕΙΚΤΩΝ!M90/ΣΥΝΘΕΣΗ_ΔΕΙΚΤΩΝ!M89)</f>
        <v>-7.9681696491768449E-3</v>
      </c>
      <c r="N89" s="10">
        <f>LN(ΣΥΝΘΕΣΗ_ΔΕΙΚΤΩΝ!N90/ΣΥΝΘΕΣΗ_ΔΕΙΚΤΩΝ!N89)</f>
        <v>-1.394290596901275E-2</v>
      </c>
      <c r="O89" s="10">
        <f>LN(ΣΥΝΘΕΣΗ_ΔΕΙΚΤΩΝ!O90/ΣΥΝΘΕΣΗ_ΔΕΙΚΤΩΝ!O89)</f>
        <v>4.8192864359489218E-3</v>
      </c>
      <c r="P89" s="10">
        <f>LN(ΣΥΝΘΕΣΗ_ΔΕΙΚΤΩΝ!P90/ΣΥΝΘΕΣΗ_ΔΕΙΚΤΩΝ!P89)</f>
        <v>-1.0035123772400224E-3</v>
      </c>
      <c r="Q89" s="10">
        <f>LN(ΣΥΝΘΕΣΗ_ΔΕΙΚΤΩΝ!Q90/ΣΥΝΘΕΣΗ_ΔΕΙΚΤΩΝ!Q89)</f>
        <v>1.2082817906122468E-2</v>
      </c>
      <c r="R89" s="10">
        <f>LN(ΣΥΝΘΕΣΗ_ΔΕΙΚΤΩΝ!R90/ΣΥΝΘΕΣΗ_ΔΕΙΚΤΩΝ!R89)</f>
        <v>8.2304991365154435E-3</v>
      </c>
      <c r="S89" s="10">
        <f>LN(ΣΥΝΘΕΣΗ_ΔΕΙΚΤΩΝ!S90/ΣΥΝΘΕΣΗ_ΔΕΙΚΤΩΝ!S89)</f>
        <v>0</v>
      </c>
      <c r="T89" s="10">
        <f>LN(ΣΥΝΘΕΣΗ_ΔΕΙΚΤΩΝ!T90/ΣΥΝΘΕΣΗ_ΔΕΙΚΤΩΝ!T89)</f>
        <v>0</v>
      </c>
      <c r="U89" s="10">
        <f>LN(ΣΥΝΘΕΣΗ_ΔΕΙΚΤΩΝ!U90/ΣΥΝΘΕΣΗ_ΔΕΙΚΤΩΝ!U89)</f>
        <v>2.0916738051176297E-2</v>
      </c>
      <c r="V89" s="10">
        <f>LN(ΣΥΝΘΕΣΗ_ΔΕΙΚΤΩΝ!V90/ΣΥΝΘΕΣΗ_ΔΕΙΚΤΩΝ!V89)</f>
        <v>-2.212856251073388E-2</v>
      </c>
      <c r="W89" s="10">
        <f>LN(ΣΥΝΘΕΣΗ_ΔΕΙΚΤΩΝ!W90/ΣΥΝΘΕΣΗ_ΔΕΙΚΤΩΝ!W89)</f>
        <v>-4.4215252578773739E-3</v>
      </c>
      <c r="X89" s="10">
        <f>LN(ΣΥΝΘΕΣΗ_ΔΕΙΚΤΩΝ!X90/ΣΥΝΘΕΣΗ_ΔΕΙΚΤΩΝ!X89)</f>
        <v>0</v>
      </c>
      <c r="Y89" s="10">
        <f>LN(ΣΥΝΘΕΣΗ_ΔΕΙΚΤΩΝ!Y90/ΣΥΝΘΕΣΗ_ΔΕΙΚΤΩΝ!Y89)</f>
        <v>1.4104606181541945E-2</v>
      </c>
      <c r="Z89" s="10">
        <f>LN(ΣΥΝΘΕΣΗ_ΔΕΙΚΤΩΝ!Z90/ΣΥΝΘΕΣΗ_ΔΕΙΚΤΩΝ!Z89)</f>
        <v>-1.3158084577511199E-2</v>
      </c>
      <c r="AA89" s="10">
        <f>LN(ΣΥΝΘΕΣΗ_ΔΕΙΚΤΩΝ!AA90/ΣΥΝΘΕΣΗ_ΔΕΙΚΤΩΝ!AA89)</f>
        <v>-6.0060240602119218E-3</v>
      </c>
      <c r="AB89" s="10">
        <f>LN(ΣΥΝΘΕΣΗ_ΔΕΙΚΤΩΝ!AB90/ΣΥΝΘΕΣΗ_ΔΕΙΚΤΩΝ!AB89)</f>
        <v>2.21975673831281E-3</v>
      </c>
      <c r="AC89" s="10">
        <f>LN(ΣΥΝΘΕΣΗ_ΔΕΙΚΤΩΝ!AC90/ΣΥΝΘΕΣΗ_ΔΕΙΚΤΩΝ!AC89)</f>
        <v>1.5151805020602246E-2</v>
      </c>
      <c r="AD89" s="10">
        <f>LN(ΣΥΝΘΕΣΗ_ΔΕΙΚΤΩΝ!AD90/ΣΥΝΘΕΣΗ_ΔΕΙΚΤΩΝ!AD89)</f>
        <v>1.2195273093818206E-2</v>
      </c>
      <c r="AE89" s="10">
        <f>LN(ΣΥΝΘΕΣΗ_ΔΕΙΚΤΩΝ!AE90/ΣΥΝΘΕΣΗ_ΔΕΙΚΤΩΝ!AE89)</f>
        <v>1.5873349156290163E-2</v>
      </c>
      <c r="AF89" s="10">
        <f>LN(ΣΥΝΘΕΣΗ_ΔΕΙΚΤΩΝ!AF90/ΣΥΝΘΕΣΗ_ΔΕΙΚΤΩΝ!AF89)</f>
        <v>-2.5608208616737039E-3</v>
      </c>
      <c r="AG89" s="10">
        <f>LN(ΣΥΝΘΕΣΗ_ΔΕΙΚΤΩΝ!AG90/ΣΥΝΘΕΣΗ_ΔΕΙΚΤΩΝ!AG89)</f>
        <v>-1.5891367336634665E-2</v>
      </c>
      <c r="AH89" s="10">
        <f>LN(ΣΥΝΘΕΣΗ_ΔΕΙΚΤΩΝ!AH90/ΣΥΝΘΕΣΗ_ΔΕΙΚΤΩΝ!AH89)</f>
        <v>-2.4956731973867392E-2</v>
      </c>
      <c r="AI89" s="10">
        <f>LN(ΣΥΝΘΕΣΗ_ΔΕΙΚΤΩΝ!AI90/ΣΥΝΘΕΣΗ_ΔΕΙΚΤΩΝ!AI89)</f>
        <v>1.8165309263977853E-3</v>
      </c>
      <c r="AJ89" s="10">
        <f>LN(ΣΥΝΘΕΣΗ_ΔΕΙΚΤΩΝ!AJ90/ΣΥΝΘΕΣΗ_ΔΕΙΚΤΩΝ!AJ89)</f>
        <v>-6.7340321813439564E-3</v>
      </c>
      <c r="AK89" s="10">
        <f>LN(ΣΥΝΘΕΣΗ_ΔΕΙΚΤΩΝ!AK90/ΣΥΝΘΕΣΗ_ΔΕΙΚΤΩΝ!AK89)</f>
        <v>3.4423441909729197E-3</v>
      </c>
    </row>
    <row r="90" spans="1:37" x14ac:dyDescent="0.25">
      <c r="A90" s="5">
        <v>42956</v>
      </c>
      <c r="B90" s="10">
        <f>LN(ΣΥΝΘΕΣΗ_ΔΕΙΚΤΩΝ!B91/ΣΥΝΘΕΣΗ_ΔΕΙΚΤΩΝ!B90)</f>
        <v>7.9560942503868175E-3</v>
      </c>
      <c r="C90" s="10">
        <f>LN(ΣΥΝΘΕΣΗ_ΔΕΙΚΤΩΝ!C91/ΣΥΝΘΕΣΗ_ΔΕΙΚΤΩΝ!C90)</f>
        <v>-1.971691668372489E-2</v>
      </c>
      <c r="D90" s="10">
        <f>LN(ΣΥΝΘΕΣΗ_ΔΕΙΚΤΩΝ!D91/ΣΥΝΘΕΣΗ_ΔΕΙΚΤΩΝ!D90)</f>
        <v>2.3425499510055854E-2</v>
      </c>
      <c r="E90" s="10">
        <f>LN(ΣΥΝΘΕΣΗ_ΔΕΙΚΤΩΝ!E91/ΣΥΝΘΕΣΗ_ΔΕΙΚΤΩΝ!E90)</f>
        <v>0</v>
      </c>
      <c r="F90" s="10">
        <f>LN(ΣΥΝΘΕΣΗ_ΔΕΙΚΤΩΝ!F91/ΣΥΝΘΕΣΗ_ΔΕΙΚΤΩΝ!F90)</f>
        <v>1.5094342488543404E-3</v>
      </c>
      <c r="G90" s="10">
        <f>LN(ΣΥΝΘΕΣΗ_ΔΕΙΚΤΩΝ!G91/ΣΥΝΘΕΣΗ_ΔΕΙΚΤΩΝ!G90)</f>
        <v>3.4188067487856823E-3</v>
      </c>
      <c r="H90" s="10">
        <f>LN(ΣΥΝΘΕΣΗ_ΔΕΙΚΤΩΝ!H91/ΣΥΝΘΕΣΗ_ΔΕΙΚΤΩΝ!H90)</f>
        <v>1.3406660280115279E-2</v>
      </c>
      <c r="I90" s="10">
        <f>LN(ΣΥΝΘΕΣΗ_ΔΕΙΚΤΩΝ!I91/ΣΥΝΘΕΣΗ_ΔΕΙΚΤΩΝ!I90)</f>
        <v>0</v>
      </c>
      <c r="J90" s="10">
        <f>LN(ΣΥΝΘΕΣΗ_ΔΕΙΚΤΩΝ!J91/ΣΥΝΘΕΣΗ_ΔΕΙΚΤΩΝ!J90)</f>
        <v>7.4104908904847507E-3</v>
      </c>
      <c r="K90" s="10">
        <f>LN(ΣΥΝΘΕΣΗ_ΔΕΙΚΤΩΝ!K91/ΣΥΝΘΕΣΗ_ΔΕΙΚΤΩΝ!K90)</f>
        <v>0</v>
      </c>
      <c r="L90" s="10">
        <f>LN(ΣΥΝΘΕΣΗ_ΔΕΙΚΤΩΝ!L91/ΣΥΝΘΕΣΗ_ΔΕΙΚΤΩΝ!L90)</f>
        <v>-4.0026737896574445E-3</v>
      </c>
      <c r="M90" s="10">
        <f>LN(ΣΥΝΘΕΣΗ_ΔΕΙΚΤΩΝ!M91/ΣΥΝΘΕΣΗ_ΔΕΙΚΤΩΝ!M90)</f>
        <v>-2.2654690564806151E-2</v>
      </c>
      <c r="N90" s="10">
        <f>LN(ΣΥΝΘΕΣΗ_ΔΕΙΚΤΩΝ!N91/ΣΥΝΘΕΣΗ_ΔΕΙΚΤΩΝ!N90)</f>
        <v>2.3131332023418927E-2</v>
      </c>
      <c r="O90" s="10">
        <f>LN(ΣΥΝΘΕΣΗ_ΔΕΙΚΤΩΝ!O91/ΣΥΝΘΕΣΗ_ΔΕΙΚΤΩΝ!O90)</f>
        <v>3.5422829842484273E-2</v>
      </c>
      <c r="P90" s="10">
        <f>LN(ΣΥΝΘΕΣΗ_ΔΕΙΚΤΩΝ!P91/ΣΥΝΘΕΣΗ_ΔΕΙΚΤΩΝ!P90)</f>
        <v>1.003512377240109E-3</v>
      </c>
      <c r="Q90" s="10">
        <f>LN(ΣΥΝΘΕΣΗ_ΔΕΙΚΤΩΝ!Q91/ΣΥΝΘΕΣΗ_ΔΕΙΚΤΩΝ!Q90)</f>
        <v>1.068856450635508E-2</v>
      </c>
      <c r="R90" s="10">
        <f>LN(ΣΥΝΘΕΣΗ_ΔΕΙΚΤΩΝ!R91/ΣΥΝΘΕΣΗ_ΔΕΙΚΤΩΝ!R90)</f>
        <v>-1.0989121575595317E-2</v>
      </c>
      <c r="S90" s="10">
        <f>LN(ΣΥΝΘΕΣΗ_ΔΕΙΚΤΩΝ!S91/ΣΥΝΘΕΣΗ_ΔΕΙΚΤΩΝ!S90)</f>
        <v>0</v>
      </c>
      <c r="T90" s="10">
        <f>LN(ΣΥΝΘΕΣΗ_ΔΕΙΚΤΩΝ!T91/ΣΥΝΘΕΣΗ_ΔΕΙΚΤΩΝ!T90)</f>
        <v>-1.666667052469229E-3</v>
      </c>
      <c r="U90" s="10">
        <f>LN(ΣΥΝΘΕΣΗ_ΔΕΙΚΤΩΝ!U91/ΣΥΝΘΕΣΗ_ΔΕΙΚΤΩΝ!U90)</f>
        <v>0</v>
      </c>
      <c r="V90" s="10">
        <f>LN(ΣΥΝΘΕΣΗ_ΔΕΙΚΤΩΝ!V91/ΣΥΝΘΕΣΗ_ΔΕΙΚΤΩΝ!V90)</f>
        <v>1.5371780047854002E-2</v>
      </c>
      <c r="W90" s="10">
        <f>LN(ΣΥΝΘΕΣΗ_ΔΕΙΚΤΩΝ!W91/ΣΥΝΘΕΣΗ_ΔΕΙΚΤΩΝ!W90)</f>
        <v>-1.0393560527263307E-2</v>
      </c>
      <c r="X90" s="10">
        <f>LN(ΣΥΝΘΕΣΗ_ΔΕΙΚΤΩΝ!X91/ΣΥΝΘΕΣΗ_ΔΕΙΚΤΩΝ!X90)</f>
        <v>-6.6874970589520643E-3</v>
      </c>
      <c r="Y90" s="10">
        <f>LN(ΣΥΝΘΕΣΗ_ΔΕΙΚΤΩΝ!Y91/ΣΥΝΘΕΣΗ_ΔΕΙΚΤΩΝ!Y90)</f>
        <v>-5.6179923042232608E-3</v>
      </c>
      <c r="Z90" s="10">
        <f>LN(ΣΥΝΘΕΣΗ_ΔΕΙΚΤΩΝ!Z91/ΣΥΝΘΕΣΗ_ΔΕΙΚΤΩΝ!Z90)</f>
        <v>1.3158084577511201E-2</v>
      </c>
      <c r="AA90" s="10">
        <f>LN(ΣΥΝΘΕΣΗ_ΔΕΙΚΤΩΝ!AA91/ΣΥΝΘΕΣΗ_ΔΕΙΚΤΩΝ!AA90)</f>
        <v>-6.0423144559625863E-3</v>
      </c>
      <c r="AB90" s="10">
        <f>LN(ΣΥΝΘΕΣΗ_ΔΕΙΚΤΩΝ!AB91/ΣΥΝΘΕΣΗ_ΔΕΙΚΤΩΝ!AB90)</f>
        <v>1.1025470011707641E-2</v>
      </c>
      <c r="AC90" s="10">
        <f>LN(ΣΥΝΘΕΣΗ_ΔΕΙΚΤΩΝ!AC91/ΣΥΝΘΕΣΗ_ΔΕΙΚΤΩΝ!AC90)</f>
        <v>-3.053672386008165E-2</v>
      </c>
      <c r="AD90" s="10">
        <f>LN(ΣΥΝΘΕΣΗ_ΔΕΙΚΤΩΝ!AD91/ΣΥΝΘΕΣΗ_ΔΕΙΚΤΩΝ!AD90)</f>
        <v>-2.609511078285184E-2</v>
      </c>
      <c r="AE90" s="10">
        <f>LN(ΣΥΝΘΕΣΗ_ΔΕΙΚΤΩΝ!AE91/ΣΥΝΘΕΣΗ_ΔΕΙΚΤΩΝ!AE90)</f>
        <v>-7.9051795071132611E-3</v>
      </c>
      <c r="AF90" s="10">
        <f>LN(ΣΥΝΘΕΣΗ_ΔΕΙΚΤΩΝ!AF91/ΣΥΝΘΕΣΗ_ΔΕΙΚΤΩΝ!AF90)</f>
        <v>-1.9418085857101627E-2</v>
      </c>
      <c r="AG90" s="10">
        <f>LN(ΣΥΝΘΕΣΗ_ΔΕΙΚΤΩΝ!AG91/ΣΥΝΘΕΣΗ_ΔΕΙΚΤΩΝ!AG90)</f>
        <v>6.8415318167167841E-3</v>
      </c>
      <c r="AH90" s="10">
        <f>LN(ΣΥΝΘΕΣΗ_ΔΕΙΚΤΩΝ!AH91/ΣΥΝΘΕΣΗ_ΔΕΙΚΤΩΝ!AH90)</f>
        <v>7.1942756340272309E-3</v>
      </c>
      <c r="AI90" s="10">
        <f>LN(ΣΥΝΘΕΣΗ_ΔΕΙΚΤΩΝ!AI91/ΣΥΝΘΕΣΗ_ΔΕΙΚΤΩΝ!AI90)</f>
        <v>-4.5475294376294073E-3</v>
      </c>
      <c r="AJ90" s="10">
        <f>LN(ΣΥΝΘΕΣΗ_ΔΕΙΚΤΩΝ!AJ91/ΣΥΝΘΕΣΗ_ΔΕΙΚΤΩΝ!AJ90)</f>
        <v>-9.0498355199179273E-3</v>
      </c>
      <c r="AK90" s="10">
        <f>LN(ΣΥΝΘΕΣΗ_ΔΕΙΚΤΩΝ!AK91/ΣΥΝΘΕΣΗ_ΔΕΙΚΤΩΝ!AK90)</f>
        <v>-6.8965790590603286E-3</v>
      </c>
    </row>
    <row r="91" spans="1:37" x14ac:dyDescent="0.25">
      <c r="A91" s="5">
        <v>42957</v>
      </c>
      <c r="B91" s="10">
        <f>LN(ΣΥΝΘΕΣΗ_ΔΕΙΚΤΩΝ!B92/ΣΥΝΘΕΣΗ_ΔΕΙΚΤΩΝ!B91)</f>
        <v>6.5717071657015402E-2</v>
      </c>
      <c r="C91" s="10">
        <f>LN(ΣΥΝΘΕΣΗ_ΔΕΙΚΤΩΝ!C92/ΣΥΝΘΕΣΗ_ΔΕΙΚΤΩΝ!C91)</f>
        <v>2.9097983673436628E-3</v>
      </c>
      <c r="D91" s="10">
        <f>LN(ΣΥΝΘΕΣΗ_ΔΕΙΚΤΩΝ!D92/ΣΥΝΘΕΣΗ_ΔΕΙΚΤΩΝ!D91)</f>
        <v>-1.4436674941622589E-2</v>
      </c>
      <c r="E91" s="10">
        <f>LN(ΣΥΝΘΕΣΗ_ΔΕΙΚΤΩΝ!E92/ΣΥΝΘΕΣΗ_ΔΕΙΚΤΩΝ!E91)</f>
        <v>-1.6101152879365924E-2</v>
      </c>
      <c r="F91" s="10">
        <f>LN(ΣΥΝΘΕΣΗ_ΔΕΙΚΤΩΝ!F92/ΣΥΝΘΕΣΗ_ΔΕΙΚΤΩΝ!F91)</f>
        <v>1.5071592905713386E-3</v>
      </c>
      <c r="G91" s="10">
        <f>LN(ΣΥΝΘΕΣΗ_ΔΕΙΚΤΩΝ!G92/ΣΥΝΘΕΣΗ_ΔΕΙΚΤΩΝ!G91)</f>
        <v>-3.418806748785609E-3</v>
      </c>
      <c r="H91" s="10">
        <f>LN(ΣΥΝΘΕΣΗ_ΔΕΙΚΤΩΝ!H92/ΣΥΝΘΕΣΗ_ΔΕΙΚΤΩΝ!H91)</f>
        <v>-7.2904332626793442E-3</v>
      </c>
      <c r="I91" s="10">
        <f>LN(ΣΥΝΘΕΣΗ_ΔΕΙΚΤΩΝ!I92/ΣΥΝΘΕΣΗ_ΔΕΙΚΤΩΝ!I91)</f>
        <v>-5.0000104167056405E-3</v>
      </c>
      <c r="J91" s="10">
        <f>LN(ΣΥΝΘΕΣΗ_ΔΕΙΚΤΩΝ!J92/ΣΥΝΘΕΣΗ_ΔΕΙΚΤΩΝ!J91)</f>
        <v>-7.4104908904847897E-3</v>
      </c>
      <c r="K91" s="10">
        <f>LN(ΣΥΝΘΕΣΗ_ΔΕΙΚΤΩΝ!K92/ΣΥΝΘΕΣΗ_ΔΕΙΚΤΩΝ!K91)</f>
        <v>-2.7651531330510123E-2</v>
      </c>
      <c r="L91" s="10">
        <f>LN(ΣΥΝΘΕΣΗ_ΔΕΙΚΤΩΝ!L92/ΣΥΝΘΕΣΗ_ΔΕΙΚΤΩΝ!L91)</f>
        <v>0</v>
      </c>
      <c r="M91" s="10">
        <f>LN(ΣΥΝΘΕΣΗ_ΔΕΙΚΤΩΝ!M92/ΣΥΝΘΕΣΗ_ΔΕΙΚΤΩΝ!M91)</f>
        <v>-3.2786914616983469E-3</v>
      </c>
      <c r="N91" s="10">
        <f>LN(ΣΥΝΘΕΣΗ_ΔΕΙΚΤΩΝ!N92/ΣΥΝΘΕΣΗ_ΔΕΙΚΤΩΝ!N91)</f>
        <v>-9.701378104638024E-3</v>
      </c>
      <c r="O91" s="10">
        <f>LN(ΣΥΝΘΕΣΗ_ΔΕΙΚΤΩΝ!O92/ΣΥΝΘΕΣΗ_ΔΕΙΚΤΩΝ!O91)</f>
        <v>-1.4018921179330818E-2</v>
      </c>
      <c r="P91" s="10">
        <f>LN(ΣΥΝΘΕΣΗ_ΔΕΙΚΤΩΝ!P92/ΣΥΝΘΕΣΗ_ΔΕΙΚΤΩΝ!P91)</f>
        <v>-1.0080730528356898E-2</v>
      </c>
      <c r="Q91" s="10">
        <f>LN(ΣΥΝΘΕΣΗ_ΔΕΙΚΤΩΝ!Q92/ΣΥΝΘΕΣΗ_ΔΕΙΚΤΩΝ!Q91)</f>
        <v>-2.5046976150093934E-3</v>
      </c>
      <c r="R91" s="10">
        <f>LN(ΣΥΝΘΕΣΗ_ΔΕΙΚΤΩΝ!R92/ΣΥΝΘΕΣΗ_ΔΕΙΚΤΩΝ!R91)</f>
        <v>-1.843318494289224E-3</v>
      </c>
      <c r="S91" s="10">
        <f>LN(ΣΥΝΘΕΣΗ_ΔΕΙΚΤΩΝ!S92/ΣΥΝΘΕΣΗ_ΔΕΙΚΤΩΝ!S91)</f>
        <v>0</v>
      </c>
      <c r="T91" s="10">
        <f>LN(ΣΥΝΘΕΣΗ_ΔΕΙΚΤΩΝ!T92/ΣΥΝΘΕΣΗ_ΔΕΙΚΤΩΝ!T91)</f>
        <v>-1.0058760417846238E-2</v>
      </c>
      <c r="U91" s="10">
        <f>LN(ΣΥΝΘΕΣΗ_ΔΕΙΚΤΩΝ!U92/ΣΥΝΘΕΣΗ_ΔΕΙΚΤΩΝ!U91)</f>
        <v>-1.3654542009391939E-2</v>
      </c>
      <c r="V91" s="10">
        <f>LN(ΣΥΝΘΕΣΗ_ΔΕΙΚΤΩΝ!V92/ΣΥΝΘΕΣΗ_ΔΕΙΚΤΩΝ!V91)</f>
        <v>-6.8027473227525231E-3</v>
      </c>
      <c r="W91" s="10">
        <f>LN(ΣΥΝΘΕΣΗ_ΔΕΙΚΤΩΝ!W92/ΣΥΝΘΕΣΗ_ΔΕΙΚΤΩΝ!W91)</f>
        <v>0</v>
      </c>
      <c r="X91" s="10">
        <f>LN(ΣΥΝΘΕΣΗ_ΔΕΙΚΤΩΝ!X92/ΣΥΝΘΕΣΗ_ΔΕΙΚΤΩΝ!X91)</f>
        <v>1.1121111060624524E-2</v>
      </c>
      <c r="Y91" s="10">
        <f>LN(ΣΥΝΘΕΣΗ_ΔΕΙΚΤΩΝ!Y92/ΣΥΝΘΕΣΗ_ΔΕΙΚΤΩΝ!Y91)</f>
        <v>0</v>
      </c>
      <c r="Z91" s="10">
        <f>LN(ΣΥΝΘΕΣΗ_ΔΕΙΚΤΩΝ!Z92/ΣΥΝΘΕΣΗ_ΔΕΙΚΤΩΝ!Z91)</f>
        <v>0</v>
      </c>
      <c r="AA91" s="10">
        <f>LN(ΣΥΝΘΕΣΗ_ΔΕΙΚΤΩΝ!AA92/ΣΥΝΘΕΣΗ_ΔΕΙΚΤΩΝ!AA91)</f>
        <v>0</v>
      </c>
      <c r="AB91" s="10">
        <f>LN(ΣΥΝΘΕΣΗ_ΔΕΙΚΤΩΝ!AB92/ΣΥΝΘΕΣΗ_ΔΕΙΚΤΩΝ!AB91)</f>
        <v>-4.3956114730379975E-3</v>
      </c>
      <c r="AC91" s="10">
        <f>LN(ΣΥΝΘΕΣΗ_ΔΕΙΚΤΩΝ!AC92/ΣΥΝΘΕΣΗ_ΔΕΙΚΤΩΝ!AC91)</f>
        <v>0</v>
      </c>
      <c r="AD91" s="10">
        <f>LN(ΣΥΝΘΕΣΗ_ΔΕΙΚΤΩΝ!AD92/ΣΥΝΘΕΣΗ_ΔΕΙΚΤΩΝ!AD91)</f>
        <v>9.2879924664707215E-3</v>
      </c>
      <c r="AE91" s="10">
        <f>LN(ΣΥΝΘΕΣΗ_ΔΕΙΚΤΩΝ!AE92/ΣΥΝΘΕΣΗ_ΔΕΙΚΤΩΝ!AE91)</f>
        <v>-1.6000341346441189E-2</v>
      </c>
      <c r="AF91" s="10">
        <f>LN(ΣΥΝΘΕΣΗ_ΔΕΙΚΤΩΝ!AF92/ΣΥΝΘΕΣΗ_ΔΕΙΚΤΩΝ!AF91)</f>
        <v>2.4533186523871924E-2</v>
      </c>
      <c r="AG91" s="10">
        <f>LN(ΣΥΝΘΕΣΗ_ΔΕΙΚΤΩΝ!AG92/ΣΥΝΘΕΣΗ_ΔΕΙΚΤΩΝ!AG91)</f>
        <v>-2.2753138371356509E-3</v>
      </c>
      <c r="AH91" s="10">
        <f>LN(ΣΥΝΘΕΣΗ_ΔΕΙΚΤΩΝ!AH92/ΣΥΝΘΕΣΗ_ΔΕΙΚΤΩΝ!AH91)</f>
        <v>-7.1942756340270851E-3</v>
      </c>
      <c r="AI91" s="10">
        <f>LN(ΣΥΝΘΕΣΗ_ΔΕΙΚΤΩΝ!AI92/ΣΥΝΘΕΣΗ_ΔΕΙΚΤΩΝ!AI91)</f>
        <v>-2.1654842956394655E-2</v>
      </c>
      <c r="AJ91" s="10">
        <f>LN(ΣΥΝΘΕΣΗ_ΔΕΙΚΤΩΝ!AJ92/ΣΥΝΘΕΣΗ_ΔΕΙΚΤΩΝ!AJ91)</f>
        <v>-2.2753138371356509E-3</v>
      </c>
      <c r="AK91" s="10">
        <f>LN(ΣΥΝΘΕΣΗ_ΔΕΙΚΤΩΝ!AK92/ΣΥΝΘΕΣΗ_ΔΕΙΚΤΩΝ!AK91)</f>
        <v>-6.9444723528110461E-3</v>
      </c>
    </row>
    <row r="92" spans="1:37" x14ac:dyDescent="0.25">
      <c r="A92" s="5">
        <v>42958</v>
      </c>
      <c r="B92" s="10">
        <f>LN(ΣΥΝΘΕΣΗ_ΔΕΙΚΤΩΝ!B93/ΣΥΝΘΕΣΗ_ΔΕΙΚΤΩΝ!B92)</f>
        <v>1.1942537443252922E-2</v>
      </c>
      <c r="C92" s="10">
        <f>LN(ΣΥΝΘΕΣΗ_ΔΕΙΚΤΩΝ!C93/ΣΥΝΘΕΣΗ_ΔΕΙΚΤΩΝ!C92)</f>
        <v>-1.4634407518437583E-2</v>
      </c>
      <c r="D92" s="10">
        <f>LN(ΣΥΝΘΕΣΗ_ΔΕΙΚΤΩΝ!D93/ΣΥΝΘΕΣΗ_ΔΕΙΚΤΩΝ!D92)</f>
        <v>-8.9888245684332183E-3</v>
      </c>
      <c r="E92" s="10">
        <f>LN(ΣΥΝΘΕΣΗ_ΔΕΙΚΤΩΝ!E93/ΣΥΝΘΕΣΗ_ΔΕΙΚΤΩΝ!E92)</f>
        <v>-2.6458461539430007E-2</v>
      </c>
      <c r="F92" s="10">
        <f>LN(ΣΥΝΘΕΣΗ_ΔΕΙΚΤΩΝ!F93/ΣΥΝΘΕΣΗ_ΔΕΙΚΤΩΝ!F92)</f>
        <v>0</v>
      </c>
      <c r="G92" s="10">
        <f>LN(ΣΥΝΘΕΣΗ_ΔΕΙΚΤΩΝ!G93/ΣΥΝΘΕΣΗ_ΔΕΙΚΤΩΝ!G92)</f>
        <v>-3.130690462504402E-2</v>
      </c>
      <c r="H92" s="10">
        <f>LN(ΣΥΝΘΕΣΗ_ΔΕΙΚΤΩΝ!H93/ΣΥΝΘΕΣΗ_ΔΕΙΚΤΩΝ!H92)</f>
        <v>-1.2270092591814359E-2</v>
      </c>
      <c r="I92" s="10">
        <f>LN(ΣΥΝΘΕΣΗ_ΔΕΙΚΤΩΝ!I93/ΣΥΝΘΕΣΗ_ΔΕΙΚΤΩΝ!I92)</f>
        <v>-5.0251362026730428E-3</v>
      </c>
      <c r="J92" s="10">
        <f>LN(ΣΥΝΘΕΣΗ_ΔΕΙΚΤΩΝ!J93/ΣΥΝΘΕΣΗ_ΔΕΙΚΤΩΝ!J92)</f>
        <v>-5.8019226161079426E-3</v>
      </c>
      <c r="K92" s="10">
        <f>LN(ΣΥΝΘΕΣΗ_ΔΕΙΚΤΩΝ!K93/ΣΥΝΘΕΣΗ_ΔΕΙΚΤΩΝ!K92)</f>
        <v>-2.8437935320533514E-2</v>
      </c>
      <c r="L92" s="10">
        <f>LN(ΣΥΝΘΕΣΗ_ΔΕΙΚΤΩΝ!L93/ΣΥΝΘΕΣΗ_ΔΕΙΚΤΩΝ!L92)</f>
        <v>-1.2105057026275517E-2</v>
      </c>
      <c r="M92" s="10">
        <f>LN(ΣΥΝΘΕΣΗ_ΔΕΙΚΤΩΝ!M93/ΣΥΝΘΕΣΗ_ΔΕΙΚΤΩΝ!M92)</f>
        <v>-2.8311632825891307E-2</v>
      </c>
      <c r="N92" s="10">
        <f>LN(ΣΥΝΘΕΣΗ_ΔΕΙΚΤΩΝ!N93/ΣΥΝΘΕΣΗ_ΔΕΙΚΤΩΝ!N92)</f>
        <v>-9.7964176086295027E-3</v>
      </c>
      <c r="O92" s="10">
        <f>LN(ΣΥΝΘΕΣΗ_ΔΕΙΚΤΩΝ!O93/ΣΥΝΘΕΣΗ_ΔΕΙΚΤΩΝ!O92)</f>
        <v>-2.3557136924590365E-3</v>
      </c>
      <c r="P92" s="10">
        <f>LN(ΣΥΝΘΕΣΗ_ΔΕΙΚΤΩΝ!P93/ΣΥΝΘΕΣΗ_ΔΕΙΚΤΩΝ!P92)</f>
        <v>-2.2541938094495527E-2</v>
      </c>
      <c r="Q92" s="10">
        <f>LN(ΣΥΝΘΕΣΗ_ΔΕΙΚΤΩΝ!Q93/ΣΥΝΘΕΣΗ_ΔΕΙΚΤΩΝ!Q92)</f>
        <v>-9.4488891979323964E-3</v>
      </c>
      <c r="R92" s="10">
        <f>LN(ΣΥΝΘΕΣΗ_ΔΕΙΚΤΩΝ!R93/ΣΥΝΘΕΣΗ_ΔΕΙΚΤΩΝ!R92)</f>
        <v>-1.299925454363971E-2</v>
      </c>
      <c r="S92" s="10">
        <f>LN(ΣΥΝΘΕΣΗ_ΔΕΙΚΤΩΝ!S93/ΣΥΝΘΕΣΗ_ΔΕΙΚΤΩΝ!S92)</f>
        <v>0</v>
      </c>
      <c r="T92" s="10">
        <f>LN(ΣΥΝΘΕΣΗ_ΔΕΙΚΤΩΝ!T93/ΣΥΝΘΕΣΗ_ΔΕΙΚΤΩΝ!T92)</f>
        <v>-2.6895964895232573E-2</v>
      </c>
      <c r="U92" s="10">
        <f>LN(ΣΥΝΘΕΣΗ_ΔΕΙΚΤΩΝ!U93/ΣΥΝΘΕΣΗ_ΔΕΙΚΤΩΝ!U92)</f>
        <v>0</v>
      </c>
      <c r="V92" s="10">
        <f>LN(ΣΥΝΘΕΣΗ_ΔΕΙΚΤΩΝ!V93/ΣΥΝΘΕΣΗ_ΔΕΙΚΤΩΝ!V92)</f>
        <v>2.6937655731808386E-2</v>
      </c>
      <c r="W92" s="10">
        <f>LN(ΣΥΝΘΕΣΗ_ΔΕΙΚΤΩΝ!W93/ΣΥΝΘΕΣΗ_ΔΕΙΚΤΩΝ!W92)</f>
        <v>-1.0502722199149288E-2</v>
      </c>
      <c r="X92" s="10">
        <f>LN(ΣΥΝΘΕΣΗ_ΔΕΙΚΤΩΝ!X93/ΣΥΝΘΕΣΗ_ΔΕΙΚΤΩΝ!X92)</f>
        <v>-4.4336140016723816E-3</v>
      </c>
      <c r="Y92" s="10">
        <f>LN(ΣΥΝΘΕΣΗ_ΔΕΙΚΤΩΝ!Y93/ΣΥΝΘΕΣΗ_ΔΕΙΚΤΩΝ!Y92)</f>
        <v>-3.1476132102017516E-2</v>
      </c>
      <c r="Z92" s="10">
        <f>LN(ΣΥΝΘΕΣΗ_ΔΕΙΚΤΩΝ!Z93/ΣΥΝΘΕΣΗ_ΔΕΙΚΤΩΝ!Z92)</f>
        <v>-2.6491615446976341E-2</v>
      </c>
      <c r="AA92" s="10">
        <f>LN(ΣΥΝΘΕΣΗ_ΔΕΙΚΤΩΝ!AA93/ΣΥΝΘΕΣΗ_ΔΕΙΚΤΩΝ!AA92)</f>
        <v>-3.0771658666753545E-2</v>
      </c>
      <c r="AB92" s="10">
        <f>LN(ΣΥΝΘΕΣΗ_ΔΕΙΚΤΩΝ!AB93/ΣΥΝΘΕΣΗ_ΔΕΙΚΤΩΝ!AB92)</f>
        <v>0</v>
      </c>
      <c r="AC92" s="10">
        <f>LN(ΣΥΝΘΕΣΗ_ΔΕΙΚΤΩΝ!AC93/ΣΥΝΘΕΣΗ_ΔΕΙΚΤΩΝ!AC92)</f>
        <v>0</v>
      </c>
      <c r="AD92" s="10">
        <f>LN(ΣΥΝΘΕΣΗ_ΔΕΙΚΤΩΝ!AD93/ΣΥΝΘΕΣΗ_ΔΕΙΚΤΩΝ!AD92)</f>
        <v>-4.7327444019493986E-2</v>
      </c>
      <c r="AE92" s="10">
        <f>LN(ΣΥΝΘΕΣΗ_ΔΕΙΚΤΩΝ!AE93/ΣΥΝΘΕΣΗ_ΔΕΙΚΤΩΝ!AE92)</f>
        <v>-1.6260520871780291E-2</v>
      </c>
      <c r="AF92" s="10">
        <f>LN(ΣΥΝΘΕΣΗ_ΔΕΙΚΤΩΝ!AF93/ΣΥΝΘΕΣΗ_ΔΕΙΚΤΩΝ!AF92)</f>
        <v>-4.0343792550514269E-2</v>
      </c>
      <c r="AG92" s="10">
        <f>LN(ΣΥΝΘΕΣΗ_ΔΕΙΚΤΩΝ!AG93/ΣΥΝΘΕΣΗ_ΔΕΙΚΤΩΝ!AG92)</f>
        <v>2.4748169689194174E-2</v>
      </c>
      <c r="AH92" s="10">
        <f>LN(ΣΥΝΘΕΣΗ_ΔΕΙΚΤΩΝ!AH93/ΣΥΝΘΕΣΗ_ΔΕΙΚΤΩΝ!AH92)</f>
        <v>1.4337163146407249E-2</v>
      </c>
      <c r="AI92" s="10">
        <f>LN(ΣΥΝΘΕΣΗ_ΔΕΙΚΤΩΝ!AI93/ΣΥΝΘΕΣΗ_ΔΕΙΚΤΩΝ!AI92)</f>
        <v>1.1576883175045001E-2</v>
      </c>
      <c r="AJ92" s="10">
        <f>LN(ΣΥΝΘΕΣΗ_ΔΕΙΚΤΩΝ!AJ93/ΣΥΝΘΕΣΗ_ΔΕΙΚΤΩΝ!AJ92)</f>
        <v>-1.6073824831060908E-2</v>
      </c>
      <c r="AK92" s="10">
        <f>LN(ΣΥΝΘΕΣΗ_ΔΕΙΚΤΩΝ!AK93/ΣΥΝΘΕΣΗ_ΔΕΙΚΤΩΝ!AK92)</f>
        <v>1.3841051411871511E-2</v>
      </c>
    </row>
    <row r="93" spans="1:37" x14ac:dyDescent="0.25">
      <c r="A93" s="5">
        <v>42961</v>
      </c>
      <c r="B93" s="10">
        <f>LN(ΣΥΝΘΕΣΗ_ΔΕΙΚΤΩΝ!B94/ΣΥΝΘΕΣΗ_ΔΕΙΚΤΩΝ!B93)</f>
        <v>-1.8678957174004408E-2</v>
      </c>
      <c r="C93" s="10">
        <f>LN(ΣΥΝΘΕΣΗ_ΔΕΙΚΤΩΝ!C94/ΣΥΝΘΕΣΗ_ΔΕΙΚΤΩΝ!C93)</f>
        <v>7.3439742557585052E-3</v>
      </c>
      <c r="D93" s="10">
        <f>LN(ΣΥΝΘΕΣΗ_ΔΕΙΚΤΩΝ!D94/ΣΥΝΘΕΣΗ_ΔΕΙΚΤΩΝ!D93)</f>
        <v>1.0106767669774384E-2</v>
      </c>
      <c r="E93" s="10">
        <f>LN(ΣΥΝΘΕΣΗ_ΔΕΙΚΤΩΝ!E94/ΣΥΝΘΕΣΗ_ΔΕΙΚΤΩΝ!E93)</f>
        <v>0</v>
      </c>
      <c r="F93" s="10">
        <f>LN(ΣΥΝΘΕΣΗ_ΔΕΙΚΤΩΝ!F94/ΣΥΝΘΕΣΗ_ΔΕΙΚΤΩΝ!F93)</f>
        <v>1.346318016829412E-2</v>
      </c>
      <c r="G93" s="10">
        <f>LN(ΣΥΝΘΕΣΗ_ΔΕΙΚΤΩΝ!G94/ΣΥΝΘΕΣΗ_ΔΕΙΚΤΩΝ!G93)</f>
        <v>1.4035318116383583E-2</v>
      </c>
      <c r="H93" s="10">
        <f>LN(ΣΥΝΘΕΣΗ_ΔΕΙΚΤΩΝ!H94/ΣΥΝΘΕΣΗ_ΔΕΙΚΤΩΝ!H93)</f>
        <v>2.3185907468810541E-2</v>
      </c>
      <c r="I93" s="10">
        <f>LN(ΣΥΝΘΕΣΗ_ΔΕΙΚΤΩΝ!I94/ΣΥΝΘΕΣΗ_ΔΕΙΚΤΩΝ!I93)</f>
        <v>1.0025146619378646E-2</v>
      </c>
      <c r="J93" s="10">
        <f>LN(ΣΥΝΘΕΣΗ_ΔΕΙΚΤΩΝ!J94/ΣΥΝΘΕΣΗ_ΔΕΙΚΤΩΝ!J93)</f>
        <v>-5.0000104167056405E-3</v>
      </c>
      <c r="K93" s="10">
        <f>LN(ΣΥΝΘΕΣΗ_ΔΕΙΚΤΩΝ!K94/ΣΥΝΘΕΣΗ_ΔΕΙΚΤΩΝ!K93)</f>
        <v>2.8437935320533625E-2</v>
      </c>
      <c r="L93" s="10">
        <f>LN(ΣΥΝΘΕΣΗ_ΔΕΙΚΤΩΝ!L94/ΣΥΝΘΕΣΗ_ΔΕΙΚΤΩΝ!L93)</f>
        <v>1.3441062569017724E-2</v>
      </c>
      <c r="M93" s="10">
        <f>LN(ΣΥΝΘΕΣΗ_ΔΕΙΚΤΩΝ!M94/ΣΥΝΘΕΣΗ_ΔΕΙΚΤΩΝ!M93)</f>
        <v>-1.1894787652149207E-2</v>
      </c>
      <c r="N93" s="10">
        <f>LN(ΣΥΝΘΕΣΗ_ΔΕΙΚΤΩΝ!N94/ΣΥΝΘΕΣΗ_ΔΕΙΚΤΩΝ!N93)</f>
        <v>-1.3037994338129943E-2</v>
      </c>
      <c r="O93" s="10">
        <f>LN(ΣΥΝΘΕΣΗ_ΔΕΙΚΤΩΝ!O94/ΣΥΝΘΕΣΗ_ΔΕΙΚΤΩΝ!O93)</f>
        <v>8.2208331448570746E-3</v>
      </c>
      <c r="P93" s="10">
        <f>LN(ΣΥΝΘΕΣΗ_ΔΕΙΚΤΩΝ!P94/ΣΥΝΘΕΣΗ_ΔΕΙΚΤΩΝ!P93)</f>
        <v>-6.2370264555477728E-3</v>
      </c>
      <c r="Q93" s="10">
        <f>LN(ΣΥΝΘΕΣΗ_ΔΕΙΚΤΩΝ!Q94/ΣΥΝΘΕΣΗ_ΔΕΙΚΤΩΝ!Q93)</f>
        <v>1.1953586812941806E-2</v>
      </c>
      <c r="R93" s="10">
        <f>LN(ΣΥΝΘΕΣΗ_ΔΕΙΚΤΩΝ!R94/ΣΥΝΘΕΣΗ_ΔΕΙΚΤΩΝ!R93)</f>
        <v>1.2076319545038898E-2</v>
      </c>
      <c r="S93" s="10">
        <f>LN(ΣΥΝΘΕΣΗ_ΔΕΙΚΤΩΝ!S94/ΣΥΝΘΕΣΗ_ΔΕΙΚΤΩΝ!S93)</f>
        <v>0</v>
      </c>
      <c r="T93" s="10">
        <f>LN(ΣΥΝΘΕΣΗ_ΔΕΙΚΤΩΝ!T94/ΣΥΝΘΕΣΗ_ΔΕΙΚΤΩΝ!T93)</f>
        <v>3.8868543859748054E-3</v>
      </c>
      <c r="U93" s="10">
        <f>LN(ΣΥΝΘΕΣΗ_ΔΕΙΚΤΩΝ!U94/ΣΥΝΘΕΣΗ_ΔΕΙΚΤΩΝ!U93)</f>
        <v>-7.2621960417845596E-3</v>
      </c>
      <c r="V93" s="10">
        <f>LN(ΣΥΝΘΕΣΗ_ΔΕΙΚΤΩΝ!V94/ΣΥΝΘΕΣΗ_ΔΕΙΚΤΩΝ!V93)</f>
        <v>-8.3403319162189508E-3</v>
      </c>
      <c r="W93" s="10">
        <f>LN(ΣΥΝΘΕΣΗ_ΔΕΙΚΤΩΝ!W94/ΣΥΝΘΕΣΗ_ΔΕΙΚΤΩΝ!W93)</f>
        <v>-3.0211503341762112E-3</v>
      </c>
      <c r="X93" s="10">
        <f>LN(ΣΥΝΘΕΣΗ_ΔΕΙΚΤΩΝ!X94/ΣΥΝΘΕΣΗ_ΔΕΙΚΤΩΝ!X93)</f>
        <v>4.4336140016723131E-3</v>
      </c>
      <c r="Y93" s="10">
        <f>LN(ΣΥΝΘΕΣΗ_ΔΕΙΚΤΩΝ!Y94/ΣΥΝΘΕΣΗ_ΔΕΙΚΤΩΝ!Y93)</f>
        <v>-1.1696039763191075E-2</v>
      </c>
      <c r="Z93" s="10">
        <f>LN(ΣΥΝΘΕΣΗ_ΔΕΙΚΤΩΝ!Z94/ΣΥΝΘΕΣΗ_ΔΕΙΚΤΩΝ!Z93)</f>
        <v>6.6889881507967101E-3</v>
      </c>
      <c r="AA93" s="10">
        <f>LN(ΣΥΝΘΕΣΗ_ΔΕΙΚΤΩΝ!AA94/ΣΥΝΘΕΣΗ_ΔΕΙΚΤΩΝ!AA93)</f>
        <v>6.2305497506361628E-3</v>
      </c>
      <c r="AB93" s="10">
        <f>LN(ΣΥΝΘΕΣΗ_ΔΕΙΚΤΩΝ!AB94/ΣΥΝΘΕΣΗ_ΔΕΙΚΤΩΝ!AB93)</f>
        <v>-2.9052322594501991E-2</v>
      </c>
      <c r="AC93" s="10">
        <f>LN(ΣΥΝΘΕΣΗ_ΔΕΙΚΤΩΝ!AC94/ΣΥΝΘΕΣΗ_ΔΕΙΚΤΩΝ!AC93)</f>
        <v>-1.562531790308087E-2</v>
      </c>
      <c r="AD93" s="10">
        <f>LN(ΣΥΝΘΕΣΗ_ΔΕΙΚΤΩΝ!AD94/ΣΥΝΘΕΣΗ_ΔΕΙΚΤΩΝ!AD93)</f>
        <v>-3.2362487792083048E-3</v>
      </c>
      <c r="AE93" s="10">
        <f>LN(ΣΥΝΘΕΣΗ_ΔΕΙΚΤΩΝ!AE94/ΣΥΝΘΕΣΗ_ΔΕΙΚΤΩΝ!AE93)</f>
        <v>1.6260520871780326E-2</v>
      </c>
      <c r="AF93" s="10">
        <f>LN(ΣΥΝΘΕΣΗ_ΔΕΙΚΤΩΝ!AF94/ΣΥΝΘΕΣΗ_ΔΕΙΚΤΩΝ!AF93)</f>
        <v>2.2325287047835936E-2</v>
      </c>
      <c r="AG93" s="10">
        <f>LN(ΣΥΝΘΕΣΗ_ΔΕΙΚΤΩΝ!AG94/ΣΥΝΘΕΣΗ_ΔΕΙΚΤΩΝ!AG93)</f>
        <v>0</v>
      </c>
      <c r="AH93" s="10">
        <f>LN(ΣΥΝΘΕΣΗ_ΔΕΙΚΤΩΝ!AH94/ΣΥΝΘΕΣΗ_ΔΕΙΚΤΩΝ!AH93)</f>
        <v>3.8399132934535757E-2</v>
      </c>
      <c r="AI93" s="10">
        <f>LN(ΣΥΝΘΕΣΗ_ΔΕΙΚΤΩΝ!AI94/ΣΥΝΘΕΣΗ_ΔΕΙΚΤΩΝ!AI93)</f>
        <v>1.5532518759621737E-2</v>
      </c>
      <c r="AJ93" s="10">
        <f>LN(ΣΥΝΘΕΣΗ_ΔΕΙΚΤΩΝ!AJ94/ΣΥΝΘΕΣΗ_ΔΕΙΚΤΩΝ!AJ93)</f>
        <v>-1.1641575015485978E-2</v>
      </c>
      <c r="AK93" s="10">
        <f>LN(ΣΥΝΘΕΣΗ_ΔΕΙΚΤΩΝ!AK94/ΣΥΝΘΕΣΗ_ΔΕΙΚΤΩΝ!AK93)</f>
        <v>-6.8965790590603286E-3</v>
      </c>
    </row>
    <row r="94" spans="1:37" x14ac:dyDescent="0.25">
      <c r="A94" s="5">
        <v>42963</v>
      </c>
      <c r="B94" s="10">
        <f>LN(ΣΥΝΘΕΣΗ_ΔΕΙΚΤΩΝ!B95/ΣΥΝΘΕΣΗ_ΔΕΙΚΤΩΝ!B94)</f>
        <v>1.0615810947656099E-2</v>
      </c>
      <c r="C94" s="10">
        <f>LN(ΣΥΝΘΕΣΗ_ΔΕΙΚΤΩΝ!C95/ΣΥΝΘΕΣΗ_ΔΕΙΚΤΩΝ!C94)</f>
        <v>3.8948442615410572E-3</v>
      </c>
      <c r="D94" s="10">
        <f>LN(ΣΥΝΘΕΣΗ_ΔΕΙΚΤΩΝ!D95/ΣΥΝΘΕΣΗ_ΔΕΙΚΤΩΝ!D94)</f>
        <v>5.5710450494554295E-3</v>
      </c>
      <c r="E94" s="10">
        <f>LN(ΣΥΝΘΕΣΗ_ΔΕΙΚΤΩΝ!E95/ΣΥΝΘΕΣΗ_ΔΕΙΚΤΩΝ!E94)</f>
        <v>8.2714719951347312E-2</v>
      </c>
      <c r="F94" s="10">
        <f>LN(ΣΥΝΘΕΣΗ_ΔΕΙΚΤΩΝ!F95/ΣΥΝΘΕΣΗ_ΔΕΙΚΤΩΝ!F94)</f>
        <v>1.3284328198734248E-2</v>
      </c>
      <c r="G94" s="10">
        <f>LN(ΣΥΝΘΕΣΗ_ΔΕΙΚΤΩΝ!G95/ΣΥΝΘΕΣΗ_ΔΕΙΚΤΩΝ!G94)</f>
        <v>2.7493140580198708E-2</v>
      </c>
      <c r="H94" s="10">
        <f>LN(ΣΥΝΘΕΣΗ_ΔΕΙΚΤΩΝ!H95/ΣΥΝΘΕΣΗ_ΔΕΙΚΤΩΝ!H94)</f>
        <v>3.0881313801465377E-2</v>
      </c>
      <c r="I94" s="10">
        <f>LN(ΣΥΝΘΕΣΗ_ΔΕΙΚΤΩΝ!I95/ΣΥΝΘΕΣΗ_ΔΕΙΚΤΩΝ!I94)</f>
        <v>4.9751346401139289E-3</v>
      </c>
      <c r="J94" s="10">
        <f>LN(ΣΥΝΘΕΣΗ_ΔΕΙΚΤΩΝ!J95/ΣΥΝΘΕΣΗ_ΔΕΙΚΤΩΝ!J94)</f>
        <v>1.0801933032813458E-2</v>
      </c>
      <c r="K94" s="10">
        <f>LN(ΣΥΝΘΕΣΗ_ΔΕΙΚΤΩΝ!K95/ΣΥΝΘΕΣΗ_ΔΕΙΚΤΩΝ!K94)</f>
        <v>1.3921338518608014E-2</v>
      </c>
      <c r="L94" s="10">
        <f>LN(ΣΥΝΘΕΣΗ_ΔΕΙΚΤΩΝ!L95/ΣΥΝΘΕΣΗ_ΔΕΙΚΤΩΝ!L94)</f>
        <v>3.1540065070202426E-2</v>
      </c>
      <c r="M94" s="10">
        <f>LN(ΣΥΝΘΕΣΗ_ΔΕΙΚΤΩΝ!M95/ΣΥΝΘΕΣΗ_ΔΕΙΚΤΩΝ!M94)</f>
        <v>4.0206420478040607E-2</v>
      </c>
      <c r="N94" s="10">
        <f>LN(ΣΥΝΘΕΣΗ_ΔΕΙΚΤΩΝ!N95/ΣΥΝΘΕΣΗ_ΔΕΙΚΤΩΝ!N94)</f>
        <v>5.2479665334587459E-4</v>
      </c>
      <c r="O94" s="10">
        <f>LN(ΣΥΝΘΕΣΗ_ΔΕΙΚΤΩΝ!O95/ΣΥΝΘΕΣΗ_ΔΕΙΚΤΩΝ!O94)</f>
        <v>1.2783439625674905E-2</v>
      </c>
      <c r="P94" s="10">
        <f>LN(ΣΥΝΘΕΣΗ_ΔΕΙΚΤΩΝ!P95/ΣΥΝΘΕΣΗ_ΔΕΙΚΤΩΝ!P94)</f>
        <v>1.3464729577000949E-2</v>
      </c>
      <c r="Q94" s="10">
        <f>LN(ΣΥΝΘΕΣΗ_ΔΕΙΚΤΩΝ!Q95/ΣΥΝΘΕΣΗ_ΔΕΙΚΤΩΝ!Q94)</f>
        <v>3.7453227301621132E-3</v>
      </c>
      <c r="R94" s="10">
        <f>LN(ΣΥΝΘΕΣΗ_ΔΕΙΚΤΩΝ!R95/ΣΥΝΘΕΣΗ_ΔΕΙΚΤΩΝ!R94)</f>
        <v>-2.7739268827252079E-3</v>
      </c>
      <c r="S94" s="10">
        <f>LN(ΣΥΝΘΕΣΗ_ΔΕΙΚΤΩΝ!S95/ΣΥΝΘΕΣΗ_ΔΕΙΚΤΩΝ!S94)</f>
        <v>1.0025146619378646E-2</v>
      </c>
      <c r="T94" s="10">
        <f>LN(ΣΥΝΘΕΣΗ_ΔΕΙΚΤΩΝ!T95/ΣΥΝΘΕΣΗ_ΔΕΙΚΤΩΝ!T94)</f>
        <v>1.6670614747319436E-2</v>
      </c>
      <c r="U94" s="10">
        <f>LN(ΣΥΝΘΕΣΗ_ΔΕΙΚΤΩΝ!U95/ΣΥΝΘΕΣΗ_ΔΕΙΚΤΩΝ!U94)</f>
        <v>0</v>
      </c>
      <c r="V94" s="10">
        <f>LN(ΣΥΝΘΕΣΗ_ΔΕΙΚΤΩΝ!V95/ΣΥΝΘΕΣΗ_ΔΕΙΚΤΩΝ!V94)</f>
        <v>1.0000083334583399E-2</v>
      </c>
      <c r="W94" s="10">
        <f>LN(ΣΥΝΘΕΣΗ_ΔΕΙΚΤΩΝ!W95/ΣΥΝΘΕΣΗ_ΔΕΙΚΤΩΝ!W94)</f>
        <v>3.7123787874198864E-2</v>
      </c>
      <c r="X94" s="10">
        <f>LN(ΣΥΝΘΕΣΗ_ΔΕΙΚΤΩΝ!X95/ΣΥΝΘΕΣΗ_ΔΕΙΚΤΩΝ!X94)</f>
        <v>4.1938037407884621E-3</v>
      </c>
      <c r="Y94" s="10">
        <f>LN(ΣΥΝΘΕΣΗ_ΔΕΙΚΤΩΝ!Y95/ΣΥΝΘΕΣΗ_ΔΕΙΚΤΩΝ!Y94)</f>
        <v>3.1840605855658628E-2</v>
      </c>
      <c r="Z94" s="10">
        <f>LN(ΣΥΝΘΕΣΗ_ΔΕΙΚΤΩΝ!Z95/ΣΥΝΘΕΣΗ_ΔΕΙΚΤΩΝ!Z94)</f>
        <v>1.980262729617973E-2</v>
      </c>
      <c r="AA94" s="10">
        <f>LN(ΣΥΝΘΕΣΗ_ΔΕΙΚΤΩΝ!AA95/ΣΥΝΘΕΣΗ_ΔΕΙΚΤΩΝ!AA94)</f>
        <v>2.4541108916117445E-2</v>
      </c>
      <c r="AB94" s="10">
        <f>LN(ΣΥΝΘΕΣΗ_ΔΕΙΚΤΩΝ!AB95/ΣΥΝΘΕΣΗ_ΔΕΙΚΤΩΝ!AB94)</f>
        <v>2.0202707317519469E-2</v>
      </c>
      <c r="AC94" s="10">
        <f>LN(ΣΥΝΘΕΣΗ_ΔΕΙΚΤΩΝ!AC95/ΣΥΝΘΕΣΗ_ΔΕΙΚΤΩΝ!AC94)</f>
        <v>3.1010236742560218E-2</v>
      </c>
      <c r="AD94" s="10">
        <f>LN(ΣΥΝΘΕΣΗ_ΔΕΙΚΤΩΝ!AD95/ΣΥΝΘΕΣΗ_ΔΕΙΚΤΩΝ!AD94)</f>
        <v>4.2829702198965848E-2</v>
      </c>
      <c r="AE94" s="10">
        <f>LN(ΣΥΝΘΕΣΗ_ΔΕΙΚΤΩΝ!AE95/ΣΥΝΘΕΣΗ_ΔΕΙΚΤΩΝ!AE94)</f>
        <v>-8.0972102326193618E-3</v>
      </c>
      <c r="AF94" s="10">
        <f>LN(ΣΥΝΘΕΣΗ_ΔΕΙΚΤΩΝ!AF95/ΣΥΝΘΕΣΗ_ΔΕΙΚΤΩΝ!AF94)</f>
        <v>0</v>
      </c>
      <c r="AG94" s="10">
        <f>LN(ΣΥΝΘΕΣΗ_ΔΕΙΚΤΩΝ!AG95/ΣΥΝΘΕΣΗ_ΔΕΙΚΤΩΝ!AG94)</f>
        <v>1.1049836186584935E-2</v>
      </c>
      <c r="AH94" s="10">
        <f>LN(ΣΥΝΘΕΣΗ_ΔΕΙΚΤΩΝ!AH95/ΣΥΝΘΕΣΗ_ΔΕΙΚΤΩΝ!AH94)</f>
        <v>-1.3793322132335873E-2</v>
      </c>
      <c r="AI94" s="10">
        <f>LN(ΣΥΝΘΕΣΗ_ΔΕΙΚΤΩΝ!AI95/ΣΥΝΘΕΣΗ_ΔΕΙΚΤΩΝ!AI94)</f>
        <v>1.7524600362906959E-2</v>
      </c>
      <c r="AJ94" s="10">
        <f>LN(ΣΥΝΘΕΣΗ_ΔΕΙΚΤΩΝ!AJ95/ΣΥΝΘΕΣΗ_ΔΕΙΚΤΩΝ!AJ94)</f>
        <v>1.164157501548599E-2</v>
      </c>
      <c r="AK94" s="10">
        <f>LN(ΣΥΝΘΕΣΗ_ΔΕΙΚΤΩΝ!AK95/ΣΥΝΘΕΣΗ_ΔΕΙΚΤΩΝ!AK94)</f>
        <v>3.7355786543768817E-2</v>
      </c>
    </row>
    <row r="95" spans="1:37" x14ac:dyDescent="0.25">
      <c r="A95" s="5">
        <v>42964</v>
      </c>
      <c r="B95" s="10">
        <f>LN(ΣΥΝΘΕΣΗ_ΔΕΙΚΤΩΝ!B96/ΣΥΝΘΕΣΗ_ΔΕΙΚΤΩΝ!B95)</f>
        <v>-7.0646708521916552E-3</v>
      </c>
      <c r="C95" s="10">
        <f>LN(ΣΥΝΘΕΣΗ_ΔΕΙΚΤΩΝ!C96/ΣΥΝΘΕΣΗ_ΔΕΙΚΤΩΝ!C95)</f>
        <v>-4.8709302345964541E-3</v>
      </c>
      <c r="D95" s="10">
        <f>LN(ΣΥΝΘΕΣΗ_ΔΕΙΚΤΩΝ!D96/ΣΥΝΘΕΣΗ_ΔΕΙΚΤΩΝ!D95)</f>
        <v>-1.1173300598125189E-2</v>
      </c>
      <c r="E95" s="10">
        <f>LN(ΣΥΝΘΕΣΗ_ΔΕΙΚΤΩΝ!E96/ΣΥΝΘΕΣΗ_ΔΕΙΚΤΩΝ!E95)</f>
        <v>-3.5997095383887609E-2</v>
      </c>
      <c r="F95" s="10">
        <f>LN(ΣΥΝΘΕΣΗ_ΔΕΙΚΤΩΝ!F96/ΣΥΝΘΕΣΗ_ΔΕΙΚΤΩΝ!F95)</f>
        <v>-1.7751945458450338E-2</v>
      </c>
      <c r="G95" s="10">
        <f>LN(ΣΥΝΘΕΣΗ_ΔΕΙΚΤΩΝ!G96/ΣΥΝΘΕΣΗ_ΔΕΙΚΤΩΝ!G95)</f>
        <v>6.7567824628799074E-3</v>
      </c>
      <c r="H95" s="10">
        <f>LN(ΣΥΝΘΕΣΗ_ΔΕΙΚΤΩΝ!H96/ΣΥΝΘΕΣΗ_ΔΕΙΚΤΩΝ!H95)</f>
        <v>-1.1702751481905431E-3</v>
      </c>
      <c r="I95" s="10">
        <f>LN(ΣΥΝΘΕΣΗ_ΔΕΙΚΤΩΝ!I96/ΣΥΝΘΕΣΗ_ΔΕΙΚΤΩΝ!I95)</f>
        <v>-1.2484556662245396E-2</v>
      </c>
      <c r="J95" s="10">
        <f>LN(ΣΥΝΘΕΣΗ_ΔΕΙΚΤΩΝ!J96/ΣΥΝΘΕΣΗ_ΔΕΙΚΤΩΝ!J95)</f>
        <v>-8.2988028146950658E-3</v>
      </c>
      <c r="K95" s="10">
        <f>LN(ΣΥΝΘΕΣΗ_ΔΕΙΚΤΩΝ!K96/ΣΥΝΘΕΣΗ_ΔΕΙΚΤΩΝ!K95)</f>
        <v>-4.6189458562944166E-3</v>
      </c>
      <c r="L95" s="10">
        <f>LN(ΣΥΝΘΕΣΗ_ΔΕΙΚΤΩΝ!L96/ΣΥΝΘΕΣΗ_ΔΕΙΚΤΩΝ!L95)</f>
        <v>2.5839807659250678E-3</v>
      </c>
      <c r="M95" s="10">
        <f>LN(ΣΥΝΘΕΣΗ_ΔΕΙΚΤΩΝ!M96/ΣΥΝΘΕΣΗ_ΔΕΙΚΤΩΝ!M95)</f>
        <v>0</v>
      </c>
      <c r="N95" s="10">
        <f>LN(ΣΥΝΘΕΣΗ_ΔΕΙΚΤΩΝ!N96/ΣΥΝΘΕΣΗ_ΔΕΙΚΤΩΝ!N95)</f>
        <v>-1.7999427176610003E-2</v>
      </c>
      <c r="O95" s="10">
        <f>LN(ΣΥΝΘΕΣΗ_ΔΕΙΚΤΩΝ!O96/ΣΥΝΘΕΣΗ_ΔΕΙΚΤΩΝ!O95)</f>
        <v>-1.5125361070756104E-2</v>
      </c>
      <c r="P95" s="10">
        <f>LN(ΣΥΝΘΕΣΗ_ΔΕΙΚΤΩΝ!P96/ΣΥΝΘΕΣΗ_ΔΕΙΚΤΩΝ!P95)</f>
        <v>2.0554991820959595E-3</v>
      </c>
      <c r="Q95" s="10">
        <f>LN(ΣΥΝΘΕΣΗ_ΔΕΙΚΤΩΝ!Q96/ΣΥΝΘΕΣΗ_ΔΕΙΚΤΩΝ!Q95)</f>
        <v>-6.2324713765647916E-4</v>
      </c>
      <c r="R95" s="10">
        <f>LN(ΣΥΝΘΕΣΗ_ΔΕΙΚΤΩΝ!R96/ΣΥΝΘΕΣΗ_ΔΕΙΚΤΩΝ!R95)</f>
        <v>-1.7749181504282365E-2</v>
      </c>
      <c r="S95" s="10">
        <f>LN(ΣΥΝΘΕΣΗ_ΔΕΙΚΤΩΝ!S96/ΣΥΝΘΕΣΗ_ΔΕΙΚΤΩΝ!S95)</f>
        <v>-2.4968801985871545E-3</v>
      </c>
      <c r="T95" s="10">
        <f>LN(ΣΥΝΘΕΣΗ_ΔΕΙΚΤΩΝ!T96/ΣΥΝΘΕΣΗ_ΔΕΙΚΤΩΝ!T95)</f>
        <v>-1.7533055507978058E-2</v>
      </c>
      <c r="U95" s="10">
        <f>LN(ΣΥΝΘΕΣΗ_ΔΕΙΚΤΩΝ!U96/ΣΥΝΘΕΣΗ_ΔΕΙΚΤΩΝ!U95)</f>
        <v>0</v>
      </c>
      <c r="V95" s="10">
        <f>LN(ΣΥΝΘΕΣΗ_ΔΕΙΚΤΩΝ!V96/ΣΥΝΘΕΣΗ_ΔΕΙΚΤΩΝ!V95)</f>
        <v>8.2576852389816373E-3</v>
      </c>
      <c r="W95" s="10">
        <f>LN(ΣΥΝΘΕΣΗ_ΔΕΙΚΤΩΝ!W96/ΣΥΝΘΕΣΗ_ΔΕΙΚΤΩΝ!W95)</f>
        <v>-2.3599915340873492E-2</v>
      </c>
      <c r="X95" s="10">
        <f>LN(ΣΥΝΘΕΣΗ_ΔΕΙΚΤΩΝ!X96/ΣΥΝΘΕΣΗ_ΔΕΙΚΤΩΝ!X95)</f>
        <v>-2.2050725583138702E-3</v>
      </c>
      <c r="Y95" s="10">
        <f>LN(ΣΥΝΘΕΣΗ_ΔΕΙΚΤΩΝ!Y96/ΣΥΝΘΕΣΗ_ΔΕΙΚΤΩΝ!Y95)</f>
        <v>-2.8903746182348877E-2</v>
      </c>
      <c r="Z95" s="10">
        <f>LN(ΣΥΝΘΕΣΗ_ΔΕΙΚΤΩΝ!Z96/ΣΥΝΘΕΣΗ_ΔΕΙΚΤΩΝ!Z95)</f>
        <v>-1.3158084577511199E-2</v>
      </c>
      <c r="AA95" s="10">
        <f>LN(ΣΥΝΘΕΣΗ_ΔΕΙΚΤΩΝ!AA96/ΣΥΝΘΕΣΗ_ΔΕΙΚΤΩΝ!AA95)</f>
        <v>6.0423144559626617E-3</v>
      </c>
      <c r="AB95" s="10">
        <f>LN(ΣΥΝΘΕΣΗ_ΔΕΙΚΤΩΝ!AB96/ΣΥΝΘΕΣΗ_ΔΕΙΚΤΩΝ!AB95)</f>
        <v>2.21975673831281E-3</v>
      </c>
      <c r="AC95" s="10">
        <f>LN(ΣΥΝΘΕΣΗ_ΔΕΙΚΤΩΝ!AC96/ΣΥΝΘΕΣΗ_ΔΕΙΚΤΩΝ!AC95)</f>
        <v>0</v>
      </c>
      <c r="AD95" s="10">
        <f>LN(ΣΥΝΘΕΣΗ_ΔΕΙΚΤΩΝ!AD96/ΣΥΝΘΕΣΗ_ΔΕΙΚΤΩΝ!AD95)</f>
        <v>1.5408625352845061E-2</v>
      </c>
      <c r="AE95" s="10">
        <f>LN(ΣΥΝΘΕΣΗ_ΔΕΙΚΤΩΝ!AE96/ΣΥΝΘΕΣΗ_ΔΕΙΚΤΩΝ!AE95)</f>
        <v>-1.6393809775676383E-2</v>
      </c>
      <c r="AF95" s="10">
        <f>LN(ΣΥΝΘΕΣΗ_ΔΕΙΚΤΩΝ!AF96/ΣΥΝΘΕΣΗ_ΔΕΙΚΤΩΝ!AF95)</f>
        <v>0</v>
      </c>
      <c r="AG95" s="10">
        <f>LN(ΣΥΝΘΕΣΗ_ΔΕΙΚΤΩΝ!AG96/ΣΥΝΘΕΣΗ_ΔΕΙΚΤΩΝ!AG95)</f>
        <v>6.571765163234519E-3</v>
      </c>
      <c r="AH95" s="10">
        <f>LN(ΣΥΝΘΕΣΗ_ΔΕΙΚΤΩΝ!AH96/ΣΥΝΘΕΣΗ_ΔΕΙΚΤΩΝ!AH95)</f>
        <v>-1.7513582492708357E-2</v>
      </c>
      <c r="AI95" s="10">
        <f>LN(ΣΥΝΘΕΣΗ_ΔΕΙΚΤΩΝ!AI96/ΣΥΝΘΕΣΗ_ΔΕΙΚΤΩΝ!AI95)</f>
        <v>2.2246950221111086E-3</v>
      </c>
      <c r="AJ95" s="10">
        <f>LN(ΣΥΝΘΕΣΗ_ΔΕΙΚΤΩΝ!AJ96/ΣΥΝΘΕΣΗ_ΔΕΙΚΤΩΝ!AJ95)</f>
        <v>-9.3023926623135612E-3</v>
      </c>
      <c r="AK95" s="10">
        <f>LN(ΣΥΝΘΕΣΗ_ΔΕΙΚΤΩΝ!AK96/ΣΥΝΘΕΣΗ_ΔΕΙΚΤΩΝ!AK95)</f>
        <v>-2.7028672387919374E-2</v>
      </c>
    </row>
    <row r="96" spans="1:37" x14ac:dyDescent="0.25">
      <c r="A96" s="5">
        <v>42965</v>
      </c>
      <c r="B96" s="10">
        <f>LN(ΣΥΝΘΕΣΗ_ΔΕΙΚΤΩΝ!B97/ΣΥΝΘΕΣΗ_ΔΕΙΚΤΩΝ!B96)</f>
        <v>-9.6171711850891878E-3</v>
      </c>
      <c r="C96" s="10">
        <f>LN(ΣΥΝΘΕΣΗ_ΔΕΙΚΤΩΝ!C97/ΣΥΝΘΕΣΗ_ΔΕΙΚΤΩΝ!C96)</f>
        <v>4.8816207950135119E-4</v>
      </c>
      <c r="D96" s="10">
        <f>LN(ΣΥΝΘΕΣΗ_ΔΕΙΚΤΩΝ!D97/ΣΥΝΘΕΣΗ_ΔΕΙΚΤΩΝ!D96)</f>
        <v>-4.5045121211046528E-3</v>
      </c>
      <c r="E96" s="10">
        <f>LN(ΣΥΝΘΕΣΗ_ΔΕΙΚΤΩΝ!E97/ΣΥΝΘΕΣΗ_ΔΕΙΚΤΩΝ!E96)</f>
        <v>-6.9180217217756977E-4</v>
      </c>
      <c r="F96" s="10">
        <f>LN(ΣΥΝΘΕΣΗ_ΔΕΙΚΤΩΝ!F97/ΣΥΝΘΕΣΗ_ΔΕΙΚΤΩΝ!F96)</f>
        <v>-1.2012156448003545E-2</v>
      </c>
      <c r="G96" s="10">
        <f>LN(ΣΥΝΘΕΣΗ_ΔΕΙΚΤΩΝ!G97/ΣΥΝΘΕΣΗ_ΔΕΙΚΤΩΝ!G96)</f>
        <v>-6.7567824628797625E-3</v>
      </c>
      <c r="H96" s="10">
        <f>LN(ΣΥΝΘΕΣΗ_ΔΕΙΚΤΩΝ!H97/ΣΥΝΘΕΣΗ_ΔΕΙΚΤΩΝ!H96)</f>
        <v>-2.2499468937714293E-2</v>
      </c>
      <c r="I96" s="10">
        <f>LN(ΣΥΝΘΕΣΗ_ΔΕΙΚΤΩΝ!I97/ΣΥΝΘΕΣΗ_ΔΕΙΚΤΩΝ!I96)</f>
        <v>-5.0377940299571808E-3</v>
      </c>
      <c r="J96" s="10">
        <f>LN(ΣΥΝΘΕΣΗ_ΔΕΙΚΤΩΝ!J97/ΣΥΝΘΕΣΗ_ΔΕΙΚΤΩΝ!J96)</f>
        <v>8.2988028146950641E-3</v>
      </c>
      <c r="K96" s="10">
        <f>LN(ΣΥΝΘΕΣΗ_ΔΕΙΚΤΩΝ!K97/ΣΥΝΘΕΣΗ_ΔΕΙΚΤΩΝ!K96)</f>
        <v>0</v>
      </c>
      <c r="L96" s="10">
        <f>LN(ΣΥΝΘΕΣΗ_ΔΕΙΚΤΩΝ!L97/ΣΥΝΘΕΣΗ_ΔΕΙΚΤΩΝ!L96)</f>
        <v>-1.1680859612755681E-2</v>
      </c>
      <c r="M96" s="10">
        <f>LN(ΣΥΝΘΕΣΗ_ΔΕΙΚΤΩΝ!M97/ΣΥΝΘΕΣΗ_ΔΕΙΚΤΩΝ!M96)</f>
        <v>-1.6433857437300147E-3</v>
      </c>
      <c r="N96" s="10">
        <f>LN(ΣΥΝΘΕΣΗ_ΔΕΙΚΤΩΝ!N97/ΣΥΝΘΕΣΗ_ΔΕΙΚΤΩΝ!N96)</f>
        <v>0</v>
      </c>
      <c r="O96" s="10">
        <f>LN(ΣΥΝΘΕΣΗ_ΔΕΙΚΤΩΝ!O97/ΣΥΝΘΕΣΗ_ΔΕΙΚΤΩΝ!O96)</f>
        <v>1.1716462968907578E-3</v>
      </c>
      <c r="P96" s="10">
        <f>LN(ΣΥΝΘΕΣΗ_ΔΕΙΚΤΩΝ!P97/ΣΥΝΘΕΣΗ_ΔΕΙΚΤΩΝ!P96)</f>
        <v>-1.9699963161804838E-2</v>
      </c>
      <c r="Q96" s="10">
        <f>LN(ΣΥΝΘΕΣΗ_ΔΕΙΚΤΩΝ!Q97/ΣΥΝΘΕΣΗ_ΔΕΙΚΤΩΝ!Q96)</f>
        <v>-8.7664932121825512E-3</v>
      </c>
      <c r="R96" s="10">
        <f>LN(ΣΥΝΘΕΣΗ_ΔΕΙΚΤΩΝ!R97/ΣΥΝΘΕΣΗ_ΔΕΙΚΤΩΝ!R96)</f>
        <v>-2.8315261957383405E-3</v>
      </c>
      <c r="S96" s="10">
        <f>LN(ΣΥΝΘΕΣΗ_ΔΕΙΚΤΩΝ!S97/ΣΥΝΘΕΣΗ_ΔΕΙΚΤΩΝ!S96)</f>
        <v>0</v>
      </c>
      <c r="T96" s="10">
        <f>LN(ΣΥΝΘΕΣΗ_ΔΕΙΚΤΩΝ!T97/ΣΥΝΘΕΣΗ_ΔΕΙΚΤΩΝ!T96)</f>
        <v>9.4461844520501159E-3</v>
      </c>
      <c r="U96" s="10">
        <f>LN(ΣΥΝΘΕΣΗ_ΔΕΙΚΤΩΝ!U97/ΣΥΝΘΕΣΗ_ΔΕΙΚΤΩΝ!U96)</f>
        <v>2.8029143566983324E-2</v>
      </c>
      <c r="V96" s="10">
        <f>LN(ΣΥΝΘΕΣΗ_ΔΕΙΚΤΩΝ!V97/ΣΥΝΘΕΣΗ_ΔΕΙΚΤΩΝ!V96)</f>
        <v>-1.1579947430959421E-2</v>
      </c>
      <c r="W96" s="10">
        <f>LN(ΣΥΝΘΕΣΗ_ΔΕΙΚΤΩΝ!W97/ΣΥΝΘΕΣΗ_ΔΕΙΚΤΩΝ!W96)</f>
        <v>5.3752953511560973E-2</v>
      </c>
      <c r="X96" s="10">
        <f>LN(ΣΥΝΘΕΣΗ_ΔΕΙΚΤΩΝ!X97/ΣΥΝΘΕΣΗ_ΔΕΙΚΤΩΝ!X96)</f>
        <v>-4.2030810686837531E-3</v>
      </c>
      <c r="Y96" s="10">
        <f>LN(ΣΥΝΘΕΣΗ_ΔΕΙΚΤΩΝ!Y97/ΣΥΝΘΕΣΗ_ΔΕΙΚΤΩΝ!Y96)</f>
        <v>1.4556297774207234E-2</v>
      </c>
      <c r="Z96" s="10">
        <f>LN(ΣΥΝΘΕΣΗ_ΔΕΙΚΤΩΝ!Z97/ΣΥΝΘΕΣΗ_ΔΕΙΚΤΩΝ!Z96)</f>
        <v>-1.3333530869465144E-2</v>
      </c>
      <c r="AA96" s="10">
        <f>LN(ΣΥΝΘΕΣΗ_ΔΕΙΚΤΩΝ!AA97/ΣΥΝΘΕΣΗ_ΔΕΙΚΤΩΝ!AA96)</f>
        <v>6.0060240602119487E-3</v>
      </c>
      <c r="AB96" s="10">
        <f>LN(ΣΥΝΘΕΣΗ_ΔΕΙΚΤΩΝ!AB97/ΣΥΝΘΕΣΗ_ΔΕΙΚΤΩΝ!AB96)</f>
        <v>8.8300794482719953E-3</v>
      </c>
      <c r="AC96" s="10">
        <f>LN(ΣΥΝΘΕΣΗ_ΔΕΙΚΤΩΝ!AC97/ΣΥΝΘΕΣΗ_ΔΕΙΚΤΩΝ!AC96)</f>
        <v>0</v>
      </c>
      <c r="AD96" s="10">
        <f>LN(ΣΥΝΘΕΣΗ_ΔΕΙΚΤΩΝ!AD97/ΣΥΝΘΕΣΗ_ΔΕΙΚΤΩΝ!AD96)</f>
        <v>-1.5302221807675935E-3</v>
      </c>
      <c r="AE96" s="10">
        <f>LN(ΣΥΝΘΕΣΗ_ΔΕΙΚΤΩΝ!AE97/ΣΥΝΘΕΣΗ_ΔΕΙΚΤΩΝ!AE96)</f>
        <v>0</v>
      </c>
      <c r="AF96" s="10">
        <f>LN(ΣΥΝΘΕΣΗ_ΔΕΙΚΤΩΝ!AF97/ΣΥΝΘΕΣΗ_ΔΕΙΚΤΩΝ!AF96)</f>
        <v>-2.7651531330510123E-2</v>
      </c>
      <c r="AG96" s="10">
        <f>LN(ΣΥΝΘΕΣΗ_ΔΕΙΚΤΩΝ!AG97/ΣΥΝΘΕΣΗ_ΔΕΙΚΤΩΝ!AG96)</f>
        <v>2.1810259463601461E-3</v>
      </c>
      <c r="AH96" s="10">
        <f>LN(ΣΥΝΘΕΣΗ_ΔΕΙΚΤΩΝ!AH97/ΣΥΝΘΕΣΗ_ΔΕΙΚΤΩΝ!AH96)</f>
        <v>1.7513582492708429E-2</v>
      </c>
      <c r="AI96" s="10">
        <f>LN(ΣΥΝΘΕΣΗ_ΔΕΙΚΤΩΝ!AI97/ΣΥΝΘΕΣΗ_ΔΕΙΚΤΩΝ!AI96)</f>
        <v>0</v>
      </c>
      <c r="AJ96" s="10">
        <f>LN(ΣΥΝΘΕΣΗ_ΔΕΙΚΤΩΝ!AJ97/ΣΥΝΘΕΣΗ_ΔΕΙΚΤΩΝ!AJ96)</f>
        <v>-7.0340266573800476E-3</v>
      </c>
      <c r="AK96" s="10">
        <f>LN(ΣΥΝΘΕΣΗ_ΔΕΙΚΤΩΝ!AK97/ΣΥΝΘΕΣΗ_ΔΕΙΚΤΩΝ!AK96)</f>
        <v>1.3605652055778678E-2</v>
      </c>
    </row>
    <row r="97" spans="1:37" x14ac:dyDescent="0.25">
      <c r="A97" s="5">
        <v>42968</v>
      </c>
      <c r="B97" s="10">
        <f>LN(ΣΥΝΘΕΣΗ_ΔΕΙΚΤΩΝ!B98/ΣΥΝΘΕΣΗ_ΔΕΙΚΤΩΝ!B97)</f>
        <v>-3.585518362596885E-3</v>
      </c>
      <c r="C97" s="10">
        <f>LN(ΣΥΝΘΕΣΗ_ΔΕΙΚΤΩΝ!C98/ΣΥΝΘΕΣΗ_ΔΕΙΚΤΩΝ!C97)</f>
        <v>0</v>
      </c>
      <c r="D97" s="10">
        <f>LN(ΣΥΝΘΕΣΗ_ΔΕΙΚΤΩΝ!D98/ΣΥΝΘΕΣΗ_ΔΕΙΚΤΩΝ!D97)</f>
        <v>-1.129305597151414E-3</v>
      </c>
      <c r="E97" s="10">
        <f>LN(ΣΥΝΘΕΣΗ_ΔΕΙΚΤΩΝ!E98/ΣΥΝΘΕΣΗ_ΔΕΙΚΤΩΝ!E97)</f>
        <v>-1.3937507843781624E-2</v>
      </c>
      <c r="F97" s="10">
        <f>LN(ΣΥΝΘΕΣΗ_ΔΕΙΚΤΩΝ!F98/ΣΥΝΘΕΣΗ_ΔΕΙΚΤΩΝ!F97)</f>
        <v>1.2012156448003653E-2</v>
      </c>
      <c r="G97" s="10">
        <f>LN(ΣΥΝΘΕΣΗ_ΔΕΙΚΤΩΝ!G98/ΣΥΝΘΕΣΗ_ΔΕΙΚΤΩΝ!G97)</f>
        <v>0</v>
      </c>
      <c r="H97" s="10">
        <f>LN(ΣΥΝΘΕΣΗ_ΔΕΙΚΤΩΝ!H98/ΣΥΝΘΕΣΗ_ΔΕΙΚΤΩΝ!H97)</f>
        <v>0</v>
      </c>
      <c r="I97" s="10">
        <f>LN(ΣΥΝΘΕΣΗ_ΔΕΙΚΤΩΝ!I98/ΣΥΝΘΕΣΗ_ΔΕΙΚΤΩΝ!I97)</f>
        <v>0</v>
      </c>
      <c r="J97" s="10">
        <f>LN(ΣΥΝΘΕΣΗ_ΔΕΙΚΤΩΝ!J98/ΣΥΝΘΕΣΗ_ΔΕΙΚΤΩΝ!J97)</f>
        <v>-8.2988028146950658E-3</v>
      </c>
      <c r="K97" s="10">
        <f>LN(ΣΥΝΘΕΣΗ_ΔΕΙΚΤΩΝ!K98/ΣΥΝΘΕΣΗ_ΔΕΙΚΤΩΝ!K97)</f>
        <v>-9.3023926623135612E-3</v>
      </c>
      <c r="L97" s="10">
        <f>LN(ΣΥΝΘΕΣΗ_ΔΕΙΚΤΩΝ!L98/ΣΥΝΘΕΣΗ_ΔΕΙΚΤΩΝ!L97)</f>
        <v>3.9087997650526394E-3</v>
      </c>
      <c r="M97" s="10">
        <f>LN(ΣΥΝΘΕΣΗ_ΔΕΙΚΤΩΝ!M98/ΣΥΝΘΕΣΗ_ΔΕΙΚΤΩΝ!M97)</f>
        <v>0</v>
      </c>
      <c r="N97" s="10">
        <f>LN(ΣΥΝΘΕΣΗ_ΔΕΙΚΤΩΝ!N98/ΣΥΝΘΕΣΗ_ΔΕΙΚΤΩΝ!N97)</f>
        <v>2.583850573101942E-2</v>
      </c>
      <c r="O97" s="10">
        <f>LN(ΣΥΝΘΕΣΗ_ΔΕΙΚΤΩΝ!O98/ΣΥΝΘΕΣΗ_ΔΕΙΚΤΩΝ!O97)</f>
        <v>4.6729056993924231E-3</v>
      </c>
      <c r="P97" s="10">
        <f>LN(ΣΥΝΘΕΣΗ_ΔΕΙΚΤΩΝ!P98/ΣΥΝΘΕΣΗ_ΔΕΙΚΤΩΝ!P97)</f>
        <v>2.0920509722239509E-3</v>
      </c>
      <c r="Q97" s="10">
        <f>LN(ΣΥΝΘΕΣΗ_ΔΕΙΚΤΩΝ!Q98/ΣΥΝΘΕΣΗ_ΔΕΙΚΤΩΝ!Q97)</f>
        <v>-5.6764580048051906E-3</v>
      </c>
      <c r="R97" s="10">
        <f>LN(ΣΥΝΘΕΣΗ_ΔΕΙΚΤΩΝ!R98/ΣΥΝΘΕΣΗ_ΔΕΙΚΤΩΝ!R97)</f>
        <v>1.8727139050697731E-2</v>
      </c>
      <c r="S97" s="10">
        <f>LN(ΣΥΝΘΕΣΗ_ΔΕΙΚΤΩΝ!S98/ΣΥΝΘΕΣΗ_ΔΕΙΚΤΩΝ!S97)</f>
        <v>0</v>
      </c>
      <c r="T97" s="10">
        <f>LN(ΣΥΝΘΕΣΗ_ΔΕΙΚΤΩΝ!T98/ΣΥΝΘΕΣΗ_ΔΕΙΚΤΩΝ!T97)</f>
        <v>-1.2828738128890414E-3</v>
      </c>
      <c r="U97" s="10">
        <f>LN(ΣΥΝΘΕΣΗ_ΔΕΙΚΤΩΝ!U98/ΣΥΝΘΕΣΗ_ΔΕΙΚΤΩΝ!U97)</f>
        <v>0</v>
      </c>
      <c r="V97" s="10">
        <f>LN(ΣΥΝΘΕΣΗ_ΔΕΙΚΤΩΝ!V98/ΣΥΝΘΕΣΗ_ΔΕΙΚΤΩΝ!V97)</f>
        <v>3.3222621919778601E-3</v>
      </c>
      <c r="W97" s="10">
        <f>LN(ΣΥΝΘΕΣΗ_ΔΕΙΚΤΩΝ!W98/ΣΥΝΘΕΣΗ_ΔΕΙΚΤΩΝ!W97)</f>
        <v>-1.2811563134200279E-2</v>
      </c>
      <c r="X97" s="10">
        <f>LN(ΣΥΝΘΕΣΗ_ΔΕΙΚΤΩΝ!X98/ΣΥΝΘΕΣΗ_ΔΕΙΚΤΩΝ!X97)</f>
        <v>1.0803765100035754E-2</v>
      </c>
      <c r="Y97" s="10">
        <f>LN(ΣΥΝΘΕΣΗ_ΔΕΙΚΤΩΝ!Y98/ΣΥΝΘΕΣΗ_ΔΕΙΚΤΩΝ!Y97)</f>
        <v>1.7192400540372771E-2</v>
      </c>
      <c r="Z97" s="10">
        <f>LN(ΣΥΝΘΕΣΗ_ΔΕΙΚΤΩΝ!Z98/ΣΥΝΘΕΣΗ_ΔΕΙΚΤΩΝ!Z97)</f>
        <v>6.6889881507967101E-3</v>
      </c>
      <c r="AA97" s="10">
        <f>LN(ΣΥΝΘΕΣΗ_ΔΕΙΚΤΩΝ!AA98/ΣΥΝΘΕΣΗ_ΔΕΙΚΤΩΝ!AA97)</f>
        <v>0</v>
      </c>
      <c r="AB97" s="10">
        <f>LN(ΣΥΝΘΕΣΗ_ΔΕΙΚΤΩΝ!AB98/ΣΥΝΘΕΣΗ_ΔΕΙΚΤΩΝ!AB97)</f>
        <v>2.195390563435656E-3</v>
      </c>
      <c r="AC97" s="10">
        <f>LN(ΣΥΝΘΕΣΗ_ΔΕΙΚΤΩΝ!AC98/ΣΥΝΘΕΣΗ_ΔΕΙΚΤΩΝ!AC97)</f>
        <v>-7.6628727455691371E-3</v>
      </c>
      <c r="AD97" s="10">
        <f>LN(ΣΥΝΘΕΣΗ_ΔΕΙΚΤΩΝ!AD98/ΣΥΝΘΕΣΗ_ΔΕΙΚΤΩΝ!AD97)</f>
        <v>-6.1444125723410974E-3</v>
      </c>
      <c r="AE97" s="10">
        <f>LN(ΣΥΝΘΕΣΗ_ΔΕΙΚΤΩΝ!AE98/ΣΥΝΘΕΣΗ_ΔΕΙΚΤΩΝ!AE97)</f>
        <v>0</v>
      </c>
      <c r="AF97" s="10">
        <f>LN(ΣΥΝΘΕΣΗ_ΔΕΙΚΤΩΝ!AF98/ΣΥΝΘΕΣΗ_ΔΕΙΚΤΩΝ!AF97)</f>
        <v>1.4579449763157238E-2</v>
      </c>
      <c r="AG97" s="10">
        <f>LN(ΣΥΝΘΕΣΗ_ΔΕΙΚΤΩΝ!AG98/ΣΥΝΘΕΣΗ_ΔΕΙΚΤΩΝ!AG97)</f>
        <v>0</v>
      </c>
      <c r="AH97" s="10">
        <f>LN(ΣΥΝΘΕΣΗ_ΔΕΙΚΤΩΝ!AH98/ΣΥΝΘΕΣΗ_ΔΕΙΚΤΩΝ!AH97)</f>
        <v>-1.3986241974739952E-2</v>
      </c>
      <c r="AI97" s="10">
        <f>LN(ΣΥΝΘΕΣΗ_ΔΕΙΚΤΩΝ!AI98/ΣΥΝΘΕΣΗ_ΔΕΙΚΤΩΝ!AI97)</f>
        <v>-1.3423020332140774E-2</v>
      </c>
      <c r="AJ97" s="10">
        <f>LN(ΣΥΝΘΕΣΗ_ΔΕΙΚΤΩΝ!AJ98/ΣΥΝΘΕΣΗ_ΔΕΙΚΤΩΝ!AJ97)</f>
        <v>-7.0838548884050436E-3</v>
      </c>
      <c r="AK97" s="10">
        <f>LN(ΣΥΝΘΕΣΗ_ΔΕΙΚΤΩΝ!AK98/ΣΥΝΘΕΣΗ_ΔΕΙΚΤΩΝ!AK97)</f>
        <v>1.0084119066626226E-2</v>
      </c>
    </row>
    <row r="98" spans="1:37" x14ac:dyDescent="0.25">
      <c r="A98" s="5">
        <v>42969</v>
      </c>
      <c r="B98" s="10">
        <f>LN(ΣΥΝΘΕΣΗ_ΔΕΙΚΤΩΝ!B99/ΣΥΝΘΕΣΗ_ΔΕΙΚΤΩΝ!B98)</f>
        <v>1.0362787035546658E-2</v>
      </c>
      <c r="C98" s="10">
        <f>LN(ΣΥΝΘΕΣΗ_ΔΕΙΚΤΩΝ!C99/ΣΥΝΘΕΣΗ_ΔΕΙΚΤΩΝ!C98)</f>
        <v>4.8792389355407998E-4</v>
      </c>
      <c r="D98" s="10">
        <f>LN(ΣΥΝΘΕΣΗ_ΔΕΙΚΤΩΝ!D99/ΣΥΝΘΕΣΗ_ΔΕΙΚΤΩΝ!D98)</f>
        <v>0</v>
      </c>
      <c r="E98" s="10">
        <f>LN(ΣΥΝΘΕΣΗ_ΔΕΙΚΤΩΝ!E99/ΣΥΝΘΕΣΗ_ΔΕΙΚΤΩΝ!E98)</f>
        <v>-1.0582109330536972E-2</v>
      </c>
      <c r="F98" s="10">
        <f>LN(ΣΥΝΘΕΣΗ_ΔΕΙΚΤΩΝ!F99/ΣΥΝΘΕΣΗ_ΔΕΙΚΤΩΝ!F98)</f>
        <v>-7.4906717291576257E-3</v>
      </c>
      <c r="G98" s="10">
        <f>LN(ΣΥΝΘΕΣΗ_ΔΕΙΚΤΩΝ!G99/ΣΥΝΘΕΣΗ_ΔΕΙΚΤΩΝ!G98)</f>
        <v>1.6807118316381191E-2</v>
      </c>
      <c r="H98" s="10">
        <f>LN(ΣΥΝΘΕΣΗ_ΔΕΙΚΤΩΝ!H99/ΣΥΝΘΕΣΗ_ΔΕΙΚΤΩΝ!H98)</f>
        <v>0</v>
      </c>
      <c r="I98" s="10">
        <f>LN(ΣΥΝΘΕΣΗ_ΔΕΙΚΤΩΝ!I99/ΣΥΝΘΕΣΗ_ΔΕΙΚΤΩΝ!I98)</f>
        <v>1.0050335853501506E-2</v>
      </c>
      <c r="J98" s="10">
        <f>LN(ΣΥΝΘΕΣΗ_ΔΕΙΚΤΩΝ!J99/ΣΥΝΘΕΣΗ_ΔΕΙΚΤΩΝ!J98)</f>
        <v>-4.1753714104807334E-3</v>
      </c>
      <c r="K98" s="10">
        <f>LN(ΣΥΝΘΕΣΗ_ΔΕΙΚΤΩΝ!K99/ΣΥΝΘΕΣΗ_ΔΕΙΚΤΩΝ!K98)</f>
        <v>4.6620131058111502E-3</v>
      </c>
      <c r="L98" s="10">
        <f>LN(ΣΥΝΘΕΣΗ_ΔΕΙΚΤΩΝ!L99/ΣΥΝΘΕΣΗ_ΔΕΙΚΤΩΝ!L98)</f>
        <v>7.7720598477028892E-3</v>
      </c>
      <c r="M98" s="10">
        <f>LN(ΣΥΝΘΕΣΗ_ΔΕΙΚΤΩΝ!M99/ΣΥΝΘΕΣΗ_ΔΕΙΚΤΩΝ!M98)</f>
        <v>0</v>
      </c>
      <c r="N98" s="10">
        <f>LN(ΣΥΝΘΕΣΗ_ΔΕΙΚΤΩΝ!N99/ΣΥΝΘΕΣΗ_ΔΕΙΚΤΩΝ!N98)</f>
        <v>-4.1731933283038845E-3</v>
      </c>
      <c r="O98" s="10">
        <f>LN(ΣΥΝΘΕΣΗ_ΔΕΙΚΤΩΝ!O99/ΣΥΝΘΕΣΗ_ΔΕΙΚΤΩΝ!O98)</f>
        <v>0</v>
      </c>
      <c r="P98" s="10">
        <f>LN(ΣΥΝΘΕΣΗ_ΔΕΙΚΤΩΝ!P99/ΣΥΝΘΕΣΗ_ΔΕΙΚΤΩΝ!P98)</f>
        <v>-2.0920509722239518E-3</v>
      </c>
      <c r="Q98" s="10">
        <f>LN(ΣΥΝΘΕΣΗ_ΔΕΙΚΤΩΝ!Q99/ΣΥΝΘΕΣΗ_ΔΕΙΚΤΩΝ!Q98)</f>
        <v>2.5268491019088909E-3</v>
      </c>
      <c r="R98" s="10">
        <f>LN(ΣΥΝΘΕΣΗ_ΔΕΙΚΤΩΝ!R99/ΣΥΝΘΕΣΗ_ΔΕΙΚΤΩΝ!R98)</f>
        <v>-2.7868109071792842E-3</v>
      </c>
      <c r="S98" s="10">
        <f>LN(ΣΥΝΘΕΣΗ_ΔΕΙΚΤΩΝ!S99/ΣΥΝΘΕΣΗ_ΔΕΙΚΤΩΝ!S98)</f>
        <v>2.4968801985871458E-3</v>
      </c>
      <c r="T98" s="10">
        <f>LN(ΣΥΝΘΕΣΗ_ΔΕΙΚΤΩΝ!T99/ΣΥΝΘΕΣΗ_ΔΕΙΚΤΩΝ!T98)</f>
        <v>-1.0755104746589843E-2</v>
      </c>
      <c r="U98" s="10">
        <f>LN(ΣΥΝΘΕΣΗ_ΔΕΙΚΤΩΝ!U99/ΣΥΝΘΕΣΗ_ΔΕΙΚΤΩΝ!U98)</f>
        <v>-7.1124055158070174E-3</v>
      </c>
      <c r="V98" s="10">
        <f>LN(ΣΥΝΘΕΣΗ_ΔΕΙΚΤΩΝ!V99/ΣΥΝΘΕΣΗ_ΔΕΙΚΤΩΝ!V98)</f>
        <v>-4.9875415110391622E-3</v>
      </c>
      <c r="W98" s="10">
        <f>LN(ΣΥΝΘΕΣΗ_ΔΕΙΚΤΩΝ!W99/ΣΥΝΘΕΣΗ_ΔΕΙΚΤΩΝ!W98)</f>
        <v>2.8612322810321949E-3</v>
      </c>
      <c r="X98" s="10">
        <f>LN(ΣΥΝΘΕΣΗ_ΔΕΙΚΤΩΝ!X99/ΣΥΝΘΕΣΗ_ΔΕΙΚΤΩΝ!X98)</f>
        <v>-4.3956114730379975E-3</v>
      </c>
      <c r="Y98" s="10">
        <f>LN(ΣΥΝΘΕΣΗ_ΔΕΙΚΤΩΝ!Y99/ΣΥΝΘΕΣΗ_ΔΕΙΚΤΩΝ!Y98)</f>
        <v>-5.6980211146377786E-3</v>
      </c>
      <c r="Z98" s="10">
        <f>LN(ΣΥΝΘΕΣΗ_ΔΕΙΚΤΩΝ!Z99/ΣΥΝΘΕΣΗ_ΔΕΙΚΤΩΝ!Z98)</f>
        <v>-2.0202707317519466E-2</v>
      </c>
      <c r="AA98" s="10">
        <f>LN(ΣΥΝΘΕΣΗ_ΔΕΙΚΤΩΝ!AA99/ΣΥΝΘΕΣΗ_ΔΕΙΚΤΩΝ!AA98)</f>
        <v>0</v>
      </c>
      <c r="AB98" s="10">
        <f>LN(ΣΥΝΘΕΣΗ_ΔΕΙΚΤΩΝ!AB99/ΣΥΝΘΕΣΗ_ΔΕΙΚΤΩΝ!AB98)</f>
        <v>-2.1953905634356152E-3</v>
      </c>
      <c r="AC98" s="10">
        <f>LN(ΣΥΝΘΕΣΗ_ΔΕΙΚΤΩΝ!AC99/ΣΥΝΘΕΣΗ_ΔΕΙΚΤΩΝ!AC98)</f>
        <v>1.5267472130788381E-2</v>
      </c>
      <c r="AD98" s="10">
        <f>LN(ΣΥΝΘΕΣΗ_ΔΕΙΚΤΩΝ!AD99/ΣΥΝΘΕΣΗ_ΔΕΙΚΤΩΝ!AD98)</f>
        <v>1.5396461855928362E-3</v>
      </c>
      <c r="AE98" s="10">
        <f>LN(ΣΥΝΘΕΣΗ_ΔΕΙΚΤΩΝ!AE99/ΣΥΝΘΕΣΗ_ΔΕΙΚΤΩΝ!AE98)</f>
        <v>0</v>
      </c>
      <c r="AF98" s="10">
        <f>LN(ΣΥΝΘΕΣΗ_ΔΕΙΚΤΩΝ!AF99/ΣΥΝΘΕΣΗ_ΔΕΙΚΤΩΝ!AF98)</f>
        <v>-2.2622388562617612E-2</v>
      </c>
      <c r="AG98" s="10">
        <f>LN(ΣΥΝΘΕΣΗ_ΔΕΙΚΤΩΝ!AG99/ΣΥΝΘΕΣΗ_ΔΕΙΚΤΩΝ!AG98)</f>
        <v>-1.0953012019197093E-2</v>
      </c>
      <c r="AH98" s="10">
        <f>LN(ΣΥΝΘΕΣΗ_ΔΕΙΚΤΩΝ!AH99/ΣΥΝΘΕΣΗ_ΔΕΙΚΤΩΝ!AH98)</f>
        <v>-1.0619568827460036E-2</v>
      </c>
      <c r="AI98" s="10">
        <f>LN(ΣΥΝΘΕΣΗ_ΔΕΙΚΤΩΝ!AI99/ΣΥΝΘΕΣΗ_ΔΕΙΚΤΩΝ!AI98)</f>
        <v>4.4943895878392674E-3</v>
      </c>
      <c r="AJ98" s="10">
        <f>LN(ΣΥΝΘΕΣΗ_ΔΕΙΚΤΩΝ!AJ99/ΣΥΝΘΕΣΗ_ΔΕΙΚΤΩΝ!AJ98)</f>
        <v>-4.7506027585977528E-3</v>
      </c>
      <c r="AK98" s="10">
        <f>LN(ΣΥΝΘΕΣΗ_ΔΕΙΚΤΩΝ!AK99/ΣΥΝΘΕΣΗ_ΔΕΙΚΤΩΝ!AK98)</f>
        <v>0</v>
      </c>
    </row>
    <row r="99" spans="1:37" x14ac:dyDescent="0.25">
      <c r="A99" s="5">
        <v>42970</v>
      </c>
      <c r="B99" s="10">
        <f>LN(ΣΥΝΘΕΣΗ_ΔΕΙΚΤΩΝ!B100/ΣΥΝΘΕΣΗ_ΔΕΙΚΤΩΝ!B99)</f>
        <v>-4.6321123265615676E-3</v>
      </c>
      <c r="C99" s="10">
        <f>LN(ΣΥΝΘΕΣΗ_ΔΕΙΚΤΩΝ!C100/ΣΥΝΘΕΣΗ_ΔΕΙΚΤΩΝ!C99)</f>
        <v>1.9493183560496789E-3</v>
      </c>
      <c r="D99" s="10">
        <f>LN(ΣΥΝΘΕΣΗ_ΔΕΙΚΤΩΝ!D100/ΣΥΝΘΕΣΗ_ΔΕΙΚΤΩΝ!D99)</f>
        <v>3.3840979842407154E-3</v>
      </c>
      <c r="E99" s="10">
        <f>LN(ΣΥΝΘΕΣΗ_ΔΕΙΚΤΩΝ!E100/ΣΥΝΘΕΣΗ_ΔΕΙΚΤΩΝ!E99)</f>
        <v>0</v>
      </c>
      <c r="F99" s="10">
        <f>LN(ΣΥΝΘΕΣΗ_ΔΕΙΚΤΩΝ!F100/ΣΥΝΘΕΣΗ_ΔΕΙΚΤΩΝ!F99)</f>
        <v>-1.504891179420388E-3</v>
      </c>
      <c r="G99" s="10">
        <f>LN(ΣΥΝΘΕΣΗ_ΔΕΙΚΤΩΝ!G100/ΣΥΝΘΕΣΗ_ΔΕΙΚΤΩΝ!G99)</f>
        <v>-3.3389012655145986E-3</v>
      </c>
      <c r="H99" s="10">
        <f>LN(ΣΥΝΘΕΣΗ_ΔΕΙΚΤΩΝ!H100/ΣΥΝΘΕΣΗ_ΔΕΙΚΤΩΝ!H99)</f>
        <v>-1.204833851617448E-2</v>
      </c>
      <c r="I99" s="10">
        <f>LN(ΣΥΝΘΕΣΗ_ΔΕΙΚΤΩΝ!I100/ΣΥΝΘΕΣΗ_ΔΕΙΚΤΩΝ!I99)</f>
        <v>-2.503130218118477E-3</v>
      </c>
      <c r="J99" s="10">
        <f>LN(ΣΥΝΘΕΣΗ_ΔΕΙΚΤΩΝ!J100/ΣΥΝΘΕΣΗ_ΔΕΙΚΤΩΝ!J99)</f>
        <v>8.3647014496612837E-4</v>
      </c>
      <c r="K99" s="10">
        <f>LN(ΣΥΝΘΕΣΗ_ΔΕΙΚΤΩΝ!K100/ΣΥΝΘΕΣΗ_ΔΕΙΚΤΩΝ!K99)</f>
        <v>0</v>
      </c>
      <c r="L99" s="10">
        <f>LN(ΣΥΝΘΕΣΗ_ΔΕΙΚΤΩΝ!L100/ΣΥΝΘΕΣΗ_ΔΕΙΚΤΩΝ!L99)</f>
        <v>0</v>
      </c>
      <c r="M99" s="10">
        <f>LN(ΣΥΝΘΕΣΗ_ΔΕΙΚΤΩΝ!M100/ΣΥΝΘΕΣΗ_ΔΕΙΚΤΩΝ!M99)</f>
        <v>-9.9174366573460283E-3</v>
      </c>
      <c r="N99" s="10">
        <f>LN(ΣΥΝΘΕΣΗ_ΔΕΙΚΤΩΝ!N100/ΣΥΝΘΕΣΗ_ΔΕΙΚΤΩΝ!N99)</f>
        <v>1.0449321744935213E-3</v>
      </c>
      <c r="O99" s="10">
        <f>LN(ΣΥΝΘΕΣΗ_ΔΕΙΚΤΩΝ!O100/ΣΥΝΘΕΣΗ_ΔΕΙΚΤΩΝ!O99)</f>
        <v>-8.1919709145881463E-3</v>
      </c>
      <c r="P99" s="10">
        <f>LN(ΣΥΝΘΕΣΗ_ΔΕΙΚΤΩΝ!P100/ΣΥΝΘΕΣΗ_ΔΕΙΚΤΩΝ!P99)</f>
        <v>-1.0526412986987617E-2</v>
      </c>
      <c r="Q99" s="10">
        <f>LN(ΣΥΝΘΕΣΗ_ΔΕΙΚΤΩΝ!Q100/ΣΥΝΘΕΣΗ_ΔΕΙΚΤΩΝ!Q99)</f>
        <v>6.9160916983730877E-3</v>
      </c>
      <c r="R99" s="10">
        <f>LN(ΣΥΝΘΕΣΗ_ΔΕΙΚΤΩΝ!R100/ΣΥΝΘΕΣΗ_ΔΕΙΚΤΩΝ!R99)</f>
        <v>-3.7278701140143044E-3</v>
      </c>
      <c r="S99" s="10">
        <f>LN(ΣΥΝΘΕΣΗ_ΔΕΙΚΤΩΝ!S100/ΣΥΝΘΕΣΗ_ΔΕΙΚΤΩΝ!S99)</f>
        <v>0</v>
      </c>
      <c r="T99" s="10">
        <f>LN(ΣΥΝΘΕΣΗ_ΔΕΙΚΤΩΝ!T100/ΣΥΝΘΕΣΗ_ΔΕΙΚΤΩΝ!T99)</f>
        <v>7.7553167674782241E-3</v>
      </c>
      <c r="U99" s="10">
        <f>LN(ΣΥΝΘΕΣΗ_ΔΕΙΚΤΩΝ!U100/ΣΥΝΘΕΣΗ_ΔΕΙΚΤΩΝ!U99)</f>
        <v>0</v>
      </c>
      <c r="V99" s="10">
        <f>LN(ΣΥΝΘΕΣΗ_ΔΕΙΚΤΩΝ!V100/ΣΥΝΘΕΣΗ_ΔΕΙΚΤΩΝ!V99)</f>
        <v>0</v>
      </c>
      <c r="W99" s="10">
        <f>LN(ΣΥΝΘΕΣΗ_ΔΕΙΚΤΩΝ!W100/ΣΥΝΘΕΣΗ_ΔΕΙΚΤΩΝ!W99)</f>
        <v>-1.4295928095944335E-3</v>
      </c>
      <c r="X99" s="10">
        <f>LN(ΣΥΝΘΕΣΗ_ΔΕΙΚΤΩΝ!X100/ΣΥΝΘΕΣΗ_ΔΕΙΚΤΩΝ!X99)</f>
        <v>2.2002209096023376E-3</v>
      </c>
      <c r="Y99" s="10">
        <f>LN(ΣΥΝΘΕΣΗ_ΔΕΙΚΤΩΝ!Y100/ΣΥΝΘΕΣΗ_ΔΕΙΚΤΩΝ!Y99)</f>
        <v>1.1363758650315003E-2</v>
      </c>
      <c r="Z99" s="10">
        <f>LN(ΣΥΝΘΕΣΗ_ΔΕΙΚΤΩΝ!Z100/ΣΥΝΘΕΣΗ_ΔΕΙΚΤΩΝ!Z99)</f>
        <v>4.0005334613699206E-2</v>
      </c>
      <c r="AA99" s="10">
        <f>LN(ΣΥΝΘΕΣΗ_ΔΕΙΚΤΩΝ!AA100/ΣΥΝΘΕΣΗ_ΔΕΙΚΤΩΝ!AA99)</f>
        <v>-6.0060240602119218E-3</v>
      </c>
      <c r="AB99" s="10">
        <f>LN(ΣΥΝΘΕΣΗ_ΔΕΙΚΤΩΝ!AB100/ΣΥΝΘΕΣΗ_ΔΕΙΚΤΩΝ!AB99)</f>
        <v>-8.8300794482720369E-3</v>
      </c>
      <c r="AC99" s="10">
        <f>LN(ΣΥΝΘΕΣΗ_ΔΕΙΚΤΩΝ!AC100/ΣΥΝΘΕΣΗ_ΔΕΙΚΤΩΝ!AC99)</f>
        <v>0</v>
      </c>
      <c r="AD99" s="10">
        <f>LN(ΣΥΝΘΕΣΗ_ΔΕΙΚΤΩΝ!AD100/ΣΥΝΘΕΣΗ_ΔΕΙΚΤΩΝ!AD99)</f>
        <v>-6.1728591070809675E-3</v>
      </c>
      <c r="AE99" s="10">
        <f>LN(ΣΥΝΘΕΣΗ_ΔΕΙΚΤΩΝ!AE100/ΣΥΝΘΕΣΗ_ΔΕΙΚΤΩΝ!AE99)</f>
        <v>-8.2988028146950658E-3</v>
      </c>
      <c r="AF99" s="10">
        <f>LN(ΣΥΝΘΕΣΗ_ΔΕΙΚΤΩΝ!AF100/ΣΥΝΘΕΣΗ_ΔΕΙΚΤΩΝ!AF99)</f>
        <v>2.2622388562617647E-2</v>
      </c>
      <c r="AG99" s="10">
        <f>LN(ΣΥΝΘΕΣΗ_ΔΕΙΚΤΩΝ!AG100/ΣΥΝΘΕΣΗ_ΔΕΙΚΤΩΝ!AG99)</f>
        <v>1.0953012019197145E-2</v>
      </c>
      <c r="AH99" s="10">
        <f>LN(ΣΥΝΘΕΣΗ_ΔΕΙΚΤΩΝ!AH100/ΣΥΝΘΕΣΗ_ΔΕΙΚΤΩΝ!AH99)</f>
        <v>-1.4337163146407331E-2</v>
      </c>
      <c r="AI99" s="10">
        <f>LN(ΣΥΝΘΕΣΗ_ΔΕΙΚΤΩΝ!AI100/ΣΥΝΘΕΣΗ_ΔΕΙΚΤΩΝ!AI99)</f>
        <v>-1.0820664640716762E-2</v>
      </c>
      <c r="AJ99" s="10">
        <f>LN(ΣΥΝΘΕΣΗ_ΔΕΙΚΤΩΝ!AJ100/ΣΥΝΘΕΣΗ_ΔΕΙΚΤΩΝ!AJ99)</f>
        <v>2.3781224049674193E-3</v>
      </c>
      <c r="AK99" s="10">
        <f>LN(ΣΥΝΘΕΣΗ_ΔΕΙΚΤΩΝ!AK100/ΣΥΝΘΕΣΗ_ΔΕΙΚΤΩΝ!AK99)</f>
        <v>-3.3500868852820854E-3</v>
      </c>
    </row>
    <row r="100" spans="1:37" x14ac:dyDescent="0.25">
      <c r="A100" s="5">
        <v>42971</v>
      </c>
      <c r="B100" s="10">
        <f>LN(ΣΥΝΘΕΣΗ_ΔΕΙΚΤΩΝ!B101/ΣΥΝΘΕΣΗ_ΔΕΙΚΤΩΝ!B100)</f>
        <v>1.0657294473987979E-2</v>
      </c>
      <c r="C100" s="10">
        <f>LN(ΣΥΝΘΕΣΗ_ΔΕΙΚΤΩΝ!C101/ΣΥΝΘΕΣΗ_ΔΕΙΚΤΩΝ!C100)</f>
        <v>1.9287000941978827E-2</v>
      </c>
      <c r="D100" s="10">
        <f>LN(ΣΥΝΘΕΣΗ_ΔΕΙΚΤΩΝ!D101/ΣΥΝΘΕΣΗ_ΔΕΙΚΤΩΝ!D100)</f>
        <v>4.4943895878392674E-3</v>
      </c>
      <c r="E100" s="10">
        <f>LN(ΣΥΝΘΕΣΗ_ΔΕΙΚΤΩΝ!E101/ΣΥΝΘΕΣΗ_ΔΕΙΚΤΩΝ!E100)</f>
        <v>2.8328630843041072E-3</v>
      </c>
      <c r="F100" s="10">
        <f>LN(ΣΥΝΘΕΣΗ_ΔΕΙΚΤΩΝ!F101/ΣΥΝΘΕΣΗ_ΔΕΙΚΤΩΝ!F100)</f>
        <v>-3.0165935394255677E-3</v>
      </c>
      <c r="G100" s="10">
        <f>LN(ΣΥΝΘΕΣΗ_ΔΕΙΚΤΩΝ!G101/ΣΥΝΘΕΣΗ_ΔΕΙΚΤΩΝ!G100)</f>
        <v>4.2559614418795903E-2</v>
      </c>
      <c r="H100" s="10">
        <f>LN(ΣΥΝΘΕΣΗ_ΔΕΙΚΤΩΝ!H101/ΣΥΝΘΕΣΗ_ΔΕΙΚΤΩΝ!H100)</f>
        <v>6.0423144559626617E-3</v>
      </c>
      <c r="I100" s="10">
        <f>LN(ΣΥΝΘΕΣΗ_ΔΕΙΚΤΩΝ!I101/ΣΥΝΘΕΣΗ_ΔΕΙΚΤΩΝ!I100)</f>
        <v>-5.0251362026730428E-3</v>
      </c>
      <c r="J100" s="10">
        <f>LN(ΣΥΝΘΕΣΗ_ΔΕΙΚΤΩΝ!J101/ΣΥΝΘΕΣΗ_ΔΕΙΚΤΩΝ!J100)</f>
        <v>1.3289232118682487E-2</v>
      </c>
      <c r="K100" s="10">
        <f>LN(ΣΥΝΘΕΣΗ_ΔΕΙΚΤΩΝ!K101/ΣΥΝΘΕΣΗ_ΔΕΙΚΤΩΝ!K100)</f>
        <v>4.1008023727377253E-2</v>
      </c>
      <c r="L100" s="10">
        <f>LN(ΣΥΝΘΕΣΗ_ΔΕΙΚΤΩΝ!L101/ΣΥΝΘΕΣΗ_ΔΕΙΚΤΩΝ!L100)</f>
        <v>5.1480165174012374E-3</v>
      </c>
      <c r="M100" s="10">
        <f>LN(ΣΥΝΘΕΣΗ_ΔΕΙΚΤΩΝ!M101/ΣΥΝΘΕΣΗ_ΔΕΙΚΤΩΝ!M100)</f>
        <v>-6.6666913581891222E-3</v>
      </c>
      <c r="N100" s="10">
        <f>LN(ΣΥΝΘΕΣΗ_ΔΕΙΚΤΩΝ!N101/ΣΥΝΘΕΣΗ_ΔΕΙΚΤΩΝ!N100)</f>
        <v>-2.0909573744733153E-3</v>
      </c>
      <c r="O100" s="10">
        <f>LN(ΣΥΝΘΕΣΗ_ΔΕΙΚΤΩΝ!O101/ΣΥΝΘΕΣΗ_ΔΕΙΚΤΩΝ!O100)</f>
        <v>4.6893403633861208E-3</v>
      </c>
      <c r="P100" s="10">
        <f>LN(ΣΥΝΘΕΣΗ_ΔΕΙΚΤΩΝ!P101/ΣΥΝΘΕΣΗ_ΔΕΙΚΤΩΝ!P100)</f>
        <v>5.2770571008438193E-3</v>
      </c>
      <c r="Q100" s="10">
        <f>LN(ΣΥΝΘΕΣΗ_ΔΕΙΚΤΩΝ!Q101/ΣΥΝΘΕΣΗ_ΔΕΙΚΤΩΝ!Q100)</f>
        <v>1.2523483164658734E-3</v>
      </c>
      <c r="R100" s="10">
        <f>LN(ΣΥΝΘΕΣΗ_ΔΕΙΚΤΩΝ!R101/ΣΥΝΘΕΣΗ_ΔΕΙΚΤΩΝ!R100)</f>
        <v>3.7278701140143911E-3</v>
      </c>
      <c r="S100" s="10">
        <f>LN(ΣΥΝΘΕΣΗ_ΔΕΙΚΤΩΝ!S101/ΣΥΝΘΕΣΗ_ΔΕΙΚΤΩΝ!S100)</f>
        <v>-2.4968801985871545E-3</v>
      </c>
      <c r="T100" s="10">
        <f>LN(ΣΥΝΘΕΣΗ_ΔΕΙΚΤΩΝ!T101/ΣΥΝΘΕΣΗ_ΔΕΙΚΤΩΝ!T100)</f>
        <v>0</v>
      </c>
      <c r="U100" s="10">
        <f>LN(ΣΥΝΘΕΣΗ_ΔΕΙΚΤΩΝ!U101/ΣΥΝΘΕΣΗ_ΔΕΙΚΤΩΝ!U100)</f>
        <v>4.1250168365375067E-2</v>
      </c>
      <c r="V100" s="10">
        <f>LN(ΣΥΝΘΕΣΗ_ΔΕΙΚΤΩΝ!V101/ΣΥΝΘΕΣΗ_ΔΕΙΚΤΩΝ!V100)</f>
        <v>-3.3389012655145986E-3</v>
      </c>
      <c r="W100" s="10">
        <f>LN(ΣΥΝΘΕΣΗ_ΔΕΙΚΤΩΝ!W101/ΣΥΝΘΕΣΗ_ΔΕΙΚΤΩΝ!W100)</f>
        <v>2.857144800779744E-3</v>
      </c>
      <c r="X100" s="10">
        <f>LN(ΣΥΝΘΕΣΗ_ΔΕΙΚΤΩΝ!X101/ΣΥΝΘΕΣΗ_ΔΕΙΚΤΩΝ!X100)</f>
        <v>-2.2002209096024235E-3</v>
      </c>
      <c r="Y100" s="10">
        <f>LN(ΣΥΝΘΕΣΗ_ΔΕΙΚΤΩΝ!Y101/ΣΥΝΘΕΣΗ_ΔΕΙΚΤΩΝ!Y100)</f>
        <v>2.8208763416412634E-3</v>
      </c>
      <c r="Z100" s="10">
        <f>LN(ΣΥΝΘΕΣΗ_ΔΕΙΚΤΩΝ!Z101/ΣΥΝΘΕΣΗ_ΔΕΙΚΤΩΝ!Z100)</f>
        <v>-1.3158084577511199E-2</v>
      </c>
      <c r="AA100" s="10">
        <f>LN(ΣΥΝΘΕΣΗ_ΔΕΙΚΤΩΝ!AA101/ΣΥΝΘΕΣΗ_ΔΕΙΚΤΩΝ!AA100)</f>
        <v>-1.212136053234485E-2</v>
      </c>
      <c r="AB100" s="10">
        <f>LN(ΣΥΝΘΕΣΗ_ΔΕΙΚΤΩΝ!AB101/ΣΥΝΘΕΣΗ_ΔΕΙΚΤΩΝ!AB100)</f>
        <v>0</v>
      </c>
      <c r="AC100" s="10">
        <f>LN(ΣΥΝΘΕΣΗ_ΔΕΙΚΤΩΝ!AC101/ΣΥΝΘΕΣΗ_ΔΕΙΚΤΩΝ!AC100)</f>
        <v>1.5037877364540502E-2</v>
      </c>
      <c r="AD100" s="10">
        <f>LN(ΣΥΝΘΕΣΗ_ΔΕΙΚΤΩΝ!AD101/ΣΥΝΘΕΣΗ_ΔΕΙΚΤΩΝ!AD100)</f>
        <v>-1.7174504889910177E-2</v>
      </c>
      <c r="AE100" s="10">
        <f>LN(ΣΥΝΘΕΣΗ_ΔΕΙΚΤΩΝ!AE101/ΣΥΝΘΕΣΗ_ΔΕΙΚΤΩΝ!AE100)</f>
        <v>0</v>
      </c>
      <c r="AF100" s="10">
        <f>LN(ΣΥΝΘΕΣΗ_ΔΕΙΚΤΩΝ!AF101/ΣΥΝΘΕΣΗ_ΔΕΙΚΤΩΝ!AF100)</f>
        <v>-3.9551798429279432E-3</v>
      </c>
      <c r="AG100" s="10">
        <f>LN(ΣΥΝΘΕΣΗ_ΔΕΙΚΤΩΝ!AG101/ΣΥΝΘΕΣΗ_ΔΕΙΚΤΩΝ!AG100)</f>
        <v>0</v>
      </c>
      <c r="AH100" s="10">
        <f>LN(ΣΥΝΘΕΣΗ_ΔΕΙΚΤΩΝ!AH101/ΣΥΝΘΕΣΗ_ΔΕΙΚΤΩΝ!AH100)</f>
        <v>4.2409181925093402E-2</v>
      </c>
      <c r="AI100" s="10">
        <f>LN(ΣΥΝΘΕΣΗ_ΔΕΙΚΤΩΝ!AI101/ΣΥΝΘΕΣΗ_ΔΕΙΚΤΩΝ!AI100)</f>
        <v>-1.8148825308225006E-3</v>
      </c>
      <c r="AJ100" s="10">
        <f>LN(ΣΥΝΘΕΣΗ_ΔΕΙΚΤΩΝ!AJ101/ΣΥΝΘΕΣΗ_ΔΕΙΚΤΩΝ!AJ100)</f>
        <v>2.3724803536303955E-3</v>
      </c>
      <c r="AK100" s="10">
        <f>LN(ΣΥΝΘΕΣΗ_ΔΕΙΚΤΩΝ!AK101/ΣΥΝΘΕΣΗ_ΔΕΙΚΤΩΝ!AK100)</f>
        <v>0</v>
      </c>
    </row>
    <row r="101" spans="1:37" x14ac:dyDescent="0.25">
      <c r="A101" s="5">
        <v>42972</v>
      </c>
      <c r="B101" s="10">
        <f>LN(ΣΥΝΘΕΣΗ_ΔΕΙΚΤΩΝ!B102/ΣΥΝΘΕΣΗ_ΔΕΙΚΤΩΝ!B101)</f>
        <v>-1.0606329436930182E-3</v>
      </c>
      <c r="C101" s="10">
        <f>LN(ΣΥΝΘΕΣΗ_ΔΕΙΚΤΩΝ!C102/ΣΥΝΘΕΣΗ_ΔΕΙΚΤΩΝ!C101)</f>
        <v>2.8612322810321949E-3</v>
      </c>
      <c r="D101" s="10">
        <f>LN(ΣΥΝΘΕΣΗ_ΔΕΙΚΤΩΝ!D102/ΣΥΝΘΕΣΗ_ΔΕΙΚΤΩΝ!D101)</f>
        <v>1.1148387482614201E-2</v>
      </c>
      <c r="E101" s="10">
        <f>LN(ΣΥΝΘΕΣΗ_ΔΕΙΚΤΩΝ!E102/ΣΥΝΘΕΣΗ_ΔΕΙΚΤΩΝ!E101)</f>
        <v>-2.8328630843042009E-3</v>
      </c>
      <c r="F101" s="10">
        <f>LN(ΣΥΝΘΕΣΗ_ΔΕΙΚΤΩΝ!F102/ΣΥΝΘΕΣΗ_ΔΕΙΚΤΩΝ!F101)</f>
        <v>0</v>
      </c>
      <c r="G101" s="10">
        <f>LN(ΣΥΝΘΕΣΗ_ΔΕΙΚΤΩΝ!G102/ΣΥΝΘΕΣΗ_ΔΕΙΚΤΩΝ!G101)</f>
        <v>1.5898586067798204E-2</v>
      </c>
      <c r="H101" s="10">
        <f>LN(ΣΥΝΘΕΣΗ_ΔΕΙΚΤΩΝ!H102/ΣΥΝΘΕΣΗ_ΔΕΙΚΤΩΝ!H101)</f>
        <v>0</v>
      </c>
      <c r="I101" s="10">
        <f>LN(ΣΥΝΘΕΣΗ_ΔΕΙΚΤΩΝ!I102/ΣΥΝΘΕΣΗ_ΔΕΙΚΤΩΝ!I101)</f>
        <v>0</v>
      </c>
      <c r="J101" s="10">
        <f>LN(ΣΥΝΘΕΣΗ_ΔΕΙΚΤΩΝ!J102/ΣΥΝΘΕΣΗ_ΔΕΙΚΤΩΝ!J101)</f>
        <v>-9.9503308531679793E-3</v>
      </c>
      <c r="K101" s="10">
        <f>LN(ΣΥΝΘΕΣΗ_ΔΕΙΚΤΩΝ!K102/ΣΥΝΘΕΣΗ_ΔΕΙΚΤΩΝ!K101)</f>
        <v>-4.4742803949211893E-3</v>
      </c>
      <c r="L101" s="10">
        <f>LN(ΣΥΝΘΕΣΗ_ΔΕΙΚΤΩΝ!L102/ΣΥΝΘΕΣΗ_ΔΕΙΚΤΩΝ!L101)</f>
        <v>1.2828738128891231E-3</v>
      </c>
      <c r="M101" s="10">
        <f>LN(ΣΥΝΘΕΣΗ_ΔΕΙΚΤΩΝ!M102/ΣΥΝΘΕΣΗ_ΔΕΙΚΤΩΝ!M101)</f>
        <v>0</v>
      </c>
      <c r="N101" s="10">
        <f>LN(ΣΥΝΘΕΣΗ_ΔΕΙΚΤΩΝ!N102/ΣΥΝΘΕΣΗ_ΔΕΙΚΤΩΝ!N101)</f>
        <v>-5.2342319959733613E-4</v>
      </c>
      <c r="O101" s="10">
        <f>LN(ΣΥΝΘΕΣΗ_ΔΕΙΚΤΩΝ!O102/ΣΥΝΘΕΣΗ_ΔΕΙΚΤΩΝ!O101)</f>
        <v>0</v>
      </c>
      <c r="P101" s="10">
        <f>LN(ΣΥΝΘΕΣΗ_ΔΕΙΚΤΩΝ!P102/ΣΥΝΘΕΣΗ_ΔΕΙΚΤΩΝ!P101)</f>
        <v>-1.5915455305899568E-2</v>
      </c>
      <c r="Q101" s="10">
        <f>LN(ΣΥΝΘΕΣΗ_ΔΕΙΚΤΩΝ!Q102/ΣΥΝΘΕΣΗ_ΔΕΙΚΤΩΝ!Q101)</f>
        <v>0</v>
      </c>
      <c r="R101" s="10">
        <f>LN(ΣΥΝΘΕΣΗ_ΔΕΙΚΤΩΝ!R102/ΣΥΝΘΕΣΗ_ΔΕΙΚΤΩΝ!R101)</f>
        <v>0</v>
      </c>
      <c r="S101" s="10">
        <f>LN(ΣΥΝΘΕΣΗ_ΔΕΙΚΤΩΝ!S102/ΣΥΝΘΕΣΗ_ΔΕΙΚΤΩΝ!S101)</f>
        <v>2.4968801985871458E-3</v>
      </c>
      <c r="T101" s="10">
        <f>LN(ΣΥΝΘΕΣΗ_ΔΕΙΚΤΩΝ!T102/ΣΥΝΘΕΣΗ_ΔΕΙΚΤΩΝ!T101)</f>
        <v>2.0811963743211388E-2</v>
      </c>
      <c r="U101" s="10">
        <f>LN(ΣΥΝΘΕΣΗ_ΔΕΙΚΤΩΝ!U102/ΣΥΝΘΕΣΗ_ΔΕΙΚΤΩΝ!U101)</f>
        <v>-1.3793322132335873E-2</v>
      </c>
      <c r="V101" s="10">
        <f>LN(ΣΥΝΘΕΣΗ_ΔΕΙΚΤΩΝ!V102/ΣΥΝΘΕΣΗ_ΔΕΙΚΤΩΝ!V101)</f>
        <v>-8.3963549529063909E-3</v>
      </c>
      <c r="W101" s="10">
        <f>LN(ΣΥΝΘΕΣΗ_ΔΕΙΚΤΩΝ!W102/ΣΥΝΘΕΣΗ_ΔΕΙΚΤΩΝ!W101)</f>
        <v>-4.2887842722175926E-3</v>
      </c>
      <c r="X101" s="10">
        <f>LN(ΣΥΝΘΕΣΗ_ΔΕΙΚΤΩΝ!X102/ΣΥΝΘΕΣΗ_ΔΕΙΚΤΩΝ!X101)</f>
        <v>4.3956114730379081E-3</v>
      </c>
      <c r="Y101" s="10">
        <f>LN(ΣΥΝΘΕΣΗ_ΔΕΙΚΤΩΝ!Y102/ΣΥΝΘΕΣΗ_ΔΕΙΚΤΩΝ!Y101)</f>
        <v>-2.8573372444056114E-2</v>
      </c>
      <c r="Z101" s="10">
        <f>LN(ΣΥΝΘΕΣΗ_ΔΕΙΚΤΩΝ!Z102/ΣΥΝΘΕΣΗ_ΔΕΙΚΤΩΝ!Z101)</f>
        <v>-1.3333530869465144E-2</v>
      </c>
      <c r="AA101" s="10">
        <f>LN(ΣΥΝΘΕΣΗ_ΔΕΙΚΤΩΝ!AA102/ΣΥΝΘΕΣΗ_ΔΕΙΚΤΩΝ!AA101)</f>
        <v>-6.1162270174360944E-3</v>
      </c>
      <c r="AB101" s="10">
        <f>LN(ΣΥΝΘΕΣΗ_ΔΕΙΚΤΩΝ!AB102/ΣΥΝΘΕΣΗ_ΔΕΙΚΤΩΝ!AB101)</f>
        <v>8.8300794482719953E-3</v>
      </c>
      <c r="AC101" s="10">
        <f>LN(ΣΥΝΘΕΣΗ_ΔΕΙΚΤΩΝ!AC102/ΣΥΝΘΕΣΗ_ΔΕΙΚΤΩΝ!AC101)</f>
        <v>-4.5809536031294222E-2</v>
      </c>
      <c r="AD101" s="10">
        <f>LN(ΣΥΝΘΕΣΗ_ΔΕΙΚΤΩΝ!AD102/ΣΥΝΘΕΣΗ_ΔΕΙΚΤΩΝ!AD101)</f>
        <v>1.4073727211661899E-2</v>
      </c>
      <c r="AE101" s="10">
        <f>LN(ΣΥΝΘΕΣΗ_ΔΕΙΚΤΩΝ!AE102/ΣΥΝΘΕΣΗ_ΔΕΙΚΤΩΝ!AE101)</f>
        <v>-1.6807118316381289E-2</v>
      </c>
      <c r="AF101" s="10">
        <f>LN(ΣΥΝΘΕΣΗ_ΔΕΙΚΤΩΝ!AF102/ΣΥΝΘΕΣΗ_ΔΕΙΚΤΩΝ!AF101)</f>
        <v>-1.5979035057889258E-2</v>
      </c>
      <c r="AG101" s="10">
        <f>LN(ΣΥΝΘΕΣΗ_ΔΕΙΚΤΩΝ!AG102/ΣΥΝΘΕΣΗ_ΔΕΙΚΤΩΝ!AG101)</f>
        <v>-8.7527911095947441E-3</v>
      </c>
      <c r="AH101" s="10">
        <f>LN(ΣΥΝΘΕΣΗ_ΔΕΙΚΤΩΝ!AH102/ΣΥΝΘΕΣΗ_ΔΕΙΚΤΩΝ!AH101)</f>
        <v>-1.7452449951226166E-2</v>
      </c>
      <c r="AI101" s="10">
        <f>LN(ΣΥΝΘΕΣΗ_ΔΕΙΚΤΩΝ!AI102/ΣΥΝΘΕΣΗ_ΔΕΙΚΤΩΝ!AI101)</f>
        <v>-9.0867793621806432E-4</v>
      </c>
      <c r="AJ101" s="10">
        <f>LN(ΣΥΝΘΕΣΗ_ΔΕΙΚΤΩΝ!AJ102/ΣΥΝΘΕΣΗ_ΔΕΙΚΤΩΝ!AJ101)</f>
        <v>2.3668650102662441E-3</v>
      </c>
      <c r="AK101" s="10">
        <f>LN(ΣΥΝΘΕΣΗ_ΔΕΙΚΤΩΝ!AK102/ΣΥΝΘΕΣΗ_ΔΕΙΚΤΩΝ!AK101)</f>
        <v>0</v>
      </c>
    </row>
    <row r="102" spans="1:37" x14ac:dyDescent="0.25">
      <c r="A102" s="5">
        <v>42975</v>
      </c>
      <c r="B102" s="10">
        <f>LN(ΣΥΝΘΕΣΗ_ΔΕΙΚΤΩΝ!B103/ΣΥΝΘΕΣΗ_ΔΕΙΚΤΩΝ!B102)</f>
        <v>-6.0315953657987904E-3</v>
      </c>
      <c r="C102" s="10">
        <f>LN(ΣΥΝΘΕΣΗ_ΔΕΙΚΤΩΝ!C103/ΣΥΝΘΕΣΗ_ΔΕΙΚΤΩΝ!C102)</f>
        <v>7.1174677688639549E-3</v>
      </c>
      <c r="D102" s="10">
        <f>LN(ΣΥΝΘΕΣΗ_ΔΕΙΚΤΩΝ!D103/ΣΥΝΘΕΣΗ_ΔΕΙΚΤΩΝ!D102)</f>
        <v>-4.4444517604239064E-3</v>
      </c>
      <c r="E102" s="10">
        <f>LN(ΣΥΝΘΕΣΗ_ΔΕΙΚΤΩΝ!E103/ΣΥΝΘΕΣΗ_ΔΕΙΚΤΩΝ!E102)</f>
        <v>0</v>
      </c>
      <c r="F102" s="10">
        <f>LN(ΣΥΝΘΕΣΗ_ΔΕΙΚΤΩΝ!F103/ΣΥΝΘΕΣΗ_ΔΕΙΚΤΩΝ!F102)</f>
        <v>1.2012156448003653E-2</v>
      </c>
      <c r="G102" s="10">
        <f>LN(ΣΥΝΘΕΣΗ_ΔΕΙΚΤΩΝ!G103/ΣΥΝΘΕΣΗ_ΔΕΙΚΤΩΝ!G102)</f>
        <v>8.173988349611766E-2</v>
      </c>
      <c r="H102" s="10">
        <f>LN(ΣΥΝΘΕΣΗ_ΔΕΙΚΤΩΝ!H103/ΣΥΝΘΕΣΗ_ΔΕΙΚΤΩΝ!H102)</f>
        <v>-6.0423144559626982E-3</v>
      </c>
      <c r="I102" s="10">
        <f>LN(ΣΥΝΘΕΣΗ_ΔΕΙΚΤΩΝ!I103/ΣΥΝΘΕΣΗ_ΔΕΙΚΤΩΝ!I102)</f>
        <v>0</v>
      </c>
      <c r="J102" s="10">
        <f>LN(ΣΥΝΘΕΣΗ_ΔΕΙΚΤΩΝ!J103/ΣΥΝΘΕΣΗ_ΔΕΙΚΤΩΝ!J102)</f>
        <v>0</v>
      </c>
      <c r="K102" s="10">
        <f>LN(ΣΥΝΘΕΣΗ_ΔΕΙΚΤΩΝ!K103/ΣΥΝΘΕΣΗ_ΔΕΙΚΤΩΝ!K102)</f>
        <v>1.7778246021283969E-2</v>
      </c>
      <c r="L102" s="10">
        <f>LN(ΣΥΝΘΕΣΗ_ΔΕΙΚΤΩΝ!L103/ΣΥΝΘΕΣΗ_ΔΕΙΚΤΩΝ!L102)</f>
        <v>-3.8535693159899662E-3</v>
      </c>
      <c r="M102" s="10">
        <f>LN(ΣΥΝΘΕΣΗ_ΔΕΙΚΤΩΝ!M103/ΣΥΝΘΕΣΗ_ΔΕΙΚΤΩΝ!M102)</f>
        <v>1.3289232118682487E-2</v>
      </c>
      <c r="N102" s="10">
        <f>LN(ΣΥΝΘΕΣΗ_ΔΕΙΚΤΩΝ!N103/ΣΥΝΘΕΣΗ_ΔΕΙΚΤΩΝ!N102)</f>
        <v>-2.1164811192043383E-2</v>
      </c>
      <c r="O102" s="10">
        <f>LN(ΣΥΝΘΕΣΗ_ΔΕΙΚΤΩΝ!O103/ΣΥΝΘΕΣΗ_ΔΕΙΚΤΩΝ!O102)</f>
        <v>1.1689072049819618E-3</v>
      </c>
      <c r="P102" s="10">
        <f>LN(ΣΥΝΘΕΣΗ_ΔΕΙΚΤΩΝ!P103/ΣΥΝΘΕΣΗ_ΔΕΙΚΤΩΝ!P102)</f>
        <v>1.9068374365515145E-2</v>
      </c>
      <c r="Q102" s="10">
        <f>LN(ΣΥΝΘΕΣΗ_ΔΕΙΚΤΩΝ!Q103/ΣΥΝΘΕΣΗ_ΔΕΙΚΤΩΝ!Q102)</f>
        <v>-1.8791111072751021E-3</v>
      </c>
      <c r="R102" s="10">
        <f>LN(ΣΥΝΘΕΣΗ_ΔΕΙΚΤΩΝ!R103/ΣΥΝΘΕΣΗ_ΔΕΙΚΤΩΝ!R102)</f>
        <v>4.6403795565023009E-3</v>
      </c>
      <c r="S102" s="10">
        <f>LN(ΣΥΝΘΕΣΗ_ΔΕΙΚΤΩΝ!S103/ΣΥΝΘΕΣΗ_ΔΕΙΚΤΩΝ!S102)</f>
        <v>0</v>
      </c>
      <c r="T102" s="10">
        <f>LN(ΣΥΝΘΕΣΗ_ΔΕΙΚΤΩΝ!T103/ΣΥΝΘΕΣΗ_ΔΕΙΚΤΩΝ!T102)</f>
        <v>1.2946516181743001E-2</v>
      </c>
      <c r="U102" s="10">
        <f>LN(ΣΥΝΘΕΣΗ_ΔΕΙΚΤΩΝ!U103/ΣΥΝΘΕΣΗ_ΔΕΙΚΤΩΝ!U102)</f>
        <v>-6.2696130135953742E-3</v>
      </c>
      <c r="V102" s="10">
        <f>LN(ΣΥΝΘΕΣΗ_ΔΕΙΚΤΩΝ!V103/ΣΥΝΘΕΣΗ_ΔΕΙΚΤΩΝ!V102)</f>
        <v>3.3670065479044697E-3</v>
      </c>
      <c r="W102" s="10">
        <f>LN(ΣΥΝΘΕΣΗ_ΔΕΙΚΤΩΝ!W103/ΣΥΝΘΕΣΗ_ΔΕΙΚΤΩΝ!W102)</f>
        <v>4.2887842722177201E-3</v>
      </c>
      <c r="X102" s="10">
        <f>LN(ΣΥΝΘΕΣΗ_ΔΕΙΚΤΩΝ!X103/ΣΥΝΘΕΣΗ_ΔΕΙΚΤΩΝ!X102)</f>
        <v>6.5574005461590396E-3</v>
      </c>
      <c r="Y102" s="10">
        <f>LN(ΣΥΝΘΕΣΗ_ΔΕΙΚΤΩΝ!Y103/ΣΥΝΘΕΣΗ_ΔΕΙΚΤΩΝ!Y102)</f>
        <v>2.2923639901937024E-2</v>
      </c>
      <c r="Z102" s="10">
        <f>LN(ΣΥΝΘΕΣΗ_ΔΕΙΚΤΩΝ!Z103/ΣΥΝΘΕΣΗ_ΔΕΙΚΤΩΝ!Z102)</f>
        <v>-1.351371916672282E-2</v>
      </c>
      <c r="AA102" s="10">
        <f>LN(ΣΥΝΘΕΣΗ_ΔΕΙΚΤΩΝ!AA103/ΣΥΝΘΕΣΗ_ΔΕΙΚΤΩΝ!AA102)</f>
        <v>2.4243611609992853E-2</v>
      </c>
      <c r="AB102" s="10">
        <f>LN(ΣΥΝΘΕΣΗ_ΔΕΙΚΤΩΝ!AB103/ΣΥΝΘΕΣΗ_ΔΕΙΚΤΩΝ!AB102)</f>
        <v>-6.6152391187193167E-3</v>
      </c>
      <c r="AC102" s="10">
        <f>LN(ΣΥΝΘΕΣΗ_ΔΕΙΚΤΩΝ!AC103/ΣΥΝΘΕΣΗ_ΔΕΙΚΤΩΝ!AC102)</f>
        <v>8.2443669211074586E-2</v>
      </c>
      <c r="AD102" s="10">
        <f>LN(ΣΥΝΘΕΣΗ_ΔΕΙΚΤΩΝ!AD103/ΣΥΝΘΕΣΗ_ΔΕΙΚΤΩΝ!AD102)</f>
        <v>2.3024808398153674E-2</v>
      </c>
      <c r="AE102" s="10">
        <f>LN(ΣΥΝΘΕΣΗ_ΔΕΙΚΤΩΝ!AE103/ΣΥΝΘΕΣΗ_ΔΕΙΚΤΩΝ!AE102)</f>
        <v>6.5597282485813271E-2</v>
      </c>
      <c r="AF102" s="10">
        <f>LN(ΣΥΝΘΕΣΗ_ΔΕΙΚΤΩΝ!AF103/ΣΥΝΘΕΣΗ_ΔΕΙΚΤΩΝ!AF102)</f>
        <v>8.0214333845753053E-3</v>
      </c>
      <c r="AG102" s="10">
        <f>LN(ΣΥΝΘΕΣΗ_ΔΕΙΚΤΩΝ!AG103/ΣΥΝΘΕΣΗ_ΔΕΙΚΤΩΝ!AG102)</f>
        <v>-3.3522692038643449E-2</v>
      </c>
      <c r="AH102" s="10">
        <f>LN(ΣΥΝΘΕΣΗ_ΔΕΙΚΤΩΝ!AH103/ΣΥΝΘΕΣΗ_ΔΕΙΚΤΩΝ!AH102)</f>
        <v>2.0906684819313643E-2</v>
      </c>
      <c r="AI102" s="10">
        <f>LN(ΣΥΝΘΕΣΗ_ΔΕΙΚΤΩΝ!AI103/ΣΥΝΘΕΣΗ_ΔΕΙΚΤΩΝ!AI102)</f>
        <v>9.0867793621811225E-4</v>
      </c>
      <c r="AJ102" s="10">
        <f>LN(ΣΥΝΘΕΣΗ_ΔΕΙΚΤΩΝ!AJ103/ΣΥΝΘΕΣΗ_ΔΕΙΚΤΩΝ!AJ102)</f>
        <v>2.5672355054126818E-2</v>
      </c>
      <c r="AK102" s="10">
        <f>LN(ΣΥΝΘΕΣΗ_ΔΕΙΚΤΩΝ!AK103/ΣΥΝΘΕΣΗ_ΔΕΙΚΤΩΝ!AK102)</f>
        <v>1.9934214900817329E-2</v>
      </c>
    </row>
    <row r="103" spans="1:37" x14ac:dyDescent="0.25">
      <c r="A103" s="5">
        <v>42976</v>
      </c>
      <c r="B103" s="10">
        <f>LN(ΣΥΝΘΕΣΗ_ΔΕΙΚΤΩΝ!B104/ΣΥΝΘΕΣΗ_ΔΕΙΚΤΩΝ!B103)</f>
        <v>4.9698362853412082E-3</v>
      </c>
      <c r="C103" s="10">
        <f>LN(ΣΥΝΘΕΣΗ_ΔΕΙΚΤΩΝ!C104/ΣΥΝΘΕΣΗ_ΔΕΙΚΤΩΝ!C103)</f>
        <v>-9.5012591241402516E-3</v>
      </c>
      <c r="D103" s="10">
        <f>LN(ΣΥΝΘΕΣΗ_ΔΕΙΚΤΩΝ!D104/ΣΥΝΘΕΣΗ_ΔΕΙΚΤΩΝ!D103)</f>
        <v>1.1129661694206506E-3</v>
      </c>
      <c r="E103" s="10">
        <f>LN(ΣΥΝΘΕΣΗ_ΔΕΙΚΤΩΝ!E104/ΣΥΝΘΕΣΗ_ΔΕΙΚΤΩΝ!E103)</f>
        <v>-3.5524016043677721E-3</v>
      </c>
      <c r="F103" s="10">
        <f>LN(ΣΥΝΘΕΣΗ_ΔΕΙΚΤΩΝ!F104/ΣΥΝΘΕΣΗ_ΔΕΙΚΤΩΝ!F103)</f>
        <v>-8.9955629085779858E-3</v>
      </c>
      <c r="G103" s="10">
        <f>LN(ΣΥΝΘΕΣΗ_ΔΕΙΚΤΩΝ!G104/ΣΥΝΘΕΣΗ_ΔΕΙΚΤΩΝ!G103)</f>
        <v>-8.7591800898814652E-3</v>
      </c>
      <c r="H103" s="10">
        <f>LN(ΣΥΝΘΕΣΗ_ΔΕΙΚΤΩΝ!H104/ΣΥΝΘΕΣΗ_ΔΕΙΚΤΩΝ!H103)</f>
        <v>-1.8349138668196541E-2</v>
      </c>
      <c r="I103" s="10">
        <f>LN(ΣΥΝΘΕΣΗ_ΔΕΙΚΤΩΝ!I104/ΣΥΝΘΕΣΗ_ΔΕΙΚΤΩΝ!I103)</f>
        <v>-5.0505157860685915E-3</v>
      </c>
      <c r="J103" s="10">
        <f>LN(ΣΥΝΘΕΣΗ_ΔΕΙΚΤΩΝ!J104/ΣΥΝΘΕΣΗ_ΔΕΙΚΤΩΝ!J103)</f>
        <v>0</v>
      </c>
      <c r="K103" s="10">
        <f>LN(ΣΥΝΘΕΣΗ_ΔΕΙΚΤΩΝ!K104/ΣΥΝΘΕΣΗ_ΔΕΙΚΤΩΝ!K103)</f>
        <v>-1.7778246021283944E-2</v>
      </c>
      <c r="L103" s="10">
        <f>LN(ΣΥΝΘΕΣΗ_ΔΕΙΚΤΩΝ!L104/ΣΥΝΘΕΣΗ_ΔΕΙΚΤΩΝ!L103)</f>
        <v>-2.3438572972017468E-2</v>
      </c>
      <c r="M103" s="10">
        <f>LN(ΣΥΝΘΕΣΗ_ΔΕΙΚΤΩΝ!M104/ΣΥΝΘΕΣΗ_ΔΕΙΚΤΩΝ!M103)</f>
        <v>-2.0000666706669428E-2</v>
      </c>
      <c r="N103" s="10">
        <f>LN(ΣΥΝΘΕΣΗ_ΔΕΙΚΤΩΝ!N104/ΣΥΝΘΕΣΗ_ΔΕΙΚΤΩΝ!N103)</f>
        <v>-5.3619431413852872E-3</v>
      </c>
      <c r="O103" s="10">
        <f>LN(ΣΥΝΘΕΣΗ_ΔΕΙΚΤΩΝ!O104/ΣΥΝΘΕΣΗ_ΔΕΙΚΤΩΝ!O103)</f>
        <v>-1.0569681489687668E-2</v>
      </c>
      <c r="P103" s="10">
        <f>LN(ΣΥΝΘΕΣΗ_ΔΕΙΚΤΩΝ!P104/ΣΥΝΘΕΣΗ_ΔΕΙΚΤΩΝ!P103)</f>
        <v>-7.3723346023237251E-3</v>
      </c>
      <c r="Q103" s="10">
        <f>LN(ΣΥΝΘΕΣΗ_ΔΕΙΚΤΩΝ!Q104/ΣΥΝΘΕΣΗ_ΔΕΙΚΤΩΝ!Q103)</f>
        <v>-3.1397200046676412E-3</v>
      </c>
      <c r="R103" s="10">
        <f>LN(ΣΥΝΘΕΣΗ_ΔΕΙΚΤΩΝ!R104/ΣΥΝΘΕΣΗ_ΔΕΙΚΤΩΝ!R103)</f>
        <v>-1.8692133012152633E-2</v>
      </c>
      <c r="S103" s="10">
        <f>LN(ΣΥΝΘΕΣΗ_ΔΕΙΚΤΩΝ!S104/ΣΥΝΘΕΣΗ_ΔΕΙΚΤΩΝ!S103)</f>
        <v>-2.4968801985871545E-3</v>
      </c>
      <c r="T103" s="10">
        <f>LN(ΣΥΝΘΕΣΗ_ΔΕΙΚΤΩΝ!T104/ΣΥΝΘΕΣΗ_ΔΕΙΚΤΩΝ!T103)</f>
        <v>-4.1580101486637881E-3</v>
      </c>
      <c r="U103" s="10">
        <f>LN(ΣΥΝΘΕΣΗ_ΔΕΙΚΤΩΝ!U104/ΣΥΝΘΕΣΗ_ΔΕΙΚΤΩΝ!U103)</f>
        <v>-1.4074827703636888E-2</v>
      </c>
      <c r="V103" s="10">
        <f>LN(ΣΥΝΘΕΣΗ_ΔΕΙΚΤΩΝ!V104/ΣΥΝΘΕΣΗ_ΔΕΙΚΤΩΝ!V103)</f>
        <v>-1.6820861829848262E-3</v>
      </c>
      <c r="W103" s="10">
        <f>LN(ΣΥΝΘΕΣΗ_ΔΕΙΚΤΩΝ!W104/ΣΥΝΘΕΣΗ_ΔΕΙΚΤΩΝ!W103)</f>
        <v>-1.7266616020931533E-2</v>
      </c>
      <c r="X103" s="10">
        <f>LN(ΣΥΝΘΕΣΗ_ΔΕΙΚΤΩΝ!X104/ΣΥΝΘΕΣΗ_ΔΕΙΚΤΩΝ!X103)</f>
        <v>-1.0953012019197093E-2</v>
      </c>
      <c r="Y103" s="10">
        <f>LN(ΣΥΝΘΕΣΗ_ΔΕΙΚΤΩΝ!Y104/ΣΥΝΘΕΣΗ_ΔΕΙΚΤΩΝ!Y103)</f>
        <v>-2.8737609767356682E-2</v>
      </c>
      <c r="Z103" s="10">
        <f>LN(ΣΥΝΘΕΣΗ_ΔΕΙΚΤΩΝ!Z104/ΣΥΝΘΕΣΗ_ΔΕΙΚΤΩΝ!Z103)</f>
        <v>-2.0619287202735703E-2</v>
      </c>
      <c r="AA103" s="10">
        <f>LN(ΣΥΝΘΕΣΗ_ΔΕΙΚΤΩΝ!AA104/ΣΥΝΘΕΣΗ_ΔΕΙΚΤΩΝ!AA103)</f>
        <v>-6.0060240602119218E-3</v>
      </c>
      <c r="AB103" s="10">
        <f>LN(ΣΥΝΘΕΣΗ_ΔΕΙΚΤΩΝ!AB104/ΣΥΝΘΕΣΗ_ΔΕΙΚΤΩΝ!AB103)</f>
        <v>-1.5607897665990829E-2</v>
      </c>
      <c r="AC103" s="10">
        <f>LN(ΣΥΝΘΕΣΗ_ΔΕΙΚΤΩΝ!AC104/ΣΥΝΘΕΣΗ_ΔΕΙΚΤΩΝ!AC103)</f>
        <v>-2.181904739463961E-2</v>
      </c>
      <c r="AD103" s="10">
        <f>LN(ΣΥΝΘΕΣΗ_ΔΕΙΚΤΩΝ!AD104/ΣΥΝΘΕΣΗ_ΔΕΙΚΤΩΝ!AD103)</f>
        <v>-3.0819080124972496E-2</v>
      </c>
      <c r="AE103" s="10">
        <f>LN(ΣΥΝΘΕΣΗ_ΔΕΙΚΤΩΝ!AE104/ΣΥΝΘΕΣΗ_ΔΕΙΚΤΩΝ!AE103)</f>
        <v>0</v>
      </c>
      <c r="AF103" s="10">
        <f>LN(ΣΥΝΘΕΣΗ_ΔΕΙΚΤΩΝ!AF104/ΣΥΝΘΕΣΗ_ΔΕΙΚΤΩΝ!AF103)</f>
        <v>-9.3646169310428583E-3</v>
      </c>
      <c r="AG103" s="10">
        <f>LN(ΣΥΝΘΕΣΗ_ΔΕΙΚΤΩΝ!AG104/ΣΥΝΘΕΣΗ_ΔΕΙΚΤΩΝ!AG103)</f>
        <v>-3.2335380642936576E-2</v>
      </c>
      <c r="AH103" s="10">
        <f>LN(ΣΥΝΘΕΣΗ_ΔΕΙΚΤΩΝ!AH104/ΣΥΝΘΕΣΗ_ΔΕΙΚΤΩΝ!AH103)</f>
        <v>-3.5091319811269943E-2</v>
      </c>
      <c r="AI103" s="10">
        <f>LN(ΣΥΝΘΕΣΗ_ΔΕΙΚΤΩΝ!AI104/ΣΥΝΘΕΣΗ_ΔΕΙΚΤΩΝ!AI103)</f>
        <v>0</v>
      </c>
      <c r="AJ103" s="10">
        <f>LN(ΣΥΝΘΕΣΗ_ΔΕΙΚΤΩΝ!AJ104/ΣΥΝΘΕΣΗ_ΔΕΙΚΤΩΝ!AJ103)</f>
        <v>-6.9364439966570985E-3</v>
      </c>
      <c r="AK103" s="10">
        <f>LN(ΣΥΝΘΕΣΗ_ΔΕΙΚΤΩΝ!AK104/ΣΥΝΘΕΣΗ_ΔΕΙΚΤΩΝ!AK103)</f>
        <v>-1.6584128015535181E-2</v>
      </c>
    </row>
    <row r="104" spans="1:37" x14ac:dyDescent="0.25">
      <c r="A104" s="5">
        <v>42977</v>
      </c>
      <c r="B104" s="10">
        <f>LN(ΣΥΝΘΕΣΗ_ΔΕΙΚΤΩΝ!B105/ΣΥΝΘΕΣΗ_ΔΕΙΚΤΩΝ!B104)</f>
        <v>2.4756864987668242E-3</v>
      </c>
      <c r="C104" s="10">
        <f>LN(ΣΥΝΘΕΣΗ_ΔΕΙΚΤΩΝ!C105/ΣΥΝΘΕΣΗ_ΔΕΙΚΤΩΝ!C104)</f>
        <v>1.9074874643948334E-3</v>
      </c>
      <c r="D104" s="10">
        <f>LN(ΣΥΝΘΕΣΗ_ΔΕΙΚΤΩΝ!D105/ΣΥΝΘΕΣΗ_ΔΕΙΚΤΩΝ!D104)</f>
        <v>1.1117288526904154E-3</v>
      </c>
      <c r="E104" s="10">
        <f>LN(ΣΥΝΘΕΣΗ_ΔΕΙΚΤΩΝ!E105/ΣΥΝΘΕΣΗ_ΔΕΙΚΤΩΝ!E104)</f>
        <v>3.5524016043677006E-3</v>
      </c>
      <c r="F104" s="10">
        <f>LN(ΣΥΝΘΕΣΗ_ΔΕΙΚΤΩΝ!F105/ΣΥΝΘΕΣΗ_ΔΕΙΚΤΩΝ!F104)</f>
        <v>-1.5071592905713629E-3</v>
      </c>
      <c r="G104" s="10">
        <f>LN(ΣΥΝΘΕΣΗ_ΔΕΙΚΤΩΝ!G105/ΣΥΝΘΕΣΗ_ΔΕΙΚΤΩΝ!G104)</f>
        <v>0</v>
      </c>
      <c r="H104" s="10">
        <f>LN(ΣΥΝΘΕΣΗ_ΔΕΙΚΤΩΝ!H105/ΣΥΝΘΕΣΗ_ΔΕΙΚΤΩΝ!H104)</f>
        <v>-1.1173300598125189E-2</v>
      </c>
      <c r="I104" s="10">
        <f>LN(ΣΥΝΘΕΣΗ_ΔΕΙΚΤΩΝ!I105/ΣΥΝΘΕΣΗ_ΔΕΙΚΤΩΝ!I104)</f>
        <v>5.0505157860685716E-3</v>
      </c>
      <c r="J104" s="10">
        <f>LN(ΣΥΝΘΕΣΗ_ΔΕΙΚΤΩΝ!J105/ΣΥΝΘΕΣΗ_ΔΕΙΚΤΩΝ!J104)</f>
        <v>0</v>
      </c>
      <c r="K104" s="10">
        <f>LN(ΣΥΝΘΕΣΗ_ΔΕΙΚΤΩΝ!K105/ΣΥΝΘΕΣΗ_ΔΕΙΚΤΩΝ!K104)</f>
        <v>0</v>
      </c>
      <c r="L104" s="10">
        <f>LN(ΣΥΝΘΕΣΗ_ΔΕΙΚΤΩΝ!L105/ΣΥΝΘΕΣΗ_ΔΕΙΚΤΩΝ!L104)</f>
        <v>-1.4598799421152636E-2</v>
      </c>
      <c r="M104" s="10">
        <f>LN(ΣΥΝΘΕΣΗ_ΔΕΙΚΤΩΝ!M105/ΣΥΝΘΕΣΗ_ΔΕΙΚΤΩΝ!M104)</f>
        <v>8.3822787528044385E-3</v>
      </c>
      <c r="N104" s="10">
        <f>LN(ΣΥΝΘΕΣΗ_ΔΕΙΚΤΩΝ!N105/ΣΥΝΘΕΣΗ_ΔΕΙΚΤΩΝ!N104)</f>
        <v>1.6000341346440902E-2</v>
      </c>
      <c r="O104" s="10">
        <f>LN(ΣΥΝΘΕΣΗ_ΔΕΙΚΤΩΝ!O105/ΣΥΝΘΕΣΗ_ΔΕΙΚΤΩΝ!O104)</f>
        <v>-9.4899881848481676E-3</v>
      </c>
      <c r="P104" s="10">
        <f>LN(ΣΥΝΘΕΣΗ_ΔΕΙΚΤΩΝ!P105/ΣΥΝΘΕΣΗ_ΔΕΙΚΤΩΝ!P104)</f>
        <v>-1.1696039763191411E-2</v>
      </c>
      <c r="Q104" s="10">
        <f>LN(ΣΥΝΘΕΣΗ_ΔΕΙΚΤΩΝ!Q105/ΣΥΝΘΕΣΗ_ΔΕΙΚΤΩΝ!Q104)</f>
        <v>-1.2021656958656049E-2</v>
      </c>
      <c r="R104" s="10">
        <f>LN(ΣΥΝΘΕΣΗ_ΔΕΙΚΤΩΝ!R105/ΣΥΝΘΕΣΗ_ΔΕΙΚΤΩΝ!R104)</f>
        <v>9.3897403498389171E-3</v>
      </c>
      <c r="S104" s="10">
        <f>LN(ΣΥΝΘΕΣΗ_ΔΕΙΚΤΩΝ!S105/ΣΥΝΘΕΣΗ_ΔΕΙΚΤΩΝ!S104)</f>
        <v>0</v>
      </c>
      <c r="T104" s="10">
        <f>LN(ΣΥΝΘΕΣΗ_ΔΕΙΚΤΩΝ!T105/ΣΥΝΘΕΣΗ_ΔΕΙΚΤΩΝ!T104)</f>
        <v>-8.3682496705165792E-3</v>
      </c>
      <c r="U104" s="10">
        <f>LN(ΣΥΝΘΕΣΗ_ΔΕΙΚΤΩΝ!U105/ΣΥΝΘΕΣΗ_ΔΕΙΚΤΩΝ!U104)</f>
        <v>-7.1124055158070174E-3</v>
      </c>
      <c r="V104" s="10">
        <f>LN(ΣΥΝΘΕΣΗ_ΔΕΙΚΤΩΝ!V105/ΣΥΝΘΕΣΗ_ΔΕΙΚΤΩΝ!V104)</f>
        <v>-6.7567824628797625E-3</v>
      </c>
      <c r="W104" s="10">
        <f>LN(ΣΥΝΘΕΣΗ_ΔΕΙΚΤΩΝ!W105/ΣΥΝΘΕΣΗ_ΔΕΙΚΤΩΝ!W104)</f>
        <v>1.4503265776464615E-3</v>
      </c>
      <c r="X104" s="10">
        <f>LN(ΣΥΝΘΕΣΗ_ΔΕΙΚΤΩΝ!X105/ΣΥΝΘΕΣΗ_ΔΕΙΚΤΩΝ!X104)</f>
        <v>1.746769304039078E-2</v>
      </c>
      <c r="Y104" s="10">
        <f>LN(ΣΥΝΘΕΣΗ_ΔΕΙΚΤΩΝ!Y105/ΣΥΝΘΕΣΗ_ΔΕΙΚΤΩΝ!Y104)</f>
        <v>0</v>
      </c>
      <c r="Z104" s="10">
        <f>LN(ΣΥΝΘΕΣΗ_ΔΕΙΚΤΩΝ!Z105/ΣΥΝΘΕΣΗ_ΔΕΙΚΤΩΝ!Z104)</f>
        <v>1.3793322132335769E-2</v>
      </c>
      <c r="AA104" s="10">
        <f>LN(ΣΥΝΘΕΣΗ_ΔΕΙΚΤΩΝ!AA105/ΣΥΝΘΕΣΗ_ΔΕΙΚΤΩΝ!AA104)</f>
        <v>-6.0423144559625863E-3</v>
      </c>
      <c r="AB104" s="10">
        <f>LN(ΣΥΝΘΕΣΗ_ΔΕΙΚΤΩΝ!AB105/ΣΥΝΘΕΣΗ_ΔΕΙΚΤΩΝ!AB104)</f>
        <v>0</v>
      </c>
      <c r="AC104" s="10">
        <f>LN(ΣΥΝΘΕΣΗ_ΔΕΙΚΤΩΝ!AC105/ΣΥΝΘΕΣΗ_ΔΕΙΚΤΩΝ!AC104)</f>
        <v>1.4598799421152631E-2</v>
      </c>
      <c r="AD104" s="10">
        <f>LN(ΣΥΝΘΕΣΗ_ΔΕΙΚΤΩΝ!AD105/ΣΥΝΘΕΣΗ_ΔΕΙΚΤΩΝ!AD104)</f>
        <v>6.2402698600846733E-3</v>
      </c>
      <c r="AE104" s="10">
        <f>LN(ΣΥΝΘΕΣΗ_ΔΕΙΚΤΩΝ!AE105/ΣΥΝΘΕΣΗ_ΔΕΙΚΤΩΝ!AE104)</f>
        <v>7.9051795071132473E-3</v>
      </c>
      <c r="AF104" s="10">
        <f>LN(ΣΥΝΘΕΣΗ_ΔΕΙΚΤΩΝ!AF105/ΣΥΝΘΕΣΗ_ΔΕΙΚΤΩΝ!AF104)</f>
        <v>8.0321716972642527E-3</v>
      </c>
      <c r="AG104" s="10">
        <f>LN(ΣΥΝΘΕΣΗ_ΔΕΙΚΤΩΝ!AG105/ΣΥΝΘΕΣΗ_ΔΕΙΚΤΩΝ!AG104)</f>
        <v>2.3446669592540547E-3</v>
      </c>
      <c r="AH104" s="10">
        <f>LN(ΣΥΝΘΕΣΗ_ΔΕΙΚΤΩΝ!AH105/ΣΥΝΘΕΣΗ_ΔΕΙΚΤΩΝ!AH104)</f>
        <v>-7.168489478612516E-3</v>
      </c>
      <c r="AI104" s="10">
        <f>LN(ΣΥΝΘΕΣΗ_ΔΕΙΚΤΩΝ!AI105/ΣΥΝΘΕΣΗ_ΔΕΙΚΤΩΝ!AI104)</f>
        <v>8.1411575836998658E-3</v>
      </c>
      <c r="AJ104" s="10">
        <f>LN(ΣΥΝΘΕΣΗ_ΔΕΙΚΤΩΝ!AJ105/ΣΥΝΘΕΣΗ_ΔΕΙΚΤΩΝ!AJ104)</f>
        <v>1.3825104991842554E-2</v>
      </c>
      <c r="AK104" s="10">
        <f>LN(ΣΥΝΘΕΣΗ_ΔΕΙΚΤΩΝ!AK105/ΣΥΝΘΕΣΗ_ΔΕΙΚΤΩΝ!AK104)</f>
        <v>0</v>
      </c>
    </row>
    <row r="105" spans="1:37" x14ac:dyDescent="0.25">
      <c r="A105" s="5">
        <v>42978</v>
      </c>
      <c r="B105" s="10">
        <f>LN(ΣΥΝΘΕΣΗ_ΔΕΙΚΤΩΝ!B106/ΣΥΝΘΕΣΗ_ΔΕΙΚΤΩΝ!B105)</f>
        <v>1.6118078439648242E-2</v>
      </c>
      <c r="C105" s="10">
        <f>LN(ΣΥΝΘΕΣΗ_ΔΕΙΚΤΩΝ!C106/ΣΥΝΘΕΣΗ_ΔΕΙΚΤΩΝ!C105)</f>
        <v>-4.2969748617762756E-3</v>
      </c>
      <c r="D105" s="10">
        <f>LN(ΣΥΝΘΕΣΗ_ΔΕΙΚΤΩΝ!D106/ΣΥΝΘΕΣΗ_ΔΕΙΚΤΩΝ!D105)</f>
        <v>0</v>
      </c>
      <c r="E105" s="10">
        <f>LN(ΣΥΝΘΕΣΗ_ΔΕΙΚΤΩΝ!E106/ΣΥΝΘΕΣΗ_ΔΕΙΚΤΩΝ!E105)</f>
        <v>-7.1174677688639896E-3</v>
      </c>
      <c r="F105" s="10">
        <f>LN(ΣΥΝΘΕΣΗ_ΔΕΙΚΤΩΝ!F106/ΣΥΝΘΕΣΗ_ΔΕΙΚΤΩΝ!F105)</f>
        <v>-1.0614201241773541E-2</v>
      </c>
      <c r="G105" s="10">
        <f>LN(ΣΥΝΘΕΣΗ_ΔΕΙΚΤΩΝ!G106/ΣΥΝΘΕΣΗ_ΔΕΙΚΤΩΝ!G105)</f>
        <v>-2.9764101906453861E-2</v>
      </c>
      <c r="H105" s="10">
        <f>LN(ΣΥΝΘΕΣΗ_ΔΕΙΚΤΩΝ!H106/ΣΥΝΘΕΣΗ_ΔΕΙΚΤΩΝ!H105)</f>
        <v>-7.5188324140272279E-3</v>
      </c>
      <c r="I105" s="10">
        <f>LN(ΣΥΝΘΕΣΗ_ΔΕΙΚΤΩΝ!I106/ΣΥΝΘΕΣΗ_ΔΕΙΚΤΩΝ!I105)</f>
        <v>0</v>
      </c>
      <c r="J105" s="10">
        <f>LN(ΣΥΝΘΕΣΗ_ΔΕΙΚΤΩΝ!J106/ΣΥΝΘΕΣΗ_ΔΕΙΚΤΩΝ!J105)</f>
        <v>0</v>
      </c>
      <c r="K105" s="10">
        <f>LN(ΣΥΝΘΕΣΗ_ΔΕΙΚΤΩΝ!K106/ΣΥΝΘΕΣΗ_ΔΕΙΚΤΩΝ!K105)</f>
        <v>8.9286307443013982E-3</v>
      </c>
      <c r="L105" s="10">
        <f>LN(ΣΥΝΘΕΣΗ_ΔΕΙΚΤΩΝ!L106/ΣΥΝΘΕΣΗ_ΔΕΙΚΤΩΝ!L105)</f>
        <v>1.8543577712168885E-2</v>
      </c>
      <c r="M105" s="10">
        <f>LN(ΣΥΝΘΕΣΗ_ΔΕΙΚΤΩΝ!M106/ΣΥΝΘΕΣΗ_ΔΕΙΚΤΩΝ!M105)</f>
        <v>9.9668599153920744E-3</v>
      </c>
      <c r="N105" s="10">
        <f>LN(ΣΥΝΘΕΣΗ_ΔΕΙΚΤΩΝ!N106/ΣΥΝΘΕΣΗ_ΔΕΙΚΤΩΝ!N105)</f>
        <v>0</v>
      </c>
      <c r="O105" s="10">
        <f>LN(ΣΥΝΘΕΣΗ_ΔΕΙΚΤΩΝ!O106/ΣΥΝΘΕΣΗ_ΔΕΙΚΤΩΝ!O105)</f>
        <v>2.3558215517049175E-2</v>
      </c>
      <c r="P105" s="10">
        <f>LN(ΣΥΝΘΕΣΗ_ΔΕΙΚΤΩΝ!P106/ΣΥΝΘΕΣΗ_ΔΕΙΚΤΩΝ!P105)</f>
        <v>4.2689499195760145E-3</v>
      </c>
      <c r="Q105" s="10">
        <f>LN(ΣΥΝΘΕΣΗ_ΔΕΙΚΤΩΝ!Q106/ΣΥΝΘΕΣΗ_ΔΕΙΚΤΩΝ!Q105)</f>
        <v>-6.3857177401892267E-3</v>
      </c>
      <c r="R105" s="10">
        <f>LN(ΣΥΝΘΕΣΗ_ΔΕΙΚΤΩΝ!R106/ΣΥΝΘΕΣΗ_ΔΕΙΚΤΩΝ!R105)</f>
        <v>0</v>
      </c>
      <c r="S105" s="10">
        <f>LN(ΣΥΝΘΕΣΗ_ΔΕΙΚΤΩΝ!S106/ΣΥΝΘΕΣΗ_ΔΕΙΚΤΩΝ!S105)</f>
        <v>0</v>
      </c>
      <c r="T105" s="10">
        <f>LN(ΣΥΝΘΕΣΗ_ΔΕΙΚΤΩΝ!T106/ΣΥΝΘΕΣΗ_ΔΕΙΚΤΩΝ!T105)</f>
        <v>2.0986366569212054E-3</v>
      </c>
      <c r="U105" s="10">
        <f>LN(ΣΥΝΘΕΣΗ_ΔΕΙΚΤΩΝ!U106/ΣΥΝΘΕΣΗ_ΔΕΙΚΤΩΝ!U105)</f>
        <v>4.1250168365375067E-2</v>
      </c>
      <c r="V105" s="10">
        <f>LN(ΣΥΝΘΕΣΗ_ΔΕΙΚΤΩΝ!V106/ΣΥΝΘΕΣΗ_ΔΕΙΚΤΩΝ!V105)</f>
        <v>1.6807118316381191E-2</v>
      </c>
      <c r="W105" s="10">
        <f>LN(ΣΥΝΘΕΣΗ_ΔΕΙΚΤΩΝ!W106/ΣΥΝΘΕΣΗ_ΔΕΙΚΤΩΝ!W105)</f>
        <v>0</v>
      </c>
      <c r="X105" s="10">
        <f>LN(ΣΥΝΘΕΣΗ_ΔΕΙΚΤΩΝ!X106/ΣΥΝΘΕΣΗ_ΔΕΙΚΤΩΝ!X105)</f>
        <v>-2.166848085090314E-3</v>
      </c>
      <c r="Y105" s="10">
        <f>LN(ΣΥΝΘΕΣΗ_ΔΕΙΚΤΩΝ!Y106/ΣΥΝΘΕΣΗ_ΔΕΙΚΤΩΝ!Y105)</f>
        <v>-1.1730339785489716E-2</v>
      </c>
      <c r="Z105" s="10">
        <f>LN(ΣΥΝΘΕΣΗ_ΔΕΙΚΤΩΝ!Z106/ΣΥΝΘΕΣΗ_ΔΕΙΚΤΩΝ!Z105)</f>
        <v>-3.484673133016819E-2</v>
      </c>
      <c r="AA105" s="10">
        <f>LN(ΣΥΝΘΕΣΗ_ΔΕΙΚΤΩΝ!AA106/ΣΥΝΘΕΣΗ_ΔΕΙΚΤΩΝ!AA105)</f>
        <v>-2.4541108916117545E-2</v>
      </c>
      <c r="AB105" s="10">
        <f>LN(ΣΥΝΘΕΣΗ_ΔΕΙΚΤΩΝ!AB106/ΣΥΝΘΕΣΗ_ΔΕΙΚΤΩΝ!AB105)</f>
        <v>-1.3574869091068986E-2</v>
      </c>
      <c r="AC105" s="10">
        <f>LN(ΣΥΝΘΕΣΗ_ΔΕΙΚΤΩΝ!AC106/ΣΥΝΘΕΣΗ_ΔΕΙΚΤΩΝ!AC105)</f>
        <v>7.2202479734870973E-3</v>
      </c>
      <c r="AD105" s="10">
        <f>LN(ΣΥΝΘΕΣΗ_ΔΕΙΚΤΩΝ!AD106/ΣΥΝΘΕΣΗ_ΔΕΙΚΤΩΝ!AD105)</f>
        <v>-1.2519725344927709E-2</v>
      </c>
      <c r="AE105" s="10">
        <f>LN(ΣΥΝΘΕΣΗ_ΔΕΙΚΤΩΝ!AE106/ΣΥΝΘΕΣΗ_ΔΕΙΚΤΩΝ!AE105)</f>
        <v>-3.2002731086173831E-2</v>
      </c>
      <c r="AF105" s="10">
        <f>LN(ΣΥΝΘΕΣΗ_ΔΕΙΚΤΩΝ!AF106/ΣΥΝΘΕΣΗ_ΔΕΙΚΤΩΝ!AF105)</f>
        <v>-4.0080213975388218E-3</v>
      </c>
      <c r="AG105" s="10">
        <f>LN(ΣΥΝΘΕΣΗ_ΔΕΙΚΤΩΝ!AG106/ΣΥΝΘΕΣΗ_ΔΕΙΚΤΩΝ!AG105)</f>
        <v>0</v>
      </c>
      <c r="AH105" s="10">
        <f>LN(ΣΥΝΘΕΣΗ_ΔΕΙΚΤΩΝ!AH106/ΣΥΝΘΕΣΗ_ΔΕΙΚΤΩΝ!AH105)</f>
        <v>-7.2202479734870201E-3</v>
      </c>
      <c r="AI105" s="10">
        <f>LN(ΣΥΝΘΕΣΗ_ΔΕΙΚΤΩΝ!AI106/ΣΥΝΘΕΣΗ_ΔΕΙΚΤΩΝ!AI105)</f>
        <v>0</v>
      </c>
      <c r="AJ105" s="10">
        <f>LN(ΣΥΝΘΕΣΗ_ΔΕΙΚΤΩΝ!AJ106/ΣΥΝΘΕΣΗ_ΔΕΙΚΤΩΝ!AJ105)</f>
        <v>-2.2909517465558244E-3</v>
      </c>
      <c r="AK105" s="10">
        <f>LN(ΣΥΝΘΕΣΗ_ΔΕΙΚΤΩΝ!AK106/ΣΥΝΘΕΣΗ_ΔΕΙΚΤΩΝ!AK105)</f>
        <v>1.3289232118682487E-2</v>
      </c>
    </row>
    <row r="106" spans="1:37" x14ac:dyDescent="0.25">
      <c r="A106" s="5">
        <v>42979</v>
      </c>
      <c r="B106" s="10">
        <f>LN(ΣΥΝΘΕΣΗ_ΔΕΙΚΤΩΝ!B107/ΣΥΝΘΕΣΗ_ΔΕΙΚΤΩΝ!B106)</f>
        <v>7.9626524230175834E-3</v>
      </c>
      <c r="C106" s="10">
        <f>LN(ΣΥΝΘΕΣΗ_ΔΕΙΚΤΩΝ!C107/ΣΥΝΘΕΣΗ_ΔΕΙΚΤΩΝ!C106)</f>
        <v>2.3894873973814854E-3</v>
      </c>
      <c r="D106" s="10">
        <f>LN(ΣΥΝΘΕΣΗ_ΔΕΙΚΤΩΝ!D107/ΣΥΝΘΕΣΗ_ΔΕΙΚΤΩΝ!D106)</f>
        <v>9.950330853168092E-3</v>
      </c>
      <c r="E106" s="10">
        <f>LN(ΣΥΝΘΕΣΗ_ΔΕΙΚΤΩΝ!E107/ΣΥΝΘΕΣΗ_ΔΕΙΚΤΩΝ!E106)</f>
        <v>-7.8881728490061438E-3</v>
      </c>
      <c r="F106" s="10">
        <f>LN(ΣΥΝΘΕΣΗ_ΔΕΙΚΤΩΝ!F107/ΣΥΝΘΕΣΗ_ΔΕΙΚΤΩΝ!F106)</f>
        <v>2.5584540700638949E-2</v>
      </c>
      <c r="G106" s="10">
        <f>LN(ΣΥΝΘΕΣΗ_ΔΕΙΚΤΩΝ!G107/ΣΥΝΘΕΣΗ_ΔΕΙΚΤΩΝ!G106)</f>
        <v>-1.5220994010355355E-2</v>
      </c>
      <c r="H106" s="10">
        <f>LN(ΣΥΝΘΕΣΗ_ΔΕΙΚΤΩΝ!H107/ΣΥΝΘΕΣΗ_ΔΕΙΚΤΩΝ!H106)</f>
        <v>1.3741627852296389E-2</v>
      </c>
      <c r="I106" s="10">
        <f>LN(ΣΥΝΘΕΣΗ_ΔΕΙΚΤΩΝ!I107/ΣΥΝΘΕΣΗ_ΔΕΙΚΤΩΝ!I106)</f>
        <v>0</v>
      </c>
      <c r="J106" s="10">
        <f>LN(ΣΥΝΘΕΣΗ_ΔΕΙΚΤΩΝ!J107/ΣΥΝΘΕΣΗ_ΔΕΙΚΤΩΝ!J106)</f>
        <v>-8.3368074857745312E-4</v>
      </c>
      <c r="K106" s="10">
        <f>LN(ΣΥΝΘΕΣΗ_ΔΕΙΚΤΩΝ!K107/ΣΥΝΘΕΣΗ_ΔΕΙΚΤΩΝ!K106)</f>
        <v>-1.7937700686667318E-2</v>
      </c>
      <c r="L106" s="10">
        <f>LN(ΣΥΝΘΕΣΗ_ΔΕΙΚΤΩΝ!L107/ΣΥΝΘΕΣΗ_ΔΕΙΚΤΩΝ!L106)</f>
        <v>-2.6281224062695806E-3</v>
      </c>
      <c r="M106" s="10">
        <f>LN(ΣΥΝΘΕΣΗ_ΔΕΙΚΤΩΝ!M107/ΣΥΝΘΕΣΗ_ΔΕΙΚΤΩΝ!M106)</f>
        <v>-8.2988028146950658E-3</v>
      </c>
      <c r="N106" s="10">
        <f>LN(ΣΥΝΘΕΣΗ_ΔΕΙΚΤΩΝ!N107/ΣΥΝΘΕΣΗ_ΔΕΙΚΤΩΝ!N106)</f>
        <v>-5.3050522296930061E-3</v>
      </c>
      <c r="O106" s="10">
        <f>LN(ΣΥΝΘΕΣΗ_ΔΕΙΚΤΩΝ!O107/ΣΥΝΘΕΣΗ_ΔΕΙΚΤΩΝ!O106)</f>
        <v>-5.8377281956856391E-3</v>
      </c>
      <c r="P106" s="10">
        <f>LN(ΣΥΝΘΕΣΗ_ΔΕΙΚΤΩΝ!P107/ΣΥΝΘΕΣΗ_ΔΕΙΚΤΩΝ!P106)</f>
        <v>6.3694482854797074E-3</v>
      </c>
      <c r="Q106" s="10">
        <f>LN(ΣΥΝΘΕΣΗ_ΔΕΙΚΤΩΝ!Q107/ΣΥΝΘΕΣΗ_ΔΕΙΚΤΩΝ!Q106)</f>
        <v>8.9286307443013982E-3</v>
      </c>
      <c r="R106" s="10">
        <f>LN(ΣΥΝΘΕΣΗ_ΔΕΙΚΤΩΝ!R107/ΣΥΝΘΕΣΗ_ΔΕΙΚΤΩΝ!R106)</f>
        <v>-1.4117881545784819E-2</v>
      </c>
      <c r="S106" s="10">
        <f>LN(ΣΥΝΘΕΣΗ_ΔΕΙΚΤΩΝ!S107/ΣΥΝΘΕΣΗ_ΔΕΙΚΤΩΝ!S106)</f>
        <v>0</v>
      </c>
      <c r="T106" s="10">
        <f>LN(ΣΥΝΘΕΣΗ_ΔΕΙΚΤΩΝ!T107/ΣΥΝΘΕΣΗ_ΔΕΙΚΤΩΝ!T106)</f>
        <v>-5.0441468866780255E-3</v>
      </c>
      <c r="U106" s="10">
        <f>LN(ΣΥΝΘΕΣΗ_ΔΕΙΚΤΩΝ!U107/ΣΥΝΘΕΣΗ_ΔΕΙΚΤΩΝ!U106)</f>
        <v>-1.3793322132335873E-2</v>
      </c>
      <c r="V106" s="10">
        <f>LN(ΣΥΝΘΕΣΗ_ΔΕΙΚΤΩΝ!V107/ΣΥΝΘΕΣΗ_ΔΕΙΚΤΩΝ!V106)</f>
        <v>-1.6807118316381174E-2</v>
      </c>
      <c r="W106" s="10">
        <f>LN(ΣΥΝΘΕΣΗ_ΔΕΙΚΤΩΝ!W107/ΣΥΝΘΕΣΗ_ΔΕΙΚΤΩΝ!W106)</f>
        <v>-1.4503265776465246E-3</v>
      </c>
      <c r="X106" s="10">
        <f>LN(ΣΥΝΘΕΣΗ_ΔΕΙΚΤΩΝ!X107/ΣΥΝΘΕΣΗ_ΔΕΙΚΤΩΝ!X106)</f>
        <v>-4.3478329361035092E-3</v>
      </c>
      <c r="Y106" s="10">
        <f>LN(ΣΥΝΘΕΣΗ_ΔΕΙΚΤΩΝ!Y107/ΣΥΝΘΕΣΗ_ΔΕΙΚΤΩΝ!Y106)</f>
        <v>-3.9102726013742602E-2</v>
      </c>
      <c r="Z106" s="10">
        <f>LN(ΣΥΝΘΕΣΗ_ΔΕΙΚΤΩΝ!Z107/ΣΥΝΘΕΣΗ_ΔΕΙΚΤΩΝ!Z106)</f>
        <v>0</v>
      </c>
      <c r="AA106" s="10">
        <f>LN(ΣΥΝΘΕΣΗ_ΔΕΙΚΤΩΝ!AA107/ΣΥΝΘΕΣΗ_ΔΕΙΚΤΩΝ!AA106)</f>
        <v>6.1919702479209804E-3</v>
      </c>
      <c r="AB106" s="10">
        <f>LN(ΣΥΝΘΕΣΗ_ΔΕΙΚΤΩΝ!AB107/ΣΥΝΘΕΣΗ_ΔΕΙΚΤΩΝ!AB106)</f>
        <v>2.2753138371356054E-3</v>
      </c>
      <c r="AC106" s="10">
        <f>LN(ΣΥΝΘΕΣΗ_ΔΕΙΚΤΩΝ!AC107/ΣΥΝΘΕΣΗ_ΔΕΙΚΤΩΝ!AC106)</f>
        <v>0</v>
      </c>
      <c r="AD106" s="10">
        <f>LN(ΣΥΝΘΕΣΗ_ΔΕΙΚΤΩΝ!AD107/ΣΥΝΘΕΣΗ_ΔΕΙΚΤΩΝ!AD106)</f>
        <v>0</v>
      </c>
      <c r="AE106" s="10">
        <f>LN(ΣΥΝΘΕΣΗ_ΔΕΙΚΤΩΝ!AE107/ΣΥΝΘΕΣΗ_ΔΕΙΚΤΩΝ!AE106)</f>
        <v>0</v>
      </c>
      <c r="AF106" s="10">
        <f>LN(ΣΥΝΘΕΣΗ_ΔΕΙΚΤΩΝ!AF107/ΣΥΝΘΕΣΗ_ΔΕΙΚΤΩΝ!AF106)</f>
        <v>1.3377928416599535E-3</v>
      </c>
      <c r="AG106" s="10">
        <f>LN(ΣΥΝΘΕΣΗ_ΔΕΙΚΤΩΝ!AG107/ΣΥΝΘΕΣΗ_ΔΕΙΚΤΩΝ!AG106)</f>
        <v>4.6729056993924231E-3</v>
      </c>
      <c r="AH106" s="10">
        <f>LN(ΣΥΝΘΕΣΗ_ΔΕΙΚΤΩΝ!AH107/ΣΥΝΘΕΣΗ_ΔΕΙΚΤΩΝ!AH106)</f>
        <v>1.4388737452099671E-2</v>
      </c>
      <c r="AI106" s="10">
        <f>LN(ΣΥΝΘΕΣΗ_ΔΕΙΚΤΩΝ!AI107/ΣΥΝΘΕΣΗ_ΔΕΙΚΤΩΝ!AI106)</f>
        <v>4.4943895878392674E-3</v>
      </c>
      <c r="AJ106" s="10">
        <f>LN(ΣΥΝΘΕΣΗ_ΔΕΙΚΤΩΝ!AJ107/ΣΥΝΘΕΣΗ_ΔΕΙΚΤΩΝ!AJ106)</f>
        <v>-2.296212260350379E-3</v>
      </c>
      <c r="AK106" s="10">
        <f>LN(ΣΥΝΘΕΣΗ_ΔΕΙΚΤΩΝ!AK107/ΣΥΝΘΕΣΗ_ΔΕΙΚΤΩΝ!AK106)</f>
        <v>-1.3289232118682539E-2</v>
      </c>
    </row>
    <row r="107" spans="1:37" x14ac:dyDescent="0.25">
      <c r="A107" s="5">
        <v>42982</v>
      </c>
      <c r="B107" s="10">
        <f>LN(ΣΥΝΘΕΣΗ_ΔΕΙΚΤΩΝ!B108/ΣΥΝΘΕΣΗ_ΔΕΙΚΤΩΝ!B107)</f>
        <v>3.098642520636232E-3</v>
      </c>
      <c r="C107" s="10">
        <f>LN(ΣΥΝΘΕΣΗ_ΔΕΙΚΤΩΝ!C108/ΣΥΝΘΕΣΗ_ΔΕΙΚΤΩΝ!C107)</f>
        <v>4.2867415013622635E-3</v>
      </c>
      <c r="D107" s="10">
        <f>LN(ΣΥΝΘΕΣΗ_ΔΕΙΚΤΩΝ!D108/ΣΥΝΘΕΣΗ_ΔΕΙΚΤΩΝ!D107)</f>
        <v>0</v>
      </c>
      <c r="E107" s="10">
        <f>LN(ΣΥΝΘΕΣΗ_ΔΕΙΚΤΩΝ!E108/ΣΥΝΘΕΣΗ_ΔΕΙΚΤΩΝ!E107)</f>
        <v>7.1968337039364299E-4</v>
      </c>
      <c r="F107" s="10">
        <f>LN(ΣΥΝΘΕΣΗ_ΔΕΙΚΤΩΝ!F108/ΣΥΝΘΕΣΗ_ΔΕΙΚΤΩΝ!F107)</f>
        <v>2.7840625972941662E-2</v>
      </c>
      <c r="G107" s="10">
        <f>LN(ΣΥΝΘΕΣΗ_ΔΕΙΚΤΩΝ!G108/ΣΥΝΘΕΣΗ_ΔΕΙΚΤΩΝ!G107)</f>
        <v>3.0627895305457308E-3</v>
      </c>
      <c r="H107" s="10">
        <f>LN(ΣΥΝΘΕΣΗ_ΔΕΙΚΤΩΝ!H108/ΣΥΝΘΕΣΗ_ΔΕΙΚΤΩΝ!H107)</f>
        <v>-3.7290285598667091E-3</v>
      </c>
      <c r="I107" s="10">
        <f>LN(ΣΥΝΘΕΣΗ_ΔΕΙΚΤΩΝ!I108/ΣΥΝΘΕΣΗ_ΔΕΙΚΤΩΝ!I107)</f>
        <v>-1.5228720701824671E-2</v>
      </c>
      <c r="J107" s="10">
        <f>LN(ΣΥΝΘΕΣΗ_ΔΕΙΚΤΩΝ!J108/ΣΥΝΘΕΣΗ_ΔΕΙΚΤΩΝ!J107)</f>
        <v>-3.3067870927103934E-2</v>
      </c>
      <c r="K107" s="10">
        <f>LN(ΣΥΝΘΕΣΗ_ΔΕΙΚΤΩΝ!K108/ΣΥΝΘΕΣΗ_ΔΕΙΚΤΩΝ!K107)</f>
        <v>-4.5351551653911512E-3</v>
      </c>
      <c r="L107" s="10">
        <f>LN(ΣΥΝΘΕΣΗ_ΔΕΙΚΤΩΝ!L108/ΣΥΝΘΕΣΗ_ΔΕΙΚΤΩΝ!L107)</f>
        <v>2.62812240626963E-3</v>
      </c>
      <c r="M107" s="10">
        <f>LN(ΣΥΝΘΕΣΗ_ΔΕΙΚΤΩΝ!M108/ΣΥΝΘΕΣΗ_ΔΕΙΚΤΩΝ!M107)</f>
        <v>0</v>
      </c>
      <c r="N107" s="10">
        <f>LN(ΣΥΝΘΕΣΗ_ΔΕΙΚΤΩΝ!N108/ΣΥΝΘΕΣΗ_ΔΕΙΚΤΩΝ!N107)</f>
        <v>0</v>
      </c>
      <c r="O107" s="10">
        <f>LN(ΣΥΝΘΕΣΗ_ΔΕΙΚΤΩΝ!O108/ΣΥΝΘΕΣΗ_ΔΕΙΚΤΩΝ!O107)</f>
        <v>-2.7301398933121473E-2</v>
      </c>
      <c r="P107" s="10">
        <f>LN(ΣΥΝΘΕΣΗ_ΔΕΙΚΤΩΝ!P108/ΣΥΝΘΕΣΗ_ΔΕΙΚΤΩΝ!P107)</f>
        <v>-1.0638398205055754E-2</v>
      </c>
      <c r="Q107" s="10">
        <f>LN(ΣΥΝΘΕΣΗ_ΔΕΙΚΤΩΝ!Q108/ΣΥΝΘΕΣΗ_ΔΕΙΚΤΩΝ!Q107)</f>
        <v>2.5364629959085117E-3</v>
      </c>
      <c r="R107" s="10">
        <f>LN(ΣΥΝΘΕΣΗ_ΔΕΙΚΤΩΝ!R108/ΣΥΝΘΕΣΗ_ΔΕΙΚΤΩΝ!R107)</f>
        <v>5.6710927038161026E-3</v>
      </c>
      <c r="S107" s="10">
        <f>LN(ΣΥΝΘΕΣΗ_ΔΕΙΚΤΩΝ!S108/ΣΥΝΘΕΣΗ_ΔΕΙΚΤΩΝ!S107)</f>
        <v>-5.0125418235442863E-3</v>
      </c>
      <c r="T107" s="10">
        <f>LN(ΣΥΝΘΕΣΗ_ΔΕΙΚΤΩΝ!T108/ΣΥΝΘΕΣΗ_ΔΕΙΚΤΩΝ!T107)</f>
        <v>5.0441468866780029E-3</v>
      </c>
      <c r="U107" s="10">
        <f>LN(ΣΥΝΘΕΣΗ_ΔΕΙΚΤΩΝ!U108/ΣΥΝΘΕΣΗ_ΔΕΙΚΤΩΝ!U107)</f>
        <v>1.3793322132335769E-2</v>
      </c>
      <c r="V107" s="10">
        <f>LN(ΣΥΝΘΕΣΗ_ΔΕΙΚΤΩΝ!V108/ΣΥΝΘΕΣΗ_ΔΕΙΚΤΩΝ!V107)</f>
        <v>-1.7094433359300183E-2</v>
      </c>
      <c r="W107" s="10">
        <f>LN(ΣΥΝΘΕΣΗ_ΔΕΙΚΤΩΝ!W108/ΣΥΝΘΕΣΗ_ΔΕΙΚΤΩΝ!W107)</f>
        <v>-1.6093983073262839E-2</v>
      </c>
      <c r="X107" s="10">
        <f>LN(ΣΥΝΘΕΣΗ_ΔΕΙΚΤΩΝ!X108/ΣΥΝΘΕΣΗ_ΔΕΙΚΤΩΝ!X107)</f>
        <v>-4.3668191663404025E-3</v>
      </c>
      <c r="Y107" s="10">
        <f>LN(ΣΥΝΘΕΣΗ_ΔΕΙΚΤΩΝ!Y108/ΣΥΝΘΕΣΗ_ΔΕΙΚΤΩΝ!Y107)</f>
        <v>-1.5456258236691802E-2</v>
      </c>
      <c r="Z107" s="10">
        <f>LN(ΣΥΝΘΕΣΗ_ΔΕΙΚΤΩΝ!Z108/ΣΥΝΘΕΣΗ_ΔΕΙΚΤΩΝ!Z107)</f>
        <v>0</v>
      </c>
      <c r="AA107" s="10">
        <f>LN(ΣΥΝΘΕΣΗ_ΔΕΙΚΤΩΝ!AA108/ΣΥΝΘΕΣΗ_ΔΕΙΚΤΩΝ!AA107)</f>
        <v>-1.2422519998557209E-2</v>
      </c>
      <c r="AB107" s="10">
        <f>LN(ΣΥΝΘΕΣΗ_ΔΕΙΚΤΩΝ!AB108/ΣΥΝΘΕΣΗ_ΔΕΙΚΤΩΝ!AB107)</f>
        <v>4.5351551653911425E-3</v>
      </c>
      <c r="AC107" s="10">
        <f>LN(ΣΥΝΘΕΣΗ_ΔΕΙΚΤΩΝ!AC108/ΣΥΝΘΕΣΗ_ΔΕΙΚΤΩΝ!AC107)</f>
        <v>0</v>
      </c>
      <c r="AD107" s="10">
        <f>LN(ΣΥΝΘΕΣΗ_ΔΕΙΚΤΩΝ!AD108/ΣΥΝΘΕΣΗ_ΔΕΙΚΤΩΝ!AD107)</f>
        <v>-3.8528039721096322E-2</v>
      </c>
      <c r="AE107" s="10">
        <f>LN(ΣΥΝΘΕΣΗ_ΔΕΙΚΤΩΝ!AE108/ΣΥΝΘΕΣΗ_ΔΕΙΚΤΩΝ!AE107)</f>
        <v>-2.4692612590371522E-2</v>
      </c>
      <c r="AF107" s="10">
        <f>LN(ΣΥΝΘΕΣΗ_ΔΕΙΚΤΩΝ!AF108/ΣΥΝΘΕΣΗ_ΔΕΙΚΤΩΝ!AF107)</f>
        <v>5.5894989793176746E-2</v>
      </c>
      <c r="AG107" s="10">
        <f>LN(ΣΥΝΘΕΣΗ_ΔΕΙΚΤΩΝ!AG108/ΣΥΝΘΕΣΗ_ΔΕΙΚΤΩΝ!AG107)</f>
        <v>0</v>
      </c>
      <c r="AH107" s="10">
        <f>LN(ΣΥΝΘΕΣΗ_ΔΕΙΚΤΩΝ!AH108/ΣΥΝΘΕΣΗ_ΔΕΙΚΤΩΝ!AH107)</f>
        <v>2.4692612590371414E-2</v>
      </c>
      <c r="AI107" s="10">
        <f>LN(ΣΥΝΘΕΣΗ_ΔΕΙΚΤΩΝ!AI108/ΣΥΝΘΕΣΗ_ΔΕΙΚΤΩΝ!AI107)</f>
        <v>0</v>
      </c>
      <c r="AJ107" s="10">
        <f>LN(ΣΥΝΘΕΣΗ_ΔΕΙΚΤΩΝ!AJ108/ΣΥΝΘΕΣΗ_ΔΕΙΚΤΩΝ!AJ107)</f>
        <v>-9.2379409849363617E-3</v>
      </c>
      <c r="AK107" s="10">
        <f>LN(ΣΥΝΘΕΣΗ_ΔΕΙΚΤΩΝ!AK108/ΣΥΝΘΕΣΗ_ΔΕΙΚΤΩΝ!AK107)</f>
        <v>-3.3500868852820854E-3</v>
      </c>
    </row>
    <row r="108" spans="1:37" x14ac:dyDescent="0.25">
      <c r="A108" s="5">
        <v>42983</v>
      </c>
      <c r="B108" s="10">
        <f>LN(ΣΥΝΘΕΣΗ_ΔΕΙΚΤΩΝ!B109/ΣΥΝΘΕΣΗ_ΔΕΙΚΤΩΝ!B108)</f>
        <v>3.4370167033654172E-4</v>
      </c>
      <c r="C108" s="10">
        <f>LN(ΣΥΝΘΕΣΗ_ΔΕΙΚΤΩΝ!C109/ΣΥΝΘΕΣΗ_ΔΕΙΚΤΩΝ!C108)</f>
        <v>4.7517225888138627E-4</v>
      </c>
      <c r="D108" s="10">
        <f>LN(ΣΥΝΘΕΣΗ_ΔΕΙΚΤΩΝ!D109/ΣΥΝΘΕΣΗ_ΔΕΙΚΤΩΝ!D108)</f>
        <v>0</v>
      </c>
      <c r="E108" s="10">
        <f>LN(ΣΥΝΘΕΣΗ_ΔΕΙΚΤΩΝ!E109/ΣΥΝΘΕΣΗ_ΔΕΙΚΤΩΝ!E108)</f>
        <v>-3.6036075032986558E-3</v>
      </c>
      <c r="F108" s="10">
        <f>LN(ΣΥΝΘΕΣΗ_ΔΕΙΚΤΩΝ!F109/ΣΥΝΘΕΣΗ_ΔΕΙΚΤΩΝ!F108)</f>
        <v>-1.6023649468157292E-2</v>
      </c>
      <c r="G108" s="10">
        <f>LN(ΣΥΝΘΕΣΗ_ΔΕΙΚΤΩΝ!G109/ΣΥΝΘΕΣΗ_ΔΕΙΚΤΩΝ!G108)</f>
        <v>2.4170360927812971E-2</v>
      </c>
      <c r="H108" s="10">
        <f>LN(ΣΥΝΘΕΣΗ_ΔΕΙΚΤΩΝ!H109/ΣΥΝΘΕΣΗ_ΔΕΙΚΤΩΝ!H108)</f>
        <v>1.8507622655985455E-2</v>
      </c>
      <c r="I108" s="10">
        <f>LN(ΣΥΝΘΕΣΗ_ΔΕΙΚΤΩΝ!I109/ΣΥΝΘΕΣΗ_ΔΕΙΚΤΩΝ!I108)</f>
        <v>-2.5608208616737039E-3</v>
      </c>
      <c r="J108" s="10">
        <f>LN(ΣΥΝΘΕΣΗ_ΔΕΙΚΤΩΝ!J109/ΣΥΝΘΕΣΗ_ΔΕΙΚΤΩΝ!J108)</f>
        <v>0</v>
      </c>
      <c r="K108" s="10">
        <f>LN(ΣΥΝΘΕΣΗ_ΔΕΙΚΤΩΝ!K109/ΣΥΝΘΕΣΗ_ΔΕΙΚΤΩΝ!K108)</f>
        <v>9.0498355199178562E-3</v>
      </c>
      <c r="L108" s="10">
        <f>LN(ΣΥΝΘΕΣΗ_ΔΕΙΚΤΩΝ!L109/ΣΥΝΘΕΣΗ_ΔΕΙΚΤΩΝ!L108)</f>
        <v>1.3037994338129801E-2</v>
      </c>
      <c r="M108" s="10">
        <f>LN(ΣΥΝΘΕΣΗ_ΔΕΙΚΤΩΝ!M109/ΣΥΝΘΕΣΗ_ΔΕΙΚΤΩΝ!M108)</f>
        <v>3.1175617468449796E-2</v>
      </c>
      <c r="N108" s="10">
        <f>LN(ΣΥΝΘΕΣΗ_ΔΕΙΚΤΩΝ!N109/ΣΥΝΘΕΣΗ_ΔΕΙΚΤΩΝ!N108)</f>
        <v>-2.1299262578248533E-3</v>
      </c>
      <c r="O108" s="10">
        <f>LN(ΣΥΝΘΕΣΗ_ΔΕΙΚΤΩΝ!O109/ΣΥΝΘΕΣΗ_ΔΕΙΚΤΩΝ!O108)</f>
        <v>1.077209698191104E-2</v>
      </c>
      <c r="P108" s="10">
        <f>LN(ΣΥΝΘΕΣΗ_ΔΕΙΚΤΩΝ!P109/ΣΥΝΘΕΣΗ_ΔΕΙΚΤΩΝ!P108)</f>
        <v>6.3966102966927941E-3</v>
      </c>
      <c r="Q108" s="10">
        <f>LN(ΣΥΝΘΕΣΗ_ΔΕΙΚΤΩΝ!Q109/ΣΥΝΘΕΣΗ_ΔΕΙΚΤΩΝ!Q108)</f>
        <v>-6.3532615226094425E-3</v>
      </c>
      <c r="R108" s="10">
        <f>LN(ΣΥΝΘΕΣΗ_ΔΕΙΚΤΩΝ!R109/ΣΥΝΘΕΣΗ_ΔΕΙΚΤΩΝ!R108)</f>
        <v>-1.0421695462414072E-2</v>
      </c>
      <c r="S108" s="10">
        <f>LN(ΣΥΝΘΕΣΗ_ΔΕΙΚΤΩΝ!S109/ΣΥΝΘΕΣΗ_ΔΕΙΚΤΩΝ!S108)</f>
        <v>0</v>
      </c>
      <c r="T108" s="10">
        <f>LN(ΣΥΝΘΕΣΗ_ΔΕΙΚΤΩΝ!T109/ΣΥΝΘΕΣΗ_ΔΕΙΚΤΩΝ!T108)</f>
        <v>2.9307117480808368E-3</v>
      </c>
      <c r="U108" s="10">
        <f>LN(ΣΥΝΘΕΣΗ_ΔΕΙΚΤΩΝ!U109/ΣΥΝΘΕΣΗ_ΔΕΙΚΤΩΝ!U108)</f>
        <v>-6.8728792877620643E-3</v>
      </c>
      <c r="V108" s="10">
        <f>LN(ΣΥΝΘΕΣΗ_ΔΕΙΚΤΩΝ!V109/ΣΥΝΘΕΣΗ_ΔΕΙΚΤΩΝ!V108)</f>
        <v>-1.2142386825725313E-2</v>
      </c>
      <c r="W108" s="10">
        <f>LN(ΣΥΝΘΕΣΗ_ΔΕΙΚΤΩΝ!W109/ΣΥΝΘΕΣΗ_ΔΕΙΚΤΩΝ!W108)</f>
        <v>-1.1869575555383882E-2</v>
      </c>
      <c r="X108" s="10">
        <f>LN(ΣΥΝΘΕΣΗ_ΔΕΙΚΤΩΝ!X109/ΣΥΝΘΕΣΗ_ΔΕΙΚΤΩΝ!X108)</f>
        <v>2.1857932199802256E-3</v>
      </c>
      <c r="Y108" s="10">
        <f>LN(ΣΥΝΘΕΣΗ_ΔΕΙΚΤΩΝ!Y109/ΣΥΝΘΕΣΗ_ΔΕΙΚΤΩΝ!Y108)</f>
        <v>1.8519047767237531E-2</v>
      </c>
      <c r="Z108" s="10">
        <f>LN(ΣΥΝΘΕΣΗ_ΔΕΙΚΤΩΝ!Z109/ΣΥΝΘΕΣΗ_ΔΕΙΚΤΩΝ!Z108)</f>
        <v>-1.4285957247476541E-2</v>
      </c>
      <c r="AA108" s="10">
        <f>LN(ΣΥΝΘΕΣΗ_ΔΕΙΚΤΩΝ!AA109/ΣΥΝΘΕΣΗ_ΔΕΙΚΤΩΝ!AA108)</f>
        <v>6.2305497506361628E-3</v>
      </c>
      <c r="AB108" s="10">
        <f>LN(ΣΥΝΘΕΣΗ_ΔΕΙΚΤΩΝ!AB109/ΣΥΝΘΕΣΗ_ΔΕΙΚΤΩΝ!AB108)</f>
        <v>6.7644000885420628E-3</v>
      </c>
      <c r="AC108" s="10">
        <f>LN(ΣΥΝΘΕΣΗ_ΔΕΙΚΤΩΝ!AC109/ΣΥΝΘΕΣΗ_ΔΕΙΚΤΩΝ!AC108)</f>
        <v>-1.4493007302566639E-2</v>
      </c>
      <c r="AD108" s="10">
        <f>LN(ΣΥΝΘΕΣΗ_ΔΕΙΚΤΩΝ!AD109/ΣΥΝΘΕΣΗ_ΔΕΙΚΤΩΝ!AD108)</f>
        <v>-1.6380020042383583E-3</v>
      </c>
      <c r="AE108" s="10">
        <f>LN(ΣΥΝΘΕΣΗ_ΔΕΙΚΤΩΝ!AE109/ΣΥΝΘΕΣΗ_ΔΕΙΚΤΩΝ!AE108)</f>
        <v>-1.6807118316381289E-2</v>
      </c>
      <c r="AF108" s="10">
        <f>LN(ΣΥΝΘΕΣΗ_ΔΕΙΚΤΩΝ!AF109/ΣΥΝΘΕΣΗ_ΔΕΙΚΤΩΝ!AF108)</f>
        <v>-1.4004048084016443E-2</v>
      </c>
      <c r="AG108" s="10">
        <f>LN(ΣΥΝΘΕΣΗ_ΔΕΙΚΤΩΝ!AG109/ΣΥΝΘΕΣΗ_ΔΕΙΚΤΩΝ!AG108)</f>
        <v>2.0761991448429225E-2</v>
      </c>
      <c r="AH108" s="10">
        <f>LN(ΣΥΝΘΕΣΗ_ΔΕΙΚΤΩΝ!AH109/ΣΥΝΘΕΣΗ_ΔΕΙΚΤΩΝ!AH108)</f>
        <v>6.944472352810995E-3</v>
      </c>
      <c r="AI108" s="10">
        <f>LN(ΣΥΝΘΕΣΗ_ΔΕΙΚΤΩΝ!AI109/ΣΥΝΘΕΣΗ_ΔΕΙΚΤΩΝ!AI108)</f>
        <v>4.4742803949211069E-3</v>
      </c>
      <c r="AJ108" s="10">
        <f>LN(ΣΥΝΘΕΣΗ_ΔΕΙΚΤΩΝ!AJ109/ΣΥΝΘΕΣΗ_ΔΕΙΚΤΩΝ!AJ108)</f>
        <v>-1.8735911057469593E-2</v>
      </c>
      <c r="AK108" s="10">
        <f>LN(ΣΥΝΘΕΣΗ_ΔΕΙΚΤΩΝ!AK109/ΣΥΝΘΕΣΗ_ΔΕΙΚΤΩΝ!AK108)</f>
        <v>1.6639319003964724E-2</v>
      </c>
    </row>
    <row r="109" spans="1:37" x14ac:dyDescent="0.25">
      <c r="A109" s="5">
        <v>42984</v>
      </c>
      <c r="B109" s="10">
        <f>LN(ΣΥΝΘΕΣΗ_ΔΕΙΚΤΩΝ!B110/ΣΥΝΘΕΣΗ_ΔΕΙΚΤΩΝ!B109)</f>
        <v>-1.1057472718225032E-2</v>
      </c>
      <c r="C109" s="10">
        <f>LN(ΣΥΝΘΕΣΗ_ΔΕΙΚΤΩΝ!C110/ΣΥΝΘΕΣΗ_ΔΕΙΚΤΩΝ!C109)</f>
        <v>-1.4261946795854508E-3</v>
      </c>
      <c r="D109" s="10">
        <f>LN(ΣΥΝΘΕΣΗ_ΔΕΙΚΤΩΝ!D110/ΣΥΝΘΕΣΗ_ΔΕΙΚΤΩΝ!D109)</f>
        <v>-8.8398365691409516E-3</v>
      </c>
      <c r="E109" s="10">
        <f>LN(ΣΥΝΘΕΣΗ_ΔΕΙΚΤΩΝ!E110/ΣΥΝΘΕΣΗ_ΔΕΙΚΤΩΝ!E109)</f>
        <v>-1.1619593332990039E-2</v>
      </c>
      <c r="F109" s="10">
        <f>LN(ΣΥΝΘΕΣΗ_ΔΕΙΚΤΩΝ!F110/ΣΥΝΘΕΣΗ_ΔΕΙΚΤΩΝ!F109)</f>
        <v>-1.777824602128383E-2</v>
      </c>
      <c r="G109" s="10">
        <f>LN(ΣΥΝΘΕΣΗ_ΔΕΙΚΤΩΝ!G110/ΣΥΝΘΕΣΗ_ΔΕΙΚΤΩΝ!G109)</f>
        <v>1.4815085785140682E-2</v>
      </c>
      <c r="H109" s="10">
        <f>LN(ΣΥΝΘΕΣΗ_ΔΕΙΚΤΩΝ!H110/ΣΥΝΘΕΣΗ_ΔΕΙΚΤΩΝ!H109)</f>
        <v>-2.4753739152938176E-2</v>
      </c>
      <c r="I109" s="10">
        <f>LN(ΣΥΝΘΕΣΗ_ΔΕΙΚΤΩΝ!I110/ΣΥΝΘΕΣΗ_ΔΕΙΚΤΩΝ!I109)</f>
        <v>2.5608208616736505E-3</v>
      </c>
      <c r="J109" s="10">
        <f>LN(ΣΥΝΘΕΣΗ_ΔΕΙΚΤΩΝ!J110/ΣΥΝΘΕΣΗ_ΔΕΙΚΤΩΝ!J109)</f>
        <v>3.3901551675681416E-2</v>
      </c>
      <c r="K109" s="10">
        <f>LN(ΣΥΝΘΕΣΗ_ΔΕΙΚΤΩΝ!K110/ΣΥΝΘΕΣΗ_ΔΕΙΚΤΩΝ!K109)</f>
        <v>1.342302033214055E-2</v>
      </c>
      <c r="L109" s="10">
        <f>LN(ΣΥΝΘΕΣΗ_ΔΕΙΚΤΩΝ!L110/ΣΥΝΘΕΣΗ_ΔΕΙΚΤΩΝ!L109)</f>
        <v>0</v>
      </c>
      <c r="M109" s="10">
        <f>LN(ΣΥΝΘΕΣΗ_ΔΕΙΚΤΩΝ!M110/ΣΥΝΘΕΣΗ_ΔΕΙΚΤΩΝ!M109)</f>
        <v>1.7614546700982087E-2</v>
      </c>
      <c r="N109" s="10">
        <f>LN(ΣΥΝΘΕΣΗ_ΔΕΙΚΤΩΝ!N110/ΣΥΝΘΕΣΗ_ΔΕΙΚΤΩΝ!N109)</f>
        <v>8.4926200456535966E-3</v>
      </c>
      <c r="O109" s="10">
        <f>LN(ΣΥΝΘΕΣΗ_ΔΕΙΚΤΩΝ!O110/ΣΥΝΘΕΣΗ_ΔΕΙΚΤΩΝ!O109)</f>
        <v>-1.077209698191107E-2</v>
      </c>
      <c r="P109" s="10">
        <f>LN(ΣΥΝΘΕΣΗ_ΔΕΙΚΤΩΝ!P110/ΣΥΝΘΕΣΗ_ΔΕΙΚΤΩΝ!P109)</f>
        <v>-2.1276603771167293E-3</v>
      </c>
      <c r="Q109" s="10">
        <f>LN(ΣΥΝΘΕΣΗ_ΔΕΙΚΤΩΝ!Q110/ΣΥΝΘΕΣΗ_ΔΕΙΚΤΩΝ!Q109)</f>
        <v>-8.9629281196980035E-3</v>
      </c>
      <c r="R109" s="10">
        <f>LN(ΣΥΝΘΕΣΗ_ΔΕΙΚΤΩΝ!R110/ΣΥΝΘΕΣΗ_ΔΕΙΚΤΩΝ!R109)</f>
        <v>-9.5694510161506725E-3</v>
      </c>
      <c r="S109" s="10">
        <f>LN(ΣΥΝΘΕΣΗ_ΔΕΙΚΤΩΝ!S110/ΣΥΝΘΕΣΗ_ΔΕΙΚΤΩΝ!S109)</f>
        <v>2.9705154413915694E-2</v>
      </c>
      <c r="T109" s="10">
        <f>LN(ΣΥΝΘΕΣΗ_ΔΕΙΚΤΩΝ!T110/ΣΥΝΘΕΣΗ_ΔΕΙΚΤΩΝ!T109)</f>
        <v>7.4969114141783741E-3</v>
      </c>
      <c r="U109" s="10">
        <f>LN(ΣΥΝΘΕΣΗ_ΔΕΙΚΤΩΝ!U110/ΣΥΝΘΕΣΗ_ΔΕΙΚΤΩΝ!U109)</f>
        <v>-1.319005585816907E-2</v>
      </c>
      <c r="V109" s="10">
        <f>LN(ΣΥΝΘΕΣΗ_ΔΕΙΚΤΩΝ!V110/ΣΥΝΘΕΣΗ_ΔΕΙΚΤΩΝ!V109)</f>
        <v>0</v>
      </c>
      <c r="W109" s="10">
        <f>LN(ΣΥΝΘΕΣΗ_ΔΕΙΚΤΩΝ!W110/ΣΥΝΘΕΣΗ_ΔΕΙΚΤΩΝ!W109)</f>
        <v>0</v>
      </c>
      <c r="X109" s="10">
        <f>LN(ΣΥΝΘΕΣΗ_ΔΕΙΚΤΩΝ!X110/ΣΥΝΘΕΣΗ_ΔΕΙΚΤΩΝ!X109)</f>
        <v>4.3573053689556262E-3</v>
      </c>
      <c r="Y109" s="10">
        <f>LN(ΣΥΝΘΕΣΗ_ΔΕΙΚΤΩΝ!Y110/ΣΥΝΘΕΣΗ_ΔΕΙΚΤΩΝ!Y109)</f>
        <v>2.1180822079447045E-2</v>
      </c>
      <c r="Z109" s="10">
        <f>LN(ΣΥΝΘΕΣΗ_ΔΕΙΚΤΩΝ!Z110/ΣΥΝΘΕΣΗ_ΔΕΙΚΤΩΝ!Z109)</f>
        <v>2.1353124470569061E-2</v>
      </c>
      <c r="AA109" s="10">
        <f>LN(ΣΥΝΘΕΣΗ_ΔΕΙΚΤΩΝ!AA110/ΣΥΝΘΕΣΗ_ΔΕΙΚΤΩΝ!AA109)</f>
        <v>0</v>
      </c>
      <c r="AB109" s="10">
        <f>LN(ΣΥΝΘΕΣΗ_ΔΕΙΚΤΩΝ!AB110/ΣΥΝΘΕΣΗ_ΔΕΙΚΤΩΝ!AB109)</f>
        <v>0</v>
      </c>
      <c r="AC109" s="10">
        <f>LN(ΣΥΝΘΕΣΗ_ΔΕΙΚΤΩΝ!AC110/ΣΥΝΘΕΣΗ_ΔΕΙΚΤΩΝ!AC109)</f>
        <v>7.2727593290796569E-3</v>
      </c>
      <c r="AD109" s="10">
        <f>LN(ΣΥΝΘΕΣΗ_ΔΕΙΚΤΩΝ!AD110/ΣΥΝΘΕΣΗ_ΔΕΙΚΤΩΝ!AD109)</f>
        <v>3.2260862218221477E-2</v>
      </c>
      <c r="AE109" s="10">
        <f>LN(ΣΥΝΘΕΣΗ_ΔΕΙΚΤΩΝ!AE110/ΣΥΝΘΕΣΗ_ΔΕΙΚΤΩΝ!AE109)</f>
        <v>1.6807118316381191E-2</v>
      </c>
      <c r="AF109" s="10">
        <f>LN(ΣΥΝΘΕΣΗ_ΔΕΙΚΤΩΝ!AF110/ΣΥΝΘΕΣΗ_ΔΕΙΚΤΩΝ!AF109)</f>
        <v>7.6628727455690972E-3</v>
      </c>
      <c r="AG109" s="10">
        <f>LN(ΣΥΝΘΕΣΗ_ΔΕΙΚΤΩΝ!AG110/ΣΥΝΘΕΣΗ_ΔΕΙΚΤΩΝ!AG109)</f>
        <v>2.7028672387919419E-2</v>
      </c>
      <c r="AH109" s="10">
        <f>LN(ΣΥΝΘΕΣΗ_ΔΕΙΚΤΩΝ!AH110/ΣΥΝΘΕΣΗ_ΔΕΙΚΤΩΝ!AH109)</f>
        <v>7.6576499697050299E-2</v>
      </c>
      <c r="AI109" s="10">
        <f>LN(ΣΥΝΘΕΣΗ_ΔΕΙΚΤΩΝ!AI110/ΣΥΝΘΕΣΗ_ΔΕΙΚΤΩΝ!AI109)</f>
        <v>-1.3935941428968257E-2</v>
      </c>
      <c r="AJ109" s="10">
        <f>LN(ΣΥΝΘΕΣΗ_ΔΕΙΚΤΩΝ!AJ110/ΣΥΝΘΕΣΗ_ΔΕΙΚΤΩΝ!AJ109)</f>
        <v>1.4084739881738802E-2</v>
      </c>
      <c r="AK109" s="10">
        <f>LN(ΣΥΝΘΕΣΗ_ΔΕΙΚΤΩΝ!AK110/ΣΥΝΘΕΣΗ_ΔΕΙΚΤΩΝ!AK109)</f>
        <v>1.311494207782795E-2</v>
      </c>
    </row>
    <row r="110" spans="1:37" x14ac:dyDescent="0.25">
      <c r="A110" s="5">
        <v>42985</v>
      </c>
      <c r="B110" s="10">
        <f>LN(ΣΥΝΘΕΣΗ_ΔΕΙΚΤΩΝ!B111/ΣΥΝΘΕΣΗ_ΔΕΙΚΤΩΝ!B110)</f>
        <v>-8.0237653572025718E-3</v>
      </c>
      <c r="C110" s="10">
        <f>LN(ΣΥΝΘΕΣΗ_ΔΕΙΚΤΩΝ!C111/ΣΥΝΘΕΣΗ_ΔΕΙΚΤΩΝ!C110)</f>
        <v>-5.7252064780398491E-3</v>
      </c>
      <c r="D110" s="10">
        <f>LN(ΣΥΝΘΕΣΗ_ΔΕΙΚΤΩΝ!D111/ΣΥΝΘΕΣΗ_ΔΕΙΚΤΩΝ!D110)</f>
        <v>-6.6815393334826211E-3</v>
      </c>
      <c r="E110" s="10">
        <f>LN(ΣΥΝΘΕΣΗ_ΔΕΙΚΤΩΝ!E111/ΣΥΝΘΕΣΗ_ΔΕΙΚΤΩΝ!E110)</f>
        <v>-6.5958465583511889E-3</v>
      </c>
      <c r="F110" s="10">
        <f>LN(ΣΥΝΘΕΣΗ_ΔΕΙΚΤΩΝ!F111/ΣΥΝΘΕΣΗ_ΔΕΙΚΤΩΝ!F110)</f>
        <v>0</v>
      </c>
      <c r="G110" s="10">
        <f>LN(ΣΥΝΘΕΣΗ_ΔΕΙΚΤΩΝ!G111/ΣΥΝΘΕΣΗ_ΔΕΙΚΤΩΝ!G110)</f>
        <v>5.8651194523980576E-3</v>
      </c>
      <c r="H110" s="10">
        <f>LN(ΣΥΝΘΕΣΗ_ΔΕΙΚΤΩΝ!H111/ΣΥΝΘΕΣΗ_ΔΕΙΚΤΩΝ!H110)</f>
        <v>-3.7664827954768934E-3</v>
      </c>
      <c r="I110" s="10">
        <f>LN(ΣΥΝΘΕΣΗ_ΔΕΙΚΤΩΝ!I111/ΣΥΝΘΕΣΗ_ΔΕΙΚΤΩΝ!I110)</f>
        <v>2.525386732120341E-2</v>
      </c>
      <c r="J110" s="10">
        <f>LN(ΣΥΝΘΕΣΗ_ΔΕΙΚΤΩΝ!J111/ΣΥΝΘΕΣΗ_ΔΕΙΚΤΩΝ!J110)</f>
        <v>-8.3682496705165792E-3</v>
      </c>
      <c r="K110" s="10">
        <f>LN(ΣΥΝΘΕΣΗ_ΔΕΙΚΤΩΝ!K111/ΣΥΝΘΕΣΗ_ΔΕΙΚΤΩΝ!K110)</f>
        <v>-1.7937700686667318E-2</v>
      </c>
      <c r="L110" s="10">
        <f>LN(ΣΥΝΘΕΣΗ_ΔΕΙΚΤΩΝ!L111/ΣΥΝΘΕΣΗ_ΔΕΙΚΤΩΝ!L110)</f>
        <v>-1.2961764614466856E-3</v>
      </c>
      <c r="M110" s="10">
        <f>LN(ΣΥΝΘΕΣΗ_ΔΕΙΚΤΩΝ!M111/ΣΥΝΘΕΣΗ_ΔΕΙΚΤΩΝ!M110)</f>
        <v>-1.4388737452099556E-2</v>
      </c>
      <c r="N110" s="10">
        <f>LN(ΣΥΝΘΕΣΗ_ΔΕΙΚΤΩΝ!N111/ΣΥΝΘΕΣΗ_ΔΕΙΚΤΩΝ!N110)</f>
        <v>1.260520891898219E-2</v>
      </c>
      <c r="O110" s="10">
        <f>LN(ΣΥΝΘΕΣΗ_ΔΕΙΚΤΩΝ!O111/ΣΥΝΘΕΣΗ_ΔΕΙΚΤΩΝ!O110)</f>
        <v>5.9988182292532227E-3</v>
      </c>
      <c r="P110" s="10">
        <f>LN(ΣΥΝΘΕΣΗ_ΔΕΙΚΤΩΝ!P111/ΣΥΝΘΕΣΗ_ΔΕΙΚΤΩΝ!P110)</f>
        <v>1.6895861272467266E-2</v>
      </c>
      <c r="Q110" s="10">
        <f>LN(ΣΥΝΘΕΣΗ_ΔΕΙΚΤΩΝ!Q111/ΣΥΝΘΕΣΗ_ΔΕΙΚΤΩΝ!Q110)</f>
        <v>9.6000737290191374E-3</v>
      </c>
      <c r="R110" s="10">
        <f>LN(ΣΥΝΘΕΣΗ_ΔΕΙΚΤΩΝ!R111/ΣΥΝΘΕΣΗ_ΔΕΙΚΤΩΝ!R110)</f>
        <v>1.5267472130788381E-2</v>
      </c>
      <c r="S110" s="10">
        <f>LN(ΣΥΝΘΕΣΗ_ΔΕΙΚΤΩΝ!S111/ΣΥΝΘΕΣΗ_ΔΕΙΚΤΩΝ!S110)</f>
        <v>2.4360547978813426E-3</v>
      </c>
      <c r="T110" s="10">
        <f>LN(ΣΥΝΘΕΣΗ_ΔΕΙΚΤΩΝ!T111/ΣΥΝΘΕΣΗ_ΔΕΙΚΤΩΝ!T110)</f>
        <v>-1.8003416970716682E-2</v>
      </c>
      <c r="U110" s="10">
        <f>LN(ΣΥΝΘΕΣΗ_ΔΕΙΚΤΩΝ!U111/ΣΥΝΘΕΣΗ_ΔΕΙΚΤΩΝ!U110)</f>
        <v>1.3190055858169004E-2</v>
      </c>
      <c r="V110" s="10">
        <f>LN(ΣΥΝΘΕΣΗ_ΔΕΙΚΤΩΝ!V111/ΣΥΝΘΕΣΗ_ΔΕΙΚΤΩΝ!V110)</f>
        <v>-3.9150907561825155E-2</v>
      </c>
      <c r="W110" s="10">
        <f>LN(ΣΥΝΘΕΣΗ_ΔΕΙΚΤΩΝ!W111/ΣΥΝΘΕΣΗ_ΔΕΙΚΤΩΝ!W110)</f>
        <v>1.4815085785140682E-2</v>
      </c>
      <c r="X110" s="10">
        <f>LN(ΣΥΝΘΕΣΗ_ΔΕΙΚΤΩΝ!X111/ΣΥΝΘΕΣΗ_ΔΕΙΚΤΩΝ!X110)</f>
        <v>0</v>
      </c>
      <c r="Y110" s="10">
        <f>LN(ΣΥΝΘΕΣΗ_ΔΕΙΚΤΩΝ!Y111/ΣΥΝΘΕΣΗ_ΔΕΙΚΤΩΝ!Y110)</f>
        <v>8.9419373756612127E-3</v>
      </c>
      <c r="Z110" s="10">
        <f>LN(ΣΥΝΘΕΣΗ_ΔΕΙΚΤΩΝ!Z111/ΣΥΝΘΕΣΗ_ΔΕΙΚΤΩΝ!Z110)</f>
        <v>0</v>
      </c>
      <c r="AA110" s="10">
        <f>LN(ΣΥΝΘΕΣΗ_ΔΕΙΚΤΩΝ!AA111/ΣΥΝΘΕΣΗ_ΔΕΙΚΤΩΝ!AA110)</f>
        <v>1.2345835822299141E-2</v>
      </c>
      <c r="AB110" s="10">
        <f>LN(ΣΥΝΘΕΣΗ_ΔΕΙΚΤΩΝ!AB111/ΣΥΝΘΕΣΗ_ΔΕΙΚΤΩΝ!AB110)</f>
        <v>-2.2497197340154416E-3</v>
      </c>
      <c r="AC110" s="10">
        <f>LN(ΣΥΝΘΕΣΗ_ΔΕΙΚΤΩΝ!AC111/ΣΥΝΘΕΣΗ_ΔΕΙΚΤΩΝ!AC110)</f>
        <v>4.2559614418795903E-2</v>
      </c>
      <c r="AD110" s="10">
        <f>LN(ΣΥΝΘΕΣΗ_ΔΕΙΚΤΩΝ!AD111/ΣΥΝΘΕΣΗ_ΔΕΙΚΤΩΝ!AD110)</f>
        <v>-7.9681696491768449E-3</v>
      </c>
      <c r="AE110" s="10">
        <f>LN(ΣΥΝΘΕΣΗ_ΔΕΙΚΤΩΝ!AE111/ΣΥΝΘΕΣΗ_ΔΕΙΚΤΩΝ!AE110)</f>
        <v>-1.6807118316381289E-2</v>
      </c>
      <c r="AF110" s="10">
        <f>LN(ΣΥΝΘΕΣΗ_ΔΕΙΚΤΩΝ!AF111/ΣΥΝΘΕΣΗ_ΔΕΙΚΤΩΝ!AF110)</f>
        <v>3.8682302430796275E-2</v>
      </c>
      <c r="AG110" s="10">
        <f>LN(ΣΥΝΘΕΣΗ_ΔΕΙΚΤΩΝ!AG111/ΣΥΝΘΕΣΗ_ΔΕΙΚΤΩΝ!AG110)</f>
        <v>-2.2472855852058514E-2</v>
      </c>
      <c r="AH110" s="10">
        <f>LN(ΣΥΝΘΕΣΗ_ΔΕΙΚΤΩΝ!AH111/ΣΥΝΘΕΣΗ_ΔΕΙΚΤΩΝ!AH110)</f>
        <v>-2.2691411202070765E-2</v>
      </c>
      <c r="AI110" s="10">
        <f>LN(ΣΥΝΘΕΣΗ_ΔΕΙΚΤΩΝ!AI111/ΣΥΝΘΕΣΗ_ΔΕΙΚΤΩΝ!AI110)</f>
        <v>4.9672714462078707E-3</v>
      </c>
      <c r="AJ110" s="10">
        <f>LN(ΣΥΝΘΕΣΗ_ΔΕΙΚΤΩΝ!AJ111/ΣΥΝΘΕΣΗ_ΔΕΙΚΤΩΝ!AJ110)</f>
        <v>9.2808090744727831E-3</v>
      </c>
      <c r="AK110" s="10">
        <f>LN(ΣΥΝΘΕΣΗ_ΔΕΙΚΤΩΝ!AK111/ΣΥΝΘΕΣΗ_ΔΕΙΚΤΩΝ!AK110)</f>
        <v>0</v>
      </c>
    </row>
    <row r="111" spans="1:37" x14ac:dyDescent="0.25">
      <c r="A111" s="5">
        <v>42986</v>
      </c>
      <c r="B111" s="10">
        <f>LN(ΣΥΝΘΕΣΗ_ΔΕΙΚΤΩΝ!B112/ΣΥΝΘΕΣΗ_ΔΕΙΚΤΩΝ!B111)</f>
        <v>1.6328311354022483E-2</v>
      </c>
      <c r="C111" s="10">
        <f>LN(ΣΥΝΘΕΣΗ_ΔΕΙΚΤΩΝ!C112/ΣΥΝΘΕΣΗ_ΔΕΙΚΤΩΝ!C111)</f>
        <v>4.7732787526578117E-3</v>
      </c>
      <c r="D111" s="10">
        <f>LN(ΣΥΝΘΕΣΗ_ΔΕΙΚΤΩΝ!D112/ΣΥΝΘΕΣΗ_ΔΕΙΚΤΩΝ!D111)</f>
        <v>0</v>
      </c>
      <c r="E111" s="10">
        <f>LN(ΣΥΝΘΕΣΗ_ΔΕΙΚΤΩΝ!E112/ΣΥΝΘΕΣΗ_ΔΕΙΚΤΩΝ!E111)</f>
        <v>-5.1603505593096352E-3</v>
      </c>
      <c r="F111" s="10">
        <f>LN(ΣΥΝΘΕΣΗ_ΔΕΙΚΤΩΝ!F112/ΣΥΝΘΕΣΗ_ΔΕΙΚΤΩΝ!F111)</f>
        <v>-2.8811697238545701E-2</v>
      </c>
      <c r="G111" s="10">
        <f>LN(ΣΥΝΘΕΣΗ_ΔΕΙΚΤΩΝ!G112/ΣΥΝΘΕΣΗ_ΔΕΙΚΤΩΝ!G111)</f>
        <v>-5.0985554732867637E-2</v>
      </c>
      <c r="H111" s="10">
        <f>LN(ΣΥΝΘΕΣΗ_ΔΕΙΚΤΩΝ!H112/ΣΥΝΘΕΣΗ_ΔΕΙΚΤΩΝ!H111)</f>
        <v>-1.2658396871923577E-2</v>
      </c>
      <c r="I111" s="10">
        <f>LN(ΣΥΝΘΕΣΗ_ΔΕΙΚΤΩΝ!I112/ΣΥΝΘΕΣΗ_ΔΕΙΚΤΩΝ!I111)</f>
        <v>-7.509422022131459E-3</v>
      </c>
      <c r="J111" s="10">
        <f>LN(ΣΥΝΘΕΣΗ_ΔΕΙΚΤΩΝ!J112/ΣΥΝΘΕΣΗ_ΔΕΙΚΤΩΝ!J111)</f>
        <v>4.1928782600359578E-3</v>
      </c>
      <c r="K111" s="10">
        <f>LN(ΣΥΝΘΕΣΗ_ΔΕΙΚΤΩΝ!K112/ΣΥΝΘΕΣΗ_ΔΕΙΚΤΩΝ!K111)</f>
        <v>-2.7524673390090033E-2</v>
      </c>
      <c r="L111" s="10">
        <f>LN(ΣΥΝΘΕΣΗ_ΔΕΙΚΤΩΝ!L112/ΣΥΝΘΕΣΗ_ΔΕΙΚΤΩΝ!L111)</f>
        <v>-1.5686596167699619E-2</v>
      </c>
      <c r="M111" s="10">
        <f>LN(ΣΥΝΘΕΣΗ_ΔΕΙΚΤΩΝ!M112/ΣΥΝΘΕΣΗ_ΔΕΙΚΤΩΝ!M111)</f>
        <v>-1.7872124766121912E-2</v>
      </c>
      <c r="N111" s="10">
        <f>LN(ΣΥΝΘΕΣΗ_ΔΕΙΚΤΩΝ!N112/ΣΥΝΘΕΣΗ_ΔΕΙΚΤΩΝ!N111)</f>
        <v>2.0855064910213611E-3</v>
      </c>
      <c r="O111" s="10">
        <f>LN(ΣΥΝΘΕΣΗ_ΔΕΙΚΤΩΝ!O112/ΣΥΝΘΕΣΗ_ΔΕΙΚΤΩΝ!O111)</f>
        <v>-3.5949709178588118E-3</v>
      </c>
      <c r="P111" s="10">
        <f>LN(ΣΥΝΘΕΣΗ_ΔΕΙΚΤΩΝ!P112/ΣΥΝΘΕΣΗ_ΔΕΙΚΤΩΝ!P111)</f>
        <v>-1.264505784727281E-2</v>
      </c>
      <c r="Q111" s="10">
        <f>LN(ΣΥΝΘΕΣΗ_ΔΕΙΚΤΩΝ!Q112/ΣΥΝΘΕΣΗ_ΔΕΙΚΤΩΝ!Q111)</f>
        <v>-6.3714560932114908E-4</v>
      </c>
      <c r="R111" s="10">
        <f>LN(ΣΥΝΘΕΣΗ_ΔΕΙΚΤΩΝ!R112/ΣΥΝΘΕΣΗ_ΔΕΙΚΤΩΝ!R111)</f>
        <v>6.6069140757411124E-3</v>
      </c>
      <c r="S111" s="10">
        <f>LN(ΣΥΝΘΕΣΗ_ΔΕΙΚΤΩΝ!S112/ΣΥΝΘΕΣΗ_ΔΕΙΚΤΩΝ!S111)</f>
        <v>-2.4360547978813383E-3</v>
      </c>
      <c r="T111" s="10">
        <f>LN(ΣΥΝΘΕΣΗ_ΔΕΙΚΤΩΝ!T112/ΣΥΝΘΕΣΗ_ΔΕΙΚΤΩΝ!T111)</f>
        <v>1.3011726073475597E-2</v>
      </c>
      <c r="U111" s="10">
        <f>LN(ΣΥΝΘΕΣΗ_ΔΕΙΚΤΩΝ!U112/ΣΥΝΘΕΣΗ_ΔΕΙΚΤΩΝ!U111)</f>
        <v>6.8728792877620504E-3</v>
      </c>
      <c r="V111" s="10">
        <f>LN(ΣΥΝΘΕΣΗ_ΔΕΙΚΤΩΝ!V112/ΣΥΝΘΕΣΗ_ΔΕΙΚΤΩΝ!V111)</f>
        <v>-3.6972787910975732E-2</v>
      </c>
      <c r="W111" s="10">
        <f>LN(ΣΥΝΘΕΣΗ_ΔΕΙΚΤΩΝ!W112/ΣΥΝΘΕΣΗ_ΔΕΙΚΤΩΝ!W111)</f>
        <v>-1.0347468525424541E-2</v>
      </c>
      <c r="X111" s="10">
        <f>LN(ΣΥΝΘΕΣΗ_ΔΕΙΚΤΩΝ!X112/ΣΥΝΘΕΣΗ_ΔΕΙΚΤΩΝ!X111)</f>
        <v>-8.7336799687546662E-3</v>
      </c>
      <c r="Y111" s="10">
        <f>LN(ΣΥΝΘΕΣΗ_ΔΕΙΚΤΩΝ!Y112/ΣΥΝΘΕΣΗ_ΔΕΙΚΤΩΝ!Y111)</f>
        <v>-4.8641807222345949E-2</v>
      </c>
      <c r="Z111" s="10">
        <f>LN(ΣΥΝΘΕΣΗ_ΔΕΙΚΤΩΝ!Z112/ΣΥΝΘΕΣΗ_ΔΕΙΚΤΩΝ!Z111)</f>
        <v>-2.8573372444056114E-2</v>
      </c>
      <c r="AA111" s="10">
        <f>LN(ΣΥΝΘΕΣΗ_ΔΕΙΚΤΩΝ!AA112/ΣΥΝΘΕΣΗ_ΔΕΙΚΤΩΝ!AA111)</f>
        <v>-3.7504395458454173E-2</v>
      </c>
      <c r="AB111" s="10">
        <f>LN(ΣΥΝΘΕΣΗ_ΔΕΙΚΤΩΝ!AB112/ΣΥΝΘΕΣΗ_ΔΕΙΚΤΩΝ!AB111)</f>
        <v>-2.2780028331819999E-2</v>
      </c>
      <c r="AC111" s="10">
        <f>LN(ΣΥΝΘΕΣΗ_ΔΕΙΚΤΩΝ!AC112/ΣΥΝΘΕΣΗ_ΔΕΙΚΤΩΝ!AC111)</f>
        <v>-6.9686693160933158E-3</v>
      </c>
      <c r="AD111" s="10">
        <f>LN(ΣΥΝΘΕΣΗ_ΔΕΙΚΤΩΝ!AD112/ΣΥΝΘΕΣΗ_ΔΕΙΚΤΩΝ!AD111)</f>
        <v>-1.7756721589259096E-2</v>
      </c>
      <c r="AE111" s="10">
        <f>LN(ΣΥΝΘΕΣΗ_ΔΕΙΚΤΩΝ!AE112/ΣΥΝΘΕΣΗ_ΔΕΙΚΤΩΝ!AE111)</f>
        <v>-2.575249610241474E-2</v>
      </c>
      <c r="AF111" s="10">
        <f>LN(ΣΥΝΘΕΣΗ_ΔΕΙΚΤΩΝ!AF112/ΣΥΝΘΕΣΗ_ΔΕΙΚΤΩΝ!AF111)</f>
        <v>-9.6289851692622427E-2</v>
      </c>
      <c r="AG111" s="10">
        <f>LN(ΣΥΝΘΕΣΗ_ΔΕΙΚΤΩΝ!AG112/ΣΥΝΘΕΣΗ_ΔΕΙΚΤΩΝ!AG111)</f>
        <v>-1.6036998909817076E-2</v>
      </c>
      <c r="AH111" s="10">
        <f>LN(ΣΥΝΘΕΣΗ_ΔΕΙΚΤΩΝ!AH112/ΣΥΝΘΕΣΗ_ΔΕΙΚΤΩΝ!AH111)</f>
        <v>-2.3218290102007221E-2</v>
      </c>
      <c r="AI111" s="10">
        <f>LN(ΣΥΝΘΕΣΗ_ΔΕΙΚΤΩΝ!AI112/ΣΥΝΘΕΣΗ_ΔΕΙΚΤΩΝ!AI111)</f>
        <v>-9.5044843115639609E-3</v>
      </c>
      <c r="AJ111" s="10">
        <f>LN(ΣΥΝΘΕΣΗ_ΔΕΙΚΤΩΝ!AJ112/ΣΥΝΘΕΣΗ_ΔΕΙΚΤΩΝ!AJ111)</f>
        <v>6.9045153465444858E-3</v>
      </c>
      <c r="AK111" s="10">
        <f>LN(ΣΥΝΘΕΣΗ_ΔΕΙΚΤΩΝ!AK112/ΣΥΝΘΕΣΗ_ΔΕΙΚΤΩΝ!AK111)</f>
        <v>-2.6404174196510626E-2</v>
      </c>
    </row>
    <row r="112" spans="1:37" x14ac:dyDescent="0.25">
      <c r="A112" s="5">
        <v>42989</v>
      </c>
      <c r="B112" s="10">
        <f>LN(ΣΥΝΘΕΣΗ_ΔΕΙΚΤΩΝ!B113/ΣΥΝΘΕΣΗ_ΔΕΙΚΤΩΝ!B112)</f>
        <v>8.5778532477527019E-3</v>
      </c>
      <c r="C112" s="10">
        <f>LN(ΣΥΝΘΕΣΗ_ΔΕΙΚΤΩΝ!C113/ΣΥΝΘΕΣΗ_ΔΕΙΚΤΩΝ!C112)</f>
        <v>4.7506027585977988E-3</v>
      </c>
      <c r="D112" s="10">
        <f>LN(ΣΥΝΘΕΣΗ_ΔΕΙΚΤΩΝ!D113/ΣΥΝΘΕΣΗ_ΔΕΙΚΤΩΝ!D112)</f>
        <v>5.5710450494554295E-3</v>
      </c>
      <c r="E112" s="10">
        <f>LN(ΣΥΝΘΕΣΗ_ΔΕΙΚΤΩΝ!E113/ΣΥΝΘΕΣΗ_ΔΕΙΚΤΩΝ!E112)</f>
        <v>5.160350559309611E-3</v>
      </c>
      <c r="F112" s="10">
        <f>LN(ΣΥΝΘΕΣΗ_ΔΕΙΚΤΩΝ!F113/ΣΥΝΘΕΣΗ_ΔΕΙΚΤΩΝ!F112)</f>
        <v>1.5372793188863979E-3</v>
      </c>
      <c r="G112" s="10">
        <f>LN(ΣΥΝΘΕΣΗ_ΔΕΙΚΤΩΝ!G113/ΣΥΝΘΕΣΗ_ΔΕΙΚΤΩΝ!G112)</f>
        <v>2.431730765070643E-2</v>
      </c>
      <c r="H112" s="10">
        <f>LN(ΣΥΝΘΕΣΗ_ΔΕΙΚΤΩΝ!H113/ΣΥΝΘΕΣΗ_ΔΕΙΚΤΩΝ!H112)</f>
        <v>2.515855963615515E-2</v>
      </c>
      <c r="I112" s="10">
        <f>LN(ΣΥΝΘΕΣΗ_ΔΕΙΚΤΩΝ!I113/ΣΥΝΘΕΣΗ_ΔΕΙΚΤΩΝ!I112)</f>
        <v>-2.5157245972472469E-3</v>
      </c>
      <c r="J112" s="10">
        <f>LN(ΣΥΝΘΕΣΗ_ΔΕΙΚΤΩΝ!J113/ΣΥΝΘΕΣΗ_ΔΕΙΚΤΩΝ!J112)</f>
        <v>4.175371410480592E-3</v>
      </c>
      <c r="K112" s="10">
        <f>LN(ΣΥΝΘΕΣΗ_ΔΕΙΚΤΩΝ!K113/ΣΥΝΘΕΣΗ_ΔΕΙΚΤΩΝ!K112)</f>
        <v>1.3857034661426281E-2</v>
      </c>
      <c r="L112" s="10">
        <f>LN(ΣΥΝΘΕΣΗ_ΔΕΙΚΤΩΝ!L113/ΣΥΝΘΕΣΗ_ΔΕΙΚΤΩΝ!L112)</f>
        <v>6.566011770890454E-3</v>
      </c>
      <c r="M112" s="10">
        <f>LN(ΣΥΝΘΕΣΗ_ΔΕΙΚΤΩΝ!M113/ΣΥΝΘΕΣΗ_ΔΕΙΚΤΩΝ!M112)</f>
        <v>1.1410066738030959E-2</v>
      </c>
      <c r="N112" s="10">
        <f>LN(ΣΥΝΘΕΣΗ_ΔΕΙΚΤΩΝ!N113/ΣΥΝΘΕΣΗ_ΔΕΙΚΤΩΝ!N112)</f>
        <v>4.0321869478572719E-2</v>
      </c>
      <c r="O112" s="10">
        <f>LN(ΣΥΝΘΕΣΗ_ΔΕΙΚΤΩΝ!O113/ΣΥΝΘΕΣΗ_ΔΕΙΚΤΩΝ!O112)</f>
        <v>8.3682496705165792E-3</v>
      </c>
      <c r="P112" s="10">
        <f>LN(ΣΥΝΘΕΣΗ_ΔΕΙΚΤΩΝ!P113/ΣΥΝΘΕΣΗ_ΔΕΙΚΤΩΝ!P112)</f>
        <v>-1.4957543819619026E-2</v>
      </c>
      <c r="Q112" s="10">
        <f>LN(ΣΥΝΘΕΣΗ_ΔΕΙΚΤΩΝ!Q113/ΣΥΝΘΕΣΗ_ΔΕΙΚΤΩΝ!Q112)</f>
        <v>-8.9629281196980035E-3</v>
      </c>
      <c r="R112" s="10">
        <f>LN(ΣΥΝΘΕΣΗ_ΔΕΙΚΤΩΝ!R113/ΣΥΝΘΕΣΗ_ΔΕΙΚΤΩΝ!R112)</f>
        <v>-7.5543324317810436E-3</v>
      </c>
      <c r="S112" s="10">
        <f>LN(ΣΥΝΘΕΣΗ_ΔΕΙΚΤΩΝ!S113/ΣΥΝΘΕΣΗ_ΔΕΙΚΤΩΝ!S112)</f>
        <v>-4.8899852941916809E-3</v>
      </c>
      <c r="T112" s="10">
        <f>LN(ΣΥΝΘΕΣΗ_ΔΕΙΚΤΩΝ!T113/ΣΥΝΘΕΣΗ_ΔΕΙΚΤΩΝ!T112)</f>
        <v>-7.1144891005968927E-3</v>
      </c>
      <c r="U112" s="10">
        <f>LN(ΣΥΝΘΕΣΗ_ΔΕΙΚΤΩΝ!U113/ΣΥΝΘΕΣΗ_ΔΕΙΚΤΩΝ!U112)</f>
        <v>1.3605652055778678E-2</v>
      </c>
      <c r="V112" s="10">
        <f>LN(ΣΥΝΘΕΣΗ_ΔΕΙΚΤΩΝ!V113/ΣΥΝΘΕΣΗ_ΔΕΙΚΤΩΝ!V112)</f>
        <v>-1.3270336920896585E-2</v>
      </c>
      <c r="W112" s="10">
        <f>LN(ΣΥΝΘΕΣΗ_ΔΕΙΚΤΩΝ!W113/ΣΥΝΘΕΣΗ_ΔΕΙΚΤΩΝ!W112)</f>
        <v>0</v>
      </c>
      <c r="X112" s="10">
        <f>LN(ΣΥΝΘΕΣΗ_ΔΕΙΚΤΩΝ!X113/ΣΥΝΘΕΣΗ_ΔΕΙΚΤΩΝ!X112)</f>
        <v>-1.3245226750020567E-2</v>
      </c>
      <c r="Y112" s="10">
        <f>LN(ΣΥΝΘΕΣΗ_ΔΕΙΚΤΩΝ!Y113/ΣΥΝΘΕΣΗ_ΔΕΙΚΤΩΝ!Y112)</f>
        <v>-1.8868484304382805E-2</v>
      </c>
      <c r="Z112" s="10">
        <f>LN(ΣΥΝΘΕΣΗ_ΔΕΙΚΤΩΝ!Z113/ΣΥΝΘΕΣΗ_ΔΕΙΚΤΩΝ!Z112)</f>
        <v>-7.2727593290795849E-3</v>
      </c>
      <c r="AA112" s="10">
        <f>LN(ΣΥΝΘΕΣΗ_ΔΕΙΚΤΩΝ!AA113/ΣΥΝΘΕΣΗ_ΔΕΙΚΤΩΝ!AA112)</f>
        <v>1.8928009885518859E-2</v>
      </c>
      <c r="AB112" s="10">
        <f>LN(ΣΥΝΘΕΣΗ_ΔΕΙΚΤΩΝ!AB113/ΣΥΝΘΕΣΗ_ΔΕΙΚΤΩΝ!AB112)</f>
        <v>0</v>
      </c>
      <c r="AC112" s="10">
        <f>LN(ΣΥΝΘΕΣΗ_ΔΕΙΚΤΩΝ!AC113/ΣΥΝΘΕΣΗ_ΔΕΙΚΤΩΝ!AC112)</f>
        <v>0</v>
      </c>
      <c r="AD112" s="10">
        <f>LN(ΣΥΝΘΕΣΗ_ΔΕΙΚΤΩΝ!AD113/ΣΥΝΘΕΣΗ_ΔΕΙΚΤΩΝ!AD112)</f>
        <v>-4.8979689755471421E-3</v>
      </c>
      <c r="AE112" s="10">
        <f>LN(ΣΥΝΘΕΣΗ_ΔΕΙΚΤΩΝ!AE113/ΣΥΝΘΕΣΗ_ΔΕΙΚΤΩΝ!AE112)</f>
        <v>8.6580627431145311E-3</v>
      </c>
      <c r="AF112" s="10">
        <f>LN(ΣΥΝΘΕΣΗ_ΔΕΙΚΤΩΝ!AF113/ΣΥΝΘΕΣΗ_ΔΕΙΚΤΩΝ!AF112)</f>
        <v>-3.8466280827796052E-2</v>
      </c>
      <c r="AG112" s="10">
        <f>LN(ΣΥΝΘΕΣΗ_ΔΕΙΚΤΩΝ!AG113/ΣΥΝΘΕΣΗ_ΔΕΙΚΤΩΝ!AG112)</f>
        <v>4.6083030861941814E-3</v>
      </c>
      <c r="AH112" s="10">
        <f>LN(ΣΥΝΘΕΣΗ_ΔΕΙΚΤΩΝ!AH113/ΣΥΝΘΕΣΗ_ΔΕΙΚΤΩΝ!AH112)</f>
        <v>6.6889881507967101E-3</v>
      </c>
      <c r="AI112" s="10">
        <f>LN(ΣΥΝΘΕΣΗ_ΔΕΙΚΤΩΝ!AI113/ΣΥΝΘΕΣΗ_ΔΕΙΚΤΩΝ!AI112)</f>
        <v>-2.276349719585504E-3</v>
      </c>
      <c r="AJ112" s="10">
        <f>LN(ΣΥΝΘΕΣΗ_ΔΕΙΚΤΩΝ!AJ113/ΣΥΝΘΕΣΗ_ΔΕΙΚΤΩΝ!AJ112)</f>
        <v>-2.296212260350379E-3</v>
      </c>
      <c r="AK112" s="10">
        <f>LN(ΣΥΝΘΕΣΗ_ΔΕΙΚΤΩΝ!AK113/ΣΥΝΘΕΣΗ_ΔΕΙΚΤΩΝ!AK112)</f>
        <v>-2.0270964373619107E-2</v>
      </c>
    </row>
    <row r="113" spans="1:37" x14ac:dyDescent="0.25">
      <c r="A113" s="5">
        <v>42990</v>
      </c>
      <c r="B113" s="10">
        <f>LN(ΣΥΝΘΕΣΗ_ΔΕΙΚΤΩΝ!B114/ΣΥΝΘΕΣΗ_ΔΕΙΚΤΩΝ!B113)</f>
        <v>-2.05198430414489E-3</v>
      </c>
      <c r="C113" s="10">
        <f>LN(ΣΥΝΘΕΣΗ_ΔΕΙΚΤΩΝ!C114/ΣΥΝΘΕΣΗ_ΔΕΙΚΤΩΝ!C113)</f>
        <v>9.4340322333584942E-3</v>
      </c>
      <c r="D113" s="10">
        <f>LN(ΣΥΝΘΕΣΗ_ΔΕΙΚΤΩΝ!D114/ΣΥΝΘΕΣΗ_ΔΕΙΚΤΩΝ!D113)</f>
        <v>-4.4543503493801968E-3</v>
      </c>
      <c r="E113" s="10">
        <f>LN(ΣΥΝΘΕΣΗ_ΔΕΙΚΤΩΝ!E114/ΣΥΝΘΕΣΗ_ΔΕΙΚΤΩΝ!E113)</f>
        <v>2.1819047394639888E-2</v>
      </c>
      <c r="F113" s="10">
        <f>LN(ΣΥΝΘΕΣΗ_ΔΕΙΚΤΩΝ!F114/ΣΥΝΘΕΣΗ_ΔΕΙΚΤΩΝ!F113)</f>
        <v>1.3730192811902037E-2</v>
      </c>
      <c r="G113" s="10">
        <f>LN(ΣΥΝΘΕΣΗ_ΔΕΙΚΤΩΝ!G114/ΣΥΝΘΕΣΗ_ΔΕΙΚΤΩΝ!G113)</f>
        <v>-9.0498355199179273E-3</v>
      </c>
      <c r="H113" s="10">
        <f>LN(ΣΥΝΘΕΣΗ_ΔΕΙΚΤΩΝ!H114/ΣΥΝΘΕΣΗ_ΔΕΙΚΤΩΝ!H113)</f>
        <v>1.1118088583976926E-2</v>
      </c>
      <c r="I113" s="10">
        <f>LN(ΣΥΝΘΕΣΗ_ΔΕΙΚΤΩΝ!I114/ΣΥΝΘΕΣΗ_ΔΕΙΚΤΩΝ!I113)</f>
        <v>0</v>
      </c>
      <c r="J113" s="10">
        <f>LN(ΣΥΝΘΕΣΗ_ΔΕΙΚΤΩΝ!J114/ΣΥΝΘΕΣΗ_ΔΕΙΚΤΩΝ!J113)</f>
        <v>8.3298630389177098E-4</v>
      </c>
      <c r="K113" s="10">
        <f>LN(ΣΥΝΘΕΣΗ_ΔΕΙΚΤΩΝ!K114/ΣΥΝΘΕΣΗ_ΔΕΙΚΤΩΝ!K113)</f>
        <v>0</v>
      </c>
      <c r="L113" s="10">
        <f>LN(ΣΥΝΘΕΣΗ_ΔΕΙΚΤΩΝ!L114/ΣΥΝΘΕΣΗ_ΔΕΙΚΤΩΝ!L113)</f>
        <v>9.1205843968090762E-3</v>
      </c>
      <c r="M113" s="10">
        <f>LN(ΣΥΝΘΕΣΗ_ΔΕΙΚΤΩΝ!M114/ΣΥΝΘΕΣΗ_ΔΕΙΚΤΩΝ!M113)</f>
        <v>1.1281344464039979E-2</v>
      </c>
      <c r="N113" s="10">
        <f>LN(ΣΥΝΘΕΣΗ_ΔΕΙΚΤΩΝ!N114/ΣΥΝΘΕΣΗ_ΔΕΙΚΤΩΝ!N113)</f>
        <v>-3.5078963558563825E-3</v>
      </c>
      <c r="O113" s="10">
        <f>LN(ΣΥΝΘΕΣΗ_ΔΕΙΚΤΩΝ!O114/ΣΥΝΘΕΣΗ_ΔΕΙΚΤΩΝ!O113)</f>
        <v>1.1897681355887508E-3</v>
      </c>
      <c r="P113" s="10">
        <f>LN(ΣΥΝΘΕΣΗ_ΔΕΙΚΤΩΝ!P114/ΣΥΝΘΕΣΗ_ΔΕΙΚΤΩΝ!P113)</f>
        <v>-3.2345041676590403E-3</v>
      </c>
      <c r="Q113" s="10">
        <f>LN(ΣΥΝΘΕΣΗ_ΔΕΙΚΤΩΝ!Q114/ΣΥΝΘΕΣΗ_ΔΕΙΚΤΩΝ!Q113)</f>
        <v>-3.2206147000422834E-3</v>
      </c>
      <c r="R113" s="10">
        <f>LN(ΣΥΝΘΕΣΗ_ΔΕΙΚΤΩΝ!R114/ΣΥΝΘΕΣΗ_ΔΕΙΚΤΩΝ!R113)</f>
        <v>7.5543324317811356E-3</v>
      </c>
      <c r="S113" s="10">
        <f>LN(ΣΥΝΘΕΣΗ_ΔΕΙΚΤΩΝ!S114/ΣΥΝΘΕΣΗ_ΔΕΙΚΤΩΝ!S113)</f>
        <v>0</v>
      </c>
      <c r="T113" s="10">
        <f>LN(ΣΥΝΘΕΣΗ_ΔΕΙΚΤΩΝ!T114/ΣΥΝΘΕΣΗ_ΔΕΙΚΤΩΝ!T113)</f>
        <v>2.3657463554354118E-2</v>
      </c>
      <c r="U113" s="10">
        <f>LN(ΣΥΝΘΕΣΗ_ΔΕΙΚΤΩΝ!U114/ΣΥΝΘΕΣΗ_ΔΕΙΚΤΩΝ!U113)</f>
        <v>0</v>
      </c>
      <c r="V113" s="10">
        <f>LN(ΣΥΝΘΕΣΗ_ΔΕΙΚΤΩΝ!V114/ΣΥΝΘΕΣΗ_ΔΕΙΚΤΩΝ!V113)</f>
        <v>7.6045993852192125E-3</v>
      </c>
      <c r="W113" s="10">
        <f>LN(ΣΥΝΘΕΣΗ_ΔΕΙΚΤΩΝ!W114/ΣΥΝΘΕΣΗ_ΔΕΙΚΤΩΝ!W113)</f>
        <v>-1.4869891215782557E-3</v>
      </c>
      <c r="X113" s="10">
        <f>LN(ΣΥΝΘΕΣΗ_ΔΕΙΚΤΩΝ!X114/ΣΥΝΘΕΣΗ_ΔΕΙΚΤΩΝ!X113)</f>
        <v>-2.2472855852058514E-2</v>
      </c>
      <c r="Y113" s="10">
        <f>LN(ΣΥΝΘΕΣΗ_ΔΕΙΚΤΩΝ!Y114/ΣΥΝΘΕΣΗ_ΔΕΙΚΤΩΝ!Y113)</f>
        <v>-1.2779726646398995E-2</v>
      </c>
      <c r="Z113" s="10">
        <f>LN(ΣΥΝΘΕΣΗ_ΔΕΙΚΤΩΝ!Z114/ΣΥΝΘΕΣΗ_ΔΕΙΚΤΩΝ!Z113)</f>
        <v>7.2727593290796569E-3</v>
      </c>
      <c r="AA113" s="10">
        <f>LN(ΣΥΝΘΕΣΗ_ΔΕΙΚΤΩΝ!AA114/ΣΥΝΘΕΣΗ_ΔΕΙΚΤΩΝ!AA113)</f>
        <v>-6.2696130135953742E-3</v>
      </c>
      <c r="AB113" s="10">
        <f>LN(ΣΥΝΘΕΣΗ_ΔΕΙΚΤΩΝ!AB114/ΣΥΝΘΕΣΗ_ΔΕΙΚΤΩΝ!AB113)</f>
        <v>2.9514060513164006E-2</v>
      </c>
      <c r="AC113" s="10">
        <f>LN(ΣΥΝΘΕΣΗ_ΔΕΙΚΤΩΝ!AC114/ΣΥΝΘΕΣΗ_ΔΕΙΚΤΩΝ!AC113)</f>
        <v>2.0761991448429225E-2</v>
      </c>
      <c r="AD113" s="10">
        <f>LN(ΣΥΝΘΕΣΗ_ΔΕΙΚΤΩΝ!AD114/ΣΥΝΘΕΣΗ_ΔΕΙΚΤΩΝ!AD113)</f>
        <v>6.525308634922641E-3</v>
      </c>
      <c r="AE113" s="10">
        <f>LN(ΣΥΝΘΕΣΗ_ΔΕΙΚΤΩΝ!AE114/ΣΥΝΘΕΣΗ_ΔΕΙΚΤΩΝ!AE113)</f>
        <v>-1.7391742711869222E-2</v>
      </c>
      <c r="AF113" s="10">
        <f>LN(ΣΥΝΘΕΣΗ_ΔΕΙΚΤΩΝ!AF114/ΣΥΝΘΕΣΗ_ΔΕΙΚΤΩΝ!AF113)</f>
        <v>-8.4388686458645949E-3</v>
      </c>
      <c r="AG113" s="10">
        <f>LN(ΣΥΝΘΕΣΗ_ΔΕΙΚΤΩΝ!AG114/ΣΥΝΘΕΣΗ_ΔΕΙΚΤΩΝ!AG113)</f>
        <v>1.3698844358161927E-2</v>
      </c>
      <c r="AH113" s="10">
        <f>LN(ΣΥΝΘΕΣΗ_ΔΕΙΚΤΩΝ!AH114/ΣΥΝΘΕΣΗ_ΔΕΙΚΤΩΝ!AH113)</f>
        <v>0</v>
      </c>
      <c r="AI113" s="10">
        <f>LN(ΣΥΝΘΕΣΗ_ΔΕΙΚΤΩΝ!AI114/ΣΥΝΘΕΣΗ_ΔΕΙΚΤΩΝ!AI113)</f>
        <v>-9.1199276726935084E-4</v>
      </c>
      <c r="AJ113" s="10">
        <f>LN(ΣΥΝΘΕΣΗ_ΔΕΙΚΤΩΝ!AJ114/ΣΥΝΘΕΣΗ_ΔΕΙΚΤΩΝ!AJ113)</f>
        <v>9.1533819864872013E-3</v>
      </c>
      <c r="AK113" s="10">
        <f>LN(ΣΥΝΘΕΣΗ_ΔΕΙΚΤΩΝ!AK114/ΣΥΝΘΕΣΗ_ΔΕΙΚΤΩΝ!AK113)</f>
        <v>-3.8265538078953838E-2</v>
      </c>
    </row>
    <row r="114" spans="1:37" x14ac:dyDescent="0.25">
      <c r="A114" s="5">
        <v>42991</v>
      </c>
      <c r="B114" s="10">
        <f>LN(ΣΥΝΘΕΣΗ_ΔΕΙΚΤΩΝ!B115/ΣΥΝΘΕΣΗ_ΔΕΙΚΤΩΝ!B114)</f>
        <v>9.8791469461244411E-3</v>
      </c>
      <c r="C114" s="10">
        <f>LN(ΣΥΝΘΕΣΗ_ΔΕΙΚΤΩΝ!C115/ΣΥΝΘΕΣΗ_ΔΕΙΚΤΩΝ!C114)</f>
        <v>7.0175726586465398E-3</v>
      </c>
      <c r="D114" s="10">
        <f>LN(ΣΥΝΘΕΣΗ_ΔΕΙΚΤΩΝ!D115/ΣΥΝΘΕΣΗ_ΔΕΙΚΤΩΝ!D114)</f>
        <v>-1.1166947000752908E-3</v>
      </c>
      <c r="E114" s="10">
        <f>LN(ΣΥΝΘΕΣΗ_ΔΕΙΚΤΩΝ!E115/ΣΥΝΘΕΣΗ_ΔΕΙΚΤΩΝ!E114)</f>
        <v>3.59066813072854E-3</v>
      </c>
      <c r="F114" s="10">
        <f>LN(ΣΥΝΘΕΣΗ_ΔΕΙΚΤΩΝ!F115/ΣΥΝΘΕΣΗ_ΔΕΙΚΤΩΝ!F114)</f>
        <v>-6.0790460763822263E-3</v>
      </c>
      <c r="G114" s="10">
        <f>LN(ΣΥΝΘΕΣΗ_ΔΕΙΚΤΩΝ!G115/ΣΥΝΘΕΣΗ_ΔΕΙΚΤΩΝ!G114)</f>
        <v>9.0498355199180765E-3</v>
      </c>
      <c r="H114" s="10">
        <f>LN(ΣΥΝΘΕΣΗ_ΔΕΙΚΤΩΝ!H115/ΣΥΝΘΕΣΗ_ΔΕΙΚΤΩΝ!H114)</f>
        <v>-4.9261183360560009E-3</v>
      </c>
      <c r="I114" s="10">
        <f>LN(ΣΥΝΘΕΣΗ_ΔΕΙΚΤΩΝ!I115/ΣΥΝΘΕΣΗ_ΔΕΙΚΤΩΝ!I114)</f>
        <v>0</v>
      </c>
      <c r="J114" s="10">
        <f>LN(ΣΥΝΘΕΣΗ_ΔΕΙΚΤΩΝ!J115/ΣΥΝΘΕΣΗ_ΔΕΙΚΤΩΝ!J114)</f>
        <v>3.3250238447719159E-3</v>
      </c>
      <c r="K114" s="10">
        <f>LN(ΣΥΝΘΕΣΗ_ΔΕΙΚΤΩΝ!K115/ΣΥΝΘΕΣΗ_ΔΕΙΚΤΩΝ!K114)</f>
        <v>4.5766670274116732E-3</v>
      </c>
      <c r="L114" s="10">
        <f>LN(ΣΥΝΘΕΣΗ_ΔΕΙΚΤΩΝ!L115/ΣΥΝΘΕΣΗ_ΔΕΙΚΤΩΝ!L114)</f>
        <v>-5.2015721960732841E-3</v>
      </c>
      <c r="M114" s="10">
        <f>LN(ΣΥΝΘΕΣΗ_ΔΕΙΚΤΩΝ!M115/ΣΥΝΘΕΣΗ_ΔΕΙΚΤΩΝ!M114)</f>
        <v>-6.4308903302904025E-3</v>
      </c>
      <c r="N114" s="10">
        <f>LN(ΣΥΝΘΕΣΗ_ΔΕΙΚΤΩΝ!N115/ΣΥΝΘΕΣΗ_ΔΕΙΚΤΩΝ!N114)</f>
        <v>6.5049015961258774E-3</v>
      </c>
      <c r="O114" s="10">
        <f>LN(ΣΥΝΘΕΣΗ_ΔΕΙΚΤΩΝ!O115/ΣΥΝΘΕΣΗ_ΔΕΙΚΤΩΝ!O114)</f>
        <v>1.7678716168793993E-2</v>
      </c>
      <c r="P114" s="10">
        <f>LN(ΣΥΝΘΕΣΗ_ΔΕΙΚΤΩΝ!P115/ΣΥΝΘΕΣΗ_ΔΕΙΚΤΩΝ!P114)</f>
        <v>-1.7429635135283648E-2</v>
      </c>
      <c r="Q114" s="10">
        <f>LN(ΣΥΝΘΕΣΗ_ΔΕΙΚΤΩΝ!Q115/ΣΥΝΘΕΣΗ_ΔΕΙΚΤΩΝ!Q114)</f>
        <v>5.1480165174012374E-3</v>
      </c>
      <c r="R114" s="10">
        <f>LN(ΣΥΝΘΕΣΗ_ΔΕΙΚΤΩΝ!R115/ΣΥΝΘΕΣΗ_ΔΕΙΚΤΩΝ!R114)</f>
        <v>-7.5543324317810436E-3</v>
      </c>
      <c r="S114" s="10">
        <f>LN(ΣΥΝΘΕΣΗ_ΔΕΙΚΤΩΝ!S115/ΣΥΝΘΕΣΗ_ΔΕΙΚΤΩΝ!S114)</f>
        <v>-4.9140148024291522E-3</v>
      </c>
      <c r="T114" s="10">
        <f>LN(ΣΥΝΘΕΣΗ_ΔΕΙΚΤΩΝ!T115/ΣΥΝΘΕΣΗ_ΔΕΙΚΤΩΝ!T114)</f>
        <v>-4.1027101689469686E-2</v>
      </c>
      <c r="U114" s="10">
        <f>LN(ΣΥΝΘΕΣΗ_ΔΕΙΚΤΩΝ!U115/ΣΥΝΘΕΣΗ_ΔΕΙΚΤΩΝ!U114)</f>
        <v>-3.4367643504207769E-2</v>
      </c>
      <c r="V114" s="10">
        <f>LN(ΣΥΝΘΕΣΗ_ΔΕΙΚΤΩΝ!V115/ΣΥΝΘΕΣΗ_ΔΕΙΚΤΩΝ!V114)</f>
        <v>-1.33462419528946E-2</v>
      </c>
      <c r="W114" s="10">
        <f>LN(ΣΥΝΘΕΣΗ_ΔΕΙΚΤΩΝ!W115/ΣΥΝΘΕΣΗ_ΔΕΙΚΤΩΝ!W114)</f>
        <v>1.4869891215783665E-3</v>
      </c>
      <c r="X114" s="10">
        <f>LN(ΣΥΝΘΕΣΗ_ΔΕΙΚΤΩΝ!X115/ΣΥΝΘΕΣΗ_ΔΕΙΚΤΩΝ!X114)</f>
        <v>1.3544225107757034E-2</v>
      </c>
      <c r="Y114" s="10">
        <f>LN(ΣΥΝΘΕΣΗ_ΔΕΙΚΤΩΝ!Y115/ΣΥΝΘΕΣΗ_ΔΕΙΚΤΩΝ!Y114)</f>
        <v>2.5398190605610403E-2</v>
      </c>
      <c r="Z114" s="10">
        <f>LN(ΣΥΝΘΕΣΗ_ΔΕΙΚΤΩΝ!Z115/ΣΥΝΘΕΣΗ_ΔΕΙΚΤΩΝ!Z114)</f>
        <v>7.2202479734870973E-3</v>
      </c>
      <c r="AA114" s="10">
        <f>LN(ΣΥΝΘΕΣΗ_ΔΕΙΚΤΩΝ!AA115/ΣΥΝΘΕΣΗ_ΔΕΙΚΤΩΝ!AA114)</f>
        <v>0</v>
      </c>
      <c r="AB114" s="10">
        <f>LN(ΣΥΝΘΕΣΗ_ΔΕΙΚΤΩΝ!AB115/ΣΥΝΘΕΣΗ_ΔΕΙΚΤΩΝ!AB114)</f>
        <v>-1.8059181538397532E-2</v>
      </c>
      <c r="AC114" s="10">
        <f>LN(ΣΥΝΘΕΣΗ_ΔΕΙΚΤΩΝ!AC115/ΣΥΝΘΕΣΗ_ΔΕΙΚΤΩΝ!AC114)</f>
        <v>0</v>
      </c>
      <c r="AD114" s="10">
        <f>LN(ΣΥΝΘΕΣΗ_ΔΕΙΚΤΩΝ!AD115/ΣΥΝΘΕΣΗ_ΔΕΙΚΤΩΝ!AD114)</f>
        <v>-6.5253086349225152E-3</v>
      </c>
      <c r="AE114" s="10">
        <f>LN(ΣΥΝΘΕΣΗ_ΔΕΙΚΤΩΝ!AE115/ΣΥΝΘΕΣΗ_ΔΕΙΚΤΩΝ!AE114)</f>
        <v>1.7391742711869239E-2</v>
      </c>
      <c r="AF114" s="10">
        <f>LN(ΣΥΝΘΕΣΗ_ΔΕΙΚΤΩΝ!AF115/ΣΥΝΘΕΣΗ_ΔΕΙΚΤΩΝ!AF114)</f>
        <v>3.0600440448717042E-2</v>
      </c>
      <c r="AG114" s="10">
        <f>LN(ΣΥΝΘΕΣΗ_ΔΕΙΚΤΩΝ!AG115/ΣΥΝΘΕΣΗ_ΔΕΙΚΤΩΝ!AG114)</f>
        <v>1.5748356968139331E-2</v>
      </c>
      <c r="AH114" s="10">
        <f>LN(ΣΥΝΘΕΣΗ_ΔΕΙΚΤΩΝ!AH115/ΣΥΝΘΕΣΗ_ΔΕΙΚΤΩΝ!AH114)</f>
        <v>2.9558802241544429E-2</v>
      </c>
      <c r="AI114" s="10">
        <f>LN(ΣΥΝΘΕΣΗ_ΔΕΙΚΤΩΝ!AI115/ΣΥΝΘΕΣΗ_ΔΕΙΚΤΩΝ!AI114)</f>
        <v>-7.3260400920728977E-3</v>
      </c>
      <c r="AJ114" s="10">
        <f>LN(ΣΥΝΘΕΣΗ_ΔΕΙΚΤΩΝ!AJ115/ΣΥΝΘΕΣΗ_ΔΕΙΚΤΩΝ!AJ114)</f>
        <v>2.4748169689194174E-2</v>
      </c>
      <c r="AK114" s="10">
        <f>LN(ΣΥΝΘΕΣΗ_ΔΕΙΚΤΩΝ!AK115/ΣΥΝΘΕΣΗ_ΔΕΙΚΤΩΝ!AK114)</f>
        <v>-2.5135973271542274E-2</v>
      </c>
    </row>
    <row r="115" spans="1:37" x14ac:dyDescent="0.25">
      <c r="A115" s="5">
        <v>42992</v>
      </c>
      <c r="B115" s="10">
        <f>LN(ΣΥΝΘΕΣΗ_ΔΕΙΚΤΩΝ!B116/ΣΥΝΘΕΣΗ_ΔΕΙΚΤΩΝ!B115)</f>
        <v>-3.3955890011382718E-3</v>
      </c>
      <c r="C115" s="10">
        <f>LN(ΣΥΝΘΕΣΗ_ΔΕΙΚΤΩΝ!C116/ΣΥΝΘΕΣΗ_ΔΕΙΚΤΩΝ!C115)</f>
        <v>9.3196651666373968E-4</v>
      </c>
      <c r="D115" s="10">
        <f>LN(ΣΥΝΘΕΣΗ_ΔΕΙΚΤΩΝ!D116/ΣΥΝΘΕΣΗ_ΔΕΙΚΤΩΝ!D115)</f>
        <v>-1.9177124639738748E-2</v>
      </c>
      <c r="E115" s="10">
        <f>LN(ΣΥΝΘΕΣΗ_ΔΕΙΚΤΩΝ!E116/ΣΥΝΘΕΣΗ_ΔΕΙΚΤΩΝ!E115)</f>
        <v>-1.2261242681862105E-2</v>
      </c>
      <c r="F115" s="10">
        <f>LN(ΣΥΝΘΕΣΗ_ΔΕΙΚΤΩΝ!F116/ΣΥΝΘΕΣΗ_ΔΕΙΚΤΩΝ!F115)</f>
        <v>3.044142381228273E-3</v>
      </c>
      <c r="G115" s="10">
        <f>LN(ΣΥΝΘΕΣΗ_ΔΕΙΚΤΩΝ!G116/ΣΥΝΘΕΣΗ_ΔΕΙΚΤΩΝ!G115)</f>
        <v>-3.9821494186671608E-2</v>
      </c>
      <c r="H115" s="10">
        <f>LN(ΣΥΝΘΕΣΗ_ΔΕΙΚΤΩΝ!H116/ΣΥΝΘΕΣΗ_ΔΕΙΚΤΩΝ!H115)</f>
        <v>-5.0643732818754797E-2</v>
      </c>
      <c r="I115" s="10">
        <f>LN(ΣΥΝΘΕΣΗ_ΔΕΙΚΤΩΝ!I116/ΣΥΝΘΕΣΗ_ΔΕΙΚΤΩΝ!I115)</f>
        <v>-5.0505157860685915E-3</v>
      </c>
      <c r="J115" s="10">
        <f>LN(ΣΥΝΘΕΣΗ_ΔΕΙΚΤΩΝ!J116/ΣΥΝΘΕΣΗ_ΔΕΙΚΤΩΝ!J115)</f>
        <v>-1.2526259819180369E-2</v>
      </c>
      <c r="K115" s="10">
        <f>LN(ΣΥΝΘΕΣΗ_ΔΕΙΚΤΩΝ!K116/ΣΥΝΘΕΣΗ_ΔΕΙΚΤΩΝ!K115)</f>
        <v>-4.6737477851689815E-2</v>
      </c>
      <c r="L115" s="10">
        <f>LN(ΣΥΝΘΕΣΗ_ΔΕΙΚΤΩΝ!L116/ΣΥΝΘΕΣΗ_ΔΕΙΚΤΩΝ!L115)</f>
        <v>-1.4445425187723201E-2</v>
      </c>
      <c r="M115" s="10">
        <f>LN(ΣΥΝΘΕΣΗ_ΔΕΙΚΤΩΝ!M116/ΣΥΝΘΕΣΗ_ΔΕΙΚΤΩΝ!M115)</f>
        <v>8.0321716972642527E-3</v>
      </c>
      <c r="N115" s="10">
        <f>LN(ΣΥΝΘΕΣΗ_ΔΕΙΚΤΩΝ!N116/ΣΥΝΘΕΣΗ_ΔΕΙΚΤΩΝ!N115)</f>
        <v>-2.2699587516106581E-2</v>
      </c>
      <c r="O115" s="10">
        <f>LN(ΣΥΝΘΕΣΗ_ΔΕΙΚΤΩΝ!O116/ΣΥΝΘΕΣΗ_ΔΕΙΚΤΩΝ!O115)</f>
        <v>1.1675424560376464E-3</v>
      </c>
      <c r="P115" s="10">
        <f>LN(ΣΥΝΘΕΣΗ_ΔΕΙΚΤΩΝ!P116/ΣΥΝΘΕΣΗ_ΔΕΙΚΤΩΝ!P115)</f>
        <v>-9.9393419025577759E-3</v>
      </c>
      <c r="Q115" s="10">
        <f>LN(ΣΥΝΘΕΣΗ_ΔΕΙΚΤΩΝ!Q116/ΣΥΝΘΕΣΗ_ΔΕΙΚΤΩΝ!Q115)</f>
        <v>-5.1480165174012443E-3</v>
      </c>
      <c r="R115" s="10">
        <f>LN(ΣΥΝΘΕΣΗ_ΔΕΙΚΤΩΝ!R116/ΣΥΝΘΕΣΗ_ΔΕΙΚΤΩΝ!R115)</f>
        <v>-1.9139340210697509E-2</v>
      </c>
      <c r="S115" s="10">
        <f>LN(ΣΥΝΘΕΣΗ_ΔΕΙΚΤΩΝ!S116/ΣΥΝΘΕΣΗ_ΔΕΙΚΤΩΝ!S115)</f>
        <v>-1.9901154317294799E-2</v>
      </c>
      <c r="T115" s="10">
        <f>LN(ΣΥΝΘΕΣΗ_ΔΕΙΚΤΩΝ!T116/ΣΥΝΘΕΣΗ_ΔΕΙΚΤΩΝ!T115)</f>
        <v>-2.2035888399180335E-2</v>
      </c>
      <c r="U115" s="10">
        <f>LN(ΣΥΝΘΕΣΗ_ΔΕΙΚΤΩΝ!U116/ΣΥΝΘΕΣΗ_ΔΕΙΚΤΩΝ!U115)</f>
        <v>-1.4084739881738972E-2</v>
      </c>
      <c r="V115" s="10">
        <f>LN(ΣΥΝΘΕΣΗ_ΔΕΙΚΤΩΝ!V116/ΣΥΝΘΕΣΗ_ΔΕΙΚΤΩΝ!V115)</f>
        <v>1.1450506787995285E-2</v>
      </c>
      <c r="W115" s="10">
        <f>LN(ΣΥΝΘΕΣΗ_ΔΕΙΚΤΩΝ!W116/ΣΥΝΘΕΣΗ_ΔΕΙΚΤΩΝ!W115)</f>
        <v>-2.5584540700638786E-2</v>
      </c>
      <c r="X115" s="10">
        <f>LN(ΣΥΝΘΕΣΗ_ΔΕΙΚΤΩΝ!X116/ΣΥΝΘΕΣΗ_ΔΕΙΚΤΩΝ!X115)</f>
        <v>-1.3544225107757149E-2</v>
      </c>
      <c r="Y115" s="10">
        <f>LN(ΣΥΝΘΕΣΗ_ΔΕΙΚΤΩΝ!Y116/ΣΥΝΘΕΣΗ_ΔΕΙΚΤΩΝ!Y115)</f>
        <v>-4.8163401378622898E-2</v>
      </c>
      <c r="Z115" s="10">
        <f>LN(ΣΥΝΘΕΣΗ_ΔΕΙΚΤΩΝ!Z116/ΣΥΝΘΕΣΗ_ΔΕΙΚΤΩΝ!Z115)</f>
        <v>0</v>
      </c>
      <c r="AA115" s="10">
        <f>LN(ΣΥΝΘΕΣΗ_ΔΕΙΚΤΩΝ!AA116/ΣΥΝΘΕΣΗ_ΔΕΙΚΤΩΝ!AA115)</f>
        <v>-5.8268908123975879E-2</v>
      </c>
      <c r="AB115" s="10">
        <f>LN(ΣΥΝΘΕΣΗ_ΔΕΙΚΤΩΝ!AB116/ΣΥΝΘΕΣΗ_ΔΕΙΚΤΩΝ!AB115)</f>
        <v>-6.8571697261369125E-3</v>
      </c>
      <c r="AC115" s="10">
        <f>LN(ΣΥΝΘΕΣΗ_ΔΕΙΚΤΩΝ!AC116/ΣΥΝΘΕΣΗ_ΔΕΙΚΤΩΝ!AC115)</f>
        <v>-2.0761991448429128E-2</v>
      </c>
      <c r="AD115" s="10">
        <f>LN(ΣΥΝΘΕΣΗ_ΔΕΙΚΤΩΝ!AD116/ΣΥΝΘΕΣΗ_ΔΕΙΚΤΩΝ!AD115)</f>
        <v>-4.1777169594582692E-2</v>
      </c>
      <c r="AE115" s="10">
        <f>LN(ΣΥΝΘΕΣΗ_ΔΕΙΚΤΩΝ!AE116/ΣΥΝΘΕΣΗ_ΔΕΙΚΤΩΝ!AE115)</f>
        <v>-3.5091319811269943E-2</v>
      </c>
      <c r="AF115" s="10">
        <f>LN(ΣΥΝΘΕΣΗ_ΔΕΙΚΤΩΝ!AF116/ΣΥΝΘΕΣΗ_ΔΕΙΚΤΩΝ!AF115)</f>
        <v>-5.4945193176407017E-3</v>
      </c>
      <c r="AG115" s="10">
        <f>LN(ΣΥΝΘΕΣΗ_ΔΕΙΚΤΩΝ!AG116/ΣΥΝΘΕΣΗ_ΔΕΙΚΤΩΝ!AG115)</f>
        <v>-8.9686699827603751E-3</v>
      </c>
      <c r="AH115" s="10">
        <f>LN(ΣΥΝΘΕΣΗ_ΔΕΙΚΤΩΝ!AH116/ΣΥΝΘΕΣΗ_ΔΕΙΚΤΩΝ!AH115)</f>
        <v>-6.3460353917225806E-2</v>
      </c>
      <c r="AI115" s="10">
        <f>LN(ΣΥΝΘΕΣΗ_ΔΕΙΚΤΩΝ!AI116/ΣΥΝΘΕΣΗ_ΔΕΙΚΤΩΝ!AI115)</f>
        <v>-1.2020486854124889E-2</v>
      </c>
      <c r="AJ115" s="10">
        <f>LN(ΣΥΝΘΕΣΗ_ΔΕΙΚΤΩΝ!AJ116/ΣΥΝΘΕΣΗ_ΔΕΙΚΤΩΝ!AJ115)</f>
        <v>-4.3139492660617708E-2</v>
      </c>
      <c r="AK115" s="10">
        <f>LN(ΣΥΝΘΕΣΗ_ΔΕΙΚΤΩΝ!AK116/ΣΥΝΘΕΣΗ_ΔΕΙΚΤΩΝ!AK115)</f>
        <v>-2.2059718064732219E-2</v>
      </c>
    </row>
    <row r="116" spans="1:37" x14ac:dyDescent="0.25">
      <c r="A116" s="5">
        <v>42993</v>
      </c>
      <c r="B116" s="10">
        <f>LN(ΣΥΝΘΕΣΗ_ΔΕΙΚΤΩΝ!B117/ΣΥΝΘΕΣΗ_ΔΕΙΚΤΩΝ!B116)</f>
        <v>8.8046623651501406E-3</v>
      </c>
      <c r="C116" s="10">
        <f>LN(ΣΥΝΘΕΣΗ_ΔΕΙΚΤΩΝ!C117/ΣΥΝΘΕΣΗ_ΔΕΙΚΤΩΝ!C116)</f>
        <v>-8.2996919570967803E-2</v>
      </c>
      <c r="D116" s="10">
        <f>LN(ΣΥΝΘΕΣΗ_ΔΕΙΚΤΩΝ!D117/ΣΥΝΘΕΣΗ_ΔΕΙΚΤΩΝ!D116)</f>
        <v>0</v>
      </c>
      <c r="E116" s="10">
        <f>LN(ΣΥΝΘΕΣΗ_ΔΕΙΚΤΩΝ!E117/ΣΥΝΘΕΣΗ_ΔΕΙΚΤΩΝ!E116)</f>
        <v>0</v>
      </c>
      <c r="F116" s="10">
        <f>LN(ΣΥΝΘΕΣΗ_ΔΕΙΚΤΩΝ!F117/ΣΥΝΘΕΣΗ_ΔΕΙΚΤΩΝ!F116)</f>
        <v>1.80727810596946E-2</v>
      </c>
      <c r="G116" s="10">
        <f>LN(ΣΥΝΘΕΣΗ_ΔΕΙΚΤΩΝ!G117/ΣΥΝΘΕΣΗ_ΔΕΙΚΤΩΝ!G116)</f>
        <v>-1.2578782206860073E-2</v>
      </c>
      <c r="H116" s="10">
        <f>LN(ΣΥΝΘΕΣΗ_ΔΕΙΚΤΩΝ!H117/ΣΥΝΘΕΣΗ_ΔΕΙΚΤΩΝ!H116)</f>
        <v>-1.1757156986043644E-2</v>
      </c>
      <c r="I116" s="10">
        <f>LN(ΣΥΝΘΕΣΗ_ΔΕΙΚΤΩΝ!I117/ΣΥΝΘΕΣΗ_ΔΕΙΚΤΩΝ!I116)</f>
        <v>-7.6239251106593707E-3</v>
      </c>
      <c r="J116" s="10">
        <f>LN(ΣΥΝΘΕΣΗ_ΔΕΙΚΤΩΝ!J117/ΣΥΝΘΕΣΗ_ΔΕΙΚΤΩΝ!J116)</f>
        <v>1.0033528989577784E-2</v>
      </c>
      <c r="K116" s="10">
        <f>LN(ΣΥΝΘΕΣΗ_ΔΕΙΚΤΩΝ!K117/ΣΥΝΘΕΣΗ_ΔΕΙΚΤΩΝ!K116)</f>
        <v>-4.7961722634929441E-3</v>
      </c>
      <c r="L116" s="10">
        <f>LN(ΣΥΝΘΕΣΗ_ΔΕΙΚΤΩΝ!L117/ΣΥΝΘΕΣΗ_ΔΕΙΚΤΩΝ!L116)</f>
        <v>-2.9532347565017388E-2</v>
      </c>
      <c r="M116" s="10">
        <f>LN(ΣΥΝΘΕΣΗ_ΔΕΙΚΤΩΝ!M117/ΣΥΝΘΕΣΗ_ΔΕΙΚΤΩΝ!M116)</f>
        <v>-6.4205678029226948E-3</v>
      </c>
      <c r="N116" s="10">
        <f>LN(ΣΥΝΘΕΣΗ_ΔΕΙΚΤΩΝ!N117/ΣΥΝΘΕΣΗ_ΔΕΙΚΤΩΝ!N116)</f>
        <v>-1.2837146760680719E-2</v>
      </c>
      <c r="O116" s="10">
        <f>LN(ΣΥΝΘΕΣΗ_ΔΕΙΚΤΩΝ!O117/ΣΥΝΘΕΣΗ_ΔΕΙΚΤΩΝ!O116)</f>
        <v>-9.3787322864324688E-3</v>
      </c>
      <c r="P116" s="10">
        <f>LN(ΣΥΝΘΕΣΗ_ΔΕΙΚΤΩΝ!P117/ΣΥΝΘΕΣΗ_ΔΕΙΚΤΩΝ!P116)</f>
        <v>9.9393419025577048E-3</v>
      </c>
      <c r="Q116" s="10">
        <f>LN(ΣΥΝΘΕΣΗ_ΔΕΙΚΤΩΝ!Q117/ΣΥΝΘΕΣΗ_ΔΕΙΚΤΩΝ!Q116)</f>
        <v>0</v>
      </c>
      <c r="R116" s="10">
        <f>LN(ΣΥΝΘΕΣΗ_ΔΕΙΚΤΩΝ!R117/ΣΥΝΘΕΣΗ_ΔΕΙΚΤΩΝ!R116)</f>
        <v>-4.8426244757879032E-3</v>
      </c>
      <c r="S116" s="10">
        <f>LN(ΣΥΝΘΕΣΗ_ΔΕΙΚΤΩΝ!S117/ΣΥΝΘΕΣΗ_ΔΕΙΚΤΩΝ!S116)</f>
        <v>5.0125418235441935E-3</v>
      </c>
      <c r="T116" s="10">
        <f>LN(ΣΥΝΘΕΣΗ_ΔΕΙΚΤΩΝ!T117/ΣΥΝΘΕΣΗ_ΔΕΙΚΤΩΝ!T116)</f>
        <v>-2.6113455498402206E-2</v>
      </c>
      <c r="U116" s="10">
        <f>LN(ΣΥΝΘΕΣΗ_ΔΕΙΚΤΩΝ!U117/ΣΥΝΘΕΣΗ_ΔΕΙΚΤΩΝ!U116)</f>
        <v>0</v>
      </c>
      <c r="V116" s="10">
        <f>LN(ΣΥΝΘΕΣΗ_ΔΕΙΚΤΩΝ!V117/ΣΥΝΘΕΣΗ_ΔΕΙΚΤΩΝ!V116)</f>
        <v>2.4368591016957951E-2</v>
      </c>
      <c r="W116" s="10">
        <f>LN(ΣΥΝΘΕΣΗ_ΔΕΙΚΤΩΝ!W117/ΣΥΝΘΕΣΗ_ΔΕΙΚΤΩΝ!W116)</f>
        <v>-9.1884260544062551E-3</v>
      </c>
      <c r="X116" s="10">
        <f>LN(ΣΥΝΘΕΣΗ_ΔΕΙΚΤΩΝ!X117/ΣΥΝΘΕΣΗ_ΔΕΙΚΤΩΝ!X116)</f>
        <v>1.1299555253933247E-2</v>
      </c>
      <c r="Y116" s="10">
        <f>LN(ΣΥΝΘΕΣΗ_ΔΕΙΚΤΩΝ!Y117/ΣΥΝΘΕΣΗ_ΔΕΙΚΤΩΝ!Y116)</f>
        <v>-6.6006840313520242E-3</v>
      </c>
      <c r="Z116" s="10">
        <f>LN(ΣΥΝΘΕΣΗ_ΔΕΙΚΤΩΝ!Z117/ΣΥΝΘΕΣΗ_ΔΕΙΚΤΩΝ!Z116)</f>
        <v>-7.466152876901952E-2</v>
      </c>
      <c r="AA116" s="10">
        <f>LN(ΣΥΝΘΕΣΗ_ΔΕΙΚΤΩΝ!AA117/ΣΥΝΘΕΣΗ_ΔΕΙΚΤΩΝ!AA116)</f>
        <v>0</v>
      </c>
      <c r="AB116" s="10">
        <f>LN(ΣΥΝΘΕΣΗ_ΔΕΙΚΤΩΝ!AB117/ΣΥΝΘΕΣΗ_ΔΕΙΚΤΩΝ!AB116)</f>
        <v>6.857169726136824E-3</v>
      </c>
      <c r="AC116" s="10">
        <f>LN(ΣΥΝΘΕΣΗ_ΔΕΙΚΤΩΝ!AC117/ΣΥΝΘΕΣΗ_ΔΕΙΚΤΩΝ!AC116)</f>
        <v>-7.0175726586465346E-3</v>
      </c>
      <c r="AD116" s="10">
        <f>LN(ΣΥΝΘΕΣΗ_ΔΕΙΚΤΩΝ!AD117/ΣΥΝΘΕΣΗ_ΔΕΙΚΤΩΝ!AD116)</f>
        <v>-3.1198370855861281E-2</v>
      </c>
      <c r="AE116" s="10">
        <f>LN(ΣΥΝΘΕΣΗ_ΔΕΙΚΤΩΝ!AE117/ΣΥΝΘΕΣΗ_ΔΕΙΚΤΩΝ!AE116)</f>
        <v>-8.9686699827603751E-3</v>
      </c>
      <c r="AF116" s="10">
        <f>LN(ΣΥΝΘΕΣΗ_ΔΕΙΚΤΩΝ!AF117/ΣΥΝΘΕΣΗ_ΔΕΙΚΤΩΝ!AF116)</f>
        <v>-8.2988028146950658E-3</v>
      </c>
      <c r="AG116" s="10">
        <f>LN(ΣΥΝΘΕΣΗ_ΔΕΙΚΤΩΝ!AG117/ΣΥΝΘΕΣΗ_ΔΕΙΚΤΩΝ!AG116)</f>
        <v>-1.1325149357053513E-2</v>
      </c>
      <c r="AH116" s="10">
        <f>LN(ΣΥΝΘΕΣΗ_ΔΕΙΚΤΩΝ!AH117/ΣΥΝΘΕΣΗ_ΔΕΙΚΤΩΝ!AH116)</f>
        <v>1.0291686036547506E-2</v>
      </c>
      <c r="AI116" s="10">
        <f>LN(ΣΥΝΘΕΣΗ_ΔΕΙΚΤΩΝ!AI117/ΣΥΝΘΕΣΗ_ΔΕΙΚΤΩΝ!AI116)</f>
        <v>-2.0677428427787678E-2</v>
      </c>
      <c r="AJ116" s="10">
        <f>LN(ΣΥΝΘΕΣΗ_ΔΕΙΚΤΩΝ!AJ117/ΣΥΝΘΕΣΗ_ΔΕΙΚΤΩΝ!AJ116)</f>
        <v>-4.651171175730732E-3</v>
      </c>
      <c r="AK116" s="10">
        <f>LN(ΣΥΝΘΕΣΗ_ΔΕΙΚΤΩΝ!AK117/ΣΥΝΘΕΣΗ_ΔΕΙΚΤΩΝ!AK116)</f>
        <v>-7.4627212015896003E-3</v>
      </c>
    </row>
    <row r="117" spans="1:37" x14ac:dyDescent="0.25">
      <c r="A117" s="5">
        <v>42996</v>
      </c>
      <c r="B117" s="10">
        <f>LN(ΣΥΝΘΕΣΗ_ΔΕΙΚΤΩΝ!B118/ΣΥΝΘΕΣΗ_ΔΕΙΚΤΩΝ!B117)</f>
        <v>-2.5265939419222099E-2</v>
      </c>
      <c r="C117" s="10">
        <f>LN(ΣΥΝΘΕΣΗ_ΔΕΙΚΤΩΝ!C118/ΣΥΝΘΕΣΗ_ΔΕΙΚΤΩΝ!C117)</f>
        <v>-8.7195420424399886E-2</v>
      </c>
      <c r="D117" s="10">
        <f>LN(ΣΥΝΘΕΣΗ_ΔΕΙΚΤΩΝ!D118/ΣΥΝΘΕΣΗ_ΔΕΙΚΤΩΝ!D117)</f>
        <v>2.2753138371356054E-3</v>
      </c>
      <c r="E117" s="10">
        <f>LN(ΣΥΝΘΕΣΗ_ΔΕΙΚΤΩΝ!E118/ΣΥΝΘΕΣΗ_ΔΕΙΚΤΩΝ!E117)</f>
        <v>-1.2413448922137848E-2</v>
      </c>
      <c r="F117" s="10">
        <f>LN(ΣΥΝΘΕΣΗ_ΔΕΙΚΤΩΝ!F118/ΣΥΝΘΕΣΗ_ΔΕΙΚΤΩΝ!F117)</f>
        <v>-2.2642476749759891E-2</v>
      </c>
      <c r="G117" s="10">
        <f>LN(ΣΥΝΘΕΣΗ_ΔΕΙΚΤΩΝ!G118/ΣΥΝΘΕΣΗ_ΔΕΙΚΤΩΝ!G117)</f>
        <v>-6.8766857247092306E-2</v>
      </c>
      <c r="H117" s="10">
        <f>LN(ΣΥΝΘΕΣΗ_ΔΕΙΚΤΩΝ!H118/ΣΥΝΘΕΣΗ_ΔΕΙΚΤΩΝ!H117)</f>
        <v>1.1757156986043739E-2</v>
      </c>
      <c r="I117" s="10">
        <f>LN(ΣΥΝΘΕΣΗ_ΔΕΙΚΤΩΝ!I118/ΣΥΝΘΕΣΗ_ΔΕΙΚΤΩΝ!I117)</f>
        <v>-5.1151006667703768E-3</v>
      </c>
      <c r="J117" s="10">
        <f>LN(ΣΥΝΘΕΣΗ_ΔΕΙΚΤΩΝ!J118/ΣΥΝΘΕΣΗ_ΔΕΙΚΤΩΝ!J117)</f>
        <v>-9.1935457398527754E-3</v>
      </c>
      <c r="K117" s="10">
        <f>LN(ΣΥΝΘΕΣΗ_ΔΕΙΚΤΩΝ!K118/ΣΥΝΘΕΣΗ_ΔΕΙΚΤΩΝ!K117)</f>
        <v>-1.4528100562909969E-2</v>
      </c>
      <c r="L117" s="10">
        <f>LN(ΣΥΝΘΕΣΗ_ΔΕΙΚΤΩΝ!L118/ΣΥΝΘΕΣΗ_ΔΕΙΚΤΩΝ!L117)</f>
        <v>6.7888923336861277E-3</v>
      </c>
      <c r="M117" s="10">
        <f>LN(ΣΥΝΘΕΣΗ_ΔΕΙΚΤΩΝ!M118/ΣΥΝΘΕΣΗ_ΔΕΙΚΤΩΝ!M117)</f>
        <v>-8.084118399958911E-3</v>
      </c>
      <c r="N117" s="10">
        <f>LN(ΣΥΝΘΕΣΗ_ΔΕΙΚΤΩΝ!N118/ΣΥΝΘΕΣΗ_ΔΕΙΚΤΩΝ!N117)</f>
        <v>7.7220460939103185E-3</v>
      </c>
      <c r="O117" s="10">
        <f>LN(ΣΥΝΘΕΣΗ_ΔΕΙΚΤΩΝ!O118/ΣΥΝΘΕΣΗ_ΔΕΙΚΤΩΝ!O117)</f>
        <v>-1.065729447398798E-2</v>
      </c>
      <c r="P117" s="10">
        <f>LN(ΣΥΝΘΕΣΗ_ΔΕΙΚΤΩΝ!P118/ΣΥΝΘΕΣΗ_ΔΕΙΚΤΩΝ!P117)</f>
        <v>-9.9393419025577759E-3</v>
      </c>
      <c r="Q117" s="10">
        <f>LN(ΣΥΝΘΕΣΗ_ΔΕΙΚΤΩΝ!Q118/ΣΥΝΘΕΣΗ_ΔΕΙΚΤΩΝ!Q117)</f>
        <v>-6.4725145056174788E-3</v>
      </c>
      <c r="R117" s="10">
        <f>LN(ΣΥΝΘΕΣΗ_ΔΕΙΚΤΩΝ!R118/ΣΥΝΘΕΣΗ_ΔΕΙΚΤΩΝ!R117)</f>
        <v>-2.0599060870072534E-2</v>
      </c>
      <c r="S117" s="10">
        <f>LN(ΣΥΝΘΕΣΗ_ΔΕΙΚΤΩΝ!S118/ΣΥΝΘΕΣΗ_ΔΕΙΚΤΩΝ!S117)</f>
        <v>0</v>
      </c>
      <c r="T117" s="10">
        <f>LN(ΣΥΝΘΕΣΗ_ΔΕΙΚΤΩΝ!T118/ΣΥΝΘΕΣΗ_ΔΕΙΚΤΩΝ!T117)</f>
        <v>4.4742803949211069E-3</v>
      </c>
      <c r="U117" s="10">
        <f>LN(ΣΥΝΘΕΣΗ_ΔΕΙΚΤΩΝ!U118/ΣΥΝΘΕΣΗ_ΔΕΙΚΤΩΝ!U117)</f>
        <v>-7.1174677688639896E-3</v>
      </c>
      <c r="V117" s="10">
        <f>LN(ΣΥΝΘΕΣΗ_ΔΕΙΚΤΩΝ!V118/ΣΥΝΘΕΣΗ_ΔΕΙΚΤΩΝ!V117)</f>
        <v>0</v>
      </c>
      <c r="W117" s="10">
        <f>LN(ΣΥΝΘΕΣΗ_ΔΕΙΚΤΩΝ!W118/ΣΥΝΘΕΣΗ_ΔΕΙΚΤΩΝ!W117)</f>
        <v>-2.4923408452456851E-2</v>
      </c>
      <c r="X117" s="10">
        <f>LN(ΣΥΝΘΕΣΗ_ΔΕΙΚΤΩΝ!X118/ΣΥΝΘΕΣΗ_ΔΕΙΚΤΩΝ!X117)</f>
        <v>-2.2728251077556289E-2</v>
      </c>
      <c r="Y117" s="10">
        <f>LN(ΣΥΝΘΕΣΗ_ΔΕΙΚΤΩΝ!Y118/ΣΥΝΘΕΣΗ_ΔΕΙΚΤΩΝ!Y117)</f>
        <v>-6.6445427186686131E-3</v>
      </c>
      <c r="Z117" s="10">
        <f>LN(ΣΥΝΘΕΣΗ_ΔΕΙΚΤΩΝ!Z118/ΣΥΝΘΕΣΗ_ΔΕΙΚΤΩΝ!Z117)</f>
        <v>-1.562531790308087E-2</v>
      </c>
      <c r="AA117" s="10">
        <f>LN(ΣΥΝΘΕΣΗ_ΔΕΙΚΤΩΝ!AA118/ΣΥΝΘΕΣΗ_ΔΕΙΚΤΩΝ!AA117)</f>
        <v>-2.7028672387919374E-2</v>
      </c>
      <c r="AB117" s="10">
        <f>LN(ΣΥΝΘΕΣΗ_ΔΕΙΚΤΩΝ!AB118/ΣΥΝΘΕΣΗ_ΔΕΙΚΤΩΝ!AB117)</f>
        <v>-2.5376217493374417E-2</v>
      </c>
      <c r="AC117" s="10">
        <f>LN(ΣΥΝΘΕΣΗ_ΔΕΙΚΤΩΝ!AC118/ΣΥΝΘΕΣΗ_ΔΕΙΚΤΩΝ!AC117)</f>
        <v>-2.8573372444056114E-2</v>
      </c>
      <c r="AD117" s="10">
        <f>LN(ΣΥΝΘΕΣΗ_ΔΕΙΚΤΩΝ!AD118/ΣΥΝΘΕΣΗ_ΔΕΙΚΤΩΝ!AD117)</f>
        <v>-3.5846131773135649E-2</v>
      </c>
      <c r="AE117" s="10">
        <f>LN(ΣΥΝΘΕΣΗ_ΔΕΙΚΤΩΝ!AE118/ΣΥΝΘΕΣΗ_ΔΕΙΚΤΩΝ!AE117)</f>
        <v>-4.6091107200266976E-2</v>
      </c>
      <c r="AF117" s="10">
        <f>LN(ΣΥΝΘΕΣΗ_ΔΕΙΚΤΩΝ!AF118/ΣΥΝΘΕΣΗ_ΔΕΙΚΤΩΝ!AF117)</f>
        <v>-3.2465801249577111E-2</v>
      </c>
      <c r="AG117" s="10">
        <f>LN(ΣΥΝΘΕΣΗ_ΔΕΙΚΤΩΝ!AG118/ΣΥΝΘΕΣΗ_ΔΕΙΚΤΩΝ!AG117)</f>
        <v>-3.241024415075449E-2</v>
      </c>
      <c r="AH117" s="10">
        <f>LN(ΣΥΝΘΕΣΗ_ΔΕΙΚΤΩΝ!AH118/ΣΥΝΘΕΣΗ_ΔΕΙΚΤΩΝ!AH117)</f>
        <v>-1.0291686036547636E-2</v>
      </c>
      <c r="AI117" s="10">
        <f>LN(ΣΥΝΘΕΣΗ_ΔΕΙΚΤΩΝ!AI118/ΣΥΝΘΕΣΗ_ΔΕΙΚΤΩΝ!AI117)</f>
        <v>-3.1840605855658774E-2</v>
      </c>
      <c r="AJ117" s="10">
        <f>LN(ΣΥΝΘΕΣΗ_ΔΕΙΚΤΩΝ!AJ118/ΣΥΝΘΕΣΗ_ΔΕΙΚΤΩΝ!AJ117)</f>
        <v>-2.3337233462201001E-3</v>
      </c>
      <c r="AK117" s="10">
        <f>LN(ΣΥΝΘΕΣΗ_ΔΕΙΚΤΩΝ!AK118/ΣΥΝΘΕΣΗ_ΔΕΙΚΤΩΝ!AK117)</f>
        <v>1.8553407895747834E-2</v>
      </c>
    </row>
    <row r="118" spans="1:37" x14ac:dyDescent="0.25">
      <c r="A118" s="5">
        <v>42997</v>
      </c>
      <c r="B118" s="10">
        <f>LN(ΣΥΝΘΕΣΗ_ΔΕΙΚΤΩΝ!B119/ΣΥΝΘΕΣΗ_ΔΕΙΚΤΩΝ!B118)</f>
        <v>-2.1671592641372032E-2</v>
      </c>
      <c r="C118" s="10">
        <f>LN(ΣΥΝΘΕΣΗ_ΔΕΙΚΤΩΝ!C119/ΣΥΝΘΕΣΗ_ΔΕΙΚΤΩΝ!C118)</f>
        <v>4.5339659633113275E-2</v>
      </c>
      <c r="D118" s="10">
        <f>LN(ΣΥΝΘΕΣΗ_ΔΕΙΚΤΩΝ!D119/ΣΥΝΘΕΣΗ_ΔΕΙΚΤΩΝ!D118)</f>
        <v>-9.1324835632725868E-3</v>
      </c>
      <c r="E118" s="10">
        <f>LN(ΣΥΝΘΕΣΗ_ΔΕΙΚΤΩΝ!E119/ΣΥΝΘΕΣΗ_ΔΕΙΚΤΩΝ!E118)</f>
        <v>1.3863775499784407E-2</v>
      </c>
      <c r="F118" s="10">
        <f>LN(ΣΥΝΘΕΣΗ_ΔΕΙΚΤΩΝ!F119/ΣΥΝΘΕΣΗ_ΔΕΙΚΤΩΝ!F118)</f>
        <v>-2.3167059281534303E-2</v>
      </c>
      <c r="G118" s="10">
        <f>LN(ΣΥΝΘΕΣΗ_ΔΕΙΚΤΩΝ!G119/ΣΥΝΘΕΣΗ_ΔΕΙΚΤΩΝ!G118)</f>
        <v>-1.0221554071538139E-2</v>
      </c>
      <c r="H118" s="10">
        <f>LN(ΣΥΝΘΕΣΗ_ΔΕΙΚΤΩΝ!H119/ΣΥΝΘΕΣΗ_ΔΕΙΚΤΩΝ!H118)</f>
        <v>1.162053102301879E-2</v>
      </c>
      <c r="I118" s="10">
        <f>LN(ΣΥΝΘΕΣΗ_ΔΕΙΚΤΩΝ!I119/ΣΥΝΘΕΣΗ_ΔΕΙΚΤΩΝ!I118)</f>
        <v>-1.2903404835907841E-2</v>
      </c>
      <c r="J118" s="10">
        <f>LN(ΣΥΝΘΕΣΗ_ΔΕΙΚΤΩΝ!J119/ΣΥΝΘΕΣΗ_ΔΕΙΚΤΩΝ!J118)</f>
        <v>-8.3998324972498731E-4</v>
      </c>
      <c r="K118" s="10">
        <f>LN(ΣΥΝΘΕΣΗ_ΔΕΙΚΤΩΝ!K119/ΣΥΝΘΕΣΗ_ΔΕΙΚΤΩΝ!K118)</f>
        <v>4.8661896511729063E-3</v>
      </c>
      <c r="L118" s="10">
        <f>LN(ΣΥΝΘΕΣΗ_ΔΕΙΚΤΩΝ!L119/ΣΥΝΘΕΣΗ_ΔΕΙΚΤΩΝ!L118)</f>
        <v>-5.4274217353651281E-3</v>
      </c>
      <c r="M118" s="10">
        <f>LN(ΣΥΝΘΕΣΗ_ΔΕΙΚΤΩΝ!M119/ΣΥΝΘΕΣΗ_ΔΕΙΚΤΩΝ!M118)</f>
        <v>-2.6317308317373417E-2</v>
      </c>
      <c r="N118" s="10">
        <f>LN(ΣΥΝΘΕΣΗ_ΔΕΙΚΤΩΝ!N119/ΣΥΝΘΕΣΗ_ΔΕΙΚΤΩΝ!N118)</f>
        <v>1.0204170174241668E-2</v>
      </c>
      <c r="O118" s="10">
        <f>LN(ΣΥΝΘΕΣΗ_ΔΕΙΚΤΩΝ!O119/ΣΥΝΘΕΣΗ_ΔΕΙΚΤΩΝ!O118)</f>
        <v>-5.9701669865039079E-3</v>
      </c>
      <c r="P118" s="10">
        <f>LN(ΣΥΝΘΕΣΗ_ΔΕΙΚΤΩΝ!P119/ΣΥΝΘΕΣΗ_ΔΕΙΚΤΩΝ!P118)</f>
        <v>9.9393419025577048E-3</v>
      </c>
      <c r="Q118" s="10">
        <f>LN(ΣΥΝΘΕΣΗ_ΔΕΙΚΤΩΝ!Q119/ΣΥΝΘΕΣΗ_ΔΕΙΚΤΩΝ!Q118)</f>
        <v>0</v>
      </c>
      <c r="R118" s="10">
        <f>LN(ΣΥΝΘΕΣΗ_ΔΕΙΚΤΩΝ!R119/ΣΥΝΘΕΣΗ_ΔΕΙΚΤΩΝ!R118)</f>
        <v>7.8973756949509404E-3</v>
      </c>
      <c r="S118" s="10">
        <f>LN(ΣΥΝΘΕΣΗ_ΔΕΙΚΤΩΝ!S119/ΣΥΝΘΕΣΗ_ΔΕΙΚΤΩΝ!S118)</f>
        <v>-5.0125418235442863E-3</v>
      </c>
      <c r="T118" s="10">
        <f>LN(ΣΥΝΘΕΣΗ_ΔΕΙΚΤΩΝ!T119/ΣΥΝΘΕΣΗ_ΔΕΙΚΤΩΝ!T118)</f>
        <v>-1.801850550267825E-2</v>
      </c>
      <c r="U118" s="10">
        <f>LN(ΣΥΝΘΕΣΗ_ΔΕΙΚΤΩΝ!U119/ΣΥΝΘΕΣΗ_ΔΕΙΚΤΩΝ!U118)</f>
        <v>0</v>
      </c>
      <c r="V118" s="10">
        <f>LN(ΣΥΝΘΕΣΗ_ΔΕΙΚΤΩΝ!V119/ΣΥΝΘΕΣΗ_ΔΕΙΚΤΩΝ!V118)</f>
        <v>-7.4349784875180902E-3</v>
      </c>
      <c r="W118" s="10">
        <f>LN(ΣΥΝΘΕΣΗ_ΔΕΙΚΤΩΝ!W119/ΣΥΝΘΕΣΗ_ΔΕΙΚΤΩΝ!W118)</f>
        <v>0</v>
      </c>
      <c r="X118" s="10">
        <f>LN(ΣΥΝΘΕΣΗ_ΔΕΙΚΤΩΝ!X119/ΣΥΝΘΕΣΗ_ΔΕΙΚΤΩΝ!X118)</f>
        <v>9.1533819864872013E-3</v>
      </c>
      <c r="Y118" s="10">
        <f>LN(ΣΥΝΘΕΣΗ_ΔΕΙΚΤΩΝ!Y119/ΣΥΝΘΕΣΗ_ΔΕΙΚΤΩΝ!Y118)</f>
        <v>0</v>
      </c>
      <c r="Z118" s="10">
        <f>LN(ΣΥΝΘΕΣΗ_ΔΕΙΚΤΩΝ!Z119/ΣΥΝΘΕΣΗ_ΔΕΙΚΤΩΝ!Z118)</f>
        <v>3.8614836127779516E-2</v>
      </c>
      <c r="AA118" s="10">
        <f>LN(ΣΥΝΘΕΣΗ_ΔΕΙΚΤΩΝ!AA119/ΣΥΝΘΕΣΗ_ΔΕΙΚΤΩΝ!AA118)</f>
        <v>-2.0761991448429128E-2</v>
      </c>
      <c r="AB118" s="10">
        <f>LN(ΣΥΝΘΕΣΗ_ΔΕΙΚΤΩΝ!AB119/ΣΥΝΘΕΣΗ_ΔΕΙΚΤΩΝ!AB118)</f>
        <v>2.3095714794649176E-2</v>
      </c>
      <c r="AC118" s="10">
        <f>LN(ΣΥΝΘΕΣΗ_ΔΕΙΚΤΩΝ!AC119/ΣΥΝΘΕΣΗ_ΔΕΙΚΤΩΝ!AC118)</f>
        <v>-1.4598799421152523E-2</v>
      </c>
      <c r="AD118" s="10">
        <f>LN(ΣΥΝΘΕΣΗ_ΔΕΙΚΤΩΝ!AD119/ΣΥΝΘΕΣΗ_ΔΕΙΚΤΩΝ!AD118)</f>
        <v>2.8778964550043112E-2</v>
      </c>
      <c r="AE118" s="10">
        <f>LN(ΣΥΝΘΕΣΗ_ΔΕΙΚΤΩΝ!AE119/ΣΥΝΘΕΣΗ_ΔΕΙΚΤΩΝ!AE118)</f>
        <v>7.2759354282428093E-2</v>
      </c>
      <c r="AF118" s="10">
        <f>LN(ΣΥΝΘΕΣΗ_ΔΕΙΚΤΩΝ!AF119/ΣΥΝΘΕΣΗ_ΔΕΙΚΤΩΝ!AF118)</f>
        <v>1.4245255136048924E-2</v>
      </c>
      <c r="AG118" s="10">
        <f>LN(ΣΥΝΘΕΣΗ_ΔΕΙΚΤΩΝ!AG119/ΣΥΝΘΕΣΗ_ΔΕΙΚΤΩΝ!AG118)</f>
        <v>2.3501773449534514E-3</v>
      </c>
      <c r="AH118" s="10">
        <f>LN(ΣΥΝΘΕΣΗ_ΔΕΙΚΤΩΝ!AH119/ΣΥΝΘΕΣΗ_ΔΕΙΚΤΩΝ!AH118)</f>
        <v>-3.4542348680875576E-3</v>
      </c>
      <c r="AI118" s="10">
        <f>LN(ΣΥΝΘΕΣΗ_ΔΕΙΚΤΩΝ!AI119/ΣΥΝΘΕΣΗ_ΔΕΙΚΤΩΝ!AI118)</f>
        <v>1.2180418556871013E-2</v>
      </c>
      <c r="AJ118" s="10">
        <f>LN(ΣΥΝΘΕΣΗ_ΔΕΙΚΤΩΝ!AJ119/ΣΥΝΘΕΣΗ_ΔΕΙΚΤΩΝ!AJ118)</f>
        <v>2.3337233462200966E-3</v>
      </c>
      <c r="AK118" s="10">
        <f>LN(ΣΥΝΘΕΣΗ_ΔΕΙΚΤΩΝ!AK119/ΣΥΝΘΕΣΗ_ΔΕΙΚΤΩΝ!AK118)</f>
        <v>3.6105004642116141E-2</v>
      </c>
    </row>
    <row r="119" spans="1:37" x14ac:dyDescent="0.25">
      <c r="A119" s="5">
        <v>42998</v>
      </c>
      <c r="B119" s="10">
        <f>LN(ΣΥΝΘΕΣΗ_ΔΕΙΚΤΩΝ!B120/ΣΥΝΘΕΣΗ_ΔΕΙΚΤΩΝ!B119)</f>
        <v>-2.4765623837939557E-3</v>
      </c>
      <c r="C119" s="10">
        <f>LN(ΣΥΝΘΕΣΗ_ΔΕΙΚΤΩΝ!C120/ΣΥΝΘΕΣΗ_ΔΕΙΚΤΩΝ!C119)</f>
        <v>1.5707129205357877E-2</v>
      </c>
      <c r="D119" s="10">
        <f>LN(ΣΥΝΘΕΣΗ_ΔΕΙΚΤΩΝ!D120/ΣΥΝΘΕΣΗ_ΔΕΙΚΤΩΝ!D119)</f>
        <v>-2.296212260350379E-3</v>
      </c>
      <c r="E119" s="10">
        <f>LN(ΣΥΝΘΕΣΗ_ΔΕΙΚΤΩΝ!E120/ΣΥΝΘΕΣΗ_ΔΕΙΚΤΩΝ!E119)</f>
        <v>2.2923639901936809E-2</v>
      </c>
      <c r="F119" s="10">
        <f>LN(ΣΥΝΘΕΣΗ_ΔΕΙΚΤΩΝ!F120/ΣΥΝΘΕΣΗ_ΔΕΙΚΤΩΝ!F119)</f>
        <v>-3.1298930089277044E-3</v>
      </c>
      <c r="G119" s="10">
        <f>LN(ΣΥΝΘΕΣΗ_ΔΕΙΚΤΩΝ!G120/ΣΥΝΘΕΣΗ_ΔΕΙΚΤΩΝ!G119)</f>
        <v>-6.8728792877620643E-3</v>
      </c>
      <c r="H119" s="10">
        <f>LN(ΣΥΝΘΕΣΗ_ΔΕΙΚΤΩΝ!H120/ΣΥΝΘΕΣΗ_ΔΕΙΚΤΩΝ!H119)</f>
        <v>1.9072415376387396E-2</v>
      </c>
      <c r="I119" s="10">
        <f>LN(ΣΥΝΘΕΣΗ_ΔΕΙΚΤΩΝ!I120/ΣΥΝΘΕΣΗ_ΔΕΙΚΤΩΝ!I119)</f>
        <v>-7.8227256812091559E-3</v>
      </c>
      <c r="J119" s="10">
        <f>LN(ΣΥΝΘΕΣΗ_ΔΕΙΚΤΩΝ!J120/ΣΥΝΘΕΣΗ_ΔΕΙΚΤΩΝ!J119)</f>
        <v>-8.4388686458645949E-3</v>
      </c>
      <c r="K119" s="10">
        <f>LN(ΣΥΝΘΕΣΗ_ΔΕΙΚΤΩΝ!K120/ΣΥΝΘΕΣΗ_ΔΕΙΚΤΩΝ!K119)</f>
        <v>-4.4672440051592668E-2</v>
      </c>
      <c r="L119" s="10">
        <f>LN(ΣΥΝΘΕΣΗ_ΔΕΙΚΤΩΝ!L120/ΣΥΝΘΕΣΗ_ΔΕΙΚΤΩΝ!L119)</f>
        <v>-3.1792587800860875E-2</v>
      </c>
      <c r="M119" s="10">
        <f>LN(ΣΥΝΘΕΣΗ_ΔΕΙΚΤΩΝ!M120/ΣΥΝΘΕΣΗ_ΔΕΙΚΤΩΝ!M119)</f>
        <v>-2.0202707317519466E-2</v>
      </c>
      <c r="N119" s="10">
        <f>LN(ΣΥΝΘΕΣΗ_ΔΕΙΚΤΩΝ!N120/ΣΥΝΘΕΣΗ_ΔΕΙΚΤΩΝ!N119)</f>
        <v>-1.6377029281322654E-2</v>
      </c>
      <c r="O119" s="10">
        <f>LN(ΣΥΝΘΕΣΗ_ΔΕΙΚΤΩΝ!O120/ΣΥΝΘΕΣΗ_ΔΕΙΚΤΩΝ!O119)</f>
        <v>-2.4243611609992739E-2</v>
      </c>
      <c r="P119" s="10">
        <f>LN(ΣΥΝΘΕΣΗ_ΔΕΙΚΤΩΝ!P120/ΣΥΝΘΕΣΗ_ΔΕΙΚΤΩΝ!P119)</f>
        <v>0</v>
      </c>
      <c r="Q119" s="10">
        <f>LN(ΣΥΝΘΕΣΗ_ΔΕΙΚΤΩΝ!Q120/ΣΥΝΘΕΣΗ_ΔΕΙΚΤΩΝ!Q119)</f>
        <v>-1.3072081567352888E-2</v>
      </c>
      <c r="R119" s="10">
        <f>LN(ΣΥΝΘΕΣΗ_ΔΕΙΚΤΩΝ!R120/ΣΥΝΘΕΣΗ_ΔΕΙΚΤΩΝ!R119)</f>
        <v>1.851002677086842E-2</v>
      </c>
      <c r="S119" s="10">
        <f>LN(ΣΥΝΘΕΣΗ_ΔΕΙΚΤΩΝ!S120/ΣΥΝΘΕΣΗ_ΔΕΙΚΤΩΝ!S119)</f>
        <v>-2.0305266160745569E-2</v>
      </c>
      <c r="T119" s="10">
        <f>LN(ΣΥΝΘΕΣΗ_ΔΕΙΚΤΩΝ!T120/ΣΥΝΘΕΣΗ_ΔΕΙΚΤΩΝ!T119)</f>
        <v>1.1748892489083049E-2</v>
      </c>
      <c r="U119" s="10">
        <f>LN(ΣΥΝΘΕΣΗ_ΔΕΙΚΤΩΝ!U120/ΣΥΝΘΕΣΗ_ΔΕΙΚΤΩΝ!U119)</f>
        <v>-7.168489478612516E-3</v>
      </c>
      <c r="V119" s="10">
        <f>LN(ΣΥΝΘΕΣΗ_ΔΕΙΚΤΩΝ!V120/ΣΥΝΘΕΣΗ_ΔΕΙΚΤΩΝ!V119)</f>
        <v>0</v>
      </c>
      <c r="W119" s="10">
        <f>LN(ΣΥΝΘΕΣΗ_ΔΕΙΚΤΩΝ!W120/ΣΥΝΘΕΣΗ_ΔΕΙΚΤΩΝ!W119)</f>
        <v>-3.2054026290083484E-2</v>
      </c>
      <c r="X119" s="10">
        <f>LN(ΣΥΝΘΕΣΗ_ΔΕΙΚΤΩΝ!X120/ΣΥΝΘΕΣΗ_ΔΕΙΚΤΩΝ!X119)</f>
        <v>-1.3761685072681377E-2</v>
      </c>
      <c r="Y119" s="10">
        <f>LN(ΣΥΝΘΕΣΗ_ΔΕΙΚΤΩΝ!Y120/ΣΥΝΘΕΣΗ_ΔΕΙΚΤΩΝ!Y119)</f>
        <v>9.950330853168092E-3</v>
      </c>
      <c r="Z119" s="10">
        <f>LN(ΣΥΝΘΕΣΗ_ΔΕΙΚΤΩΝ!Z120/ΣΥΝΘΕΣΗ_ΔΕΙΚΤΩΝ!Z119)</f>
        <v>7.5472056353829038E-3</v>
      </c>
      <c r="AA119" s="10">
        <f>LN(ΣΥΝΘΕΣΗ_ΔΕΙΚΤΩΝ!AA120/ΣΥΝΘΕΣΗ_ΔΕΙΚΤΩΝ!AA119)</f>
        <v>2.7587956518828963E-2</v>
      </c>
      <c r="AB119" s="10">
        <f>LN(ΣΥΝΘΕΣΗ_ΔΕΙΚΤΩΝ!AB120/ΣΥΝΘΕΣΗ_ΔΕΙΚΤΩΝ!AB119)</f>
        <v>-2.5434897147821604E-2</v>
      </c>
      <c r="AC119" s="10">
        <f>LN(ΣΥΝΘΕΣΗ_ΔΕΙΚΤΩΝ!AC120/ΣΥΝΘΕΣΗ_ΔΕΙΚΤΩΝ!AC119)</f>
        <v>-7.3801072976225337E-3</v>
      </c>
      <c r="AD119" s="10">
        <f>LN(ΣΥΝΘΕΣΗ_ΔΕΙΚΤΩΝ!AD120/ΣΥΝΘΕΣΗ_ΔΕΙΚΤΩΝ!AD119)</f>
        <v>-1.7889564750774946E-2</v>
      </c>
      <c r="AE119" s="10">
        <f>LN(ΣΥΝΘΕΣΗ_ΔΕΙΚΤΩΝ!AE120/ΣΥΝΘΕΣΗ_ΔΕΙΚΤΩΝ!AE119)</f>
        <v>-2.666824708216118E-2</v>
      </c>
      <c r="AF119" s="10">
        <f>LN(ΣΥΝΘΕΣΗ_ΔΕΙΚΤΩΝ!AF120/ΣΥΝΘΕΣΗ_ΔΕΙΚΤΩΝ!AF119)</f>
        <v>-5.6737740859078246E-3</v>
      </c>
      <c r="AG119" s="10">
        <f>LN(ΣΥΝΘΕΣΗ_ΔΕΙΚΤΩΝ!AG120/ΣΥΝΘΕΣΗ_ΔΕΙΚΤΩΝ!AG119)</f>
        <v>7.0175726586465398E-3</v>
      </c>
      <c r="AH119" s="10">
        <f>LN(ΣΥΝΘΕΣΗ_ΔΕΙΚΤΩΝ!AH120/ΣΥΝΘΕΣΗ_ΔΕΙΚΤΩΝ!AH119)</f>
        <v>1.7153079226249493E-2</v>
      </c>
      <c r="AI119" s="10">
        <f>LN(ΣΥΝΘΕΣΗ_ΔΕΙΚΤΩΝ!AI120/ΣΥΝΘΕΣΗ_ΔΕΙΚΤΩΝ!AI119)</f>
        <v>1.6807118316381407E-2</v>
      </c>
      <c r="AJ119" s="10">
        <f>LN(ΣΥΝΘΕΣΗ_ΔΕΙΚΤΩΝ!AJ120/ΣΥΝΘΕΣΗ_ΔΕΙΚΤΩΝ!AJ119)</f>
        <v>-2.8370697129215576E-2</v>
      </c>
      <c r="AK119" s="10">
        <f>LN(ΣΥΝΘΕΣΗ_ΔΕΙΚΤΩΝ!AK120/ΣΥΝΘΕΣΗ_ΔΕΙΚΤΩΝ!AK119)</f>
        <v>-2.8778964550043175E-2</v>
      </c>
    </row>
    <row r="120" spans="1:37" x14ac:dyDescent="0.25">
      <c r="A120" s="5">
        <v>42999</v>
      </c>
      <c r="B120" s="10">
        <f>LN(ΣΥΝΘΕΣΗ_ΔΕΙΚΤΩΝ!B121/ΣΥΝΘΕΣΗ_ΔΕΙΚΤΩΝ!B120)</f>
        <v>-4.2598573469574521E-3</v>
      </c>
      <c r="C120" s="10">
        <f>LN(ΣΥΝΘΕΣΗ_ΔΕΙΚΤΩΝ!C121/ΣΥΝΘΕΣΗ_ΔΕΙΚΤΩΝ!C120)</f>
        <v>0</v>
      </c>
      <c r="D120" s="10">
        <f>LN(ΣΥΝΘΕΣΗ_ΔΕΙΚΤΩΝ!D121/ΣΥΝΘΕΣΗ_ΔΕΙΚΤΩΝ!D120)</f>
        <v>0</v>
      </c>
      <c r="E120" s="10">
        <f>LN(ΣΥΝΘΕΣΗ_ΔΕΙΚΤΩΝ!E121/ΣΥΝΘΕΣΗ_ΔΕΙΚΤΩΝ!E120)</f>
        <v>-4.9698362853411952E-3</v>
      </c>
      <c r="F120" s="10">
        <f>LN(ΣΥΝΘΕΣΗ_ΔΕΙΚΤΩΝ!F121/ΣΥΝΘΕΣΗ_ΔΕΙΚΤΩΝ!F120)</f>
        <v>-3.1397200046676412E-3</v>
      </c>
      <c r="G120" s="10">
        <f>LN(ΣΥΝΘΕΣΗ_ΔΕΙΚΤΩΝ!G121/ΣΥΝΘΕΣΗ_ΔΕΙΚΤΩΝ!G120)</f>
        <v>2.7212563524884794E-2</v>
      </c>
      <c r="H120" s="10">
        <f>LN(ΣΥΝΘΕΣΗ_ΔΕΙΚΤΩΝ!H121/ΣΥΝΘΕΣΗ_ΔΕΙΚΤΩΝ!H120)</f>
        <v>7.5282664207915878E-3</v>
      </c>
      <c r="I120" s="10">
        <f>LN(ΣΥΝΘΕΣΗ_ΔΕΙΚΤΩΝ!I121/ΣΥΝΘΕΣΗ_ΔΕΙΚΤΩΝ!I120)</f>
        <v>2.6143805740708936E-3</v>
      </c>
      <c r="J120" s="10">
        <f>LN(ΣΥΝΘΕΣΗ_ΔΕΙΚΤΩΝ!J121/ΣΥΝΘΕΣΗ_ΔΕΙΚΤΩΝ!J120)</f>
        <v>2.5391465186762377E-3</v>
      </c>
      <c r="K120" s="10">
        <f>LN(ΣΥΝΘΕΣΗ_ΔΕΙΚΤΩΝ!K121/ΣΥΝΘΕΣΗ_ΔΕΙΚΤΩΝ!K120)</f>
        <v>2.506396866321622E-2</v>
      </c>
      <c r="L120" s="10">
        <f>LN(ΣΥΝΘΕΣΗ_ΔΕΙΚΤΩΝ!L121/ΣΥΝΘΕΣΗ_ΔΕΙΚΤΩΝ!L120)</f>
        <v>8.3916576362483807E-3</v>
      </c>
      <c r="M120" s="10">
        <f>LN(ΣΥΝΘΕΣΗ_ΔΕΙΚΤΩΝ!M121/ΣΥΝΘΕΣΗ_ΔΕΙΚΤΩΝ!M120)</f>
        <v>3.3955890011383287E-3</v>
      </c>
      <c r="N120" s="10">
        <f>LN(ΣΥΝΘΕΣΗ_ΔΕΙΚΤΩΝ!N121/ΣΥΝΘΕΣΗ_ΔΕΙΚΤΩΝ!N120)</f>
        <v>-1.9276449962282227E-2</v>
      </c>
      <c r="O120" s="10">
        <f>LN(ΣΥΝΘΕΣΗ_ΔΕΙΚΤΩΝ!O121/ΣΥΝΘΕΣΗ_ΔΕΙΚΤΩΝ!O120)</f>
        <v>2.5440499843838768E-2</v>
      </c>
      <c r="P120" s="10">
        <f>LN(ΣΥΝΘΕΣΗ_ΔΕΙΚΤΩΝ!P121/ΣΥΝΘΕΣΗ_ΔΕΙΚΤΩΝ!P120)</f>
        <v>-6.6152391187193167E-3</v>
      </c>
      <c r="Q120" s="10">
        <f>LN(ΣΥΝΘΕΣΗ_ΔΕΙΚΤΩΝ!Q121/ΣΥΝΘΕΣΗ_ΔΕΙΚΤΩΝ!Q120)</f>
        <v>1.3721221479793802E-2</v>
      </c>
      <c r="R120" s="10">
        <f>LN(ΣΥΝΘΕΣΗ_ΔΕΙΚΤΩΝ!R121/ΣΥΝΘΕΣΗ_ΔΕΙΚΤΩΝ!R120)</f>
        <v>1.3423020332140771E-2</v>
      </c>
      <c r="S120" s="10">
        <f>LN(ΣΥΝΘΕΣΗ_ΔΕΙΚΤΩΝ!S121/ΣΥΝΘΕΣΗ_ΔΕΙΚΤΩΝ!S120)</f>
        <v>1.5267472130788381E-2</v>
      </c>
      <c r="T120" s="10">
        <f>LN(ΣΥΝΘΕΣΗ_ΔΕΙΚΤΩΝ!T121/ΣΥΝΘΕΣΗ_ΔΕΙΚΤΩΝ!T120)</f>
        <v>-1.7218368293618391E-2</v>
      </c>
      <c r="U120" s="10">
        <f>LN(ΣΥΝΘΕΣΗ_ΔΕΙΚΤΩΝ!U121/ΣΥΝΘΕΣΗ_ΔΕΙΚΤΩΝ!U120)</f>
        <v>-2.181904739463961E-2</v>
      </c>
      <c r="V120" s="10">
        <f>LN(ΣΥΝΘΕΣΗ_ΔΕΙΚΤΩΝ!V121/ΣΥΝΘΕΣΗ_ΔΕΙΚΤΩΝ!V120)</f>
        <v>1.1131840368844199E-2</v>
      </c>
      <c r="W120" s="10">
        <f>LN(ΣΥΝΘΕΣΗ_ΔΕΙΚΤΩΝ!W121/ΣΥΝΘΕΣΗ_ΔΕΙΚΤΩΝ!W120)</f>
        <v>4.874095758245353E-3</v>
      </c>
      <c r="X120" s="10">
        <f>LN(ΣΥΝΘΕΣΗ_ΔΕΙΚΤΩΝ!X121/ΣΥΝΘΕΣΗ_ΔΕΙΚΤΩΝ!X120)</f>
        <v>1.6036998909817104E-2</v>
      </c>
      <c r="Y120" s="10">
        <f>LN(ΣΥΝΘΕΣΗ_ΔΕΙΚΤΩΝ!Y121/ΣΥΝΘΕΣΗ_ΔΕΙΚΤΩΝ!Y120)</f>
        <v>1.6366977464205412E-2</v>
      </c>
      <c r="Z120" s="10">
        <f>LN(ΣΥΝΘΕΣΗ_ΔΕΙΚΤΩΝ!Z121/ΣΥΝΘΕΣΗ_ΔΕΙΚΤΩΝ!Z120)</f>
        <v>0</v>
      </c>
      <c r="AA120" s="10">
        <f>LN(ΣΥΝΘΕΣΗ_ΔΕΙΚΤΩΝ!AA121/ΣΥΝΘΕΣΗ_ΔΕΙΚΤΩΝ!AA120)</f>
        <v>1.3513719166722855E-2</v>
      </c>
      <c r="AB120" s="10">
        <f>LN(ΣΥΝΘΕΣΗ_ΔΕΙΚΤΩΝ!AB121/ΣΥΝΘΕΣΗ_ΔΕΙΚΤΩΝ!AB120)</f>
        <v>1.6260520871780326E-2</v>
      </c>
      <c r="AC120" s="10">
        <f>LN(ΣΥΝΘΕΣΗ_ΔΕΙΚΤΩΝ!AC121/ΣΥΝΘΕΣΗ_ΔΕΙΚΤΩΝ!AC120)</f>
        <v>2.9199154692262135E-2</v>
      </c>
      <c r="AD120" s="10">
        <f>LN(ΣΥΝΘΕΣΗ_ΔΕΙΚΤΩΝ!AD121/ΣΥΝΘΕΣΗ_ΔΕΙΚΤΩΝ!AD120)</f>
        <v>2.6715747379046837E-2</v>
      </c>
      <c r="AE120" s="10">
        <f>LN(ΣΥΝΘΕΣΗ_ΔΕΙΚΤΩΝ!AE121/ΣΥΝΘΕΣΗ_ΔΕΙΚΤΩΝ!AE120)</f>
        <v>8.9686699827603161E-3</v>
      </c>
      <c r="AF120" s="10">
        <f>LN(ΣΥΝΘΕΣΗ_ΔΕΙΚΤΩΝ!AF121/ΣΥΝΘΕΣΗ_ΔΕΙΚΤΩΝ!AF120)</f>
        <v>-1.1445046245872821E-2</v>
      </c>
      <c r="AG120" s="10">
        <f>LN(ΣΥΝΘΕΣΗ_ΔΕΙΚΤΩΝ!AG121/ΣΥΝΘΕΣΗ_ΔΕΙΚΤΩΝ!AG120)</f>
        <v>0</v>
      </c>
      <c r="AH120" s="10">
        <f>LN(ΣΥΝΘΕΣΗ_ΔΕΙΚΤΩΝ!AH121/ΣΥΝΘΕΣΗ_ΔΕΙΚΤΩΝ!AH120)</f>
        <v>3.3447934067540125E-2</v>
      </c>
      <c r="AI120" s="10">
        <f>LN(ΣΥΝΘΕΣΗ_ΔΕΙΚΤΩΝ!AI121/ΣΥΝΘΕΣΗ_ΔΕΙΚΤΩΝ!AI120)</f>
        <v>4.3789017123661206E-2</v>
      </c>
      <c r="AJ120" s="10">
        <f>LN(ΣΥΝΘΕΣΗ_ΔΕΙΚΤΩΝ!AJ121/ΣΥΝΘΕΣΗ_ΔΕΙΚΤΩΝ!AJ120)</f>
        <v>2.3697791429822961E-2</v>
      </c>
      <c r="AK120" s="10">
        <f>LN(ΣΥΝΘΕΣΗ_ΔΕΙΚΤΩΝ!AK121/ΣΥΝΘΕΣΗ_ΔΕΙΚΤΩΝ!AK120)</f>
        <v>2.1661496781179249E-2</v>
      </c>
    </row>
    <row r="121" spans="1:37" x14ac:dyDescent="0.25">
      <c r="A121" s="5">
        <v>43000</v>
      </c>
      <c r="B121" s="10">
        <f>LN(ΣΥΝΘΕΣΗ_ΔΕΙΚΤΩΝ!B122/ΣΥΝΘΕΣΗ_ΔΕΙΚΤΩΝ!B121)</f>
        <v>1.3778702356164255E-2</v>
      </c>
      <c r="C121" s="10">
        <f>LN(ΣΥΝΘΕΣΗ_ΔΕΙΚΤΩΝ!C122/ΣΥΝΘΕΣΗ_ΔΕΙΚΤΩΝ!C121)</f>
        <v>-1.3072081567352775E-2</v>
      </c>
      <c r="D121" s="10">
        <f>LN(ΣΥΝΘΕΣΗ_ΔΕΙΚΤΩΝ!D122/ΣΥΝΘΕΣΗ_ΔΕΙΚΤΩΝ!D121)</f>
        <v>3.4423441909729197E-3</v>
      </c>
      <c r="E121" s="10">
        <f>LN(ΣΥΝΘΕΣΗ_ΔΕΙΚΤΩΝ!E122/ΣΥΝΘΕΣΗ_ΔΕΙΚΤΩΝ!E121)</f>
        <v>1.0619568827460131E-2</v>
      </c>
      <c r="F121" s="10">
        <f>LN(ΣΥΝΘΕΣΗ_ΔΕΙΚΤΩΝ!F122/ΣΥΝΘΕΣΗ_ΔΕΙΚΤΩΝ!F121)</f>
        <v>4.7058910374124926E-3</v>
      </c>
      <c r="G121" s="10">
        <f>LN(ΣΥΝΘΕΣΗ_ΔΕΙΚΤΩΝ!G122/ΣΥΝΘΕΣΗ_ΔΕΙΚΤΩΝ!G121)</f>
        <v>0</v>
      </c>
      <c r="H121" s="10">
        <f>LN(ΣΥΝΘΕΣΗ_ΔΕΙΚΤΩΝ!H122/ΣΥΝΘΕΣΗ_ΔΕΙΚΤΩΝ!H121)</f>
        <v>1.242251999855711E-2</v>
      </c>
      <c r="I121" s="10">
        <f>LN(ΣΥΝΘΕΣΗ_ΔΕΙΚΤΩΝ!I122/ΣΥΝΘΕΣΗ_ΔΕΙΚΤΩΝ!I121)</f>
        <v>5.2083451071382597E-3</v>
      </c>
      <c r="J121" s="10">
        <f>LN(ΣΥΝΘΕΣΗ_ΔΕΙΚΤΩΝ!J122/ΣΥΝΘΕΣΗ_ΔΕΙΚΤΩΝ!J121)</f>
        <v>0</v>
      </c>
      <c r="K121" s="10">
        <f>LN(ΣΥΝΘΕΣΗ_ΔΕΙΚΤΩΝ!K122/ΣΥΝΘΕΣΗ_ΔΕΙΚΤΩΝ!K121)</f>
        <v>2.4451095864164336E-2</v>
      </c>
      <c r="L121" s="10">
        <f>LN(ΣΥΝΘΕΣΗ_ΔΕΙΚΤΩΝ!L122/ΣΥΝΘΕΣΗ_ΔΕΙΚΤΩΝ!L121)</f>
        <v>2.7474255552248337E-2</v>
      </c>
      <c r="M121" s="10">
        <f>LN(ΣΥΝΘΕΣΗ_ΔΕΙΚΤΩΝ!M122/ΣΥΝΘΕΣΗ_ΔΕΙΚΤΩΝ!M121)</f>
        <v>0</v>
      </c>
      <c r="N121" s="10">
        <f>LN(ΣΥΝΘΕΣΗ_ΔΕΙΚΤΩΝ!N122/ΣΥΝΘΕΣΗ_ΔΕΙΚΤΩΝ!N121)</f>
        <v>3.6668192674151438E-2</v>
      </c>
      <c r="O121" s="10">
        <f>LN(ΣΥΝΘΕΣΗ_ΔΕΙΚΤΩΝ!O122/ΣΥΝΘΕΣΗ_ΔΕΙΚΤΩΝ!O121)</f>
        <v>-1.8105503632273243E-2</v>
      </c>
      <c r="P121" s="10">
        <f>LN(ΣΥΝΘΕΣΗ_ΔΕΙΚΤΩΝ!P122/ΣΥΝΘΕΣΗ_ΔΕΙΚΤΩΝ!P121)</f>
        <v>9.9065202027922329E-3</v>
      </c>
      <c r="Q121" s="10">
        <f>LN(ΣΥΝΘΕΣΗ_ΔΕΙΚΤΩΝ!Q122/ΣΥΝΘΕΣΗ_ΔΕΙΚΤΩΝ!Q121)</f>
        <v>-1.9486852545263706E-3</v>
      </c>
      <c r="R121" s="10">
        <f>LN(ΣΥΝΘΕΣΗ_ΔΕΙΚΤΩΝ!R122/ΣΥΝΘΕΣΗ_ΔΕΙΚΤΩΝ!R121)</f>
        <v>-3.8167985267007422E-3</v>
      </c>
      <c r="S121" s="10">
        <f>LN(ΣΥΝΘΕΣΗ_ΔΕΙΚΤΩΝ!S122/ΣΥΝΘΕΣΗ_ΔΕΙΚΤΩΝ!S121)</f>
        <v>1.0050335853501506E-2</v>
      </c>
      <c r="T121" s="10">
        <f>LN(ΣΥΝΘΕΣΗ_ΔΕΙΚΤΩΝ!T122/ΣΥΝΘΕΣΗ_ΔΕΙΚΤΩΝ!T121)</f>
        <v>4.5693398099126958E-4</v>
      </c>
      <c r="U121" s="10">
        <f>LN(ΣΥΝΘΕΣΗ_ΔΕΙΚΤΩΝ!U122/ΣΥΝΘΕΣΗ_ΔΕΙΚΤΩΝ!U121)</f>
        <v>0</v>
      </c>
      <c r="V121" s="10">
        <f>LN(ΣΥΝΘΕΣΗ_ΔΕΙΚΤΩΝ!V122/ΣΥΝΘΕΣΗ_ΔΕΙΚΤΩΝ!V121)</f>
        <v>-3.6968618813260916E-3</v>
      </c>
      <c r="W121" s="10">
        <f>LN(ΣΥΝΘΕΣΗ_ΔΕΙΚΤΩΝ!W122/ΣΥΝΘΕΣΗ_ΔΕΙΚΤΩΝ!W121)</f>
        <v>4.8504541337494799E-3</v>
      </c>
      <c r="X121" s="10">
        <f>LN(ΣΥΝΘΕΣΗ_ΔΕΙΚΤΩΝ!X122/ΣΥΝΘΕΣΗ_ΔΕΙΚΤΩΝ!X121)</f>
        <v>-2.2753138371356509E-3</v>
      </c>
      <c r="Y121" s="10">
        <f>LN(ΣΥΝΘΕΣΗ_ΔΕΙΚΤΩΝ!Y122/ΣΥΝΘΕΣΗ_ΔΕΙΚΤΩΝ!Y121)</f>
        <v>4.7552540249082058E-2</v>
      </c>
      <c r="Z121" s="10">
        <f>LN(ΣΥΝΘΕΣΗ_ΔΕΙΚΤΩΝ!Z122/ΣΥΝΘΕΣΗ_ΔΕΙΚΤΩΝ!Z121)</f>
        <v>1.4925650216675792E-2</v>
      </c>
      <c r="AA121" s="10">
        <f>LN(ΣΥΝΘΕΣΗ_ΔΕΙΚΤΩΝ!AA122/ΣΥΝΘΕΣΗ_ΔΕΙΚΤΩΝ!AA121)</f>
        <v>-1.351371916672282E-2</v>
      </c>
      <c r="AB121" s="10">
        <f>LN(ΣΥΝΘΕΣΗ_ΔΕΙΚΤΩΝ!AB122/ΣΥΝΘΕΣΗ_ΔΕΙΚΤΩΝ!AB121)</f>
        <v>9.1743762760412295E-3</v>
      </c>
      <c r="AC121" s="10">
        <f>LN(ΣΥΝΘΕΣΗ_ΔΕΙΚΤΩΝ!AC122/ΣΥΝΘΕΣΗ_ΔΕΙΚΤΩΝ!AC121)</f>
        <v>7.168489478612497E-3</v>
      </c>
      <c r="AD121" s="10">
        <f>LN(ΣΥΝΘΕΣΗ_ΔΕΙΚΤΩΝ!AD122/ΣΥΝΘΕΣΗ_ΔΕΙΚΤΩΝ!AD121)</f>
        <v>2.0870322725580377E-2</v>
      </c>
      <c r="AE121" s="10">
        <f>LN(ΣΥΝΘΕΣΗ_ΔΕΙΚΤΩΝ!AE122/ΣΥΝΘΕΣΗ_ΔΕΙΚΤΩΝ!AE121)</f>
        <v>8.8889474172457739E-3</v>
      </c>
      <c r="AF121" s="10">
        <f>LN(ΣΥΝΘΕΣΗ_ΔΕΙΚΤΩΝ!AF122/ΣΥΝΘΕΣΗ_ΔΕΙΚΤΩΝ!AF121)</f>
        <v>4.30725719758027E-3</v>
      </c>
      <c r="AG121" s="10">
        <f>LN(ΣΥΝΘΕΣΗ_ΔΕΙΚΤΩΝ!AG122/ΣΥΝΘΕΣΗ_ΔΕΙΚΤΩΝ!AG121)</f>
        <v>2.3042494147154258E-2</v>
      </c>
      <c r="AH121" s="10">
        <f>LN(ΣΥΝΘΕΣΗ_ΔΕΙΚΤΩΝ!AH122/ΣΥΝΘΕΣΗ_ΔΕΙΚΤΩΝ!AH121)</f>
        <v>-3.3447934067540132E-2</v>
      </c>
      <c r="AI121" s="10">
        <f>LN(ΣΥΝΘΕΣΗ_ΔΕΙΚΤΩΝ!AI122/ΣΥΝΘΕΣΗ_ΔΕΙΚΤΩΝ!AI121)</f>
        <v>6.1857172011325692E-2</v>
      </c>
      <c r="AJ121" s="10">
        <f>LN(ΣΥΝΘΕΣΗ_ΔΕΙΚΤΩΝ!AJ122/ΣΥΝΘΕΣΗ_ΔΕΙΚΤΩΝ!AJ121)</f>
        <v>1.3953714773865308E-2</v>
      </c>
      <c r="AK121" s="10">
        <f>LN(ΣΥΝΘΕΣΗ_ΔΕΙΚΤΩΝ!AK122/ΣΥΝΘΕΣΗ_ΔΕΙΚΤΩΝ!AK121)</f>
        <v>3.5650661644961446E-3</v>
      </c>
    </row>
    <row r="122" spans="1:37" x14ac:dyDescent="0.25">
      <c r="A122" s="5">
        <v>43003</v>
      </c>
      <c r="B122" s="10">
        <f>LN(ΣΥΝΘΕΣΗ_ΔΕΙΚΤΩΝ!B123/ΣΥΝΘΕΣΗ_ΔΕΙΚΤΩΝ!B122)</f>
        <v>-1.4134510934904693E-2</v>
      </c>
      <c r="C122" s="10">
        <f>LN(ΣΥΝΘΕΣΗ_ΔΕΙΚΤΩΝ!C123/ΣΥΝΘΕΣΗ_ΔΕΙΚΤΩΝ!C122)</f>
        <v>-1.8056783747242726E-2</v>
      </c>
      <c r="D122" s="10">
        <f>LN(ΣΥΝΘΕΣΗ_ΔΕΙΚΤΩΝ!D123/ΣΥΝΘΕΣΗ_ΔΕΙΚΤΩΝ!D122)</f>
        <v>-3.4423441909729015E-3</v>
      </c>
      <c r="E122" s="10">
        <f>LN(ΣΥΝΘΕΣΗ_ΔΕΙΚΤΩΝ!E123/ΣΥΝΘΕΣΗ_ΔΕΙΚΤΩΝ!E122)</f>
        <v>-1.9915309700941432E-2</v>
      </c>
      <c r="F122" s="10">
        <f>LN(ΣΥΝΘΕΣΗ_ΔΕΙΚΤΩΝ!F123/ΣΥΝΘΕΣΗ_ΔΕΙΚΤΩΝ!F122)</f>
        <v>-3.0184976338397434E-2</v>
      </c>
      <c r="G122" s="10">
        <f>LN(ΣΥΝΘΕΣΗ_ΔΕΙΚΤΩΝ!G123/ΣΥΝΘΕΣΗ_ΔΕΙΚΤΩΝ!G122)</f>
        <v>-5.5186415567290897E-2</v>
      </c>
      <c r="H122" s="10">
        <f>LN(ΣΥΝΘΕΣΗ_ΔΕΙΚΤΩΝ!H123/ΣΥΝΘΕΣΗ_ΔΕΙΚΤΩΝ!H122)</f>
        <v>-6.1919702479209951E-3</v>
      </c>
      <c r="I122" s="10">
        <f>LN(ΣΥΝΘΕΣΗ_ΔΕΙΚΤΩΝ!I123/ΣΥΝΘΕΣΗ_ΔΕΙΚΤΩΝ!I122)</f>
        <v>-5.2083451071382354E-3</v>
      </c>
      <c r="J122" s="10">
        <f>LN(ΣΥΝΘΕΣΗ_ΔΕΙΚΤΩΝ!J123/ΣΥΝΘΕΣΗ_ΔΕΙΚΤΩΝ!J122)</f>
        <v>1.4267971797704816E-2</v>
      </c>
      <c r="K122" s="10">
        <f>LN(ΣΥΝΘΕΣΗ_ΔΕΙΚΤΩΝ!K123/ΣΥΝΘΕΣΗ_ΔΕΙΚΤΩΝ!K122)</f>
        <v>-4.951506452738056E-2</v>
      </c>
      <c r="L122" s="10">
        <f>LN(ΣΥΝΘΕΣΗ_ΔΕΙΚΤΩΝ!L123/ΣΥΝΘΕΣΗ_ΔΕΙΚΤΩΝ!L122)</f>
        <v>-2.6082466879425781E-2</v>
      </c>
      <c r="M122" s="10">
        <f>LN(ΣΥΝΘΕΣΗ_ΔΕΙΚΤΩΝ!M123/ΣΥΝΘΕΣΗ_ΔΕΙΚΤΩΝ!M122)</f>
        <v>-1.0221554071538139E-2</v>
      </c>
      <c r="N122" s="10">
        <f>LN(ΣΥΝΘΕΣΗ_ΔΕΙΚΤΩΝ!N123/ΣΥΝΘΕΣΗ_ΔΕΙΚΤΩΝ!N122)</f>
        <v>-9.1697025598526556E-3</v>
      </c>
      <c r="O122" s="10">
        <f>LN(ΣΥΝΘΕΣΗ_ΔΕΙΚΤΩΝ!O123/ΣΥΝΘΕΣΗ_ΔΕΙΚΤΩΝ!O122)</f>
        <v>-6.1087544883212533E-3</v>
      </c>
      <c r="P122" s="10">
        <f>LN(ΣΥΝΘΕΣΗ_ΔΕΙΚΤΩΝ!P123/ΣΥΝΘΕΣΗ_ΔΕΙΚΤΩΝ!P122)</f>
        <v>-2.4391453124159239E-2</v>
      </c>
      <c r="Q122" s="10">
        <f>LN(ΣΥΝΘΕΣΗ_ΔΕΙΚΤΩΝ!Q123/ΣΥΝΘΕΣΗ_ΔΕΙΚΤΩΝ!Q122)</f>
        <v>1.948685254526378E-3</v>
      </c>
      <c r="R122" s="10">
        <f>LN(ΣΥΝΘΕΣΗ_ΔΕΙΚΤΩΝ!R123/ΣΥΝΘΕΣΗ_ΔΕΙΚΤΩΝ!R122)</f>
        <v>-1.0571938925398892E-2</v>
      </c>
      <c r="S122" s="10">
        <f>LN(ΣΥΝΘΕΣΗ_ΔΕΙΚΤΩΝ!S123/ΣΥΝΘΕΣΗ_ΔΕΙΚΤΩΝ!S122)</f>
        <v>-1.2578782206860073E-2</v>
      </c>
      <c r="T122" s="10">
        <f>LN(ΣΥΝΘΕΣΗ_ΔΕΙΚΤΩΝ!T123/ΣΥΝΘΕΣΗ_ΔΕΙΚΤΩΝ!T122)</f>
        <v>-1.7976976401154462E-2</v>
      </c>
      <c r="U122" s="10">
        <f>LN(ΣΥΝΘΕΣΗ_ΔΕΙΚΤΩΝ!U123/ΣΥΝΘΕΣΗ_ΔΕΙΚΤΩΝ!U122)</f>
        <v>-7.3801072976225337E-3</v>
      </c>
      <c r="V122" s="10">
        <f>LN(ΣΥΝΘΕΣΗ_ΔΕΙΚΤΩΝ!V123/ΣΥΝΘΕΣΗ_ΔΕΙΚΤΩΝ!V122)</f>
        <v>-2.8170876966696335E-2</v>
      </c>
      <c r="W122" s="10">
        <f>LN(ΣΥΝΘΕΣΗ_ΔΕΙΚΤΩΝ!W123/ΣΥΝΘΕΣΗ_ΔΕΙΚΤΩΝ!W122)</f>
        <v>-1.9544596072970283E-2</v>
      </c>
      <c r="X122" s="10">
        <f>LN(ΣΥΝΘΕΣΗ_ΔΕΙΚΤΩΝ!X123/ΣΥΝΘΕΣΗ_ΔΕΙΚΤΩΝ!X122)</f>
        <v>-9.1533819864872482E-3</v>
      </c>
      <c r="Y122" s="10">
        <f>LN(ΣΥΝΘΕΣΗ_ΔΕΙΚΤΩΝ!Y123/ΣΥΝΘΕΣΗ_ΔΕΙΚΤΩΝ!Y122)</f>
        <v>-7.3869848566455523E-2</v>
      </c>
      <c r="Z122" s="10">
        <f>LN(ΣΥΝΘΕΣΗ_ΔΕΙΚΤΩΝ!Z123/ΣΥΝΘΕΣΗ_ΔΕΙΚΤΩΝ!Z122)</f>
        <v>-4.5462374076757399E-2</v>
      </c>
      <c r="AA122" s="10">
        <f>LN(ΣΥΝΘΕΣΗ_ΔΕΙΚΤΩΝ!AA123/ΣΥΝΘΕΣΗ_ΔΕΙΚΤΩΝ!AA122)</f>
        <v>-4.1672696400568074E-2</v>
      </c>
      <c r="AB122" s="10">
        <f>LN(ΣΥΝΘΕΣΗ_ΔΕΙΚΤΩΝ!AB123/ΣΥΝΘΕΣΗ_ΔΕΙΚΤΩΝ!AB122)</f>
        <v>-2.309571479464928E-2</v>
      </c>
      <c r="AC122" s="10">
        <f>LN(ΣΥΝΘΕΣΗ_ΔΕΙΚΤΩΝ!AC123/ΣΥΝΘΕΣΗ_ΔΕΙΚΤΩΝ!AC122)</f>
        <v>-2.1661496781179193E-2</v>
      </c>
      <c r="AD122" s="10">
        <f>LN(ΣΥΝΘΕΣΗ_ΔΕΙΚΤΩΝ!AD123/ΣΥΝΘΕΣΗ_ΔΕΙΚΤΩΝ!AD122)</f>
        <v>-6.948475541226487E-2</v>
      </c>
      <c r="AE122" s="10">
        <f>LN(ΣΥΝΘΕΣΗ_ΔΕΙΚΤΩΝ!AE123/ΣΥΝΘΕΣΗ_ΔΕΙΚΤΩΝ!AE122)</f>
        <v>-3.6039936483196693E-2</v>
      </c>
      <c r="AF122" s="10">
        <f>LN(ΣΥΝΘΕΣΗ_ΔΕΙΚΤΩΝ!AF123/ΣΥΝΘΕΣΗ_ΔΕΙΚΤΩΝ!AF122)</f>
        <v>-3.6473773117644596E-2</v>
      </c>
      <c r="AG122" s="10">
        <f>LN(ΣΥΝΘΕΣΗ_ΔΕΙΚΤΩΝ!AG123/ΣΥΝΘΕΣΗ_ΔΕΙΚΤΩΝ!AG122)</f>
        <v>4.5454623716746382E-3</v>
      </c>
      <c r="AH122" s="10">
        <f>LN(ΣΥΝΘΕΣΗ_ΔΕΙΚΤΩΝ!AH123/ΣΥΝΘΕΣΗ_ΔΕΙΚΤΩΝ!AH122)</f>
        <v>-4.8790164169431827E-2</v>
      </c>
      <c r="AI122" s="10">
        <f>LN(ΣΥΝΘΕΣΗ_ΔΕΙΚΤΩΝ!AI123/ΣΥΝΘΕΣΗ_ΔΕΙΚΤΩΝ!AI122)</f>
        <v>-1.2502857415752393E-2</v>
      </c>
      <c r="AJ122" s="10">
        <f>LN(ΣΥΝΘΕΣΗ_ΔΕΙΚΤΩΝ!AJ123/ΣΥΝΘΕΣΗ_ΔΕΙΚΤΩΝ!AJ122)</f>
        <v>-9.2808090744728559E-3</v>
      </c>
      <c r="AK122" s="10">
        <f>LN(ΣΥΝΘΕΣΗ_ΔΕΙΚΤΩΝ!AK123/ΣΥΝΘΕΣΗ_ΔΕΙΚΤΩΝ!AK122)</f>
        <v>-3.5650661644962569E-3</v>
      </c>
    </row>
    <row r="123" spans="1:37" x14ac:dyDescent="0.25">
      <c r="A123" s="5">
        <v>43004</v>
      </c>
      <c r="B123" s="10">
        <f>LN(ΣΥΝΘΕΣΗ_ΔΕΙΚΤΩΝ!B124/ΣΥΝΘΕΣΗ_ΔΕΙΚΤΩΝ!B123)</f>
        <v>1.9383866821048375E-2</v>
      </c>
      <c r="C123" s="10">
        <f>LN(ΣΥΝΘΕΣΗ_ΔΕΙΚΤΩΝ!C124/ΣΥΝΘΕΣΗ_ΔΕΙΚΤΩΝ!C123)</f>
        <v>-3.2206147000421719E-3</v>
      </c>
      <c r="D123" s="10">
        <f>LN(ΣΥΝΘΕΣΗ_ΔΕΙΚΤΩΝ!D124/ΣΥΝΘΕΣΗ_ΔΕΙΚΤΩΝ!D123)</f>
        <v>5.7306747089850745E-3</v>
      </c>
      <c r="E123" s="10">
        <f>LN(ΣΥΝΘΕΣΗ_ΔΕΙΚΤΩΝ!E124/ΣΥΝΘΕΣΗ_ΔΕΙΚΤΩΝ!E123)</f>
        <v>-5.7637047167501294E-3</v>
      </c>
      <c r="F123" s="10">
        <f>LN(ΣΥΝΘΕΣΗ_ΔΕΙΚΤΩΝ!F124/ΣΥΝΘΕΣΗ_ΔΕΙΚΤΩΝ!F123)</f>
        <v>6.252035698133393E-2</v>
      </c>
      <c r="G123" s="10">
        <f>LN(ΣΥΝΘΕΣΗ_ΔΕΙΚΤΩΝ!G124/ΣΥΝΘΕΣΗ_ΔΕΙΚΤΩΝ!G123)</f>
        <v>2.7973852042406162E-2</v>
      </c>
      <c r="H123" s="10">
        <f>LN(ΣΥΝΘΕΣΗ_ΔΕΙΚΤΩΝ!H124/ΣΥΝΘΕΣΗ_ΔΕΙΚΤΩΝ!H123)</f>
        <v>-6.2305497506361975E-3</v>
      </c>
      <c r="I123" s="10">
        <f>LN(ΣΥΝΘΕΣΗ_ΔΕΙΚΤΩΝ!I124/ΣΥΝΘΕΣΗ_ΔΕΙΚΤΩΝ!I123)</f>
        <v>0</v>
      </c>
      <c r="J123" s="10">
        <f>LN(ΣΥΝΘΕΣΗ_ΔΕΙΚΤΩΝ!J124/ΣΥΝΘΕΣΗ_ΔΕΙΚΤΩΝ!J123)</f>
        <v>0</v>
      </c>
      <c r="K123" s="10">
        <f>LN(ΣΥΝΘΕΣΗ_ΔΕΙΚΤΩΝ!K124/ΣΥΝΘΕΣΗ_ΔΕΙΚΤΩΝ!K123)</f>
        <v>1.5113637810048106E-2</v>
      </c>
      <c r="L123" s="10">
        <f>LN(ΣΥΝΘΕΣΗ_ΔΕΙΚΤΩΝ!L124/ΣΥΝΘΕΣΗ_ΔΕΙΚΤΩΝ!L123)</f>
        <v>1.2439690475639201E-2</v>
      </c>
      <c r="M123" s="10">
        <f>LN(ΣΥΝΘΕΣΗ_ΔΕΙΚΤΩΝ!M124/ΣΥΝΘΕΣΗ_ΔΕΙΚΤΩΝ!M123)</f>
        <v>1.8660422717402831E-2</v>
      </c>
      <c r="N123" s="10">
        <f>LN(ΣΥΝΘΕΣΗ_ΔΕΙΚΤΩΝ!N124/ΣΥΝΘΕΣΗ_ΔΕΙΚΤΩΝ!N123)</f>
        <v>2.5765507137941634E-2</v>
      </c>
      <c r="O123" s="10">
        <f>LN(ΣΥΝΘΕΣΗ_ΔΕΙΚΤΩΝ!O124/ΣΥΝΘΕΣΗ_ΔΕΙΚΤΩΝ!O123)</f>
        <v>-1.2262417232442964E-3</v>
      </c>
      <c r="P123" s="10">
        <f>LN(ΣΥΝΘΕΣΗ_ΔΕΙΚΤΩΝ!P124/ΣΥΝΘΕΣΗ_ΔΕΙΚΤΩΝ!P123)</f>
        <v>7.825640831390368E-3</v>
      </c>
      <c r="Q123" s="10">
        <f>LN(ΣΥΝΘΕΣΗ_ΔΕΙΚΤΩΝ!Q124/ΣΥΝΘΕΣΗ_ΔΕΙΚΤΩΝ!Q123)</f>
        <v>1.944895264605745E-3</v>
      </c>
      <c r="R123" s="10">
        <f>LN(ΣΥΝΘΕΣΗ_ΔΕΙΚΤΩΝ!R124/ΣΥΝΘΕΣΗ_ΔΕΙΚΤΩΝ!R123)</f>
        <v>9.6571711995879132E-4</v>
      </c>
      <c r="S123" s="10">
        <f>LN(ΣΥΝΘΕΣΗ_ΔΕΙΚΤΩΝ!S124/ΣΥΝΘΕΣΗ_ΔΕΙΚΤΩΝ!S123)</f>
        <v>7.5662403833158766E-3</v>
      </c>
      <c r="T123" s="10">
        <f>LN(ΣΥΝΘΕΣΗ_ΔΕΙΚΤΩΝ!T124/ΣΥΝΘΕΣΗ_ΔΕΙΚΤΩΝ!T123)</f>
        <v>-1.2166738759879151E-2</v>
      </c>
      <c r="U123" s="10">
        <f>LN(ΣΥΝΘΕΣΗ_ΔΕΙΚΤΩΝ!U124/ΣΥΝΘΕΣΗ_ΔΕΙΚΤΩΝ!U123)</f>
        <v>0</v>
      </c>
      <c r="V123" s="10">
        <f>LN(ΣΥΝΘΕΣΗ_ΔΕΙΚΤΩΝ!V124/ΣΥΝΘΕΣΗ_ΔΕΙΚΤΩΝ!V123)</f>
        <v>4.4700178917906987E-2</v>
      </c>
      <c r="W123" s="10">
        <f>LN(ΣΥΝΘΕΣΗ_ΔΕΙΚΤΩΝ!W124/ΣΥΝΘΕΣΗ_ΔΕΙΚΤΩΝ!W123)</f>
        <v>3.2840752011900187E-3</v>
      </c>
      <c r="X123" s="10">
        <f>LN(ΣΥΝΘΕΣΗ_ΔΕΙΚΤΩΝ!X124/ΣΥΝΘΕΣΗ_ΔΕΙΚΤΩΝ!X123)</f>
        <v>6.8728792877620504E-3</v>
      </c>
      <c r="Y123" s="10">
        <f>LN(ΣΥΝΘΕΣΗ_ΔΕΙΚΤΩΝ!Y124/ΣΥΝΘΕΣΗ_ΔΕΙΚΤΩΝ!Y123)</f>
        <v>2.9558802241544429E-2</v>
      </c>
      <c r="Z123" s="10">
        <f>LN(ΣΥΝΘΕΣΗ_ΔΕΙΚΤΩΝ!Z124/ΣΥΝΘΕΣΗ_ΔΕΙΚΤΩΝ!Z123)</f>
        <v>2.2989518224698781E-2</v>
      </c>
      <c r="AA123" s="10">
        <f>LN(ΣΥΝΘΕΣΗ_ΔΕΙΚΤΩΝ!AA124/ΣΥΝΘΕΣΗ_ΔΕΙΚΤΩΝ!AA123)</f>
        <v>3.48467313301681E-2</v>
      </c>
      <c r="AB123" s="10">
        <f>LN(ΣΥΝΘΕΣΗ_ΔΕΙΚΤΩΝ!AB124/ΣΥΝΘΕΣΗ_ΔΕΙΚΤΩΝ!AB123)</f>
        <v>4.6620131058111502E-3</v>
      </c>
      <c r="AC123" s="10">
        <f>LN(ΣΥΝΘΕΣΗ_ΔΕΙΚΤΩΝ!AC124/ΣΥΝΘΕΣΗ_ΔΕΙΚΤΩΝ!AC123)</f>
        <v>4.2863704431782314E-2</v>
      </c>
      <c r="AD123" s="10">
        <f>LN(ΣΥΝΘΕΣΗ_ΔΕΙΚΤΩΝ!AD124/ΣΥΝΘΕΣΗ_ΔΕΙΚΤΩΝ!AD123)</f>
        <v>0</v>
      </c>
      <c r="AE123" s="10">
        <f>LN(ΣΥΝΘΕΣΗ_ΔΕΙΚΤΩΝ!AE124/ΣΥΝΘΕΣΗ_ΔΕΙΚΤΩΝ!AE123)</f>
        <v>2.7150989065950898E-2</v>
      </c>
      <c r="AF123" s="10">
        <f>LN(ΣΥΝΘΕΣΗ_ΔΕΙΚΤΩΝ!AF124/ΣΥΝΘΕΣΗ_ΔΕΙΚΤΩΝ!AF123)</f>
        <v>1.3284328198734248E-2</v>
      </c>
      <c r="AG123" s="10">
        <f>LN(ΣΥΝΘΕΣΗ_ΔΕΙΚΤΩΝ!AG124/ΣΥΝΘΕΣΗ_ΔΕΙΚΤΩΝ!AG123)</f>
        <v>-2.2701485345390745E-3</v>
      </c>
      <c r="AH123" s="10">
        <f>LN(ΣΥΝΘΕΣΗ_ΔΕΙΚΤΩΝ!AH124/ΣΥΝΘΕΣΗ_ΔΕΙΚΤΩΝ!AH123)</f>
        <v>0</v>
      </c>
      <c r="AI123" s="10">
        <f>LN(ΣΥΝΘΕΣΗ_ΔΕΙΚΤΩΝ!AI124/ΣΥΝΘΕΣΗ_ΔΕΙΚΤΩΝ!AI123)</f>
        <v>-1.8831298754683107E-2</v>
      </c>
      <c r="AJ123" s="10">
        <f>LN(ΣΥΝΘΕΣΗ_ΔΕΙΚΤΩΝ!AJ124/ΣΥΝΘΕΣΗ_ΔΕΙΚΤΩΝ!AJ123)</f>
        <v>-9.3677500036001594E-3</v>
      </c>
      <c r="AK123" s="10">
        <f>LN(ΣΥΝΘΕΣΗ_ΔΕΙΚΤΩΝ!AK124/ΣΥΝΘΕΣΗ_ΔΕΙΚΤΩΝ!AK123)</f>
        <v>-1.801850550267825E-2</v>
      </c>
    </row>
    <row r="124" spans="1:37" x14ac:dyDescent="0.25">
      <c r="A124" s="5">
        <v>43005</v>
      </c>
      <c r="B124" s="10">
        <f>LN(ΣΥΝΘΕΣΗ_ΔΕΙΚΤΩΝ!B125/ΣΥΝΘΕΣΗ_ΔΕΙΚΤΩΝ!B124)</f>
        <v>-1.3352271455249557E-2</v>
      </c>
      <c r="C124" s="10">
        <f>LN(ΣΥΝΘΕΣΗ_ΔΕΙΚΤΩΝ!C125/ΣΥΝΘΕΣΗ_ΔΕΙΚΤΩΝ!C124)</f>
        <v>-1.6260520871780291E-2</v>
      </c>
      <c r="D124" s="10">
        <f>LN(ΣΥΝΘΕΣΗ_ΔΕΙΚΤΩΝ!D125/ΣΥΝΘΕΣΗ_ΔΕΙΚΤΩΝ!D124)</f>
        <v>-1.1494379425735021E-2</v>
      </c>
      <c r="E124" s="10">
        <f>LN(ΣΥΝΘΕΣΗ_ΔΕΙΚΤΩΝ!E125/ΣΥΝΘΕΣΗ_ΔΕΙΚΤΩΝ!E124)</f>
        <v>2.0737246506912724E-2</v>
      </c>
      <c r="F124" s="10">
        <f>LN(ΣΥΝΘΕΣΗ_ΔΕΙΚΤΩΝ!F125/ΣΥΝΘΕΣΗ_ΔΕΙΚΤΩΝ!F124)</f>
        <v>1.5037877364540502E-2</v>
      </c>
      <c r="G124" s="10">
        <f>LN(ΣΥΝΘΕΣΗ_ΔΕΙΚΤΩΝ!G125/ΣΥΝΘΕΣΗ_ΔΕΙΚΤΩΝ!G124)</f>
        <v>4.0546094394350009E-2</v>
      </c>
      <c r="H124" s="10">
        <f>LN(ΣΥΝΘΕΣΗ_ΔΕΙΚΤΩΝ!H125/ΣΥΝΘΕΣΗ_ΔΕΙΚΤΩΝ!H124)</f>
        <v>-1.1313759900273404E-2</v>
      </c>
      <c r="I124" s="10">
        <f>LN(ΣΥΝΘΕΣΗ_ΔΕΙΚΤΩΝ!I125/ΣΥΝΘΕΣΗ_ΔΕΙΚΤΩΝ!I124)</f>
        <v>0</v>
      </c>
      <c r="J124" s="10">
        <f>LN(ΣΥΝΘΕΣΗ_ΔΕΙΚΤΩΝ!J125/ΣΥΝΘΕΣΗ_ΔΕΙΚΤΩΝ!J124)</f>
        <v>0</v>
      </c>
      <c r="K124" s="10">
        <f>LN(ΣΥΝΘΕΣΗ_ΔΕΙΚΤΩΝ!K125/ΣΥΝΘΕΣΗ_ΔΕΙΚΤΩΝ!K124)</f>
        <v>0</v>
      </c>
      <c r="L124" s="10">
        <f>LN(ΣΥΝΘΕΣΗ_ΔΕΙΚΤΩΝ!L125/ΣΥΝΘΕΣΗ_ΔΕΙΚΤΩΝ!L124)</f>
        <v>-1.2439690475639236E-2</v>
      </c>
      <c r="M124" s="10">
        <f>LN(ΣΥΝΘΕΣΗ_ΔΕΙΚΤΩΝ!M125/ΣΥΝΘΕΣΗ_ΔΕΙΚΤΩΝ!M124)</f>
        <v>8.3682496705165792E-3</v>
      </c>
      <c r="N124" s="10">
        <f>LN(ΣΥΝΘΕΣΗ_ΔΕΙΚΤΩΝ!N125/ΣΥΝΘΕΣΗ_ΔΕΙΚΤΩΝ!N124)</f>
        <v>-3.8124057841738328E-2</v>
      </c>
      <c r="O124" s="10">
        <f>LN(ΣΥΝΘΕΣΗ_ΔΕΙΚΤΩΝ!O125/ΣΥΝΘΕΣΗ_ΔΕΙΚΤΩΝ!O124)</f>
        <v>-6.1538655743783354E-3</v>
      </c>
      <c r="P124" s="10">
        <f>LN(ΣΥΝΘΕΣΗ_ΔΕΙΚΤΩΝ!P125/ΣΥΝΘΕΣΗ_ΔΕΙΚΤΩΝ!P124)</f>
        <v>-3.3463500273443951E-3</v>
      </c>
      <c r="Q124" s="10">
        <f>LN(ΣΥΝΘΕΣΗ_ΔΕΙΚΤΩΝ!Q125/ΣΥΝΘΕΣΗ_ΔΕΙΚΤΩΝ!Q124)</f>
        <v>5.1679701584425976E-3</v>
      </c>
      <c r="R124" s="10">
        <f>LN(ΣΥΝΘΕΣΗ_ΔΕΙΚΤΩΝ!R125/ΣΥΝΘΕΣΗ_ΔΕΙΚΤΩΝ!R124)</f>
        <v>-5.8083415957467903E-3</v>
      </c>
      <c r="S124" s="10">
        <f>LN(ΣΥΝΘΕΣΗ_ΔΕΙΚΤΩΝ!S125/ΣΥΝΘΕΣΗ_ΔΕΙΚΤΩΝ!S124)</f>
        <v>5.0125418235441935E-3</v>
      </c>
      <c r="T124" s="10">
        <f>LN(ΣΥΝΘΕΣΗ_ΔΕΙΚΤΩΝ!T125/ΣΥΝΘΕΣΗ_ΔΕΙΚΤΩΝ!T124)</f>
        <v>1.9119258074760694E-2</v>
      </c>
      <c r="U124" s="10">
        <f>LN(ΣΥΝΘΕΣΗ_ΔΕΙΚΤΩΝ!U125/ΣΥΝΘΕΣΗ_ΔΕΙΚΤΩΝ!U124)</f>
        <v>2.9199154692262135E-2</v>
      </c>
      <c r="V124" s="10">
        <f>LN(ΣΥΝΘΕΣΗ_ΔΕΙΚΤΩΝ!V125/ΣΥΝΘΕΣΗ_ΔΕΙΚΤΩΝ!V124)</f>
        <v>3.6363676433837124E-3</v>
      </c>
      <c r="W124" s="10">
        <f>LN(ΣΥΝΘΕΣΗ_ΔΕΙΚΤΩΝ!W125/ΣΥΝΘΕΣΗ_ΔΕΙΚΤΩΝ!W124)</f>
        <v>0</v>
      </c>
      <c r="X124" s="10">
        <f>LN(ΣΥΝΘΕΣΗ_ΔΕΙΚΤΩΝ!X125/ΣΥΝΘΕΣΗ_ΔΕΙΚΤΩΝ!X124)</f>
        <v>0</v>
      </c>
      <c r="Y124" s="10">
        <f>LN(ΣΥΝΘΕΣΗ_ΔΕΙΚΤΩΝ!Y125/ΣΥΝΘΕΣΗ_ΔΕΙΚΤΩΝ!Y124)</f>
        <v>9.6619109117368901E-3</v>
      </c>
      <c r="Z124" s="10">
        <f>LN(ΣΥΝΘΕΣΗ_ΔΕΙΚΤΩΝ!Z125/ΣΥΝΘΕΣΗ_ΔΕΙΚΤΩΝ!Z124)</f>
        <v>7.5472056353829038E-3</v>
      </c>
      <c r="AA124" s="10">
        <f>LN(ΣΥΝΘΕΣΗ_ΔΕΙΚΤΩΝ!AA125/ΣΥΝΘΕΣΗ_ΔΕΙΚΤΩΝ!AA124)</f>
        <v>2.7028672387919419E-2</v>
      </c>
      <c r="AB124" s="10">
        <f>LN(ΣΥΝΘΕΣΗ_ΔΕΙΚΤΩΝ!AB125/ΣΥΝΘΕΣΗ_ΔΕΙΚΤΩΝ!AB124)</f>
        <v>-9.345862418237658E-3</v>
      </c>
      <c r="AC124" s="10">
        <f>LN(ΣΥΝΘΕΣΗ_ΔΕΙΚΤΩΝ!AC125/ΣΥΝΘΕΣΗ_ΔΕΙΚΤΩΝ!AC124)</f>
        <v>-5.0189744523855162E-2</v>
      </c>
      <c r="AD124" s="10">
        <f>LN(ΣΥΝΘΕΣΗ_ΔΕΙΚΤΩΝ!AD125/ΣΥΝΘΕΣΗ_ΔΕΙΚΤΩΝ!AD124)</f>
        <v>-1.1131840368844181E-2</v>
      </c>
      <c r="AE124" s="10">
        <f>LN(ΣΥΝΘΕΣΗ_ΔΕΙΚΤΩΝ!AE125/ΣΥΝΘΕΣΗ_ΔΕΙΚΤΩΝ!AE124)</f>
        <v>-8.9686699827603751E-3</v>
      </c>
      <c r="AF124" s="10">
        <f>LN(ΣΥΝΘΕΣΗ_ΔΕΙΚΤΩΝ!AF125/ΣΥΝΘΕΣΗ_ΔΕΙΚΤΩΝ!AF124)</f>
        <v>4.3891804187631868E-3</v>
      </c>
      <c r="AG124" s="10">
        <f>LN(ΣΥΝΘΕΣΗ_ΔΕΙΚΤΩΝ!AG125/ΣΥΝΘΕΣΗ_ΔΕΙΚΤΩΝ!AG124)</f>
        <v>-3.9402547866028821E-2</v>
      </c>
      <c r="AH124" s="10">
        <f>LN(ΣΥΝΘΕΣΗ_ΔΕΙΚΤΩΝ!AH125/ΣΥΝΘΕΣΗ_ΔΕΙΚΤΩΝ!AH124)</f>
        <v>-1.4388737452099669E-2</v>
      </c>
      <c r="AI124" s="10">
        <f>LN(ΣΥΝΘΕΣΗ_ΔΕΙΚΤΩΝ!AI125/ΣΥΝΘΕΣΗ_ΔΕΙΚΤΩΝ!AI124)</f>
        <v>1.6659745241175267E-2</v>
      </c>
      <c r="AJ124" s="10">
        <f>LN(ΣΥΝΘΕΣΗ_ΔΕΙΚΤΩΝ!AJ125/ΣΥΝΘΕΣΗ_ΔΕΙΚΤΩΝ!AJ124)</f>
        <v>-9.4563352420354001E-3</v>
      </c>
      <c r="AK124" s="10">
        <f>LN(ΣΥΝΘΕΣΗ_ΔΕΙΚΤΩΝ!AK125/ΣΥΝΘΕΣΗ_ΔΕΙΚΤΩΝ!AK124)</f>
        <v>1.4440684154794428E-2</v>
      </c>
    </row>
    <row r="125" spans="1:37" x14ac:dyDescent="0.25">
      <c r="A125" s="5">
        <v>43006</v>
      </c>
      <c r="B125" s="10">
        <f>LN(ΣΥΝΘΕΣΗ_ΔΕΙΚΤΩΝ!B126/ΣΥΝΘΕΣΗ_ΔΕΙΚΤΩΝ!B125)</f>
        <v>-3.898640415657309E-3</v>
      </c>
      <c r="C125" s="10">
        <f>LN(ΣΥΝΘΕΣΗ_ΔΕΙΚΤΩΝ!C126/ΣΥΝΘΕΣΗ_ΔΕΙΚΤΩΝ!C125)</f>
        <v>1.1410066738030959E-2</v>
      </c>
      <c r="D125" s="10">
        <f>LN(ΣΥΝΘΕΣΗ_ΔΕΙΚΤΩΝ!D126/ΣΥΝΘΕΣΗ_ΔΕΙΚΤΩΝ!D125)</f>
        <v>1.6055390753297559E-2</v>
      </c>
      <c r="E125" s="10">
        <f>LN(ΣΥΝΘΕΣΗ_ΔΕΙΚΤΩΝ!E126/ΣΥΝΘΕΣΗ_ΔΕΙΚΤΩΝ!E125)</f>
        <v>-1.6411356559790032E-2</v>
      </c>
      <c r="F125" s="10">
        <f>LN(ΣΥΝΘΕΣΗ_ΔΕΙΚΤΩΝ!F126/ΣΥΝΘΕΣΗ_ΔΕΙΚΤΩΝ!F125)</f>
        <v>-1.5037877364540559E-2</v>
      </c>
      <c r="G125" s="10">
        <f>LN(ΣΥΝΘΕΣΗ_ΔΕΙΚΤΩΝ!G126/ΣΥΝΘΕΣΗ_ΔΕΙΚΤΩΝ!G125)</f>
        <v>3.3057881344994103E-3</v>
      </c>
      <c r="H125" s="10">
        <f>LN(ΣΥΝΘΕΣΗ_ΔΕΙΚΤΩΝ!H126/ΣΥΝΘΕΣΗ_ΔΕΙΚΤΩΝ!H125)</f>
        <v>1.2562979300705398E-2</v>
      </c>
      <c r="I125" s="10">
        <f>LN(ΣΥΝΘΕΣΗ_ΔΕΙΚΤΩΝ!I126/ΣΥΝΘΕΣΗ_ΔΕΙΚΤΩΝ!I125)</f>
        <v>5.2083451071382597E-3</v>
      </c>
      <c r="J125" s="10">
        <f>LN(ΣΥΝΘΕΣΗ_ΔΕΙΚΤΩΝ!J126/ΣΥΝΘΕΣΗ_ΔΕΙΚΤΩΝ!J125)</f>
        <v>2.7939368689241434E-2</v>
      </c>
      <c r="K125" s="10">
        <f>LN(ΣΥΝΘΕΣΗ_ΔΕΙΚΤΩΝ!K126/ΣΥΝΘΕΣΗ_ΔΕΙΚΤΩΝ!K125)</f>
        <v>2.4692612590371414E-2</v>
      </c>
      <c r="L125" s="10">
        <f>LN(ΣΥΝΘΕΣΗ_ΔΕΙΚΤΩΝ!L126/ΣΥΝΘΕΣΗ_ΔΕΙΚΤΩΝ!L125)</f>
        <v>5.547864437717963E-3</v>
      </c>
      <c r="M125" s="10">
        <f>LN(ΣΥΝΘΕΣΗ_ΔΕΙΚΤΩΝ!M126/ΣΥΝΘΕΣΗ_ΔΕΙΚΤΩΝ!M125)</f>
        <v>8.2988028146950641E-3</v>
      </c>
      <c r="N125" s="10">
        <f>LN(ΣΥΝΘΕΣΗ_ΔΕΙΚΤΩΝ!N126/ΣΥΝΘΕΣΗ_ΔΕΙΚΤΩΝ!N125)</f>
        <v>1.0309369658861287E-2</v>
      </c>
      <c r="O125" s="10">
        <f>LN(ΣΥΝΘΕΣΗ_ΔΕΙΚΤΩΝ!O126/ΣΥΝΘΕΣΗ_ΔΕΙΚΤΩΝ!O125)</f>
        <v>1.233806448928344E-3</v>
      </c>
      <c r="P125" s="10">
        <f>LN(ΣΥΝΘΕΣΗ_ΔΕΙΚΤΩΝ!P126/ΣΥΝΘΕΣΗ_ΔΕΙΚΤΩΝ!P125)</f>
        <v>0</v>
      </c>
      <c r="Q125" s="10">
        <f>LN(ΣΥΝΘΕΣΗ_ΔΕΙΚΤΩΝ!Q126/ΣΥΝΘΕΣΗ_ΔΕΙΚΤΩΝ!Q125)</f>
        <v>6.4412240552300744E-4</v>
      </c>
      <c r="R125" s="10">
        <f>LN(ΣΥΝΘΕΣΗ_ΔΕΙΚΤΩΝ!R126/ΣΥΝΘΕΣΗ_ΔΕΙΚΤΩΝ!R125)</f>
        <v>0</v>
      </c>
      <c r="S125" s="10">
        <f>LN(ΣΥΝΘΕΣΗ_ΔΕΙΚΤΩΝ!S126/ΣΥΝΘΕΣΗ_ΔΕΙΚΤΩΝ!S125)</f>
        <v>7.4720148387010564E-3</v>
      </c>
      <c r="T125" s="10">
        <f>LN(ΣΥΝΘΕΣΗ_ΔΕΙΚΤΩΝ!T126/ΣΥΝΘΕΣΗ_ΔΕΙΚΤΩΝ!T125)</f>
        <v>-3.2384946185103182E-3</v>
      </c>
      <c r="U125" s="10">
        <f>LN(ΣΥΝΘΕΣΗ_ΔΕΙΚΤΩΝ!U126/ΣΥΝΘΕΣΗ_ΔΕΙΚΤΩΝ!U125)</f>
        <v>-2.181904739463961E-2</v>
      </c>
      <c r="V125" s="10">
        <f>LN(ΣΥΝΘΕΣΗ_ΔΕΙΚΤΩΝ!V126/ΣΥΝΘΕΣΗ_ΔΕΙΚΤΩΝ!V125)</f>
        <v>2.8624494574837515E-2</v>
      </c>
      <c r="W125" s="10">
        <f>LN(ΣΥΝΘΕΣΗ_ΔΕΙΚΤΩΝ!W126/ΣΥΝΘΕΣΗ_ΔΕΙΚΤΩΝ!W125)</f>
        <v>0</v>
      </c>
      <c r="X125" s="10">
        <f>LN(ΣΥΝΘΕΣΗ_ΔΕΙΚΤΩΝ!X126/ΣΥΝΘΕΣΗ_ΔΕΙΚΤΩΝ!X125)</f>
        <v>0</v>
      </c>
      <c r="Y125" s="10">
        <f>LN(ΣΥΝΘΕΣΗ_ΔΕΙΚΤΩΝ!Y126/ΣΥΝΘΕΣΗ_ΔΕΙΚΤΩΝ!Y125)</f>
        <v>5.0010420574661416E-2</v>
      </c>
      <c r="Z125" s="10">
        <f>LN(ΣΥΝΘΕΣΗ_ΔΕΙΚΤΩΝ!Z126/ΣΥΝΘΕΣΗ_ΔΕΙΚΤΩΝ!Z125)</f>
        <v>7.4906717291576587E-3</v>
      </c>
      <c r="AA125" s="10">
        <f>LN(ΣΥΝΘΕΣΗ_ΔΕΙΚΤΩΝ!AA126/ΣΥΝΘΕΣΗ_ΔΕΙΚΤΩΝ!AA125)</f>
        <v>0</v>
      </c>
      <c r="AB125" s="10">
        <f>LN(ΣΥΝΘΕΣΗ_ΔΕΙΚΤΩΝ!AB126/ΣΥΝΘΕΣΗ_ΔΕΙΚΤΩΝ!AB125)</f>
        <v>2.7779564107075671E-2</v>
      </c>
      <c r="AC125" s="10">
        <f>LN(ΣΥΝΘΕΣΗ_ΔΕΙΚΤΩΝ!AC126/ΣΥΝΘΕΣΗ_ΔΕΙΚΤΩΝ!AC125)</f>
        <v>3.6105004642116141E-2</v>
      </c>
      <c r="AD125" s="10">
        <f>LN(ΣΥΝΘΕΣΗ_ΔΕΙΚΤΩΝ!AD126/ΣΥΝΘΕΣΗ_ΔΕΙΚΤΩΝ!AD125)</f>
        <v>3.4833952675632489E-2</v>
      </c>
      <c r="AE125" s="10">
        <f>LN(ΣΥΝΘΕΣΗ_ΔΕΙΚΤΩΝ!AE126/ΣΥΝΘΕΣΗ_ΔΕΙΚΤΩΝ!AE125)</f>
        <v>1.7857617400006253E-2</v>
      </c>
      <c r="AF125" s="10">
        <f>LN(ΣΥΝΘΕΣΗ_ΔΕΙΚΤΩΝ!AF126/ΣΥΝΘΕΣΗ_ΔΕΙΚΤΩΝ!AF125)</f>
        <v>4.3699996711181665E-3</v>
      </c>
      <c r="AG125" s="10">
        <f>LN(ΣΥΝΘΕΣΗ_ΔΕΙΚΤΩΝ!AG126/ΣΥΝΘΕΣΗ_ΔΕΙΚΤΩΝ!AG125)</f>
        <v>3.9402547866028828E-2</v>
      </c>
      <c r="AH125" s="10">
        <f>LN(ΣΥΝΘΕΣΗ_ΔΕΙΚΤΩΝ!AH126/ΣΥΝΘΕΣΗ_ΔΕΙΚΤΩΝ!AH125)</f>
        <v>1.4388737452099671E-2</v>
      </c>
      <c r="AI125" s="10">
        <f>LN(ΣΥΝΘΕΣΗ_ΔΕΙΚΤΩΝ!AI126/ΣΥΝΘΕΣΗ_ΔΕΙΚΤΩΝ!AI125)</f>
        <v>0</v>
      </c>
      <c r="AJ125" s="10">
        <f>LN(ΣΥΝΘΕΣΗ_ΔΕΙΚΤΩΝ!AJ126/ΣΥΝΘΕΣΗ_ΔΕΙΚΤΩΝ!AJ125)</f>
        <v>-7.1514011576251282E-3</v>
      </c>
      <c r="AK125" s="10">
        <f>LN(ΣΥΝΘΕΣΗ_ΔΕΙΚΤΩΝ!AK126/ΣΥΝΘΕΣΗ_ΔΕΙΚΤΩΝ!AK125)</f>
        <v>-7.1942756340270851E-3</v>
      </c>
    </row>
    <row r="126" spans="1:37" x14ac:dyDescent="0.25">
      <c r="A126" s="5">
        <v>43007</v>
      </c>
      <c r="B126" s="10">
        <f>LN(ΣΥΝΘΕΣΗ_ΔΕΙΚΤΩΝ!B127/ΣΥΝΘΕΣΗ_ΔΕΙΚΤΩΝ!B126)</f>
        <v>3.5448459665398308E-3</v>
      </c>
      <c r="C126" s="10">
        <f>LN(ΣΥΝΘΕΣΗ_ΔΕΙΚΤΩΝ!C127/ΣΥΝΘΕΣΗ_ΔΕΙΚΤΩΝ!C126)</f>
        <v>-6.5040879691764886E-3</v>
      </c>
      <c r="D126" s="10">
        <f>LN(ΣΥΝΘΕΣΗ_ΔΕΙΚΤΩΝ!D127/ΣΥΝΘΕΣΗ_ΔΕΙΚΤΩΝ!D126)</f>
        <v>-1.0291686036547525E-2</v>
      </c>
      <c r="E126" s="10">
        <f>LN(ΣΥΝΘΕΣΗ_ΔΕΙΚΤΩΝ!E127/ΣΥΝΘΕΣΗ_ΔΕΙΚΤΩΝ!E126)</f>
        <v>6.4539485407437381E-3</v>
      </c>
      <c r="F126" s="10">
        <f>LN(ΣΥΝΘΕΣΗ_ΔΕΙΚΤΩΝ!F127/ΣΥΝΘΕΣΗ_ΔΕΙΚΤΩΝ!F126)</f>
        <v>3.278982282299097E-2</v>
      </c>
      <c r="G126" s="10">
        <f>LN(ΣΥΝΘΕΣΗ_ΔΕΙΚΤΩΝ!G127/ΣΥΝΘΕΣΗ_ΔΕΙΚΤΩΝ!G126)</f>
        <v>-2.0000666706669428E-2</v>
      </c>
      <c r="H126" s="10">
        <f>LN(ΣΥΝΘΕΣΗ_ΔΕΙΚΤΩΝ!H127/ΣΥΝΘΕΣΗ_ΔΕΙΚΤΩΝ!H126)</f>
        <v>9.937969990132493E-3</v>
      </c>
      <c r="I126" s="10">
        <f>LN(ΣΥΝΘΕΣΗ_ΔΕΙΚΤΩΝ!I127/ΣΥΝΘΕΣΗ_ΔΕΙΚΤΩΝ!I126)</f>
        <v>2.5940351770465278E-3</v>
      </c>
      <c r="J126" s="10">
        <f>LN(ΣΥΝΘΕΣΗ_ΔΕΙΚΤΩΝ!J127/ΣΥΝΘΕΣΗ_ΔΕΙΚΤΩΝ!J126)</f>
        <v>4.0436771638094797E-3</v>
      </c>
      <c r="K126" s="10">
        <f>LN(ΣΥΝΘΕΣΗ_ΔΕΙΚΤΩΝ!K127/ΣΥΝΘΕΣΗ_ΔΕΙΚΤΩΝ!K126)</f>
        <v>-2.9705154413915694E-2</v>
      </c>
      <c r="L126" s="10">
        <f>LN(ΣΥΝΘΕΣΗ_ΔΕΙΚΤΩΝ!L127/ΣΥΝΘΕΣΗ_ΔΕΙΚΤΩΝ!L126)</f>
        <v>-4.158010148663677E-3</v>
      </c>
      <c r="M126" s="10">
        <f>LN(ΣΥΝΘΕΣΗ_ΔΕΙΚΤΩΝ!M127/ΣΥΝΘΕΣΗ_ΔΕΙΚΤΩΝ!M126)</f>
        <v>1.639380977567657E-2</v>
      </c>
      <c r="N126" s="10">
        <f>LN(ΣΥΝΘΕΣΗ_ΔΕΙΚΤΩΝ!N127/ΣΥΝΘΕΣΗ_ΔΕΙΚΤΩΝ!N126)</f>
        <v>3.5763065845828529E-2</v>
      </c>
      <c r="O126" s="10">
        <f>LN(ΣΥΝΘΕΣΗ_ΔΕΙΚΤΩΝ!O127/ΣΥΝΘΕΣΗ_ΔΕΙΚΤΩΝ!O126)</f>
        <v>2.9163670735442515E-2</v>
      </c>
      <c r="P126" s="10">
        <f>LN(ΣΥΝΘΕΣΗ_ΔΕΙΚΤΩΝ!P127/ΣΥΝΘΕΣΗ_ΔΕΙΚΤΩΝ!P126)</f>
        <v>0</v>
      </c>
      <c r="Q126" s="10">
        <f>LN(ΣΥΝΘΕΣΗ_ΔΕΙΚΤΩΝ!Q127/ΣΥΝΘΕΣΗ_ΔΕΙΚΤΩΝ!Q126)</f>
        <v>2.9815085079185615E-2</v>
      </c>
      <c r="R126" s="10">
        <f>LN(ΣΥΝΘΕΣΗ_ΔΕΙΚΤΩΝ!R127/ΣΥΝΘΕΣΗ_ΔΕΙΚΤΩΝ!R126)</f>
        <v>-6.8193152720549483E-3</v>
      </c>
      <c r="S126" s="10">
        <f>LN(ΣΥΝΘΕΣΗ_ΔΕΙΚΤΩΝ!S127/ΣΥΝΘΕΣΗ_ΔΕΙΚΤΩΝ!S126)</f>
        <v>9.8766234959120989E-3</v>
      </c>
      <c r="T126" s="10">
        <f>LN(ΣΥΝΘΕΣΗ_ΔΕΙΚΤΩΝ!T127/ΣΥΝΘΕΣΗ_ΔΕΙΚΤΩΝ!T126)</f>
        <v>-7.441894810385769E-3</v>
      </c>
      <c r="U126" s="10">
        <f>LN(ΣΥΝΘΕΣΗ_ΔΕΙΚΤΩΝ!U127/ΣΥΝΘΕΣΗ_ΔΕΙΚΤΩΝ!U126)</f>
        <v>9.7980408360203608E-2</v>
      </c>
      <c r="V126" s="10">
        <f>LN(ΣΥΝΘΕΣΗ_ΔΕΙΚΤΩΝ!V127/ΣΥΝΘΕΣΗ_ΔΕΙΚΤΩΝ!V126)</f>
        <v>3.6367644170874791E-2</v>
      </c>
      <c r="W126" s="10">
        <f>LN(ΣΥΝΘΕΣΗ_ΔΕΙΚΤΩΝ!W127/ΣΥΝΘΕΣΗ_ΔΕΙΚΤΩΝ!W126)</f>
        <v>1.6260520871780326E-2</v>
      </c>
      <c r="X126" s="10">
        <f>LN(ΣΥΝΘΕΣΗ_ΔΕΙΚΤΩΝ!X127/ΣΥΝΘΕΣΗ_ΔΕΙΚΤΩΝ!X126)</f>
        <v>2.2805026987250815E-3</v>
      </c>
      <c r="Y126" s="10">
        <f>LN(ΣΥΝΘΕΣΗ_ΔΕΙΚΤΩΝ!Y127/ΣΥΝΘΕΣΗ_ΔΕΙΚΤΩΝ!Y126)</f>
        <v>0</v>
      </c>
      <c r="Z126" s="10">
        <f>LN(ΣΥΝΘΕΣΗ_ΔΕΙΚΤΩΝ!Z127/ΣΥΝΘΕΣΗ_ΔΕΙΚΤΩΝ!Z126)</f>
        <v>0</v>
      </c>
      <c r="AA126" s="10">
        <f>LN(ΣΥΝΘΕΣΗ_ΔΕΙΚΤΩΝ!AA127/ΣΥΝΘΕΣΗ_ΔΕΙΚΤΩΝ!AA126)</f>
        <v>4.5610511252052274E-2</v>
      </c>
      <c r="AB126" s="10">
        <f>LN(ΣΥΝΘΕΣΗ_ΔΕΙΚΤΩΝ!AB127/ΣΥΝΘΕΣΗ_ΔΕΙΚΤΩΝ!AB126)</f>
        <v>4.5558165358608824E-3</v>
      </c>
      <c r="AC126" s="10">
        <f>LN(ΣΥΝΘΕΣΗ_ΔΕΙΚΤΩΝ!AC127/ΣΥΝΘΕΣΗ_ΔΕΙΚΤΩΝ!AC126)</f>
        <v>7.0671672230923528E-3</v>
      </c>
      <c r="AD126" s="10">
        <f>LN(ΣΥΝΘΕΣΗ_ΔΕΙΚΤΩΝ!AD127/ΣΥΝΘΕΣΗ_ΔΕΙΚΤΩΝ!AD126)</f>
        <v>0</v>
      </c>
      <c r="AE126" s="10">
        <f>LN(ΣΥΝΘΕΣΗ_ΔΕΙΚΤΩΝ!AE127/ΣΥΝΘΕΣΗ_ΔΕΙΚΤΩΝ!AE126)</f>
        <v>-1.7857617400006236E-2</v>
      </c>
      <c r="AF126" s="10">
        <f>LN(ΣΥΝΘΕΣΗ_ΔΕΙΚΤΩΝ!AF127/ΣΥΝΘΕΣΗ_ΔΕΙΚΤΩΝ!AF126)</f>
        <v>-1.3167710374647333E-2</v>
      </c>
      <c r="AG126" s="10">
        <f>LN(ΣΥΝΘΕΣΗ_ΔΕΙΚΤΩΝ!AG127/ΣΥΝΘΕΣΗ_ΔΕΙΚΤΩΝ!AG126)</f>
        <v>0</v>
      </c>
      <c r="AH126" s="10">
        <f>LN(ΣΥΝΘΕΣΗ_ΔΕΙΚΤΩΝ!AH127/ΣΥΝΘΕΣΗ_ΔΕΙΚΤΩΝ!AH126)</f>
        <v>-2.1661496781179419E-2</v>
      </c>
      <c r="AI126" s="10">
        <f>LN(ΣΥΝΘΕΣΗ_ΔΕΙΚΤΩΝ!AI127/ΣΥΝΘΕΣΗ_ΔΕΙΚΤΩΝ!AI126)</f>
        <v>3.038856256512523E-3</v>
      </c>
      <c r="AJ126" s="10">
        <f>LN(ΣΥΝΘΕΣΗ_ΔΕΙΚΤΩΝ!AJ127/ΣΥΝΘΕΣΗ_ΔΕΙΚΤΩΝ!AJ126)</f>
        <v>0</v>
      </c>
      <c r="AK126" s="10">
        <f>LN(ΣΥΝΘΕΣΗ_ΔΕΙΚΤΩΝ!AK127/ΣΥΝΘΕΣΗ_ΔΕΙΚΤΩΝ!AK126)</f>
        <v>-1.4545711002378751E-2</v>
      </c>
    </row>
    <row r="127" spans="1:37" x14ac:dyDescent="0.25">
      <c r="A127" s="5">
        <v>43010</v>
      </c>
      <c r="B127" s="10">
        <f>LN(ΣΥΝΘΕΣΗ_ΔΕΙΚΤΩΝ!B128/ΣΥΝΘΕΣΗ_ΔΕΙΚΤΩΝ!B127)</f>
        <v>6.3492276786587445E-3</v>
      </c>
      <c r="C127" s="10">
        <f>LN(ΣΥΝΘΕΣΗ_ΔΕΙΚΤΩΝ!C128/ΣΥΝΘΕΣΗ_ΔΕΙΚΤΩΝ!C127)</f>
        <v>1.3502770641215509E-2</v>
      </c>
      <c r="D127" s="10">
        <f>LN(ΣΥΝΘΕΣΗ_ΔΕΙΚΤΩΝ!D128/ΣΥΝΘΕΣΗ_ΔΕΙΚΤΩΝ!D127)</f>
        <v>-3.4542348680874461E-3</v>
      </c>
      <c r="E127" s="10">
        <f>LN(ΣΥΝΘΕΣΗ_ΔΕΙΚΤΩΝ!E128/ΣΥΝΘΕΣΗ_ΔΕΙΚΤΩΝ!E127)</f>
        <v>-7.1505187172554133E-4</v>
      </c>
      <c r="F127" s="10">
        <f>LN(ΣΥΝΘΕΣΗ_ΔΕΙΚΤΩΝ!F128/ΣΥΝΘΕΣΗ_ΔΕΙΚΤΩΝ!F127)</f>
        <v>-8.8365818004981118E-3</v>
      </c>
      <c r="G127" s="10">
        <f>LN(ΣΥΝΘΕΣΗ_ΔΕΙΚΤΩΝ!G128/ΣΥΝΘΕΣΗ_ΔΕΙΚΤΩΝ!G127)</f>
        <v>4.9271049006782627E-2</v>
      </c>
      <c r="H127" s="10">
        <f>LN(ΣΥΝΘΕΣΗ_ΔΕΙΚΤΩΝ!H128/ΣΥΝΘΕΣΗ_ΔΕΙΚΤΩΝ!H127)</f>
        <v>4.9321924893190932E-3</v>
      </c>
      <c r="I127" s="10">
        <f>LN(ΣΥΝΘΕΣΗ_ΔΕΙΚΤΩΝ!I128/ΣΥΝΘΕΣΗ_ΔΕΙΚΤΩΝ!I127)</f>
        <v>2.5873235649509544E-3</v>
      </c>
      <c r="J127" s="10">
        <f>LN(ΣΥΝΘΕΣΗ_ΔΕΙΚΤΩΝ!J128/ΣΥΝΘΕΣΗ_ΔΕΙΚΤΩΝ!J127)</f>
        <v>1.2830969936741727E-2</v>
      </c>
      <c r="K127" s="10">
        <f>LN(ΣΥΝΘΕΣΗ_ΔΕΙΚΤΩΝ!K128/ΣΥΝΘΕΣΗ_ΔΕΙΚΤΩΝ!K127)</f>
        <v>-2.5446665661164262E-2</v>
      </c>
      <c r="L127" s="10">
        <f>LN(ΣΥΝΘΕΣΗ_ΔΕΙΚΤΩΝ!L128/ΣΥΝΘΕΣΗ_ΔΕΙΚΤΩΝ!L127)</f>
        <v>1.3793322132335769E-2</v>
      </c>
      <c r="M127" s="10">
        <f>LN(ΣΥΝΘΕΣΗ_ΔΕΙΚΤΩΝ!M128/ΣΥΝΘΕΣΗ_ΔΕΙΚΤΩΝ!M127)</f>
        <v>3.2467560988698732E-3</v>
      </c>
      <c r="N127" s="10">
        <f>LN(ΣΥΝΘΕΣΗ_ΔΕΙΚΤΩΝ!N128/ΣΥΝΘΕΣΗ_ΔΕΙΚΤΩΝ!N127)</f>
        <v>-3.0137891207274781E-2</v>
      </c>
      <c r="O127" s="10">
        <f>LN(ΣΥΝΘΕΣΗ_ΔΕΙΚΤΩΝ!O128/ΣΥΝΘΕΣΗ_ΔΕΙΚΤΩΝ!O127)</f>
        <v>9.5352331510000048E-3</v>
      </c>
      <c r="P127" s="10">
        <f>LN(ΣΥΝΘΕΣΗ_ΔΕΙΚΤΩΝ!P128/ΣΥΝΘΕΣΗ_ΔΕΙΚΤΩΝ!P127)</f>
        <v>-2.0316725902672309E-2</v>
      </c>
      <c r="Q127" s="10">
        <f>LN(ΣΥΝΘΕΣΗ_ΔΕΙΚΤΩΝ!Q128/ΣΥΝΘΕΣΗ_ΔΕΙΚΤΩΝ!Q127)</f>
        <v>-3.1748698314580298E-2</v>
      </c>
      <c r="R127" s="10">
        <f>LN(ΣΥΝΘΕΣΗ_ΔΕΙΚΤΩΝ!R128/ΣΥΝΘΕΣΗ_ΔΕΙΚΤΩΝ!R127)</f>
        <v>-1.6757415291941951E-2</v>
      </c>
      <c r="S127" s="10">
        <f>LN(ΣΥΝΘΕΣΗ_ΔΕΙΚΤΩΝ!S128/ΣΥΝΘΕΣΗ_ΔΕΙΚΤΩΝ!S127)</f>
        <v>4.9019706002066876E-3</v>
      </c>
      <c r="T127" s="10">
        <f>LN(ΣΥΝΘΕΣΗ_ΔΕΙΚΤΩΝ!T128/ΣΥΝΘΕΣΗ_ΔΕΙΚΤΩΝ!T127)</f>
        <v>7.441894810385645E-3</v>
      </c>
      <c r="U127" s="10">
        <f>LN(ΣΥΝΘΕΣΗ_ΔΕΙΚΤΩΝ!U128/ΣΥΝΘΕΣΗ_ΔΕΙΚΤΩΝ!U127)</f>
        <v>0</v>
      </c>
      <c r="V127" s="10">
        <f>LN(ΣΥΝΘΕΣΗ_ΔΕΙΚΤΩΝ!V128/ΣΥΝΘΕΣΗ_ΔΕΙΚΤΩΝ!V127)</f>
        <v>-3.1090587070031005E-2</v>
      </c>
      <c r="W127" s="10">
        <f>LN(ΣΥΝΘΕΣΗ_ΔΕΙΚΤΩΝ!W128/ΣΥΝΘΕΣΗ_ΔΕΙΚΤΩΝ!W127)</f>
        <v>-1.7901210329240178E-2</v>
      </c>
      <c r="X127" s="10">
        <f>LN(ΣΥΝΘΕΣΗ_ΔΕΙΚΤΩΝ!X128/ΣΥΝΘΕΣΗ_ΔΕΙΚΤΩΝ!X127)</f>
        <v>2.2753138371356054E-3</v>
      </c>
      <c r="Y127" s="10">
        <f>LN(ΣΥΝΘΕΣΗ_ΔΕΙΚΤΩΝ!Y128/ΣΥΝΘΕΣΗ_ΔΕΙΚΤΩΝ!Y127)</f>
        <v>1.8127384592556701E-2</v>
      </c>
      <c r="Z127" s="10">
        <f>LN(ΣΥΝΘΕΣΗ_ΔΕΙΚΤΩΝ!Z128/ΣΥΝΘΕΣΗ_ΔΕΙΚΤΩΝ!Z127)</f>
        <v>0</v>
      </c>
      <c r="AA127" s="10">
        <f>LN(ΣΥΝΘΕΣΗ_ΔΕΙΚΤΩΝ!AA128/ΣΥΝΘΕΣΗ_ΔΕΙΚΤΩΝ!AA127)</f>
        <v>-6.38979809877101E-3</v>
      </c>
      <c r="AB127" s="10">
        <f>LN(ΣΥΝΘΕΣΗ_ΔΕΙΚΤΩΝ!AB128/ΣΥΝΘΕΣΗ_ΔΕΙΚΤΩΝ!AB127)</f>
        <v>6.7950431328285864E-3</v>
      </c>
      <c r="AC127" s="10">
        <f>LN(ΣΥΝΘΕΣΗ_ΔΕΙΚΤΩΝ!AC128/ΣΥΝΘΕΣΗ_ΔΕΙΚΤΩΝ!AC127)</f>
        <v>4.1385216162854281E-2</v>
      </c>
      <c r="AD127" s="10">
        <f>LN(ΣΥΝΘΕΣΗ_ΔΕΙΚΤΩΝ!AD128/ΣΥΝΘΕΣΗ_ΔΕΙΚΤΩΝ!AD127)</f>
        <v>1.7857617400006253E-2</v>
      </c>
      <c r="AE127" s="10">
        <f>LN(ΣΥΝΘΕΣΗ_ΔΕΙΚΤΩΝ!AE128/ΣΥΝΘΕΣΗ_ΔΕΙΚΤΩΝ!AE127)</f>
        <v>0</v>
      </c>
      <c r="AF127" s="10">
        <f>LN(ΣΥΝΘΕΣΗ_ΔΕΙΚΤΩΝ!AF128/ΣΥΝΘΕΣΗ_ΔΕΙΚΤΩΝ!AF127)</f>
        <v>2.9411785908162289E-3</v>
      </c>
      <c r="AG127" s="10">
        <f>LN(ΣΥΝΘΕΣΗ_ΔΕΙΚΤΩΝ!AG128/ΣΥΝΘΕΣΗ_ΔΕΙΚΤΩΝ!AG127)</f>
        <v>-1.8349138668196541E-2</v>
      </c>
      <c r="AH127" s="10">
        <f>LN(ΣΥΝΘΕΣΗ_ΔΕΙΚΤΩΝ!AH128/ΣΥΝΘΕΣΗ_ΔΕΙΚΤΩΝ!AH127)</f>
        <v>-1.4706147389695449E-2</v>
      </c>
      <c r="AI127" s="10">
        <f>LN(ΣΥΝΘΕΣΗ_ΔΕΙΚΤΩΝ!AI128/ΣΥΝΘΕΣΗ_ΔΕΙΚΤΩΝ!AI127)</f>
        <v>-4.3440554846554897E-3</v>
      </c>
      <c r="AJ127" s="10">
        <f>LN(ΣΥΝΘΕΣΗ_ΔΕΙΚΤΩΝ!AJ128/ΣΥΝΘΕΣΗ_ΔΕΙΚΤΩΝ!AJ127)</f>
        <v>-4.7961722634929441E-3</v>
      </c>
      <c r="AK127" s="10">
        <f>LN(ΣΥΝΘΕΣΗ_ΔΕΙΚΤΩΝ!AK128/ΣΥΝΘΕΣΗ_ΔΕΙΚΤΩΝ!AK127)</f>
        <v>-2.2223136784710235E-2</v>
      </c>
    </row>
    <row r="128" spans="1:37" x14ac:dyDescent="0.25">
      <c r="A128" s="5">
        <v>43011</v>
      </c>
      <c r="B128" s="10">
        <f>LN(ΣΥΝΘΕΣΗ_ΔΕΙΚΤΩΝ!B129/ΣΥΝΘΕΣΗ_ΔΕΙΚΤΩΝ!B128)</f>
        <v>-1.8811557386809414E-2</v>
      </c>
      <c r="C128" s="10">
        <f>LN(ΣΥΝΘΕΣΗ_ΔΕΙΚΤΩΝ!C129/ΣΥΝΘΕΣΗ_ΔΕΙΚΤΩΝ!C128)</f>
        <v>-4.8400202040009945E-3</v>
      </c>
      <c r="D128" s="10">
        <f>LN(ΣΥΝΘΕΣΗ_ΔΕΙΚΤΩΝ!D129/ΣΥΝΘΕΣΗ_ΔΕΙΚΤΩΝ!D128)</f>
        <v>2.6182485945643708E-2</v>
      </c>
      <c r="E128" s="10">
        <f>LN(ΣΥΝΘΕΣΗ_ΔΕΙΚΤΩΝ!E129/ΣΥΝΘΕΣΗ_ΔΕΙΚΤΩΝ!E128)</f>
        <v>3.5140650151906094E-2</v>
      </c>
      <c r="F128" s="10">
        <f>LN(ΣΥΝΘΕΣΗ_ΔΕΙΚΤΩΝ!F129/ΣΥΝΘΕΣΗ_ΔΕΙΚΤΩΝ!F128)</f>
        <v>2.0498521548340969E-2</v>
      </c>
      <c r="G128" s="10">
        <f>LN(ΣΥΝΘΕΣΗ_ΔΕΙΚΤΩΝ!G129/ΣΥΝΘΕΣΗ_ΔΕΙΚΤΩΝ!G128)</f>
        <v>0</v>
      </c>
      <c r="H128" s="10">
        <f>LN(ΣΥΝΘΕΣΗ_ΔΕΙΚΤΩΝ!H129/ΣΥΝΘΕΣΗ_ΔΕΙΚΤΩΝ!H128)</f>
        <v>-4.9321924893190585E-3</v>
      </c>
      <c r="I128" s="10">
        <f>LN(ΣΥΝΘΕΣΗ_ΔΕΙΚΤΩΝ!I129/ΣΥΝΘΕΣΗ_ΔΕΙΚΤΩΝ!I128)</f>
        <v>1.0282866955584056E-2</v>
      </c>
      <c r="J128" s="10">
        <f>LN(ΣΥΝΘΕΣΗ_ΔΕΙΚΤΩΝ!J129/ΣΥΝΘΕΣΗ_ΔΕΙΚΤΩΝ!J128)</f>
        <v>-2.0121403199421063E-2</v>
      </c>
      <c r="K128" s="10">
        <f>LN(ΣΥΝΘΕΣΗ_ΔΕΙΚΤΩΝ!K129/ΣΥΝΘΕΣΗ_ΔΕΙΚΤΩΝ!K128)</f>
        <v>1.0256500167189061E-2</v>
      </c>
      <c r="L128" s="10">
        <f>LN(ΣΥΝΘΕΣΗ_ΔΕΙΚΤΩΝ!L129/ΣΥΝΘΕΣΗ_ΔΕΙΚΤΩΝ!L128)</f>
        <v>-1.3708021337786036E-3</v>
      </c>
      <c r="M128" s="10">
        <f>LN(ΣΥΝΘΕΣΗ_ΔΕΙΚΤΩΝ!M129/ΣΥΝΘΕΣΗ_ΔΕΙΚΤΩΝ!M128)</f>
        <v>1.288262583101361E-2</v>
      </c>
      <c r="N128" s="10">
        <f>LN(ΣΥΝΘΕΣΗ_ΔΕΙΚΤΩΝ!N129/ΣΥΝΘΕΣΗ_ΔΕΙΚΤΩΝ!N128)</f>
        <v>7.1138511388759212E-3</v>
      </c>
      <c r="O128" s="10">
        <f>LN(ΣΥΝΘΕΣΗ_ΔΕΙΚΤΩΝ!O129/ΣΥΝΘΕΣΗ_ΔΕΙΚΤΩΝ!O128)</f>
        <v>2.3696693553183824E-3</v>
      </c>
      <c r="P128" s="10">
        <f>LN(ΣΥΝΘΕΣΗ_ΔΕΙΚΤΩΝ!P129/ΣΥΝΘΕΣΗ_ΔΕΙΚΤΩΝ!P128)</f>
        <v>2.0316725902672406E-2</v>
      </c>
      <c r="Q128" s="10">
        <f>LN(ΣΥΝΘΕΣΗ_ΔΕΙΚΤΩΝ!Q129/ΣΥΝΘΕΣΗ_ΔΕΙΚΤΩΝ!Q128)</f>
        <v>2.861880530565266E-2</v>
      </c>
      <c r="R128" s="10">
        <f>LN(ΣΥΝΘΕΣΗ_ΔΕΙΚΤΩΝ!R129/ΣΥΝΘΕΣΗ_ΔΕΙΚΤΩΝ!R128)</f>
        <v>5.9464991877263033E-3</v>
      </c>
      <c r="S128" s="10">
        <f>LN(ΣΥΝΘΕΣΗ_ΔΕΙΚΤΩΝ!S129/ΣΥΝΘΕΣΗ_ΔΕΙΚΤΩΝ!S128)</f>
        <v>0</v>
      </c>
      <c r="T128" s="10">
        <f>LN(ΣΥΝΘΕΣΗ_ΔΕΙΚΤΩΝ!T129/ΣΥΝΘΕΣΗ_ΔΕΙΚΤΩΝ!T128)</f>
        <v>4.3524548781641581E-2</v>
      </c>
      <c r="U128" s="10">
        <f>LN(ΣΥΝΘΕΣΗ_ΔΕΙΚΤΩΝ!U129/ΣΥΝΘΕΣΗ_ΔΕΙΚΤΩΝ!U128)</f>
        <v>-6.688988150796652E-3</v>
      </c>
      <c r="V128" s="10">
        <f>LN(ΣΥΝΘΕΣΗ_ΔΕΙΚΤΩΝ!V129/ΣΥΝΘΕΣΗ_ΔΕΙΚΤΩΝ!V128)</f>
        <v>6.9930354909706043E-3</v>
      </c>
      <c r="W128" s="10">
        <f>LN(ΣΥΝΘΕΣΗ_ΔΕΙΚΤΩΝ!W129/ΣΥΝΘΕΣΗ_ΔΕΙΚΤΩΝ!W128)</f>
        <v>-8.2440697750820659E-3</v>
      </c>
      <c r="X128" s="10">
        <f>LN(ΣΥΝΘΕΣΗ_ΔΕΙΚΤΩΝ!X129/ΣΥΝΘΕΣΗ_ΔΕΙΚΤΩΝ!X128)</f>
        <v>0</v>
      </c>
      <c r="Y128" s="10">
        <f>LN(ΣΥΝΘΕΣΗ_ΔΕΙΚΤΩΝ!Y129/ΣΥΝΘΕΣΗ_ΔΕΙΚΤΩΝ!Y128)</f>
        <v>1.7804624633506686E-2</v>
      </c>
      <c r="Z128" s="10">
        <f>LN(ΣΥΝΘΕΣΗ_ΔΕΙΚΤΩΝ!Z129/ΣΥΝΘΕΣΗ_ΔΕΙΚΤΩΝ!Z128)</f>
        <v>7.4349784875179905E-3</v>
      </c>
      <c r="AA128" s="10">
        <f>LN(ΣΥΝΘΕΣΗ_ΔΕΙΚΤΩΝ!AA129/ΣΥΝΘΕΣΗ_ΔΕΙΚΤΩΝ!AA128)</f>
        <v>-1.9418085857101627E-2</v>
      </c>
      <c r="AB128" s="10">
        <f>LN(ΣΥΝΘΕΣΗ_ΔΕΙΚΤΩΝ!AB129/ΣΥΝΘΕΣΗ_ΔΕΙΚΤΩΝ!AB128)</f>
        <v>-6.7950431328286896E-3</v>
      </c>
      <c r="AC128" s="10">
        <f>LN(ΣΥΝΘΕΣΗ_ΔΕΙΚΤΩΝ!AC129/ΣΥΝΘΕΣΗ_ΔΕΙΚΤΩΝ!AC128)</f>
        <v>6.7340321813441194E-3</v>
      </c>
      <c r="AD128" s="10">
        <f>LN(ΣΥΝΘΕΣΗ_ΔΕΙΚΤΩΝ!AD129/ΣΥΝΘΕΣΗ_ΔΕΙΚΤΩΝ!AD128)</f>
        <v>2.7925025705470286E-2</v>
      </c>
      <c r="AE128" s="10">
        <f>LN(ΣΥΝΘΕΣΗ_ΔΕΙΚΤΩΝ!AE129/ΣΥΝΘΕΣΗ_ΔΕΙΚΤΩΝ!AE128)</f>
        <v>2.6668247082161055E-2</v>
      </c>
      <c r="AF128" s="10">
        <f>LN(ΣΥΝΘΕΣΗ_ΔΕΙΚΤΩΝ!AF129/ΣΥΝΘΕΣΗ_ΔΕΙΚΤΩΝ!AF128)</f>
        <v>4.3956114730381293E-3</v>
      </c>
      <c r="AG128" s="10">
        <f>LN(ΣΥΝΘΕΣΗ_ΔΕΙΚΤΩΝ!AG129/ΣΥΝΘΕΣΗ_ΔΕΙΚΤΩΝ!AG128)</f>
        <v>-1.6336419319693499E-2</v>
      </c>
      <c r="AH128" s="10">
        <f>LN(ΣΥΝΘΕΣΗ_ΔΕΙΚΤΩΝ!AH129/ΣΥΝΘΕΣΗ_ΔΕΙΚΤΩΝ!AH128)</f>
        <v>3.6968618813262026E-3</v>
      </c>
      <c r="AI128" s="10">
        <f>LN(ΣΥΝΘΕΣΗ_ΔΕΙΚΤΩΝ!AI129/ΣΥΝΘΕΣΗ_ΔΕΙΚΤΩΝ!AI128)</f>
        <v>1.3051992281429567E-3</v>
      </c>
      <c r="AJ128" s="10">
        <f>LN(ΣΥΝΘΕΣΗ_ΔΕΙΚΤΩΝ!AJ129/ΣΥΝΘΕΣΗ_ΔΕΙΚΤΩΝ!AJ128)</f>
        <v>0</v>
      </c>
      <c r="AK128" s="10">
        <f>LN(ΣΥΝΘΕΣΗ_ΔΕΙΚΤΩΝ!AK129/ΣΥΝΘΕΣΗ_ΔΕΙΚΤΩΝ!AK128)</f>
        <v>-2.6567027384721751E-2</v>
      </c>
    </row>
    <row r="129" spans="1:37" x14ac:dyDescent="0.25">
      <c r="A129" s="5">
        <v>43012</v>
      </c>
      <c r="B129" s="10">
        <f>LN(ΣΥΝΘΕΣΗ_ΔΕΙΚΤΩΝ!B130/ΣΥΝΘΕΣΗ_ΔΕΙΚΤΩΝ!B129)</f>
        <v>2.8956825442967467E-2</v>
      </c>
      <c r="C129" s="10">
        <f>LN(ΣΥΝΘΕΣΗ_ΔΕΙΚΤΩΝ!C130/ΣΥΝΘΕΣΗ_ΔΕΙΚΤΩΝ!C129)</f>
        <v>-1.466222302744016E-2</v>
      </c>
      <c r="D129" s="10">
        <f>LN(ΣΥΝΘΕΣΗ_ΔΕΙΚΤΩΝ!D130/ΣΥΝΘΕΣΗ_ΔΕΙΚΤΩΝ!D129)</f>
        <v>-4.5045121211046528E-3</v>
      </c>
      <c r="E129" s="10">
        <f>LN(ΣΥΝΘΕΣΗ_ΔΕΙΚΤΩΝ!E130/ΣΥΝΘΕΣΗ_ΔΕΙΚΤΩΝ!E129)</f>
        <v>6.8823396229417376E-3</v>
      </c>
      <c r="F129" s="10">
        <f>LN(ΣΥΝΘΕΣΗ_ΔΕΙΚΤΩΝ!F130/ΣΥΝΘΕΣΗ_ΔΕΙΚΤΩΝ!F129)</f>
        <v>-7.2727593290799206E-3</v>
      </c>
      <c r="G129" s="10">
        <f>LN(ΣΥΝΘΕΣΗ_ΔΕΙΚΤΩΝ!G130/ΣΥΝΘΕΣΗ_ΔΕΙΚΤΩΝ!G129)</f>
        <v>6.3897980987709883E-3</v>
      </c>
      <c r="H129" s="10">
        <f>LN(ΣΥΝΘΕΣΗ_ΔΕΙΚΤΩΝ!H130/ΣΥΝΘΕΣΗ_ΔΕΙΚΤΩΝ!H129)</f>
        <v>2.0795856462486304E-2</v>
      </c>
      <c r="I129" s="10">
        <f>LN(ΣΥΝΘΕΣΗ_ΔΕΙΚΤΩΝ!I130/ΣΥΝΘΕΣΗ_ΔΕΙΚΤΩΝ!I129)</f>
        <v>2.5542798050967007E-3</v>
      </c>
      <c r="J129" s="10">
        <f>LN(ΣΥΝΘΕΣΗ_ΔΕΙΚΤΩΝ!J130/ΣΥΝΘΕΣΗ_ΔΕΙΚΤΩΝ!J129)</f>
        <v>-1.6273396593754824E-3</v>
      </c>
      <c r="K129" s="10">
        <f>LN(ΣΥΝΘΕΣΗ_ΔΕΙΚΤΩΝ!K130/ΣΥΝΘΕΣΗ_ΔΕΙΚΤΩΝ!K129)</f>
        <v>-1.5424470325631639E-2</v>
      </c>
      <c r="L129" s="10">
        <f>LN(ΣΥΝΘΕΣΗ_ΔΕΙΚΤΩΝ!L130/ΣΥΝΘΕΣΗ_ΔΕΙΚΤΩΝ!L129)</f>
        <v>1.0914160180678553E-2</v>
      </c>
      <c r="M129" s="10">
        <f>LN(ΣΥΝΘΕΣΗ_ΔΕΙΚΤΩΝ!M130/ΣΥΝΘΕΣΗ_ΔΕΙΚΤΩΝ!M129)</f>
        <v>-1.601281366973768E-3</v>
      </c>
      <c r="N129" s="10">
        <f>LN(ΣΥΝΘΕΣΗ_ΔΕΙΚΤΩΝ!N130/ΣΥΝΘΕΣΗ_ΔΕΙΚΤΩΝ!N129)</f>
        <v>5.0505157860685716E-3</v>
      </c>
      <c r="O129" s="10">
        <f>LN(ΣΥΝΘΕΣΗ_ΔΕΙΚΤΩΝ!O130/ΣΥΝΘΕΣΗ_ΔΕΙΚΤΩΝ!O129)</f>
        <v>2.3640672948806916E-3</v>
      </c>
      <c r="P129" s="10">
        <f>LN(ΣΥΝΘΕΣΗ_ΔΕΙΚΤΩΝ!P130/ΣΥΝΘΕΣΗ_ΔΕΙΚΤΩΝ!P129)</f>
        <v>4.4593161967648974E-3</v>
      </c>
      <c r="Q129" s="10">
        <f>LN(ΣΥΝΘΕΣΗ_ΔΕΙΚΤΩΝ!Q130/ΣΥΝΘΕΣΗ_ΔΕΙΚΤΩΝ!Q129)</f>
        <v>-4.3983734118637806E-3</v>
      </c>
      <c r="R129" s="10">
        <f>LN(ΣΥΝΘΕΣΗ_ΔΕΙΚΤΩΝ!R130/ΣΥΝΘΕΣΗ_ΔΕΙΚΤΩΝ!R129)</f>
        <v>-6.9410293542345762E-3</v>
      </c>
      <c r="S129" s="10">
        <f>LN(ΣΥΝΘΕΣΗ_ΔΕΙΚΤΩΝ!S130/ΣΥΝΘΕΣΗ_ΔΕΙΚΤΩΝ!S129)</f>
        <v>4.8780584534329936E-3</v>
      </c>
      <c r="T129" s="10">
        <f>LN(ΣΥΝΘΕΣΗ_ΔΕΙΚΤΩΝ!T130/ΣΥΝΘΕΣΗ_ΔΕΙΚΤΩΝ!T129)</f>
        <v>-3.3381538816586849E-2</v>
      </c>
      <c r="U129" s="10">
        <f>LN(ΣΥΝΘΕΣΗ_ΔΕΙΚΤΩΝ!U130/ΣΥΝΘΕΣΗ_ΔΕΙΚΤΩΝ!U129)</f>
        <v>-6.7340321813440683E-3</v>
      </c>
      <c r="V129" s="10">
        <f>LN(ΣΥΝΘΕΣΗ_ΔΕΙΚΤΩΝ!V130/ΣΥΝΘΕΣΗ_ΔΕΙΚΤΩΝ!V129)</f>
        <v>1.3841051411871511E-2</v>
      </c>
      <c r="W129" s="10">
        <f>LN(ΣΥΝΘΕΣΗ_ΔΕΙΚΤΩΝ!W130/ΣΥΝΘΕΣΗ_ΔΕΙΚΤΩΝ!W129)</f>
        <v>-6.6445427186686131E-3</v>
      </c>
      <c r="X129" s="10">
        <f>LN(ΣΥΝΘΕΣΗ_ΔΕΙΚΤΩΝ!X130/ΣΥΝΘΕΣΗ_ΔΕΙΚΤΩΝ!X129)</f>
        <v>-9.1324835632725868E-3</v>
      </c>
      <c r="Y129" s="10">
        <f>LN(ΣΥΝΘΕΣΗ_ΔΕΙΚΤΩΝ!Y130/ΣΥΝΘΕΣΗ_ΔΕΙΚΤΩΝ!Y129)</f>
        <v>-3.5932009226063329E-2</v>
      </c>
      <c r="Z129" s="10">
        <f>LN(ΣΥΝΘΕΣΗ_ΔΕΙΚΤΩΝ!Z130/ΣΥΝΘΕΣΗ_ΔΕΙΚΤΩΝ!Z129)</f>
        <v>0</v>
      </c>
      <c r="AA129" s="10">
        <f>LN(ΣΥΝΘΕΣΗ_ΔΕΙΚΤΩΝ!AA130/ΣΥΝΘΕΣΗ_ΔΕΙΚΤΩΝ!AA129)</f>
        <v>6.5146810211936723E-3</v>
      </c>
      <c r="AB129" s="10">
        <f>LN(ΣΥΝΘΕΣΗ_ΔΕΙΚΤΩΝ!AB130/ΣΥΝΘΕΣΗ_ΔΕΙΚΤΩΝ!AB129)</f>
        <v>-1.1428695823622968E-2</v>
      </c>
      <c r="AC129" s="10">
        <f>LN(ΣΥΝΘΕΣΗ_ΔΕΙΚΤΩΝ!AC130/ΣΥΝΘΕΣΗ_ΔΕΙΚΤΩΝ!AC129)</f>
        <v>1.3333530869465168E-2</v>
      </c>
      <c r="AD129" s="10">
        <f>LN(ΣΥΝΘΕΣΗ_ΔΕΙΚΤΩΝ!AD130/ΣΥΝΘΕΣΗ_ΔΕΙΚΤΩΝ!AD129)</f>
        <v>-1.7361547195901085E-2</v>
      </c>
      <c r="AE129" s="10">
        <f>LN(ΣΥΝΘΕΣΗ_ΔΕΙΚΤΩΝ!AE130/ΣΥΝΘΕΣΗ_ΔΕΙΚΤΩΝ!AE129)</f>
        <v>1.7391742711869239E-2</v>
      </c>
      <c r="AF129" s="10">
        <f>LN(ΣΥΝΘΕΣΗ_ΔΕΙΚΤΩΝ!AF130/ΣΥΝΘΕΣΗ_ΔΕΙΚΤΩΝ!AF129)</f>
        <v>2.3122417420853993E-2</v>
      </c>
      <c r="AG129" s="10">
        <f>LN(ΣΥΝΘΕΣΗ_ΔΕΙΚΤΩΝ!AG130/ΣΥΝΘΕΣΗ_ΔΕΙΚΤΩΝ!AG129)</f>
        <v>1.1696039763191236E-2</v>
      </c>
      <c r="AH129" s="10">
        <f>LN(ΣΥΝΘΕΣΗ_ΔΕΙΚΤΩΝ!AH130/ΣΥΝΘΕΣΗ_ΔΕΙΚΤΩΝ!AH129)</f>
        <v>-4.5290759180163218E-2</v>
      </c>
      <c r="AI129" s="10">
        <f>LN(ΣΥΝΘΕΣΗ_ΔΕΙΚΤΩΝ!AI130/ΣΥΝΘΕΣΗ_ΔΕΙΚΤΩΝ!AI129)</f>
        <v>-8.6994350853999633E-4</v>
      </c>
      <c r="AJ129" s="10">
        <f>LN(ΣΥΝΘΕΣΗ_ΔΕΙΚΤΩΝ!AJ130/ΣΥΝΘΕΣΗ_ΔΕΙΚΤΩΝ!AJ129)</f>
        <v>-1.6970104218461589E-2</v>
      </c>
      <c r="AK129" s="10">
        <f>LN(ΣΥΝΘΕΣΗ_ΔΕΙΚΤΩΝ!AK130/ΣΥΝΘΕΣΗ_ΔΕΙΚΤΩΝ!AK129)</f>
        <v>0</v>
      </c>
    </row>
    <row r="130" spans="1:37" x14ac:dyDescent="0.25">
      <c r="A130" s="5">
        <v>43013</v>
      </c>
      <c r="B130" s="10">
        <f>LN(ΣΥΝΘΕΣΗ_ΔΕΙΚΤΩΝ!B131/ΣΥΝΘΕΣΗ_ΔΕΙΚΤΩΝ!B130)</f>
        <v>-1.5080068342006241E-2</v>
      </c>
      <c r="C130" s="10">
        <f>LN(ΣΥΝΘΕΣΗ_ΔΕΙΚΤΩΝ!C131/ΣΥΝΘΕΣΗ_ΔΕΙΚΤΩΝ!C130)</f>
        <v>-3.1113620849069157E-2</v>
      </c>
      <c r="D130" s="10">
        <f>LN(ΣΥΝΘΕΣΗ_ΔΕΙΚΤΩΝ!D131/ΣΥΝΘΕΣΗ_ΔΕΙΚΤΩΝ!D130)</f>
        <v>1.2338911453715318E-2</v>
      </c>
      <c r="E130" s="10">
        <f>LN(ΣΥΝΘΕΣΗ_ΔΕΙΚΤΩΝ!E131/ΣΥΝΘΕΣΗ_ΔΕΙΚΤΩΝ!E130)</f>
        <v>-1.2422519998557096E-2</v>
      </c>
      <c r="F130" s="10">
        <f>LN(ΣΥΝΘΕΣΗ_ΔΕΙΚΤΩΝ!F131/ΣΥΝΘΕΣΗ_ΔΕΙΚΤΩΝ!F130)</f>
        <v>-8.7977107035290842E-3</v>
      </c>
      <c r="G130" s="10">
        <f>LN(ΣΥΝΘΕΣΗ_ΔΕΙΚΤΩΝ!G131/ΣΥΝΘΕΣΗ_ΔΕΙΚΤΩΝ!G130)</f>
        <v>-3.1897953681002608E-3</v>
      </c>
      <c r="H130" s="10">
        <f>LN(ΣΥΝΘΕΣΗ_ΔΕΙΚΤΩΝ!H131/ΣΥΝΘΕΣΗ_ΔΕΙΚΤΩΝ!H130)</f>
        <v>0</v>
      </c>
      <c r="I130" s="10">
        <f>LN(ΣΥΝΘΕΣΗ_ΔΕΙΚΤΩΝ!I131/ΣΥΝΘΕΣΗ_ΔΕΙΚΤΩΝ!I130)</f>
        <v>-7.68249617201617E-3</v>
      </c>
      <c r="J130" s="10">
        <f>LN(ΣΥΝΘΕΣΗ_ΔΕΙΚΤΩΝ!J131/ΣΥΝΘΕΣΗ_ΔΕΙΚΤΩΝ!J130)</f>
        <v>-2.0568392732408906E-2</v>
      </c>
      <c r="K130" s="10">
        <f>LN(ΣΥΝΘΕΣΗ_ΔΕΙΚΤΩΝ!K131/ΣΥΝΘΕΣΗ_ΔΕΙΚΤΩΝ!K130)</f>
        <v>5.1679701584425976E-3</v>
      </c>
      <c r="L130" s="10">
        <f>LN(ΣΥΝΘΕΣΗ_ΔΕΙΚΤΩΝ!L131/ΣΥΝΘΕΣΗ_ΔΕΙΚΤΩΝ!L130)</f>
        <v>-9.543358046899859E-3</v>
      </c>
      <c r="M130" s="10">
        <f>LN(ΣΥΝΘΕΣΗ_ΔΕΙΚΤΩΝ!M131/ΣΥΝΘΕΣΗ_ΔΕΙΚΤΩΝ!M130)</f>
        <v>-1.2903404835907954E-2</v>
      </c>
      <c r="N130" s="10">
        <f>LN(ΣΥΝΘΕΣΗ_ΔΕΙΚΤΩΝ!N131/ΣΥΝΘΕΣΗ_ΔΕΙΚΤΩΝ!N130)</f>
        <v>-1.0126668817929271E-2</v>
      </c>
      <c r="O130" s="10">
        <f>LN(ΣΥΝΘΕΣΗ_ΔΕΙΚΤΩΝ!O131/ΣΥΝΘΕΣΗ_ΔΕΙΚΤΩΝ!O130)</f>
        <v>4.711433921319663E-3</v>
      </c>
      <c r="P130" s="10">
        <f>LN(ΣΥΝΘΕΣΗ_ΔΕΙΚΤΩΝ!P131/ΣΥΝΘΕΣΗ_ΔΕΙΚΤΩΝ!P130)</f>
        <v>-1.3438052162040926E-2</v>
      </c>
      <c r="Q130" s="10">
        <f>LN(ΣΥΝΘΕΣΗ_ΔΕΙΚΤΩΝ!Q131/ΣΥΝΘΕΣΗ_ΔΕΙΚΤΩΝ!Q130)</f>
        <v>-2.5220694327099465E-3</v>
      </c>
      <c r="R130" s="10">
        <f>LN(ΣΥΝΘΕΣΗ_ΔΕΙΚΤΩΝ!R131/ΣΥΝΘΕΣΗ_ΔΕΙΚΤΩΝ!R130)</f>
        <v>0</v>
      </c>
      <c r="S130" s="10">
        <f>LN(ΣΥΝΘΕΣΗ_ΔΕΙΚΤΩΝ!S131/ΣΥΝΘΕΣΗ_ΔΕΙΚΤΩΝ!S130)</f>
        <v>2.4301348532916691E-3</v>
      </c>
      <c r="T130" s="10">
        <f>LN(ΣΥΝΘΕΣΗ_ΔΕΙΚΤΩΝ!T131/ΣΥΝΘΕΣΗ_ΔΕΙΚΤΩΝ!T130)</f>
        <v>9.1324835632724723E-3</v>
      </c>
      <c r="U130" s="10">
        <f>LN(ΣΥΝΘΕΣΗ_ΔΕΙΚΤΩΝ!U131/ΣΥΝΘΕΣΗ_ΔΕΙΚΤΩΝ!U130)</f>
        <v>6.7340321813441194E-3</v>
      </c>
      <c r="V130" s="10">
        <f>LN(ΣΥΝΘΕΣΗ_ΔΕΙΚΤΩΝ!V131/ΣΥΝΘΕΣΗ_ΔΕΙΚΤΩΝ!V130)</f>
        <v>-2.4349029010286613E-2</v>
      </c>
      <c r="W130" s="10">
        <f>LN(ΣΥΝΘΕΣΗ_ΔΕΙΚΤΩΝ!W131/ΣΥΝΘΕΣΗ_ΔΕΙΚΤΩΝ!W130)</f>
        <v>-1.6680571006970587E-3</v>
      </c>
      <c r="X130" s="10">
        <f>LN(ΣΥΝΘΕΣΗ_ΔΕΙΚΤΩΝ!X131/ΣΥΝΘΕΣΗ_ΔΕΙΚΤΩΝ!X130)</f>
        <v>-1.1534153245286742E-2</v>
      </c>
      <c r="Y130" s="10">
        <f>LN(ΣΥΝΘΕΣΗ_ΔΕΙΚΤΩΝ!Y131/ΣΥΝΘΕΣΗ_ΔΕΙΚΤΩΝ!Y130)</f>
        <v>-1.2270092591814359E-2</v>
      </c>
      <c r="Z130" s="10">
        <f>LN(ΣΥΝΘΕΣΗ_ΔΕΙΚΤΩΝ!Z131/ΣΥΝΘΕΣΗ_ΔΕΙΚΤΩΝ!Z130)</f>
        <v>0</v>
      </c>
      <c r="AA130" s="10">
        <f>LN(ΣΥΝΘΕΣΗ_ΔΕΙΚΤΩΝ!AA131/ΣΥΝΘΕΣΗ_ΔΕΙΚΤΩΝ!AA130)</f>
        <v>6.4725145056175196E-3</v>
      </c>
      <c r="AB130" s="10">
        <f>LN(ΣΥΝΘΕΣΗ_ΔΕΙΚΤΩΝ!AB131/ΣΥΝΘΕΣΗ_ΔΕΙΚΤΩΝ!AB130)</f>
        <v>9.1533819864872013E-3</v>
      </c>
      <c r="AC130" s="10">
        <f>LN(ΣΥΝΘΕΣΗ_ΔΕΙΚΤΩΝ!AC131/ΣΥΝΘΕΣΗ_ΔΕΙΚΤΩΝ!AC130)</f>
        <v>4.531519621204249E-2</v>
      </c>
      <c r="AD130" s="10">
        <f>LN(ΣΥΝΘΕΣΗ_ΔΕΙΚΤΩΝ!AD131/ΣΥΝΘΕΣΗ_ΔΕΙΚΤΩΝ!AD130)</f>
        <v>-7.0299059282581738E-3</v>
      </c>
      <c r="AE130" s="10">
        <f>LN(ΣΥΝΘΕΣΗ_ΔΕΙΚΤΩΝ!AE131/ΣΥΝΘΕΣΗ_ΔΕΙΚΤΩΝ!AE130)</f>
        <v>-2.6202372394024072E-2</v>
      </c>
      <c r="AF130" s="10">
        <f>LN(ΣΥΝΘΕΣΗ_ΔΕΙΚΤΩΝ!AF131/ΣΥΝΘΕΣΗ_ΔΕΙΚΤΩΝ!AF130)</f>
        <v>1.1363758650315003E-2</v>
      </c>
      <c r="AG130" s="10">
        <f>LN(ΣΥΝΘΕΣΗ_ΔΕΙΚΤΩΝ!AG131/ΣΥΝΘΕΣΗ_ΔΕΙΚΤΩΝ!AG130)</f>
        <v>-2.3282897595910735E-3</v>
      </c>
      <c r="AH130" s="10">
        <f>LN(ΣΥΝΘΕΣΗ_ΔΕΙΚΤΩΝ!AH131/ΣΥΝΘΕΣΗ_ΔΕΙΚΤΩΝ!AH130)</f>
        <v>0</v>
      </c>
      <c r="AI130" s="10">
        <f>LN(ΣΥΝΘΕΣΗ_ΔΕΙΚΤΩΝ!AI131/ΣΥΝΘΕΣΗ_ΔΕΙΚΤΩΝ!AI130)</f>
        <v>-3.48736186041575E-3</v>
      </c>
      <c r="AJ130" s="10">
        <f>LN(ΣΥΝΘΕΣΗ_ΔΕΙΚΤΩΝ!AJ131/ΣΥΝΘΕΣΗ_ΔΕΙΚΤΩΝ!AJ130)</f>
        <v>-1.9753728736232538E-2</v>
      </c>
      <c r="AK130" s="10">
        <f>LN(ΣΥΝΘΕΣΗ_ΔΕΙΚΤΩΝ!AK131/ΣΥΝΘΕΣΗ_ΔΕΙΚΤΩΝ!AK130)</f>
        <v>-1.9418085857101738E-2</v>
      </c>
    </row>
    <row r="131" spans="1:37" x14ac:dyDescent="0.25">
      <c r="A131" s="5">
        <v>43014</v>
      </c>
      <c r="B131" s="10">
        <f>LN(ΣΥΝΘΕΣΗ_ΔΕΙΚΤΩΝ!B132/ΣΥΝΘΕΣΗ_ΔΕΙΚΤΩΝ!B131)</f>
        <v>2.1178970147346914E-3</v>
      </c>
      <c r="C131" s="10">
        <f>LN(ΣΥΝΘΕΣΗ_ΔΕΙΚΤΩΝ!C132/ΣΥΝΘΕΣΗ_ΔΕΙΚΤΩΝ!C131)</f>
        <v>1.9559159427202329E-2</v>
      </c>
      <c r="D131" s="10">
        <f>LN(ΣΥΝΘΕΣΗ_ΔΕΙΚΤΩΝ!D132/ΣΥΝΘΕΣΗ_ΔΕΙΚΤΩΝ!D131)</f>
        <v>3.3389012655146303E-3</v>
      </c>
      <c r="E131" s="10">
        <f>LN(ΣΥΝΘΕΣΗ_ΔΕΙΚΤΩΝ!E132/ΣΥΝΘΕΣΗ_ΔΕΙΚΤΩΝ!E131)</f>
        <v>9.6752655234183371E-3</v>
      </c>
      <c r="F131" s="10">
        <f>LN(ΣΥΝΘΕΣΗ_ΔΕΙΚΤΩΝ!F132/ΣΥΝΘΕΣΗ_ΔΕΙΚΤΩΝ!F131)</f>
        <v>-1.4738396183005527E-3</v>
      </c>
      <c r="G131" s="10">
        <f>LN(ΣΥΝΘΕΣΗ_ΔΕΙΚΤΩΝ!G132/ΣΥΝΘΕΣΗ_ΔΕΙΚΤΩΝ!G131)</f>
        <v>-3.2000027306707912E-3</v>
      </c>
      <c r="H131" s="10">
        <f>LN(ΣΥΝΘΕΣΗ_ΔΕΙΚΤΩΝ!H132/ΣΥΝΘΕΣΗ_ΔΕΙΚΤΩΝ!H131)</f>
        <v>1.3229296968497282E-2</v>
      </c>
      <c r="I131" s="10">
        <f>LN(ΣΥΝΘΕΣΗ_ΔΕΙΚΤΩΝ!I132/ΣΥΝΘΕΣΗ_ΔΕΙΚΤΩΝ!I131)</f>
        <v>7.6824961720162108E-3</v>
      </c>
      <c r="J131" s="10">
        <f>LN(ΣΥΝΘΕΣΗ_ΔΕΙΚΤΩΝ!J132/ΣΥΝΘΕΣΗ_ΔΕΙΚΤΩΝ!J131)</f>
        <v>9.9256397999699982E-3</v>
      </c>
      <c r="K131" s="10">
        <f>LN(ΣΥΝΘΕΣΗ_ΔΕΙΚΤΩΝ!K132/ΣΥΝΘΕΣΗ_ΔΕΙΚΤΩΝ!K131)</f>
        <v>-1.0362787035546547E-2</v>
      </c>
      <c r="L131" s="10">
        <f>LN(ΣΥΝΘΕΣΗ_ΔΕΙΚΤΩΝ!L132/ΣΥΝΘΕΣΗ_ΔΕΙΚΤΩΝ!L131)</f>
        <v>-2.2161571802852449E-2</v>
      </c>
      <c r="M131" s="10">
        <f>LN(ΣΥΝΘΕΣΗ_ΔΕΙΚΤΩΝ!M132/ΣΥΝΘΕΣΗ_ΔΕΙΚΤΩΝ!M131)</f>
        <v>-1.624695727001922E-3</v>
      </c>
      <c r="N131" s="10">
        <f>LN(ΣΥΝΘΕΣΗ_ΔΕΙΚΤΩΝ!N132/ΣΥΝΘΕΣΗ_ΔΕΙΚΤΩΝ!N131)</f>
        <v>-3.0581063588207735E-3</v>
      </c>
      <c r="O131" s="10">
        <f>LN(ΣΥΝΘΕΣΗ_ΔΕΙΚΤΩΝ!O132/ΣΥΝΘΕΣΗ_ΔΕΙΚΤΩΝ!O131)</f>
        <v>-5.8927689671507376E-3</v>
      </c>
      <c r="P131" s="10">
        <f>LN(ΣΥΝΘΕΣΗ_ΔΕΙΚΤΩΝ!P132/ΣΥΝΘΕΣΗ_ΔΕΙΚΤΩΝ!P131)</f>
        <v>-2.2573373016499389E-3</v>
      </c>
      <c r="Q131" s="10">
        <f>LN(ΣΥΝΘΕΣΗ_ΔΕΙΚΤΩΝ!Q132/ΣΥΝΘΕΣΗ_ΔΕΙΚΤΩΝ!Q131)</f>
        <v>0</v>
      </c>
      <c r="R131" s="10">
        <f>LN(ΣΥΝΘΕΣΗ_ΔΕΙΚΤΩΝ!R132/ΣΥΝΘΕΣΗ_ΔΕΙΚΤΩΝ!R131)</f>
        <v>1.4815085785140463E-2</v>
      </c>
      <c r="S131" s="10">
        <f>LN(ΣΥΝΘΕΣΗ_ΔΕΙΚΤΩΝ!S132/ΣΥΝΘΕΣΗ_ΔΕΙΚΤΩΝ!S131)</f>
        <v>0</v>
      </c>
      <c r="T131" s="10">
        <f>LN(ΣΥΝΘΕΣΗ_ΔΕΙΚΤΩΝ!T132/ΣΥΝΘΕΣΗ_ΔΕΙΚΤΩΝ!T131)</f>
        <v>-9.1324835632724741E-3</v>
      </c>
      <c r="U131" s="10">
        <f>LN(ΣΥΝΘΕΣΗ_ΔΕΙΚΤΩΝ!U132/ΣΥΝΘΕΣΗ_ΔΕΙΚΤΩΝ!U131)</f>
        <v>3.3006296468170077E-2</v>
      </c>
      <c r="V131" s="10">
        <f>LN(ΣΥΝΘΕΣΗ_ΔΕΙΚΤΩΝ!V132/ΣΥΝΘΕΣΗ_ΔΕΙΚΤΩΝ!V131)</f>
        <v>-1.7762456339840388E-2</v>
      </c>
      <c r="W131" s="10">
        <f>LN(ΣΥΝΘΕΣΗ_ΔΕΙΚΤΩΝ!W132/ΣΥΝΘΕΣΗ_ΔΕΙΚΤΩΝ!W131)</f>
        <v>0</v>
      </c>
      <c r="X131" s="10">
        <f>LN(ΣΥΝΘΕΣΗ_ΔΕΙΚΤΩΝ!X132/ΣΥΝΘΕΣΗ_ΔΕΙΚΤΩΝ!X131)</f>
        <v>-2.3228814161396385E-3</v>
      </c>
      <c r="Y131" s="10">
        <f>LN(ΣΥΝΘΕΣΗ_ΔΕΙΚΤΩΝ!Y132/ΣΥΝΘΕΣΗ_ΔΕΙΚΤΩΝ!Y131)</f>
        <v>-1.8692133012152522E-2</v>
      </c>
      <c r="Z131" s="10">
        <f>LN(ΣΥΝΘΕΣΗ_ΔΕΙΚΤΩΝ!Z132/ΣΥΝΘΕΣΗ_ΔΕΙΚΤΩΝ!Z131)</f>
        <v>0</v>
      </c>
      <c r="AA131" s="10">
        <f>LN(ΣΥΝΘΕΣΗ_ΔΕΙΚΤΩΝ!AA132/ΣΥΝΘΕΣΗ_ΔΕΙΚΤΩΝ!AA131)</f>
        <v>1.9169916107720123E-2</v>
      </c>
      <c r="AB131" s="10">
        <f>LN(ΣΥΝΘΕΣΗ_ΔΕΙΚΤΩΝ!AB132/ΣΥΝΘΕΣΗ_ΔΕΙΚΤΩΝ!AB131)</f>
        <v>-9.1533819864872482E-3</v>
      </c>
      <c r="AC131" s="10">
        <f>LN(ΣΥΝΘΕΣΗ_ΔΕΙΚΤΩΝ!AC132/ΣΥΝΘΕΣΗ_ΔΕΙΚΤΩΝ!AC131)</f>
        <v>3.1155167779795479E-2</v>
      </c>
      <c r="AD131" s="10">
        <f>LN(ΣΥΝΘΕΣΗ_ΔΕΙΚΤΩΝ!AD132/ΣΥΝΘΕΣΗ_ΔΕΙΚΤΩΝ!AD131)</f>
        <v>-1.2422519998556984E-2</v>
      </c>
      <c r="AE131" s="10">
        <f>LN(ΣΥΝΘΕΣΗ_ΔΕΙΚΤΩΝ!AE132/ΣΥΝΘΕΣΗ_ΔΕΙΚΤΩΝ!AE131)</f>
        <v>0</v>
      </c>
      <c r="AF131" s="10">
        <f>LN(ΣΥΝΘΕΣΗ_ΔΕΙΚΤΩΝ!AF132/ΣΥΝΘΕΣΗ_ΔΕΙΚΤΩΝ!AF131)</f>
        <v>-3.1566465967834412E-2</v>
      </c>
      <c r="AG131" s="10">
        <f>LN(ΣΥΝΘΕΣΗ_ΔΕΙΚΤΩΝ!AG132/ΣΥΝΘΕΣΗ_ΔΕΙΚΤΩΝ!AG131)</f>
        <v>1.618532442101735E-2</v>
      </c>
      <c r="AH131" s="10">
        <f>LN(ΣΥΝΘΕΣΗ_ΔΕΙΚΤΩΝ!AH132/ΣΥΝΘΕΣΗ_ΔΕΙΚΤΩΝ!AH131)</f>
        <v>-3.5367143837291358E-2</v>
      </c>
      <c r="AI131" s="10">
        <f>LN(ΣΥΝΘΕΣΗ_ΔΕΙΚΤΩΝ!AI132/ΣΥΝΘΕΣΗ_ΔΕΙΚΤΩΝ!AI131)</f>
        <v>-1.2302439872219418E-2</v>
      </c>
      <c r="AJ131" s="10">
        <f>LN(ΣΥΝΘΕΣΗ_ΔΕΙΚΤΩΝ!AJ132/ΣΥΝΘΕΣΗ_ΔΕΙΚΤΩΝ!AJ131)</f>
        <v>1.4851758136025978E-2</v>
      </c>
      <c r="AK131" s="10">
        <f>LN(ΣΥΝΘΕΣΗ_ΔΕΙΚΤΩΝ!AK132/ΣΥΝΘΕΣΗ_ΔΕΙΚΤΩΝ!AK131)</f>
        <v>0</v>
      </c>
    </row>
    <row r="132" spans="1:37" x14ac:dyDescent="0.25">
      <c r="A132" s="5">
        <v>43017</v>
      </c>
      <c r="B132" s="10">
        <f>LN(ΣΥΝΘΕΣΗ_ΔΕΙΚΤΩΝ!B133/ΣΥΝΘΕΣΗ_ΔΕΙΚΤΩΝ!B132)</f>
        <v>1.4700999795295095E-2</v>
      </c>
      <c r="C132" s="10">
        <f>LN(ΣΥΝΘΕΣΗ_ΔΕΙΚΤΩΝ!C133/ΣΥΝΘΕΣΗ_ΔΕΙΚΤΩΝ!C132)</f>
        <v>5.5325035989325835E-4</v>
      </c>
      <c r="D132" s="10">
        <f>LN(ΣΥΝΘΕΣΗ_ΔΕΙΚΤΩΝ!D133/ΣΥΝΘΕΣΗ_ΔΕΙΚΤΩΝ!D132)</f>
        <v>-1.1173300598125189E-2</v>
      </c>
      <c r="E132" s="10">
        <f>LN(ΣΥΝΘΕΣΗ_ΔΕΙΚΤΩΝ!E133/ΣΥΝΘΕΣΗ_ΔΕΙΚΤΩΝ!E132)</f>
        <v>7.5368633577030057E-3</v>
      </c>
      <c r="F132" s="10">
        <f>LN(ΣΥΝΘΕΣΗ_ΔΕΙΚΤΩΝ!F133/ΣΥΝΘΕΣΗ_ΔΕΙΚΤΩΝ!F132)</f>
        <v>-1.3363227812167141E-2</v>
      </c>
      <c r="G132" s="10">
        <f>LN(ΣΥΝΘΕΣΗ_ΔΕΙΚΤΩΝ!G133/ΣΥΝΘΕΣΗ_ΔΕΙΚΤΩΝ!G132)</f>
        <v>-3.2102756302483213E-3</v>
      </c>
      <c r="H132" s="10">
        <f>LN(ΣΥΝΘΕΣΗ_ΔΕΙΚΤΩΝ!H133/ΣΥΝΘΕΣΗ_ΔΕΙΚΤΩΝ!H132)</f>
        <v>-8.3983696988314937E-3</v>
      </c>
      <c r="I132" s="10">
        <f>LN(ΣΥΝΘΕΣΗ_ΔΕΙΚΤΩΝ!I133/ΣΥΝΘΕΣΗ_ΔΕΙΚΤΩΝ!I132)</f>
        <v>7.6239251106593664E-3</v>
      </c>
      <c r="J132" s="10">
        <f>LN(ΣΥΝΘΕΣΗ_ΔΕΙΚΤΩΝ!J133/ΣΥΝΘΕΣΗ_ΔΕΙΚΤΩΝ!J132)</f>
        <v>3.2867737066227228E-3</v>
      </c>
      <c r="K132" s="10">
        <f>LN(ΣΥΝΘΕΣΗ_ΔΕΙΚΤΩΝ!K133/ΣΥΝΘΕΣΗ_ΔΕΙΚΤΩΝ!K132)</f>
        <v>-5.2219439811517126E-3</v>
      </c>
      <c r="L132" s="10">
        <f>LN(ΣΥΝΘΕΣΗ_ΔΕΙΚΤΩΝ!L133/ΣΥΝΘΕΣΗ_ΔΕΙΚΤΩΝ!L132)</f>
        <v>0</v>
      </c>
      <c r="M132" s="10">
        <f>LN(ΣΥΝΘΕΣΗ_ΔΕΙΚΤΩΝ!M133/ΣΥΝΘΕΣΗ_ΔΕΙΚΤΩΝ!M132)</f>
        <v>-1.1447385840350948E-2</v>
      </c>
      <c r="N132" s="10">
        <f>LN(ΣΥΝΘΕΣΗ_ΔΕΙΚΤΩΝ!N133/ΣΥΝΘΕΣΗ_ΔΕΙΚΤΩΝ!N132)</f>
        <v>-9.7461658871669486E-3</v>
      </c>
      <c r="O132" s="10">
        <f>LN(ΣΥΝΘΕΣΗ_ΔΕΙΚΤΩΝ!O133/ΣΥΝΘΕΣΗ_ΔΕΙΚΤΩΝ!O132)</f>
        <v>2.3612761856796854E-3</v>
      </c>
      <c r="P132" s="10">
        <f>LN(ΣΥΝΘΕΣΗ_ΔΕΙΚΤΩΝ!P133/ΣΥΝΘΕΣΗ_ΔΕΙΚΤΩΝ!P132)</f>
        <v>1.791761260040841E-2</v>
      </c>
      <c r="Q132" s="10">
        <f>LN(ΣΥΝΘΕΣΗ_ΔΕΙΚΤΩΝ!Q133/ΣΥΝΘΕΣΗ_ΔΕΙΚΤΩΝ!Q132)</f>
        <v>-8.8776740320174533E-3</v>
      </c>
      <c r="R132" s="10">
        <f>LN(ΣΥΝΘΕΣΗ_ΔΕΙΚΤΩΝ!R133/ΣΥΝΘΕΣΗ_ΔΕΙΚΤΩΝ!R132)</f>
        <v>7.8125397367936247E-3</v>
      </c>
      <c r="S132" s="10">
        <f>LN(ΣΥΝΘΕΣΗ_ΔΕΙΚΤΩΝ!S133/ΣΥΝΘΕΣΗ_ΔΕΙΚΤΩΝ!S132)</f>
        <v>4.8426244757879908E-3</v>
      </c>
      <c r="T132" s="10">
        <f>LN(ΣΥΝΘΕΣΗ_ΔΕΙΚΤΩΝ!T133/ΣΥΝΘΕΣΗ_ΔΕΙΚΤΩΝ!T132)</f>
        <v>-5.5197932235979217E-3</v>
      </c>
      <c r="U132" s="10">
        <f>LN(ΣΥΝΘΕΣΗ_ΔΕΙΚΤΩΝ!U133/ΣΥΝΘΕΣΗ_ΔΕΙΚΤΩΝ!U132)</f>
        <v>3.1951599806602428E-2</v>
      </c>
      <c r="V132" s="10">
        <f>LN(ΣΥΝΘΕΣΗ_ΔΕΙΚΤΩΝ!V133/ΣΥΝΘΕΣΗ_ΔΕΙΚΤΩΝ!V132)</f>
        <v>-1.081091610421573E-2</v>
      </c>
      <c r="W132" s="10">
        <f>LN(ΣΥΝΘΕΣΗ_ΔΕΙΚΤΩΝ!W133/ΣΥΝΘΕΣΗ_ΔΕΙΚΤΩΝ!W132)</f>
        <v>1.6680571006970134E-3</v>
      </c>
      <c r="X132" s="10">
        <f>LN(ΣΥΝΘΕΣΗ_ΔΕΙΚΤΩΝ!X133/ΣΥΝΘΕΣΗ_ΔΕΙΚΤΩΝ!X132)</f>
        <v>-4.7628048989254705E-2</v>
      </c>
      <c r="Y132" s="10">
        <f>LN(ΣΥΝΘΕΣΗ_ΔΕΙΚΤΩΝ!Y133/ΣΥΝΘΕΣΗ_ΔΕΙΚΤΩΝ!Y132)</f>
        <v>6.269613013595395E-3</v>
      </c>
      <c r="Z132" s="10">
        <f>LN(ΣΥΝΘΕΣΗ_ΔΕΙΚΤΩΝ!Z133/ΣΥΝΘΕΣΗ_ΔΕΙΚΤΩΝ!Z132)</f>
        <v>7.38010729762246E-3</v>
      </c>
      <c r="AA132" s="10">
        <f>LN(ΣΥΝΘΕΣΗ_ΔΕΙΚΤΩΝ!AA133/ΣΥΝΘΕΣΗ_ΔΕΙΚΤΩΝ!AA132)</f>
        <v>-1.2739025777429714E-2</v>
      </c>
      <c r="AB132" s="10">
        <f>LN(ΣΥΝΘΕΣΗ_ΔΕΙΚΤΩΝ!AB133/ΣΥΝΘΕΣΗ_ΔΕΙΚΤΩΝ!AB132)</f>
        <v>0</v>
      </c>
      <c r="AC132" s="10">
        <f>LN(ΣΥΝΘΕΣΗ_ΔΕΙΚΤΩΝ!AC133/ΣΥΝΘΕΣΗ_ΔΕΙΚΤΩΝ!AC132)</f>
        <v>0</v>
      </c>
      <c r="AD132" s="10">
        <f>LN(ΣΥΝΘΕΣΗ_ΔΕΙΚΤΩΝ!AD133/ΣΥΝΘΕΣΗ_ΔΕΙΚΤΩΝ!AD132)</f>
        <v>-1.9838342219664327E-2</v>
      </c>
      <c r="AE132" s="10">
        <f>LN(ΣΥΝΘΕΣΗ_ΔΕΙΚΤΩΝ!AE133/ΣΥΝΘΕΣΗ_ΔΕΙΚΤΩΝ!AE132)</f>
        <v>8.8106296821549059E-3</v>
      </c>
      <c r="AF132" s="10">
        <f>LN(ΣΥΝΘΕΣΗ_ΔΕΙΚΤΩΝ!AF133/ΣΥΝΘΕΣΗ_ΔΕΙΚΤΩΝ!AF132)</f>
        <v>3.2977898806242079E-2</v>
      </c>
      <c r="AG132" s="10">
        <f>LN(ΣΥΝΘΕΣΗ_ΔΕΙΚΤΩΝ!AG133/ΣΥΝΘΕΣΗ_ΔΕΙΚΤΩΝ!AG132)</f>
        <v>-2.5553074424617621E-2</v>
      </c>
      <c r="AH132" s="10">
        <f>LN(ΣΥΝΘΕΣΗ_ΔΕΙΚΤΩΝ!AH133/ΣΥΝΘΕΣΗ_ΔΕΙΚΤΩΝ!AH132)</f>
        <v>-4.0821994520255166E-2</v>
      </c>
      <c r="AI132" s="10">
        <f>LN(ΣΥΝΘΕΣΗ_ΔΕΙΚΤΩΝ!AI133/ΣΥΝΘΕΣΗ_ΔΕΙΚΤΩΝ!AI132)</f>
        <v>1.5789801732635292E-2</v>
      </c>
      <c r="AJ132" s="10">
        <f>LN(ΣΥΝΘΕΣΗ_ΔΕΙΚΤΩΝ!AJ133/ΣΥΝΘΕΣΗ_ΔΕΙΚΤΩΝ!AJ132)</f>
        <v>-2.4600258408625339E-3</v>
      </c>
      <c r="AK132" s="10">
        <f>LN(ΣΥΝΘΕΣΗ_ΔΕΙΚΤΩΝ!AK133/ΣΥΝΘΕΣΗ_ΔΕΙΚΤΩΝ!AK132)</f>
        <v>1.5564516541111548E-2</v>
      </c>
    </row>
    <row r="133" spans="1:37" x14ac:dyDescent="0.25">
      <c r="A133" s="5">
        <v>43018</v>
      </c>
      <c r="B133" s="10">
        <f>LN(ΣΥΝΘΕΣΗ_ΔΕΙΚΤΩΝ!B134/ΣΥΝΘΕΣΗ_ΔΕΙΚΤΩΝ!B133)</f>
        <v>3.8148130189221579E-3</v>
      </c>
      <c r="C133" s="10">
        <f>LN(ΣΥΝΘΕΣΗ_ΔΕΙΚΤΩΝ!C134/ΣΥΝΘΕΣΗ_ΔΕΙΚΤΩΝ!C133)</f>
        <v>-1.6606701851403336E-3</v>
      </c>
      <c r="D133" s="10">
        <f>LN(ΣΥΝΘΕΣΗ_ΔΕΙΚΤΩΝ!D134/ΣΥΝΘΕΣΗ_ΔΕΙΚΤΩΝ!D133)</f>
        <v>-2.2497197340154416E-3</v>
      </c>
      <c r="E133" s="10">
        <f>LN(ΣΥΝΘΕΣΗ_ΔΕΙΚΤΩΝ!E134/ΣΥΝΘΕΣΗ_ΔΕΙΚΤΩΝ!E133)</f>
        <v>-6.849341845574783E-3</v>
      </c>
      <c r="F133" s="10">
        <f>LN(ΣΥΝΘΕΣΗ_ΔΕΙΚΤΩΝ!F134/ΣΥΝΘΕΣΗ_ΔΕΙΚΤΩΝ!F133)</f>
        <v>-4.4943895878393264E-3</v>
      </c>
      <c r="G133" s="10">
        <f>LN(ΣΥΝΘΕΣΗ_ΔΕΙΚΤΩΝ!G134/ΣΥΝΘΕΣΗ_ΔΕΙΚΤΩΝ!G133)</f>
        <v>-1.620781022685331E-2</v>
      </c>
      <c r="H133" s="10">
        <f>LN(ΣΥΝΘΕΣΗ_ΔΕΙΚΤΩΝ!H134/ΣΥΝΘΕΣΗ_ΔΕΙΚΤΩΝ!H133)</f>
        <v>-1.4563364187896667E-2</v>
      </c>
      <c r="I133" s="10">
        <f>LN(ΣΥΝΘΕΣΗ_ΔΕΙΚΤΩΝ!I134/ΣΥΝΘΕΣΗ_ΔΕΙΚΤΩΝ!I133)</f>
        <v>-1.2739025777429826E-2</v>
      </c>
      <c r="J133" s="10">
        <f>LN(ΣΥΝΘΕΣΗ_ΔΕΙΚΤΩΝ!J134/ΣΥΝΘΕΣΗ_ΔΕΙΚΤΩΝ!J133)</f>
        <v>-3.2867737066225862E-3</v>
      </c>
      <c r="K133" s="10">
        <f>LN(ΣΥΝΘΕΣΗ_ΔΕΙΚΤΩΝ!K134/ΣΥΝΘΕΣΗ_ΔΕΙΚΤΩΝ!K133)</f>
        <v>-1.5831465216680628E-2</v>
      </c>
      <c r="L133" s="10">
        <f>LN(ΣΥΝΘΕΣΗ_ΔΕΙΚΤΩΝ!L134/ΣΥΝΘΕΣΗ_ΔΕΙΚΤΩΝ!L133)</f>
        <v>-7.0274358074568621E-3</v>
      </c>
      <c r="M133" s="10">
        <f>LN(ΣΥΝΘΕΣΗ_ΔΕΙΚΤΩΝ!M134/ΣΥΝΘΕΣΗ_ΔΕΙΚΤΩΝ!M133)</f>
        <v>0</v>
      </c>
      <c r="N133" s="10">
        <f>LN(ΣΥΝΘΕΣΗ_ΔΕΙΚΤΩΝ!N134/ΣΥΝΘΕΣΗ_ΔΕΙΚΤΩΝ!N133)</f>
        <v>2.8958081358441516E-2</v>
      </c>
      <c r="O133" s="10">
        <f>LN(ΣΥΝΘΕΣΗ_ΔΕΙΚΤΩΝ!O134/ΣΥΝΘΕΣΗ_ΔΕΙΚΤΩΝ!O133)</f>
        <v>2.3557136924589835E-3</v>
      </c>
      <c r="P133" s="10">
        <f>LN(ΣΥΝΘΕΣΗ_ΔΕΙΚΤΩΝ!P134/ΣΥΝΘΕΣΗ_ΔΕΙΚΤΩΝ!P133)</f>
        <v>-1.1104942840271764E-3</v>
      </c>
      <c r="Q133" s="10">
        <f>LN(ΣΥΝΘΕΣΗ_ΔΕΙΚΤΩΝ!Q134/ΣΥΝΘΕΣΗ_ΔΕΙΚΤΩΝ!Q133)</f>
        <v>1.0769822184055219E-2</v>
      </c>
      <c r="R133" s="10">
        <f>LN(ΣΥΝΘΕΣΗ_ΔΕΙΚΤΩΝ!R134/ΣΥΝΘΕΣΗ_ΔΕΙΚΤΩΝ!R133)</f>
        <v>-9.7323608655218354E-4</v>
      </c>
      <c r="S133" s="10">
        <f>LN(ΣΥΝΘΕΣΗ_ΔΕΙΚΤΩΝ!S134/ΣΥΝΘΕΣΗ_ΔΕΙΚΤΩΝ!S133)</f>
        <v>0</v>
      </c>
      <c r="T133" s="10">
        <f>LN(ΣΥΝΘΕΣΗ_ΔΕΙΚΤΩΝ!T134/ΣΥΝΘΕΣΗ_ΔΕΙΚΤΩΝ!T133)</f>
        <v>9.2208397496833878E-4</v>
      </c>
      <c r="U133" s="10">
        <f>LN(ΣΥΝΘΕΣΗ_ΔΕΙΚΤΩΝ!U134/ΣΥΝΘΕΣΗ_ΔΕΙΚΤΩΝ!U133)</f>
        <v>0</v>
      </c>
      <c r="V133" s="10">
        <f>LN(ΣΥΝΘΕΣΗ_ΔΕΙΚΤΩΝ!V134/ΣΥΝΘΕΣΗ_ΔΕΙΚΤΩΝ!V133)</f>
        <v>-7.2727593290795849E-3</v>
      </c>
      <c r="W133" s="10">
        <f>LN(ΣΥΝΘΕΣΗ_ΔΕΙΚΤΩΝ!W134/ΣΥΝΘΕΣΗ_ΔΕΙΚΤΩΝ!W133)</f>
        <v>0</v>
      </c>
      <c r="X133" s="10">
        <f>LN(ΣΥΝΘΕΣΗ_ΔΕΙΚΤΩΝ!X134/ΣΥΝΘΕΣΗ_ΔΕΙΚΤΩΝ!X133)</f>
        <v>2.8848154337658343E-2</v>
      </c>
      <c r="Y133" s="10">
        <f>LN(ΣΥΝΘΕΣΗ_ΔΕΙΚΤΩΝ!Y134/ΣΥΝΘΕΣΗ_ΔΕΙΚΤΩΝ!Y133)</f>
        <v>2.4692612590371414E-2</v>
      </c>
      <c r="Z133" s="10">
        <f>LN(ΣΥΝΘΕΣΗ_ΔΕΙΚΤΩΝ!Z134/ΣΥΝΘΕΣΗ_ΔΕΙΚΤΩΝ!Z133)</f>
        <v>0</v>
      </c>
      <c r="AA133" s="10">
        <f>LN(ΣΥΝΘΕΣΗ_ΔΕΙΚΤΩΝ!AA134/ΣΥΝΘΕΣΗ_ΔΕΙΚΤΩΝ!AA133)</f>
        <v>6.3897980987709883E-3</v>
      </c>
      <c r="AB133" s="10">
        <f>LN(ΣΥΝΘΕΣΗ_ΔΕΙΚΤΩΝ!AB134/ΣΥΝΘΕΣΗ_ΔΕΙΚΤΩΝ!AB133)</f>
        <v>-4.6083030861941068E-3</v>
      </c>
      <c r="AC133" s="10">
        <f>LN(ΣΥΝΘΕΣΗ_ΔΕΙΚΤΩΝ!AC134/ΣΥΝΘΕΣΗ_ΔΕΙΚΤΩΝ!AC133)</f>
        <v>-1.8576385572935304E-2</v>
      </c>
      <c r="AD133" s="10">
        <f>LN(ΣΥΝΘΕΣΗ_ΔΕΙΚΤΩΝ!AD134/ΣΥΝΘΕΣΗ_ΔΕΙΚΤΩΝ!AD133)</f>
        <v>-1.0989121575595206E-2</v>
      </c>
      <c r="AE133" s="10">
        <f>LN(ΣΥΝΘΕΣΗ_ΔΕΙΚΤΩΝ!AE134/ΣΥΝΘΕΣΗ_ΔΕΙΚΤΩΝ!AE133)</f>
        <v>0</v>
      </c>
      <c r="AF133" s="10">
        <f>LN(ΣΥΝΘΕΣΗ_ΔΕΙΚΤΩΝ!AF134/ΣΥΝΘΕΣΗ_ΔΕΙΚΤΩΝ!AF133)</f>
        <v>-2.8248606355547388E-3</v>
      </c>
      <c r="AG133" s="10">
        <f>LN(ΣΥΝΘΕΣΗ_ΔΕΙΚΤΩΝ!AG134/ΣΥΝΘΕΣΗ_ΔΕΙΚΤΩΝ!AG133)</f>
        <v>-1.1834457647002796E-2</v>
      </c>
      <c r="AH133" s="10">
        <f>LN(ΣΥΝΘΕΣΗ_ΔΕΙΚΤΩΝ!AH134/ΣΥΝΘΕΣΗ_ΔΕΙΚΤΩΝ!AH133)</f>
        <v>2.061928720273561E-2</v>
      </c>
      <c r="AI133" s="10">
        <f>LN(ΣΥΝΘΕΣΗ_ΔΕΙΚΤΩΝ!AI134/ΣΥΝΘΕΣΗ_ΔΕΙΚΤΩΝ!AI133)</f>
        <v>0</v>
      </c>
      <c r="AJ133" s="10">
        <f>LN(ΣΥΝΘΕΣΗ_ΔΕΙΚΤΩΝ!AJ134/ΣΥΝΘΕΣΗ_ΔΕΙΚΤΩΝ!AJ133)</f>
        <v>-7.416597655049483E-3</v>
      </c>
      <c r="AK133" s="10">
        <f>LN(ΣΥΝΘΕΣΗ_ΔΕΙΚΤΩΝ!AK134/ΣΥΝΘΕΣΗ_ΔΕΙΚΤΩΝ!AK133)</f>
        <v>0</v>
      </c>
    </row>
    <row r="134" spans="1:37" x14ac:dyDescent="0.25">
      <c r="A134" s="5">
        <v>43019</v>
      </c>
      <c r="B134" s="10">
        <f>LN(ΣΥΝΘΕΣΗ_ΔΕΙΚΤΩΝ!B135/ΣΥΝΘΕΣΗ_ΔΕΙΚΤΩΝ!B134)</f>
        <v>3.8003155083301604E-3</v>
      </c>
      <c r="C134" s="10">
        <f>LN(ΣΥΝΘΕΣΗ_ΔΕΙΚΤΩΝ!C135/ΣΥΝΘΕΣΗ_ΔΕΙΚΤΩΝ!C134)</f>
        <v>-1.3947227480850441E-2</v>
      </c>
      <c r="D134" s="10">
        <f>LN(ΣΥΝΘΕΣΗ_ΔΕΙΚΤΩΝ!D135/ΣΥΝΘΕΣΗ_ΔΕΙΚΤΩΝ!D134)</f>
        <v>0</v>
      </c>
      <c r="E134" s="10">
        <f>LN(ΣΥΝΘΕΣΗ_ΔΕΙΚΤΩΝ!E135/ΣΥΝΘΕΣΗ_ΔΕΙΚΤΩΝ!E134)</f>
        <v>-2.5758472513520102E-2</v>
      </c>
      <c r="F134" s="10">
        <f>LN(ΣΥΝΘΕΣΗ_ΔΕΙΚΤΩΝ!F135/ΣΥΝΘΕΣΗ_ΔΕΙΚΤΩΝ!F134)</f>
        <v>-2.1245108613736265E-2</v>
      </c>
      <c r="G134" s="10">
        <f>LN(ΣΥΝΘΕΣΗ_ΔΕΙΚΤΩΝ!G135/ΣΥΝΘΕΣΗ_ΔΕΙΚΤΩΝ!G134)</f>
        <v>2.2618088587772364E-2</v>
      </c>
      <c r="H134" s="10">
        <f>LN(ΣΥΝΘΕΣΗ_ΔΕΙΚΤΩΝ!H135/ΣΥΝΘΕΣΗ_ΔΕΙΚΤΩΝ!H134)</f>
        <v>-1.2300278081651676E-2</v>
      </c>
      <c r="I134" s="10">
        <f>LN(ΣΥΝΘΕΣΗ_ΔΕΙΚΤΩΝ!I135/ΣΥΝΘΕΣΗ_ΔΕΙΚΤΩΝ!I134)</f>
        <v>0</v>
      </c>
      <c r="J134" s="10">
        <f>LN(ΣΥΝΘΕΣΗ_ΔΕΙΚΤΩΝ!J135/ΣΥΝΘΕΣΗ_ΔΕΙΚΤΩΝ!J134)</f>
        <v>-2.4721891453891483E-3</v>
      </c>
      <c r="K134" s="10">
        <f>LN(ΣΥΝΘΕΣΗ_ΔΕΙΚΤΩΝ!K135/ΣΥΝΘΕΣΗ_ΔΕΙΚΤΩΝ!K134)</f>
        <v>0</v>
      </c>
      <c r="L134" s="10">
        <f>LN(ΣΥΝΘΕΣΗ_ΔΕΙΚΤΩΝ!L135/ΣΥΝΘΕΣΗ_ΔΕΙΚΤΩΝ!L134)</f>
        <v>1.4094435032336039E-3</v>
      </c>
      <c r="M134" s="10">
        <f>LN(ΣΥΝΘΕΣΗ_ΔΕΙΚΤΩΝ!M135/ΣΥΝΘΕΣΗ_ΔΕΙΚΤΩΝ!M134)</f>
        <v>-1.4913283850717635E-2</v>
      </c>
      <c r="N134" s="10">
        <f>LN(ΣΥΝΘΕΣΗ_ΔΕΙΚΤΩΝ!N135/ΣΥΝΘΕΣΗ_ΔΕΙΚΤΩΝ!N134)</f>
        <v>-1.5645032708703346E-2</v>
      </c>
      <c r="O134" s="10">
        <f>LN(ΣΥΝΘΕΣΗ_ΔΕΙΚΤΩΝ!O135/ΣΥΝΘΕΣΗ_ΔΕΙΚΤΩΝ!O134)</f>
        <v>2.3501773449534514E-3</v>
      </c>
      <c r="P134" s="10">
        <f>LN(ΣΥΝΘΕΣΗ_ΔΕΙΚΤΩΝ!P135/ΣΥΝΘΕΣΗ_ΔΕΙΚΤΩΝ!P134)</f>
        <v>0</v>
      </c>
      <c r="Q134" s="10">
        <f>LN(ΣΥΝΘΕΣΗ_ΔΕΙΚΤΩΝ!Q135/ΣΥΝΘΕΣΗ_ΔΕΙΚΤΩΝ!Q134)</f>
        <v>-1.5238390104932385E-2</v>
      </c>
      <c r="R134" s="10">
        <f>LN(ΣΥΝΘΕΣΗ_ΔΕΙΚΤΩΝ!R135/ΣΥΝΘΕΣΗ_ΔΕΙΚΤΩΝ!R134)</f>
        <v>0</v>
      </c>
      <c r="S134" s="10">
        <f>LN(ΣΥΝΘΕΣΗ_ΔΕΙΚΤΩΝ!S135/ΣΥΝΘΕΣΗ_ΔΕΙΚΤΩΝ!S134)</f>
        <v>0</v>
      </c>
      <c r="T134" s="10">
        <f>LN(ΣΥΝΘΕΣΗ_ΔΕΙΚΤΩΝ!T135/ΣΥΝΘΕΣΗ_ΔΕΙΚΤΩΝ!T134)</f>
        <v>-1.5324191215357582E-2</v>
      </c>
      <c r="U134" s="10">
        <f>LN(ΣΥΝΘΕΣΗ_ΔΕΙΚΤΩΝ!U135/ΣΥΝΘΕΣΗ_ΔΕΙΚΤΩΝ!U134)</f>
        <v>-1.2658396871923465E-2</v>
      </c>
      <c r="V134" s="10">
        <f>LN(ΣΥΝΘΕΣΗ_ΔΕΙΚΤΩΝ!V135/ΣΥΝΘΕΣΗ_ΔΕΙΚΤΩΝ!V134)</f>
        <v>-1.8416726786231265E-2</v>
      </c>
      <c r="W134" s="10">
        <f>LN(ΣΥΝΘΕΣΗ_ΔΕΙΚΤΩΝ!W135/ΣΥΝΘΕΣΗ_ΔΕΙΚΤΩΝ!W134)</f>
        <v>-1.6680571006970587E-3</v>
      </c>
      <c r="X134" s="10">
        <f>LN(ΣΥΝΘΕΣΗ_ΔΕΙΚΤΩΝ!X135/ΣΥΝΘΕΣΗ_ΔΕΙΚΤΩΝ!X134)</f>
        <v>1.4117881545785022E-2</v>
      </c>
      <c r="Y134" s="10">
        <f>LN(ΣΥΝΘΕΣΗ_ΔΕΙΚΤΩΝ!Y135/ΣΥΝΘΕΣΗ_ΔΕΙΚΤΩΝ!Y134)</f>
        <v>1.8127384592556701E-2</v>
      </c>
      <c r="Z134" s="10">
        <f>LN(ΣΥΝΘΕΣΗ_ΔΕΙΚΤΩΝ!Z135/ΣΥΝΘΕΣΗ_ΔΕΙΚΤΩΝ!Z134)</f>
        <v>1.4598799421152631E-2</v>
      </c>
      <c r="AA134" s="10">
        <f>LN(ΣΥΝΘΕΣΗ_ΔΕΙΚΤΩΝ!AA135/ΣΥΝΘΕΣΗ_ΔΕΙΚΤΩΝ!AA134)</f>
        <v>-1.2820688429061434E-2</v>
      </c>
      <c r="AB134" s="10">
        <f>LN(ΣΥΝΘΕΣΗ_ΔΕΙΚΤΩΝ!AB135/ΣΥΝΘΕΣΗ_ΔΕΙΚΤΩΝ!AB134)</f>
        <v>-2.3121397583795024E-3</v>
      </c>
      <c r="AC134" s="10">
        <f>LN(ΣΥΝΘΕΣΗ_ΔΕΙΚΤΩΝ!AC135/ΣΥΝΘΕΣΗ_ΔΕΙΚΤΩΝ!AC134)</f>
        <v>-1.2578782206860073E-2</v>
      </c>
      <c r="AD134" s="10">
        <f>LN(ΣΥΝΘΕΣΗ_ΔΕΙΚΤΩΝ!AD135/ΣΥΝΘΕΣΗ_ΔΕΙΚΤΩΝ!AD134)</f>
        <v>-5.5401803756153561E-3</v>
      </c>
      <c r="AE134" s="10">
        <f>LN(ΣΥΝΘΕΣΗ_ΔΕΙΚΤΩΝ!AE135/ΣΥΝΘΕΣΗ_ΔΕΙΚΤΩΝ!AE134)</f>
        <v>-1.7699577099400749E-2</v>
      </c>
      <c r="AF134" s="10">
        <f>LN(ΣΥΝΘΕΣΗ_ΔΕΙΚΤΩΝ!AF135/ΣΥΝΘΕΣΗ_ΔΕΙΚΤΩΝ!AF134)</f>
        <v>-5.6737740859078246E-3</v>
      </c>
      <c r="AG134" s="10">
        <f>LN(ΣΥΝΘΕΣΗ_ΔΕΙΚΤΩΝ!AG135/ΣΥΝΘΕΣΗ_ΔΕΙΚΤΩΝ!AG134)</f>
        <v>-2.3837913552762504E-3</v>
      </c>
      <c r="AH134" s="10">
        <f>LN(ΣΥΝΘΕΣΗ_ΔΕΙΚΤΩΝ!AH135/ΣΥΝΘΕΣΗ_ΔΕΙΚΤΩΝ!AH134)</f>
        <v>5.1701374376890409E-2</v>
      </c>
      <c r="AI134" s="10">
        <f>LN(ΣΥΝΘΕΣΗ_ΔΕΙΚΤΩΝ!AI135/ΣΥΝΘΕΣΗ_ΔΕΙΚΤΩΝ!AI134)</f>
        <v>0</v>
      </c>
      <c r="AJ134" s="10">
        <f>LN(ΣΥΝΘΕΣΗ_ΔΕΙΚΤΩΝ!AJ135/ΣΥΝΘΕΣΗ_ΔΕΙΚΤΩΝ!AJ134)</f>
        <v>2.4783160144670005E-3</v>
      </c>
      <c r="AK134" s="10">
        <f>LN(ΣΥΝΘΕΣΗ_ΔΕΙΚΤΩΝ!AK135/ΣΥΝΘΕΣΗ_ΔΕΙΚΤΩΝ!AK134)</f>
        <v>-3.8684767779202061E-3</v>
      </c>
    </row>
    <row r="135" spans="1:37" x14ac:dyDescent="0.25">
      <c r="A135" s="5">
        <v>43020</v>
      </c>
      <c r="B135" s="10">
        <f>LN(ΣΥΝΘΕΣΗ_ΔΕΙΚΤΩΝ!B136/ΣΥΝΘΕΣΗ_ΔΕΙΚΤΩΝ!B135)</f>
        <v>1.3783599701213596E-3</v>
      </c>
      <c r="C135" s="10">
        <f>LN(ΣΥΝΘΕΣΗ_ΔΕΙΚΤΩΝ!C136/ΣΥΝΘΕΣΗ_ΔΕΙΚΤΩΝ!C135)</f>
        <v>7.8343993326105924E-3</v>
      </c>
      <c r="D135" s="10">
        <f>LN(ΣΥΝΘΕΣΗ_ΔΕΙΚΤΩΝ!D136/ΣΥΝΘΕΣΗ_ΔΕΙΚΤΩΝ!D135)</f>
        <v>0</v>
      </c>
      <c r="E135" s="10">
        <f>LN(ΣΥΝΘΕΣΗ_ΔΕΙΚΤΩΝ!E136/ΣΥΝΘΕΣΗ_ΔΕΙΚΤΩΝ!E135)</f>
        <v>2.8169032711133734E-3</v>
      </c>
      <c r="F135" s="10">
        <f>LN(ΣΥΝΘΕΣΗ_ΔΕΙΚΤΩΝ!F136/ΣΥΝΘΕΣΗ_ΔΕΙΚΤΩΝ!F135)</f>
        <v>-1.2345835822299266E-2</v>
      </c>
      <c r="G135" s="10">
        <f>LN(ΣΥΝΘΕΣΗ_ΔΕΙΚΤΩΝ!G136/ΣΥΝΘΕΣΗ_ΔΕΙΚΤΩΝ!G135)</f>
        <v>-1.935544295295609E-2</v>
      </c>
      <c r="H135" s="10">
        <f>LN(ΣΥΝΘΕΣΗ_ΔΕΙΚΤΩΝ!H136/ΣΥΝΘΕΣΗ_ΔΕΙΚΤΩΝ!H135)</f>
        <v>-8.7011114527361655E-3</v>
      </c>
      <c r="I135" s="10">
        <f>LN(ΣΥΝΘΕΣΗ_ΔΕΙΚΤΩΝ!I136/ΣΥΝΘΕΣΗ_ΔΕΙΚΤΩΝ!I135)</f>
        <v>-2.5673955052458097E-3</v>
      </c>
      <c r="J135" s="10">
        <f>LN(ΣΥΝΘΕΣΗ_ΔΕΙΚΤΩΝ!J136/ΣΥΝΘΕΣΗ_ΔΕΙΚΤΩΝ!J135)</f>
        <v>-1.6515280384729533E-3</v>
      </c>
      <c r="K135" s="10">
        <f>LN(ΣΥΝΘΕΣΗ_ΔΕΙΚΤΩΝ!K136/ΣΥΝΘΕΣΗ_ΔΕΙΚΤΩΝ!K135)</f>
        <v>4.6761765908039286E-2</v>
      </c>
      <c r="L135" s="10">
        <f>LN(ΣΥΝΘΕΣΗ_ΔΕΙΚΤΩΝ!L136/ΣΥΝΘΕΣΗ_ΔΕΙΚΤΩΝ!L135)</f>
        <v>1.4074597678797698E-3</v>
      </c>
      <c r="M135" s="10">
        <f>LN(ΣΥΝΘΕΣΗ_ΔΕΙΚΤΩΝ!M136/ΣΥΝΘΕΣΗ_ΔΕΙΚΤΩΝ!M135)</f>
        <v>8.3125998193655654E-3</v>
      </c>
      <c r="N135" s="10">
        <f>LN(ΣΥΝΘΕΣΗ_ΔΕΙΚΤΩΝ!N136/ΣΥΝΘΕΣΗ_ΔΕΙΚΤΩΝ!N135)</f>
        <v>-1.0225037961161441E-2</v>
      </c>
      <c r="O135" s="10">
        <f>LN(ΣΥΝΘΕΣΗ_ΔΕΙΚΤΩΝ!O136/ΣΥΝΘΕΣΗ_ΔΕΙΚΤΩΝ!O135)</f>
        <v>-1.2994866856367585E-2</v>
      </c>
      <c r="P135" s="10">
        <f>LN(ΣΥΝΘΕΣΗ_ΔΕΙΚΤΩΝ!P136/ΣΥΝΘΕΣΗ_ΔΕΙΚΤΩΝ!P135)</f>
        <v>0</v>
      </c>
      <c r="Q135" s="10">
        <f>LN(ΣΥΝΘΕΣΗ_ΔΕΙΚΤΩΝ!Q136/ΣΥΝΘΕΣΗ_ΔΕΙΚΤΩΝ!Q135)</f>
        <v>1.9175461292718545E-3</v>
      </c>
      <c r="R135" s="10">
        <f>LN(ΣΥΝΘΕΣΗ_ΔΕΙΚΤΩΝ!R136/ΣΥΝΘΕΣΗ_ΔΕΙΚΤΩΝ!R135)</f>
        <v>-9.7418419784337472E-4</v>
      </c>
      <c r="S135" s="10">
        <f>LN(ΣΥΝΘΕΣΗ_ΔΕΙΚΤΩΝ!S136/ΣΥΝΘΕΣΗ_ΔΕΙΚΤΩΝ!S135)</f>
        <v>0</v>
      </c>
      <c r="T135" s="10">
        <f>LN(ΣΥΝΘΕΣΗ_ΔΕΙΚΤΩΝ!T136/ΣΥΝΘΕΣΗ_ΔΕΙΚΤΩΝ!T135)</f>
        <v>-3.280996615676878E-3</v>
      </c>
      <c r="U135" s="10">
        <f>LN(ΣΥΝΘΕΣΗ_ΔΕΙΚΤΩΝ!U136/ΣΥΝΘΕΣΗ_ΔΕΙΚΤΩΝ!U135)</f>
        <v>-6.38979809877101E-3</v>
      </c>
      <c r="V135" s="10">
        <f>LN(ΣΥΝΘΕΣΗ_ΔΕΙΚΤΩΝ!V136/ΣΥΝΘΕΣΗ_ΔΕΙΚΤΩΝ!V135)</f>
        <v>-5.5918132657779415E-3</v>
      </c>
      <c r="W135" s="10">
        <f>LN(ΣΥΝΘΕΣΗ_ΔΕΙΚΤΩΝ!W136/ΣΥΝΘΕΣΗ_ΔΕΙΚΤΩΝ!W135)</f>
        <v>-6.700192569819562E-3</v>
      </c>
      <c r="X135" s="10">
        <f>LN(ΣΥΝΘΕΣΗ_ΔΕΙΚΤΩΝ!X136/ΣΥΝΘΕΣΗ_ΔΕΙΚΤΩΝ!X135)</f>
        <v>6.9848945219507484E-3</v>
      </c>
      <c r="Y135" s="10">
        <f>LN(ΣΥΝΘΕΣΗ_ΔΕΙΚΤΩΝ!Y136/ΣΥΝΘΕΣΗ_ΔΕΙΚΤΩΝ!Y135)</f>
        <v>3.5297782081023688E-2</v>
      </c>
      <c r="Z135" s="10">
        <f>LN(ΣΥΝΘΕΣΗ_ΔΕΙΚΤΩΝ!Z136/ΣΥΝΘΕΣΗ_ΔΕΙΚΤΩΝ!Z135)</f>
        <v>1.4388737452099671E-2</v>
      </c>
      <c r="AA135" s="10">
        <f>LN(ΣΥΝΘΕΣΗ_ΔΕΙΚΤΩΝ!AA136/ΣΥΝΘΕΣΗ_ΔΕΙΚΤΩΝ!AA135)</f>
        <v>6.4308903302903314E-3</v>
      </c>
      <c r="AB135" s="10">
        <f>LN(ΣΥΝΘΕΣΗ_ΔΕΙΚΤΩΝ!AB136/ΣΥΝΘΕΣΗ_ΔΕΙΚΤΩΝ!AB135)</f>
        <v>2.3121397583793788E-3</v>
      </c>
      <c r="AC135" s="10">
        <f>LN(ΣΥΝΘΕΣΗ_ΔΕΙΚΤΩΝ!AC136/ΣΥΝΘΕΣΗ_ΔΕΙΚΤΩΝ!AC135)</f>
        <v>-1.2739025777429714E-2</v>
      </c>
      <c r="AD135" s="10">
        <f>LN(ΣΥΝΘΕΣΗ_ΔΕΙΚΤΩΝ!AD136/ΣΥΝΘΕΣΗ_ΔΕΙΚΤΩΝ!AD135)</f>
        <v>-1.8535686493229438E-3</v>
      </c>
      <c r="AE135" s="10">
        <f>LN(ΣΥΝΘΕΣΗ_ΔΕΙΚΤΩΝ!AE136/ΣΥΝΘΕΣΗ_ΔΕΙΚΤΩΝ!AE135)</f>
        <v>1.7699577099400638E-2</v>
      </c>
      <c r="AF135" s="10">
        <f>LN(ΣΥΝΘΕΣΗ_ΔΕΙΚΤΩΝ!AF136/ΣΥΝΘΕΣΗ_ΔΕΙΚΤΩΝ!AF135)</f>
        <v>-5.7061495768546714E-3</v>
      </c>
      <c r="AG135" s="10">
        <f>LN(ΣΥΝΘΕΣΗ_ΔΕΙΚΤΩΝ!AG136/ΣΥΝΘΕΣΗ_ΔΕΙΚΤΩΝ!AG135)</f>
        <v>-1.4423326961105052E-2</v>
      </c>
      <c r="AH135" s="10">
        <f>LN(ΣΥΝΘΕΣΗ_ΔΕΙΚΤΩΝ!AH136/ΣΥΝΘΕΣΗ_ΔΕΙΚΤΩΝ!AH135)</f>
        <v>-3.1498667059371051E-2</v>
      </c>
      <c r="AI135" s="10">
        <f>LN(ΣΥΝΘΕΣΗ_ΔΕΙΚΤΩΝ!AI136/ΣΥΝΘΕΣΗ_ΔΕΙΚΤΩΝ!AI135)</f>
        <v>8.6994350854003536E-4</v>
      </c>
      <c r="AJ135" s="10">
        <f>LN(ΣΥΝΘΕΣΗ_ΔΕΙΚΤΩΝ!AJ136/ΣΥΝΘΕΣΗ_ΔΕΙΚΤΩΝ!AJ135)</f>
        <v>-4.9627893421291249E-3</v>
      </c>
      <c r="AK135" s="10">
        <f>LN(ΣΥΝΘΕΣΗ_ΔΕΙΚΤΩΝ!AK136/ΣΥΝΘΕΣΗ_ΔΕΙΚΤΩΝ!AK135)</f>
        <v>0</v>
      </c>
    </row>
    <row r="136" spans="1:37" x14ac:dyDescent="0.25">
      <c r="A136" s="5">
        <v>43021</v>
      </c>
      <c r="B136" s="10">
        <f>LN(ΣΥΝΘΕΣΗ_ΔΕΙΚΤΩΝ!B137/ΣΥΝΘΕΣΗ_ΔΕΙΚΤΩΝ!B136)</f>
        <v>7.8889107471991245E-3</v>
      </c>
      <c r="C136" s="10">
        <f>LN(ΣΥΝΘΕΣΗ_ΔΕΙΚΤΩΝ!C137/ΣΥΝΘΕΣΗ_ΔΕΙΚΤΩΝ!C136)</f>
        <v>-1.6863806052004805E-2</v>
      </c>
      <c r="D136" s="10">
        <f>LN(ΣΥΝΘΕΣΗ_ΔΕΙΚΤΩΝ!D137/ΣΥΝΘΕΣΗ_ΔΕΙΚΤΩΝ!D136)</f>
        <v>2.2497197340153245E-3</v>
      </c>
      <c r="E136" s="10">
        <f>LN(ΣΥΝΘΕΣΗ_ΔΕΙΚΤΩΝ!E137/ΣΥΝΘΕΣΗ_ΔΕΙΚΤΩΝ!E136)</f>
        <v>5.6101128907667828E-3</v>
      </c>
      <c r="F136" s="10">
        <f>LN(ΣΥΝΘΕΣΗ_ΔΕΙΚΤΩΝ!F137/ΣΥΝΘΕΣΗ_ΔΕΙΚΤΩΝ!F136)</f>
        <v>3.5091319811269978E-2</v>
      </c>
      <c r="G136" s="10">
        <f>LN(ΣΥΝΘΕΣΗ_ΔΕΙΚΤΩΝ!G137/ΣΥΝΘΕΣΗ_ΔΕΙΚΤΩΝ!G136)</f>
        <v>1.2945164592036986E-2</v>
      </c>
      <c r="H136" s="10">
        <f>LN(ΣΥΝΘΕΣΗ_ΔΕΙΚΤΩΝ!H137/ΣΥΝΘΕΣΗ_ΔΕΙΚΤΩΝ!H136)</f>
        <v>7.4627212015895943E-3</v>
      </c>
      <c r="I136" s="10">
        <f>LN(ΣΥΝΘΕΣΗ_ΔΕΙΚΤΩΝ!I137/ΣΥΝΘΕΣΗ_ΔΕΙΚΤΩΝ!I136)</f>
        <v>1.5306421282675507E-2</v>
      </c>
      <c r="J136" s="10">
        <f>LN(ΣΥΝΘΕΣΗ_ΔΕΙΚΤΩΝ!J137/ΣΥΝΘΕΣΗ_ΔΕΙΚΤΩΝ!J136)</f>
        <v>8.2304991365154435E-3</v>
      </c>
      <c r="K136" s="10">
        <f>LN(ΣΥΝΘΕΣΗ_ΔΕΙΚΤΩΝ!K137/ΣΥΝΘΕΣΗ_ΔΕΙΚΤΩΝ!K136)</f>
        <v>2.0101179321087088E-2</v>
      </c>
      <c r="L136" s="10">
        <f>LN(ΣΥΝΘΕΣΗ_ΔΕΙΚΤΩΝ!L137/ΣΥΝΘΕΣΗ_ΔΕΙΚΤΩΝ!L136)</f>
        <v>2.5001302205417186E-2</v>
      </c>
      <c r="M136" s="10">
        <f>LN(ΣΥΝΘΕΣΗ_ΔΕΙΚΤΩΝ!M137/ΣΥΝΘΕΣΗ_ΔΕΙΚΤΩΝ!M136)</f>
        <v>-1.1657084542212865E-2</v>
      </c>
      <c r="N136" s="10">
        <f>LN(ΣΥΝΘΕΣΗ_ΔΕΙΚΤΩΝ!N137/ΣΥΝΘΕΣΗ_ΔΕΙΚΤΩΝ!N136)</f>
        <v>6.6581551985903081E-3</v>
      </c>
      <c r="O136" s="10">
        <f>LN(ΣΥΝΘΕΣΗ_ΔΕΙΚΤΩΝ!O137/ΣΥΝΘΕΣΗ_ΔΕΙΚΤΩΝ!O136)</f>
        <v>1.1820468600426045E-2</v>
      </c>
      <c r="P136" s="10">
        <f>LN(ΣΥΝΘΕΣΗ_ΔΕΙΚΤΩΝ!P137/ΣΥΝΘΕΣΗ_ΔΕΙΚΤΩΝ!P136)</f>
        <v>1.5435808129839248E-2</v>
      </c>
      <c r="Q136" s="10">
        <f>LN(ΣΥΝΘΕΣΗ_ΔΕΙΚΤΩΝ!Q137/ΣΥΝΘΕΣΗ_ΔΕΙΚΤΩΝ!Q136)</f>
        <v>6.3836580527249658E-4</v>
      </c>
      <c r="R136" s="10">
        <f>LN(ΣΥΝΘΕΣΗ_ΔΕΙΚΤΩΝ!R137/ΣΥΝΘΕΣΗ_ΔΕΙΚΤΩΝ!R136)</f>
        <v>-6.8459925079901139E-3</v>
      </c>
      <c r="S136" s="10">
        <f>LN(ΣΥΝΘΕΣΗ_ΔΕΙΚΤΩΝ!S137/ΣΥΝΘΕΣΗ_ΔΕΙΚΤΩΝ!S136)</f>
        <v>7.2202479734870973E-3</v>
      </c>
      <c r="T136" s="10">
        <f>LN(ΣΥΝΘΕΣΗ_ΔΕΙΚΤΩΝ!T137/ΣΥΝΘΕΣΗ_ΔΕΙΚΤΩΝ!T136)</f>
        <v>-4.7058910374127277E-3</v>
      </c>
      <c r="U136" s="10">
        <f>LN(ΣΥΝΘΕΣΗ_ΔΕΙΚΤΩΝ!U137/ΣΥΝΘΕΣΗ_ΔΕΙΚΤΩΝ!U136)</f>
        <v>0</v>
      </c>
      <c r="V136" s="10">
        <f>LN(ΣΥΝΘΕΣΗ_ΔΕΙΚΤΩΝ!V137/ΣΥΝΘΕΣΗ_ΔΕΙΚΤΩΝ!V136)</f>
        <v>9.3023926623136306E-3</v>
      </c>
      <c r="W136" s="10">
        <f>LN(ΣΥΝΘΕΣΗ_ΔΕΙΚΤΩΝ!W137/ΣΥΝΘΕΣΗ_ΔΕΙΚΤΩΝ!W136)</f>
        <v>8.3682496705165792E-3</v>
      </c>
      <c r="X136" s="10">
        <f>LN(ΣΥΝΘΕΣΗ_ΔΕΙΚΤΩΝ!X137/ΣΥΝΘΕΣΗ_ΔΕΙΚΤΩΝ!X136)</f>
        <v>-9.3240768751232904E-3</v>
      </c>
      <c r="Y136" s="10">
        <f>LN(ΣΥΝΘΕΣΗ_ΔΕΙΚΤΩΝ!Y137/ΣΥΝΘΕΣΗ_ΔΕΙΚΤΩΝ!Y136)</f>
        <v>1.1494379425735212E-2</v>
      </c>
      <c r="Z136" s="10">
        <f>LN(ΣΥΝΘΕΣΗ_ΔΕΙΚΤΩΝ!Z137/ΣΥΝΘΕΣΗ_ΔΕΙΚΤΩΝ!Z136)</f>
        <v>1.4184634991956381E-2</v>
      </c>
      <c r="AA136" s="10">
        <f>LN(ΣΥΝΘΕΣΗ_ΔΕΙΚΤΩΝ!AA137/ΣΥΝΘΕΣΗ_ΔΕΙΚΤΩΝ!AA136)</f>
        <v>2.5317807984290001E-2</v>
      </c>
      <c r="AB136" s="10">
        <f>LN(ΣΥΝΘΕΣΗ_ΔΕΙΚΤΩΝ!AB137/ΣΥΝΘΕΣΗ_ΔΕΙΚΤΩΝ!AB136)</f>
        <v>9.1954670931003943E-3</v>
      </c>
      <c r="AC136" s="10">
        <f>LN(ΣΥΝΘΕΣΗ_ΔΕΙΚΤΩΝ!AC137/ΣΥΝΘΕΣΗ_ΔΕΙΚΤΩΝ!AC136)</f>
        <v>1.9048194970694411E-2</v>
      </c>
      <c r="AD136" s="10">
        <f>LN(ΣΥΝΘΕΣΗ_ΔΕΙΚΤΩΝ!AD137/ΣΥΝΘΕΣΗ_ΔΕΙΚΤΩΝ!AD136)</f>
        <v>5.5504305306490415E-3</v>
      </c>
      <c r="AE136" s="10">
        <f>LN(ΣΥΝΘΕΣΗ_ΔΕΙΚΤΩΝ!AE137/ΣΥΝΘΕΣΗ_ΔΕΙΚΤΩΝ!AE136)</f>
        <v>8.7336799687546315E-3</v>
      </c>
      <c r="AF136" s="10">
        <f>LN(ΣΥΝΘΕΣΗ_ΔΕΙΚΤΩΝ!AF137/ΣΥΝΘΕΣΗ_ΔΕΙΚΤΩΝ!AF136)</f>
        <v>-2.8653314732863936E-3</v>
      </c>
      <c r="AG136" s="10">
        <f>LN(ΣΥΝΘΕΣΗ_ΔΕΙΚΤΩΝ!AG137/ΣΥΝΘΕΣΗ_ΔΕΙΚΤΩΝ!AG136)</f>
        <v>1.4423326961105125E-2</v>
      </c>
      <c r="AH136" s="10">
        <f>LN(ΣΥΝΘΕΣΗ_ΔΕΙΚΤΩΝ!AH137/ΣΥΝΘΕΣΗ_ΔΕΙΚΤΩΝ!AH136)</f>
        <v>1.1928570865273812E-2</v>
      </c>
      <c r="AI136" s="10">
        <f>LN(ΣΥΝΘΕΣΗ_ΔΕΙΚΤΩΝ!AI137/ΣΥΝΘΕΣΗ_ΔΕΙΚΤΩΝ!AI136)</f>
        <v>2.0654779030746064E-2</v>
      </c>
      <c r="AJ136" s="10">
        <f>LN(ΣΥΝΘΕΣΗ_ΔΕΙΚΤΩΝ!AJ137/ΣΥΝΘΕΣΗ_ΔΕΙΚΤΩΝ!AJ136)</f>
        <v>0</v>
      </c>
      <c r="AK136" s="10">
        <f>LN(ΣΥΝΘΕΣΗ_ΔΕΙΚΤΩΝ!AK137/ΣΥΝΘΕΣΗ_ΔΕΙΚΤΩΝ!AK136)</f>
        <v>-1.562531790308087E-2</v>
      </c>
    </row>
    <row r="137" spans="1:37" x14ac:dyDescent="0.25">
      <c r="A137" s="5">
        <v>43024</v>
      </c>
      <c r="B137" s="10">
        <f>LN(ΣΥΝΘΕΣΗ_ΔΕΙΚΤΩΝ!B138/ΣΥΝΘΕΣΗ_ΔΕΙΚΤΩΝ!B137)</f>
        <v>5.1116144694969895E-3</v>
      </c>
      <c r="C137" s="10">
        <f>LN(ΣΥΝΘΕΣΗ_ΔΕΙΚΤΩΝ!C138/ΣΥΝΘΕΣΗ_ΔΕΙΚΤΩΝ!C137)</f>
        <v>0</v>
      </c>
      <c r="D137" s="10">
        <f>LN(ΣΥΝΘΕΣΗ_ΔΕΙΚΤΩΝ!D138/ΣΥΝΘΕΣΗ_ΔΕΙΚΤΩΝ!D137)</f>
        <v>1.1173300598125255E-2</v>
      </c>
      <c r="E137" s="10">
        <f>LN(ΣΥΝΘΕΣΗ_ΔΕΙΚΤΩΝ!E138/ΣΥΝΘΕΣΗ_ΔΕΙΚΤΩΝ!E137)</f>
        <v>9.0498355199178562E-3</v>
      </c>
      <c r="F137" s="10">
        <f>LN(ΣΥΝΘΕΣΗ_ΔΕΙΚΤΩΝ!F138/ΣΥΝΘΕΣΗ_ΔΕΙΚΤΩΝ!F137)</f>
        <v>0</v>
      </c>
      <c r="G137" s="10">
        <f>LN(ΣΥΝΘΕΣΗ_ΔΕΙΚΤΩΝ!G138/ΣΥΝΘΕΣΗ_ΔΕΙΚΤΩΝ!G137)</f>
        <v>9.6000737290193577E-3</v>
      </c>
      <c r="H137" s="10">
        <f>LN(ΣΥΝΘΕΣΗ_ΔΕΙΚΤΩΝ!H138/ΣΥΝΘΕΣΗ_ΔΕΙΚΤΩΝ!H137)</f>
        <v>9.8644449709140158E-3</v>
      </c>
      <c r="I137" s="10">
        <f>LN(ΣΥΝΘΕΣΗ_ΔΕΙΚΤΩΝ!I138/ΣΥΝΘΕΣΗ_ΔΕΙΚΤΩΝ!I137)</f>
        <v>1.007565198874164E-2</v>
      </c>
      <c r="J137" s="10">
        <f>LN(ΣΥΝΘΕΣΗ_ΔΕΙΚΤΩΝ!J138/ΣΥΝΘΕΣΗ_ΔΕΙΚΤΩΝ!J137)</f>
        <v>2.455997959870304E-3</v>
      </c>
      <c r="K137" s="10">
        <f>LN(ΣΥΝΘΕΣΗ_ΔΕΙΚΤΩΝ!K138/ΣΥΝΘΕΣΗ_ΔΕΙΚΤΩΝ!K137)</f>
        <v>-4.9875415110389393E-3</v>
      </c>
      <c r="L137" s="10">
        <f>LN(ΣΥΝΘΕΣΗ_ΔΕΙΚΤΩΝ!L138/ΣΥΝΘΕΣΗ_ΔΕΙΚΤΩΝ!L137)</f>
        <v>1.3708021337786216E-3</v>
      </c>
      <c r="M137" s="10">
        <f>LN(ΣΥΝΘΕΣΗ_ΔΕΙΚΤΩΝ!M138/ΣΥΝΘΕΣΗ_ΔΕΙΚΤΩΝ!M137)</f>
        <v>1.1657084542212948E-2</v>
      </c>
      <c r="N137" s="10">
        <f>LN(ΣΥΝΘΕΣΗ_ΔΕΙΚΤΩΝ!N138/ΣΥΝΘΕΣΗ_ΔΕΙΚΤΩΝ!N137)</f>
        <v>-9.7461658871669486E-3</v>
      </c>
      <c r="O137" s="10">
        <f>LN(ΣΥΝΘΕΣΗ_ΔΕΙΚΤΩΝ!O138/ΣΥΝΘΕΣΗ_ΔΕΙΚΤΩΝ!O137)</f>
        <v>7.0257900244058225E-3</v>
      </c>
      <c r="P137" s="10">
        <f>LN(ΣΥΝΘΕΣΗ_ΔΕΙΚΤΩΝ!P138/ΣΥΝΘΕΣΗ_ΔΕΙΚΤΩΝ!P137)</f>
        <v>6.5430985889358868E-3</v>
      </c>
      <c r="Q137" s="10">
        <f>LN(ΣΥΝΘΕΣΗ_ΔΕΙΚΤΩΝ!Q138/ΣΥΝΘΕΣΗ_ΔΕΙΚΤΩΝ!Q137)</f>
        <v>5.0923089037125842E-3</v>
      </c>
      <c r="R137" s="10">
        <f>LN(ΣΥΝΘΕΣΗ_ΔΕΙΚΤΩΝ!R138/ΣΥΝΘΕΣΗ_ΔΕΙΚΤΩΝ!R137)</f>
        <v>1.0737048000956656E-2</v>
      </c>
      <c r="S137" s="10">
        <f>LN(ΣΥΝΘΕΣΗ_ΔΕΙΚΤΩΝ!S138/ΣΥΝΘΕΣΗ_ΔΕΙΚΤΩΝ!S137)</f>
        <v>7.168489478612497E-3</v>
      </c>
      <c r="T137" s="10">
        <f>LN(ΣΥΝΘΕΣΗ_ΔΕΙΚΤΩΝ!T138/ΣΥΝΘΕΣΗ_ΔΕΙΚΤΩΝ!T137)</f>
        <v>1.8229062848749186E-2</v>
      </c>
      <c r="U137" s="10">
        <f>LN(ΣΥΝΘΕΣΗ_ΔΕΙΚΤΩΝ!U138/ΣΥΝΘΕΣΗ_ΔΕΙΚΤΩΝ!U137)</f>
        <v>-6.4308903302904025E-3</v>
      </c>
      <c r="V137" s="10">
        <f>LN(ΣΥΝΘΕΣΗ_ΔΕΙΚΤΩΝ!V138/ΣΥΝΘΕΣΗ_ΔΕΙΚΤΩΝ!V137)</f>
        <v>5.5401803756153509E-3</v>
      </c>
      <c r="W137" s="10">
        <f>LN(ΣΥΝΘΕΣΗ_ΔΕΙΚΤΩΝ!W138/ΣΥΝΘΕΣΗ_ΔΕΙΚΤΩΝ!W137)</f>
        <v>1.159913584335194E-2</v>
      </c>
      <c r="X137" s="10">
        <f>LN(ΣΥΝΘΕΣΗ_ΔΕΙΚΤΩΝ!X138/ΣΥΝΘΕΣΗ_ΔΕΙΚΤΩΝ!X137)</f>
        <v>1.164157501548599E-2</v>
      </c>
      <c r="Y137" s="10">
        <f>LN(ΣΥΝΘΕΣΗ_ΔΕΙΚΤΩΝ!Y138/ΣΥΝΘΕΣΗ_ΔΕΙΚΤΩΝ!Y137)</f>
        <v>1.4184634991956381E-2</v>
      </c>
      <c r="Z137" s="10">
        <f>LN(ΣΥΝΘΕΣΗ_ΔΕΙΚΤΩΝ!Z138/ΣΥΝΘΕΣΗ_ΔΕΙΚΤΩΝ!Z137)</f>
        <v>7.0175726586465398E-3</v>
      </c>
      <c r="AA137" s="10">
        <f>LN(ΣΥΝΘΕΣΗ_ΔΕΙΚΤΩΝ!AA138/ΣΥΝΘΕΣΗ_ΔΕΙΚΤΩΝ!AA137)</f>
        <v>6.2305497506361628E-3</v>
      </c>
      <c r="AB137" s="10">
        <f>LN(ΣΥΝΘΕΣΗ_ΔΕΙΚΤΩΝ!AB138/ΣΥΝΘΕΣΗ_ΔΕΙΚΤΩΝ!AB137)</f>
        <v>-9.1954670931002746E-3</v>
      </c>
      <c r="AC137" s="10">
        <f>LN(ΣΥΝΘΕΣΗ_ΔΕΙΚΤΩΝ!AC138/ΣΥΝΘΕΣΗ_ΔΕΙΚΤΩΝ!AC137)</f>
        <v>-3.8466280827796052E-2</v>
      </c>
      <c r="AD137" s="10">
        <f>LN(ΣΥΝΘΕΣΗ_ΔΕΙΚΤΩΝ!AD138/ΣΥΝΘΕΣΗ_ΔΕΙΚΤΩΝ!AD137)</f>
        <v>1.8433184942893146E-3</v>
      </c>
      <c r="AE137" s="10">
        <f>LN(ΣΥΝΘΕΣΗ_ΔΕΙΚΤΩΝ!AE138/ΣΥΝΘΕΣΗ_ΔΕΙΚΤΩΝ!AE137)</f>
        <v>-8.7336799687546662E-3</v>
      </c>
      <c r="AF137" s="10">
        <f>LN(ΣΥΝΘΕΣΗ_ΔΕΙΚΤΩΝ!AF138/ΣΥΝΘΕΣΗ_ΔΕΙΚΤΩΝ!AF137)</f>
        <v>-1.0093813169218787E-2</v>
      </c>
      <c r="AG137" s="10">
        <f>LN(ΣΥΝΘΕΣΗ_ΔΕΙΚΤΩΝ!AG138/ΣΥΝΘΕΣΗ_ΔΕΙΚΤΩΝ!AG137)</f>
        <v>7.1343941138738909E-3</v>
      </c>
      <c r="AH137" s="10">
        <f>LN(ΣΥΝΘΕΣΗ_ΔΕΙΚΤΩΝ!AH138/ΣΥΝΘΕΣΗ_ΔΕΙΚΤΩΝ!AH137)</f>
        <v>1.5686596167699473E-2</v>
      </c>
      <c r="AI137" s="10">
        <f>LN(ΣΥΝΘΕΣΗ_ΔΕΙΚΤΩΝ!AI138/ΣΥΝΘΕΣΗ_ΔΕΙΚΤΩΝ!AI137)</f>
        <v>-4.6958464091290319E-3</v>
      </c>
      <c r="AJ137" s="10">
        <f>LN(ΣΥΝΘΕΣΗ_ΔΕΙΚΤΩΝ!AJ138/ΣΥΝΘΕΣΗ_ΔΕΙΚΤΩΝ!AJ137)</f>
        <v>-4.9875415110389393E-3</v>
      </c>
      <c r="AK137" s="10">
        <f>LN(ΣΥΝΘΕΣΗ_ΔΕΙΚΤΩΝ!AK138/ΣΥΝΘΕΣΗ_ΔΕΙΚΤΩΝ!AK137)</f>
        <v>1.5625317903080815E-2</v>
      </c>
    </row>
    <row r="138" spans="1:37" x14ac:dyDescent="0.25">
      <c r="A138" s="5">
        <v>43025</v>
      </c>
      <c r="B138" s="10">
        <f>LN(ΣΥΝΘΕΣΗ_ΔΕΙΚΤΩΝ!B139/ΣΥΝΘΕΣΗ_ΔΕΙΚΤΩΝ!B138)</f>
        <v>-1.0936540995844676E-2</v>
      </c>
      <c r="C138" s="10">
        <f>LN(ΣΥΝΘΕΣΗ_ΔΕΙΚΤΩΝ!C139/ΣΥΝΘΕΣΗ_ΔΕΙΚΤΩΝ!C138)</f>
        <v>-8.5397615481347198E-3</v>
      </c>
      <c r="D138" s="10">
        <f>LN(ΣΥΝΘΕΣΗ_ΔΕΙΚΤΩΝ!D139/ΣΥΝΘΕΣΗ_ΔΕΙΚΤΩΝ!D138)</f>
        <v>-1.1173300598125189E-2</v>
      </c>
      <c r="E138" s="10">
        <f>LN(ΣΥΝΘΕΣΗ_ΔΕΙΚΤΩΝ!E139/ΣΥΝΘΕΣΗ_ΔΕΙΚΤΩΝ!E138)</f>
        <v>-1.9594748696532837E-2</v>
      </c>
      <c r="F138" s="10">
        <f>LN(ΣΥΝΘΕΣΗ_ΔΕΙΚΤΩΝ!F139/ΣΥΝΘΕΣΗ_ΔΕΙΚΤΩΝ!F138)</f>
        <v>-1.5003753752345652E-3</v>
      </c>
      <c r="G138" s="10">
        <f>LN(ΣΥΝΘΕΣΗ_ΔΕΙΚΤΩΝ!G139/ΣΥΝΘΕΣΗ_ΔΕΙΚΤΩΝ!G138)</f>
        <v>-2.2545238321056323E-2</v>
      </c>
      <c r="H138" s="10">
        <f>LN(ΣΥΝΘΕΣΗ_ΔΕΙΚΤΩΝ!H139/ΣΥΝΘΕΣΗ_ΔΕΙΚΤΩΝ!H138)</f>
        <v>-2.3588927396479786E-2</v>
      </c>
      <c r="I138" s="10">
        <f>LN(ΣΥΝΘΕΣΗ_ΔΕΙΚΤΩΝ!I139/ΣΥΝΘΕΣΗ_ΔΕΙΚΤΩΝ!I138)</f>
        <v>-2.5094116054258072E-3</v>
      </c>
      <c r="J138" s="10">
        <f>LN(ΣΥΝΘΕΣΗ_ΔΕΙΚΤΩΝ!J139/ΣΥΝΘΕΣΗ_ΔΕΙΚΤΩΝ!J138)</f>
        <v>-2.4559979598702615E-3</v>
      </c>
      <c r="K138" s="10">
        <f>LN(ΣΥΝΘΕΣΗ_ΔΕΙΚΤΩΝ!K139/ΣΥΝΘΕΣΗ_ΔΕΙΚΤΩΝ!K138)</f>
        <v>0</v>
      </c>
      <c r="L138" s="10">
        <f>LN(ΣΥΝΘΕΣΗ_ΔΕΙΚΤΩΝ!L139/ΣΥΝΘΕΣΗ_ΔΕΙΚΤΩΝ!L138)</f>
        <v>-1.6574965094212676E-2</v>
      </c>
      <c r="M138" s="10">
        <f>LN(ΣΥΝΘΕΣΗ_ΔΕΙΚΤΩΝ!M139/ΣΥΝΘΕΣΗ_ΔΕΙΚΤΩΝ!M138)</f>
        <v>-1.1657084542212865E-2</v>
      </c>
      <c r="N138" s="10">
        <f>LN(ΣΥΝΘΕΣΗ_ΔΕΙΚΤΩΝ!N139/ΣΥΝΘΕΣΗ_ΔΕΙΚΤΩΝ!N138)</f>
        <v>-1.0362787035546547E-2</v>
      </c>
      <c r="O138" s="10">
        <f>LN(ΣΥΝΘΕΣΗ_ΔΕΙΚΤΩΝ!O139/ΣΥΝΘΕΣΗ_ΔΕΙΚΤΩΝ!O138)</f>
        <v>-5.8513917684641249E-3</v>
      </c>
      <c r="P138" s="10">
        <f>LN(ΣΥΝΘΕΣΗ_ΔΕΙΚΤΩΝ!P139/ΣΥΝΘΕΣΗ_ΔΕΙΚΤΩΝ!P138)</f>
        <v>0</v>
      </c>
      <c r="Q138" s="10">
        <f>LN(ΣΥΝΘΕΣΗ_ΔΕΙΚΤΩΝ!Q139/ΣΥΝΘΕΣΗ_ΔΕΙΚΤΩΝ!Q138)</f>
        <v>-1.9065782705815315E-3</v>
      </c>
      <c r="R138" s="10">
        <f>LN(ΣΥΝΘΕΣΗ_ΔΕΙΚΤΩΝ!R139/ΣΥΝΘΕΣΗ_ΔΕΙΚΤΩΝ!R138)</f>
        <v>1.4458083175229699E-2</v>
      </c>
      <c r="S138" s="10">
        <f>LN(ΣΥΝΘΕΣΗ_ΔΕΙΚΤΩΝ!S139/ΣΥΝΘΕΣΗ_ΔΕΙΚΤΩΝ!S138)</f>
        <v>-2.3837913552762504E-3</v>
      </c>
      <c r="T138" s="10">
        <f>LN(ΣΥΝΘΕΣΗ_ΔΕΙΚΤΩΝ!T139/ΣΥΝΘΕΣΗ_ΔΕΙΚΤΩΝ!T138)</f>
        <v>-6.9719083241146489E-3</v>
      </c>
      <c r="U138" s="10">
        <f>LN(ΣΥΝΘΕΣΗ_ΔΕΙΚΤΩΝ!U139/ΣΥΝΘΕΣΗ_ΔΕΙΚΤΩΝ!U138)</f>
        <v>0</v>
      </c>
      <c r="V138" s="10">
        <f>LN(ΣΥΝΘΕΣΗ_ΔΕΙΚΤΩΝ!V139/ΣΥΝΘΕΣΗ_ΔΕΙΚΤΩΝ!V138)</f>
        <v>-1.2975158863133305E-2</v>
      </c>
      <c r="W138" s="10">
        <f>LN(ΣΥΝΘΕΣΗ_ΔΕΙΚΤΩΝ!W139/ΣΥΝΘΕΣΗ_ΔΕΙΚΤΩΝ!W138)</f>
        <v>-1.1599135843351918E-2</v>
      </c>
      <c r="X138" s="10">
        <f>LN(ΣΥΝΘΕΣΗ_ΔΕΙΚΤΩΝ!X139/ΣΥΝΘΕΣΗ_ΔΕΙΚΤΩΝ!X138)</f>
        <v>2.3121397583793788E-3</v>
      </c>
      <c r="Y138" s="10">
        <f>LN(ΣΥΝΘΕΣΗ_ΔΕΙΚΤΩΝ!Y139/ΣΥΝΘΕΣΗ_ΔΕΙΚΤΩΝ!Y138)</f>
        <v>-8.4866138773186939E-3</v>
      </c>
      <c r="Z138" s="10">
        <f>LN(ΣΥΝΘΕΣΗ_ΔΕΙΚΤΩΝ!Z139/ΣΥΝΘΕΣΗ_ΔΕΙΚΤΩΝ!Z138)</f>
        <v>1.3889112160667093E-2</v>
      </c>
      <c r="AA138" s="10">
        <f>LN(ΣΥΝΘΕΣΗ_ΔΕΙΚΤΩΝ!AA139/ΣΥΝΘΕΣΗ_ΔΕΙΚΤΩΝ!AA138)</f>
        <v>-6.2305497506360864E-3</v>
      </c>
      <c r="AB138" s="10">
        <f>LN(ΣΥΝΘΕΣΗ_ΔΕΙΚΤΩΝ!AB139/ΣΥΝΘΕΣΗ_ΔΕΙΚΤΩΝ!AB138)</f>
        <v>1.376168507268131E-2</v>
      </c>
      <c r="AC138" s="10">
        <f>LN(ΣΥΝΘΕΣΗ_ΔΕΙΚΤΩΝ!AC139/ΣΥΝΘΕΣΗ_ΔΕΙΚΤΩΝ!AC138)</f>
        <v>1.2987195526811112E-2</v>
      </c>
      <c r="AD138" s="10">
        <f>LN(ΣΥΝΘΕΣΗ_ΔΕΙΚΤΩΝ!AD139/ΣΥΝΘΕΣΗ_ΔΕΙΚΤΩΝ!AD138)</f>
        <v>-5.5401803756153561E-3</v>
      </c>
      <c r="AE138" s="10">
        <f>LN(ΣΥΝΘΕΣΗ_ΔΕΙΚΤΩΝ!AE139/ΣΥΝΘΕΣΗ_ΔΕΙΚΤΩΝ!AE138)</f>
        <v>-1.7699577099400749E-2</v>
      </c>
      <c r="AF138" s="10">
        <f>LN(ΣΥΝΘΕΣΗ_ΔΕΙΚΤΩΝ!AF139/ΣΥΝΘΕΣΗ_ΔΕΙΚΤΩΝ!AF138)</f>
        <v>-2.6433257068155368E-2</v>
      </c>
      <c r="AG138" s="10">
        <f>LN(ΣΥΝΘΕΣΗ_ΔΕΙΚΤΩΝ!AG139/ΣΥΝΘΕΣΗ_ΔΕΙΚΤΩΝ!AG138)</f>
        <v>2.3668650102662441E-3</v>
      </c>
      <c r="AH138" s="10">
        <f>LN(ΣΥΝΘΕΣΗ_ΔΕΙΚΤΩΝ!AH139/ΣΥΝΘΕΣΗ_ΔΕΙΚΤΩΝ!AH138)</f>
        <v>-3.898640415657309E-3</v>
      </c>
      <c r="AI138" s="10">
        <f>LN(ΣΥΝΘΕΣΗ_ΔΕΙΚΤΩΝ!AI139/ΣΥΝΘΕΣΗ_ΔΕΙΚΤΩΝ!AI138)</f>
        <v>0</v>
      </c>
      <c r="AJ138" s="10">
        <f>LN(ΣΥΝΘΕΣΗ_ΔΕΙΚΤΩΝ!AJ139/ΣΥΝΘΕΣΗ_ΔΕΙΚΤΩΝ!AJ138)</f>
        <v>-2.7885203489535663E-2</v>
      </c>
      <c r="AK138" s="10">
        <f>LN(ΣΥΝΘΕΣΗ_ΔΕΙΚΤΩΝ!AK139/ΣΥΝΘΕΣΗ_ΔΕΙΚΤΩΝ!AK138)</f>
        <v>-2.3530497410194161E-2</v>
      </c>
    </row>
    <row r="139" spans="1:37" x14ac:dyDescent="0.25">
      <c r="A139" s="5">
        <v>43026</v>
      </c>
      <c r="B139" s="10">
        <f>LN(ΣΥΝΘΕΣΗ_ΔΕΙΚΤΩΝ!B140/ΣΥΝΘΕΣΗ_ΔΕΙΚΤΩΝ!B139)</f>
        <v>1.6022159686938965E-2</v>
      </c>
      <c r="C139" s="10">
        <f>LN(ΣΥΝΘΕΣΗ_ΔΕΙΚΤΩΝ!C140/ΣΥΝΘΕΣΗ_ΔΕΙΚΤΩΝ!C139)</f>
        <v>1.7569168267528957E-2</v>
      </c>
      <c r="D139" s="10">
        <f>LN(ΣΥΝΘΕΣΗ_ΔΕΙΚΤΩΝ!D140/ΣΥΝΘΕΣΗ_ΔΕΙΚΤΩΝ!D139)</f>
        <v>8.9486055760140144E-3</v>
      </c>
      <c r="E139" s="10">
        <f>LN(ΣΥΝΘΕΣΗ_ΔΕΙΚΤΩΝ!E140/ΣΥΝΘΕΣΗ_ΔΕΙΚΤΩΝ!E139)</f>
        <v>-2.5046031926087575E-2</v>
      </c>
      <c r="F139" s="10">
        <f>LN(ΣΥΝΘΕΣΗ_ΔΕΙΚΤΩΝ!F140/ΣΥΝΘΕΣΗ_ΔΕΙΚΤΩΝ!F139)</f>
        <v>-2.4317307650706357E-2</v>
      </c>
      <c r="G139" s="10">
        <f>LN(ΣΥΝΘΕΣΗ_ΔΕΙΚΤΩΝ!G140/ΣΥΝΘΕΣΗ_ΔΕΙΚΤΩΝ!G139)</f>
        <v>-2.306527293099599E-2</v>
      </c>
      <c r="H139" s="10">
        <f>LN(ΣΥΝΘΕΣΗ_ΔΕΙΚΤΩΝ!H140/ΣΥΝΘΕΣΗ_ΔΕΙΚΤΩΝ!H139)</f>
        <v>-3.7759642095350739E-3</v>
      </c>
      <c r="I139" s="10">
        <f>LN(ΣΥΝΘΕΣΗ_ΔΕΙΚΤΩΝ!I140/ΣΥΝΘΕΣΗ_ΔΕΙΚΤΩΝ!I139)</f>
        <v>-2.5157245972472469E-3</v>
      </c>
      <c r="J139" s="10">
        <f>LN(ΣΥΝΘΕΣΗ_ΔΕΙΚΤΩΝ!J140/ΣΥΝΘΕΣΗ_ΔΕΙΚΤΩΝ!J139)</f>
        <v>-1.4032421752623415E-2</v>
      </c>
      <c r="K139" s="10">
        <f>LN(ΣΥΝΘΕΣΗ_ΔΕΙΚΤΩΝ!K140/ΣΥΝΘΕΣΗ_ΔΕΙΚΤΩΝ!K139)</f>
        <v>-2.0202707317519466E-2</v>
      </c>
      <c r="L139" s="10">
        <f>LN(ΣΥΝΘΕΣΗ_ΔΕΙΚΤΩΝ!L140/ΣΥΝΘΕΣΗ_ΔΕΙΚΤΩΝ!L139)</f>
        <v>-1.8271766235955476E-2</v>
      </c>
      <c r="M139" s="10">
        <f>LN(ΣΥΝΘΕΣΗ_ΔΕΙΚΤΩΝ!M140/ΣΥΝΘΕΣΗ_ΔΕΙΚΤΩΝ!M139)</f>
        <v>5.0125418235444138E-3</v>
      </c>
      <c r="N139" s="10">
        <f>LN(ΣΥΝΘΕΣΗ_ΔΕΙΚΤΩΝ!N140/ΣΥΝΘΕΣΗ_ΔΕΙΚΤΩΝ!N139)</f>
        <v>1.3450797724123257E-2</v>
      </c>
      <c r="O139" s="10">
        <f>LN(ΣΥΝΘΕΣΗ_ΔΕΙΚΤΩΝ!O140/ΣΥΝΘΕΣΗ_ΔΕΙΚΤΩΝ!O139)</f>
        <v>2.3446669592540547E-3</v>
      </c>
      <c r="P139" s="10">
        <f>LN(ΣΥΝΘΕΣΗ_ΔΕΙΚΤΩΝ!P140/ΣΥΝΘΕΣΗ_ΔΕΙΚΤΩΝ!P139)</f>
        <v>8.6580627431145311E-3</v>
      </c>
      <c r="Q139" s="10">
        <f>LN(ΣΥΝΘΕΣΗ_ΔΕΙΚΤΩΝ!Q140/ΣΥΝΘΕΣΗ_ΔΕΙΚΤΩΝ!Q139)</f>
        <v>0</v>
      </c>
      <c r="R139" s="10">
        <f>LN(ΣΥΝΘΕΣΗ_ΔΕΙΚΤΩΝ!R140/ΣΥΝΘΕΣΗ_ΔΕΙΚΤΩΝ!R139)</f>
        <v>0</v>
      </c>
      <c r="S139" s="10">
        <f>LN(ΣΥΝΘΕΣΗ_ΔΕΙΚΤΩΝ!S140/ΣΥΝΘΕΣΗ_ΔΕΙΚΤΩΝ!S139)</f>
        <v>2.3837913552761975E-3</v>
      </c>
      <c r="T139" s="10">
        <f>LN(ΣΥΝΘΕΣΗ_ΔΕΙΚΤΩΝ!T140/ΣΥΝΘΕΣΗ_ΔΕΙΚΤΩΝ!T139)</f>
        <v>-2.2165491288772717E-2</v>
      </c>
      <c r="U139" s="10">
        <f>LN(ΣΥΝΘΕΣΗ_ΔΕΙΚΤΩΝ!U140/ΣΥΝΘΕΣΗ_ΔΕΙΚΤΩΝ!U139)</f>
        <v>0</v>
      </c>
      <c r="V139" s="10">
        <f>LN(ΣΥΝΘΕΣΗ_ΔΕΙΚΤΩΝ!V140/ΣΥΝΘΕΣΗ_ΔΕΙΚΤΩΝ!V139)</f>
        <v>4.2015312084297048E-2</v>
      </c>
      <c r="W139" s="10">
        <f>LN(ΣΥΝΘΕΣΗ_ΔΕΙΚΤΩΝ!W140/ΣΥΝΘΕΣΗ_ΔΕΙΚΤΩΝ!W139)</f>
        <v>5.0376207325066868E-2</v>
      </c>
      <c r="X139" s="10">
        <f>LN(ΣΥΝΘΕΣΗ_ΔΕΙΚΤΩΝ!X140/ΣΥΝΘΕΣΗ_ΔΕΙΚΤΩΝ!X139)</f>
        <v>2.3068060979148704E-3</v>
      </c>
      <c r="Y139" s="10">
        <f>LN(ΣΥΝΘΕΣΗ_ΔΕΙΚΤΩΝ!Y140/ΣΥΝΘΕΣΗ_ΔΕΙΚΤΩΝ!Y139)</f>
        <v>-5.6980211146377786E-3</v>
      </c>
      <c r="Z139" s="10">
        <f>LN(ΣΥΝΘΕΣΗ_ΔΕΙΚΤΩΝ!Z140/ΣΥΝΘΕΣΗ_ΔΕΙΚΤΩΝ!Z139)</f>
        <v>0</v>
      </c>
      <c r="AA139" s="10">
        <f>LN(ΣΥΝΘΕΣΗ_ΔΕΙΚΤΩΝ!AA140/ΣΥΝΘΕΣΗ_ΔΕΙΚΤΩΝ!AA139)</f>
        <v>-2.5317807984289897E-2</v>
      </c>
      <c r="AB139" s="10">
        <f>LN(ΣΥΝΘΕΣΗ_ΔΕΙΚΤΩΝ!AB140/ΣΥΝΘΕΣΗ_ΔΕΙΚΤΩΝ!AB139)</f>
        <v>2.2753138371356054E-3</v>
      </c>
      <c r="AC139" s="10">
        <f>LN(ΣΥΝΘΕΣΗ_ΔΕΙΚΤΩΝ!AC140/ΣΥΝΘΕΣΗ_ΔΕΙΚΤΩΝ!AC139)</f>
        <v>6.4308903302903314E-3</v>
      </c>
      <c r="AD139" s="10">
        <f>LN(ΣΥΝΘΕΣΗ_ΔΕΙΚΤΩΝ!AD140/ΣΥΝΘΕΣΗ_ΔΕΙΚΤΩΝ!AD139)</f>
        <v>1.2879662863661238E-2</v>
      </c>
      <c r="AE139" s="10">
        <f>LN(ΣΥΝΘΕΣΗ_ΔΕΙΚΤΩΝ!AE140/ΣΥΝΘΕΣΗ_ΔΕΙΚΤΩΝ!AE139)</f>
        <v>-8.9686699827603751E-3</v>
      </c>
      <c r="AF139" s="10">
        <f>LN(ΣΥΝΘΕΣΗ_ΔΕΙΚΤΩΝ!AF140/ΣΥΝΘΕΣΗ_ΔΕΙΚΤΩΝ!AF139)</f>
        <v>-1.0471299867295366E-2</v>
      </c>
      <c r="AG139" s="10">
        <f>LN(ΣΥΝΘΕΣΗ_ΔΕΙΚΤΩΝ!AG140/ΣΥΝΘΕΣΗ_ΔΕΙΚΤΩΝ!AG139)</f>
        <v>-2.3668650102662793E-3</v>
      </c>
      <c r="AH139" s="10">
        <f>LN(ΣΥΝΘΕΣΗ_ΔΕΙΚΤΩΝ!AH140/ΣΥΝΘΕΣΗ_ΔΕΙΚΤΩΝ!AH139)</f>
        <v>5.6941376400138424E-2</v>
      </c>
      <c r="AI139" s="10">
        <f>LN(ΣΥΝΘΕΣΗ_ΔΕΙΚΤΩΝ!AI140/ΣΥΝΘΕΣΗ_ΔΕΙΚΤΩΝ!AI139)</f>
        <v>4.2780749315568121E-4</v>
      </c>
      <c r="AJ139" s="10">
        <f>LN(ΣΥΝΘΕΣΗ_ΔΕΙΚΤΩΝ!AJ140/ΣΥΝΘΕΣΗ_ΔΕΙΚΤΩΝ!AJ139)</f>
        <v>7.6824961720162108E-3</v>
      </c>
      <c r="AK139" s="10">
        <f>LN(ΣΥΝΘΕΣΗ_ΔΕΙΚΤΩΝ!AK140/ΣΥΝΘΕΣΗ_ΔΕΙΚΤΩΝ!AK139)</f>
        <v>2.3530497410194036E-2</v>
      </c>
    </row>
    <row r="140" spans="1:37" x14ac:dyDescent="0.25">
      <c r="A140" s="5">
        <v>43027</v>
      </c>
      <c r="B140" s="10">
        <f>LN(ΣΥΝΘΕΣΗ_ΔΕΙΚΤΩΝ!B141/ΣΥΝΘΕΣΗ_ΔΕΙΚΤΩΝ!B140)</f>
        <v>-2.6732229240301379E-2</v>
      </c>
      <c r="C140" s="10">
        <f>LN(ΣΥΝΘΕΣΗ_ΔΕΙΚΤΩΝ!C141/ΣΥΝΘΕΣΗ_ΔΕΙΚΤΩΝ!C140)</f>
        <v>-2.2497197340154416E-3</v>
      </c>
      <c r="D140" s="10">
        <f>LN(ΣΥΝΘΕΣΗ_ΔΕΙΚΤΩΝ!D141/ΣΥΝΘΕΣΗ_ΔΕΙΚΤΩΝ!D140)</f>
        <v>2.2246950221111086E-3</v>
      </c>
      <c r="E140" s="10">
        <f>LN(ΣΥΝΘΕΣΗ_ΔΕΙΚΤΩΝ!E141/ΣΥΝΘΕΣΗ_ΔΕΙΚΤΩΝ!E140)</f>
        <v>0</v>
      </c>
      <c r="F140" s="10">
        <f>LN(ΣΥΝΘΕΣΗ_ΔΕΙΚΤΩΝ!F141/ΣΥΝΘΕΣΗ_ΔΕΙΚΤΩΝ!F140)</f>
        <v>-3.0816665374080007E-3</v>
      </c>
      <c r="G140" s="10">
        <f>LN(ΣΥΝΘΕΣΗ_ΔΕΙΚΤΩΝ!G141/ΣΥΝΘΕΣΗ_ΔΕΙΚΤΩΝ!G140)</f>
        <v>-1.0050335853501338E-2</v>
      </c>
      <c r="H140" s="10">
        <f>LN(ΣΥΝΘΕΣΗ_ΔΕΙΚΤΩΝ!H141/ΣΥΝΘΕΣΗ_ΔΕΙΚΤΩΝ!H140)</f>
        <v>3.7759642095351359E-3</v>
      </c>
      <c r="I140" s="10">
        <f>LN(ΣΥΝΘΕΣΗ_ΔΕΙΚΤΩΝ!I141/ΣΥΝΘΕΣΗ_ΔΕΙΚΤΩΝ!I140)</f>
        <v>-7.5853713892566118E-3</v>
      </c>
      <c r="J140" s="10">
        <f>LN(ΣΥΝΘΕΣΗ_ΔΕΙΚΤΩΝ!J141/ΣΥΝΘΕΣΗ_ΔΕΙΚΤΩΝ!J140)</f>
        <v>-8.3160087952601077E-4</v>
      </c>
      <c r="K140" s="10">
        <f>LN(ΣΥΝΘΕΣΗ_ΔΕΙΚΤΩΝ!K141/ΣΥΝΘΕΣΗ_ΔΕΙΚΤΩΝ!K140)</f>
        <v>-3.6367644170874833E-2</v>
      </c>
      <c r="L140" s="10">
        <f>LN(ΣΥΝΘΕΣΗ_ΔΕΙΚΤΩΝ!L141/ΣΥΝΘΕΣΗ_ΔΕΙΚΤΩΝ!L140)</f>
        <v>-8.5470605784582973E-3</v>
      </c>
      <c r="M140" s="10">
        <f>LN(ΣΥΝΘΕΣΗ_ΔΕΙΚΤΩΝ!M141/ΣΥΝΘΕΣΗ_ΔΕΙΚΤΩΝ!M140)</f>
        <v>-1.8503471564559754E-2</v>
      </c>
      <c r="N140" s="10">
        <f>LN(ΣΥΝΘΕΣΗ_ΔΕΙΚΤΩΝ!N141/ΣΥΝΘΕΣΗ_ΔΕΙΚΤΩΝ!N140)</f>
        <v>-1.0850016024065818E-2</v>
      </c>
      <c r="O140" s="10">
        <f>LN(ΣΥΝΘΕΣΗ_ΔΕΙΚΤΩΝ!O141/ΣΥΝΘΕΣΗ_ΔΕΙΚΤΩΝ!O140)</f>
        <v>-1.0594566431396028E-2</v>
      </c>
      <c r="P140" s="10">
        <f>LN(ΣΥΝΘΕΣΗ_ΔΕΙΚΤΩΝ!P141/ΣΥΝΘΕΣΗ_ΔΕΙΚΤΩΝ!P140)</f>
        <v>7.514796502486364E-3</v>
      </c>
      <c r="Q140" s="10">
        <f>LN(ΣΥΝΘΕΣΗ_ΔΕΙΚΤΩΝ!Q141/ΣΥΝΘΕΣΗ_ΔΕΙΚΤΩΝ!Q140)</f>
        <v>-5.7416425676752826E-3</v>
      </c>
      <c r="R140" s="10">
        <f>LN(ΣΥΝΘΕΣΗ_ΔΕΙΚΤΩΝ!R141/ΣΥΝΘΕΣΗ_ΔΕΙΚΤΩΝ!R140)</f>
        <v>0</v>
      </c>
      <c r="S140" s="10">
        <f>LN(ΣΥΝΘΕΣΗ_ΔΕΙΚΤΩΝ!S141/ΣΥΝΘΕΣΗ_ΔΕΙΚΤΩΝ!S140)</f>
        <v>-1.1976191046715649E-2</v>
      </c>
      <c r="T140" s="10">
        <f>LN(ΣΥΝΘΕΣΗ_ΔΕΙΚΤΩΝ!T141/ΣΥΝΘΕΣΗ_ΔΕΙΚΤΩΝ!T140)</f>
        <v>-5.2593953412021378E-3</v>
      </c>
      <c r="U140" s="10">
        <f>LN(ΣΥΝΘΕΣΗ_ΔΕΙΚΤΩΝ!U141/ΣΥΝΘΕΣΗ_ΔΕΙΚΤΩΝ!U140)</f>
        <v>-6.4725145056174788E-3</v>
      </c>
      <c r="V140" s="10">
        <f>LN(ΣΥΝΘΕΣΗ_ΔΕΙΚΤΩΝ!V141/ΣΥΝΘΕΣΗ_ΔΕΙΚΤΩΝ!V140)</f>
        <v>1.7873105740956587E-3</v>
      </c>
      <c r="W140" s="10">
        <f>LN(ΣΥΝΘΕΣΗ_ΔΕΙΚΤΩΝ!W141/ΣΥΝΘΕΣΗ_ΔΕΙΚΤΩΝ!W140)</f>
        <v>0</v>
      </c>
      <c r="X140" s="10">
        <f>LN(ΣΥΝΘΕΣΗ_ΔΕΙΚΤΩΝ!X141/ΣΥΝΘΕΣΗ_ΔΕΙΚΤΩΝ!X140)</f>
        <v>-9.2593254127967123E-3</v>
      </c>
      <c r="Y140" s="10">
        <f>LN(ΣΥΝΘΕΣΗ_ΔΕΙΚΤΩΝ!Y141/ΣΥΝΘΕΣΗ_ΔΕΙΚΤΩΝ!Y140)</f>
        <v>-3.4887259000440436E-2</v>
      </c>
      <c r="Z140" s="10">
        <f>LN(ΣΥΝΘΕΣΗ_ΔΕΙΚΤΩΝ!Z141/ΣΥΝΘΕΣΗ_ΔΕΙΚΤΩΝ!Z140)</f>
        <v>-2.0906684819313712E-2</v>
      </c>
      <c r="AA140" s="10">
        <f>LN(ΣΥΝΘΕΣΗ_ΔΕΙΚΤΩΝ!AA141/ΣΥΝΘΕΣΗ_ΔΕΙΚΤΩΝ!AA140)</f>
        <v>1.2739025777429712E-2</v>
      </c>
      <c r="AB140" s="10">
        <f>LN(ΣΥΝΘΕΣΗ_ΔΕΙΚΤΩΝ!AB141/ΣΥΝΘΕΣΗ_ΔΕΙΚΤΩΝ!AB140)</f>
        <v>-1.1428695823622968E-2</v>
      </c>
      <c r="AC140" s="10">
        <f>LN(ΣΥΝΘΕΣΗ_ΔΕΙΚΤΩΝ!AC141/ΣΥΝΘΕΣΗ_ΔΕΙΚΤΩΝ!AC140)</f>
        <v>-1.2903404835907954E-2</v>
      </c>
      <c r="AD140" s="10">
        <f>LN(ΣΥΝΘΕΣΗ_ΔΕΙΚΤΩΝ!AD141/ΣΥΝΘΕΣΗ_ΔΕΙΚΤΩΝ!AD140)</f>
        <v>-1.1029523575499732E-2</v>
      </c>
      <c r="AE140" s="10">
        <f>LN(ΣΥΝΘΕΣΗ_ΔΕΙΚΤΩΝ!AE141/ΣΥΝΘΕΣΗ_ΔΕΙΚΤΩΝ!AE140)</f>
        <v>-2.7398974188114503E-2</v>
      </c>
      <c r="AF140" s="10">
        <f>LN(ΣΥΝΘΕΣΗ_ΔΕΙΚΤΩΝ!AF141/ΣΥΝΘΕΣΗ_ΔΕΙΚΤΩΝ!AF140)</f>
        <v>-1.0582109330536972E-2</v>
      </c>
      <c r="AG140" s="10">
        <f>LN(ΣΥΝΘΕΣΗ_ΔΕΙΚΤΩΝ!AG141/ΣΥΝΘΕΣΗ_ΔΕΙΚΤΩΝ!AG140)</f>
        <v>-2.3724803536303565E-3</v>
      </c>
      <c r="AH140" s="10">
        <f>LN(ΣΥΝΘΕΣΗ_ΔΕΙΚΤΩΝ!AH141/ΣΥΝΘΕΣΗ_ΔΕΙΚΤΩΝ!AH140)</f>
        <v>-7.4074412778618046E-3</v>
      </c>
      <c r="AI140" s="10">
        <f>LN(ΣΥΝΘΕΣΗ_ΔΕΙΚΤΩΝ!AI141/ΣΥΝΘΕΣΗ_ΔΕΙΚΤΩΝ!AI140)</f>
        <v>-1.6821617268832186E-2</v>
      </c>
      <c r="AJ140" s="10">
        <f>LN(ΣΥΝΘΕΣΗ_ΔΕΙΚΤΩΝ!AJ141/ΣΥΝΘΕΣΗ_ΔΕΙΚΤΩΝ!AJ140)</f>
        <v>-4.1672696400568074E-2</v>
      </c>
      <c r="AK140" s="10">
        <f>LN(ΣΥΝΘΕΣΗ_ΔΕΙΚΤΩΝ!AK141/ΣΥΝΘΕΣΗ_ΔΕΙΚΤΩΝ!AK140)</f>
        <v>-1.562531790308087E-2</v>
      </c>
    </row>
    <row r="141" spans="1:37" x14ac:dyDescent="0.25">
      <c r="A141" s="5">
        <v>43028</v>
      </c>
      <c r="B141" s="10">
        <f>LN(ΣΥΝΘΕΣΗ_ΔΕΙΚΤΩΝ!B142/ΣΥΝΘΕΣΗ_ΔΕΙΚΤΩΝ!B141)</f>
        <v>1.0414859472916706E-3</v>
      </c>
      <c r="C141" s="10">
        <f>LN(ΣΥΝΘΕΣΗ_ΔΕΙΚΤΩΝ!C142/ΣΥΝΘΕΣΗ_ΔΕΙΚΤΩΝ!C141)</f>
        <v>2.2497197340153245E-3</v>
      </c>
      <c r="D141" s="10">
        <f>LN(ΣΥΝΘΕΣΗ_ΔΕΙΚΤΩΝ!D142/ΣΥΝΘΕΣΗ_ΔΕΙΚΤΩΝ!D141)</f>
        <v>-5.571045049455472E-3</v>
      </c>
      <c r="E141" s="10">
        <f>LN(ΣΥΝΘΕΣΗ_ΔΕΙΚΤΩΝ!E142/ΣΥΝΘΕΣΗ_ΔΕΙΚΤΩΝ!E141)</f>
        <v>1.448226176364748E-3</v>
      </c>
      <c r="F141" s="10">
        <f>LN(ΣΥΝΘΕΣΗ_ΔΕΙΚΤΩΝ!F142/ΣΥΝΘΕΣΗ_ΔΕΙΚΤΩΝ!F141)</f>
        <v>-4.6403795565022254E-3</v>
      </c>
      <c r="G141" s="10">
        <f>LN(ΣΥΝΘΕΣΗ_ΔΕΙΚΤΩΝ!G142/ΣΥΝΘΕΣΗ_ΔΕΙΚΤΩΝ!G141)</f>
        <v>0</v>
      </c>
      <c r="H141" s="10">
        <f>LN(ΣΥΝΘΕΣΗ_ΔΕΙΚΤΩΝ!H142/ΣΥΝΘΕΣΗ_ΔΕΙΚΤΩΝ!H141)</f>
        <v>-1.2570711900510918E-3</v>
      </c>
      <c r="I141" s="10">
        <f>LN(ΣΥΝΘΕΣΗ_ΔΕΙΚΤΩΝ!I142/ΣΥΝΘΕΣΗ_ΔΕΙΚΤΩΝ!I141)</f>
        <v>0</v>
      </c>
      <c r="J141" s="10">
        <f>LN(ΣΥΝΘΕΣΗ_ΔΕΙΚΤΩΝ!J142/ΣΥΝΘΕΣΗ_ΔΕΙΚΤΩΝ!J141)</f>
        <v>-1.6652793190612089E-3</v>
      </c>
      <c r="K141" s="10">
        <f>LN(ΣΥΝΘΕΣΗ_ΔΕΙΚΤΩΝ!K142/ΣΥΝΘΕΣΗ_ΔΕΙΚΤΩΝ!K141)</f>
        <v>2.0943173845243173E-2</v>
      </c>
      <c r="L141" s="10">
        <f>LN(ΣΥΝΘΕΣΗ_ΔΕΙΚΤΩΝ!L142/ΣΥΝΘΕΣΗ_ΔΕΙΚΤΩΝ!L141)</f>
        <v>2.1232220105774118E-2</v>
      </c>
      <c r="M141" s="10">
        <f>LN(ΣΥΝΘΕΣΗ_ΔΕΙΚΤΩΝ!M142/ΣΥΝΘΕΣΗ_ΔΕΙΚΤΩΝ!M141)</f>
        <v>-5.1063940745740277E-3</v>
      </c>
      <c r="N141" s="10">
        <f>LN(ΣΥΝΘΕΣΗ_ΔΕΙΚΤΩΝ!N142/ΣΥΝΘΕΣΗ_ΔΕΙΚΤΩΝ!N141)</f>
        <v>7.2464085207672533E-3</v>
      </c>
      <c r="O141" s="10">
        <f>LN(ΣΥΝΘΕΣΗ_ΔΕΙΚΤΩΝ!O142/ΣΥΝΘΕΣΗ_ΔΕΙΚΤΩΝ!O141)</f>
        <v>1.1764841579586431E-2</v>
      </c>
      <c r="P141" s="10">
        <f>LN(ΣΥΝΘΕΣΗ_ΔΕΙΚΤΩΝ!P142/ΣΥΝΘΕΣΗ_ΔΕΙΚΤΩΝ!P141)</f>
        <v>7.458745287676133E-3</v>
      </c>
      <c r="Q141" s="10">
        <f>LN(ΣΥΝΘΕΣΗ_ΔΕΙΚΤΩΝ!Q142/ΣΥΝΘΕΣΗ_ΔΕΙΚΤΩΝ!Q141)</f>
        <v>-8.3521205081843134E-3</v>
      </c>
      <c r="R141" s="10">
        <f>LN(ΣΥΝΘΕΣΗ_ΔΕΙΚΤΩΝ!R142/ΣΥΝΘΕΣΗ_ΔΕΙΚΤΩΝ!R141)</f>
        <v>4.7732787526578117E-3</v>
      </c>
      <c r="S141" s="10">
        <f>LN(ΣΥΝΘΕΣΗ_ΔΕΙΚΤΩΝ!S142/ΣΥΝΘΕΣΗ_ΔΕΙΚΤΩΝ!S141)</f>
        <v>0</v>
      </c>
      <c r="T141" s="10">
        <f>LN(ΣΥΝΘΕΣΗ_ΔΕΙΚΤΩΝ!T142/ΣΥΝΘΕΣΗ_ΔΕΙΚΤΩΝ!T141)</f>
        <v>1.1439590909394596E-2</v>
      </c>
      <c r="U141" s="10">
        <f>LN(ΣΥΝΘΕΣΗ_ΔΕΙΚΤΩΝ!U142/ΣΥΝΘΕΣΗ_ΔΕΙΚΤΩΝ!U141)</f>
        <v>0</v>
      </c>
      <c r="V141" s="10">
        <f>LN(ΣΥΝΘΕΣΗ_ΔΕΙΚΤΩΝ!V142/ΣΥΝΘΕΣΗ_ΔΕΙΚΤΩΝ!V141)</f>
        <v>-1.801850550267825E-2</v>
      </c>
      <c r="W141" s="10">
        <f>LN(ΣΥΝΘΕΣΗ_ΔΕΙΚΤΩΝ!W142/ΣΥΝΘΕΣΗ_ΔΕΙΚΤΩΝ!W141)</f>
        <v>7.8927007989089831E-3</v>
      </c>
      <c r="X141" s="10">
        <f>LN(ΣΥΝΘΕΣΗ_ΔΕΙΚΤΩΝ!X142/ΣΥΝΘΕΣΗ_ΔΕΙΚΤΩΝ!X141)</f>
        <v>1.1560822401076006E-2</v>
      </c>
      <c r="Y141" s="10">
        <f>LN(ΣΥΝΘΕΣΗ_ΔΕΙΚΤΩΝ!Y142/ΣΥΝΘΕΣΗ_ΔΕΙΚΤΩΝ!Y141)</f>
        <v>3.488725900044054E-2</v>
      </c>
      <c r="Z141" s="10">
        <f>LN(ΣΥΝΘΕΣΗ_ΔΕΙΚΤΩΝ!Z142/ΣΥΝΘΕΣΗ_ΔΕΙΚΤΩΝ!Z141)</f>
        <v>2.7779564107075671E-2</v>
      </c>
      <c r="AA141" s="10">
        <f>LN(ΣΥΝΘΕΣΗ_ΔΕΙΚΤΩΝ!AA142/ΣΥΝΘΕΣΗ_ΔΕΙΚΤΩΝ!AA141)</f>
        <v>-6.34922767865878E-3</v>
      </c>
      <c r="AB141" s="10">
        <f>LN(ΣΥΝΘΕΣΗ_ΔΕΙΚΤΩΝ!AB142/ΣΥΝΘΕΣΗ_ΔΕΙΚΤΩΝ!AB141)</f>
        <v>2.2962122603503781E-3</v>
      </c>
      <c r="AC141" s="10">
        <f>LN(ΣΥΝΘΕΣΗ_ΔΕΙΚΤΩΝ!AC142/ΣΥΝΘΕΣΗ_ΔΕΙΚΤΩΝ!AC141)</f>
        <v>1.9293202934678851E-2</v>
      </c>
      <c r="AD141" s="10">
        <f>LN(ΣΥΝΘΕΣΗ_ΔΕΙΚΤΩΝ!AD142/ΣΥΝΘΕΣΗ_ΔΕΙΚΤΩΝ!AD141)</f>
        <v>-9.2851177756795404E-3</v>
      </c>
      <c r="AE141" s="10">
        <f>LN(ΣΥΝΘΕΣΗ_ΔΕΙΚΤΩΝ!AE142/ΣΥΝΘΕΣΗ_ΔΕΙΚΤΩΝ!AE141)</f>
        <v>0</v>
      </c>
      <c r="AF141" s="10">
        <f>LN(ΣΥΝΘΕΣΗ_ΔΕΙΚΤΩΝ!AF142/ΣΥΝΘΕΣΗ_ΔΕΙΚΤΩΝ!AF141)</f>
        <v>1.80727810596946E-2</v>
      </c>
      <c r="AG141" s="10">
        <f>LN(ΣΥΝΘΕΣΗ_ΔΕΙΚΤΩΝ!AG142/ΣΥΝΘΕΣΗ_ΔΕΙΚΤΩΝ!AG141)</f>
        <v>2.3724803536303955E-3</v>
      </c>
      <c r="AH141" s="10">
        <f>LN(ΣΥΝΘΕΣΗ_ΔΕΙΚΤΩΝ!AH142/ΣΥΝΘΕΣΗ_ΔΕΙΚΤΩΝ!AH141)</f>
        <v>-3.7243990909824397E-3</v>
      </c>
      <c r="AI141" s="10">
        <f>LN(ΣΥΝΘΕΣΗ_ΔΕΙΚΤΩΝ!AI142/ΣΥΝΘΕΣΗ_ΔΕΙΚΤΩΝ!AI141)</f>
        <v>1.5109288083319834E-2</v>
      </c>
      <c r="AJ141" s="10">
        <f>LN(ΣΥΝΘΕΣΗ_ΔΕΙΚΤΩΝ!AJ142/ΣΥΝΘΕΣΗ_ΔΕΙΚΤΩΝ!AJ141)</f>
        <v>1.0582109330537008E-2</v>
      </c>
      <c r="AK141" s="10">
        <f>LN(ΣΥΝΘΕΣΗ_ΔΕΙΚΤΩΝ!AK142/ΣΥΝΘΕΣΗ_ΔΕΙΚΤΩΝ!AK141)</f>
        <v>-1.5873349156290122E-2</v>
      </c>
    </row>
    <row r="142" spans="1:37" x14ac:dyDescent="0.25">
      <c r="A142" s="5">
        <v>43031</v>
      </c>
      <c r="B142" s="10">
        <f>LN(ΣΥΝΘΕΣΗ_ΔΕΙΚΤΩΝ!B143/ΣΥΝΘΕΣΗ_ΔΕΙΚΤΩΝ!B142)</f>
        <v>3.4638067191879642E-3</v>
      </c>
      <c r="C142" s="10">
        <f>LN(ΣΥΝΘΕΣΗ_ΔΕΙΚΤΩΝ!C143/ΣΥΝΘΕΣΗ_ΔΕΙΚΤΩΝ!C142)</f>
        <v>-2.2153703517941766E-2</v>
      </c>
      <c r="D142" s="10">
        <f>LN(ΣΥΝΘΕΣΗ_ΔΕΙΚΤΩΝ!D143/ΣΥΝΘΕΣΗ_ΔΕΙΚΤΩΝ!D142)</f>
        <v>-6.7264827609506738E-3</v>
      </c>
      <c r="E142" s="10">
        <f>LN(ΣΥΝΘΕΣΗ_ΔΕΙΚΤΩΝ!E143/ΣΥΝΘΕΣΗ_ΔΕΙΚΤΩΝ!E142)</f>
        <v>-5.0779942269435826E-3</v>
      </c>
      <c r="F142" s="10">
        <f>LN(ΣΥΝΘΕΣΗ_ΔΕΙΚΤΩΝ!F143/ΣΥΝΘΕΣΗ_ΔΕΙΚΤΩΝ!F142)</f>
        <v>-1.562531790308087E-2</v>
      </c>
      <c r="G142" s="10">
        <f>LN(ΣΥΝΘΕΣΗ_ΔΕΙΚΤΩΝ!G143/ΣΥΝΘΕΣΗ_ΔΕΙΚΤΩΝ!G142)</f>
        <v>-3.4249923043078577E-2</v>
      </c>
      <c r="H142" s="10">
        <f>LN(ΣΥΝΘΕΣΗ_ΔΕΙΚΤΩΝ!H143/ΣΥΝΘΕΣΗ_ΔΕΙΚΤΩΝ!H142)</f>
        <v>-8.8440247964527725E-3</v>
      </c>
      <c r="I142" s="10">
        <f>LN(ΣΥΝΘΕΣΗ_ΔΕΙΚΤΩΝ!I143/ΣΥΝΘΕΣΗ_ΔΕΙΚΤΩΝ!I142)</f>
        <v>-7.6433493125680121E-3</v>
      </c>
      <c r="J142" s="10">
        <f>LN(ΣΥΝΘΕΣΗ_ΔΕΙΚΤΩΝ!J143/ΣΥΝΘΕΣΗ_ΔΕΙΚΤΩΝ!J142)</f>
        <v>0</v>
      </c>
      <c r="K142" s="10">
        <f>LN(ΣΥΝΘΕΣΗ_ΔΕΙΚΤΩΝ!K143/ΣΥΝΘΕΣΗ_ΔΕΙΚΤΩΝ!K142)</f>
        <v>-4.2334363826560653E-2</v>
      </c>
      <c r="L142" s="10">
        <f>LN(ΣΥΝΘΕΣΗ_ΔΕΙΚΤΩΝ!L143/ΣΥΝΘΕΣΗ_ΔΕΙΚΤΩΝ!L142)</f>
        <v>-2.6971116774792157E-2</v>
      </c>
      <c r="M142" s="10">
        <f>LN(ΣΥΝΘΕΣΗ_ΔΕΙΚΤΩΝ!M143/ΣΥΝΘΕΣΗ_ΔΕΙΚΤΩΝ!M142)</f>
        <v>-1.0291686036547636E-2</v>
      </c>
      <c r="N142" s="10">
        <f>LN(ΣΥΝΘΕΣΗ_ΔΕΙΚΤΩΝ!N143/ΣΥΝΘΕΣΗ_ΔΕΙΚΤΩΝ!N142)</f>
        <v>-1.7165571028504453E-2</v>
      </c>
      <c r="O142" s="10">
        <f>LN(ΣΥΝΘΕΣΗ_ΔΕΙΚΤΩΝ!O143/ΣΥΝΘΕΣΗ_ΔΕΙΚΤΩΝ!O142)</f>
        <v>-3.0881313801465377E-2</v>
      </c>
      <c r="P142" s="10">
        <f>LN(ΣΥΝΘΕΣΗ_ΔΕΙΚΤΩΝ!P143/ΣΥΝΘΕΣΗ_ΔΕΙΚΤΩΝ!P142)</f>
        <v>3.1796529173795844E-3</v>
      </c>
      <c r="Q142" s="10">
        <f>LN(ΣΥΝΘΕΣΗ_ΔΕΙΚΤΩΝ!Q143/ΣΥΝΘΕΣΗ_ΔΕΙΚΤΩΝ!Q142)</f>
        <v>-6.4725145056174788E-3</v>
      </c>
      <c r="R142" s="10">
        <f>LN(ΣΥΝΘΕΣΗ_ΔΕΙΚΤΩΝ!R143/ΣΥΝΘΕΣΗ_ΔΕΙΚΤΩΝ!R142)</f>
        <v>-9.5694510161506725E-3</v>
      </c>
      <c r="S142" s="10">
        <f>LN(ΣΥΝΘΕΣΗ_ΔΕΙΚΤΩΝ!S143/ΣΥΝΘΕΣΗ_ΔΕΙΚΤΩΝ!S142)</f>
        <v>-7.2551708811720217E-3</v>
      </c>
      <c r="T142" s="10">
        <f>LN(ΣΥΝΘΕΣΗ_ΔΕΙΚΤΩΝ!T143/ΣΥΝΘΕΣΗ_ΔΕΙΚΤΩΝ!T142)</f>
        <v>-1.3358977295198013E-2</v>
      </c>
      <c r="U142" s="10">
        <f>LN(ΣΥΝΘΕΣΗ_ΔΕΙΚΤΩΝ!U143/ΣΥΝΘΕΣΗ_ΔΕΙΚΤΩΝ!U142)</f>
        <v>3.1951599806602428E-2</v>
      </c>
      <c r="V142" s="10">
        <f>LN(ΣΥΝΘΕΣΗ_ΔΕΙΚΤΩΝ!V143/ΣΥΝΘΕΣΗ_ΔΕΙΚΤΩΝ!V142)</f>
        <v>-1.834913866819643E-2</v>
      </c>
      <c r="W142" s="10">
        <f>LN(ΣΥΝΘΕΣΗ_ΔΕΙΚΤΩΝ!W143/ΣΥΝΘΕΣΗ_ΔΕΙΚΤΩΝ!W142)</f>
        <v>-2.5479085300984899E-2</v>
      </c>
      <c r="X142" s="10">
        <f>LN(ΣΥΝΘΕΣΗ_ΔΕΙΚΤΩΝ!X143/ΣΥΝΘΕΣΗ_ΔΕΙΚΤΩΝ!X142)</f>
        <v>-1.8562017860059538E-2</v>
      </c>
      <c r="Y142" s="10">
        <f>LN(ΣΥΝΘΕΣΗ_ΔΕΙΚΤΩΝ!Y143/ΣΥΝΘΕΣΗ_ΔΕΙΚΤΩΝ!Y142)</f>
        <v>-1.4388737452099669E-2</v>
      </c>
      <c r="Z142" s="10">
        <f>LN(ΣΥΝΘΕΣΗ_ΔΕΙΚΤΩΝ!Z143/ΣΥΝΘΕΣΗ_ΔΕΙΚΤΩΝ!Z142)</f>
        <v>-1.3793322132335873E-2</v>
      </c>
      <c r="AA142" s="10">
        <f>LN(ΣΥΝΘΕΣΗ_ΔΕΙΚΤΩΝ!AA143/ΣΥΝΘΕΣΗ_ΔΕΙΚΤΩΝ!AA142)</f>
        <v>-1.2820688429061434E-2</v>
      </c>
      <c r="AB142" s="10">
        <f>LN(ΣΥΝΘΕΣΗ_ΔΕΙΚΤΩΝ!AB143/ΣΥΝΘΕΣΗ_ΔΕΙΚΤΩΝ!AB142)</f>
        <v>-4.5977092486295425E-3</v>
      </c>
      <c r="AC142" s="10">
        <f>LN(ΣΥΝΘΕΣΗ_ΔΕΙΚΤΩΝ!AC143/ΣΥΝΘΕΣΗ_ΔΕΙΚΤΩΝ!AC142)</f>
        <v>-1.9293202934678896E-2</v>
      </c>
      <c r="AD142" s="10">
        <f>LN(ΣΥΝΘΕΣΗ_ΔΕΙΚΤΩΝ!AD143/ΣΥΝΘΕΣΗ_ΔΕΙΚΤΩΝ!AD142)</f>
        <v>-1.1257154524634447E-2</v>
      </c>
      <c r="AE142" s="10">
        <f>LN(ΣΥΝΘΕΣΗ_ΔΕΙΚΤΩΝ!AE143/ΣΥΝΘΕΣΗ_ΔΕΙΚΤΩΝ!AE142)</f>
        <v>-9.3023926623135612E-3</v>
      </c>
      <c r="AF142" s="10">
        <f>LN(ΣΥΝΘΕΣΗ_ΔΕΙΚΤΩΝ!AF143/ΣΥΝΘΕΣΗ_ΔΕΙΚΤΩΝ!AF142)</f>
        <v>-7.4906717291576257E-3</v>
      </c>
      <c r="AG142" s="10">
        <f>LN(ΣΥΝΘΕΣΗ_ΔΕΙΚΤΩΝ!AG143/ΣΥΝΘΕΣΗ_ΔΕΙΚΤΩΝ!AG142)</f>
        <v>-7.1343941138738683E-3</v>
      </c>
      <c r="AH142" s="10">
        <f>LN(ΣΥΝΘΕΣΗ_ΔΕΙΚΤΩΝ!AH143/ΣΥΝΘΕΣΗ_ΔΕΙΚΤΩΝ!AH142)</f>
        <v>-2.6466573188163287E-2</v>
      </c>
      <c r="AI142" s="10">
        <f>LN(ΣΥΝΘΕΣΗ_ΔΕΙΚΤΩΝ!AI143/ΣΥΝΘΕΣΗ_ΔΕΙΚΤΩΝ!AI142)</f>
        <v>-1.9031716298215963E-2</v>
      </c>
      <c r="AJ142" s="10">
        <f>LN(ΣΥΝΘΕΣΗ_ΔΕΙΚΤΩΝ!AJ143/ΣΥΝΘΕΣΗ_ΔΕΙΚΤΩΝ!AJ142)</f>
        <v>-4.5768418455580703E-2</v>
      </c>
      <c r="AK142" s="10">
        <f>LN(ΣΥΝΘΕΣΗ_ΔΕΙΚΤΩΝ!AK143/ΣΥΝΘΕΣΗ_ΔΕΙΚΤΩΝ!AK142)</f>
        <v>-4.0080213975387108E-3</v>
      </c>
    </row>
    <row r="143" spans="1:37" x14ac:dyDescent="0.25">
      <c r="A143" s="5">
        <v>43032</v>
      </c>
      <c r="B143" s="10">
        <f>LN(ΣΥΝΘΕΣΗ_ΔΕΙΚΤΩΝ!B144/ΣΥΝΘΕΣΗ_ΔΕΙΚΤΩΝ!B143)</f>
        <v>3.4572169747978823E-4</v>
      </c>
      <c r="C143" s="10">
        <f>LN(ΣΥΝΘΕΣΗ_ΔΕΙΚΤΩΝ!C144/ΣΥΝΘΕΣΗ_ΔΕΙΚΤΩΝ!C143)</f>
        <v>7.4392331639392909E-3</v>
      </c>
      <c r="D143" s="10">
        <f>LN(ΣΥΝΘΕΣΗ_ΔΕΙΚΤΩΝ!D144/ΣΥΝΘΕΣΗ_ΔΕΙΚΤΩΝ!D143)</f>
        <v>1.1242272122809105E-3</v>
      </c>
      <c r="E143" s="10">
        <f>LN(ΣΥΝΘΕΣΗ_ΔΕΙΚΤΩΝ!E144/ΣΥΝΘΕΣΗ_ΔΕΙΚΤΩΝ!E143)</f>
        <v>0</v>
      </c>
      <c r="F143" s="10">
        <f>LN(ΣΥΝΘΕΣΗ_ΔΕΙΚΤΩΝ!F144/ΣΥΝΘΕΣΗ_ΔΕΙΚΤΩΝ!F143)</f>
        <v>6.2794554848431012E-3</v>
      </c>
      <c r="G143" s="10">
        <f>LN(ΣΥΝΘΕΣΗ_ΔΕΙΚΤΩΝ!G144/ΣΥΝΘΕΣΗ_ΔΕΙΚΤΩΝ!G143)</f>
        <v>0</v>
      </c>
      <c r="H143" s="10">
        <f>LN(ΣΥΝΘΕΣΗ_ΔΕΙΚΤΩΝ!H144/ΣΥΝΘΕΣΗ_ΔΕΙΚΤΩΝ!H143)</f>
        <v>1.7610518008635369E-2</v>
      </c>
      <c r="I143" s="10">
        <f>LN(ΣΥΝΘΕΣΗ_ΔΕΙΚΤΩΝ!I144/ΣΥΝΘΕΣΗ_ΔΕΙΚΤΩΝ!I143)</f>
        <v>5.102051883895552E-3</v>
      </c>
      <c r="J143" s="10">
        <f>LN(ΣΥΝΘΕΣΗ_ΔΕΙΚΤΩΝ!J144/ΣΥΝΘΕΣΗ_ΔΕΙΚΤΩΝ!J143)</f>
        <v>7.4720148387010564E-3</v>
      </c>
      <c r="K143" s="10">
        <f>LN(ΣΥΝΘΕΣΗ_ΔΕΙΚΤΩΝ!K144/ΣΥΝΘΕΣΗ_ΔΕΙΚΤΩΝ!K143)</f>
        <v>0</v>
      </c>
      <c r="L143" s="10">
        <f>LN(ΣΥΝΘΕΣΗ_ΔΕΙΚΤΩΝ!L144/ΣΥΝΘΕΣΗ_ΔΕΙΚΤΩΝ!L143)</f>
        <v>1.1445046245872878E-2</v>
      </c>
      <c r="M143" s="10">
        <f>LN(ΣΥΝΘΕΣΗ_ΔΕΙΚΤΩΝ!M144/ΣΥΝΘΕΣΗ_ΔΕΙΚΤΩΝ!M143)</f>
        <v>2.8889009852137069E-2</v>
      </c>
      <c r="N143" s="10">
        <f>LN(ΣΥΝΘΕΣΗ_ΔΕΙΚΤΩΝ!N144/ΣΥΝΘΕΣΗ_ΔΕΙΚΤΩΝ!N143)</f>
        <v>2.9976404700263796E-2</v>
      </c>
      <c r="O143" s="10">
        <f>LN(ΣΥΝΘΕΣΗ_ΔΕΙΚΤΩΝ!O144/ΣΥΝΘΕΣΗ_ΔΕΙΚΤΩΝ!O143)</f>
        <v>1.7932339460662101E-2</v>
      </c>
      <c r="P143" s="10">
        <f>LN(ΣΥΝΘΕΣΗ_ΔΕΙΚΤΩΝ!P144/ΣΥΝΘΕΣΗ_ΔΕΙΚΤΩΝ!P143)</f>
        <v>-1.0587613482419878E-3</v>
      </c>
      <c r="Q143" s="10">
        <f>LN(ΣΥΝΘΕΣΗ_ΔΕΙΚΤΩΝ!Q144/ΣΥΝΘΕΣΗ_ΔΕΙΚΤΩΝ!Q143)</f>
        <v>0</v>
      </c>
      <c r="R143" s="10">
        <f>LN(ΣΥΝΘΕΣΗ_ΔΕΙΚΤΩΝ!R144/ΣΥΝΘΕΣΗ_ΔΕΙΚΤΩΝ!R143)</f>
        <v>0</v>
      </c>
      <c r="S143" s="10">
        <f>LN(ΣΥΝΘΕΣΗ_ΔΕΙΚΤΩΝ!S144/ΣΥΝΘΕΣΗ_ΔΕΙΚΤΩΝ!S143)</f>
        <v>4.8426244757879908E-3</v>
      </c>
      <c r="T143" s="10">
        <f>LN(ΣΥΝΘΕΣΗ_ΔΕΙΚΤΩΝ!T144/ΣΥΝΘΕΣΗ_ΔΕΙΚΤΩΝ!T143)</f>
        <v>-9.6107647955047816E-4</v>
      </c>
      <c r="U143" s="10">
        <f>LN(ΣΥΝΘΕΣΗ_ΔΕΙΚΤΩΝ!U144/ΣΥΝΘΕΣΗ_ΔΕΙΚΤΩΝ!U143)</f>
        <v>0</v>
      </c>
      <c r="V143" s="10">
        <f>LN(ΣΥΝΘΕΣΗ_ΔΕΙΚΤΩΝ!V144/ΣΥΝΘΕΣΗ_ΔΕΙΚΤΩΝ!V143)</f>
        <v>7.38010729762246E-3</v>
      </c>
      <c r="W143" s="10">
        <f>LN(ΣΥΝΘΕΣΗ_ΔΕΙΚΤΩΝ!W144/ΣΥΝΘΕΣΗ_ΔΕΙΚΤΩΝ!W143)</f>
        <v>1.600034134644112E-2</v>
      </c>
      <c r="X143" s="10">
        <f>LN(ΣΥΝΘΕΣΗ_ΔΕΙΚΤΩΝ!X144/ΣΥΝΘΕΣΗ_ΔΕΙΚΤΩΝ!X143)</f>
        <v>1.8562017860059558E-2</v>
      </c>
      <c r="Y143" s="10">
        <f>LN(ΣΥΝΘΕΣΗ_ΔΕΙΚΤΩΝ!Y144/ΣΥΝΘΕΣΗ_ΔΕΙΚΤΩΝ!Y143)</f>
        <v>1.7241806434506173E-2</v>
      </c>
      <c r="Z143" s="10">
        <f>LN(ΣΥΝΘΕΣΗ_ΔΕΙΚΤΩΝ!Z144/ΣΥΝΘΕΣΗ_ΔΕΙΚΤΩΝ!Z143)</f>
        <v>-2.8170876966696335E-2</v>
      </c>
      <c r="AA143" s="10">
        <f>LN(ΣΥΝΘΕΣΗ_ΔΕΙΚΤΩΝ!AA144/ΣΥΝΘΕΣΗ_ΔΕΙΚΤΩΝ!AA143)</f>
        <v>-6.4725145056174788E-3</v>
      </c>
      <c r="AB143" s="10">
        <f>LN(ΣΥΝΘΕΣΗ_ΔΕΙΚΤΩΝ!AB144/ΣΥΝΘΕΣΗ_ΔΕΙΚΤΩΝ!AB143)</f>
        <v>4.5977092486295494E-3</v>
      </c>
      <c r="AC143" s="10">
        <f>LN(ΣΥΝΘΕΣΗ_ΔΕΙΚΤΩΝ!AC144/ΣΥΝΘΕΣΗ_ΔΕΙΚΤΩΝ!AC143)</f>
        <v>1.2903404835908001E-2</v>
      </c>
      <c r="AD143" s="10">
        <f>LN(ΣΥΝΘΕΣΗ_ΔΕΙΚΤΩΝ!AD144/ΣΥΝΘΕΣΗ_ΔΕΙΚΤΩΝ!AD143)</f>
        <v>5.6444176196771313E-3</v>
      </c>
      <c r="AE143" s="10">
        <f>LN(ΣΥΝΘΕΣΗ_ΔΕΙΚΤΩΝ!AE144/ΣΥΝΘΕΣΗ_ΔΕΙΚΤΩΝ!AE143)</f>
        <v>-9.3897403498390316E-3</v>
      </c>
      <c r="AF143" s="10">
        <f>LN(ΣΥΝΘΕΣΗ_ΔΕΙΚΤΩΝ!AF144/ΣΥΝΘΕΣΗ_ΔΕΙΚΤΩΝ!AF143)</f>
        <v>1.9360247284541394E-2</v>
      </c>
      <c r="AG143" s="10">
        <f>LN(ΣΥΝΘΕΣΗ_ΔΕΙΚΤΩΝ!AG144/ΣΥΝΘΕΣΗ_ΔΕΙΚΤΩΝ!AG143)</f>
        <v>-4.7846981233363823E-3</v>
      </c>
      <c r="AH143" s="10">
        <f>LN(ΣΥΝΘΕΣΗ_ΔΕΙΚΤΩΝ!AH144/ΣΥΝΘΕΣΗ_ΔΕΙΚΤΩΝ!AH143)</f>
        <v>-2.3256862164267235E-2</v>
      </c>
      <c r="AI143" s="10">
        <f>LN(ΣΥΝΘΕΣΗ_ΔΕΙΚΤΩΝ!AI144/ΣΥΝΘΕΣΗ_ΔΕΙΚΤΩΝ!AI143)</f>
        <v>0</v>
      </c>
      <c r="AJ143" s="10">
        <f>LN(ΣΥΝΘΕΣΗ_ΔΕΙΚΤΩΝ!AJ144/ΣΥΝΘΕΣΗ_ΔΕΙΚΤΩΝ!AJ143)</f>
        <v>1.3680103904080176E-2</v>
      </c>
      <c r="AK143" s="10">
        <f>LN(ΣΥΝΘΕΣΗ_ΔΕΙΚΤΩΝ!AK144/ΣΥΝΘΕΣΗ_ΔΕΙΚΤΩΝ!AK143)</f>
        <v>2.7724548014854768E-2</v>
      </c>
    </row>
    <row r="144" spans="1:37" x14ac:dyDescent="0.25">
      <c r="A144" s="5">
        <v>43033</v>
      </c>
      <c r="B144" s="10">
        <f>LN(ΣΥΝΘΕΣΗ_ΔΕΙΚΤΩΝ!B145/ΣΥΝΘΕΣΗ_ΔΕΙΚΤΩΝ!B144)</f>
        <v>-1.0375238696572796E-3</v>
      </c>
      <c r="C144" s="10">
        <f>LN(ΣΥΝΘΕΣΗ_ΔΕΙΚΤΩΝ!C145/ΣΥΝΘΕΣΗ_ΔΕΙΚΤΩΝ!C144)</f>
        <v>5.6996296783803468E-4</v>
      </c>
      <c r="D144" s="10">
        <f>LN(ΣΥΝΘΕΣΗ_ΔΕΙΚΤΩΝ!D145/ΣΥΝΘΕΣΗ_ΔΕΙΚΤΩΝ!D144)</f>
        <v>5.6022555486697516E-3</v>
      </c>
      <c r="E144" s="10">
        <f>LN(ΣΥΝΘΕΣΗ_ΔΕΙΚΤΩΝ!E145/ΣΥΝΘΕΣΗ_ΔΕΙΚΤΩΝ!E144)</f>
        <v>-1.4652276786870375E-2</v>
      </c>
      <c r="F144" s="10">
        <f>LN(ΣΥΝΘΕΣΗ_ΔΕΙΚΤΩΝ!F145/ΣΥΝΘΕΣΗ_ΔΕΙΚΤΩΝ!F144)</f>
        <v>0</v>
      </c>
      <c r="G144" s="10">
        <f>LN(ΣΥΝΘΕΣΗ_ΔΕΙΚΤΩΝ!G145/ΣΥΝΘΕΣΗ_ΔΕΙΚΤΩΝ!G144)</f>
        <v>-1.7575144821507602E-2</v>
      </c>
      <c r="H144" s="10">
        <f>LN(ΣΥΝΘΕΣΗ_ΔΕΙΚΤΩΝ!H145/ΣΥΝΘΕΣΗ_ΔΕΙΚΤΩΝ!H144)</f>
        <v>-1.6342287020640184E-2</v>
      </c>
      <c r="I144" s="10">
        <f>LN(ΣΥΝΘΕΣΗ_ΔΕΙΚΤΩΝ!I145/ΣΥΝΘΕΣΗ_ΔΕΙΚΤΩΝ!I144)</f>
        <v>2.5412974286725481E-3</v>
      </c>
      <c r="J144" s="10">
        <f>LN(ΣΥΝΘΕΣΗ_ΔΕΙΚΤΩΝ!J145/ΣΥΝΘΕΣΗ_ΔΕΙΚΤΩΝ!J144)</f>
        <v>2.5317807984290001E-2</v>
      </c>
      <c r="K144" s="10">
        <f>LN(ΣΥΝΘΕΣΗ_ΔΕΙΚΤΩΝ!K145/ΣΥΝΘΕΣΗ_ΔΕΙΚΤΩΝ!K144)</f>
        <v>-1.0869672236903879E-2</v>
      </c>
      <c r="L144" s="10">
        <f>LN(ΣΥΝΘΕΣΗ_ΔΕΙΚΤΩΝ!L145/ΣΥΝΘΕΣΗ_ΔΕΙΚΤΩΝ!L144)</f>
        <v>7.0872018830548311E-3</v>
      </c>
      <c r="M144" s="10">
        <f>LN(ΣΥΝΘΕΣΗ_ΔΕΙΚΤΩΝ!M145/ΣΥΝΘΕΣΗ_ΔΕΙΚΤΩΝ!M144)</f>
        <v>-1.1794576492836816E-2</v>
      </c>
      <c r="N144" s="10">
        <f>LN(ΣΥΝΘΕΣΗ_ΔΕΙΚΤΩΝ!N145/ΣΥΝΘΕΣΗ_ΔΕΙΚΤΩΝ!N144)</f>
        <v>5.0903538895028194E-4</v>
      </c>
      <c r="O144" s="10">
        <f>LN(ΣΥΝΘΕΣΗ_ΔΕΙΚΤΩΝ!O145/ΣΥΝΘΕΣΗ_ΔΕΙΚΤΩΝ!O144)</f>
        <v>4.728141195946116E-3</v>
      </c>
      <c r="P144" s="10">
        <f>LN(ΣΥΝΘΕΣΗ_ΔΕΙΚΤΩΝ!P145/ΣΥΝΘΕΣΗ_ΔΕΙΚΤΩΝ!P144)</f>
        <v>1.0587613482421182E-3</v>
      </c>
      <c r="Q144" s="10">
        <f>LN(ΣΥΝΘΕΣΗ_ΔΕΙΚΤΩΝ!Q145/ΣΥΝΘΕΣΗ_ΔΕΙΚΤΩΝ!Q144)</f>
        <v>7.7620053354891094E-3</v>
      </c>
      <c r="R144" s="10">
        <f>LN(ΣΥΝΘΕΣΗ_ΔΕΙΚΤΩΝ!R145/ΣΥΝΘΕΣΗ_ΔΕΙΚΤΩΝ!R144)</f>
        <v>9.5694510161506725E-3</v>
      </c>
      <c r="S144" s="10">
        <f>LN(ΣΥΝΘΕΣΗ_ΔΕΙΚΤΩΝ!S145/ΣΥΝΘΕΣΗ_ΔΕΙΚΤΩΝ!S144)</f>
        <v>0</v>
      </c>
      <c r="T144" s="10">
        <f>LN(ΣΥΝΘΕΣΗ_ΔΕΙΚΤΩΝ!T145/ΣΥΝΘΕΣΗ_ΔΕΙΚΤΩΝ!T144)</f>
        <v>-4.8088483735084377E-4</v>
      </c>
      <c r="U144" s="10">
        <f>LN(ΣΥΝΘΕΣΗ_ΔΕΙΚΤΩΝ!U145/ΣΥΝΘΕΣΗ_ΔΕΙΚΤΩΝ!U144)</f>
        <v>0</v>
      </c>
      <c r="V144" s="10">
        <f>LN(ΣΥΝΘΕΣΗ_ΔΕΙΚΤΩΝ!V145/ΣΥΝΘΕΣΗ_ΔΕΙΚΤΩΝ!V144)</f>
        <v>-7.3801072976225337E-3</v>
      </c>
      <c r="W144" s="10">
        <f>LN(ΣΥΝΘΕΣΗ_ΔΕΙΚΤΩΝ!W145/ΣΥΝΘΕΣΗ_ΔΕΙΚΤΩΝ!W144)</f>
        <v>-6.3694482854798227E-3</v>
      </c>
      <c r="X144" s="10">
        <f>LN(ΣΥΝΘΕΣΗ_ΔΕΙΚΤΩΝ!X145/ΣΥΝΘΕΣΗ_ΔΕΙΚΤΩΝ!X144)</f>
        <v>2.2962122603503781E-3</v>
      </c>
      <c r="Y144" s="10">
        <f>LN(ΣΥΝΘΕΣΗ_ΔΕΙΚΤΩΝ!Y145/ΣΥΝΘΕΣΗ_ΔΕΙΚΤΩΝ!Y144)</f>
        <v>3.9111130116625696E-2</v>
      </c>
      <c r="Z144" s="10">
        <f>LN(ΣΥΝΘΕΣΗ_ΔΕΙΚΤΩΝ!Z145/ΣΥΝΘΕΣΗ_ΔΕΙΚΤΩΝ!Z144)</f>
        <v>1.4184634991956381E-2</v>
      </c>
      <c r="AA144" s="10">
        <f>LN(ΣΥΝΘΕΣΗ_ΔΕΙΚΤΩΝ!AA145/ΣΥΝΘΕΣΗ_ΔΕΙΚΤΩΝ!AA144)</f>
        <v>-6.5146810211937538E-3</v>
      </c>
      <c r="AB144" s="10">
        <f>LN(ΣΥΝΘΕΣΗ_ΔΕΙΚΤΩΝ!AB145/ΣΥΝΘΕΣΗ_ΔΕΙΚΤΩΝ!AB144)</f>
        <v>0</v>
      </c>
      <c r="AC144" s="10">
        <f>LN(ΣΥΝΘΕΣΗ_ΔΕΙΚΤΩΝ!AC145/ΣΥΝΘΕΣΗ_ΔΕΙΚΤΩΝ!AC144)</f>
        <v>6.2131781107006179E-2</v>
      </c>
      <c r="AD144" s="10">
        <f>LN(ΣΥΝΘΕΣΗ_ΔΕΙΚΤΩΝ!AD145/ΣΥΝΘΕΣΗ_ΔΕΙΚΤΩΝ!AD144)</f>
        <v>-5.6444176196770697E-3</v>
      </c>
      <c r="AE144" s="10">
        <f>LN(ΣΥΝΘΕΣΗ_ΔΕΙΚΤΩΝ!AE145/ΣΥΝΘΕΣΗ_ΔΕΙΚΤΩΝ!AE144)</f>
        <v>0</v>
      </c>
      <c r="AF144" s="10">
        <f>LN(ΣΥΝΘΕΣΗ_ΔΕΙΚΤΩΝ!AF145/ΣΥΝΘΕΣΗ_ΔΕΙΚΤΩΝ!AF144)</f>
        <v>-5.9171770280885072E-3</v>
      </c>
      <c r="AG144" s="10">
        <f>LN(ΣΥΝΘΕΣΗ_ΔΕΙΚΤΩΝ!AG145/ΣΥΝΘΕΣΗ_ΔΕΙΚΤΩΝ!AG144)</f>
        <v>0</v>
      </c>
      <c r="AH144" s="10">
        <f>LN(ΣΥΝΘΕΣΗ_ΔΕΙΚΤΩΝ!AH145/ΣΥΝΘΕΣΗ_ΔΕΙΚΤΩΝ!AH144)</f>
        <v>-5.6466611667771179E-2</v>
      </c>
      <c r="AI144" s="10">
        <f>LN(ΣΥΝΘΕΣΗ_ΔΕΙΚΤΩΝ!AI145/ΣΥΝΘΕΣΗ_ΔΕΙΚΤΩΝ!AI144)</f>
        <v>1.7452011410308043E-3</v>
      </c>
      <c r="AJ144" s="10">
        <f>LN(ΣΥΝΘΕΣΗ_ΔΕΙΚΤΩΝ!AJ145/ΣΥΝΘΕΣΗ_ΔΕΙΚΤΩΝ!AJ144)</f>
        <v>-2.7210901143607247E-3</v>
      </c>
      <c r="AK144" s="10">
        <f>LN(ΣΥΝΘΕΣΗ_ΔΕΙΚΤΩΝ!AK145/ΣΥΝΘΕΣΗ_ΔΕΙΚΤΩΝ!AK144)</f>
        <v>-2.3716526617316044E-2</v>
      </c>
    </row>
    <row r="145" spans="1:37" x14ac:dyDescent="0.25">
      <c r="A145" s="5">
        <v>43034</v>
      </c>
      <c r="B145" s="10">
        <f>LN(ΣΥΝΘΕΣΗ_ΔΕΙΚΤΩΝ!B146/ΣΥΝΘΕΣΗ_ΔΕΙΚΤΩΝ!B145)</f>
        <v>-4.8560622655403887E-3</v>
      </c>
      <c r="C145" s="10">
        <f>LN(ΣΥΝΘΕΣΗ_ΔΕΙΚΤΩΝ!C146/ΣΥΝΘΕΣΗ_ΔΕΙΚΤΩΝ!C145)</f>
        <v>-2.8530689824065106E-3</v>
      </c>
      <c r="D145" s="10">
        <f>LN(ΣΥΝΘΕΣΗ_ΔΕΙΚΤΩΝ!D146/ΣΥΝΘΕΣΗ_ΔΕΙΚΤΩΝ!D145)</f>
        <v>-3.357585694845934E-3</v>
      </c>
      <c r="E145" s="10">
        <f>LN(ΣΥΝΘΕΣΗ_ΔΕΙΚΤΩΝ!E146/ΣΥΝΘΕΣΗ_ΔΕΙΚΤΩΝ!E145)</f>
        <v>-3.6968618813262031E-3</v>
      </c>
      <c r="F145" s="10">
        <f>LN(ΣΥΝΘΕΣΗ_ΔΕΙΚΤΩΝ!F146/ΣΥΝΘΕΣΗ_ΔΕΙΚΤΩΝ!F145)</f>
        <v>-4.7058910374125048E-3</v>
      </c>
      <c r="G145" s="10">
        <f>LN(ΣΥΝΘΕΣΗ_ΔΕΙΚΤΩΝ!G146/ΣΥΝΘΕΣΗ_ΔΕΙΚΤΩΝ!G145)</f>
        <v>7.0671672230923528E-3</v>
      </c>
      <c r="H145" s="10">
        <f>LN(ΣΥΝΘΕΣΗ_ΔΕΙΚΤΩΝ!H146/ΣΥΝΘΕΣΗ_ΔΕΙΚΤΩΝ!H145)</f>
        <v>-2.5380724284710002E-3</v>
      </c>
      <c r="I145" s="10">
        <f>LN(ΣΥΝΘΕΣΗ_ΔΕΙΚΤΩΝ!I146/ΣΥΝΘΕΣΗ_ΔΕΙΚΤΩΝ!I145)</f>
        <v>0</v>
      </c>
      <c r="J145" s="10">
        <f>LN(ΣΥΝΘΕΣΗ_ΔΕΙΚΤΩΝ!J146/ΣΥΝΘΕΣΗ_ΔΕΙΚΤΩΝ!J145)</f>
        <v>-4.0404095370050862E-3</v>
      </c>
      <c r="K145" s="10">
        <f>LN(ΣΥΝΘΕΣΗ_ΔΕΙΚΤΩΝ!K146/ΣΥΝΘΕΣΗ_ΔΕΙΚΤΩΝ!K145)</f>
        <v>2.1622464013165709E-2</v>
      </c>
      <c r="L145" s="10">
        <f>LN(ΣΥΝΘΕΣΗ_ΔΕΙΚΤΩΝ!L146/ΣΥΝΘΕΣΗ_ΔΕΙΚΤΩΝ!L145)</f>
        <v>7.037326720576084E-3</v>
      </c>
      <c r="M145" s="10">
        <f>LN(ΣΥΝΘΕΣΗ_ΔΕΙΚΤΩΝ!M146/ΣΥΝΘΕΣΗ_ΔΕΙΚΤΩΝ!M145)</f>
        <v>-2.0548668227387677E-2</v>
      </c>
      <c r="N145" s="10">
        <f>LN(ΣΥΝΘΕΣΗ_ΔΕΙΚΤΩΝ!N146/ΣΥΝΘΕΣΗ_ΔΕΙΚΤΩΝ!N145)</f>
        <v>-6.1255934266825074E-3</v>
      </c>
      <c r="O145" s="10">
        <f>LN(ΣΥΝΘΕΣΗ_ΔΕΙΚΤΩΝ!O146/ΣΥΝΘΕΣΗ_ΔΕΙΚΤΩΝ!O145)</f>
        <v>2.3311078868446931E-2</v>
      </c>
      <c r="P145" s="10">
        <f>LN(ΣΥΝΘΕΣΗ_ΔΕΙΚΤΩΝ!P146/ΣΥΝΘΕΣΗ_ΔΕΙΚΤΩΝ!P145)</f>
        <v>4.2238711161852434E-3</v>
      </c>
      <c r="Q145" s="10">
        <f>LN(ΣΥΝΘΕΣΗ_ΔΕΙΚΤΩΝ!Q146/ΣΥΝΘΕΣΗ_ΔΕΙΚΤΩΝ!Q145)</f>
        <v>-7.7620053354891892E-3</v>
      </c>
      <c r="R145" s="10">
        <f>LN(ΣΥΝΘΕΣΗ_ΔΕΙΚΤΩΝ!R146/ΣΥΝΘΕΣΗ_ΔΕΙΚΤΩΝ!R145)</f>
        <v>-5.7306747089850953E-3</v>
      </c>
      <c r="S145" s="10">
        <f>LN(ΣΥΝΘΕΣΗ_ΔΕΙΚΤΩΝ!S146/ΣΥΝΘΕΣΗ_ΔΕΙΚΤΩΝ!S145)</f>
        <v>0</v>
      </c>
      <c r="T145" s="10">
        <f>LN(ΣΥΝΘΕΣΗ_ΔΕΙΚΤΩΝ!T146/ΣΥΝΘΕΣΗ_ΔΕΙΚΤΩΝ!T145)</f>
        <v>-1.8937201019750844E-2</v>
      </c>
      <c r="U145" s="10">
        <f>LN(ΣΥΝΘΕΣΗ_ΔΕΙΚΤΩΝ!U146/ΣΥΝΘΕΣΗ_ΔΕΙΚΤΩΝ!U145)</f>
        <v>-7.1691928456116563E-2</v>
      </c>
      <c r="V145" s="10">
        <f>LN(ΣΥΝΘΕΣΗ_ΔΕΙΚΤΩΝ!V146/ΣΥΝΘΕΣΗ_ΔΕΙΚΤΩΝ!V145)</f>
        <v>1.1049836186584935E-2</v>
      </c>
      <c r="W145" s="10">
        <f>LN(ΣΥΝΘΕΣΗ_ΔΕΙΚΤΩΝ!W146/ΣΥΝΘΕΣΗ_ΔΕΙΚΤΩΝ!W145)</f>
        <v>7.9554914411146798E-3</v>
      </c>
      <c r="X145" s="10">
        <f>LN(ΣΥΝΘΕΣΗ_ΔΕΙΚΤΩΝ!X146/ΣΥΝΘΕΣΗ_ΔΕΙΚΤΩΝ!X145)</f>
        <v>-6.9045153465444866E-3</v>
      </c>
      <c r="Y145" s="10">
        <f>LN(ΣΥΝΘΕΣΗ_ΔΕΙΚΤΩΝ!Y146/ΣΥΝΘΕΣΗ_ΔΕΙΚΤΩΝ!Y145)</f>
        <v>-2.7434859457508326E-3</v>
      </c>
      <c r="Z145" s="10">
        <f>LN(ΣΥΝΘΕΣΗ_ΔΕΙΚΤΩΝ!Z146/ΣΥΝΘΕΣΗ_ΔΕΙΚΤΩΝ!Z145)</f>
        <v>7.0175726586465398E-3</v>
      </c>
      <c r="AA145" s="10">
        <f>LN(ΣΥΝΘΕΣΗ_ΔΕΙΚΤΩΝ!AA146/ΣΥΝΘΕΣΗ_ΔΕΙΚΤΩΝ!AA145)</f>
        <v>1.2987195526811112E-2</v>
      </c>
      <c r="AB145" s="10">
        <f>LN(ΣΥΝΘΕΣΗ_ΔΕΙΚΤΩΝ!AB146/ΣΥΝΘΕΣΗ_ΔΕΙΚΤΩΝ!AB145)</f>
        <v>0</v>
      </c>
      <c r="AC145" s="10">
        <f>LN(ΣΥΝΘΕΣΗ_ΔΕΙΚΤΩΝ!AC146/ΣΥΝΘΕΣΗ_ΔΕΙΚΤΩΝ!AC145)</f>
        <v>2.3810648693718607E-2</v>
      </c>
      <c r="AD145" s="10">
        <f>LN(ΣΥΝΘΕΣΗ_ΔΕΙΚΤΩΝ!AD146/ΣΥΝΘΕΣΗ_ΔΕΙΚΤΩΝ!AD145)</f>
        <v>1.4981553615616894E-2</v>
      </c>
      <c r="AE145" s="10">
        <f>LN(ΣΥΝΘΕΣΗ_ΔΕΙΚΤΩΝ!AE146/ΣΥΝΘΕΣΗ_ΔΕΙΚΤΩΝ!AE145)</f>
        <v>0</v>
      </c>
      <c r="AF145" s="10">
        <f>LN(ΣΥΝΘΕΣΗ_ΔΕΙΚΤΩΝ!AF146/ΣΥΝΘΕΣΗ_ΔΕΙΚΤΩΝ!AF145)</f>
        <v>2.2011160101351363E-2</v>
      </c>
      <c r="AG145" s="10">
        <f>LN(ΣΥΝΘΕΣΗ_ΔΕΙΚΤΩΝ!AG146/ΣΥΝΘΕΣΗ_ΔΕΙΚΤΩΝ!AG145)</f>
        <v>7.168489478612497E-3</v>
      </c>
      <c r="AH145" s="10">
        <f>LN(ΣΥΝΘΕΣΗ_ΔΕΙΚΤΩΝ!AH146/ΣΥΝΘΕΣΗ_ΔΕΙΚΤΩΝ!AH145)</f>
        <v>-8.3333815591442994E-3</v>
      </c>
      <c r="AI145" s="10">
        <f>LN(ΣΥΝΘΕΣΗ_ΔΕΙΚΤΩΝ!AI146/ΣΥΝΘΕΣΗ_ΔΕΙΚΤΩΝ!AI145)</f>
        <v>4.7836577414327877E-3</v>
      </c>
      <c r="AJ145" s="10">
        <f>LN(ΣΥΝΘΕΣΗ_ΔΕΙΚΤΩΝ!AJ146/ΣΥΝΘΕΣΗ_ΔΕΙΚΤΩΝ!AJ145)</f>
        <v>8.1411575836998658E-3</v>
      </c>
      <c r="AK145" s="10">
        <f>LN(ΣΥΝΘΕΣΗ_ΔΕΙΚΤΩΝ!AK146/ΣΥΝΘΕΣΗ_ΔΕΙΚΤΩΝ!AK145)</f>
        <v>3.1498667059371016E-2</v>
      </c>
    </row>
    <row r="146" spans="1:37" x14ac:dyDescent="0.25">
      <c r="A146" s="5">
        <v>43035</v>
      </c>
      <c r="B146" s="10">
        <f>LN(ΣΥΝΘΕΣΗ_ΔΕΙΚΤΩΝ!B147/ΣΥΝΘΕΣΗ_ΔΕΙΚΤΩΝ!B146)</f>
        <v>-9.0814455782411499E-3</v>
      </c>
      <c r="C146" s="10">
        <f>LN(ΣΥΝΘΕΣΗ_ΔΕΙΚΤΩΝ!C147/ΣΥΝΘΕΣΗ_ΔΕΙΚΤΩΝ!C146)</f>
        <v>0</v>
      </c>
      <c r="D146" s="10">
        <f>LN(ΣΥΝΘΕΣΗ_ΔΕΙΚΤΩΝ!D147/ΣΥΝΘΕΣΗ_ΔΕΙΚΤΩΝ!D146)</f>
        <v>-2.4972920931380049E-2</v>
      </c>
      <c r="E146" s="10">
        <f>LN(ΣΥΝΘΕΣΗ_ΔΕΙΚΤΩΝ!E147/ΣΥΝΘΕΣΗ_ΔΕΙΚΤΩΝ!E146)</f>
        <v>1.4803851704342031E-3</v>
      </c>
      <c r="F146" s="10">
        <f>LN(ΣΥΝΘΕΣΗ_ΔΕΙΚΤΩΝ!F147/ΣΥΝΘΕΣΗ_ΔΕΙΚΤΩΝ!F146)</f>
        <v>0</v>
      </c>
      <c r="G146" s="10">
        <f>LN(ΣΥΝΘΕΣΗ_ΔΕΙΚΤΩΝ!G147/ΣΥΝΘΕΣΗ_ΔΕΙΚΤΩΝ!G146)</f>
        <v>2.7779564107075671E-2</v>
      </c>
      <c r="H146" s="10">
        <f>LN(ΣΥΝΘΕΣΗ_ΔΕΙΚΤΩΝ!H147/ΣΥΝΘΕΣΗ_ΔΕΙΚΤΩΝ!H146)</f>
        <v>0</v>
      </c>
      <c r="I146" s="10">
        <f>LN(ΣΥΝΘΕΣΗ_ΔΕΙΚΤΩΝ!I147/ΣΥΝΘΕΣΗ_ΔΕΙΚΤΩΝ!I146)</f>
        <v>2.5348556031881157E-3</v>
      </c>
      <c r="J146" s="10">
        <f>LN(ΣΥΝΘΕΣΗ_ΔΕΙΚΤΩΝ!J147/ΣΥΝΘΕΣΗ_ΔΕΙΚΤΩΝ!J146)</f>
        <v>-1.632689328742867E-2</v>
      </c>
      <c r="K146" s="10">
        <f>LN(ΣΥΝΘΕΣΗ_ΔΕΙΚΤΩΝ!K147/ΣΥΝΘΕΣΗ_ΔΕΙΚΤΩΝ!K146)</f>
        <v>0</v>
      </c>
      <c r="L146" s="10">
        <f>LN(ΣΥΝΘΕΣΗ_ΔΕΙΚΤΩΝ!L147/ΣΥΝΘΕΣΗ_ΔΕΙΚΤΩΝ!L146)</f>
        <v>-4.2164503789349148E-3</v>
      </c>
      <c r="M146" s="10">
        <f>LN(ΣΥΝΘΕΣΗ_ΔΕΙΚΤΩΝ!M147/ΣΥΝΘΕΣΗ_ΔΕΙΚΤΩΝ!M146)</f>
        <v>0</v>
      </c>
      <c r="N146" s="10">
        <f>LN(ΣΥΝΘΕΣΗ_ΔΕΙΚΤΩΝ!N147/ΣΥΝΘΕΣΗ_ΔΕΙΚΤΩΝ!N146)</f>
        <v>2.8768070176442416E-2</v>
      </c>
      <c r="O146" s="10">
        <f>LN(ΣΥΝΘΕΣΗ_ΔΕΙΚΤΩΝ!O147/ΣΥΝΘΕΣΗ_ΔΕΙΚΤΩΝ!O146)</f>
        <v>1.3730192811902037E-2</v>
      </c>
      <c r="P146" s="10">
        <f>LN(ΣΥΝΘΕΣΗ_ΔΕΙΚΤΩΝ!P147/ΣΥΝΘΕΣΗ_ΔΕΙΚΤΩΝ!P146)</f>
        <v>-6.3425159764704045E-3</v>
      </c>
      <c r="Q146" s="10">
        <f>LN(ΣΥΝΘΕΣΗ_ΔΕΙΚΤΩΝ!Q147/ΣΥΝΘΕΣΗ_ΔΕΙΚΤΩΝ!Q146)</f>
        <v>4.5351551653913628E-3</v>
      </c>
      <c r="R146" s="10">
        <f>LN(ΣΥΝΘΕΣΗ_ΔΕΙΚΤΩΝ!R147/ΣΥΝΘΕΣΗ_ΔΕΙΚΤΩΝ!R146)</f>
        <v>-3.8387763071656015E-3</v>
      </c>
      <c r="S146" s="10">
        <f>LN(ΣΥΝΘΕΣΗ_ΔΕΙΚΤΩΝ!S147/ΣΥΝΘΕΣΗ_ΔΕΙΚΤΩΝ!S146)</f>
        <v>0</v>
      </c>
      <c r="T146" s="10">
        <f>LN(ΣΥΝΘΕΣΗ_ΔΕΙΚΤΩΝ!T147/ΣΥΝΘΕΣΗ_ΔΕΙΚΤΩΝ!T146)</f>
        <v>1.9588644853331932E-3</v>
      </c>
      <c r="U146" s="10">
        <f>LN(ΣΥΝΘΕΣΗ_ΔΕΙΚΤΩΝ!U147/ΣΥΝΘΕΣΗ_ΔΕΙΚΤΩΝ!U146)</f>
        <v>3.9740328649514121E-2</v>
      </c>
      <c r="V146" s="10">
        <f>LN(ΣΥΝΘΕΣΗ_ΔΕΙΚΤΩΝ!V147/ΣΥΝΘΕΣΗ_ΔΕΙΚΤΩΝ!V146)</f>
        <v>-3.6697288889622902E-3</v>
      </c>
      <c r="W146" s="10">
        <f>LN(ΣΥΝΘΕΣΗ_ΔΕΙΚΤΩΝ!W147/ΣΥΝΘΕΣΗ_ΔΕΙΚΤΩΝ!W146)</f>
        <v>1.1032420803576632E-2</v>
      </c>
      <c r="X146" s="10">
        <f>LN(ΣΥΝΘΕΣΗ_ΔΕΙΚΤΩΝ!X147/ΣΥΝΘΕΣΗ_ΔΕΙΚΤΩΝ!X146)</f>
        <v>6.9045153465444858E-3</v>
      </c>
      <c r="Y146" s="10">
        <f>LN(ΣΥΝΘΕΣΗ_ΔΕΙΚΤΩΝ!Y147/ΣΥΝΘΕΣΗ_ΔΕΙΚΤΩΝ!Y146)</f>
        <v>1.6349138001529411E-2</v>
      </c>
      <c r="Z146" s="10">
        <f>LN(ΣΥΝΘΕΣΗ_ΔΕΙΚΤΩΝ!Z147/ΣΥΝΘΕΣΗ_ΔΕΙΚΤΩΝ!Z146)</f>
        <v>-7.0175726586465346E-3</v>
      </c>
      <c r="AA146" s="10">
        <f>LN(ΣΥΝΘΕΣΗ_ΔΕΙΚΤΩΝ!AA147/ΣΥΝΘΕΣΗ_ΔΕΙΚΤΩΝ!AA146)</f>
        <v>2.5479085300984968E-2</v>
      </c>
      <c r="AB146" s="10">
        <f>LN(ΣΥΝΘΕΣΗ_ΔΕΙΚΤΩΝ!AB147/ΣΥΝΘΕΣΗ_ΔΕΙΚΤΩΝ!AB146)</f>
        <v>-6.9045153465444866E-3</v>
      </c>
      <c r="AC146" s="10">
        <f>LN(ΣΥΝΘΕΣΗ_ΔΕΙΚΤΩΝ!AC147/ΣΥΝΘΕΣΗ_ΔΕΙΚΤΩΝ!AC146)</f>
        <v>0</v>
      </c>
      <c r="AD146" s="10">
        <f>LN(ΣΥΝΘΕΣΗ_ΔΕΙΚΤΩΝ!AD147/ΣΥΝΘΕΣΗ_ΔΕΙΚΤΩΝ!AD146)</f>
        <v>3.4706679765499557E-2</v>
      </c>
      <c r="AE146" s="10">
        <f>LN(ΣΥΝΘΕΣΗ_ΔΕΙΚΤΩΝ!AE147/ΣΥΝΘΕΣΗ_ΔΕΙΚΤΩΝ!AE146)</f>
        <v>0</v>
      </c>
      <c r="AF146" s="10">
        <f>LN(ΣΥΝΘΕΣΗ_ΔΕΙΚΤΩΝ!AF147/ΣΥΝΘΕΣΗ_ΔΕΙΚΤΩΝ!AF146)</f>
        <v>-1.6093983073262839E-2</v>
      </c>
      <c r="AG146" s="10">
        <f>LN(ΣΥΝΘΕΣΗ_ΔΕΙΚΤΩΝ!AG147/ΣΥΝΘΕΣΗ_ΔΕΙΚΤΩΝ!AG146)</f>
        <v>0</v>
      </c>
      <c r="AH146" s="10">
        <f>LN(ΣΥΝΘΕΣΗ_ΔΕΙΚΤΩΝ!AH147/ΣΥΝΘΕΣΗ_ΔΕΙΚΤΩΝ!AH146)</f>
        <v>-4.1928782600359274E-3</v>
      </c>
      <c r="AI146" s="10">
        <f>LN(ΣΥΝΘΕΣΗ_ΔΕΙΚΤΩΝ!AI147/ΣΥΝΘΕΣΗ_ΔΕΙΚΤΩΝ!AI146)</f>
        <v>1.7338539237464778E-3</v>
      </c>
      <c r="AJ146" s="10">
        <f>LN(ΣΥΝΘΕΣΗ_ΔΕΙΚΤΩΝ!AJ147/ΣΥΝΘΕΣΗ_ΔΕΙΚΤΩΝ!AJ146)</f>
        <v>1.0752791776261915E-2</v>
      </c>
      <c r="AK146" s="10">
        <f>LN(ΣΥΝΘΕΣΗ_ΔΕΙΚΤΩΝ!AK147/ΣΥΝΘΕΣΗ_ΔΕΙΚΤΩΝ!AK146)</f>
        <v>0</v>
      </c>
    </row>
    <row r="147" spans="1:37" x14ac:dyDescent="0.25">
      <c r="A147" s="5">
        <v>43038</v>
      </c>
      <c r="B147" s="10">
        <f>LN(ΣΥΝΘΕΣΗ_ΔΕΙΚΤΩΝ!B148/ΣΥΝΘΕΣΗ_ΔΕΙΚΤΩΝ!B147)</f>
        <v>1.3245226750020505E-2</v>
      </c>
      <c r="C147" s="10">
        <f>LN(ΣΥΝΘΕΣΗ_ΔΕΙΚΤΩΝ!C148/ΣΥΝΘΕΣΗ_ΔΕΙΚΤΩΝ!C147)</f>
        <v>8.5349024498372859E-3</v>
      </c>
      <c r="D147" s="10">
        <f>LN(ΣΥΝΘΕΣΗ_ΔΕΙΚΤΩΝ!D148/ΣΥΝΘΕΣΗ_ΔΕΙΚΤΩΝ!D147)</f>
        <v>3.4423441909729197E-3</v>
      </c>
      <c r="E147" s="10">
        <f>LN(ΣΥΝΘΕΣΗ_ΔΕΙΚΤΩΝ!E148/ΣΥΝΘΕΣΗ_ΔΕΙΚΤΩΝ!E147)</f>
        <v>1.4781968693109652E-3</v>
      </c>
      <c r="F147" s="10">
        <f>LN(ΣΥΝΘΕΣΗ_ΔΕΙΚΤΩΝ!F148/ΣΥΝΘΕΣΗ_ΔΕΙΚΤΩΝ!F147)</f>
        <v>1.2500162764231468E-2</v>
      </c>
      <c r="G147" s="10">
        <f>LN(ΣΥΝΘΕΣΗ_ΔΕΙΚΤΩΝ!G148/ΣΥΝΘΕΣΗ_ΔΕΙΚΤΩΝ!G147)</f>
        <v>-3.4305350967891368E-3</v>
      </c>
      <c r="H147" s="10">
        <f>LN(ΣΥΝΘΕΣΗ_ΔΕΙΚΤΩΝ!H148/ΣΥΝΘΕΣΗ_ΔΕΙΚΤΩΝ!H147)</f>
        <v>-1.2714559881966097E-3</v>
      </c>
      <c r="I147" s="10">
        <f>LN(ΣΥΝΘΕΣΗ_ΔΕΙΚΤΩΝ!I148/ΣΥΝΘΕΣΗ_ΔΕΙΚΤΩΝ!I147)</f>
        <v>7.5662403833158766E-3</v>
      </c>
      <c r="J147" s="10">
        <f>LN(ΣΥΝΘΕΣΗ_ΔΕΙΚΤΩΝ!J148/ΣΥΝΘΕΣΗ_ΔΕΙΚΤΩΝ!J147)</f>
        <v>2.8399474521697957E-2</v>
      </c>
      <c r="K147" s="10">
        <f>LN(ΣΥΝΘΕΣΗ_ΔΕΙΚΤΩΝ!K148/ΣΥΝΘΕΣΗ_ΔΕΙΚΤΩΝ!K147)</f>
        <v>0</v>
      </c>
      <c r="L147" s="10">
        <f>LN(ΣΥΝΘΕΣΗ_ΔΕΙΚΤΩΝ!L148/ΣΥΝΘΕΣΗ_ΔΕΙΚΤΩΝ!L147)</f>
        <v>1.398624197473987E-2</v>
      </c>
      <c r="M147" s="10">
        <f>LN(ΣΥΝΘΕΣΗ_ΔΕΙΚΤΩΝ!M148/ΣΥΝΘΕΣΗ_ΔΕΙΚΤΩΝ!M147)</f>
        <v>3.5687729443071879E-2</v>
      </c>
      <c r="N147" s="10">
        <f>LN(ΣΥΝΘΕΣΗ_ΔΕΙΚΤΩΝ!N148/ΣΥΝΘΕΣΗ_ΔΕΙΚΤΩΝ!N147)</f>
        <v>3.9721998604327242E-3</v>
      </c>
      <c r="O147" s="10">
        <f>LN(ΣΥΝΘΕΣΗ_ΔΕΙΚΤΩΝ!O148/ΣΥΝΘΕΣΗ_ΔΕΙΚΤΩΝ!O147)</f>
        <v>1.0175328041652446E-2</v>
      </c>
      <c r="P147" s="10">
        <f>LN(ΣΥΝΘΕΣΗ_ΔΕΙΚΤΩΝ!P148/ΣΥΝΘΕΣΗ_ΔΕΙΚΤΩΝ!P147)</f>
        <v>1.2645057847272793E-2</v>
      </c>
      <c r="Q147" s="10">
        <f>LN(ΣΥΝΘΕΣΗ_ΔΕΙΚΤΩΝ!Q148/ΣΥΝΘΕΣΗ_ΔΕΙΚΤΩΝ!Q147)</f>
        <v>-1.1049836186584935E-2</v>
      </c>
      <c r="R147" s="10">
        <f>LN(ΣΥΝΘΕΣΗ_ΔΕΙΚΤΩΝ!R148/ΣΥΝΘΕΣΗ_ΔΕΙΚΤΩΝ!R147)</f>
        <v>-6.7535230157797776E-3</v>
      </c>
      <c r="S147" s="10">
        <f>LN(ΣΥΝΘΕΣΗ_ΔΕΙΚΤΩΝ!S148/ΣΥΝΘΕΣΗ_ΔΕΙΚΤΩΝ!S147)</f>
        <v>0</v>
      </c>
      <c r="T147" s="10">
        <f>LN(ΣΥΝΘΕΣΗ_ΔΕΙΚΤΩΝ!T148/ΣΥΝΘΕΣΗ_ΔΕΙΚΤΩΝ!T147)</f>
        <v>4.8911715330705343E-4</v>
      </c>
      <c r="U147" s="10">
        <f>LN(ΣΥΝΘΕΣΗ_ΔΕΙΚΤΩΝ!U148/ΣΥΝΘΕΣΗ_ΔΕΙΚΤΩΝ!U147)</f>
        <v>3.1951599806602428E-2</v>
      </c>
      <c r="V147" s="10">
        <f>LN(ΣΥΝΘΕΣΗ_ΔΕΙΚΤΩΝ!V148/ΣΥΝΘΕΣΗ_ΔΕΙΚΤΩΝ!V147)</f>
        <v>2.3615993071341421E-2</v>
      </c>
      <c r="W147" s="10">
        <f>LN(ΣΥΝΘΕΣΗ_ΔΕΙΚΤΩΝ!W148/ΣΥΝΘΕΣΗ_ΔΕΙΚΤΩΝ!W147)</f>
        <v>-4.7132844520982016E-3</v>
      </c>
      <c r="X147" s="10">
        <f>LN(ΣΥΝΘΕΣΗ_ΔΕΙΚΤΩΝ!X148/ΣΥΝΘΕΣΗ_ΔΕΙΚΤΩΝ!X147)</f>
        <v>-1.3857034661426354E-2</v>
      </c>
      <c r="Y147" s="10">
        <f>LN(ΣΥΝΘΕΣΗ_ΔΕΙΚΤΩΝ!Y148/ΣΥΝΘΕΣΗ_ΔΕΙΚΤΩΝ!Y147)</f>
        <v>1.3423020332140771E-2</v>
      </c>
      <c r="Z147" s="10">
        <f>LN(ΣΥΝΘΕΣΗ_ΔΕΙΚΤΩΝ!Z148/ΣΥΝΘΕΣΗ_ΔΕΙΚΤΩΝ!Z147)</f>
        <v>7.0175726586465398E-3</v>
      </c>
      <c r="AA147" s="10">
        <f>LN(ΣΥΝΘΕΣΗ_ΔΕΙΚΤΩΝ!AA148/ΣΥΝΘΕΣΗ_ΔΕΙΚΤΩΝ!AA147)</f>
        <v>-1.2658396871923465E-2</v>
      </c>
      <c r="AB147" s="10">
        <f>LN(ΣΥΝΘΕΣΗ_ΔΕΙΚΤΩΝ!AB148/ΣΥΝΘΕΣΗ_ΔΕΙΚΤΩΝ!AB147)</f>
        <v>-9.2808090744728559E-3</v>
      </c>
      <c r="AC147" s="10">
        <f>LN(ΣΥΝΘΕΣΗ_ΔΕΙΚΤΩΝ!AC148/ΣΥΝΘΕΣΗ_ΔΕΙΚΤΩΝ!AC147)</f>
        <v>5.8651194523980576E-3</v>
      </c>
      <c r="AD147" s="10">
        <f>LN(ΣΥΝΘΕΣΗ_ΔΕΙΚΤΩΝ!AD148/ΣΥΝΘΕΣΗ_ΔΕΙΚΤΩΝ!AD147)</f>
        <v>1.7937224540269007E-3</v>
      </c>
      <c r="AE147" s="10">
        <f>LN(ΣΥΝΘΕΣΗ_ΔΕΙΚΤΩΝ!AE148/ΣΥΝΘΕΣΗ_ΔΕΙΚΤΩΝ!AE147)</f>
        <v>-9.47874395454377E-3</v>
      </c>
      <c r="AF147" s="10">
        <f>LN(ΣΥΝΘΕΣΗ_ΔΕΙΚΤΩΝ!AF148/ΣΥΝΘΕΣΗ_ΔΕΙΚΤΩΝ!AF147)</f>
        <v>-4.0637645731826391E-2</v>
      </c>
      <c r="AG147" s="10">
        <f>LN(ΣΥΝΘΕΣΗ_ΔΕΙΚΤΩΝ!AG148/ΣΥΝΘΕΣΗ_ΔΕΙΚΤΩΝ!AG147)</f>
        <v>-4.6293283970844867E-2</v>
      </c>
      <c r="AH147" s="10">
        <f>LN(ΣΥΝΘΕΣΗ_ΔΕΙΚΤΩΝ!AH148/ΣΥΝΘΕΣΗ_ΔΕΙΚΤΩΝ!AH147)</f>
        <v>-3.4191364748279197E-2</v>
      </c>
      <c r="AI147" s="10">
        <f>LN(ΣΥΝΘΕΣΗ_ΔΕΙΚΤΩΝ!AI148/ΣΥΝΘΕΣΗ_ΔΕΙΚΤΩΝ!AI147)</f>
        <v>-2.1892292886492044E-2</v>
      </c>
      <c r="AJ147" s="10">
        <f>LN(ΣΥΝΘΕΣΗ_ΔΕΙΚΤΩΝ!AJ148/ΣΥΝΘΕΣΗ_ΔΕΙΚΤΩΝ!AJ147)</f>
        <v>2.6702285558788921E-3</v>
      </c>
      <c r="AK147" s="10">
        <f>LN(ΣΥΝΘΕΣΗ_ΔΕΙΚΤΩΝ!AK148/ΣΥΝΘΕΣΗ_ΔΕΙΚΤΩΝ!AK147)</f>
        <v>-1.1696039763191411E-2</v>
      </c>
    </row>
    <row r="148" spans="1:37" x14ac:dyDescent="0.25">
      <c r="A148" s="5">
        <v>43039</v>
      </c>
      <c r="B148" s="10">
        <f>LN(ΣΥΝΘΕΣΗ_ΔΕΙΚΤΩΝ!B149/ΣΥΝΘΕΣΗ_ΔΕΙΚΤΩΝ!B148)</f>
        <v>4.146515961848618E-3</v>
      </c>
      <c r="C148" s="10">
        <f>LN(ΣΥΝΘΕΣΗ_ΔΕΙΚΤΩΝ!C149/ΣΥΝΘΕΣΗ_ΔΕΙΚΤΩΝ!C148)</f>
        <v>1.8524245664168524E-2</v>
      </c>
      <c r="D148" s="10">
        <f>LN(ΣΥΝΘΕΣΗ_ΔΕΙΚΤΩΝ!D149/ΣΥΝΘΕΣΗ_ΔΕΙΚΤΩΝ!D148)</f>
        <v>2.4888162435253079E-2</v>
      </c>
      <c r="E148" s="10">
        <f>LN(ΣΥΝΘΕΣΗ_ΔΕΙΚΤΩΝ!E149/ΣΥΝΘΕΣΗ_ΔΕΙΚΤΩΝ!E148)</f>
        <v>1.9020324679030084E-2</v>
      </c>
      <c r="F148" s="10">
        <f>LN(ΣΥΝΘΕΣΗ_ΔΕΙΚΤΩΝ!F149/ΣΥΝΘΕΣΗ_ΔΕΙΚΤΩΝ!F148)</f>
        <v>1.55159069141885E-3</v>
      </c>
      <c r="G148" s="10">
        <f>LN(ΣΥΝΘΕΣΗ_ΔΕΙΚΤΩΝ!G149/ΣΥΝΘΕΣΗ_ΔΕΙΚΤΩΝ!G148)</f>
        <v>3.0459207484708439E-2</v>
      </c>
      <c r="H148" s="10">
        <f>LN(ΣΥΝΘΕΣΗ_ΔΕΙΚΤΩΝ!H149/ΣΥΝΘΕΣΗ_ΔΕΙΚΤΩΝ!H148)</f>
        <v>-6.3816425895207203E-3</v>
      </c>
      <c r="I148" s="10">
        <f>LN(ΣΥΝΘΕΣΗ_ΔΕΙΚΤΩΝ!I149/ΣΥΝΘΕΣΗ_ΔΕΙΚΤΩΝ!I148)</f>
        <v>6.328144994752001E-2</v>
      </c>
      <c r="J148" s="10">
        <f>LN(ΣΥΝΘΕΣΗ_ΔΕΙΚΤΩΝ!J149/ΣΥΝΘΕΣΗ_ΔΕΙΚΤΩΝ!J148)</f>
        <v>-1.2072581234269249E-2</v>
      </c>
      <c r="K148" s="10">
        <f>LN(ΣΥΝΘΕΣΗ_ΔΕΙΚΤΩΝ!K149/ΣΥΝΘΕΣΗ_ΔΕΙΚΤΩΝ!K148)</f>
        <v>-5.3619431413853991E-3</v>
      </c>
      <c r="L148" s="10">
        <f>LN(ΣΥΝΘΕΣΗ_ΔΕΙΚΤΩΝ!L149/ΣΥΝΘΕΣΗ_ΔΕΙΚΤΩΝ!L148)</f>
        <v>5.1432173632270692E-2</v>
      </c>
      <c r="M148" s="10">
        <f>LN(ΣΥΝΘΕΣΗ_ΔΕΙΚΤΩΝ!M149/ΣΥΝΘΕΣΗ_ΔΕΙΚΤΩΝ!M148)</f>
        <v>2.6360669691068633E-2</v>
      </c>
      <c r="N148" s="10">
        <f>LN(ΣΥΝΘΕΣΗ_ΔΕΙΚΤΩΝ!N149/ΣΥΝΘΕΣΗ_ΔΕΙΚΤΩΝ!N148)</f>
        <v>1.8168926016780822E-2</v>
      </c>
      <c r="O148" s="10">
        <f>LN(ΣΥΝΘΕΣΗ_ΔΕΙΚΤΩΝ!O149/ΣΥΝΘΕΣΗ_ΔΕΙΚΤΩΝ!O148)</f>
        <v>1.1185798957715581E-2</v>
      </c>
      <c r="P148" s="10">
        <f>LN(ΣΥΝΘΕΣΗ_ΔΕΙΚΤΩΝ!P149/ΣΥΝΘΕΣΗ_ΔΕΙΚΤΩΝ!P148)</f>
        <v>7.3031101849761288E-3</v>
      </c>
      <c r="Q148" s="10">
        <f>LN(ΣΥΝΘΕΣΗ_ΔΕΙΚΤΩΝ!Q149/ΣΥΝΘΕΣΗ_ΔΕΙΚΤΩΝ!Q148)</f>
        <v>1.9418085857101516E-2</v>
      </c>
      <c r="R148" s="10">
        <f>LN(ΣΥΝΘΕΣΗ_ΔΕΙΚΤΩΝ!R149/ΣΥΝΘΕΣΗ_ΔΕΙΚΤΩΝ!R148)</f>
        <v>-1.2664562841321884E-2</v>
      </c>
      <c r="S148" s="10">
        <f>LN(ΣΥΝΘΕΣΗ_ΔΕΙΚΤΩΝ!S149/ΣΥΝΘΕΣΗ_ΔΕΙΚΤΩΝ!S148)</f>
        <v>7.2202479734870973E-3</v>
      </c>
      <c r="T148" s="10">
        <f>LN(ΣΥΝΘΕΣΗ_ΔΕΙΚΤΩΝ!T149/ΣΥΝΘΕΣΗ_ΔΕΙΚΤΩΝ!T148)</f>
        <v>1.3116534902471607E-2</v>
      </c>
      <c r="U148" s="10">
        <f>LN(ΣΥΝΘΕΣΗ_ΔΕΙΚΤΩΝ!U149/ΣΥΝΘΕΣΗ_ΔΕΙΚΤΩΝ!U148)</f>
        <v>0</v>
      </c>
      <c r="V148" s="10">
        <f>LN(ΣΥΝΘΕΣΗ_ΔΕΙΚΤΩΝ!V149/ΣΥΝΘΕΣΗ_ΔΕΙΚΤΩΝ!V148)</f>
        <v>0</v>
      </c>
      <c r="W148" s="10">
        <f>LN(ΣΥΝΘΕΣΗ_ΔΕΙΚΤΩΝ!W149/ΣΥΝΘΕΣΗ_ΔΕΙΚΤΩΝ!W148)</f>
        <v>2.4884643315877593E-2</v>
      </c>
      <c r="X148" s="10">
        <f>LN(ΣΥΝΘΕΣΗ_ΔΕΙΚΤΩΝ!X149/ΣΥΝΘΕΣΗ_ΔΕΙΚΤΩΝ!X148)</f>
        <v>2.0714204387563235E-2</v>
      </c>
      <c r="Y148" s="10">
        <f>LN(ΣΥΝΘΕΣΗ_ΔΕΙΚΤΩΝ!Y149/ΣΥΝΘΕΣΗ_ΔΕΙΚΤΩΝ!Y148)</f>
        <v>1.3245226750020723E-2</v>
      </c>
      <c r="Z148" s="10">
        <f>LN(ΣΥΝΘΕΣΗ_ΔΕΙΚΤΩΝ!Z149/ΣΥΝΘΕΣΗ_ΔΕΙΚΤΩΝ!Z148)</f>
        <v>-7.0175726586465346E-3</v>
      </c>
      <c r="AA148" s="10">
        <f>LN(ΣΥΝΘΕΣΗ_ΔΕΙΚΤΩΝ!AA149/ΣΥΝΘΕΣΗ_ΔΕΙΚΤΩΝ!AA148)</f>
        <v>3.750439545845427E-2</v>
      </c>
      <c r="AB148" s="10">
        <f>LN(ΣΥΝΘΕΣΗ_ΔΕΙΚΤΩΝ!AB149/ΣΥΝΘΕΣΗ_ΔΕΙΚΤΩΝ!AB148)</f>
        <v>1.3889112160667093E-2</v>
      </c>
      <c r="AC148" s="10">
        <f>LN(ΣΥΝΘΕΣΗ_ΔΕΙΚΤΩΝ!AC149/ΣΥΝΘΕΣΗ_ΔΕΙΚΤΩΝ!AC148)</f>
        <v>5.1293294387550481E-2</v>
      </c>
      <c r="AD148" s="10">
        <f>LN(ΣΥΝΘΕΣΗ_ΔΕΙΚΤΩΝ!AD149/ΣΥΝΘΕΣΗ_ΔΕΙΚΤΩΝ!AD148)</f>
        <v>3.8669141159153909E-2</v>
      </c>
      <c r="AE148" s="10">
        <f>LN(ΣΥΝΘΕΣΗ_ΔΕΙΚΤΩΝ!AE149/ΣΥΝΘΕΣΗ_ΔΕΙΚΤΩΝ!AE148)</f>
        <v>1.8868484304382736E-2</v>
      </c>
      <c r="AF148" s="10">
        <f>LN(ΣΥΝΘΕΣΗ_ΔΕΙΚΤΩΝ!AF149/ΣΥΝΘΕΣΗ_ΔΕΙΚΤΩΝ!AF148)</f>
        <v>3.6203048663960638E-2</v>
      </c>
      <c r="AG148" s="10">
        <f>LN(ΣΥΝΘΕΣΗ_ΔΕΙΚΤΩΝ!AG149/ΣΥΝΘΕΣΗ_ΔΕΙΚΤΩΝ!AG148)</f>
        <v>4.1520005218187044E-2</v>
      </c>
      <c r="AH148" s="10">
        <f>LN(ΣΥΝΘΕΣΗ_ΔΕΙΚΤΩΝ!AH149/ΣΥΝΘΕΣΗ_ΔΕΙΚΤΩΝ!AH148)</f>
        <v>2.1506205220963463E-2</v>
      </c>
      <c r="AI148" s="10">
        <f>LN(ΣΥΝΘΕΣΗ_ΔΕΙΚΤΩΝ!AI149/ΣΥΝΘΕΣΗ_ΔΕΙΚΤΩΝ!AI148)</f>
        <v>2.1892292886491995E-2</v>
      </c>
      <c r="AJ148" s="10">
        <f>LN(ΣΥΝΘΕΣΗ_ΔΕΙΚΤΩΝ!AJ149/ΣΥΝΘΕΣΗ_ΔΕΙΚΤΩΝ!AJ148)</f>
        <v>1.3245226750020505E-2</v>
      </c>
      <c r="AK148" s="10">
        <f>LN(ΣΥΝΘΕΣΗ_ΔΕΙΚΤΩΝ!AK149/ΣΥΝΘΕΣΗ_ΔΕΙΚΤΩΝ!AK148)</f>
        <v>0</v>
      </c>
    </row>
    <row r="149" spans="1:37" x14ac:dyDescent="0.25">
      <c r="A149" s="5">
        <v>43040</v>
      </c>
      <c r="B149" s="10">
        <f>LN(ΣΥΝΘΕΣΗ_ΔΕΙΚΤΩΝ!B150/ΣΥΝΘΕΣΗ_ΔΕΙΚΤΩΝ!B149)</f>
        <v>-3.4542348680875576E-3</v>
      </c>
      <c r="C149" s="10">
        <f>LN(ΣΥΝΘΕΣΗ_ΔΕΙΚΤΩΝ!C150/ΣΥΝΘΕΣΗ_ΔΕΙΚΤΩΝ!C149)</f>
        <v>-2.0793106535359512E-2</v>
      </c>
      <c r="D149" s="10">
        <f>LN(ΣΥΝΘΕΣΗ_ΔΕΙΚΤΩΝ!D150/ΣΥΝΘΕΣΗ_ΔΕΙΚΤΩΝ!D149)</f>
        <v>4.4593161967648974E-3</v>
      </c>
      <c r="E149" s="10">
        <f>LN(ΣΥΝΘΕΣΗ_ΔΕΙΚΤΩΝ!E150/ΣΥΝΘΕΣΗ_ΔΕΙΚΤΩΝ!E149)</f>
        <v>-1.3129291441792848E-2</v>
      </c>
      <c r="F149" s="10">
        <f>LN(ΣΥΝΘΕΣΗ_ΔΕΙΚΤΩΝ!F150/ΣΥΝΘΕΣΗ_ΔΕΙΚΤΩΝ!F149)</f>
        <v>1.0794245130880394E-2</v>
      </c>
      <c r="G149" s="10">
        <f>LN(ΣΥΝΘΕΣΗ_ΔΕΙΚΤΩΝ!G150/ΣΥΝΘΕΣΗ_ΔΕΙΚΤΩΝ!G149)</f>
        <v>1.6529301951210506E-2</v>
      </c>
      <c r="H149" s="10">
        <f>LN(ΣΥΝΘΕΣΗ_ΔΕΙΚΤΩΝ!H150/ΣΥΝΘΕΣΗ_ΔΕΙΚΤΩΝ!H149)</f>
        <v>2.1533447610122949E-2</v>
      </c>
      <c r="I149" s="10">
        <f>LN(ΣΥΝΘΕΣΗ_ΔΕΙΚΤΩΝ!I150/ΣΥΝΘΕΣΗ_ΔΕΙΚΤΩΝ!I149)</f>
        <v>2.3557136924589835E-3</v>
      </c>
      <c r="J149" s="10">
        <f>LN(ΣΥΝΘΕΣΗ_ΔΕΙΚΤΩΝ!J150/ΣΥΝΘΕΣΗ_ΔΕΙΚΤΩΝ!J149)</f>
        <v>-8.9467859898061299E-3</v>
      </c>
      <c r="K149" s="10">
        <f>LN(ΣΥΝΘΕΣΗ_ΔΕΙΚΤΩΝ!K150/ΣΥΝΘΕΣΗ_ΔΕΙΚΤΩΝ!K149)</f>
        <v>2.6526754333428604E-2</v>
      </c>
      <c r="L149" s="10">
        <f>LN(ΣΥΝΘΕΣΗ_ΔΕΙΚΤΩΝ!L150/ΣΥΝΘΕΣΗ_ΔΕΙΚΤΩΝ!L149)</f>
        <v>-7.947061692531945E-3</v>
      </c>
      <c r="M149" s="10">
        <f>LN(ΣΥΝΘΕΣΗ_ΔΕΙΚΤΩΝ!M150/ΣΥΝΘΕΣΗ_ΔΕΙΚΤΩΝ!M149)</f>
        <v>-2.4692612590371522E-2</v>
      </c>
      <c r="N149" s="10">
        <f>LN(ΣΥΝΘΕΣΗ_ΔΕΙΚΤΩΝ!N150/ΣΥΝΘΕΣΗ_ΔΕΙΚΤΩΝ!N149)</f>
        <v>1.736657249829866E-2</v>
      </c>
      <c r="O149" s="10">
        <f>LN(ΣΥΝΘΕΣΗ_ΔΕΙΚΤΩΝ!O150/ΣΥΝΘΕΣΗ_ΔΕΙΚΤΩΝ!O149)</f>
        <v>1.1062059705858603E-2</v>
      </c>
      <c r="P149" s="10">
        <f>LN(ΣΥΝΘΕΣΗ_ΔΕΙΚΤΩΝ!P150/ΣΥΝΘΕΣΗ_ΔΕΙΚΤΩΝ!P149)</f>
        <v>6.2176366108705819E-3</v>
      </c>
      <c r="Q149" s="10">
        <f>LN(ΣΥΝΘΕΣΗ_ΔΕΙΚΤΩΝ!Q150/ΣΥΝΘΕΣΗ_ΔΕΙΚΤΩΝ!Q149)</f>
        <v>6.4082027184933119E-4</v>
      </c>
      <c r="R149" s="10">
        <f>LN(ΣΥΝΘΕΣΗ_ΔΕΙΚΤΩΝ!R150/ΣΥΝΘΕΣΗ_ΔΕΙΚΤΩΝ!R149)</f>
        <v>2.3256862164267183E-2</v>
      </c>
      <c r="S149" s="10">
        <f>LN(ΣΥΝΘΕΣΗ_ΔΕΙΚΤΩΝ!S150/ΣΥΝΘΕΣΗ_ΔΕΙΚΤΩΝ!S149)</f>
        <v>2.3697791429822961E-2</v>
      </c>
      <c r="T149" s="10">
        <f>LN(ΣΥΝΘΕΣΗ_ΔΕΙΚΤΩΝ!T150/ΣΥΝΘΕΣΗ_ΔΕΙΚΤΩΝ!T149)</f>
        <v>-8.2384764490386515E-3</v>
      </c>
      <c r="U149" s="10">
        <f>LN(ΣΥΝΘΕΣΗ_ΔΕΙΚΤΩΝ!U150/ΣΥΝΘΕΣΗ_ΔΕΙΚΤΩΝ!U149)</f>
        <v>6.269613013595395E-3</v>
      </c>
      <c r="V149" s="10">
        <f>LN(ΣΥΝΘΕΣΗ_ΔΕΙΚΤΩΝ!V150/ΣΥΝΘΕΣΗ_ΔΕΙΚΤΩΝ!V149)</f>
        <v>0</v>
      </c>
      <c r="W149" s="10">
        <f>LN(ΣΥΝΘΕΣΗ_ΔΕΙΚΤΩΝ!W150/ΣΥΝΘΕΣΗ_ΔΕΙΚΤΩΝ!W149)</f>
        <v>1.8265347977293189E-2</v>
      </c>
      <c r="X149" s="10">
        <f>LN(ΣΥΝΘΕΣΗ_ΔΕΙΚΤΩΝ!X150/ΣΥΝΘΕΣΗ_ΔΕΙΚΤΩΝ!X149)</f>
        <v>0</v>
      </c>
      <c r="Y149" s="10">
        <f>LN(ΣΥΝΘΕΣΗ_ΔΕΙΚΤΩΝ!Y150/ΣΥΝΘΕΣΗ_ΔΕΙΚΤΩΝ!Y149)</f>
        <v>-7.9260652724207157E-3</v>
      </c>
      <c r="Z149" s="10">
        <f>LN(ΣΥΝΘΕΣΗ_ΔΕΙΚΤΩΝ!Z150/ΣΥΝΘΕΣΗ_ΔΕΙΚΤΩΝ!Z149)</f>
        <v>-1.4184634991956413E-2</v>
      </c>
      <c r="AA149" s="10">
        <f>LN(ΣΥΝΘΕΣΗ_ΔΕΙΚΤΩΝ!AA150/ΣΥΝΘΕΣΗ_ΔΕΙΚΤΩΝ!AA149)</f>
        <v>0</v>
      </c>
      <c r="AB149" s="10">
        <f>LN(ΣΥΝΘΕΣΗ_ΔΕΙΚΤΩΝ!AB150/ΣΥΝΘΕΣΗ_ΔΕΙΚΤΩΝ!AB149)</f>
        <v>-2.301496988279163E-3</v>
      </c>
      <c r="AC149" s="10">
        <f>LN(ΣΥΝΘΕΣΗ_ΔΕΙΚΤΩΝ!AC150/ΣΥΝΘΕΣΗ_ΔΕΙΚΤΩΝ!AC149)</f>
        <v>1.1049836186584935E-2</v>
      </c>
      <c r="AD149" s="10">
        <f>LN(ΣΥΝΘΕΣΗ_ΔΕΙΚΤΩΝ!AD150/ΣΥΝΘΕΣΗ_ΔΕΙΚΤΩΝ!AD149)</f>
        <v>1.709443335930004E-2</v>
      </c>
      <c r="AE149" s="10">
        <f>LN(ΣΥΝΘΕΣΗ_ΔΕΙΚΤΩΝ!AE150/ΣΥΝΘΕΣΗ_ΔΕΙΚΤΩΝ!AE149)</f>
        <v>9.3023926623136306E-3</v>
      </c>
      <c r="AF149" s="10">
        <f>LN(ΣΥΝΘΕΣΗ_ΔΕΙΚΤΩΝ!AF150/ΣΥΝΘΕΣΗ_ΔΕΙΚΤΩΝ!AF149)</f>
        <v>1.4803851704342031E-3</v>
      </c>
      <c r="AG149" s="10">
        <f>LN(ΣΥΝΘΕΣΗ_ΔΕΙΚΤΩΝ!AG150/ΣΥΝΘΕΣΗ_ΔΕΙΚΤΩΝ!AG149)</f>
        <v>-4.4016885416774211E-2</v>
      </c>
      <c r="AH149" s="10">
        <f>LN(ΣΥΝΘΕΣΗ_ΔΕΙΚΤΩΝ!AH150/ΣΥΝΘΕΣΗ_ΔΕΙΚΤΩΝ!AH149)</f>
        <v>2.9352212012527371E-2</v>
      </c>
      <c r="AI149" s="10">
        <f>LN(ΣΥΝΘΕΣΗ_ΔΕΙΚΤΩΝ!AI150/ΣΥΝΘΕΣΗ_ΔΕΙΚΤΩΝ!AI149)</f>
        <v>3.8902145452016203E-3</v>
      </c>
      <c r="AJ149" s="10">
        <f>LN(ΣΥΝΘΕΣΗ_ΔΕΙΚΤΩΝ!AJ150/ΣΥΝΘΕΣΗ_ΔΕΙΚΤΩΝ!AJ149)</f>
        <v>5.249355886143745E-3</v>
      </c>
      <c r="AK149" s="10">
        <f>LN(ΣΥΝΘΕΣΗ_ΔΕΙΚΤΩΝ!AK150/ΣΥΝΘΕΣΗ_ΔΕΙΚΤΩΝ!AK149)</f>
        <v>-1.9802627296179643E-2</v>
      </c>
    </row>
    <row r="150" spans="1:37" x14ac:dyDescent="0.25">
      <c r="A150" s="5">
        <v>43041</v>
      </c>
      <c r="B150" s="10">
        <f>LN(ΣΥΝΘΕΣΗ_ΔΕΙΚΤΩΝ!B151/ΣΥΝΘΕΣΗ_ΔΕΙΚΤΩΝ!B150)</f>
        <v>1.0375238696573774E-3</v>
      </c>
      <c r="C150" s="10">
        <f>LN(ΣΥΝΘΕΣΗ_ΔΕΙΚΤΩΝ!C151/ΣΥΝΘΕΣΗ_ΔΕΙΚΤΩΝ!C150)</f>
        <v>-6.2660415786464059E-3</v>
      </c>
      <c r="D150" s="10">
        <f>LN(ΣΥΝΘΕΣΗ_ΔΕΙΚΤΩΝ!D151/ΣΥΝΘΕΣΗ_ΔΕΙΚΤΩΝ!D150)</f>
        <v>-1.1185798957715628E-2</v>
      </c>
      <c r="E150" s="10">
        <f>LN(ΣΥΝΘΕΣΗ_ΔΕΙΚΤΩΝ!E151/ΣΥΝΘΕΣΗ_ΔΕΙΚΤΩΝ!E150)</f>
        <v>1.3129291441792802E-2</v>
      </c>
      <c r="F150" s="10">
        <f>LN(ΣΥΝΘΕΣΗ_ΔΕΙΚΤΩΝ!F151/ΣΥΝΘΕΣΗ_ΔΕΙΚΤΩΝ!F150)</f>
        <v>-6.1538655743781116E-3</v>
      </c>
      <c r="G150" s="10">
        <f>LN(ΣΥΝΘΕΣΗ_ΔΕΙΚΤΩΝ!G151/ΣΥΝΘΕΣΗ_ΔΕΙΚΤΩΝ!G150)</f>
        <v>-3.2840752011898846E-3</v>
      </c>
      <c r="H150" s="10">
        <f>LN(ΣΥΝΘΕΣΗ_ΔΕΙΚΤΩΝ!H151/ΣΥΝΘΕΣΗ_ΔΕΙΚΤΩΝ!H150)</f>
        <v>-1.0075651988741587E-2</v>
      </c>
      <c r="I150" s="10">
        <f>LN(ΣΥΝΘΕΣΗ_ΔΕΙΚΤΩΝ!I151/ΣΥΝΘΕΣΗ_ΔΕΙΚΤΩΝ!I150)</f>
        <v>1.6336419319693599E-2</v>
      </c>
      <c r="J150" s="10">
        <f>LN(ΣΥΝΘΕΣΗ_ΔΕΙΚΤΩΝ!J151/ΣΥΝΘΕΣΗ_ΔΕΙΚΤΩΝ!J150)</f>
        <v>1.6207810226853303E-2</v>
      </c>
      <c r="K150" s="10">
        <f>LN(ΣΥΝΘΕΣΗ_ΔΕΙΚΤΩΝ!K151/ΣΥΝΘΕΣΗ_ΔΕΙΚΤΩΝ!K150)</f>
        <v>0</v>
      </c>
      <c r="L150" s="10">
        <f>LN(ΣΥΝΘΕΣΗ_ΔΕΙΚΤΩΝ!L151/ΣΥΝΘΕΣΗ_ΔΕΙΚΤΩΝ!L150)</f>
        <v>-1.20402792320806E-2</v>
      </c>
      <c r="M150" s="10">
        <f>LN(ΣΥΝΘΕΣΗ_ΔΕΙΚΤΩΝ!M151/ΣΥΝΘΕΣΗ_ΔΕΙΚΤΩΝ!M150)</f>
        <v>4.9875415110391882E-3</v>
      </c>
      <c r="N150" s="10">
        <f>LN(ΣΥΝΘΕΣΗ_ΔΕΙΚΤΩΝ!N151/ΣΥΝΘΕΣΗ_ΔΕΙΚΤΩΝ!N150)</f>
        <v>4.2949242828808709E-3</v>
      </c>
      <c r="O150" s="10">
        <f>LN(ΣΥΝΘΕΣΗ_ΔΕΙΚΤΩΝ!O151/ΣΥΝΘΕΣΗ_ΔΕΙΚΤΩΝ!O150)</f>
        <v>-3.3057881344994329E-3</v>
      </c>
      <c r="P150" s="10">
        <f>LN(ΣΥΝΘΕΣΗ_ΔΕΙΚΤΩΝ!P151/ΣΥΝΘΕΣΗ_ΔΕΙΚΤΩΝ!P150)</f>
        <v>1.032524614189184E-3</v>
      </c>
      <c r="Q150" s="10">
        <f>LN(ΣΥΝΘΕΣΗ_ΔΕΙΚΤΩΝ!Q151/ΣΥΝΘΕΣΗ_ΔΕΙΚΤΩΝ!Q150)</f>
        <v>-1.1598068152271162E-2</v>
      </c>
      <c r="R150" s="10">
        <f>LN(ΣΥΝΘΕΣΗ_ΔΕΙΚΤΩΝ!R151/ΣΥΝΘΕΣΗ_ΔΕΙΚΤΩΝ!R150)</f>
        <v>5.7306747089850745E-3</v>
      </c>
      <c r="S150" s="10">
        <f>LN(ΣΥΝΘΕΣΗ_ΔΕΙΚΤΩΝ!S151/ΣΥΝΘΕΣΗ_ΔΕΙΚΤΩΝ!S150)</f>
        <v>4.6729056993924231E-3</v>
      </c>
      <c r="T150" s="10">
        <f>LN(ΣΥΝΘΕΣΗ_ΔΕΙΚΤΩΝ!T151/ΣΥΝΘΕΣΗ_ΔΕΙΚΤΩΝ!T150)</f>
        <v>-7.3260400920730096E-3</v>
      </c>
      <c r="U150" s="10">
        <f>LN(ΣΥΝΘΕΣΗ_ΔΕΙΚΤΩΝ!U151/ΣΥΝΘΕΣΗ_ΔΕΙΚΤΩΝ!U150)</f>
        <v>-3.8221212820197741E-2</v>
      </c>
      <c r="V150" s="10">
        <f>LN(ΣΥΝΘΕΣΗ_ΔΕΙΚΤΩΝ!V151/ΣΥΝΘΕΣΗ_ΔΕΙΚΤΩΝ!V150)</f>
        <v>0</v>
      </c>
      <c r="W150" s="10">
        <f>LN(ΣΥΝΘΕΣΗ_ΔΕΙΚΤΩΝ!W151/ΣΥΝΘΕΣΗ_ΔΕΙΚΤΩΝ!W150)</f>
        <v>7.5131833507831921E-3</v>
      </c>
      <c r="X150" s="10">
        <f>LN(ΣΥΝΘΕΣΗ_ΔΕΙΚΤΩΝ!X151/ΣΥΝΘΕΣΗ_ΔΕΙΚΤΩΝ!X150)</f>
        <v>2.2753138371356054E-3</v>
      </c>
      <c r="Y150" s="10">
        <f>LN(ΣΥΝΘΕΣΗ_ΔΕΙΚΤΩΝ!Y151/ΣΥΝΘΕΣΗ_ΔΕΙΚΤΩΝ!Y150)</f>
        <v>-3.5091319811270172E-2</v>
      </c>
      <c r="Z150" s="10">
        <f>LN(ΣΥΝΘΕΣΗ_ΔΕΙΚΤΩΝ!Z151/ΣΥΝΘΕΣΗ_ΔΕΙΚΤΩΝ!Z150)</f>
        <v>-7.168489478612516E-3</v>
      </c>
      <c r="AA150" s="10">
        <f>LN(ΣΥΝΘΕΣΗ_ΔΕΙΚΤΩΝ!AA151/ΣΥΝΘΕΣΗ_ΔΕΙΚΤΩΝ!AA150)</f>
        <v>0</v>
      </c>
      <c r="AB150" s="10">
        <f>LN(ΣΥΝΘΕΣΗ_ΔΕΙΚΤΩΝ!AB151/ΣΥΝΘΕΣΗ_ΔΕΙΚΤΩΝ!AB150)</f>
        <v>6.8886609951853157E-3</v>
      </c>
      <c r="AC150" s="10">
        <f>LN(ΣΥΝΘΕΣΗ_ΔΕΙΚΤΩΝ!AC151/ΣΥΝΘΕΣΗ_ΔΕΙΚΤΩΝ!AC150)</f>
        <v>6.8992871486951421E-2</v>
      </c>
      <c r="AD150" s="10">
        <f>LN(ΣΥΝΘΕΣΗ_ΔΕΙΚΤΩΝ!AD151/ΣΥΝΘΕΣΗ_ΔΕΙΚΤΩΝ!AD150)</f>
        <v>-8.5106896679086191E-3</v>
      </c>
      <c r="AE150" s="10">
        <f>LN(ΣΥΝΘΕΣΗ_ΔΕΙΚΤΩΝ!AE151/ΣΥΝΘΕΣΗ_ΔΕΙΚΤΩΝ!AE150)</f>
        <v>-9.3023926623135612E-3</v>
      </c>
      <c r="AF150" s="10">
        <f>LN(ΣΥΝΘΕΣΗ_ΔΕΙΚΤΩΝ!AF151/ΣΥΝΘΕΣΗ_ΔΕΙΚΤΩΝ!AF150)</f>
        <v>2.0498521548340753E-2</v>
      </c>
      <c r="AG150" s="10">
        <f>LN(ΣΥΝΘΕΣΗ_ΔΕΙΚΤΩΝ!AG151/ΣΥΝΘΕΣΗ_ΔΕΙΚΤΩΝ!AG150)</f>
        <v>0</v>
      </c>
      <c r="AH150" s="10">
        <f>LN(ΣΥΝΘΕΣΗ_ΔΕΙΚΤΩΝ!AH151/ΣΥΝΘΕΣΗ_ΔΕΙΚΤΩΝ!AH150)</f>
        <v>1.6393809775676352E-2</v>
      </c>
      <c r="AI150" s="10">
        <f>LN(ΣΥΝΘΕΣΗ_ΔΕΙΚΤΩΝ!AI151/ΣΥΝΘΕΣΗ_ΔΕΙΚΤΩΝ!AI150)</f>
        <v>6.0215235706861129E-3</v>
      </c>
      <c r="AJ150" s="10">
        <f>LN(ΣΥΝΘΕΣΗ_ΔΕΙΚΤΩΝ!AJ151/ΣΥΝΘΕΣΗ_ΔΕΙΚΤΩΝ!AJ150)</f>
        <v>-1.3175421158564404E-2</v>
      </c>
      <c r="AK150" s="10">
        <f>LN(ΣΥΝΘΕΣΗ_ΔΕΙΚΤΩΝ!AK151/ΣΥΝΘΕΣΗ_ΔΕΙΚΤΩΝ!AK150)</f>
        <v>3.9920212695374567E-3</v>
      </c>
    </row>
    <row r="151" spans="1:37" x14ac:dyDescent="0.25">
      <c r="A151" s="5">
        <v>43042</v>
      </c>
      <c r="B151" s="10">
        <f>LN(ΣΥΝΘΕΣΗ_ΔΕΙΚΤΩΝ!B152/ΣΥΝΘΕΣΗ_ΔΕΙΚΤΩΝ!B151)</f>
        <v>2.2219338294610012E-2</v>
      </c>
      <c r="C151" s="10">
        <f>LN(ΣΥΝΘΕΣΗ_ΔΕΙΚΤΩΝ!C152/ΣΥΝΘΕΣΗ_ΔΕΙΚΤΩΝ!C151)</f>
        <v>-1.3229988770881116E-2</v>
      </c>
      <c r="D151" s="10">
        <f>LN(ΣΥΝΘΕΣΗ_ΔΕΙΚΤΩΝ!D152/ΣΥΝΘΕΣΗ_ΔΕΙΚΤΩΝ!D151)</f>
        <v>7.8431774610258787E-3</v>
      </c>
      <c r="E151" s="10">
        <f>LN(ΣΥΝΘΕΣΗ_ΔΕΙΚΤΩΝ!E152/ΣΥΝΘΕΣΗ_ΔΕΙΚΤΩΝ!E151)</f>
        <v>-1.7544309650909508E-2</v>
      </c>
      <c r="F151" s="10">
        <f>LN(ΣΥΝΘΕΣΗ_ΔΕΙΚΤΩΝ!F152/ΣΥΝΘΕΣΗ_ΔΕΙΚΤΩΝ!F151)</f>
        <v>1.8349138668196398E-2</v>
      </c>
      <c r="G151" s="10">
        <f>LN(ΣΥΝΘΕΣΗ_ΔΕΙΚΤΩΝ!G152/ΣΥΝΘΕΣΗ_ΔΕΙΚΤΩΝ!G151)</f>
        <v>3.2840752011897975E-3</v>
      </c>
      <c r="H151" s="10">
        <f>LN(ΣΥΝΘΕΣΗ_ΔΕΙΚΤΩΝ!H152/ΣΥΝΘΕΣΗ_ΔΕΙΚΤΩΝ!H151)</f>
        <v>-2.5348556031880663E-3</v>
      </c>
      <c r="I151" s="10">
        <f>LN(ΣΥΝΘΕΣΗ_ΔΕΙΚΤΩΝ!I152/ΣΥΝΘΕΣΗ_ΔΕΙΚΤΩΝ!I151)</f>
        <v>-4.6403795565023364E-3</v>
      </c>
      <c r="J151" s="10">
        <f>LN(ΣΥΝΘΕΣΗ_ΔΕΙΚΤΩΝ!J152/ΣΥΝΘΕΣΗ_ΔΕΙΚΤΩΝ!J151)</f>
        <v>6.4102783609190188E-3</v>
      </c>
      <c r="K151" s="10">
        <f>LN(ΣΥΝΘΕΣΗ_ΔΕΙΚΤΩΝ!K152/ΣΥΝΘΕΣΗ_ΔΕΙΚΤΩΝ!K151)</f>
        <v>0</v>
      </c>
      <c r="L151" s="10">
        <f>LN(ΣΥΝΘΕΣΗ_ΔΕΙΚΤΩΝ!L152/ΣΥΝΘΕΣΗ_ΔΕΙΚΤΩΝ!L151)</f>
        <v>-5.3981237695573695E-3</v>
      </c>
      <c r="M151" s="10">
        <f>LN(ΣΥΝΘΕΣΗ_ΔΕΙΚΤΩΝ!M152/ΣΥΝΘΕΣΗ_ΔΕΙΚΤΩΝ!M151)</f>
        <v>-1.5037877364540446E-2</v>
      </c>
      <c r="N151" s="10">
        <f>LN(ΣΥΝΘΕΣΗ_ΔΕΙΚΤΩΝ!N152/ΣΥΝΘΕΣΗ_ΔΕΙΚΤΩΝ!N151)</f>
        <v>4.7506027585977988E-3</v>
      </c>
      <c r="O151" s="10">
        <f>LN(ΣΥΝΘΕΣΗ_ΔΕΙΚΤΩΝ!O152/ΣΥΝΘΕΣΗ_ΔΕΙΚΤΩΝ!O151)</f>
        <v>1.103144072157168E-3</v>
      </c>
      <c r="P151" s="10">
        <f>LN(ΣΥΝΘΕΣΗ_ΔΕΙΚΤΩΝ!P152/ΣΥΝΘΕΣΗ_ΔΕΙΚΤΩΝ!P151)</f>
        <v>3.0911925696728796E-3</v>
      </c>
      <c r="Q151" s="10">
        <f>LN(ΣΥΝΘΕΣΗ_ΔΕΙΚΤΩΝ!Q152/ΣΥΝΘΕΣΗ_ΔΕΙΚΤΩΝ!Q151)</f>
        <v>7.7469722501738109E-3</v>
      </c>
      <c r="R151" s="10">
        <f>LN(ΣΥΝΘΕΣΗ_ΔΕΙΚΤΩΝ!R152/ΣΥΝΘΕΣΗ_ΔΕΙΚΤΩΝ!R151)</f>
        <v>9.4787439545437387E-3</v>
      </c>
      <c r="S151" s="10">
        <f>LN(ΣΥΝΘΕΣΗ_ΔΕΙΚΤΩΝ!S152/ΣΥΝΘΕΣΗ_ΔΕΙΚΤΩΝ!S151)</f>
        <v>-4.6729056993924821E-3</v>
      </c>
      <c r="T151" s="10">
        <f>LN(ΣΥΝΘΕΣΗ_ΔΕΙΚΤΩΝ!T152/ΣΥΝΘΕΣΗ_ΔΕΙΚΤΩΝ!T151)</f>
        <v>-3.437273209915429E-3</v>
      </c>
      <c r="U151" s="10">
        <f>LN(ΣΥΝΘΕΣΗ_ΔΕΙΚΤΩΝ!U152/ΣΥΝΘΕΣΗ_ΔΕΙΚΤΩΝ!U151)</f>
        <v>2.5642430613337652E-2</v>
      </c>
      <c r="V151" s="10">
        <f>LN(ΣΥΝΘΕΣΗ_ΔΕΙΚΤΩΝ!V152/ΣΥΝΘΕΣΗ_ΔΕΙΚΤΩΝ!V151)</f>
        <v>1.7937224540269007E-3</v>
      </c>
      <c r="W151" s="10">
        <f>LN(ΣΥΝΘΕΣΗ_ΔΕΙΚΤΩΝ!W152/ΣΥΝΘΕΣΗ_ΔΕΙΚΤΩΝ!W151)</f>
        <v>2.3669744085904703E-2</v>
      </c>
      <c r="X151" s="10">
        <f>LN(ΣΥΝΘΕΣΗ_ΔΕΙΚΤΩΝ!X152/ΣΥΝΘΕΣΗ_ΔΕΙΚΤΩΝ!X151)</f>
        <v>-1.8349138668196541E-2</v>
      </c>
      <c r="Y151" s="10">
        <f>LN(ΣΥΝΘΕΣΗ_ΔΕΙΚΤΩΝ!Y152/ΣΥΝΘΕΣΗ_ΔΕΙΚΤΩΝ!Y151)</f>
        <v>-5.5096558109695845E-3</v>
      </c>
      <c r="Z151" s="10">
        <f>LN(ΣΥΝΘΕΣΗ_ΔΕΙΚΤΩΝ!Z152/ΣΥΝΘΕΣΗ_ΔΕΙΚΤΩΝ!Z151)</f>
        <v>2.1353124470569061E-2</v>
      </c>
      <c r="AA151" s="10">
        <f>LN(ΣΥΝΘΕΣΗ_ΔΕΙΚΤΩΝ!AA152/ΣΥΝΘΕΣΗ_ΔΕΙΚΤΩΝ!AA151)</f>
        <v>-1.2345835822299266E-2</v>
      </c>
      <c r="AB151" s="10">
        <f>LN(ΣΥΝΘΕΣΗ_ΔΕΙΚΤΩΝ!AB152/ΣΥΝΘΕΣΗ_ΔΕΙΚΤΩΝ!AB151)</f>
        <v>-6.8886609951853799E-3</v>
      </c>
      <c r="AC151" s="10">
        <f>LN(ΣΥΝΘΕΣΗ_ΔΕΙΚΤΩΝ!AC152/ΣΥΝΘΕΣΗ_ΔΕΙΚΤΩΝ!AC151)</f>
        <v>4.5120435280469641E-2</v>
      </c>
      <c r="AD151" s="10">
        <f>LN(ΣΥΝΘΕΣΗ_ΔΕΙΚΤΩΝ!AD152/ΣΥΝΘΕΣΗ_ΔΕΙΚΤΩΝ!AD151)</f>
        <v>1.6949558313773205E-2</v>
      </c>
      <c r="AE151" s="10">
        <f>LN(ΣΥΝΘΕΣΗ_ΔΕΙΚΤΩΝ!AE152/ΣΥΝΘΕΣΗ_ΔΕΙΚΤΩΝ!AE151)</f>
        <v>3.6701366850427963E-2</v>
      </c>
      <c r="AF151" s="10">
        <f>LN(ΣΥΝΘΕΣΗ_ΔΕΙΚΤΩΝ!AF152/ΣΥΝΘΕΣΗ_ΔΕΙΚΤΩΝ!AF151)</f>
        <v>-4.4451762570833692E-2</v>
      </c>
      <c r="AG151" s="10">
        <f>LN(ΣΥΝΘΕΣΗ_ΔΕΙΚΤΩΝ!AG152/ΣΥΝΘΕΣΗ_ΔΕΙΚΤΩΝ!AG151)</f>
        <v>9.950330853168092E-3</v>
      </c>
      <c r="AH151" s="10">
        <f>LN(ΣΥΝΘΕΣΗ_ΔΕΙΚΤΩΝ!AH152/ΣΥΝΘΕΣΗ_ΔΕΙΚΤΩΝ!AH151)</f>
        <v>-3.3060862260888176E-2</v>
      </c>
      <c r="AI151" s="10">
        <f>LN(ΣΥΝΘΕΣΗ_ΔΕΙΚΤΩΝ!AI152/ΣΥΝΘΕΣΗ_ΔΕΙΚΤΩΝ!AI151)</f>
        <v>-1.0344919842392886E-2</v>
      </c>
      <c r="AJ151" s="10">
        <f>LN(ΣΥΝΘΕΣΗ_ΔΕΙΚΤΩΝ!AJ152/ΣΥΝΘΕΣΗ_ΔΕΙΚΤΩΝ!AJ151)</f>
        <v>5.29101763441568E-3</v>
      </c>
      <c r="AK151" s="10">
        <f>LN(ΣΥΝΘΕΣΗ_ΔΕΙΚΤΩΝ!AK152/ΣΥΝΘΕΣΗ_ΔΕΙΚΤΩΝ!AK151)</f>
        <v>1.1881327886752686E-2</v>
      </c>
    </row>
    <row r="152" spans="1:37" x14ac:dyDescent="0.25">
      <c r="A152" s="5">
        <v>43045</v>
      </c>
      <c r="B152" s="10">
        <f>LN(ΣΥΝΘΕΣΗ_ΔΕΙΚΤΩΝ!B153/ΣΥΝΘΕΣΗ_ΔΕΙΚΤΩΝ!B152)</f>
        <v>7.4099362287052047E-3</v>
      </c>
      <c r="C152" s="10">
        <f>LN(ΣΥΝΘΕΣΗ_ΔΕΙΚΤΩΝ!C153/ΣΥΝΘΕΣΗ_ΔΕΙΚΤΩΝ!C152)</f>
        <v>-4.0615083391798441E-3</v>
      </c>
      <c r="D152" s="10">
        <f>LN(ΣΥΝΘΕΣΗ_ΔΕΙΚΤΩΝ!D153/ΣΥΝΘΕΣΗ_ΔΕΙΚΤΩΝ!D152)</f>
        <v>-6.7189502487449808E-3</v>
      </c>
      <c r="E152" s="10">
        <f>LN(ΣΥΝΘΕΣΗ_ΔΕΙΚΤΩΝ!E153/ΣΥΝΘΕΣΗ_ΔΕΙΚΤΩΝ!E152)</f>
        <v>2.9455102297567446E-3</v>
      </c>
      <c r="F152" s="10">
        <f>LN(ΣΥΝΘΕΣΗ_ΔΕΙΚΤΩΝ!F153/ΣΥΝΘΕΣΗ_ΔΕΙΚΤΩΝ!F152)</f>
        <v>-1.9893540519570624E-2</v>
      </c>
      <c r="G152" s="10">
        <f>LN(ΣΥΝΘΕΣΗ_ΔΕΙΚΤΩΝ!G153/ΣΥΝΘΕΣΗ_ΔΕΙΚΤΩΝ!G152)</f>
        <v>-6.578971098042511E-3</v>
      </c>
      <c r="H152" s="10">
        <f>LN(ΣΥΝΘΕΣΗ_ΔΕΙΚΤΩΝ!H153/ΣΥΝΘΕΣΗ_ΔΕΙΚΤΩΝ!H152)</f>
        <v>0</v>
      </c>
      <c r="I152" s="10">
        <f>LN(ΣΥΝΘΕΣΗ_ΔΕΙΚΤΩΝ!I153/ΣΥΝΘΕΣΗ_ΔΕΙΚΤΩΝ!I152)</f>
        <v>1.3857034661426281E-2</v>
      </c>
      <c r="J152" s="10">
        <f>LN(ΣΥΝΘΕΣΗ_ΔΕΙΚΤΩΝ!J153/ΣΥΝΘΕΣΗ_ΔΕΙΚΤΩΝ!J152)</f>
        <v>3.9856569302036109E-3</v>
      </c>
      <c r="K152" s="10">
        <f>LN(ΣΥΝΘΕΣΗ_ΔΕΙΚΤΩΝ!K153/ΣΥΝΘΕΣΗ_ΔΕΙΚΤΩΝ!K152)</f>
        <v>-1.0526412986987504E-2</v>
      </c>
      <c r="L152" s="10">
        <f>LN(ΣΥΝΘΕΣΗ_ΔΕΙΚΤΩΝ!L153/ΣΥΝΘΕΣΗ_ΔΕΙΚΤΩΝ!L152)</f>
        <v>1.4775285582154459E-2</v>
      </c>
      <c r="M152" s="10">
        <f>LN(ΣΥΝΘΕΣΗ_ΔΕΙΚΤΩΝ!M153/ΣΥΝΘΕΣΗ_ΔΕΙΚΤΩΝ!M152)</f>
        <v>0</v>
      </c>
      <c r="N152" s="10">
        <f>LN(ΣΥΝΘΕΣΗ_ΔΕΙΚΤΩΝ!N153/ΣΥΝΘΕΣΗ_ΔΕΙΚΤΩΝ!N152)</f>
        <v>7.0838548884050419E-3</v>
      </c>
      <c r="O152" s="10">
        <f>LN(ΣΥΝΘΕΣΗ_ΔΕΙΚΤΩΝ!O153/ΣΥΝΘΕΣΗ_ΔΕΙΚΤΩΝ!O152)</f>
        <v>3.3021493957590318E-3</v>
      </c>
      <c r="P152" s="10">
        <f>LN(ΣΥΝΘΕΣΗ_ΔΕΙΚΤΩΝ!P153/ΣΥΝΘΕΣΗ_ΔΕΙΚΤΩΝ!P152)</f>
        <v>-2.059732963010727E-3</v>
      </c>
      <c r="Q152" s="10">
        <f>LN(ΣΥΝΘΕΣΗ_ΔΕΙΚΤΩΝ!Q153/ΣΥΝΘΕΣΗ_ΔΕΙΚΤΩΝ!Q152)</f>
        <v>-3.8659841964659059E-3</v>
      </c>
      <c r="R152" s="10">
        <f>LN(ΣΥΝΘΕΣΗ_ΔΕΙΚΤΩΝ!R153/ΣΥΝΘΕΣΗ_ΔΕΙΚΤΩΝ!R152)</f>
        <v>1.8692133012152546E-2</v>
      </c>
      <c r="S152" s="10">
        <f>LN(ΣΥΝΘΕΣΗ_ΔΕΙΚΤΩΝ!S153/ΣΥΝΘΕΣΗ_ΔΕΙΚΤΩΝ!S152)</f>
        <v>2.3391823531724626E-3</v>
      </c>
      <c r="T152" s="10">
        <f>LN(ΣΥΝΘΕΣΗ_ΔΕΙΚΤΩΝ!T153/ΣΥΝΘΕΣΗ_ΔΕΙΚΤΩΝ!T152)</f>
        <v>-1.969473802531832E-3</v>
      </c>
      <c r="U152" s="10">
        <f>LN(ΣΥΝΘΕΣΗ_ΔΕΙΚΤΩΝ!U153/ΣΥΝΘΕΣΗ_ΔΕΙΚΤΩΝ!U152)</f>
        <v>-3.8714512180690393E-2</v>
      </c>
      <c r="V152" s="10">
        <f>LN(ΣΥΝΘΕΣΗ_ΔΕΙΚΤΩΝ!V153/ΣΥΝΘΕΣΗ_ΔΕΙΚΤΩΝ!V152)</f>
        <v>1.7905107737882938E-3</v>
      </c>
      <c r="W152" s="10">
        <f>LN(ΣΥΝΘΕΣΗ_ΔΕΙΚΤΩΝ!W153/ΣΥΝΘΕΣΗ_ΔΕΙΚΤΩΝ!W152)</f>
        <v>-1.0286644710275426E-2</v>
      </c>
      <c r="X152" s="10">
        <f>LN(ΣΥΝΘΕΣΗ_ΔΕΙΚΤΩΝ!X153/ΣΥΝΘΕΣΗ_ΔΕΙΚΤΩΝ!X152)</f>
        <v>2.2884293833587806E-2</v>
      </c>
      <c r="Y152" s="10">
        <f>LN(ΣΥΝΘΕΣΗ_ΔΕΙΚΤΩΝ!Y153/ΣΥΝΘΕΣΗ_ΔΕΙΚΤΩΝ!Y152)</f>
        <v>2.7586224390796607E-3</v>
      </c>
      <c r="Z152" s="10">
        <f>LN(ΣΥΝΘΕΣΗ_ΔΕΙΚΤΩΝ!Z153/ΣΥΝΘΕΣΗ_ΔΕΙΚΤΩΝ!Z152)</f>
        <v>-7.067167223092443E-3</v>
      </c>
      <c r="AA152" s="10">
        <f>LN(ΣΥΝΘΕΣΗ_ΔΕΙΚΤΩΝ!AA153/ΣΥΝΘΕΣΗ_ΔΕΙΚΤΩΝ!AA152)</f>
        <v>0</v>
      </c>
      <c r="AB152" s="10">
        <f>LN(ΣΥΝΘΕΣΗ_ΔΕΙΚΤΩΝ!AB153/ΣΥΝΘΕΣΗ_ΔΕΙΚΤΩΝ!AB152)</f>
        <v>2.3014969882791674E-3</v>
      </c>
      <c r="AC152" s="10">
        <f>LN(ΣΥΝΘΕΣΗ_ΔΕΙΚΤΩΝ!AC153/ΣΥΝΘΕΣΗ_ΔΕΙΚΤΩΝ!AC152)</f>
        <v>0</v>
      </c>
      <c r="AD152" s="10">
        <f>LN(ΣΥΝΘΕΣΗ_ΔΕΙΚΤΩΝ!AD153/ΣΥΝΘΕΣΗ_ΔΕΙΚΤΩΝ!AD152)</f>
        <v>3.3557078469723151E-3</v>
      </c>
      <c r="AE152" s="10">
        <f>LN(ΣΥΝΘΕΣΗ_ΔΕΙΚΤΩΝ!AE153/ΣΥΝΘΕΣΗ_ΔΕΙΚΤΩΝ!AE152)</f>
        <v>0</v>
      </c>
      <c r="AF152" s="10">
        <f>LN(ΣΥΝΘΕΣΗ_ΔΕΙΚΤΩΝ!AF153/ΣΥΝΘΕΣΗ_ΔΕΙΚΤΩΝ!AF152)</f>
        <v>1.2048338516174574E-2</v>
      </c>
      <c r="AG152" s="10">
        <f>LN(ΣΥΝΘΕΣΗ_ΔΕΙΚΤΩΝ!AG153/ΣΥΝΘΕΣΗ_ΔΕΙΚΤΩΝ!AG152)</f>
        <v>2.4721891453890728E-3</v>
      </c>
      <c r="AH152" s="10">
        <f>LN(ΣΥΝΘΕΣΗ_ΔΕΙΚΤΩΝ!AH153/ΣΥΝΘΕΣΗ_ΔΕΙΚΤΩΝ!AH152)</f>
        <v>0</v>
      </c>
      <c r="AI152" s="10">
        <f>LN(ΣΥΝΘΕΣΗ_ΔΕΙΚΤΩΝ!AI153/ΣΥΝΘΕΣΗ_ΔΕΙΚΤΩΝ!AI152)</f>
        <v>-7.8295310797047817E-3</v>
      </c>
      <c r="AJ152" s="10">
        <f>LN(ΣΥΝΘΕΣΗ_ΔΕΙΚΤΩΝ!AJ153/ΣΥΝΘΕΣΗ_ΔΕΙΚΤΩΝ!AJ152)</f>
        <v>2.0888487947355532E-2</v>
      </c>
      <c r="AK152" s="10">
        <f>LN(ΣΥΝΘΕΣΗ_ΔΕΙΚΤΩΝ!AK153/ΣΥΝΘΕΣΗ_ΔΕΙΚΤΩΝ!AK152)</f>
        <v>-1.1881327886752788E-2</v>
      </c>
    </row>
    <row r="153" spans="1:37" x14ac:dyDescent="0.25">
      <c r="A153" s="5">
        <v>43046</v>
      </c>
      <c r="B153" s="10">
        <f>LN(ΣΥΝΘΕΣΗ_ΔΕΙΚΤΩΝ!B154/ΣΥΝΘΕΣΗ_ΔΕΙΚΤΩΝ!B153)</f>
        <v>-1.4534648300830079E-2</v>
      </c>
      <c r="C153" s="10">
        <f>LN(ΣΥΝΘΕΣΗ_ΔΕΙΚΤΩΝ!C154/ΣΥΝΘΕΣΗ_ΔΕΙΚΤΩΝ!C153)</f>
        <v>-1.1696039763191187E-2</v>
      </c>
      <c r="D153" s="10">
        <f>LN(ΣΥΝΘΕΣΗ_ΔΕΙΚΤΩΝ!D154/ΣΥΝΘΕΣΗ_ΔΕΙΚΤΩΝ!D153)</f>
        <v>-1.4714470354002541E-2</v>
      </c>
      <c r="E153" s="10">
        <f>LN(ΣΥΝΘΕΣΗ_ΔΕΙΚΤΩΝ!E154/ΣΥΝΘΕΣΗ_ΔΕΙΚΤΩΝ!E153)</f>
        <v>-3.7457562534900443E-2</v>
      </c>
      <c r="F153" s="10">
        <f>LN(ΣΥΝΘΕΣΗ_ΔΕΙΚΤΩΝ!F154/ΣΥΝΘΕΣΗ_ΔΕΙΚΤΩΝ!F153)</f>
        <v>-1.7147731160778279E-2</v>
      </c>
      <c r="G153" s="10">
        <f>LN(ΣΥΝΘΕΣΗ_ΔΕΙΚΤΩΝ!G154/ΣΥΝΘΕΣΗ_ΔΕΙΚΤΩΝ!G153)</f>
        <v>3.2948958968527058E-3</v>
      </c>
      <c r="H153" s="10">
        <f>LN(ΣΥΝΘΕΣΗ_ΔΕΙΚΤΩΝ!H154/ΣΥΝΘΕΣΗ_ΔΕΙΚΤΩΝ!H153)</f>
        <v>1.8856624088882577E-2</v>
      </c>
      <c r="I153" s="10">
        <f>LN(ΣΥΝΘΕΣΗ_ΔΕΙΚΤΩΝ!I154/ΣΥΝΘΕΣΗ_ΔΕΙΚΤΩΝ!I153)</f>
        <v>-2.5553074424617621E-2</v>
      </c>
      <c r="J153" s="10">
        <f>LN(ΣΥΝΘΕΣΗ_ΔΕΙΚΤΩΝ!J154/ΣΥΝΘΕΣΗ_ΔΕΙΚΤΩΝ!J153)</f>
        <v>-1.3616549991164821E-2</v>
      </c>
      <c r="K153" s="10">
        <f>LN(ΣΥΝΘΕΣΗ_ΔΕΙΚΤΩΝ!K154/ΣΥΝΘΕΣΗ_ΔΕΙΚΤΩΝ!K153)</f>
        <v>4.6520015634892907E-2</v>
      </c>
      <c r="L153" s="10">
        <f>LN(ΣΥΝΘΕΣΗ_ΔΕΙΚΤΩΝ!L154/ΣΥΝΘΕΣΗ_ΔΕΙΚΤΩΝ!L153)</f>
        <v>-2.1564177915840525E-2</v>
      </c>
      <c r="M153" s="10">
        <f>LN(ΣΥΝΘΕΣΗ_ΔΕΙΚΤΩΝ!M154/ΣΥΝΘΕΣΗ_ΔΕΙΚΤΩΝ!M153)</f>
        <v>-3.3726844786393416E-3</v>
      </c>
      <c r="N153" s="10">
        <f>LN(ΣΥΝΘΕΣΗ_ΔΕΙΚΤΩΝ!N154/ΣΥΝΘΕΣΗ_ΔΕΙΚΤΩΝ!N153)</f>
        <v>1.1696039763191236E-2</v>
      </c>
      <c r="O153" s="10">
        <f>LN(ΣΥΝΘΕΣΗ_ΔΕΙΚΤΩΝ!O154/ΣΥΝΘΕΣΗ_ΔΕΙΚΤΩΝ!O153)</f>
        <v>3.2912810840729518E-3</v>
      </c>
      <c r="P153" s="10">
        <f>LN(ΣΥΝΘΕΣΗ_ΔΕΙΚΤΩΝ!P154/ΣΥΝΘΕΣΗ_ΔΕΙΚΤΩΝ!P153)</f>
        <v>-2.0834086902841914E-2</v>
      </c>
      <c r="Q153" s="10">
        <f>LN(ΣΥΝΘΕΣΗ_ΔΕΙΚΤΩΝ!Q154/ΣΥΝΘΕΣΗ_ΔΕΙΚΤΩΝ!Q153)</f>
        <v>-2.585651085022823E-3</v>
      </c>
      <c r="R153" s="10">
        <f>LN(ΣΥΝΘΕΣΗ_ΔΕΙΚΤΩΝ!R154/ΣΥΝΘΕΣΗ_ΔΕΙΚΤΩΝ!R153)</f>
        <v>0</v>
      </c>
      <c r="S153" s="10">
        <f>LN(ΣΥΝΘΕΣΗ_ΔΕΙΚΤΩΝ!S154/ΣΥΝΘΕΣΗ_ΔΕΙΚΤΩΝ!S153)</f>
        <v>-2.3391823531723776E-3</v>
      </c>
      <c r="T153" s="10">
        <f>LN(ΣΥΝΘΕΣΗ_ΔΕΙΚΤΩΝ!T154/ΣΥΝΘΕΣΗ_ΔΕΙΚΤΩΝ!T153)</f>
        <v>9.8522175456986654E-4</v>
      </c>
      <c r="U153" s="10">
        <f>LN(ΣΥΝΘΕΣΗ_ΔΕΙΚΤΩΝ!U154/ΣΥΝΘΕΣΗ_ΔΕΙΚΤΩΝ!U153)</f>
        <v>-6.6006840313520242E-3</v>
      </c>
      <c r="V153" s="10">
        <f>LN(ΣΥΝΘΕΣΗ_ΔΕΙΚΤΩΝ!V154/ΣΥΝΘΕΣΗ_ΔΕΙΚΤΩΝ!V153)</f>
        <v>3.5153004417896094E-2</v>
      </c>
      <c r="W153" s="10">
        <f>LN(ΣΥΝΘΕΣΗ_ΔΕΙΚΤΩΝ!W154/ΣΥΝΘΕΣΗ_ΔΕΙΚΤΩΝ!W153)</f>
        <v>-2.5431437891803743E-2</v>
      </c>
      <c r="X153" s="10">
        <f>LN(ΣΥΝΘΕΣΗ_ΔΕΙΚΤΩΝ!X154/ΣΥΝΘΕΣΗ_ΔΕΙΚΤΩΝ!X153)</f>
        <v>-6.8104690025268628E-3</v>
      </c>
      <c r="Y153" s="10">
        <f>LN(ΣΥΝΘΕΣΗ_ΔΕΙΚΤΩΝ!Y154/ΣΥΝΘΕΣΗ_ΔΕΙΚΤΩΝ!Y153)</f>
        <v>-1.9472103412820296E-2</v>
      </c>
      <c r="Z153" s="10">
        <f>LN(ΣΥΝΘΕΣΗ_ΔΕΙΚΤΩΝ!Z154/ΣΥΝΘΕΣΗ_ΔΕΙΚΤΩΝ!Z153)</f>
        <v>-7.1174677688639896E-3</v>
      </c>
      <c r="AA153" s="10">
        <f>LN(ΣΥΝΘΕΣΗ_ΔΕΙΚΤΩΝ!AA154/ΣΥΝΘΕΣΗ_ΔΕΙΚΤΩΝ!AA153)</f>
        <v>0</v>
      </c>
      <c r="AB153" s="10">
        <f>LN(ΣΥΝΘΕΣΗ_ΔΕΙΚΤΩΝ!AB154/ΣΥΝΘΕΣΗ_ΔΕΙΚΤΩΝ!AB153)</f>
        <v>2.2962122603503781E-3</v>
      </c>
      <c r="AC153" s="10">
        <f>LN(ΣΥΝΘΕΣΗ_ΔΕΙΚΤΩΝ!AC154/ΣΥΝΘΕΣΗ_ΔΕΙΚΤΩΝ!AC153)</f>
        <v>-1.9802627296179754E-2</v>
      </c>
      <c r="AD153" s="10">
        <f>LN(ΣΥΝΘΕΣΗ_ΔΕΙΚΤΩΝ!AD154/ΣΥΝΘΕΣΗ_ΔΕΙΚΤΩΝ!AD153)</f>
        <v>3.7802364646535275E-2</v>
      </c>
      <c r="AE153" s="10">
        <f>LN(ΣΥΝΘΕΣΗ_ΔΕΙΚΤΩΝ!AE154/ΣΥΝΘΕΣΗ_ΔΕΙΚΤΩΝ!AE153)</f>
        <v>0</v>
      </c>
      <c r="AF153" s="10">
        <f>LN(ΣΥΝΘΕΣΗ_ΔΕΙΚΤΩΝ!AF154/ΣΥΝΘΕΣΗ_ΔΕΙΚΤΩΝ!AF153)</f>
        <v>-4.5011328807915384E-3</v>
      </c>
      <c r="AG153" s="10">
        <f>LN(ΣΥΝΘΕΣΗ_ΔΕΙΚΤΩΝ!AG154/ΣΥΝΘΕΣΗ_ΔΕΙΚΤΩΝ!AG153)</f>
        <v>4.9261183360560026E-3</v>
      </c>
      <c r="AH153" s="10">
        <f>LN(ΣΥΝΘΕΣΗ_ΔΕΙΚΤΩΝ!AH154/ΣΥΝΘΕΣΗ_ΔΕΙΚΤΩΝ!AH153)</f>
        <v>-2.5533302005164647E-2</v>
      </c>
      <c r="AI153" s="10">
        <f>LN(ΣΥΝΘΕΣΗ_ΔΕΙΚΤΩΝ!AI154/ΣΥΝΘΕΣΗ_ΔΕΙΚΤΩΝ!AI153)</f>
        <v>2.1810259463601461E-3</v>
      </c>
      <c r="AJ153" s="10">
        <f>LN(ΣΥΝΘΕΣΗ_ΔΕΙΚΤΩΝ!AJ154/ΣΥΝΘΕΣΗ_ΔΕΙΚΤΩΝ!AJ153)</f>
        <v>-5.1813587419976288E-3</v>
      </c>
      <c r="AK153" s="10">
        <f>LN(ΣΥΝΘΕΣΗ_ΔΕΙΚΤΩΝ!AK154/ΣΥΝΘΕΣΗ_ΔΕΙΚΤΩΝ!AK153)</f>
        <v>7.9365495957363415E-3</v>
      </c>
    </row>
    <row r="154" spans="1:37" x14ac:dyDescent="0.25">
      <c r="A154" s="5">
        <v>43047</v>
      </c>
      <c r="B154" s="10">
        <f>LN(ΣΥΝΘΕΣΗ_ΔΕΙΚΤΩΝ!B155/ΣΥΝΘΕΣΗ_ΔΕΙΚΤΩΝ!B154)</f>
        <v>-2.0293043751306927E-2</v>
      </c>
      <c r="C154" s="10">
        <f>LN(ΣΥΝΘΕΣΗ_ΔΕΙΚΤΩΝ!C155/ΣΥΝΘΕΣΗ_ΔΕΙΚΤΩΝ!C154)</f>
        <v>-5.4394072065798688E-2</v>
      </c>
      <c r="D154" s="10">
        <f>LN(ΣΥΝΘΕΣΗ_ΔΕΙΚΤΩΝ!D155/ΣΥΝΘΕΣΗ_ΔΕΙΚΤΩΝ!D154)</f>
        <v>-6.865015519680084E-3</v>
      </c>
      <c r="E154" s="10">
        <f>LN(ΣΥΝΘΕΣΗ_ΔΕΙΚΤΩΝ!E155/ΣΥΝΘΕΣΗ_ΔΕΙΚΤΩΝ!E154)</f>
        <v>2.0401160906745996E-2</v>
      </c>
      <c r="F154" s="10">
        <f>LN(ΣΥΝΘΕΣΗ_ΔΕΙΚΤΩΝ!F155/ΣΥΝΘΕΣΗ_ΔΕΙΚΤΩΝ!F154)</f>
        <v>-2.065204455266894E-2</v>
      </c>
      <c r="G154" s="10">
        <f>LN(ΣΥΝΘΕΣΗ_ΔΕΙΚΤΩΝ!G155/ΣΥΝΘΕΣΗ_ΔΕΙΚΤΩΝ!G154)</f>
        <v>6.5574005461590396E-3</v>
      </c>
      <c r="H154" s="10">
        <f>LN(ΣΥΝΘΕΣΗ_ΔΕΙΚΤΩΝ!H155/ΣΥΝΘΕΣΗ_ΔΕΙΚΤΩΝ!H154)</f>
        <v>-2.4937668784023505E-3</v>
      </c>
      <c r="I154" s="10">
        <f>LN(ΣΥΝΘΕΣΗ_ΔΕΙΚΤΩΝ!I155/ΣΥΝΘΕΣΗ_ΔΕΙΚΤΩΝ!I154)</f>
        <v>7.0340266573799817E-3</v>
      </c>
      <c r="J154" s="10">
        <f>LN(ΣΥΝΘΕΣΗ_ΔΕΙΚΤΩΝ!J155/ΣΥΝΘΕΣΗ_ΔΕΙΚΤΩΝ!J154)</f>
        <v>1.600034134644112E-2</v>
      </c>
      <c r="K154" s="10">
        <f>LN(ΣΥΝΘΕΣΗ_ΔΕΙΚΤΩΝ!K155/ΣΥΝΘΕΣΗ_ΔΕΙΚΤΩΝ!K154)</f>
        <v>-1.0152371464017962E-2</v>
      </c>
      <c r="L154" s="10">
        <f>LN(ΣΥΝΘΕΣΗ_ΔΕΙΚΤΩΝ!L155/ΣΥΝΘΕΣΗ_ΔΕΙΚΤΩΝ!L154)</f>
        <v>4.0788635748210279E-3</v>
      </c>
      <c r="M154" s="10">
        <f>LN(ΣΥΝΘΕΣΗ_ΔΕΙΚΤΩΝ!M155/ΣΥΝΘΕΣΗ_ΔΕΙΚΤΩΝ!M154)</f>
        <v>0</v>
      </c>
      <c r="N154" s="10">
        <f>LN(ΣΥΝΘΕΣΗ_ΔΕΙΚΤΩΝ!N155/ΣΥΝΘΕΣΗ_ΔΕΙΚΤΩΝ!N154)</f>
        <v>0</v>
      </c>
      <c r="O154" s="10">
        <f>LN(ΣΥΝΘΕΣΗ_ΔΕΙΚΤΩΝ!O155/ΣΥΝΘΕΣΗ_ΔΕΙΚΤΩΝ!O154)</f>
        <v>1.7372858218869927E-2</v>
      </c>
      <c r="P154" s="10">
        <f>LN(ΣΥΝΘΕΣΗ_ΔΕΙΚΤΩΝ!P155/ΣΥΝΘΕΣΗ_ΔΕΙΚΤΩΝ!P154)</f>
        <v>1.6701849617931572E-2</v>
      </c>
      <c r="Q154" s="10">
        <f>LN(ΣΥΝΘΕΣΗ_ΔΕΙΚΤΩΝ!Q155/ΣΥΝΘΕΣΗ_ΔΕΙΚΤΩΝ!Q154)</f>
        <v>3.23102058144654E-3</v>
      </c>
      <c r="R154" s="10">
        <f>LN(ΣΥΝΘΕΣΗ_ΔΕΙΚΤΩΝ!R155/ΣΥΝΘΕΣΗ_ΔΕΙΚΤΩΝ!R154)</f>
        <v>-4.6403795565022254E-3</v>
      </c>
      <c r="S154" s="10">
        <f>LN(ΣΥΝΘΕΣΗ_ΔΕΙΚΤΩΝ!S155/ΣΥΝΘΕΣΗ_ΔΕΙΚΤΩΝ!S154)</f>
        <v>0</v>
      </c>
      <c r="T154" s="10">
        <f>LN(ΣΥΝΘΕΣΗ_ΔΕΙΚΤΩΝ!T155/ΣΥΝΘΕΣΗ_ΔΕΙΚΤΩΝ!T154)</f>
        <v>4.9224711798793444E-4</v>
      </c>
      <c r="U154" s="10">
        <f>LN(ΣΥΝΘΕΣΗ_ΔΕΙΚΤΩΝ!U155/ΣΥΝΘΕΣΗ_ΔΕΙΚΤΩΝ!U154)</f>
        <v>0</v>
      </c>
      <c r="V154" s="10">
        <f>LN(ΣΥΝΘΕΣΗ_ΔΕΙΚΤΩΝ!V155/ΣΥΝΘΕΣΗ_ΔΕΙΚΤΩΝ!V154)</f>
        <v>-3.3365693843800406E-2</v>
      </c>
      <c r="W154" s="10">
        <f>LN(ΣΥΝΘΕΣΗ_ΔΕΙΚΤΩΝ!W155/ΣΥΝΘΕΣΗ_ΔΕΙΚΤΩΝ!W154)</f>
        <v>-6.0790460763822263E-3</v>
      </c>
      <c r="X154" s="10">
        <f>LN(ΣΥΝΘΕΣΗ_ΔΕΙΚΤΩΝ!X155/ΣΥΝΘΕΣΗ_ΔΕΙΚΤΩΝ!X154)</f>
        <v>-6.8571697261369125E-3</v>
      </c>
      <c r="Y154" s="10">
        <f>LN(ΣΥΝΘΕΣΗ_ΔΕΙΚΤΩΝ!Y155/ΣΥΝΘΕΣΗ_ΔΕΙΚΤΩΝ!Y154)</f>
        <v>5.6022555486697516E-3</v>
      </c>
      <c r="Z154" s="10">
        <f>LN(ΣΥΝΘΕΣΗ_ΔΕΙΚΤΩΝ!Z155/ΣΥΝΘΕΣΗ_ΔΕΙΚΤΩΝ!Z154)</f>
        <v>0</v>
      </c>
      <c r="AA154" s="10">
        <f>LN(ΣΥΝΘΕΣΗ_ΔΕΙΚΤΩΝ!AA155/ΣΥΝΘΕΣΗ_ΔΕΙΚΤΩΝ!AA154)</f>
        <v>1.2345835822299141E-2</v>
      </c>
      <c r="AB154" s="10">
        <f>LN(ΣΥΝΘΕΣΗ_ΔΕΙΚΤΩΝ!AB155/ΣΥΝΘΕΣΗ_ΔΕΙΚΤΩΝ!AB154)</f>
        <v>-2.296212260350379E-3</v>
      </c>
      <c r="AC154" s="10">
        <f>LN(ΣΥΝΘΕΣΗ_ΔΕΙΚΤΩΝ!AC155/ΣΥΝΘΕΣΗ_ΔΕΙΚΤΩΝ!AC154)</f>
        <v>-1.5113637810048184E-2</v>
      </c>
      <c r="AD154" s="10">
        <f>LN(ΣΥΝΘΕΣΗ_ΔΕΙΚΤΩΝ!AD155/ΣΥΝΘΕΣΗ_ΔΕΙΚΤΩΝ!AD154)</f>
        <v>-2.1190686979639002E-2</v>
      </c>
      <c r="AE154" s="10">
        <f>LN(ΣΥΝΘΕΣΗ_ΔΕΙΚΤΩΝ!AE155/ΣΥΝΘΕΣΗ_ΔΕΙΚΤΩΝ!AE154)</f>
        <v>-1.8182319083190474E-2</v>
      </c>
      <c r="AF154" s="10">
        <f>LN(ΣΥΝΘΕΣΗ_ΔΕΙΚΤΩΝ!AF155/ΣΥΝΘΕΣΗ_ΔΕΙΚΤΩΝ!AF154)</f>
        <v>1.9360247284541394E-2</v>
      </c>
      <c r="AG154" s="10">
        <f>LN(ΣΥΝΘΕΣΗ_ΔΕΙΚΤΩΝ!AG155/ΣΥΝΘΕΣΗ_ΔΕΙΚΤΩΝ!AG154)</f>
        <v>-1.734863833461309E-2</v>
      </c>
      <c r="AH154" s="10">
        <f>LN(ΣΥΝΘΕΣΗ_ΔΕΙΚΤΩΝ!AH155/ΣΥΝΘΕΣΗ_ΔΕΙΚΤΩΝ!AH154)</f>
        <v>-3.9565600206191251E-2</v>
      </c>
      <c r="AI154" s="10">
        <f>LN(ΣΥΝΘΕΣΗ_ΔΕΙΚΤΩΝ!AI155/ΣΥΝΘΕΣΗ_ΔΕΙΚΤΩΝ!AI154)</f>
        <v>-2.1810259463602259E-3</v>
      </c>
      <c r="AJ154" s="10">
        <f>LN(ΣΥΝΘΕΣΗ_ΔΕΙΚΤΩΝ!AJ155/ΣΥΝΘΕΣΗ_ΔΕΙΚΤΩΝ!AJ154)</f>
        <v>-1.0443959161083262E-2</v>
      </c>
      <c r="AK154" s="10">
        <f>LN(ΣΥΝΘΕΣΗ_ΔΕΙΚΤΩΝ!AK155/ΣΥΝΘΕΣΗ_ΔΕΙΚΤΩΝ!AK154)</f>
        <v>-1.5936592262812414E-2</v>
      </c>
    </row>
    <row r="155" spans="1:37" x14ac:dyDescent="0.25">
      <c r="A155" s="5">
        <v>43048</v>
      </c>
      <c r="B155" s="10">
        <f>LN(ΣΥΝΘΕΣΗ_ΔΕΙΚΤΩΝ!B156/ΣΥΝΘΕΣΗ_ΔΕΙΚΤΩΝ!B155)</f>
        <v>1.5172704863331591E-2</v>
      </c>
      <c r="C155" s="10">
        <f>LN(ΣΥΝΘΕΣΗ_ΔΕΙΚΤΩΝ!C156/ΣΥΝΘΕΣΗ_ΔΕΙΚΤΩΝ!C155)</f>
        <v>6.1919702479209804E-3</v>
      </c>
      <c r="D155" s="10">
        <f>LN(ΣΥΝΘΕΣΗ_ΔΕΙΚΤΩΝ!D156/ΣΥΝΘΕΣΗ_ΔΕΙΚΤΩΝ!D155)</f>
        <v>1.4815085785140463E-2</v>
      </c>
      <c r="E155" s="10">
        <f>LN(ΣΥΝΘΕΣΗ_ΔΕΙΚΤΩΝ!E156/ΣΥΝΘΕΣΗ_ΔΕΙΚΤΩΝ!E155)</f>
        <v>5.9657149339963408E-3</v>
      </c>
      <c r="F155" s="10">
        <f>LN(ΣΥΝΘΕΣΗ_ΔΕΙΚΤΩΝ!F156/ΣΥΝΘΕΣΗ_ΔΕΙΚΤΩΝ!F155)</f>
        <v>-2.9318060756611801E-2</v>
      </c>
      <c r="G155" s="10">
        <f>LN(ΣΥΝΘΕΣΗ_ΔΕΙΚΤΩΝ!G156/ΣΥΝΘΕΣΗ_ΔΕΙΚΤΩΝ!G155)</f>
        <v>-2.6491615446976341E-2</v>
      </c>
      <c r="H155" s="10">
        <f>LN(ΣΥΝΘΕΣΗ_ΔΕΙΚΤΩΝ!H156/ΣΥΝΘΕΣΗ_ΔΕΙΚΤΩΝ!H155)</f>
        <v>9.937969990132493E-3</v>
      </c>
      <c r="I155" s="10">
        <f>LN(ΣΥΝΘΕΣΗ_ΔΕΙΚΤΩΝ!I156/ΣΥΝΘΕΣΗ_ΔΕΙΚΤΩΝ!I155)</f>
        <v>-9.3897403498390316E-3</v>
      </c>
      <c r="J155" s="10">
        <f>LN(ΣΥΝΘΕΣΗ_ΔΕΙΚΤΩΝ!J156/ΣΥΝΘΕΣΗ_ΔΕΙΚΤΩΝ!J155)</f>
        <v>-9.5694510161506725E-3</v>
      </c>
      <c r="K155" s="10">
        <f>LN(ΣΥΝΘΕΣΗ_ΔΕΙΚΤΩΝ!K156/ΣΥΝΘΕΣΗ_ΔΕΙΚΤΩΝ!K155)</f>
        <v>5.0890695074712281E-3</v>
      </c>
      <c r="L155" s="10">
        <f>LN(ΣΥΝΘΕΣΗ_ΔΕΙΚΤΩΝ!L156/ΣΥΝΘΕΣΗ_ΔΕΙΚΤΩΝ!L155)</f>
        <v>9.4531426437553297E-3</v>
      </c>
      <c r="M155" s="10">
        <f>LN(ΣΥΝΘΕΣΗ_ΔΕΙΚΤΩΝ!M156/ΣΥΝΘΕΣΗ_ΔΕΙΚΤΩΝ!M155)</f>
        <v>8.4104785085962926E-3</v>
      </c>
      <c r="N155" s="10">
        <f>LN(ΣΥΝΘΕΣΗ_ΔΕΙΚΤΩΝ!N156/ΣΥΝΘΕΣΗ_ΔΕΙΚΤΩΝ!N155)</f>
        <v>-2.3530497410194161E-2</v>
      </c>
      <c r="O155" s="10">
        <f>LN(ΣΥΝΘΕΣΗ_ΔΕΙΚΤΩΝ!O156/ΣΥΝΘΕΣΗ_ΔΕΙΚΤΩΝ!O155)</f>
        <v>0</v>
      </c>
      <c r="P155" s="10">
        <f>LN(ΣΥΝΘΕΣΗ_ΔΕΙΚΤΩΝ!P156/ΣΥΝΘΕΣΗ_ΔΕΙΚΤΩΝ!P155)</f>
        <v>-6.2305497506360864E-3</v>
      </c>
      <c r="Q155" s="10">
        <f>LN(ΣΥΝΘΕΣΗ_ΔΕΙΚΤΩΝ!Q156/ΣΥΝΘΕΣΗ_ΔΕΙΚΤΩΝ!Q155)</f>
        <v>3.2206147000421572E-3</v>
      </c>
      <c r="R155" s="10">
        <f>LN(ΣΥΝΘΕΣΗ_ΔΕΙΚΤΩΝ!R156/ΣΥΝΘΕΣΗ_ΔΕΙΚΤΩΝ!R155)</f>
        <v>-2.4483332165466016E-2</v>
      </c>
      <c r="S155" s="10">
        <f>LN(ΣΥΝΘΕΣΗ_ΔΕΙΚΤΩΝ!S156/ΣΥΝΘΕΣΗ_ΔΕΙΚΤΩΝ!S155)</f>
        <v>-2.3446669592541345E-3</v>
      </c>
      <c r="T155" s="10">
        <f>LN(ΣΥΝΘΕΣΗ_ΔΕΙΚΤΩΝ!T156/ΣΥΝΘΕΣΗ_ΔΕΙΚΤΩΝ!T155)</f>
        <v>-1.9704439872987251E-3</v>
      </c>
      <c r="U155" s="10">
        <f>LN(ΣΥΝΘΕΣΗ_ΔΕΙΚΤΩΝ!U156/ΣΥΝΘΕΣΗ_ΔΕΙΚΤΩΝ!U155)</f>
        <v>0</v>
      </c>
      <c r="V155" s="10">
        <f>LN(ΣΥΝΘΕΣΗ_ΔΕΙΚΤΩΝ!V156/ΣΥΝΘΕΣΗ_ΔΕΙΚΤΩΝ!V155)</f>
        <v>-3.0827463795259483E-2</v>
      </c>
      <c r="W155" s="10">
        <f>LN(ΣΥΝΘΕΣΗ_ΔΕΙΚΤΩΝ!W156/ΣΥΝΘΕΣΗ_ΔΕΙΚΤΩΝ!W155)</f>
        <v>-9.1884260544062551E-3</v>
      </c>
      <c r="X155" s="10">
        <f>LN(ΣΥΝΘΕΣΗ_ΔΕΙΚΤΩΝ!X156/ΣΥΝΘΕΣΗ_ΔΕΙΚΤΩΝ!X155)</f>
        <v>2.2909517465557624E-3</v>
      </c>
      <c r="Y155" s="10">
        <f>LN(ΣΥΝΘΕΣΗ_ΔΕΙΚΤΩΝ!Y156/ΣΥΝΘΕΣΗ_ΔΕΙΚΤΩΝ!Y155)</f>
        <v>1.1111225425070849E-2</v>
      </c>
      <c r="Z155" s="10">
        <f>LN(ΣΥΝΘΕΣΗ_ΔΕΙΚΤΩΝ!Z156/ΣΥΝΘΕΣΗ_ΔΕΙΚΤΩΝ!Z155)</f>
        <v>1.4184634991956381E-2</v>
      </c>
      <c r="AA155" s="10">
        <f>LN(ΣΥΝΘΕΣΗ_ΔΕΙΚΤΩΝ!AA156/ΣΥΝΘΕΣΗ_ΔΕΙΚΤΩΝ!AA155)</f>
        <v>6.1162270174360536E-3</v>
      </c>
      <c r="AB155" s="10">
        <f>LN(ΣΥΝΘΕΣΗ_ΔΕΙΚΤΩΝ!AB156/ΣΥΝΘΕΣΗ_ΔΕΙΚΤΩΝ!AB155)</f>
        <v>-6.9204428445736833E-3</v>
      </c>
      <c r="AC155" s="10">
        <f>LN(ΣΥΝΘΕΣΗ_ΔΕΙΚΤΩΝ!AC156/ΣΥΝΘΕΣΗ_ΔΕΙΚΤΩΝ!AC155)</f>
        <v>7.338254593402406E-2</v>
      </c>
      <c r="AD155" s="10">
        <f>LN(ΣΥΝΘΕΣΗ_ΔΕΙΚΤΩΝ!AD156/ΣΥΝΘΕΣΗ_ΔΕΙΚΤΩΝ!AD155)</f>
        <v>-1.1599135843351918E-2</v>
      </c>
      <c r="AE155" s="10">
        <f>LN(ΣΥΝΘΕΣΗ_ΔΕΙΚΤΩΝ!AE156/ΣΥΝΘΕΣΗ_ΔΕΙΚΤΩΝ!AE155)</f>
        <v>-9.2166551049240632E-3</v>
      </c>
      <c r="AF155" s="10">
        <f>LN(ΣΥΝΘΕΣΗ_ΔΕΙΚΤΩΝ!AF156/ΣΥΝΘΕΣΗ_ΔΕΙΚΤΩΝ!AF155)</f>
        <v>5.8823699030666129E-3</v>
      </c>
      <c r="AG155" s="10">
        <f>LN(ΣΥΝΘΕΣΗ_ΔΕΙΚΤΩΝ!AG156/ΣΥΝΘΕΣΗ_ΔΕΙΚΤΩΝ!AG155)</f>
        <v>4.9875415110389679E-3</v>
      </c>
      <c r="AH155" s="10">
        <f>LN(ΣΥΝΘΕΣΗ_ΔΕΙΚΤΩΝ!AH156/ΣΥΝΘΕΣΗ_ΔΕΙΚΤΩΝ!AH155)</f>
        <v>-4.4943895878393264E-3</v>
      </c>
      <c r="AI155" s="10">
        <f>LN(ΣΥΝΘΕΣΗ_ΔΕΙΚΤΩΝ!AI156/ΣΥΝΘΕΣΗ_ΔΕΙΚΤΩΝ!AI155)</f>
        <v>4.3573053689558473E-3</v>
      </c>
      <c r="AJ155" s="10">
        <f>LN(ΣΥΝΘΕΣΗ_ΔΕΙΚΤΩΝ!AJ156/ΣΥΝΘΕΣΗ_ΔΕΙΚΤΩΝ!AJ155)</f>
        <v>2.6212334798740656E-3</v>
      </c>
      <c r="AK155" s="10">
        <f>LN(ΣΥΝΘΕΣΗ_ΔΕΙΚΤΩΝ!AK156/ΣΥΝΘΕΣΗ_ΔΕΙΚΤΩΝ!AK155)</f>
        <v>-3.6813973122716434E-2</v>
      </c>
    </row>
    <row r="156" spans="1:37" x14ac:dyDescent="0.25">
      <c r="A156" s="5">
        <v>43049</v>
      </c>
      <c r="B156" s="10">
        <f>LN(ΣΥΝΘΕΣΗ_ΔΕΙΚΤΩΝ!B157/ΣΥΝΘΕΣΗ_ΔΕΙΚΤΩΝ!B156)</f>
        <v>-9.9742873345096857E-3</v>
      </c>
      <c r="C156" s="10">
        <f>LN(ΣΥΝΘΕΣΗ_ΔΕΙΚΤΩΝ!C157/ΣΥΝΘΕΣΗ_ΔΕΙΚΤΩΝ!C156)</f>
        <v>-1.2422519998557096E-2</v>
      </c>
      <c r="D156" s="10">
        <f>LN(ΣΥΝΘΕΣΗ_ΔΕΙΚΤΩΝ!D157/ΣΥΝΘΕΣΗ_ΔΕΙΚΤΩΝ!D156)</f>
        <v>-1.5963850989014088E-2</v>
      </c>
      <c r="E156" s="10">
        <f>LN(ΣΥΝΘΕΣΗ_ΔΕΙΚΤΩΝ!E157/ΣΥΝΘΕΣΗ_ΔΕΙΚΤΩΝ!E156)</f>
        <v>2.9695641718164986E-3</v>
      </c>
      <c r="F156" s="10">
        <f>LN(ΣΥΝΘΕΣΗ_ΔΕΙΚΤΩΝ!F157/ΣΥΝΘΕΣΗ_ΔΕΙΚΤΩΝ!F156)</f>
        <v>-7.0174206532782626E-2</v>
      </c>
      <c r="G156" s="10">
        <f>LN(ΣΥΝΘΕΣΗ_ΔΕΙΚΤΩΝ!G157/ΣΥΝΘΕΣΗ_ΔΕΙΚΤΩΝ!G156)</f>
        <v>-1.6920877488337063E-2</v>
      </c>
      <c r="H156" s="10">
        <f>LN(ΣΥΝΘΕΣΗ_ΔΕΙΚΤΩΝ!H157/ΣΥΝΘΕΣΗ_ΔΕΙΚΤΩΝ!H156)</f>
        <v>-8.6903091919771965E-3</v>
      </c>
      <c r="I156" s="10">
        <f>LN(ΣΥΝΘΕΣΗ_ΔΕΙΚΤΩΝ!I157/ΣΥΝΘΕΣΗ_ΔΕΙΚΤΩΝ!I156)</f>
        <v>-4.728141195946012E-3</v>
      </c>
      <c r="J156" s="10">
        <f>LN(ΣΥΝΘΕΣΗ_ΔΕΙΚΤΩΝ!J157/ΣΥΝΘΕΣΗ_ΔΕΙΚΤΩΝ!J156)</f>
        <v>4.7961722634930135E-3</v>
      </c>
      <c r="K156" s="10">
        <f>LN(ΣΥΝΘΕΣΗ_ΔΕΙΚΤΩΝ!K157/ΣΥΝΘΕΣΗ_ΔΕΙΚΤΩΝ!K156)</f>
        <v>-1.5345569674660421E-2</v>
      </c>
      <c r="L156" s="10">
        <f>LN(ΣΥΝΘΕΣΗ_ΔΕΙΚΤΩΝ!L157/ΣΥΝΘΕΣΗ_ΔΕΙΚΤΩΝ!L156)</f>
        <v>1.9960742562537933E-2</v>
      </c>
      <c r="M156" s="10">
        <f>LN(ΣΥΝΘΕΣΗ_ΔΕΙΚΤΩΝ!M157/ΣΥΝΘΕΣΗ_ΔΕΙΚΤΩΝ!M156)</f>
        <v>-2.2016130564375049E-2</v>
      </c>
      <c r="N156" s="10">
        <f>LN(ΣΥΝΘΕΣΗ_ΔΕΙΚΤΩΝ!N157/ΣΥΝΘΕΣΗ_ΔΕΙΚΤΩΝ!N156)</f>
        <v>-4.7732787526577709E-3</v>
      </c>
      <c r="O156" s="10">
        <f>LN(ΣΥΝΘΕΣΗ_ΔΕΙΚΤΩΝ!O157/ΣΥΝΘΕΣΗ_ΔΕΙΚΤΩΝ!O156)</f>
        <v>-7.5635152572445076E-3</v>
      </c>
      <c r="P156" s="10">
        <f>LN(ΣΥΝΘΕΣΗ_ΔΕΙΚΤΩΝ!P157/ΣΥΝΘΕΣΗ_ΔΕΙΚΤΩΝ!P156)</f>
        <v>-1.2578782206860073E-2</v>
      </c>
      <c r="Q156" s="10">
        <f>LN(ΣΥΝΘΕΣΗ_ΔΕΙΚΤΩΝ!Q157/ΣΥΝΘΕΣΗ_ΔΕΙΚΤΩΝ!Q156)</f>
        <v>-3.2206147000422834E-3</v>
      </c>
      <c r="R156" s="10">
        <f>LN(ΣΥΝΘΕΣΗ_ΔΕΙΚΤΩΝ!R157/ΣΥΝΘΕΣΗ_ΔΕΙΚΤΩΝ!R156)</f>
        <v>-3.8204439973858815E-3</v>
      </c>
      <c r="S156" s="10">
        <f>LN(ΣΥΝΘΕΣΗ_ΔΕΙΚΤΩΝ!S157/ΣΥΝΘΕΣΗ_ΔΕΙΚΤΩΝ!S156)</f>
        <v>-2.375408600810703E-2</v>
      </c>
      <c r="T156" s="10">
        <f>LN(ΣΥΝΘΕΣΗ_ΔΕΙΚΤΩΝ!T157/ΣΥΝΘΕΣΗ_ΔΕΙΚΤΩΝ!T156)</f>
        <v>-7.920833491443997E-3</v>
      </c>
      <c r="U156" s="10">
        <f>LN(ΣΥΝΘΕΣΗ_ΔΕΙΚΤΩΝ!U157/ΣΥΝΘΕΣΗ_ΔΕΙΚΤΩΝ!U156)</f>
        <v>1.9672765598704928E-2</v>
      </c>
      <c r="V156" s="10">
        <f>LN(ΣΥΝΘΕΣΗ_ΔΕΙΚΤΩΝ!V157/ΣΥΝΘΕΣΗ_ΔΕΙΚΤΩΝ!V156)</f>
        <v>0</v>
      </c>
      <c r="W156" s="10">
        <f>LN(ΣΥΝΘΕΣΗ_ΔΕΙΚΤΩΝ!W157/ΣΥΝΘΕΣΗ_ΔΕΙΚΤΩΝ!W156)</f>
        <v>-4.626068388782191E-3</v>
      </c>
      <c r="X156" s="10">
        <f>LN(ΣΥΝΘΕΣΗ_ΔΕΙΚΤΩΝ!X157/ΣΥΝΘΕΣΗ_ΔΕΙΚΤΩΝ!X156)</f>
        <v>-6.8886609951853799E-3</v>
      </c>
      <c r="Y156" s="10">
        <f>LN(ΣΥΝΘΕΣΗ_ΔΕΙΚΤΩΝ!Y157/ΣΥΝΘΕΣΗ_ΔΕΙΚΤΩΝ!Y156)</f>
        <v>-2.2347298691996659E-2</v>
      </c>
      <c r="Z156" s="10">
        <f>LN(ΣΥΝΘΕΣΗ_ΔΕΙΚΤΩΝ!Z157/ΣΥΝΘΕΣΗ_ΔΕΙΚΤΩΝ!Z156)</f>
        <v>0</v>
      </c>
      <c r="AA156" s="10">
        <f>LN(ΣΥΝΘΕΣΗ_ΔΕΙΚΤΩΝ!AA157/ΣΥΝΘΕΣΗ_ΔΕΙΚΤΩΝ!AA156)</f>
        <v>-2.4692612590371411E-2</v>
      </c>
      <c r="AB156" s="10">
        <f>LN(ΣΥΝΘΕΣΗ_ΔΕΙΚΤΩΝ!AB157/ΣΥΝΘΕΣΗ_ΔΕΙΚΤΩΝ!AB156)</f>
        <v>-2.3420274208098613E-2</v>
      </c>
      <c r="AC156" s="10">
        <f>LN(ΣΥΝΘΕΣΗ_ΔΕΙΚΤΩΝ!AC157/ΣΥΝΘΕΣΗ_ΔΕΙΚΤΩΝ!AC156)</f>
        <v>2.7908788117076658E-2</v>
      </c>
      <c r="AD156" s="10">
        <f>LN(ΣΥΝΘΕΣΗ_ΔΕΙΚΤΩΝ!AD157/ΣΥΝΘΕΣΗ_ΔΕΙΚΤΩΝ!AD156)</f>
        <v>1.6652793190612488E-3</v>
      </c>
      <c r="AE156" s="10">
        <f>LN(ΣΥΝΘΕΣΗ_ΔΕΙΚΤΩΝ!AE157/ΣΥΝΘΕΣΗ_ΔΕΙΚΤΩΝ!AE156)</f>
        <v>0</v>
      </c>
      <c r="AF156" s="10">
        <f>LN(ΣΥΝΘΕΣΗ_ΔΕΙΚΤΩΝ!AF157/ΣΥΝΘΕΣΗ_ΔΕΙΚΤΩΝ!AF156)</f>
        <v>1.1661939747842737E-2</v>
      </c>
      <c r="AG156" s="10">
        <f>LN(ΣΥΝΘΕΣΗ_ΔΕΙΚΤΩΝ!AG157/ΣΥΝΘΕΣΗ_ΔΕΙΚΤΩΝ!AG156)</f>
        <v>0</v>
      </c>
      <c r="AH156" s="10">
        <f>LN(ΣΥΝΘΕΣΗ_ΔΕΙΚΤΩΝ!AH157/ΣΥΝΘΕΣΗ_ΔΕΙΚΤΩΝ!AH156)</f>
        <v>-1.3605652055778598E-2</v>
      </c>
      <c r="AI156" s="10">
        <f>LN(ΣΥΝΘΕΣΗ_ΔΕΙΚΤΩΝ!AI157/ΣΥΝΘΕΣΗ_ΔΕΙΚΤΩΝ!AI156)</f>
        <v>-1.5334364000106687E-2</v>
      </c>
      <c r="AJ156" s="10">
        <f>LN(ΣΥΝΘΕΣΗ_ΔΕΙΚΤΩΝ!AJ157/ΣΥΝΘΕΣΗ_ΔΕΙΚΤΩΝ!AJ156)</f>
        <v>5.2219439811516249E-3</v>
      </c>
      <c r="AK156" s="10">
        <f>LN(ΣΥΝΘΕΣΗ_ΔΕΙΚΤΩΝ!AK157/ΣΥΝΘΕΣΗ_ΔΕΙΚΤΩΝ!AK156)</f>
        <v>4.1580101486638982E-3</v>
      </c>
    </row>
    <row r="157" spans="1:37" x14ac:dyDescent="0.25">
      <c r="A157" s="5">
        <v>43052</v>
      </c>
      <c r="B157" s="10">
        <f>LN(ΣΥΝΘΕΣΗ_ΔΕΙΚΤΩΝ!B158/ΣΥΝΘΕΣΗ_ΔΕΙΚΤΩΝ!B157)</f>
        <v>-3.4461919386935547E-2</v>
      </c>
      <c r="C157" s="10">
        <f>LN(ΣΥΝΘΕΣΗ_ΔΕΙΚΤΩΝ!C158/ΣΥΝΘΕΣΗ_ΔΕΙΚΤΩΝ!C157)</f>
        <v>-1.8928009885518911E-2</v>
      </c>
      <c r="D157" s="10">
        <f>LN(ΣΥΝΘΕΣΗ_ΔΕΙΚΤΩΝ!D158/ΣΥΝΘΕΣΗ_ΔΕΙΚΤΩΝ!D157)</f>
        <v>-1.7391742711868996E-2</v>
      </c>
      <c r="E157" s="10">
        <f>LN(ΣΥΝΘΕΣΗ_ΔΕΙΚΤΩΝ!E158/ΣΥΝΘΕΣΗ_ΔΕΙΚΤΩΝ!E157)</f>
        <v>-2.6287657163200053E-2</v>
      </c>
      <c r="F157" s="10">
        <f>LN(ΣΥΝΘΕΣΗ_ΔΕΙΚΤΩΝ!F158/ΣΥΝΘΕΣΗ_ΔΕΙΚΤΩΝ!F157)</f>
        <v>-1.7889564750775057E-2</v>
      </c>
      <c r="G157" s="10">
        <f>LN(ΣΥΝΘΕΣΗ_ΔΕΙΚΤΩΝ!G158/ΣΥΝΘΕΣΗ_ΔΕΙΚΤΩΝ!G157)</f>
        <v>-2.4180798197214852E-2</v>
      </c>
      <c r="H157" s="10">
        <f>LN(ΣΥΝΘΕΣΗ_ΔΕΙΚΤΩΝ!H158/ΣΥΝΘΕΣΗ_ΔΕΙΚΤΩΝ!H157)</f>
        <v>-3.7476621002397615E-3</v>
      </c>
      <c r="I157" s="10">
        <f>LN(ΣΥΝΘΕΣΗ_ΔΕΙΚΤΩΝ!I158/ΣΥΝΘΕΣΗ_ΔΕΙΚΤΩΝ!I157)</f>
        <v>-9.5238815112554786E-3</v>
      </c>
      <c r="J157" s="10">
        <f>LN(ΣΥΝΘΕΣΗ_ΔΕΙΚΤΩΝ!J158/ΣΥΝΘΕΣΗ_ΔΕΙΚΤΩΝ!J157)</f>
        <v>-1.6077516727532777E-2</v>
      </c>
      <c r="K157" s="10">
        <f>LN(ΣΥΝΘΕΣΗ_ΔΕΙΚΤΩΝ!K158/ΣΥΝΘΕΣΗ_ΔΕΙΚΤΩΝ!K157)</f>
        <v>0</v>
      </c>
      <c r="L157" s="10">
        <f>LN(ΣΥΝΘΕΣΗ_ΔΕΙΚΤΩΝ!L158/ΣΥΝΘΕΣΗ_ΔΕΙΚΤΩΝ!L157)</f>
        <v>-1.5936592262812639E-2</v>
      </c>
      <c r="M157" s="10">
        <f>LN(ΣΥΝΘΕΣΗ_ΔΕΙΚΤΩΝ!M158/ΣΥΝΘΕΣΗ_ΔΕΙΚΤΩΝ!M157)</f>
        <v>-1.3793322132335873E-2</v>
      </c>
      <c r="N157" s="10">
        <f>LN(ΣΥΝΘΕΣΗ_ΔΕΙΚΤΩΝ!N158/ΣΥΝΘΕΣΗ_ΔΕΙΚΤΩΝ!N157)</f>
        <v>-1.93242728264027E-2</v>
      </c>
      <c r="O157" s="10">
        <f>LN(ΣΥΝΘΕΣΗ_ΔΕΙΚΤΩΝ!O158/ΣΥΝΘΕΣΗ_ΔΕΙΚΤΩΝ!O157)</f>
        <v>-1.200232629663563E-2</v>
      </c>
      <c r="P157" s="10">
        <f>LN(ΣΥΝΘΕΣΗ_ΔΕΙΚΤΩΝ!P158/ΣΥΝΘΕΣΗ_ΔΕΙΚΤΩΝ!P157)</f>
        <v>1.0542963549059923E-3</v>
      </c>
      <c r="Q157" s="10">
        <f>LN(ΣΥΝΘΕΣΗ_ΔΕΙΚΤΩΝ!Q158/ΣΥΝΘΕΣΗ_ΔΕΙΚΤΩΝ!Q157)</f>
        <v>-1.9544596072970283E-2</v>
      </c>
      <c r="R157" s="10">
        <f>LN(ΣΥΝΘΕΣΗ_ΔΕΙΚΤΩΝ!R158/ΣΥΝΘΕΣΗ_ΔΕΙΚΤΩΝ!R157)</f>
        <v>-3.4066554563606195E-2</v>
      </c>
      <c r="S157" s="10">
        <f>LN(ΣΥΝΘΕΣΗ_ΔΕΙΚΤΩΝ!S158/ΣΥΝΘΕΣΗ_ΔΕΙΚΤΩΝ!S157)</f>
        <v>-9.6619109117368589E-3</v>
      </c>
      <c r="T157" s="10">
        <f>LN(ΣΥΝΘΕΣΗ_ΔΕΙΚΤΩΝ!T158/ΣΥΝΘΕΣΗ_ΔΕΙΚΤΩΝ!T157)</f>
        <v>-2.3128230512517979E-2</v>
      </c>
      <c r="U157" s="10">
        <f>LN(ΣΥΝΘΕΣΗ_ΔΕΙΚΤΩΝ!U158/ΣΥΝΘΕΣΗ_ΔΕΙΚΤΩΝ!U157)</f>
        <v>0</v>
      </c>
      <c r="V157" s="10">
        <f>LN(ΣΥΝΘΕΣΗ_ΔΕΙΚΤΩΝ!V158/ΣΥΝΘΕΣΗ_ΔΕΙΚΤΩΝ!V157)</f>
        <v>-7.3937490249382648E-3</v>
      </c>
      <c r="W157" s="10">
        <f>LN(ΣΥΝΘΕΣΗ_ΔΕΙΚΤΩΝ!W158/ΣΥΝΘΕΣΗ_ΔΕΙΚΤΩΝ!W157)</f>
        <v>-2.8215037800460117E-2</v>
      </c>
      <c r="X157" s="10">
        <f>LN(ΣΥΝΘΕΣΗ_ΔΕΙΚΤΩΝ!X158/ΣΥΝΘΕΣΗ_ΔΕΙΚΤΩΝ!X157)</f>
        <v>-1.3921338518608007E-2</v>
      </c>
      <c r="Y157" s="10">
        <f>LN(ΣΥΝΘΕΣΗ_ΔΕΙΚΤΩΝ!Y158/ΣΥΝΘΕΣΗ_ΔΕΙΚΤΩΝ!Y157)</f>
        <v>-3.1566465967834412E-2</v>
      </c>
      <c r="Z157" s="10">
        <f>LN(ΣΥΝΘΕΣΗ_ΔΕΙΚΤΩΝ!Z158/ΣΥΝΘΕΣΗ_ΔΕΙΚΤΩΝ!Z157)</f>
        <v>-2.1353124470568946E-2</v>
      </c>
      <c r="AA157" s="10">
        <f>LN(ΣΥΝΘΕΣΗ_ΔΕΙΚΤΩΝ!AA158/ΣΥΝΘΕΣΗ_ΔΕΙΚΤΩΝ!AA157)</f>
        <v>-3.8221212820197741E-2</v>
      </c>
      <c r="AB157" s="10">
        <f>LN(ΣΥΝΘΕΣΗ_ΔΕΙΚΤΩΝ!AB158/ΣΥΝΘΕΣΗ_ΔΕΙΚΤΩΝ!AB157)</f>
        <v>-7.1343941138738683E-3</v>
      </c>
      <c r="AC157" s="10">
        <f>LN(ΣΥΝΘΕΣΗ_ΔΕΙΚΤΩΝ!AC158/ΣΥΝΘΕΣΗ_ΔΕΙΚΤΩΝ!AC157)</f>
        <v>2.7150989065950898E-2</v>
      </c>
      <c r="AD157" s="10">
        <f>LN(ΣΥΝΘΕΣΗ_ΔΕΙΚΤΩΝ!AD158/ΣΥΝΘΕΣΗ_ΔΕΙΚΤΩΝ!AD157)</f>
        <v>-1.8472397635442429E-2</v>
      </c>
      <c r="AE157" s="10">
        <f>LN(ΣΥΝΘΕΣΗ_ΔΕΙΚΤΩΝ!AE158/ΣΥΝΘΕΣΗ_ΔΕΙΚΤΩΝ!AE157)</f>
        <v>-2.8170876966696335E-2</v>
      </c>
      <c r="AF157" s="10">
        <f>LN(ΣΥΝΘΕΣΗ_ΔΕΙΚΤΩΝ!AF158/ΣΥΝΘΕΣΗ_ΔΕΙΚΤΩΝ!AF157)</f>
        <v>0</v>
      </c>
      <c r="AG157" s="10">
        <f>LN(ΣΥΝΘΕΣΗ_ΔΕΙΚΤΩΝ!AG158/ΣΥΝΘΕΣΗ_ΔΕΙΚΤΩΝ!AG157)</f>
        <v>-2.010117932108715E-2</v>
      </c>
      <c r="AH157" s="10">
        <f>LN(ΣΥΝΘΕΣΗ_ΔΕΙΚΤΩΝ!AH158/ΣΥΝΘΕΣΗ_ΔΕΙΚΤΩΝ!AH157)</f>
        <v>-9.5766905092008414E-2</v>
      </c>
      <c r="AI157" s="10">
        <f>LN(ΣΥΝΘΕΣΗ_ΔΕΙΚΤΩΝ!AI158/ΣΥΝΘΕΣΗ_ΔΕΙΚΤΩΝ!AI157)</f>
        <v>2.9580234104295552E-2</v>
      </c>
      <c r="AJ157" s="10">
        <f>LN(ΣΥΝΘΕΣΗ_ΔΕΙΚΤΩΝ!AJ158/ΣΥΝΘΕΣΗ_ΔΕΙΚΤΩΝ!AJ157)</f>
        <v>1.5504186535965254E-2</v>
      </c>
      <c r="AK157" s="10">
        <f>LN(ΣΥΝΘΕΣΗ_ΔΕΙΚΤΩΝ!AK158/ΣΥΝΘΕΣΗ_ΔΕΙΚΤΩΝ!AK157)</f>
        <v>-3.375847992495442E-2</v>
      </c>
    </row>
    <row r="158" spans="1:37" x14ac:dyDescent="0.25">
      <c r="A158" s="5">
        <v>43053</v>
      </c>
      <c r="B158" s="10">
        <f>LN(ΣΥΝΘΕΣΗ_ΔΕΙΚΤΩΝ!B159/ΣΥΝΘΕΣΗ_ΔΕΙΚΤΩΝ!B158)</f>
        <v>-1.1515060665783006E-2</v>
      </c>
      <c r="C158" s="10">
        <f>LN(ΣΥΝΘΕΣΗ_ΔΕΙΚΤΩΝ!C159/ΣΥΝΘΕΣΗ_ΔΕΙΚΤΩΝ!C158)</f>
        <v>8.8776740320174203E-3</v>
      </c>
      <c r="D158" s="10">
        <f>LN(ΣΥΝΘΕΣΗ_ΔΕΙΚΤΩΝ!D159/ΣΥΝΘΕΣΗ_ΔΕΙΚΤΩΝ!D158)</f>
        <v>3.5026305512020745E-3</v>
      </c>
      <c r="E158" s="10">
        <f>LN(ΣΥΝΘΕΣΗ_ΔΕΙΚΤΩΝ!E159/ΣΥΝΘΕΣΗ_ΔΕΙΚΤΩΝ!E158)</f>
        <v>-3.8124331346559197E-3</v>
      </c>
      <c r="F158" s="10">
        <f>LN(ΣΥΝΘΕΣΗ_ΔΕΙΚΤΩΝ!F159/ΣΥΝΘΕΣΗ_ΔΕΙΚΤΩΝ!F158)</f>
        <v>1.611494139240658E-2</v>
      </c>
      <c r="G158" s="10">
        <f>LN(ΣΥΝΘΕΣΗ_ΔΕΙΚΤΩΝ!G159/ΣΥΝΘΕΣΗ_ΔΕΙΚΤΩΝ!G158)</f>
        <v>0</v>
      </c>
      <c r="H158" s="10">
        <f>LN(ΣΥΝΘΕΣΗ_ΔΕΙΚΤΩΝ!H159/ΣΥΝΘΕΣΗ_ΔΕΙΚΤΩΝ!H158)</f>
        <v>-1.7677227983866346E-2</v>
      </c>
      <c r="I158" s="10">
        <f>LN(ΣΥΝΘΕΣΗ_ΔΕΙΚΤΩΝ!I159/ΣΥΝΘΕΣΗ_ΔΕΙΚΤΩΝ!I158)</f>
        <v>-7.2029122940578854E-3</v>
      </c>
      <c r="J158" s="10">
        <f>LN(ΣΥΝΘΕΣΗ_ΔΕΙΚΤΩΝ!J159/ΣΥΝΘΕΣΗ_ΔΕΙΚΤΩΝ!J158)</f>
        <v>2.4811196696287438E-2</v>
      </c>
      <c r="K158" s="10">
        <f>LN(ΣΥΝΘΕΣΗ_ΔΕΙΚΤΩΝ!K159/ΣΥΝΘΕΣΗ_ΔΕΙΚΤΩΝ!K158)</f>
        <v>2.5446665661164391E-2</v>
      </c>
      <c r="L158" s="10">
        <f>LN(ΣΥΝΘΕΣΗ_ΔΕΙΚΤΩΝ!L159/ΣΥΝΘΕΣΗ_ΔΕΙΚΤΩΝ!L158)</f>
        <v>8.0000426670763704E-3</v>
      </c>
      <c r="M158" s="10">
        <f>LN(ΣΥΝΘΕΣΗ_ΔΕΙΚΤΩΝ!M159/ΣΥΝΘΕΣΗ_ΔΕΙΚΤΩΝ!M158)</f>
        <v>1.5504186535965254E-2</v>
      </c>
      <c r="N158" s="10">
        <f>LN(ΣΥΝΘΕΣΗ_ΔΕΙΚΤΩΝ!N159/ΣΥΝΘΕΣΗ_ΔΕΙΚΤΩΝ!N158)</f>
        <v>-9.8040000966208556E-3</v>
      </c>
      <c r="O158" s="10">
        <f>LN(ΣΥΝΘΕΣΗ_ΔΕΙΚΤΩΝ!O159/ΣΥΝΘΕΣΗ_ΔΕΙΚΤΩΝ!O158)</f>
        <v>1.6331337386221164E-2</v>
      </c>
      <c r="P158" s="10">
        <f>LN(ΣΥΝΘΕΣΗ_ΔΕΙΚΤΩΝ!P159/ΣΥΝΘΕΣΗ_ΔΕΙΚΤΩΝ!P158)</f>
        <v>2.1887272887500593E-2</v>
      </c>
      <c r="Q158" s="10">
        <f>LN(ΣΥΝΘΕΣΗ_ΔΕΙΚΤΩΝ!Q159/ΣΥΝΘΕΣΗ_ΔΕΙΚΤΩΝ!Q158)</f>
        <v>0</v>
      </c>
      <c r="R158" s="10">
        <f>LN(ΣΥΝΘΕΣΗ_ΔΕΙΚΤΩΝ!R159/ΣΥΝΘΕΣΗ_ΔΕΙΚΤΩΝ!R158)</f>
        <v>4.9382816405825767E-3</v>
      </c>
      <c r="S158" s="10">
        <f>LN(ΣΥΝΘΕΣΗ_ΔΕΙΚΤΩΝ!S159/ΣΥΝΘΕΣΗ_ΔΕΙΚΤΩΝ!S158)</f>
        <v>-4.8661896511730113E-3</v>
      </c>
      <c r="T158" s="10">
        <f>LN(ΣΥΝΘΕΣΗ_ΔΕΙΚΤΩΝ!T159/ΣΥΝΘΕΣΗ_ΔΕΙΚΤΩΝ!T158)</f>
        <v>1.6145658501386891E-2</v>
      </c>
      <c r="U158" s="10">
        <f>LN(ΣΥΝΘΕΣΗ_ΔΕΙΚΤΩΝ!U159/ΣΥΝΘΕΣΗ_ΔΕΙΚΤΩΝ!U158)</f>
        <v>0</v>
      </c>
      <c r="V158" s="10">
        <f>LN(ΣΥΝΘΕΣΗ_ΔΕΙΚΤΩΝ!V159/ΣΥΝΘΕΣΗ_ΔΕΙΚΤΩΝ!V158)</f>
        <v>-1.8570107472126599E-3</v>
      </c>
      <c r="W158" s="10">
        <f>LN(ΣΥΝΘΕΣΗ_ΔΕΙΚΤΩΝ!W159/ΣΥΝΘΕΣΗ_ΔΕΙΚΤΩΝ!W158)</f>
        <v>-1.6025984015844458E-2</v>
      </c>
      <c r="X158" s="10">
        <f>LN(ΣΥΝΘΕΣΗ_ΔΕΙΚΤΩΝ!X159/ΣΥΝΘΕΣΗ_ΔΕΙΚΤΩΝ!X158)</f>
        <v>0</v>
      </c>
      <c r="Y158" s="10">
        <f>LN(ΣΥΝΘΕΣΗ_ΔΕΙΚΤΩΝ!Y159/ΣΥΝΘΕΣΗ_ΔΕΙΚΤΩΝ!Y158)</f>
        <v>2.5900728432156957E-2</v>
      </c>
      <c r="Z158" s="10">
        <f>LN(ΣΥΝΘΕΣΗ_ΔΕΙΚΤΩΝ!Z159/ΣΥΝΘΕΣΗ_ΔΕΙΚΤΩΝ!Z158)</f>
        <v>7.168489478612497E-3</v>
      </c>
      <c r="AA158" s="10">
        <f>LN(ΣΥΝΘΕΣΗ_ΔΕΙΚΤΩΝ!AA159/ΣΥΝΘΕΣΗ_ΔΕΙΚΤΩΝ!AA158)</f>
        <v>-1.9672765598704893E-2</v>
      </c>
      <c r="AB158" s="10">
        <f>LN(ΣΥΝΘΕΣΗ_ΔΕΙΚΤΩΝ!AB159/ΣΥΝΘΕΣΗ_ΔΕΙΚΤΩΝ!AB158)</f>
        <v>-2.3894873973815786E-3</v>
      </c>
      <c r="AC158" s="10">
        <f>LN(ΣΥΝΘΕΣΗ_ΔΕΙΚΤΩΝ!AC159/ΣΥΝΘΕΣΗ_ΔΕΙΚΤΩΝ!AC158)</f>
        <v>2.2075951699199611E-2</v>
      </c>
      <c r="AD158" s="10">
        <f>LN(ΣΥΝΘΕΣΗ_ΔΕΙΚΤΩΝ!AD159/ΣΥΝΘΕΣΗ_ΔΕΙΚΤΩΝ!AD158)</f>
        <v>1.3468217050866611E-2</v>
      </c>
      <c r="AE158" s="10">
        <f>LN(ΣΥΝΘΕΣΗ_ΔΕΙΚΤΩΝ!AE159/ΣΥΝΘΕΣΗ_ΔΕΙΚΤΩΝ!AE158)</f>
        <v>-9.5694510161506725E-3</v>
      </c>
      <c r="AF158" s="10">
        <f>LN(ΣΥΝΘΕΣΗ_ΔΕΙΚΤΩΝ!AF159/ΣΥΝΘΕΣΗ_ΔΕΙΚΤΩΝ!AF158)</f>
        <v>-1.7544309650909393E-2</v>
      </c>
      <c r="AG158" s="10">
        <f>LN(ΣΥΝΘΕΣΗ_ΔΕΙΚΤΩΝ!AG159/ΣΥΝΘΕΣΗ_ΔΕΙΚΤΩΝ!AG158)</f>
        <v>2.5348556031881157E-3</v>
      </c>
      <c r="AH158" s="10">
        <f>LN(ΣΥΝΘΕΣΗ_ΔΕΙΚΤΩΝ!AH159/ΣΥΝΘΕΣΗ_ΔΕΙΚΤΩΝ!AH158)</f>
        <v>-4.6280752564006343E-2</v>
      </c>
      <c r="AI158" s="10">
        <f>LN(ΣΥΝΘΕΣΗ_ΔΕΙΚΤΩΝ!AI159/ΣΥΝΘΕΣΗ_ΔΕΙΚΤΩΝ!AI158)</f>
        <v>-1.3376682739601978E-2</v>
      </c>
      <c r="AJ158" s="10">
        <f>LN(ΣΥΝΘΕΣΗ_ΔΕΙΚΤΩΝ!AJ159/ΣΥΝΘΕΣΗ_ΔΕΙΚΤΩΝ!AJ158)</f>
        <v>-1.0309369658861213E-2</v>
      </c>
      <c r="AK158" s="10">
        <f>LN(ΣΥΝΘΕΣΗ_ΔΕΙΚΤΩΝ!AK159/ΣΥΝΘΕΣΗ_ΔΕΙΚΤΩΝ!AK158)</f>
        <v>-2.1692824611259896E-2</v>
      </c>
    </row>
    <row r="159" spans="1:37" x14ac:dyDescent="0.25">
      <c r="A159" s="5">
        <v>43054</v>
      </c>
      <c r="B159" s="10">
        <f>LN(ΣΥΝΘΕΣΗ_ΔΕΙΚΤΩΝ!B160/ΣΥΝΘΕΣΗ_ΔΕΙΚΤΩΝ!B159)</f>
        <v>-9.820046180975461E-3</v>
      </c>
      <c r="C159" s="10">
        <f>LN(ΣΥΝΘΕΣΗ_ΔΕΙΚΤΩΝ!C160/ΣΥΝΘΕΣΗ_ΔΕΙΚΤΩΝ!C159)</f>
        <v>-6.9686693160933158E-3</v>
      </c>
      <c r="D159" s="10">
        <f>LN(ΣΥΝΘΕΣΗ_ΔΕΙΚΤΩΝ!D160/ΣΥΝΘΕΣΗ_ΔΕΙΚΤΩΝ!D159)</f>
        <v>-5.8445519962832433E-3</v>
      </c>
      <c r="E159" s="10">
        <f>LN(ΣΥΝΘΕΣΗ_ΔΕΙΚΤΩΝ!E160/ΣΥΝΘΕΣΗ_ΔΕΙΚΤΩΝ!E159)</f>
        <v>-1.462126855418211E-2</v>
      </c>
      <c r="F159" s="10">
        <f>LN(ΣΥΝΘΕΣΗ_ΔΕΙΚΤΩΝ!F160/ΣΥΝΘΕΣΗ_ΔΕΙΚΤΩΝ!F159)</f>
        <v>-4.5421067977905967E-2</v>
      </c>
      <c r="G159" s="10">
        <f>LN(ΣΥΝΘΕΣΗ_ΔΕΙΚΤΩΝ!G160/ΣΥΝΘΕΣΗ_ΔΕΙΚΤΩΝ!G159)</f>
        <v>0</v>
      </c>
      <c r="H159" s="10">
        <f>LN(ΣΥΝΘΕΣΗ_ΔΕΙΚΤΩΝ!H160/ΣΥΝΘΕΣΗ_ΔΕΙΚΤΩΝ!H159)</f>
        <v>7.6142499852454399E-3</v>
      </c>
      <c r="I159" s="10">
        <f>LN(ΣΥΝΘΕΣΗ_ΔΕΙΚΤΩΝ!I160/ΣΥΝΘΕΣΗ_ΔΕΙΚΤΩΝ!I159)</f>
        <v>-7.2551708811720217E-3</v>
      </c>
      <c r="J159" s="10">
        <f>LN(ΣΥΝΘΕΣΗ_ΔΕΙΚΤΩΝ!J160/ΣΥΝΘΕΣΗ_ΔΕΙΚΤΩΝ!J159)</f>
        <v>-1.1928570865273845E-2</v>
      </c>
      <c r="K159" s="10">
        <f>LN(ΣΥΝΘΕΣΗ_ΔΕΙΚΤΩΝ!K160/ΣΥΝΘΕΣΗ_ΔΕΙΚΤΩΝ!K159)</f>
        <v>0</v>
      </c>
      <c r="L159" s="10">
        <f>LN(ΣΥΝΘΕΣΗ_ΔΕΙΚΤΩΝ!L160/ΣΥΝΘΕΣΗ_ΔΕΙΚΤΩΝ!L159)</f>
        <v>-5.3262442826740941E-3</v>
      </c>
      <c r="M159" s="10">
        <f>LN(ΣΥΝΘΕΣΗ_ΔΕΙΚΤΩΝ!M160/ΣΥΝΘΕΣΗ_ΔΕΙΚΤΩΝ!M159)</f>
        <v>-1.2037978559478867E-2</v>
      </c>
      <c r="N159" s="10">
        <f>LN(ΣΥΝΘΕΣΗ_ΔΕΙΚΤΩΝ!N160/ΣΥΝΘΕΣΗ_ΔΕΙΚΤΩΝ!N159)</f>
        <v>9.8040000966208348E-3</v>
      </c>
      <c r="O159" s="10">
        <f>LN(ΣΥΝΘΕΣΗ_ΔΕΙΚΤΩΝ!O160/ΣΥΝΘΕΣΗ_ΔΕΙΚΤΩΝ!O159)</f>
        <v>2.1574981400210927E-3</v>
      </c>
      <c r="P159" s="10">
        <f>LN(ΣΥΝΘΕΣΗ_ΔΕΙΚΤΩΝ!P160/ΣΥΝΘΕΣΗ_ΔΕΙΚΤΩΝ!P159)</f>
        <v>3.5446748995747707E-2</v>
      </c>
      <c r="Q159" s="10">
        <f>LN(ΣΥΝΘΕΣΗ_ΔΕΙΚΤΩΝ!Q160/ΣΥΝΘΕΣΗ_ΔΕΙΚΤΩΝ!Q159)</f>
        <v>-1.457944976315716E-2</v>
      </c>
      <c r="R159" s="10">
        <f>LN(ΣΥΝΘΕΣΗ_ΔΕΙΚΤΩΝ!R160/ΣΥΝΘΕΣΗ_ΔΕΙΚΤΩΝ!R159)</f>
        <v>-1.5889112827334236E-2</v>
      </c>
      <c r="S159" s="10">
        <f>LN(ΣΥΝΘΕΣΗ_ΔΕΙΚΤΩΝ!S160/ΣΥΝΘΕΣΗ_ΔΕΙΚΤΩΝ!S159)</f>
        <v>-9.8040000966208556E-3</v>
      </c>
      <c r="T159" s="10">
        <f>LN(ΣΥΝΘΕΣΗ_ΔΕΙΚΤΩΝ!T160/ΣΥΝΘΕΣΗ_ΔΕΙΚΤΩΝ!T159)</f>
        <v>-5.0175719919795924E-3</v>
      </c>
      <c r="U159" s="10">
        <f>LN(ΣΥΝΘΕΣΗ_ΔΕΙΚΤΩΝ!U160/ΣΥΝΘΕΣΗ_ΔΕΙΚΤΩΝ!U159)</f>
        <v>-6.5146810211937538E-3</v>
      </c>
      <c r="V159" s="10">
        <f>LN(ΣΥΝΘΕΣΗ_ΔΕΙΚΤΩΝ!V160/ΣΥΝΘΕΣΗ_ΔΕΙΚΤΩΝ!V159)</f>
        <v>0</v>
      </c>
      <c r="W159" s="10">
        <f>LN(ΣΥΝΘΕΣΗ_ΔΕΙΚΤΩΝ!W160/ΣΥΝΘΕΣΗ_ΔΕΙΚΤΩΝ!W159)</f>
        <v>-3.2362487792083048E-3</v>
      </c>
      <c r="X159" s="10">
        <f>LN(ΣΥΝΘΕΣΗ_ΔΕΙΚΤΩΝ!X160/ΣΥΝΘΕΣΗ_ΔΕΙΚΤΩΝ!X159)</f>
        <v>2.3337233462200966E-3</v>
      </c>
      <c r="Y159" s="10">
        <f>LN(ΣΥΝΘΕΣΗ_ΔΕΙΚΤΩΝ!Y160/ΣΥΝΘΕΣΗ_ΔΕΙΚΤΩΝ!Y159)</f>
        <v>-5.2490182621396569E-2</v>
      </c>
      <c r="Z159" s="10">
        <f>LN(ΣΥΝΘΕΣΗ_ΔΕΙΚΤΩΝ!Z160/ΣΥΝΘΕΣΗ_ΔΕΙΚΤΩΝ!Z159)</f>
        <v>-2.1661496781179193E-2</v>
      </c>
      <c r="AA159" s="10">
        <f>LN(ΣΥΝΘΕΣΗ_ΔΕΙΚΤΩΝ!AA160/ΣΥΝΘΕΣΗ_ΔΕΙΚΤΩΝ!AA159)</f>
        <v>1.3158084577511201E-2</v>
      </c>
      <c r="AB159" s="10">
        <f>LN(ΣΥΝΘΕΣΗ_ΔΕΙΚΤΩΝ!AB160/ΣΥΝΘΕΣΗ_ΔΕΙΚΤΩΝ!AB159)</f>
        <v>1.4252022707201632E-2</v>
      </c>
      <c r="AC159" s="10">
        <f>LN(ΣΥΝΘΕΣΗ_ΔΕΙΚΤΩΝ!AC160/ΣΥΝΘΕΣΗ_ΔΕΙΚΤΩΝ!AC159)</f>
        <v>-2.2075951699199736E-2</v>
      </c>
      <c r="AD159" s="10">
        <f>LN(ΣΥΝΘΕΣΗ_ΔΕΙΚΤΩΝ!AD160/ΣΥΝΘΕΣΗ_ΔΕΙΚΤΩΝ!AD159)</f>
        <v>-1.3468217050866593E-2</v>
      </c>
      <c r="AE159" s="10">
        <f>LN(ΣΥΝΘΕΣΗ_ΔΕΙΚΤΩΝ!AE160/ΣΥΝΘΕΣΗ_ΔΕΙΚΤΩΝ!AE159)</f>
        <v>-2.9270382300113224E-2</v>
      </c>
      <c r="AF159" s="10">
        <f>LN(ΣΥΝΘΕΣΗ_ΔΕΙΚΤΩΝ!AF160/ΣΥΝΘΕΣΗ_ΔΕΙΚΤΩΝ!AF159)</f>
        <v>5.8823699030666129E-3</v>
      </c>
      <c r="AG159" s="10">
        <f>LN(ΣΥΝΘΕΣΗ_ΔΕΙΚΤΩΝ!AG160/ΣΥΝΘΕΣΗ_ΔΕΙΚΤΩΝ!AG159)</f>
        <v>1.2578782206859965E-2</v>
      </c>
      <c r="AH159" s="10">
        <f>LN(ΣΥΝΘΕΣΗ_ΔΕΙΚΤΩΝ!AH160/ΣΥΝΘΕΣΗ_ΔΕΙΚΤΩΝ!AH159)</f>
        <v>5.6280835898589565E-2</v>
      </c>
      <c r="AI159" s="10">
        <f>LN(ΣΥΝΘΕΣΗ_ΔΕΙΚΤΩΝ!AI160/ΣΥΝΘΕΣΗ_ΔΕΙΚΤΩΝ!AI159)</f>
        <v>3.4692142340113198E-3</v>
      </c>
      <c r="AJ159" s="10">
        <f>LN(ΣΥΝΘΕΣΗ_ΔΕΙΚΤΩΝ!AJ160/ΣΥΝΘΕΣΗ_ΔΕΙΚΤΩΝ!AJ159)</f>
        <v>-7.8023802841847871E-3</v>
      </c>
      <c r="AK159" s="10">
        <f>LN(ΣΥΝΘΕΣΗ_ΔΕΙΚΤΩΝ!AK160/ΣΥΝΘΕΣΗ_ΔΕΙΚΤΩΝ!AK159)</f>
        <v>2.5975486403260736E-2</v>
      </c>
    </row>
    <row r="160" spans="1:37" x14ac:dyDescent="0.25">
      <c r="A160" s="5">
        <v>43055</v>
      </c>
      <c r="B160" s="10">
        <f>LN(ΣΥΝΘΕΣΗ_ΔΕΙΚΤΩΝ!B161/ΣΥΝΘΕΣΗ_ΔΕΙΚΤΩΝ!B160)</f>
        <v>1.4609206396748698E-3</v>
      </c>
      <c r="C160" s="10">
        <f>LN(ΣΥΝΘΕΣΗ_ΔΕΙΚΤΩΝ!C161/ΣΥΝΘΕΣΗ_ΔΕΙΚΤΩΝ!C160)</f>
        <v>-1.9090047159241192E-3</v>
      </c>
      <c r="D160" s="10">
        <f>LN(ΣΥΝΘΕΣΗ_ΔΕΙΚΤΩΝ!D161/ΣΥΝΘΕΣΗ_ΔΕΙΚΤΩΝ!D160)</f>
        <v>-1.4167887518730991E-2</v>
      </c>
      <c r="E160" s="10">
        <f>LN(ΣΥΝΘΕΣΗ_ΔΕΙΚΤΩΝ!E161/ΣΥΝΘΕΣΗ_ΔΕΙΚΤΩΝ!E160)</f>
        <v>-1.7201362358546666E-2</v>
      </c>
      <c r="F160" s="10">
        <f>LN(ΣΥΝΘΕΣΗ_ΔΕΙΚΤΩΝ!F161/ΣΥΝΘΕΣΗ_ΔΕΙΚΤΩΝ!F160)</f>
        <v>-4.7582714991014866E-2</v>
      </c>
      <c r="G160" s="10">
        <f>LN(ΣΥΝΘΕΣΗ_ΔΕΙΚΤΩΝ!G161/ΣΥΝΘΕΣΗ_ΔΕΙΚΤΩΝ!G160)</f>
        <v>-1.763714148610673E-2</v>
      </c>
      <c r="H160" s="10">
        <f>LN(ΣΥΝΘΕΣΗ_ΔΕΙΚΤΩΝ!H161/ΣΥΝΘΕΣΗ_ΔΕΙΚΤΩΝ!H160)</f>
        <v>-8.8889474172460393E-3</v>
      </c>
      <c r="I160" s="10">
        <f>LN(ΣΥΝΘΕΣΗ_ΔΕΙΚΤΩΝ!I161/ΣΥΝΘΕΣΗ_ΔΕΙΚΤΩΝ!I160)</f>
        <v>-9.7561749453646852E-3</v>
      </c>
      <c r="J160" s="10">
        <f>LN(ΣΥΝΘΕΣΗ_ΔΕΙΚΤΩΝ!J161/ΣΥΝΘΕΣΗ_ΔΕΙΚΤΩΝ!J160)</f>
        <v>7.9968017056424414E-4</v>
      </c>
      <c r="K160" s="10">
        <f>LN(ΣΥΝΘΕΣΗ_ΔΕΙΚΤΩΝ!K161/ΣΥΝΘΕΣΗ_ΔΕΙΚΤΩΝ!K160)</f>
        <v>-3.0614635819606863E-2</v>
      </c>
      <c r="L160" s="10">
        <f>LN(ΣΥΝΘΕΣΗ_ΔΕΙΚΤΩΝ!L161/ΣΥΝΘΕΣΗ_ΔΕΙΚΤΩΝ!L160)</f>
        <v>-2.5694449374782751E-2</v>
      </c>
      <c r="M160" s="10">
        <f>LN(ΣΥΝΘΕΣΗ_ΔΕΙΚΤΩΝ!M161/ΣΥΝΘΕΣΗ_ΔΕΙΚΤΩΝ!M160)</f>
        <v>-1.0434877292579619E-2</v>
      </c>
      <c r="N160" s="10">
        <f>LN(ΣΥΝΘΕΣΗ_ΔΕΙΚΤΩΝ!N161/ΣΥΝΘΕΣΗ_ΔΕΙΚΤΩΝ!N160)</f>
        <v>-2.2694609927698464E-2</v>
      </c>
      <c r="O160" s="10">
        <f>LN(ΣΥΝΘΕΣΗ_ΔΕΙΚΤΩΝ!O161/ΣΥΝΘΕΣΗ_ΔΕΙΚΤΩΝ!O160)</f>
        <v>-1.4107667510679113E-2</v>
      </c>
      <c r="P160" s="10">
        <f>LN(ΣΥΝΘΕΣΗ_ΔΕΙΚΤΩΝ!P161/ΣΥΝΘΕΣΗ_ΔΕΙΚΤΩΝ!P160)</f>
        <v>-4.9875415110391622E-3</v>
      </c>
      <c r="Q160" s="10">
        <f>LN(ΣΥΝΘΕΣΗ_ΔΕΙΚΤΩΝ!Q161/ΣΥΝΘΕΣΗ_ΔΕΙΚΤΩΝ!Q160)</f>
        <v>-1.2088797319004073E-2</v>
      </c>
      <c r="R160" s="10">
        <f>LN(ΣΥΝΘΕΣΗ_ΔΕΙΚΤΩΝ!R161/ΣΥΝΘΕΣΗ_ΔΕΙΚΤΩΝ!R160)</f>
        <v>1.000500333583622E-3</v>
      </c>
      <c r="S160" s="10">
        <f>LN(ΣΥΝΘΕΣΗ_ΔΕΙΚΤΩΝ!S161/ΣΥΝΘΕΣΗ_ΔΕΙΚΤΩΝ!S160)</f>
        <v>-1.4888612493750524E-2</v>
      </c>
      <c r="T160" s="10">
        <f>LN(ΣΥΝΘΕΣΗ_ΔΕΙΚΤΩΝ!T161/ΣΥΝΘΕΣΗ_ΔΕΙΚΤΩΝ!T160)</f>
        <v>-1.6227536621756695E-2</v>
      </c>
      <c r="U160" s="10">
        <f>LN(ΣΥΝΘΕΣΗ_ΔΕΙΚΤΩΝ!U161/ΣΥΝΘΕΣΗ_ΔΕΙΚΤΩΝ!U160)</f>
        <v>-6.0624621816434854E-2</v>
      </c>
      <c r="V160" s="10">
        <f>LN(ΣΥΝΘΕΣΗ_ΔΕΙΚΤΩΝ!V161/ΣΥΝΘΕΣΗ_ΔΕΙΚΤΩΝ!V160)</f>
        <v>1.2927234501459755E-2</v>
      </c>
      <c r="W160" s="10">
        <f>LN(ΣΥΝΘΕΣΗ_ΔΕΙΚΤΩΝ!W161/ΣΥΝΘΕΣΗ_ΔΕΙΚΤΩΝ!W160)</f>
        <v>-4.4746487005622733E-2</v>
      </c>
      <c r="X160" s="10">
        <f>LN(ΣΥΝΘΕΣΗ_ΔΕΙΚΤΩΝ!X161/ΣΥΝΘΕΣΗ_ΔΕΙΚΤΩΝ!X160)</f>
        <v>-2.1202207650602937E-2</v>
      </c>
      <c r="Y160" s="10">
        <f>LN(ΣΥΝΘΕΣΗ_ΔΕΙΚΤΩΝ!Y161/ΣΥΝΘΕΣΗ_ΔΕΙΚΤΩΝ!Y160)</f>
        <v>-1.204833851617448E-2</v>
      </c>
      <c r="Z160" s="10">
        <f>LN(ΣΥΝΘΕΣΗ_ΔΕΙΚΤΩΝ!Z161/ΣΥΝΘΕΣΗ_ΔΕΙΚΤΩΝ!Z160)</f>
        <v>-7.3260400920728977E-3</v>
      </c>
      <c r="AA160" s="10">
        <f>LN(ΣΥΝΘΕΣΗ_ΔΕΙΚΤΩΝ!AA161/ΣΥΝΘΕΣΗ_ΔΕΙΚΤΩΝ!AA160)</f>
        <v>-6.7593291132528294E-2</v>
      </c>
      <c r="AB160" s="10">
        <f>LN(ΣΥΝΘΕΣΗ_ΔΕΙΚΤΩΝ!AB161/ΣΥΝΘΕΣΗ_ΔΕΙΚΤΩΝ!AB160)</f>
        <v>-1.6647233433156394E-2</v>
      </c>
      <c r="AC160" s="10">
        <f>LN(ΣΥΝΘΕΣΗ_ΔΕΙΚΤΩΝ!AC161/ΣΥΝΘΕΣΗ_ΔΕΙΚΤΩΝ!AC160)</f>
        <v>-6.9311799890229064E-2</v>
      </c>
      <c r="AD160" s="10">
        <f>LN(ΣΥΝΘΕΣΗ_ΔΕΙΚΤΩΝ!AD161/ΣΥΝΘΕΣΗ_ΔΕΙΚΤΩΝ!AD160)</f>
        <v>-1.8820059326769931E-2</v>
      </c>
      <c r="AE160" s="10">
        <f>LN(ΣΥΝΘΕΣΗ_ΔΕΙΚΤΩΝ!AE161/ΣΥΝΘΕΣΗ_ΔΕΙΚΤΩΝ!AE160)</f>
        <v>-9.950330853168092E-3</v>
      </c>
      <c r="AF160" s="10">
        <f>LN(ΣΥΝΘΕΣΗ_ΔΕΙΚΤΩΝ!AF161/ΣΥΝΘΕΣΗ_ΔΕΙΚΤΩΝ!AF160)</f>
        <v>-6.3561481489744623E-2</v>
      </c>
      <c r="AG160" s="10">
        <f>LN(ΣΥΝΘΕΣΗ_ΔΕΙΚΤΩΝ!AG161/ΣΥΝΘΕΣΗ_ΔΕΙΚΤΩΝ!AG160)</f>
        <v>0</v>
      </c>
      <c r="AH160" s="10">
        <f>LN(ΣΥΝΘΕΣΗ_ΔΕΙΚΤΩΝ!AH161/ΣΥΝΘΕΣΗ_ΔΕΙΚΤΩΝ!AH160)</f>
        <v>0</v>
      </c>
      <c r="AI160" s="10">
        <f>LN(ΣΥΝΘΕΣΗ_ΔΕΙΚΤΩΝ!AI161/ΣΥΝΘΕΣΗ_ΔΕΙΚΤΩΝ!AI160)</f>
        <v>-1.7331026868349639E-3</v>
      </c>
      <c r="AJ160" s="10">
        <f>LN(ΣΥΝΘΕΣΗ_ΔΕΙΚΤΩΝ!AJ161/ΣΥΝΘΕΣΗ_ΔΕΙΚΤΩΝ!AJ160)</f>
        <v>-7.8637364602145762E-3</v>
      </c>
      <c r="AK160" s="10">
        <f>LN(ΣΥΝΘΕΣΗ_ΔΕΙΚΤΩΝ!AK161/ΣΥΝΘΕΣΗ_ΔΕΙΚΤΩΝ!AK160)</f>
        <v>4.1847109935500504E-2</v>
      </c>
    </row>
    <row r="161" spans="1:37" x14ac:dyDescent="0.25">
      <c r="A161" s="5">
        <v>43056</v>
      </c>
      <c r="B161" s="10">
        <f>LN(ΣΥΝΘΕΣΗ_ΔΕΙΚΤΩΝ!B162/ΣΥΝΘΕΣΗ_ΔΕΙΚΤΩΝ!B161)</f>
        <v>1.0889399799268317E-2</v>
      </c>
      <c r="C161" s="10">
        <f>LN(ΣΥΝΘΕΣΗ_ΔΕΙΚΤΩΝ!C162/ΣΥΝΘΕΣΗ_ΔΕΙΚΤΩΝ!C161)</f>
        <v>2.515855963615515E-2</v>
      </c>
      <c r="D161" s="10">
        <f>LN(ΣΥΝΘΕΣΗ_ΔΕΙΚΤΩΝ!D162/ΣΥΝΘΕΣΗ_ΔΕΙΚΤΩΝ!D161)</f>
        <v>1.6509808963812288E-2</v>
      </c>
      <c r="E161" s="10">
        <f>LN(ΣΥΝΘΕΣΗ_ΔΕΙΚΤΩΝ!E162/ΣΥΝΘΕΣΗ_ΔΕΙΚΤΩΝ!E161)</f>
        <v>2.4923408452456934E-2</v>
      </c>
      <c r="F161" s="10">
        <f>LN(ΣΥΝΘΕΣΗ_ΔΕΙΚΤΩΝ!F162/ΣΥΝΘΕΣΗ_ΔΕΙΚΤΩΝ!F161)</f>
        <v>3.4486176071169189E-2</v>
      </c>
      <c r="G161" s="10">
        <f>LN(ΣΥΝΘΕΣΗ_ΔΕΙΚΤΩΝ!G162/ΣΥΝΘΕΣΗ_ΔΕΙΚΤΩΝ!G161)</f>
        <v>1.763714148610666E-2</v>
      </c>
      <c r="H161" s="10">
        <f>LN(ΣΥΝΘΕΣΗ_ΔΕΙΚΤΩΝ!H162/ΣΥΝΘΕΣΗ_ΔΕΙΚΤΩΝ!H161)</f>
        <v>7.6239251106593664E-3</v>
      </c>
      <c r="I161" s="10">
        <f>LN(ΣΥΝΘΕΣΗ_ΔΕΙΚΤΩΝ!I162/ΣΥΝΘΕΣΗ_ΔΕΙΚΤΩΝ!I161)</f>
        <v>4.8899852941917702E-3</v>
      </c>
      <c r="J161" s="10">
        <f>LN(ΣΥΝΘΕΣΗ_ΔΕΙΚΤΩΝ!J162/ΣΥΝΘΕΣΗ_ΔΕΙΚΤΩΝ!J161)</f>
        <v>3.8421032982717013E-2</v>
      </c>
      <c r="K161" s="10">
        <f>LN(ΣΥΝΘΕΣΗ_ΔΕΙΚΤΩΝ!K162/ΣΥΝΘΕΣΗ_ΔΕΙΚΤΩΝ!K161)</f>
        <v>1.5424470325631731E-2</v>
      </c>
      <c r="L161" s="10">
        <f>LN(ΣΥΝΘΕΣΗ_ΔΕΙΚΤΩΝ!L162/ΣΥΝΘΕΣΗ_ΔΕΙΚΤΩΝ!L161)</f>
        <v>1.2253386805764967E-2</v>
      </c>
      <c r="M161" s="10">
        <f>LN(ΣΥΝΘΕΣΗ_ΔΕΙΚΤΩΝ!M162/ΣΥΝΘΕΣΗ_ΔΕΙΚΤΩΝ!M161)</f>
        <v>-3.5026305512020003E-3</v>
      </c>
      <c r="N161" s="10">
        <f>LN(ΣΥΝΘΕΣΗ_ΔΕΙΚΤΩΝ!N162/ΣΥΝΘΕΣΗ_ΔΕΙΚΤΩΝ!N161)</f>
        <v>-1.5589956182139979E-2</v>
      </c>
      <c r="O161" s="10">
        <f>LN(ΣΥΝΘΕΣΗ_ΔΕΙΚΤΩΝ!O162/ΣΥΝΘΕΣΗ_ΔΕΙΚΤΩΝ!O161)</f>
        <v>-4.3811680155630877E-3</v>
      </c>
      <c r="P161" s="10">
        <f>LN(ΣΥΝΘΕΣΗ_ΔΕΙΚΤΩΝ!P162/ΣΥΝΘΕΣΗ_ΔΕΙΚΤΩΝ!P161)</f>
        <v>2.9955089797983709E-3</v>
      </c>
      <c r="Q161" s="10">
        <f>LN(ΣΥΝΘΕΣΗ_ΔΕΙΚΤΩΝ!Q162/ΣΥΝΘΕΣΗ_ΔΕΙΚΤΩΝ!Q161)</f>
        <v>2.0067563050809173E-2</v>
      </c>
      <c r="R161" s="10">
        <f>LN(ΣΥΝΘΕΣΗ_ΔΕΙΚΤΩΝ!R162/ΣΥΝΘΕΣΗ_ΔΕΙΚΤΩΝ!R161)</f>
        <v>1.4888612493750777E-2</v>
      </c>
      <c r="S161" s="10">
        <f>LN(ΣΥΝΘΕΣΗ_ΔΕΙΚΤΩΝ!S162/ΣΥΝΘΕΣΗ_ΔΕΙΚΤΩΝ!S161)</f>
        <v>7.4720148387010564E-3</v>
      </c>
      <c r="T161" s="10">
        <f>LN(ΣΥΝΘΕΣΗ_ΔΕΙΚΤΩΝ!T162/ΣΥΝΘΕΣΗ_ΔΕΙΚΤΩΝ!T161)</f>
        <v>2.5241117927118195E-2</v>
      </c>
      <c r="U161" s="10">
        <f>LN(ΣΥΝΘΕΣΗ_ΔΕΙΚΤΩΝ!U162/ΣΥΝΘΕΣΗ_ΔΕΙΚΤΩΝ!U161)</f>
        <v>0</v>
      </c>
      <c r="V161" s="10">
        <f>LN(ΣΥΝΘΕΣΗ_ΔΕΙΚΤΩΝ!V162/ΣΥΝΘΕΣΗ_ΔΕΙΚΤΩΝ!V161)</f>
        <v>3.6630077587370201E-3</v>
      </c>
      <c r="W161" s="10">
        <f>LN(ΣΥΝΘΕΣΗ_ΔΕΙΚΤΩΝ!W162/ΣΥΝΘΕΣΗ_ΔΕΙΚΤΩΝ!W161)</f>
        <v>8.4388686458646035E-3</v>
      </c>
      <c r="X161" s="10">
        <f>LN(ΣΥΝΘΕΣΗ_ΔΕΙΚΤΩΝ!X162/ΣΥΝΘΕΣΗ_ΔΕΙΚΤΩΝ!X161)</f>
        <v>-2.3837913552762504E-3</v>
      </c>
      <c r="Y161" s="10">
        <f>LN(ΣΥΝΘΕΣΗ_ΔΕΙΚΤΩΝ!Y162/ΣΥΝΘΕΣΗ_ΔΕΙΚΤΩΝ!Y161)</f>
        <v>6.0423144559626617E-3</v>
      </c>
      <c r="Z161" s="10">
        <f>LN(ΣΥΝΘΕΣΗ_ΔΕΙΚΤΩΝ!Z162/ΣΥΝΘΕΣΗ_ΔΕΙΚΤΩΝ!Z161)</f>
        <v>1.4598799421152631E-2</v>
      </c>
      <c r="AA161" s="10">
        <f>LN(ΣΥΝΘΕΣΗ_ΔΕΙΚΤΩΝ!AA162/ΣΥΝΘΕΣΗ_ΔΕΙΚΤΩΝ!AA161)</f>
        <v>2.0761991448429225E-2</v>
      </c>
      <c r="AB161" s="10">
        <f>LN(ΣΥΝΘΕΣΗ_ΔΕΙΚΤΩΝ!AB162/ΣΥΝΘΕΣΗ_ΔΕΙΚΤΩΝ!AB161)</f>
        <v>1.4285957247476652E-2</v>
      </c>
      <c r="AC161" s="10">
        <f>LN(ΣΥΝΘΕΣΗ_ΔΕΙΚΤΩΝ!AC162/ΣΥΝΘΕΣΗ_ΔΕΙΚΤΩΝ!AC161)</f>
        <v>1.8957913744614207E-2</v>
      </c>
      <c r="AD161" s="10">
        <f>LN(ΣΥΝΘΕΣΗ_ΔΕΙΚΤΩΝ!AD162/ΣΥΝΘΕΣΗ_ΔΕΙΚΤΩΝ!AD161)</f>
        <v>1.5424470325631731E-2</v>
      </c>
      <c r="AE161" s="10">
        <f>LN(ΣΥΝΘΕΣΗ_ΔΕΙΚΤΩΝ!AE162/ΣΥΝΘΕΣΗ_ΔΕΙΚΤΩΝ!AE161)</f>
        <v>-3.0045090202987243E-3</v>
      </c>
      <c r="AF161" s="10">
        <f>LN(ΣΥΝΘΕΣΗ_ΔΕΙΚΤΩΝ!AF162/ΣΥΝΘΕΣΗ_ΔΕΙΚΤΩΝ!AF161)</f>
        <v>2.4692612590371414E-2</v>
      </c>
      <c r="AG161" s="10">
        <f>LN(ΣΥΝΘΕΣΗ_ΔΕΙΚΤΩΝ!AG162/ΣΥΝΘΕΣΗ_ΔΕΙΚΤΩΝ!AG161)</f>
        <v>0</v>
      </c>
      <c r="AH161" s="10">
        <f>LN(ΣΥΝΘΕΣΗ_ΔΕΙΚΤΩΝ!AH162/ΣΥΝΘΕΣΗ_ΔΕΙΚΤΩΝ!AH161)</f>
        <v>1.4815085785140463E-2</v>
      </c>
      <c r="AI161" s="10">
        <f>LN(ΣΥΝΘΕΣΗ_ΔΕΙΚΤΩΝ!AI162/ΣΥΝΘΕΣΗ_ΔΕΙΚΤΩΝ!AI161)</f>
        <v>-1.736111547176367E-3</v>
      </c>
      <c r="AJ161" s="10">
        <f>LN(ΣΥΝΘΕΣΗ_ΔΕΙΚΤΩΝ!AJ162/ΣΥΝΘΕΣΗ_ΔΕΙΚΤΩΝ!AJ161)</f>
        <v>-1.5915455305899457E-2</v>
      </c>
      <c r="AK161" s="10">
        <f>LN(ΣΥΝΘΕΣΗ_ΔΕΙΚΤΩΝ!AK162/ΣΥΝΘΕΣΗ_ΔΕΙΚΤΩΝ!AK161)</f>
        <v>1.2220111334775397E-2</v>
      </c>
    </row>
    <row r="162" spans="1:37" x14ac:dyDescent="0.25">
      <c r="A162" s="5">
        <v>43059</v>
      </c>
      <c r="B162" s="10">
        <f>LN(ΣΥΝΘΕΣΗ_ΔΕΙΚΤΩΝ!B163/ΣΥΝΘΕΣΗ_ΔΕΙΚΤΩΝ!B162)</f>
        <v>9.7000940205754591E-3</v>
      </c>
      <c r="C162" s="10">
        <f>LN(ΣΥΝΘΕΣΗ_ΔΕΙΚΤΩΝ!C163/ΣΥΝΘΕΣΗ_ΔΕΙΚΤΩΝ!C162)</f>
        <v>-2.8348355004255199E-2</v>
      </c>
      <c r="D162" s="10">
        <f>LN(ΣΥΝΘΕΣΗ_ΔΕΙΚΤΩΝ!D163/ΣΥΝΘΕΣΗ_ΔΕΙΚΤΩΝ!D162)</f>
        <v>-1.5321454694433613E-2</v>
      </c>
      <c r="E162" s="10">
        <f>LN(ΣΥΝΘΕΣΗ_ΔΕΙΚΤΩΝ!E163/ΣΥΝΘΕΣΗ_ΔΕΙΚΤΩΝ!E162)</f>
        <v>-2.887442109913696E-2</v>
      </c>
      <c r="F162" s="10">
        <f>LN(ΣΥΝΘΕΣΗ_ΔΕΙΚΤΩΝ!F163/ΣΥΝΘΕΣΗ_ΔΕΙΚΤΩΝ!F162)</f>
        <v>-2.478677898245581E-2</v>
      </c>
      <c r="G162" s="10">
        <f>LN(ΣΥΝΘΕΣΗ_ΔΕΙΚΤΩΝ!G163/ΣΥΝΘΕΣΗ_ΔΕΙΚΤΩΝ!G162)</f>
        <v>-1.763714148610673E-2</v>
      </c>
      <c r="H162" s="10">
        <f>LN(ΣΥΝΘΕΣΗ_ΔΕΙΚΤΩΝ!H163/ΣΥΝΘΕΣΗ_ΔΕΙΚΤΩΝ!H162)</f>
        <v>-1.2666246151930537E-3</v>
      </c>
      <c r="I162" s="10">
        <f>LN(ΣΥΝΘΕΣΗ_ΔΕΙΚΤΩΝ!I163/ΣΥΝΘΕΣΗ_ΔΕΙΚΤΩΝ!I162)</f>
        <v>0</v>
      </c>
      <c r="J162" s="10">
        <f>LN(ΣΥΝΘΕΣΗ_ΔΕΙΚΤΩΝ!J163/ΣΥΝΘΕΣΗ_ΔΕΙΚΤΩΝ!J162)</f>
        <v>2.6567027384721706E-2</v>
      </c>
      <c r="K162" s="10">
        <f>LN(ΣΥΝΘΕΣΗ_ΔΕΙΚΤΩΝ!K163/ΣΥΝΘΕΣΗ_ΔΕΙΚΤΩΝ!K162)</f>
        <v>2.0202707317519469E-2</v>
      </c>
      <c r="L162" s="10">
        <f>LN(ΣΥΝΘΕΣΗ_ΔΕΙΚΤΩΝ!L163/ΣΥΝΘΕΣΗ_ΔΕΙΚΤΩΝ!L162)</f>
        <v>-2.3272782055375533E-2</v>
      </c>
      <c r="M162" s="10">
        <f>LN(ΣΥΝΘΕΣΗ_ΔΕΙΚΤΩΝ!M163/ΣΥΝΘΕΣΗ_ΔΕΙΚΤΩΝ!M162)</f>
        <v>-5.2770571008437812E-3</v>
      </c>
      <c r="N162" s="10">
        <f>LN(ΣΥΝΘΕΣΗ_ΔΕΙΚΤΩΝ!N163/ΣΥΝΘΕΣΗ_ΔΕΙΚΤΩΝ!N162)</f>
        <v>6.0636870986755381E-3</v>
      </c>
      <c r="O162" s="10">
        <f>LN(ΣΥΝΘΕΣΗ_ΔΕΙΚΤΩΝ!O163/ΣΥΝΘΕΣΗ_ΔΕΙΚΤΩΝ!O162)</f>
        <v>-1.8837122086444225E-2</v>
      </c>
      <c r="P162" s="10">
        <f>LN(ΣΥΝΘΕΣΗ_ΔΕΙΚΤΩΝ!P163/ΣΥΝΘΕΣΗ_ΔΕΙΚΤΩΝ!P162)</f>
        <v>-2.9955089797984512E-3</v>
      </c>
      <c r="Q162" s="10">
        <f>LN(ΣΥΝΘΕΣΗ_ΔΕΙΚΤΩΝ!Q163/ΣΥΝΘΕΣΗ_ΔΕΙΚΤΩΝ!Q162)</f>
        <v>3.3057881344996315E-3</v>
      </c>
      <c r="R162" s="10">
        <f>LN(ΣΥΝΘΕΣΗ_ΔΕΙΚΤΩΝ!R163/ΣΥΝΘΕΣΗ_ΔΕΙΚΤΩΝ!R162)</f>
        <v>3.3901551675681416E-2</v>
      </c>
      <c r="S162" s="10">
        <f>LN(ΣΥΝΘΕΣΗ_ΔΕΙΚΤΩΝ!S163/ΣΥΝΘΕΣΗ_ΔΕΙΚΤΩΝ!S162)</f>
        <v>7.4165976550493989E-3</v>
      </c>
      <c r="T162" s="10">
        <f>LN(ΣΥΝΘΕΣΗ_ΔΕΙΚΤΩΝ!T163/ΣΥΝΘΕΣΗ_ΔΕΙΚΤΩΝ!T162)</f>
        <v>-8.0080508033427995E-3</v>
      </c>
      <c r="U162" s="10">
        <f>LN(ΣΥΝΘΕΣΗ_ΔΕΙΚΤΩΝ!U163/ΣΥΝΘΕΣΗ_ΔΕΙΚΤΩΝ!U162)</f>
        <v>1.3793322132335769E-2</v>
      </c>
      <c r="V162" s="10">
        <f>LN(ΣΥΝΘΕΣΗ_ΔΕΙΚΤΩΝ!V163/ΣΥΝΘΕΣΗ_ΔΕΙΚΤΩΝ!V162)</f>
        <v>0</v>
      </c>
      <c r="W162" s="10">
        <f>LN(ΣΥΝΘΕΣΗ_ΔΕΙΚΤΩΝ!W163/ΣΥΝΘΕΣΗ_ΔΕΙΚΤΩΝ!W162)</f>
        <v>3.3557078469723151E-3</v>
      </c>
      <c r="X162" s="10">
        <f>LN(ΣΥΝΘΕΣΗ_ΔΕΙΚΤΩΝ!X163/ΣΥΝΘΕΣΗ_ΔΕΙΚΤΩΝ!X162)</f>
        <v>-4.7846981233363823E-3</v>
      </c>
      <c r="Y162" s="10">
        <f>LN(ΣΥΝΘΕΣΗ_ΔΕΙΚΤΩΝ!Y163/ΣΥΝΘΕΣΗ_ΔΕΙΚΤΩΝ!Y162)</f>
        <v>-1.8237587549780901E-2</v>
      </c>
      <c r="Z162" s="10">
        <f>LN(ΣΥΝΘΕΣΗ_ΔΕΙΚΤΩΝ!Z163/ΣΥΝΘΕΣΗ_ΔΕΙΚΤΩΝ!Z162)</f>
        <v>-2.9413885206293226E-2</v>
      </c>
      <c r="AA162" s="10">
        <f>LN(ΣΥΝΘΕΣΗ_ΔΕΙΚΤΩΝ!AA163/ΣΥΝΘΕΣΗ_ΔΕΙΚΤΩΝ!AA162)</f>
        <v>-6.8728792877620643E-3</v>
      </c>
      <c r="AB162" s="10">
        <f>LN(ΣΥΝΘΕΣΗ_ΔΕΙΚΤΩΝ!AB163/ΣΥΝΘΕΣΗ_ΔΕΙΚΤΩΝ!AB162)</f>
        <v>-4.7393453638966705E-3</v>
      </c>
      <c r="AC162" s="10">
        <f>LN(ΣΥΝΘΕΣΗ_ΔΕΙΚΤΩΝ!AC163/ΣΥΝΘΕΣΗ_ΔΕΙΚΤΩΝ!AC162)</f>
        <v>0</v>
      </c>
      <c r="AD162" s="10">
        <f>LN(ΣΥΝΘΕΣΗ_ΔΕΙΚΤΩΝ!AD163/ΣΥΝΘΕΣΗ_ΔΕΙΚΤΩΝ!AD162)</f>
        <v>-1.3698844358161915E-2</v>
      </c>
      <c r="AE162" s="10">
        <f>LN(ΣΥΝΘΕΣΗ_ΔΕΙΚΤΩΝ!AE163/ΣΥΝΘΕΣΗ_ΔΕΙΚΤΩΝ!AE162)</f>
        <v>3.0045090202987222E-3</v>
      </c>
      <c r="AF162" s="10">
        <f>LN(ΣΥΝΘΕΣΗ_ΔΕΙΚΤΩΝ!AF163/ΣΥΝΘΕΣΗ_ΔΕΙΚΤΩΝ!AF162)</f>
        <v>6.0790460763821925E-3</v>
      </c>
      <c r="AG162" s="10">
        <f>LN(ΣΥΝΘΕΣΗ_ΔΕΙΚΤΩΝ!AG163/ΣΥΝΘΕΣΗ_ΔΕΙΚΤΩΝ!AG162)</f>
        <v>0</v>
      </c>
      <c r="AH162" s="10">
        <f>LN(ΣΥΝΘΕΣΗ_ΔΕΙΚΤΩΝ!AH163/ΣΥΝΘΕΣΗ_ΔΕΙΚΤΩΝ!AH162)</f>
        <v>-1.4815085785140474E-2</v>
      </c>
      <c r="AI162" s="10">
        <f>LN(ΣΥΝΘΕΣΗ_ΔΕΙΚΤΩΝ!AI163/ΣΥΝΘΕΣΗ_ΔΕΙΚΤΩΝ!AI162)</f>
        <v>0</v>
      </c>
      <c r="AJ162" s="10">
        <f>LN(ΣΥΝΘΕΣΗ_ΔΕΙΚΤΩΝ!AJ163/ΣΥΝΘΕΣΗ_ΔΕΙΚΤΩΝ!AJ162)</f>
        <v>2.6702285558788921E-3</v>
      </c>
      <c r="AK162" s="10">
        <f>LN(ΣΥΝΘΕΣΗ_ΔΕΙΚΤΩΝ!AK163/ΣΥΝΘΕΣΗ_ΔΕΙΚΤΩΝ!AK162)</f>
        <v>-2.8749413285986052E-2</v>
      </c>
    </row>
    <row r="163" spans="1:37" x14ac:dyDescent="0.25">
      <c r="A163" s="5">
        <v>43060</v>
      </c>
      <c r="B163" s="10">
        <f>LN(ΣΥΝΘΕΣΗ_ΔΕΙΚΤΩΝ!B164/ΣΥΝΘΕΣΗ_ΔΕΙΚΤΩΝ!B163)</f>
        <v>-7.8966670214248164E-3</v>
      </c>
      <c r="C163" s="10">
        <f>LN(ΣΥΝΘΕΣΗ_ΔΕΙΚΤΩΝ!C164/ΣΥΝΘΕΣΗ_ΔΕΙΚΤΩΝ!C163)</f>
        <v>9.5390230467589099E-3</v>
      </c>
      <c r="D163" s="10">
        <f>LN(ΣΥΝΘΕΣΗ_ΔΕΙΚΤΩΝ!D164/ΣΥΝΘΕΣΗ_ΔΕΙΚΤΩΝ!D163)</f>
        <v>9.4563352420354435E-3</v>
      </c>
      <c r="E163" s="10">
        <f>LN(ΣΥΝΘΕΣΗ_ΔΕΙΚΤΩΝ!E164/ΣΥΝΘΕΣΗ_ΔΕΙΚΤΩΝ!E163)</f>
        <v>5.2440696044620552E-2</v>
      </c>
      <c r="F163" s="10">
        <f>LN(ΣΥΝΘΕΣΗ_ΔΕΙΚΤΩΝ!F164/ΣΥΝΘΕΣΗ_ΔΕΙΚΤΩΝ!F163)</f>
        <v>1.9121041446778595E-2</v>
      </c>
      <c r="G163" s="10">
        <f>LN(ΣΥΝΘΕΣΗ_ΔΕΙΚΤΩΝ!G164/ΣΥΝΘΕΣΗ_ΔΕΙΚΤΩΝ!G163)</f>
        <v>2.8072018778686522E-2</v>
      </c>
      <c r="H163" s="10">
        <f>LN(ΣΥΝΘΕΣΗ_ΔΕΙΚΤΩΝ!H164/ΣΥΝΘΕΣΗ_ΔΕΙΚΤΩΝ!H163)</f>
        <v>1.134227660393451E-2</v>
      </c>
      <c r="I163" s="10">
        <f>LN(ΣΥΝΘΕΣΗ_ΔΕΙΚΤΩΝ!I164/ΣΥΝΘΕΣΗ_ΔΕΙΚΤΩΝ!I163)</f>
        <v>0</v>
      </c>
      <c r="J163" s="10">
        <f>LN(ΣΥΝΘΕΣΗ_ΔΕΙΚΤΩΝ!J164/ΣΥΝΘΕΣΗ_ΔΕΙΚΤΩΝ!J163)</f>
        <v>-2.3494828347751656E-2</v>
      </c>
      <c r="K163" s="10">
        <f>LN(ΣΥΝΘΕΣΗ_ΔΕΙΚΤΩΝ!K164/ΣΥΝΘΕΣΗ_ΔΕΙΚΤΩΝ!K163)</f>
        <v>4.8790164169432049E-2</v>
      </c>
      <c r="L163" s="10">
        <f>LN(ΣΥΝΘΕΣΗ_ΔΕΙΚΤΩΝ!L164/ΣΥΝΘΕΣΗ_ΔΕΙΚΤΩΝ!L163)</f>
        <v>4.146515961848618E-3</v>
      </c>
      <c r="M163" s="10">
        <f>LN(ΣΥΝΘΕΣΗ_ΔΕΙΚΤΩΝ!M164/ΣΥΝΘΕΣΗ_ΔΕΙΚΤΩΝ!M163)</f>
        <v>5.2770571008438193E-3</v>
      </c>
      <c r="N163" s="10">
        <f>LN(ΣΥΝΘΕΣΗ_ΔΕΙΚΤΩΝ!N164/ΣΥΝΘΕΣΗ_ΔΕΙΚΤΩΝ!N163)</f>
        <v>2.6840577453164396E-2</v>
      </c>
      <c r="O163" s="10">
        <f>LN(ΣΥΝΘΕΣΗ_ΔΕΙΚΤΩΝ!O164/ΣΥΝΘΕΣΗ_ΔΕΙΚΤΩΝ!O163)</f>
        <v>6.6889881507967101E-3</v>
      </c>
      <c r="P163" s="10">
        <f>LN(ΣΥΝΘΕΣΗ_ΔΕΙΚΤΩΝ!P164/ΣΥΝΘΕΣΗ_ΔΕΙΚΤΩΝ!P163)</f>
        <v>5.9820716775474689E-3</v>
      </c>
      <c r="Q163" s="10">
        <f>LN(ΣΥΝΘΕΣΗ_ΔΕΙΚΤΩΝ!Q164/ΣΥΝΘΕΣΗ_ΔΕΙΚΤΩΝ!Q163)</f>
        <v>5.2711430271543035E-2</v>
      </c>
      <c r="R163" s="10">
        <f>LN(ΣΥΝΘΕΣΗ_ΔΕΙΚΤΩΝ!R164/ΣΥΝΘΕΣΗ_ΔΕΙΚΤΩΝ!R163)</f>
        <v>-9.5694510161506725E-3</v>
      </c>
      <c r="S163" s="10">
        <f>LN(ΣΥΝΘΕΣΗ_ΔΕΙΚΤΩΝ!S164/ΣΥΝΘΕΣΗ_ΔΕΙΚΤΩΝ!S163)</f>
        <v>2.4600258408626207E-3</v>
      </c>
      <c r="T163" s="10">
        <f>LN(ΣΥΝΘΕΣΗ_ΔΕΙΚΤΩΝ!T164/ΣΥΝΘΕΣΗ_ΔΕΙΚΤΩΝ!T163)</f>
        <v>9.5024470963964748E-3</v>
      </c>
      <c r="U163" s="10">
        <f>LN(ΣΥΝΘΕΣΗ_ΔΕΙΚΤΩΝ!U164/ΣΥΝΘΕΣΗ_ΔΕΙΚΤΩΝ!U163)</f>
        <v>5.3345980705292714E-2</v>
      </c>
      <c r="V163" s="10">
        <f>LN(ΣΥΝΘΕΣΗ_ΔΕΙΚΤΩΝ!V164/ΣΥΝΘΕΣΗ_ΔΕΙΚΤΩΝ!V163)</f>
        <v>5.4694758045354761E-3</v>
      </c>
      <c r="W163" s="10">
        <f>LN(ΣΥΝΘΕΣΗ_ΔΕΙΚΤΩΝ!W164/ΣΥΝΘΕΣΗ_ΔΕΙΚΤΩΝ!W163)</f>
        <v>1.8257768573564963E-2</v>
      </c>
      <c r="X163" s="10">
        <f>LN(ΣΥΝΘΕΣΗ_ΔΕΙΚΤΩΝ!X164/ΣΥΝΘΕΣΗ_ΔΕΙΚΤΩΝ!X163)</f>
        <v>7.168489478612497E-3</v>
      </c>
      <c r="Y163" s="10">
        <f>LN(ΣΥΝΘΕΣΗ_ΔΕΙΚΤΩΝ!Y164/ΣΥΝΘΕΣΗ_ΔΕΙΚΤΩΝ!Y163)</f>
        <v>9.1603693986641952E-3</v>
      </c>
      <c r="Z163" s="10">
        <f>LN(ΣΥΝΘΕΣΗ_ΔΕΙΚΤΩΝ!Z164/ΣΥΝΘΕΣΗ_ΔΕΙΚΤΩΝ!Z163)</f>
        <v>2.2141125877213501E-2</v>
      </c>
      <c r="AA163" s="10">
        <f>LN(ΣΥΝΘΕΣΗ_ΔΕΙΚΤΩΝ!AA164/ΣΥΝΘΕΣΗ_ΔΕΙΚΤΩΝ!AA163)</f>
        <v>3.3901551675681416E-2</v>
      </c>
      <c r="AB163" s="10">
        <f>LN(ΣΥΝΘΕΣΗ_ΔΕΙΚΤΩΝ!AB164/ΣΥΝΘΕΣΗ_ΔΕΙΚΤΩΝ!AB163)</f>
        <v>2.1152375005226761E-2</v>
      </c>
      <c r="AC163" s="10">
        <f>LN(ΣΥΝΘΕΣΗ_ΔΕΙΚΤΩΝ!AC164/ΣΥΝΘΕΣΗ_ΔΕΙΚΤΩΝ!AC163)</f>
        <v>-2.375408600810703E-2</v>
      </c>
      <c r="AD163" s="10">
        <f>LN(ΣΥΝΘΕΣΗ_ΔΕΙΚΤΩΝ!AD164/ΣΥΝΘΕΣΗ_ΔΕΙΚΤΩΝ!AD163)</f>
        <v>2.0478531343540701E-2</v>
      </c>
      <c r="AE163" s="10">
        <f>LN(ΣΥΝΘΕΣΗ_ΔΕΙΚΤΩΝ!AE164/ΣΥΝΘΕΣΗ_ΔΕΙΚΤΩΝ!AE163)</f>
        <v>9.950330853168092E-3</v>
      </c>
      <c r="AF163" s="10">
        <f>LN(ΣΥΝΘΕΣΗ_ΔΕΙΚΤΩΝ!AF164/ΣΥΝΘΕΣΗ_ΔΕΙΚΤΩΝ!AF163)</f>
        <v>0</v>
      </c>
      <c r="AG163" s="10">
        <f>LN(ΣΥΝΘΕΣΗ_ΔΕΙΚΤΩΝ!AG164/ΣΥΝΘΕΣΗ_ΔΕΙΚΤΩΝ!AG163)</f>
        <v>0</v>
      </c>
      <c r="AH163" s="10">
        <f>LN(ΣΥΝΘΕΣΗ_ΔΕΙΚΤΩΝ!AH164/ΣΥΝΘΕΣΗ_ΔΕΙΚΤΩΝ!AH163)</f>
        <v>1.9705071079332337E-2</v>
      </c>
      <c r="AI163" s="10">
        <f>LN(ΣΥΝΘΕΣΗ_ΔΕΙΚΤΩΝ!AI164/ΣΥΝΘΕΣΗ_ΔΕΙΚΤΩΝ!AI163)</f>
        <v>-1.3998478806379567E-2</v>
      </c>
      <c r="AJ163" s="10">
        <f>LN(ΣΥΝΘΕΣΗ_ΔΕΙΚΤΩΝ!AJ164/ΣΥΝΘΕΣΗ_ΔΕΙΚΤΩΝ!AJ163)</f>
        <v>-1.3423020332140661E-2</v>
      </c>
      <c r="AK163" s="10">
        <f>LN(ΣΥΝΘΕΣΗ_ΔΕΙΚΤΩΝ!AK164/ΣΥΝΘΕΣΗ_ΔΕΙΚΤΩΝ!AK163)</f>
        <v>3.278982282299097E-2</v>
      </c>
    </row>
    <row r="164" spans="1:37" x14ac:dyDescent="0.25">
      <c r="A164" s="5">
        <v>43061</v>
      </c>
      <c r="B164" s="10">
        <f>LN(ΣΥΝΘΕΣΗ_ΔΕΙΚΤΩΝ!B165/ΣΥΝΘΕΣΗ_ΔΕΙΚΤΩΝ!B164)</f>
        <v>-1.1598535242931647E-2</v>
      </c>
      <c r="C164" s="10">
        <f>LN(ΣΥΝΘΕΣΗ_ΔΕΙΚΤΩΝ!C165/ΣΥΝΘΕΣΗ_ΔΕΙΚΤΩΝ!C164)</f>
        <v>-6.3492276786588919E-3</v>
      </c>
      <c r="D164" s="10">
        <f>LN(ΣΥΝΘΕΣΗ_ΔΕΙΚΤΩΝ!D165/ΣΥΝΘΕΣΗ_ΔΕΙΚΤΩΝ!D164)</f>
        <v>-1.5412278994886898E-2</v>
      </c>
      <c r="E164" s="10">
        <f>LN(ΣΥΝΘΕΣΗ_ΔΕΙΚΤΩΝ!E165/ΣΥΝΘΕΣΗ_ΔΕΙΚΤΩΝ!E164)</f>
        <v>1.7870914918689682E-2</v>
      </c>
      <c r="F164" s="10">
        <f>LN(ΣΥΝΘΕΣΗ_ΔΕΙΚΤΩΝ!F165/ΣΥΝΘΕΣΗ_ΔΕΙΚΤΩΝ!F164)</f>
        <v>4.987183004017294E-2</v>
      </c>
      <c r="G164" s="10">
        <f>LN(ΣΥΝΘΕΣΗ_ΔΕΙΚΤΩΝ!G165/ΣΥΝΘΕΣΗ_ΔΕΙΚΤΩΝ!G164)</f>
        <v>1.3745920904635136E-2</v>
      </c>
      <c r="H164" s="10">
        <f>LN(ΣΥΝΘΕΣΗ_ΔΕΙΚΤΩΝ!H165/ΣΥΝΘΕΣΗ_ΔΕΙΚΤΩΝ!H164)</f>
        <v>-8.8106296821549197E-3</v>
      </c>
      <c r="I164" s="10">
        <f>LN(ΣΥΝΘΕΣΗ_ΔΕΙΚΤΩΝ!I165/ΣΥΝΘΕΣΗ_ΔΕΙΚΤΩΝ!I164)</f>
        <v>0</v>
      </c>
      <c r="J164" s="10">
        <f>LN(ΣΥΝΘΕΣΗ_ΔΕΙΚΤΩΝ!J165/ΣΥΝΘΕΣΗ_ΔΕΙΚΤΩΝ!J164)</f>
        <v>1.3709277925033363E-2</v>
      </c>
      <c r="K164" s="10">
        <f>LN(ΣΥΝΘΕΣΗ_ΔΕΙΚΤΩΝ!K165/ΣΥΝΘΕΣΗ_ΔΕΙΚΤΩΝ!K164)</f>
        <v>9.4787439545437387E-3</v>
      </c>
      <c r="L164" s="10">
        <f>LN(ΣΥΝΘΕΣΗ_ΔΕΙΚΤΩΝ!L165/ΣΥΝΘΕΣΗ_ΔΕΙΚΤΩΝ!L164)</f>
        <v>-6.9204428445737952E-3</v>
      </c>
      <c r="M164" s="10">
        <f>LN(ΣΥΝΘΕΣΗ_ΔΕΙΚΤΩΝ!M165/ΣΥΝΘΕΣΗ_ΔΕΙΚΤΩΝ!M164)</f>
        <v>6.9930354909706043E-3</v>
      </c>
      <c r="N164" s="10">
        <f>LN(ΣΥΝΘΕΣΗ_ΔΕΙΚΤΩΝ!N165/ΣΥΝΘΕΣΗ_ΔΕΙΚΤΩΝ!N164)</f>
        <v>0</v>
      </c>
      <c r="O164" s="10">
        <f>LN(ΣΥΝΘΕΣΗ_ΔΕΙΚΤΩΝ!O165/ΣΥΝΘΕΣΗ_ΔΕΙΚΤΩΝ!O164)</f>
        <v>2.1978906718775167E-2</v>
      </c>
      <c r="P164" s="10">
        <f>LN(ΣΥΝΘΕΣΗ_ΔΕΙΚΤΩΝ!P165/ΣΥΝΘΕΣΗ_ΔΕΙΚΤΩΝ!P164)</f>
        <v>0</v>
      </c>
      <c r="Q164" s="10">
        <f>LN(ΣΥΝΘΕΣΗ_ΔΕΙΚΤΩΝ!Q165/ΣΥΝΘΕΣΗ_ΔΕΙΚΤΩΝ!Q164)</f>
        <v>-2.3441047971429822E-2</v>
      </c>
      <c r="R164" s="10">
        <f>LN(ΣΥΝΘΕΣΗ_ΔΕΙΚΤΩΝ!R165/ΣΥΝΘΕΣΗ_ΔΕΙΚΤΩΝ!R164)</f>
        <v>3.8387763071656669E-3</v>
      </c>
      <c r="S164" s="10">
        <f>LN(ΣΥΝΘΕΣΗ_ΔΕΙΚΤΩΝ!S165/ΣΥΝΘΕΣΗ_ΔΕΙΚΤΩΝ!S164)</f>
        <v>1.2210163906931337E-2</v>
      </c>
      <c r="T164" s="10">
        <f>LN(ΣΥΝΘΕΣΗ_ΔΕΙΚΤΩΝ!T165/ΣΥΝΘΕΣΗ_ΔΕΙΚΤΩΝ!T164)</f>
        <v>5.4604255803161117E-3</v>
      </c>
      <c r="U164" s="10">
        <f>LN(ΣΥΝΘΕΣΗ_ΔΕΙΚΤΩΝ!U165/ΣΥΝΘΕΣΗ_ΔΕΙΚΤΩΝ!U164)</f>
        <v>6.4725145056175196E-3</v>
      </c>
      <c r="V164" s="10">
        <f>LN(ΣΥΝΘΕΣΗ_ΔΕΙΚΤΩΝ!V165/ΣΥΝΘΕΣΗ_ΔΕΙΚΤΩΝ!V164)</f>
        <v>-7.2993024816116079E-3</v>
      </c>
      <c r="W164" s="10">
        <f>LN(ΣΥΝΘΕΣΗ_ΔΕΙΚΤΩΝ!W165/ΣΥΝΘΕΣΗ_ΔΕΙΚΤΩΝ!W164)</f>
        <v>-1.6460909066687917E-3</v>
      </c>
      <c r="X164" s="10">
        <f>LN(ΣΥΝΘΕΣΗ_ΔΕΙΚΤΩΝ!X165/ΣΥΝΘΕΣΗ_ΔΕΙΚΤΩΝ!X164)</f>
        <v>0</v>
      </c>
      <c r="Y164" s="10">
        <f>LN(ΣΥΝΘΕΣΗ_ΔΕΙΚΤΩΝ!Y165/ΣΥΝΘΕΣΗ_ΔΕΙΚΤΩΝ!Y164)</f>
        <v>-1.8405427542715409E-2</v>
      </c>
      <c r="Z164" s="10">
        <f>LN(ΣΥΝΘΕΣΗ_ΔΕΙΚΤΩΝ!Z165/ΣΥΝΘΕΣΗ_ΔΕΙΚΤΩΝ!Z164)</f>
        <v>0</v>
      </c>
      <c r="AA164" s="10">
        <f>LN(ΣΥΝΘΕΣΗ_ΔΕΙΚΤΩΝ!AA165/ΣΥΝΘΕΣΗ_ΔΕΙΚΤΩΝ!AA164)</f>
        <v>1.3245226750020723E-2</v>
      </c>
      <c r="AB164" s="10">
        <f>LN(ΣΥΝΘΕΣΗ_ΔΕΙΚΤΩΝ!AB165/ΣΥΝΘΕΣΗ_ΔΕΙΚΤΩΝ!AB164)</f>
        <v>0</v>
      </c>
      <c r="AC164" s="10">
        <f>LN(ΣΥΝΘΕΣΗ_ΔΕΙΚΤΩΝ!AC165/ΣΥΝΘΕΣΗ_ΔΕΙΚΤΩΝ!AC164)</f>
        <v>1.4320053774748471E-2</v>
      </c>
      <c r="AD164" s="10">
        <f>LN(ΣΥΝΘΕΣΗ_ΔΕΙΚΤΩΝ!AD165/ΣΥΝΘΕΣΗ_ΔΕΙΚΤΩΝ!AD164)</f>
        <v>6.7340321813441194E-3</v>
      </c>
      <c r="AE164" s="10">
        <f>LN(ΣΥΝΘΕΣΗ_ΔΕΙΚΤΩΝ!AE165/ΣΥΝΘΕΣΗ_ΔΕΙΚΤΩΝ!AE164)</f>
        <v>2.9270382300113237E-2</v>
      </c>
      <c r="AF164" s="10">
        <f>LN(ΣΥΝΘΕΣΗ_ΔΕΙΚΤΩΝ!AF165/ΣΥΝΘΕΣΗ_ΔΕΙΚΤΩΝ!AF164)</f>
        <v>-1.5267472130788421E-2</v>
      </c>
      <c r="AG164" s="10">
        <f>LN(ΣΥΝΘΕΣΗ_ΔΕΙΚΤΩΝ!AG165/ΣΥΝΘΕΣΗ_ΔΕΙΚΤΩΝ!AG164)</f>
        <v>0</v>
      </c>
      <c r="AH164" s="10">
        <f>LN(ΣΥΝΘΕΣΗ_ΔΕΙΚΤΩΝ!AH165/ΣΥΝΘΕΣΗ_ΔΕΙΚΤΩΝ!AH164)</f>
        <v>6.6061750678092696E-2</v>
      </c>
      <c r="AI164" s="10">
        <f>LN(ΣΥΝΘΕΣΗ_ΔΕΙΚΤΩΝ!AI165/ΣΥΝΘΕΣΗ_ΔΕΙΚΤΩΝ!AI164)</f>
        <v>1.3563979559917559E-2</v>
      </c>
      <c r="AJ164" s="10">
        <f>LN(ΣΥΝΘΕΣΗ_ΔΕΙΚΤΩΝ!AJ165/ΣΥΝΘΕΣΗ_ΔΕΙΚΤΩΝ!AJ164)</f>
        <v>0</v>
      </c>
      <c r="AK164" s="10">
        <f>LN(ΣΥΝΘΕΣΗ_ΔΕΙΚΤΩΝ!AK165/ΣΥΝΘΕΣΗ_ΔΕΙΚΤΩΝ!AK164)</f>
        <v>-1.6260520871780291E-2</v>
      </c>
    </row>
    <row r="165" spans="1:37" x14ac:dyDescent="0.25">
      <c r="A165" s="5">
        <v>43062</v>
      </c>
      <c r="B165" s="10">
        <f>LN(ΣΥΝΘΕΣΗ_ΔΕΙΚΤΩΝ!B166/ΣΥΝΘΕΣΗ_ΔΕΙΚΤΩΝ!B165)</f>
        <v>-1.4593216745250708E-3</v>
      </c>
      <c r="C165" s="10">
        <f>LN(ΣΥΝΘΕΣΗ_ΔΕΙΚΤΩΝ!C166/ΣΥΝΘΕΣΗ_ΔΕΙΚΤΩΝ!C165)</f>
        <v>-5.2299499402848906E-2</v>
      </c>
      <c r="D165" s="10">
        <f>LN(ΣΥΝΘΕΣΗ_ΔΕΙΚΤΩΝ!D166/ΣΥΝΘΕΣΗ_ΔΕΙΚΤΩΝ!D165)</f>
        <v>1.5412278994886999E-2</v>
      </c>
      <c r="E165" s="10">
        <f>LN(ΣΥΝΘΕΣΗ_ΔΕΙΚΤΩΝ!E166/ΣΥΝΘΕΣΗ_ΔΕΙΚΤΩΝ!E165)</f>
        <v>1.9006420095490806E-2</v>
      </c>
      <c r="F165" s="10">
        <f>LN(ΣΥΝΘΕΣΗ_ΔΕΙΚΤΩΝ!F166/ΣΥΝΘΕΣΗ_ΔΕΙΚΤΩΝ!F165)</f>
        <v>0</v>
      </c>
      <c r="G165" s="10">
        <f>LN(ΣΥΝΘΕΣΗ_ΔΕΙΚΤΩΝ!G166/ΣΥΝΘΕΣΗ_ΔΕΙΚΤΩΝ!G165)</f>
        <v>2.3609865639133667E-2</v>
      </c>
      <c r="H165" s="10">
        <f>LN(ΣΥΝΘΕΣΗ_ΔΕΙΚΤΩΝ!H166/ΣΥΝΘΕΣΗ_ΔΕΙΚΤΩΝ!H165)</f>
        <v>1.2634240467719201E-3</v>
      </c>
      <c r="I165" s="10">
        <f>LN(ΣΥΝΘΕΣΗ_ΔΕΙΚΤΩΝ!I166/ΣΥΝΘΕΣΗ_ΔΕΙΚΤΩΝ!I165)</f>
        <v>2.4360547978813426E-3</v>
      </c>
      <c r="J165" s="10">
        <f>LN(ΣΥΝΘΕΣΗ_ΔΕΙΚΤΩΝ!J166/ΣΥΝΘΕΣΗ_ΔΕΙΚΤΩΝ!J165)</f>
        <v>-3.4632164379092417E-2</v>
      </c>
      <c r="K165" s="10">
        <f>LN(ΣΥΝΘΕΣΗ_ΔΕΙΚΤΩΝ!K166/ΣΥΝΘΕΣΗ_ΔΕΙΚΤΩΝ!K165)</f>
        <v>-1.9048194970694474E-2</v>
      </c>
      <c r="L165" s="10">
        <f>LN(ΣΥΝΘΕΣΗ_ΔΕΙΚΤΩΝ!L166/ΣΥΝΘΕΣΗ_ΔΕΙΚΤΩΝ!L165)</f>
        <v>2.6046708938100689E-2</v>
      </c>
      <c r="M165" s="10">
        <f>LN(ΣΥΝΘΕΣΗ_ΔΕΙΚΤΩΝ!M166/ΣΥΝΘΕΣΗ_ΔΕΙΚΤΩΝ!M165)</f>
        <v>6.944472352810995E-3</v>
      </c>
      <c r="N165" s="10">
        <f>LN(ΣΥΝΘΕΣΗ_ΔΕΙΚΤΩΝ!N166/ΣΥΝΘΕΣΗ_ΔΕΙΚΤΩΝ!N165)</f>
        <v>4.9031626380673327E-4</v>
      </c>
      <c r="O165" s="10">
        <f>LN(ΣΥΝΘΕΣΗ_ΔΕΙΚΤΩΝ!O166/ΣΥΝΘΕΣΗ_ΔΕΙΚΤΩΝ!O165)</f>
        <v>-3.2661977866210697E-3</v>
      </c>
      <c r="P165" s="10">
        <f>LN(ΣΥΝΘΕΣΗ_ΔΕΙΚΤΩΝ!P166/ΣΥΝΘΕΣΗ_ΔΕΙΚΤΩΝ!P165)</f>
        <v>-5.98207167754754E-3</v>
      </c>
      <c r="Q165" s="10">
        <f>LN(ΣΥΝΘΕΣΗ_ΔΕΙΚΤΩΝ!Q166/ΣΥΝΘΕΣΗ_ΔΕΙΚΤΩΝ!Q165)</f>
        <v>-1.2903404835907841E-2</v>
      </c>
      <c r="R165" s="10">
        <f>LN(ΣΥΝΘΕΣΗ_ΔΕΙΚΤΩΝ!R166/ΣΥΝΘΕΣΗ_ΔΕΙΚΤΩΝ!R165)</f>
        <v>5.7306747089850745E-3</v>
      </c>
      <c r="S165" s="10">
        <f>LN(ΣΥΝΘΕΣΗ_ΔΕΙΚΤΩΝ!S166/ΣΥΝΘΕΣΗ_ΔΕΙΚΤΩΝ!S165)</f>
        <v>1.2062872449274944E-2</v>
      </c>
      <c r="T165" s="10">
        <f>LN(ΣΥΝΘΕΣΗ_ΔΕΙΚΤΩΝ!T166/ΣΥΝΘΕΣΗ_ΔΕΙΚΤΩΝ!T165)</f>
        <v>1.4742281737203431E-2</v>
      </c>
      <c r="U165" s="10">
        <f>LN(ΣΥΝΘΕΣΗ_ΔΕΙΚΤΩΝ!U166/ΣΥΝΘΕΣΗ_ΔΕΙΚΤΩΝ!U165)</f>
        <v>0</v>
      </c>
      <c r="V165" s="10">
        <f>LN(ΣΥΝΘΕΣΗ_ΔΕΙΚΤΩΝ!V166/ΣΥΝΘΕΣΗ_ΔΕΙΚΤΩΝ!V165)</f>
        <v>0</v>
      </c>
      <c r="W165" s="10">
        <f>LN(ΣΥΝΘΕΣΗ_ΔΕΙΚΤΩΝ!W166/ΣΥΝΘΕΣΗ_ΔΕΙΚΤΩΝ!W165)</f>
        <v>3.2894766503987053E-3</v>
      </c>
      <c r="X165" s="10">
        <f>LN(ΣΥΝΘΕΣΗ_ΔΕΙΚΤΩΝ!X166/ΣΥΝΘΕΣΗ_ΔΕΙΚΤΩΝ!X165)</f>
        <v>2.3781224049674193E-3</v>
      </c>
      <c r="Y165" s="10">
        <f>LN(ΣΥΝΘΕΣΗ_ΔΕΙΚΤΩΝ!Y166/ΣΥΝΘΕΣΗ_ΔΕΙΚΤΩΝ!Y165)</f>
        <v>6.8786451835067652E-2</v>
      </c>
      <c r="Z165" s="10">
        <f>LN(ΣΥΝΘΕΣΗ_ΔΕΙΚΤΩΝ!Z166/ΣΥΝΘΕΣΗ_ΔΕΙΚΤΩΝ!Z165)</f>
        <v>3.5846131773135663E-2</v>
      </c>
      <c r="AA165" s="10">
        <f>LN(ΣΥΝΘΕΣΗ_ΔΕΙΚΤΩΝ!AA166/ΣΥΝΘΕΣΗ_ΔΕΙΚΤΩΝ!AA165)</f>
        <v>6.5574005461590396E-3</v>
      </c>
      <c r="AB165" s="10">
        <f>LN(ΣΥΝΘΕΣΗ_ΔΕΙΚΤΩΝ!AB166/ΣΥΝΘΕΣΗ_ΔΕΙΚΤΩΝ!AB165)</f>
        <v>1.1560822401076006E-2</v>
      </c>
      <c r="AC165" s="10">
        <f>LN(ΣΥΝΘΕΣΗ_ΔΕΙΚΤΩΝ!AC166/ΣΥΝΘΕΣΗ_ΔΕΙΚΤΩΝ!AC165)</f>
        <v>0</v>
      </c>
      <c r="AD165" s="10">
        <f>LN(ΣΥΝΘΕΣΗ_ΔΕΙΚΤΩΝ!AD166/ΣΥΝΘΕΣΗ_ΔΕΙΚΤΩΝ!AD165)</f>
        <v>2.6491615446976285E-2</v>
      </c>
      <c r="AE165" s="10">
        <f>LN(ΣΥΝΘΕΣΗ_ΔΕΙΚΤΩΝ!AE166/ΣΥΝΘΕΣΗ_ΔΕΙΚΤΩΝ!AE165)</f>
        <v>9.5694510161506725E-3</v>
      </c>
      <c r="AF165" s="10">
        <f>LN(ΣΥΝΘΕΣΗ_ΔΕΙΚΤΩΝ!AF166/ΣΥΝΘΕΣΗ_ΔΕΙΚΤΩΝ!AF165)</f>
        <v>-4.626068388782191E-3</v>
      </c>
      <c r="AG165" s="10">
        <f>LN(ΣΥΝΘΕΣΗ_ΔΕΙΚΤΩΝ!AG166/ΣΥΝΘΕΣΗ_ΔΕΙΚΤΩΝ!AG165)</f>
        <v>8.3881483980702026E-2</v>
      </c>
      <c r="AH165" s="10">
        <f>LN(ΣΥΝΘΕΣΗ_ΔΕΙΚΤΩΝ!AH166/ΣΥΝΘΕΣΗ_ΔΕΙΚΤΩΝ!AH165)</f>
        <v>2.2574322038538975E-2</v>
      </c>
      <c r="AI165" s="10">
        <f>LN(ΣΥΝΘΕΣΗ_ΔΕΙΚΤΩΝ!AI166/ΣΥΝΘΕΣΗ_ΔΕΙΚΤΩΝ!AI165)</f>
        <v>0</v>
      </c>
      <c r="AJ165" s="10">
        <f>LN(ΣΥΝΘΕΣΗ_ΔΕΙΚΤΩΝ!AJ166/ΣΥΝΘΕΣΗ_ΔΕΙΚΤΩΝ!AJ165)</f>
        <v>0</v>
      </c>
      <c r="AK165" s="10">
        <f>LN(ΣΥΝΘΕΣΗ_ΔΕΙΚΤΩΝ!AK166/ΣΥΝΘΕΣΗ_ΔΕΙΚΤΩΝ!AK165)</f>
        <v>-2.9108084158070657E-2</v>
      </c>
    </row>
    <row r="166" spans="1:37" x14ac:dyDescent="0.25">
      <c r="A166" s="5">
        <v>43063</v>
      </c>
      <c r="B166" s="10">
        <f>LN(ΣΥΝΘΕΣΗ_ΔΕΙΚΤΩΝ!B167/ΣΥΝΘΕΣΗ_ΔΕΙΚΤΩΝ!B166)</f>
        <v>-8.8009368950423949E-3</v>
      </c>
      <c r="C166" s="10">
        <f>LN(ΣΥΝΘΕΣΗ_ΔΕΙΚΤΩΝ!C167/ΣΥΝΘΕΣΗ_ΔΕΙΚΤΩΝ!C166)</f>
        <v>6.6889881507964889E-3</v>
      </c>
      <c r="D166" s="10">
        <f>LN(ΣΥΝΘΕΣΗ_ΔΕΙΚΤΩΝ!D167/ΣΥΝΘΕΣΗ_ΔΕΙΚΤΩΝ!D166)</f>
        <v>0</v>
      </c>
      <c r="E166" s="10">
        <f>LN(ΣΥΝΘΕΣΗ_ΔΕΙΚΤΩΝ!E167/ΣΥΝΘΕΣΗ_ΔΕΙΚΤΩΝ!E166)</f>
        <v>-4.3541433086205028E-3</v>
      </c>
      <c r="F166" s="10">
        <f>LN(ΣΥΝΘΕΣΗ_ΔΕΙΚΤΩΝ!F167/ΣΥΝΘΕΣΗ_ΔΕΙΚΤΩΝ!F166)</f>
        <v>5.390848634876373E-3</v>
      </c>
      <c r="G166" s="10">
        <f>LN(ΣΥΝΘΕΣΗ_ΔΕΙΚΤΩΝ!G167/ΣΥΝΘΕΣΗ_ΔΕΙΚΤΩΝ!G166)</f>
        <v>1.3245226750020723E-2</v>
      </c>
      <c r="H166" s="10">
        <f>LN(ΣΥΝΘΕΣΗ_ΔΕΙΚΤΩΝ!H167/ΣΥΝΘΕΣΗ_ΔΕΙΚΤΩΝ!H166)</f>
        <v>-7.6045993852193036E-3</v>
      </c>
      <c r="I166" s="10">
        <f>LN(ΣΥΝΘΕΣΗ_ΔΕΙΚΤΩΝ!I167/ΣΥΝΘΕΣΗ_ΔΕΙΚΤΩΝ!I166)</f>
        <v>9.6853057344636791E-3</v>
      </c>
      <c r="J166" s="10">
        <f>LN(ΣΥΝΘΕΣΗ_ΔΕΙΚΤΩΝ!J167/ΣΥΝΘΕΣΗ_ΔΕΙΚΤΩΝ!J166)</f>
        <v>3.6143880464414253E-2</v>
      </c>
      <c r="K166" s="10">
        <f>LN(ΣΥΝΘΕΣΗ_ΔΕΙΚΤΩΝ!K167/ΣΥΝΘΕΣΗ_ΔΕΙΚΤΩΝ!K166)</f>
        <v>4.7961722634930135E-3</v>
      </c>
      <c r="L166" s="10">
        <f>LN(ΣΥΝΘΕΣΗ_ΔΕΙΚΤΩΝ!L167/ΣΥΝΘΕΣΗ_ΔΕΙΚΤΩΝ!L166)</f>
        <v>4.0513222191787242E-3</v>
      </c>
      <c r="M166" s="10">
        <f>LN(ΣΥΝΘΕΣΗ_ΔΕΙΚΤΩΝ!M167/ΣΥΝΘΕΣΗ_ΔΕΙΚΤΩΝ!M166)</f>
        <v>4.2343328054808074E-2</v>
      </c>
      <c r="N166" s="10">
        <f>LN(ΣΥΝΘΕΣΗ_ΔΕΙΚΤΩΝ!N167/ΣΥΝΘΕΣΗ_ΔΕΙΚΤΩΝ!N166)</f>
        <v>9.7561749453648743E-3</v>
      </c>
      <c r="O166" s="10">
        <f>LN(ΣΥΝΘΕΣΗ_ΔΕΙΚΤΩΝ!O167/ΣΥΝΘΕΣΗ_ΔΕΙΚΤΩΝ!O166)</f>
        <v>-1.2068166213485476E-2</v>
      </c>
      <c r="P166" s="10">
        <f>LN(ΣΥΝΘΕΣΗ_ΔΕΙΚΤΩΝ!P167/ΣΥΝΘΕΣΗ_ΔΕΙΚΤΩΝ!P166)</f>
        <v>3.9920212695374567E-3</v>
      </c>
      <c r="Q166" s="10">
        <f>LN(ΣΥΝΘΕΣΗ_ΔΕΙΚΤΩΝ!Q167/ΣΥΝΘΕΣΗ_ΔΕΙΚΤΩΝ!Q166)</f>
        <v>6.4725145056175196E-3</v>
      </c>
      <c r="R166" s="10">
        <f>LN(ΣΥΝΘΕΣΗ_ΔΕΙΚΤΩΝ!R167/ΣΥΝΘΕΣΗ_ΔΕΙΚΤΩΝ!R166)</f>
        <v>-9.5694510161506725E-3</v>
      </c>
      <c r="S166" s="10">
        <f>LN(ΣΥΝΘΕΣΗ_ΔΕΙΚΤΩΝ!S167/ΣΥΝΘΕΣΗ_ΔΕΙΚΤΩΝ!S166)</f>
        <v>2.3697791429822961E-2</v>
      </c>
      <c r="T166" s="10">
        <f>LN(ΣΥΝΘΕΣΗ_ΔΕΙΚΤΩΝ!T167/ΣΥΝΘΕΣΗ_ΔΕΙΚΤΩΝ!T166)</f>
        <v>0</v>
      </c>
      <c r="U166" s="10">
        <f>LN(ΣΥΝΘΕΣΗ_ΔΕΙΚΤΩΝ!U167/ΣΥΝΘΕΣΗ_ΔΕΙΚΤΩΝ!U166)</f>
        <v>0</v>
      </c>
      <c r="V166" s="10">
        <f>LN(ΣΥΝΘΕΣΗ_ΔΕΙΚΤΩΝ!V167/ΣΥΝΘΕΣΗ_ΔΕΙΚΤΩΝ!V166)</f>
        <v>-2.2223136784710235E-2</v>
      </c>
      <c r="W166" s="10">
        <f>LN(ΣΥΝΘΕΣΗ_ΔΕΙΚΤΩΝ!W167/ΣΥΝΘΕΣΗ_ΔΕΙΚΤΩΝ!W166)</f>
        <v>2.4332100659530721E-2</v>
      </c>
      <c r="X166" s="10">
        <f>LN(ΣΥΝΘΕΣΗ_ΔΕΙΚΤΩΝ!X167/ΣΥΝΘΕΣΗ_ΔΕΙΚΤΩΝ!X166)</f>
        <v>2.3724803536303955E-3</v>
      </c>
      <c r="Y166" s="10">
        <f>LN(ΣΥΝΘΕΣΗ_ΔΕΙΚΤΩΝ!Y167/ΣΥΝΘΕΣΗ_ΔΕΙΚΤΩΝ!Y166)</f>
        <v>0.26280880770664122</v>
      </c>
      <c r="Z166" s="10">
        <f>LN(ΣΥΝΘΕΣΗ_ΔΕΙΚΤΩΝ!Z167/ΣΥΝΘΕΣΗ_ΔΕΙΚΤΩΝ!Z166)</f>
        <v>0</v>
      </c>
      <c r="AA166" s="10">
        <f>LN(ΣΥΝΘΕΣΗ_ΔΕΙΚΤΩΝ!AA167/ΣΥΝΘΕΣΗ_ΔΕΙΚΤΩΝ!AA166)</f>
        <v>-3.3225647628320393E-2</v>
      </c>
      <c r="AB166" s="10">
        <f>LN(ΣΥΝΘΕΣΗ_ΔΕΙΚΤΩΝ!AB167/ΣΥΝΘΕΣΗ_ΔΕΙΚΤΩΝ!AB166)</f>
        <v>4.5871640069061401E-3</v>
      </c>
      <c r="AC166" s="10">
        <f>LN(ΣΥΝΘΕΣΗ_ΔΕΙΚΤΩΝ!AC167/ΣΥΝΘΕΣΗ_ΔΕΙΚΤΩΝ!AC166)</f>
        <v>-1.4320053774748445E-2</v>
      </c>
      <c r="AD166" s="10">
        <f>LN(ΣΥΝΘΕΣΗ_ΔΕΙΚΤΩΝ!AD167/ΣΥΝΘΕΣΗ_ΔΕΙΚΤΩΝ!AD166)</f>
        <v>5.4067221270275793E-2</v>
      </c>
      <c r="AE166" s="10">
        <f>LN(ΣΥΝΘΕΣΗ_ΔΕΙΚΤΩΝ!AE167/ΣΥΝΘΕΣΗ_ΔΕΙΚΤΩΝ!AE166)</f>
        <v>0</v>
      </c>
      <c r="AF166" s="10">
        <f>LN(ΣΥΝΘΕΣΗ_ΔΕΙΚΤΩΝ!AF167/ΣΥΝΘΕΣΗ_ΔΕΙΚΤΩΝ!AF166)</f>
        <v>2.5935854975533284E-2</v>
      </c>
      <c r="AG166" s="10">
        <f>LN(ΣΥΝΘΕΣΗ_ΔΕΙΚΤΩΝ!AG167/ΣΥΝΘΕΣΗ_ΔΕΙΚΤΩΝ!AG166)</f>
        <v>0</v>
      </c>
      <c r="AH166" s="10">
        <f>LN(ΣΥΝΘΕΣΗ_ΔΕΙΚΤΩΝ!AH167/ΣΥΝΘΕΣΗ_ΔΕΙΚΤΩΝ!AH166)</f>
        <v>3.5091319811270193E-2</v>
      </c>
      <c r="AI166" s="10">
        <f>LN(ΣΥΝΘΕΣΗ_ΔΕΙΚΤΩΝ!AI167/ΣΥΝΘΕΣΗ_ΔΕΙΚΤΩΝ!AI166)</f>
        <v>-4.3468811812488354E-4</v>
      </c>
      <c r="AJ166" s="10">
        <f>LN(ΣΥΝΘΕΣΗ_ΔΕΙΚΤΩΝ!AJ167/ΣΥΝΘΕΣΗ_ΔΕΙΚΤΩΝ!AJ166)</f>
        <v>2.4033199444156193E-2</v>
      </c>
      <c r="AK166" s="10">
        <f>LN(ΣΥΝΘΕΣΗ_ΔΕΙΚΤΩΝ!AK167/ΣΥΝΘΕΣΗ_ΔΕΙΚΤΩΝ!AK166)</f>
        <v>1.2578782206859965E-2</v>
      </c>
    </row>
    <row r="167" spans="1:37" x14ac:dyDescent="0.25">
      <c r="A167" s="5">
        <v>43066</v>
      </c>
      <c r="B167" s="10">
        <f>LN(ΣΥΝΘΕΣΗ_ΔΕΙΚΤΩΝ!B168/ΣΥΝΘΕΣΗ_ΔΕΙΚΤΩΝ!B167)</f>
        <v>1.8248681588399315E-2</v>
      </c>
      <c r="C167" s="10">
        <f>LN(ΣΥΝΘΕΣΗ_ΔΕΙΚΤΩΝ!C168/ΣΥΝΘΕΣΗ_ΔΕΙΚΤΩΝ!C167)</f>
        <v>-3.459144476961909E-2</v>
      </c>
      <c r="D167" s="10">
        <f>LN(ΣΥΝΘΕΣΗ_ΔΕΙΚΤΩΝ!D168/ΣΥΝΘΕΣΗ_ΔΕΙΚΤΩΝ!D167)</f>
        <v>-3.5356548323076439E-3</v>
      </c>
      <c r="E167" s="10">
        <f>LN(ΣΥΝΘΕΣΗ_ΔΕΙΚΤΩΝ!E168/ΣΥΝΘΕΣΗ_ΔΕΙΚΤΩΝ!E167)</f>
        <v>4.3541433086204343E-3</v>
      </c>
      <c r="F167" s="10">
        <f>LN(ΣΥΝΘΕΣΗ_ΔΕΙΚΤΩΝ!F168/ΣΥΝΘΕΣΗ_ΔΕΙΚΤΩΝ!F167)</f>
        <v>2.1277398447284879E-2</v>
      </c>
      <c r="G167" s="10">
        <f>LN(ΣΥΝΘΕΣΗ_ΔΕΙΚΤΩΝ!G168/ΣΥΝΘΕΣΗ_ΔΕΙΚΤΩΝ!G167)</f>
        <v>-1.324522675002068E-2</v>
      </c>
      <c r="H167" s="10">
        <f>LN(ΣΥΝΘΕΣΗ_ΔΕΙΚΤΩΝ!H168/ΣΥΝΘΕΣΗ_ΔΕΙΚΤΩΝ!H167)</f>
        <v>1.2714559881966659E-3</v>
      </c>
      <c r="I167" s="10">
        <f>LN(ΣΥΝΘΕΣΗ_ΔΕΙΚΤΩΝ!I168/ΣΥΝΘΕΣΗ_ΔΕΙΚΤΩΝ!I167)</f>
        <v>-2.4125464053841011E-3</v>
      </c>
      <c r="J167" s="10">
        <f>LN(ΣΥΝΘΕΣΗ_ΔΕΙΚΤΩΝ!J168/ΣΥΝΘΕΣΗ_ΔΕΙΚΤΩΝ!J167)</f>
        <v>1.9447134935521509E-2</v>
      </c>
      <c r="K167" s="10">
        <f>LN(ΣΥΝΘΕΣΗ_ΔΕΙΚΤΩΝ!K168/ΣΥΝΘΕΣΗ_ΔΕΙΚΤΩΝ!K167)</f>
        <v>-1.4458083175229775E-2</v>
      </c>
      <c r="L167" s="10">
        <f>LN(ΣΥΝΘΕΣΗ_ΔΕΙΚΤΩΝ!L168/ΣΥΝΘΕΣΗ_ΔΕΙΚΤΩΝ!L167)</f>
        <v>-9.47874395454377E-3</v>
      </c>
      <c r="M167" s="10">
        <f>LN(ΣΥΝΘΕΣΗ_ΔΕΙΚΤΩΝ!M168/ΣΥΝΘΕΣΗ_ΔΕΙΚΤΩΝ!M167)</f>
        <v>-6.6555986117360633E-3</v>
      </c>
      <c r="N167" s="10">
        <f>LN(ΣΥΝΘΕΣΗ_ΔΕΙΚΤΩΝ!N168/ΣΥΝΘΕΣΗ_ΔΕΙΚΤΩΝ!N167)</f>
        <v>-4.8661896511730113E-3</v>
      </c>
      <c r="O167" s="10">
        <f>LN(ΣΥΝΘΕΣΗ_ΔΕΙΚΤΩΝ!O168/ΣΥΝΘΕΣΗ_ΔΕΙΚΤΩΝ!O167)</f>
        <v>-6.6445427186686131E-3</v>
      </c>
      <c r="P167" s="10">
        <f>LN(ΣΥΝΘΕΣΗ_ΔΕΙΚΤΩΝ!P168/ΣΥΝΘΕΣΗ_ΔΕΙΚΤΩΝ!P167)</f>
        <v>1.0896591224213412E-2</v>
      </c>
      <c r="Q167" s="10">
        <f>LN(ΣΥΝΘΕΣΗ_ΔΕΙΚΤΩΝ!Q168/ΣΥΝΘΕΣΗ_ΔΕΙΚΤΩΝ!Q167)</f>
        <v>0</v>
      </c>
      <c r="R167" s="10">
        <f>LN(ΣΥΝΘΕΣΗ_ΔΕΙΚΤΩΝ!R168/ΣΥΝΘΕΣΗ_ΔΕΙΚΤΩΝ!R167)</f>
        <v>-6.7535230157797776E-3</v>
      </c>
      <c r="S167" s="10">
        <f>LN(ΣΥΝΘΕΣΗ_ΔΕΙΚΤΩΝ!S168/ΣΥΝΘΕΣΗ_ΔΕΙΚΤΩΝ!S167)</f>
        <v>-4.6948443042076184E-3</v>
      </c>
      <c r="T167" s="10">
        <f>LN(ΣΥΝΘΕΣΗ_ΔΕΙΚΤΩΝ!T168/ΣΥΝΘΕΣΗ_ΔΕΙΚΤΩΝ!T167)</f>
        <v>2.436054797881121E-3</v>
      </c>
      <c r="U167" s="10">
        <f>LN(ΣΥΝΘΕΣΗ_ΔΕΙΚΤΩΝ!U168/ΣΥΝΘΕΣΗ_ΔΕΙΚΤΩΝ!U167)</f>
        <v>-2.614528010432236E-2</v>
      </c>
      <c r="V167" s="10">
        <f>LN(ΣΥΝΘΕΣΗ_ΔΕΙΚΤΩΝ!V168/ΣΥΝΘΕΣΗ_ΔΕΙΚΤΩΝ!V167)</f>
        <v>9.3197319488022273E-3</v>
      </c>
      <c r="W167" s="10">
        <f>LN(ΣΥΝΘΕΣΗ_ΔΕΙΚΤΩΝ!W168/ΣΥΝΘΕΣΗ_ΔΕΙΚΤΩΝ!W167)</f>
        <v>1.6012813669738276E-3</v>
      </c>
      <c r="X167" s="10">
        <f>LN(ΣΥΝΘΕΣΗ_ΔΕΙΚΤΩΝ!X168/ΣΥΝΘΕΣΗ_ΔΕΙΚΤΩΝ!X167)</f>
        <v>-9.5238815112554786E-3</v>
      </c>
      <c r="Y167" s="10">
        <f>LN(ΣΥΝΘΕΣΗ_ΔΕΙΚΤΩΝ!Y168/ΣΥΝΘΕΣΗ_ΔΕΙΚΤΩΝ!Y167)</f>
        <v>4.3485111939738676E-2</v>
      </c>
      <c r="Z167" s="10">
        <f>LN(ΣΥΝΘΕΣΗ_ΔΕΙΚΤΩΝ!Z168/ΣΥΝΘΕΣΗ_ΔΕΙΚΤΩΝ!Z167)</f>
        <v>-7.067167223092443E-3</v>
      </c>
      <c r="AA167" s="10">
        <f>LN(ΣΥΝΘΕΣΗ_ΔΕΙΚΤΩΝ!AA168/ΣΥΝΘΕΣΗ_ΔΕΙΚΤΩΝ!AA167)</f>
        <v>6.7340321813441194E-3</v>
      </c>
      <c r="AB167" s="10">
        <f>LN(ΣΥΝΘΕΣΗ_ΔΕΙΚΤΩΝ!AB168/ΣΥΝΘΕΣΗ_ΔΕΙΚΤΩΝ!AB167)</f>
        <v>-2.2909517465558244E-3</v>
      </c>
      <c r="AC167" s="10">
        <f>LN(ΣΥΝΘΕΣΗ_ΔΕΙΚΤΩΝ!AC168/ΣΥΝΘΕΣΗ_ΔΕΙΚΤΩΝ!AC167)</f>
        <v>8.2996919570967831E-2</v>
      </c>
      <c r="AD167" s="10">
        <f>LN(ΣΥΝΘΕΣΗ_ΔΕΙΚΤΩΝ!AD168/ΣΥΝΘΕΣΗ_ΔΕΙΚΤΩΝ!AD167)</f>
        <v>-2.1910109635744458E-2</v>
      </c>
      <c r="AE167" s="10">
        <f>LN(ΣΥΝΘΕΣΗ_ΔΕΙΚΤΩΝ!AE168/ΣΥΝΘΕΣΗ_ΔΕΙΚΤΩΝ!AE167)</f>
        <v>9.4787439545437387E-3</v>
      </c>
      <c r="AF167" s="10">
        <f>LN(ΣΥΝΘΕΣΗ_ΔΕΙΚΤΩΝ!AF168/ΣΥΝΘΕΣΗ_ΔΕΙΚΤΩΝ!AF167)</f>
        <v>1.6430541396095955E-2</v>
      </c>
      <c r="AG167" s="10">
        <f>LN(ΣΥΝΘΕΣΗ_ΔΕΙΚΤΩΝ!AG168/ΣΥΝΘΕΣΗ_ΔΕΙΚΤΩΝ!AG167)</f>
        <v>-3.5091319811269943E-2</v>
      </c>
      <c r="AH167" s="10">
        <f>LN(ΣΥΝΘΕΣΗ_ΔΕΙΚΤΩΝ!AH168/ΣΥΝΘΕΣΗ_ΔΕΙΚΤΩΝ!AH167)</f>
        <v>-1.3015368112070361E-2</v>
      </c>
      <c r="AI167" s="10">
        <f>LN(ΣΥΝΘΕΣΗ_ΔΕΙΚΤΩΝ!AI168/ΣΥΝΘΕΣΗ_ΔΕΙΚΤΩΝ!AI167)</f>
        <v>-1.0489606671019436E-2</v>
      </c>
      <c r="AJ167" s="10">
        <f>LN(ΣΥΝΘΕΣΗ_ΔΕΙΚΤΩΝ!AJ168/ΣΥΝΘΕΣΗ_ΔΕΙΚΤΩΝ!AJ167)</f>
        <v>-1.0610179112015571E-2</v>
      </c>
      <c r="AK167" s="10">
        <f>LN(ΣΥΝΘΕΣΗ_ΔΕΙΚΤΩΝ!AK168/ΣΥΝΘΕΣΗ_ΔΕΙΚΤΩΝ!AK167)</f>
        <v>2.8749413285986007E-2</v>
      </c>
    </row>
    <row r="168" spans="1:37" x14ac:dyDescent="0.25">
      <c r="A168" s="5">
        <v>43067</v>
      </c>
      <c r="B168" s="10">
        <f>LN(ΣΥΝΘΕΣΗ_ΔΕΙΚΤΩΝ!B169/ΣΥΝΘΕΣΗ_ΔΕΙΚΤΩΝ!B168)</f>
        <v>-1.2739025777429714E-2</v>
      </c>
      <c r="C168" s="10">
        <f>LN(ΣΥΝΘΕΣΗ_ΔΕΙΚΤΩΝ!C169/ΣΥΝΘΕΣΗ_ΔΕΙΚΤΩΝ!C168)</f>
        <v>2.8573372444055948E-2</v>
      </c>
      <c r="D168" s="10">
        <f>LN(ΣΥΝΘΕΣΗ_ΔΕΙΚΤΩΝ!D169/ΣΥΝΘΕΣΗ_ΔΕΙΚΤΩΝ!D168)</f>
        <v>-1.3072081567352888E-2</v>
      </c>
      <c r="E168" s="10">
        <f>LN(ΣΥΝΘΕΣΗ_ΔΕΙΚΤΩΝ!E169/ΣΥΝΘΕΣΗ_ΔΕΙΚΤΩΝ!E168)</f>
        <v>-4.9731954364736305E-2</v>
      </c>
      <c r="F168" s="10">
        <f>LN(ΣΥΝΘΕΣΗ_ΔΕΙΚΤΩΝ!F169/ΣΥΝΘΕΣΗ_ΔΕΙΚΤΩΝ!F168)</f>
        <v>1.0471299867295437E-2</v>
      </c>
      <c r="G168" s="10">
        <f>LN(ΣΥΝΘΕΣΗ_ΔΕΙΚΤΩΝ!G169/ΣΥΝΘΕΣΗ_ΔΕΙΚΤΩΝ!G168)</f>
        <v>-6.688988150796652E-3</v>
      </c>
      <c r="H168" s="10">
        <f>LN(ΣΥΝΘΕΣΗ_ΔΕΙΚΤΩΝ!H169/ΣΥΝΘΕΣΗ_ΔΕΙΚΤΩΝ!H168)</f>
        <v>-2.5445306349948728E-3</v>
      </c>
      <c r="I168" s="10">
        <f>LN(ΣΥΝΘΕΣΗ_ΔΕΙΚΤΩΝ!I169/ΣΥΝΘΕΣΗ_ΔΕΙΚΤΩΝ!I168)</f>
        <v>0</v>
      </c>
      <c r="J168" s="10">
        <f>LN(ΣΥΝΘΕΣΗ_ΔΕΙΚΤΩΝ!J169/ΣΥΝΘΕΣΗ_ΔΕΙΚΤΩΝ!J168)</f>
        <v>-4.4543503493803087E-3</v>
      </c>
      <c r="K168" s="10">
        <f>LN(ΣΥΝΘΕΣΗ_ΔΕΙΚΤΩΝ!K169/ΣΥΝΘΕΣΗ_ΔΕΙΚΤΩΝ!K168)</f>
        <v>-1.9608471388376313E-2</v>
      </c>
      <c r="L168" s="10">
        <f>LN(ΣΥΝΘΕΣΗ_ΔΕΙΚΤΩΝ!L169/ΣΥΝΘΕΣΗ_ΔΕΙΚΤΩΝ!L168)</f>
        <v>-1.3698844358161802E-2</v>
      </c>
      <c r="M168" s="10">
        <f>LN(ΣΥΝΘΕΣΗ_ΔΕΙΚΤΩΝ!M169/ΣΥΝΘΕΣΗ_ΔΕΙΚΤΩΝ!M168)</f>
        <v>1.6680571006970134E-3</v>
      </c>
      <c r="N168" s="10">
        <f>LN(ΣΥΝΘΕΣΗ_ΔΕΙΚΤΩΝ!N169/ΣΥΝΘΕΣΗ_ΔΕΙΚΤΩΝ!N168)</f>
        <v>-2.419273754872036E-2</v>
      </c>
      <c r="O168" s="10">
        <f>LN(ΣΥΝΘΕΣΗ_ΔΕΙΚΤΩΝ!O169/ΣΥΝΘΕΣΗ_ΔΕΙΚΤΩΝ!O168)</f>
        <v>1.1104942840271153E-3</v>
      </c>
      <c r="P168" s="10">
        <f>LN(ΣΥΝΘΕΣΗ_ΔΕΙΚΤΩΝ!P169/ΣΥΝΘΕΣΗ_ΔΕΙΚΤΩΝ!P168)</f>
        <v>-1.972387227204235E-3</v>
      </c>
      <c r="Q168" s="10">
        <f>LN(ΣΥΝΘΕΣΗ_ΔΕΙΚΤΩΝ!Q169/ΣΥΝΘΕΣΗ_ΔΕΙΚΤΩΝ!Q168)</f>
        <v>3.2206147000421572E-3</v>
      </c>
      <c r="R168" s="10">
        <f>LN(ΣΥΝΘΕΣΗ_ΔΕΙΚΤΩΝ!R169/ΣΥΝΘΕΣΗ_ΔΕΙΚΤΩΝ!R168)</f>
        <v>2.899953699789811E-3</v>
      </c>
      <c r="S168" s="10">
        <f>LN(ΣΥΝΘΕΣΗ_ΔΕΙΚΤΩΝ!S169/ΣΥΝΘΕΣΗ_ΔΕΙΚΤΩΝ!S168)</f>
        <v>1.8648559078072995E-2</v>
      </c>
      <c r="T168" s="10">
        <f>LN(ΣΥΝΘΕΣΗ_ΔΕΙΚΤΩΝ!T169/ΣΥΝΘΕΣΗ_ΔΕΙΚΤΩΝ!T168)</f>
        <v>-7.8163563558797736E-3</v>
      </c>
      <c r="U168" s="10">
        <f>LN(ΣΥΝΘΕΣΗ_ΔΕΙΚΤΩΝ!U169/ΣΥΝΘΕΣΗ_ΔΕΙΚΤΩΝ!U168)</f>
        <v>0</v>
      </c>
      <c r="V168" s="10">
        <f>LN(ΣΥΝΘΕΣΗ_ΔΕΙΚΤΩΝ!V169/ΣΥΝΘΕΣΗ_ΔΕΙΚΤΩΝ!V168)</f>
        <v>-3.7174764001324202E-3</v>
      </c>
      <c r="W168" s="10">
        <f>LN(ΣΥΝΘΕΣΗ_ΔΕΙΚΤΩΝ!W169/ΣΥΝΘΕΣΗ_ΔΕΙΚΤΩΝ!W168)</f>
        <v>-6.4205678029226948E-3</v>
      </c>
      <c r="X168" s="10">
        <f>LN(ΣΥΝΘΕΣΗ_ΔΕΙΚΤΩΝ!X169/ΣΥΝΘΕΣΗ_ΔΕΙΚΤΩΝ!X168)</f>
        <v>7.1514011576250865E-3</v>
      </c>
      <c r="Y168" s="10">
        <f>LN(ΣΥΝΘΕΣΗ_ΔΕΙΚΤΩΝ!Y169/ΣΥΝΘΕΣΗ_ΔΕΙΚΤΩΝ!Y168)</f>
        <v>0</v>
      </c>
      <c r="Z168" s="10">
        <f>LN(ΣΥΝΘΕΣΗ_ΔΕΙΚΤΩΝ!Z169/ΣΥΝΘΕΣΗ_ΔΕΙΚΤΩΝ!Z168)</f>
        <v>3.48467313301681E-2</v>
      </c>
      <c r="AA168" s="10">
        <f>LN(ΣΥΝΘΕΣΗ_ΔΕΙΚΤΩΝ!AA169/ΣΥΝΘΕΣΗ_ΔΕΙΚΤΩΝ!AA168)</f>
        <v>1.9934214900817329E-2</v>
      </c>
      <c r="AB168" s="10">
        <f>LN(ΣΥΝΘΕΣΗ_ΔΕΙΚΤΩΝ!AB169/ΣΥΝΘΕΣΗ_ΔΕΙΚΤΩΝ!AB168)</f>
        <v>-2.296212260350379E-3</v>
      </c>
      <c r="AC168" s="10">
        <f>LN(ΣΥΝΘΕΣΗ_ΔΕΙΚΤΩΝ!AC169/ΣΥΝΘΕΣΗ_ΔΕΙΚΤΩΝ!AC168)</f>
        <v>-1.3363227812167028E-2</v>
      </c>
      <c r="AD168" s="10">
        <f>LN(ΣΥΝΘΕΣΗ_ΔΕΙΚΤΩΝ!AD169/ΣΥΝΘΕΣΗ_ΔΕΙΚΤΩΝ!AD168)</f>
        <v>2.5001302205417186E-2</v>
      </c>
      <c r="AE168" s="10">
        <f>LN(ΣΥΝΘΕΣΗ_ΔΕΙΚΤΩΝ!AE169/ΣΥΝΘΕΣΗ_ΔΕΙΚΤΩΝ!AE168)</f>
        <v>9.3897403498391374E-3</v>
      </c>
      <c r="AF168" s="10">
        <f>LN(ΣΥΝΘΕΣΗ_ΔΕΙΚΤΩΝ!AF169/ΣΥΝΘΕΣΗ_ΔΕΙΚΤΩΝ!AF168)</f>
        <v>-2.2472855852058628E-2</v>
      </c>
      <c r="AG168" s="10">
        <f>LN(ΣΥΝΘΕΣΗ_ΔΕΙΚΤΩΝ!AG169/ΣΥΝΘΕΣΗ_ΔΕΙΚΤΩΝ!AG168)</f>
        <v>0</v>
      </c>
      <c r="AH168" s="10">
        <f>LN(ΣΥΝΘΕΣΗ_ΔΕΙΚΤΩΝ!AH169/ΣΥΝΘΕΣΗ_ΔΕΙΚΤΩΝ!AH168)</f>
        <v>3.0109801471370382E-2</v>
      </c>
      <c r="AI168" s="10">
        <f>LN(ΣΥΝΘΕΣΗ_ΔΕΙΚΤΩΝ!AI169/ΣΥΝΘΕΣΗ_ΔΕΙΚΤΩΝ!AI168)</f>
        <v>9.6196631624793274E-3</v>
      </c>
      <c r="AJ168" s="10">
        <f>LN(ΣΥΝΘΕΣΗ_ΔΕΙΚΤΩΝ!AJ169/ΣΥΝΘΕΣΗ_ΔΕΙΚΤΩΝ!AJ168)</f>
        <v>-1.3423020332140661E-2</v>
      </c>
      <c r="AK168" s="10">
        <f>LN(ΣΥΝΘΕΣΗ_ΔΕΙΚΤΩΝ!AK169/ΣΥΝΘΕΣΗ_ΔΕΙΚΤΩΝ!AK168)</f>
        <v>-4.0568006956144299E-3</v>
      </c>
    </row>
    <row r="169" spans="1:37" x14ac:dyDescent="0.25">
      <c r="A169" s="5">
        <v>43068</v>
      </c>
      <c r="B169" s="10">
        <f>LN(ΣΥΝΘΕΣΗ_ΔΕΙΚΤΩΝ!B170/ΣΥΝΘΕΣΗ_ΔΕΙΚΤΩΝ!B169)</f>
        <v>5.8436981489109214E-3</v>
      </c>
      <c r="C169" s="10">
        <f>LN(ΣΥΝΘΕΣΗ_ΔΕΙΚΤΩΝ!C170/ΣΥΝΘΕΣΗ_ΔΕΙΚΤΩΝ!C169)</f>
        <v>4.8438788209515131E-2</v>
      </c>
      <c r="D169" s="10">
        <f>LN(ΣΥΝΘΕΣΗ_ΔΕΙΚΤΩΝ!D170/ΣΥΝΘΕΣΗ_ΔΕΙΚΤΩΝ!D169)</f>
        <v>1.6607736399660546E-2</v>
      </c>
      <c r="E169" s="10">
        <f>LN(ΣΥΝΘΕΣΗ_ΔΕΙΚΤΩΝ!E170/ΣΥΝΘΕΣΗ_ΔΕΙΚΤΩΝ!E169)</f>
        <v>-1.6110820272698369E-2</v>
      </c>
      <c r="F169" s="10">
        <f>LN(ΣΥΝΘΕΣΗ_ΔΕΙΚΤΩΝ!F170/ΣΥΝΘΕΣΗ_ΔΕΙΚΤΩΝ!F169)</f>
        <v>6.920442844573757E-3</v>
      </c>
      <c r="G169" s="10">
        <f>LN(ΣΥΝΘΕΣΗ_ΔΕΙΚΤΩΝ!G170/ΣΥΝΘΕΣΗ_ΔΕΙΚΤΩΝ!G169)</f>
        <v>1.0016778243471209E-2</v>
      </c>
      <c r="H169" s="10">
        <f>LN(ΣΥΝΘΕΣΗ_ΔΕΙΚΤΩΝ!H170/ΣΥΝΘΕΣΗ_ΔΕΙΚΤΩΝ!H169)</f>
        <v>-6.38979809877101E-3</v>
      </c>
      <c r="I169" s="10">
        <f>LN(ΣΥΝΘΕΣΗ_ΔΕΙΚΤΩΝ!I170/ΣΥΝΘΕΣΗ_ΔΕΙΚΤΩΝ!I169)</f>
        <v>2.4125464053841475E-3</v>
      </c>
      <c r="J169" s="10">
        <f>LN(ΣΥΝΘΕΣΗ_ΔΕΙΚΤΩΝ!J170/ΣΥΝΘΕΣΗ_ΔΕΙΚΤΩΝ!J169)</f>
        <v>-3.3285977633466746E-2</v>
      </c>
      <c r="K169" s="10">
        <f>LN(ΣΥΝΘΕΣΗ_ΔΕΙΚΤΩΝ!K170/ΣΥΝΘΕΣΗ_ΔΕΙΚΤΩΝ!K169)</f>
        <v>1.4742281737203431E-2</v>
      </c>
      <c r="L169" s="10">
        <f>LN(ΣΥΝΘΕΣΗ_ΔΕΙΚΤΩΝ!L170/ΣΥΝΘΕΣΗ_ΔΕΙΚΤΩΝ!L169)</f>
        <v>1.5058463874201535E-2</v>
      </c>
      <c r="M169" s="10">
        <f>LN(ΣΥΝΘΕΣΗ_ΔΕΙΚΤΩΝ!M170/ΣΥΝΘΕΣΗ_ΔΕΙΚΤΩΝ!M169)</f>
        <v>1.6529301951210506E-2</v>
      </c>
      <c r="N169" s="10">
        <f>LN(ΣΥΝΘΕΣΗ_ΔΕΙΚΤΩΝ!N170/ΣΥΝΘΕΣΗ_ΔΕΙΚΤΩΝ!N169)</f>
        <v>8.4598663298207644E-3</v>
      </c>
      <c r="O169" s="10">
        <f>LN(ΣΥΝΘΕΣΗ_ΔΕΙΚΤΩΝ!O170/ΣΥΝΘΕΣΗ_ΔΕΙΚΤΩΝ!O169)</f>
        <v>-1.1104942840271764E-3</v>
      </c>
      <c r="P169" s="10">
        <f>LN(ΣΥΝΘΕΣΗ_ΔΕΙΚΤΩΝ!P170/ΣΥΝΘΕΣΗ_ΔΕΙΚΤΩΝ!P169)</f>
        <v>1.1776387323825119E-2</v>
      </c>
      <c r="Q169" s="10">
        <f>LN(ΣΥΝΘΕΣΗ_ΔΕΙΚΤΩΝ!Q170/ΣΥΝΘΕΣΗ_ΔΕΙΚΤΩΝ!Q169)</f>
        <v>-5.1579740402684249E-3</v>
      </c>
      <c r="R169" s="10">
        <f>LN(ΣΥΝΘΕΣΗ_ΔΕΙΚΤΩΝ!R170/ΣΥΝΘΕΣΗ_ΔΕΙΚΤΩΝ!R169)</f>
        <v>-1.2627656867801805E-2</v>
      </c>
      <c r="S169" s="10">
        <f>LN(ΣΥΝΘΕΣΗ_ΔΕΙΚΤΩΝ!S170/ΣΥΝΘΕΣΗ_ΔΕΙΚΤΩΝ!S169)</f>
        <v>9.1954670931003943E-3</v>
      </c>
      <c r="T169" s="10">
        <f>LN(ΣΥΝΘΕΣΗ_ΔΕΙΚΤΩΝ!T170/ΣΥΝΘΕΣΗ_ΔΕΙΚΤΩΝ!T169)</f>
        <v>-6.889791033815677E-3</v>
      </c>
      <c r="U169" s="10">
        <f>LN(ΣΥΝΘΕΣΗ_ΔΕΙΚΤΩΝ!U170/ΣΥΝΘΕΣΗ_ΔΕΙΚΤΩΝ!U169)</f>
        <v>0</v>
      </c>
      <c r="V169" s="10">
        <f>LN(ΣΥΝΘΕΣΗ_ΔΕΙΚΤΩΝ!V170/ΣΥΝΘΕΣΗ_ΔΕΙΚΤΩΝ!V169)</f>
        <v>1.4787700154379371E-2</v>
      </c>
      <c r="W169" s="10">
        <f>LN(ΣΥΝΘΕΣΗ_ΔΕΙΚΤΩΝ!W170/ΣΥΝΘΕΣΗ_ΔΕΙΚΤΩΝ!W169)</f>
        <v>1.7558312213378734E-2</v>
      </c>
      <c r="X169" s="10">
        <f>LN(ΣΥΝΘΕΣΗ_ΔΕΙΚΤΩΝ!X170/ΣΥΝΘΕΣΗ_ΔΕΙΚΤΩΝ!X169)</f>
        <v>7.1006215495763685E-3</v>
      </c>
      <c r="Y169" s="10">
        <f>LN(ΣΥΝΘΕΣΗ_ΔΕΙΚΤΩΝ!Y170/ΣΥΝΘΕΣΗ_ΔΕΙΚΤΩΝ!Y169)</f>
        <v>-1.2848142477848911E-2</v>
      </c>
      <c r="Z169" s="10">
        <f>LN(ΣΥΝΘΕΣΗ_ΔΕΙΚΤΩΝ!Z170/ΣΥΝΘΕΣΗ_ΔΕΙΚΤΩΝ!Z169)</f>
        <v>0</v>
      </c>
      <c r="AA169" s="10">
        <f>LN(ΣΥΝΘΕΣΗ_ΔΕΙΚΤΩΝ!AA170/ΣΥΝΘΕΣΗ_ΔΕΙΚΤΩΝ!AA169)</f>
        <v>5.1293294387550481E-2</v>
      </c>
      <c r="AB169" s="10">
        <f>LN(ΣΥΝΘΕΣΗ_ΔΕΙΚΤΩΝ!AB170/ΣΥΝΘΕΣΗ_ΔΕΙΚΤΩΝ!AB169)</f>
        <v>-1.1560822401075971E-2</v>
      </c>
      <c r="AC169" s="10">
        <f>LN(ΣΥΝΘΕΣΗ_ΔΕΙΚΤΩΝ!AC170/ΣΥΝΘΕΣΗ_ΔΕΙΚΤΩΝ!AC169)</f>
        <v>-3.6533743332455952E-2</v>
      </c>
      <c r="AD169" s="10">
        <f>LN(ΣΥΝΘΕΣΗ_ΔΕΙΚΤΩΝ!AD170/ΣΥΝΘΕΣΗ_ΔΕΙΚΤΩΝ!AD169)</f>
        <v>3.0816665374081144E-3</v>
      </c>
      <c r="AE169" s="10">
        <f>LN(ΣΥΝΘΕΣΗ_ΔΕΙΚΤΩΝ!AE170/ΣΥΝΘΕΣΗ_ΔΕΙΚΤΩΝ!AE169)</f>
        <v>0</v>
      </c>
      <c r="AF169" s="10">
        <f>LN(ΣΥΝΘΕΣΗ_ΔΕΙΚΤΩΝ!AF170/ΣΥΝΘΕΣΗ_ΔΕΙΚΤΩΝ!AF169)</f>
        <v>-1.8349138668196541E-2</v>
      </c>
      <c r="AG169" s="10">
        <f>LN(ΣΥΝΘΕΣΗ_ΔΕΙΚΤΩΝ!AG170/ΣΥΝΘΕΣΗ_ΔΕΙΚΤΩΝ!AG169)</f>
        <v>-1.1976191046715649E-2</v>
      </c>
      <c r="AH169" s="10">
        <f>LN(ΣΥΝΘΕΣΗ_ΔΕΙΚΤΩΝ!AH170/ΣΥΝΘΕΣΗ_ΔΕΙΚΤΩΝ!AH169)</f>
        <v>2.096512846504487E-2</v>
      </c>
      <c r="AI169" s="10">
        <f>LN(ΣΥΝΘΕΣΗ_ΔΕΙΚΤΩΝ!AI170/ΣΥΝΘΕΣΗ_ΔΕΙΚΤΩΝ!AI169)</f>
        <v>-1.4464420491566725E-2</v>
      </c>
      <c r="AJ169" s="10">
        <f>LN(ΣΥΝΘΕΣΗ_ΔΕΙΚΤΩΝ!AJ170/ΣΥΝΘΕΣΗ_ΔΕΙΚΤΩΝ!AJ169)</f>
        <v>0</v>
      </c>
      <c r="AK169" s="10">
        <f>LN(ΣΥΝΘΕΣΗ_ΔΕΙΚΤΩΝ!AK170/ΣΥΝΘΕΣΗ_ΔΕΙΚΤΩΝ!AK169)</f>
        <v>1.6129381929883717E-2</v>
      </c>
    </row>
    <row r="170" spans="1:37" x14ac:dyDescent="0.25">
      <c r="A170" s="5">
        <v>43069</v>
      </c>
      <c r="B170" s="10">
        <f>LN(ΣΥΝΘΕΣΗ_ΔΕΙΚΤΩΝ!B171/ΣΥΝΘΕΣΗ_ΔΕΙΚΤΩΝ!B170)</f>
        <v>-2.6569828666027941E-2</v>
      </c>
      <c r="C170" s="10">
        <f>LN(ΣΥΝΘΕΣΗ_ΔΕΙΚΤΩΝ!C171/ΣΥΝΘΕΣΗ_ΔΕΙΚΤΩΝ!C170)</f>
        <v>-7.6972798255665999E-3</v>
      </c>
      <c r="D170" s="10">
        <f>LN(ΣΥΝΘΕΣΗ_ΔΕΙΚΤΩΝ!D171/ΣΥΝΘΕΣΗ_ΔΕΙΚΤΩΝ!D170)</f>
        <v>-5.8997221271883827E-3</v>
      </c>
      <c r="E170" s="10">
        <f>LN(ΣΥΝΘΕΣΗ_ΔΕΙΚΤΩΝ!E171/ΣΥΝΘΕΣΗ_ΔΕΙΚΤΩΝ!E170)</f>
        <v>-1.7948199319220572E-2</v>
      </c>
      <c r="F170" s="10">
        <f>LN(ΣΥΝΘΕΣΗ_ΔΕΙΚΤΩΝ!F171/ΣΥΝΘΕΣΗ_ΔΕΙΚΤΩΝ!F170)</f>
        <v>2.3851215822180062E-2</v>
      </c>
      <c r="G170" s="10">
        <f>LN(ΣΥΝΘΕΣΗ_ΔΕΙΚΤΩΝ!G171/ΣΥΝΘΕΣΗ_ΔΕΙΚΤΩΝ!G170)</f>
        <v>-6.6666913581891222E-3</v>
      </c>
      <c r="H170" s="10">
        <f>LN(ΣΥΝΘΕΣΗ_ΔΕΙΚΤΩΝ!H171/ΣΥΝΘΕΣΗ_ΔΕΙΚΤΩΝ!H170)</f>
        <v>-1.160554612030789E-2</v>
      </c>
      <c r="I170" s="10">
        <f>LN(ΣΥΝΘΕΣΗ_ΔΕΙΚΤΩΝ!I171/ΣΥΝΘΕΣΗ_ΔΕΙΚΤΩΝ!I170)</f>
        <v>7.202912294057796E-3</v>
      </c>
      <c r="J170" s="10">
        <f>LN(ΣΥΝΘΕΣΗ_ΔΕΙΚΤΩΝ!J171/ΣΥΝΘΕΣΗ_ΔΕΙΚΤΩΝ!J170)</f>
        <v>1.9048194970694411E-2</v>
      </c>
      <c r="K170" s="10">
        <f>LN(ΣΥΝΘΕΣΗ_ΔΕΙΚΤΩΝ!K171/ΣΥΝΘΕΣΗ_ΔΕΙΚΤΩΝ!K170)</f>
        <v>2.4097551579060524E-2</v>
      </c>
      <c r="L170" s="10">
        <f>LN(ΣΥΝΘΕΣΗ_ΔΕΙΚΤΩΝ!L171/ΣΥΝΘΕΣΗ_ΔΕΙΚΤΩΝ!L170)</f>
        <v>2.5487630520148335E-2</v>
      </c>
      <c r="M170" s="10">
        <f>LN(ΣΥΝΘΕΣΗ_ΔΕΙΚΤΩΝ!M171/ΣΥΝΘΕΣΗ_ΔΕΙΚΤΩΝ!M170)</f>
        <v>8.1633106391610557E-3</v>
      </c>
      <c r="N170" s="10">
        <f>LN(ΣΥΝΘΕΣΗ_ΔΕΙΚΤΩΝ!N171/ΣΥΝΘΕΣΗ_ΔΕΙΚΤΩΝ!N170)</f>
        <v>0</v>
      </c>
      <c r="O170" s="10">
        <f>LN(ΣΥΝΘΕΣΗ_ΔΕΙΚΤΩΝ!O171/ΣΥΝΘΕΣΗ_ΔΕΙΚΤΩΝ!O170)</f>
        <v>1.5435808129839248E-2</v>
      </c>
      <c r="P170" s="10">
        <f>LN(ΣΥΝΘΕΣΗ_ΔΕΙΚΤΩΝ!P171/ΣΥΝΘΕΣΗ_ΔΕΙΚΤΩΝ!P170)</f>
        <v>0</v>
      </c>
      <c r="Q170" s="10">
        <f>LN(ΣΥΝΘΕΣΗ_ΔΕΙΚΤΩΝ!Q171/ΣΥΝΘΕΣΗ_ΔΕΙΚΤΩΝ!Q170)</f>
        <v>1.9840650832753361E-2</v>
      </c>
      <c r="R170" s="10">
        <f>LN(ΣΥΝΘΕΣΗ_ΔΕΙΚΤΩΝ!R171/ΣΥΝΘΕΣΗ_ΔΕΙΚΤΩΝ!R170)</f>
        <v>-7.8508744757387668E-3</v>
      </c>
      <c r="S170" s="10">
        <f>LN(ΣΥΝΘΕΣΗ_ΔΕΙΚΤΩΝ!S171/ΣΥΝΘΕΣΗ_ΔΕΙΚΤΩΝ!S170)</f>
        <v>2.0385756924473961E-2</v>
      </c>
      <c r="T170" s="10">
        <f>LN(ΣΥΝΘΕΣΗ_ΔΕΙΚΤΩΝ!T171/ΣΥΝΘΕΣΗ_ΔΕΙΚΤΩΝ!T170)</f>
        <v>2.2944623838734118E-2</v>
      </c>
      <c r="U170" s="10">
        <f>LN(ΣΥΝΘΕΣΗ_ΔΕΙΚΤΩΝ!U171/ΣΥΝΘΕΣΗ_ΔΕΙΚΤΩΝ!U170)</f>
        <v>6.6006840313520927E-3</v>
      </c>
      <c r="V170" s="10">
        <f>LN(ΣΥΝΘΕΣΗ_ΔΕΙΚΤΩΝ!V171/ΣΥΝΘΕΣΗ_ΔΕΙΚΤΩΝ!V170)</f>
        <v>-3.6764747293087483E-3</v>
      </c>
      <c r="W170" s="10">
        <f>LN(ΣΥΝΘΕΣΗ_ΔΕΙΚΤΩΝ!W171/ΣΥΝΘΕΣΗ_ΔΕΙΚΤΩΝ!W170)</f>
        <v>1.5810279973187732E-3</v>
      </c>
      <c r="X170" s="10">
        <f>LN(ΣΥΝΘΕΣΗ_ΔΕΙΚΤΩΝ!X171/ΣΥΝΘΕΣΗ_ΔΕΙΚΤΩΝ!X170)</f>
        <v>0</v>
      </c>
      <c r="Y170" s="10">
        <f>LN(ΣΥΝΘΕΣΗ_ΔΕΙΚΤΩΝ!Y171/ΣΥΝΘΕΣΗ_ΔΕΙΚΤΩΝ!Y170)</f>
        <v>1.284814247784884E-2</v>
      </c>
      <c r="Z170" s="10">
        <f>LN(ΣΥΝΘΕΣΗ_ΔΕΙΚΤΩΝ!Z171/ΣΥΝΘΕΣΗ_ΔΕΙΚΤΩΝ!Z170)</f>
        <v>-1.3793322132335873E-2</v>
      </c>
      <c r="AA170" s="10">
        <f>LN(ΣΥΝΘΕΣΗ_ΔΕΙΚΤΩΝ!AA171/ΣΥΝΘΕΣΗ_ΔΕΙΚΤΩΝ!AA170)</f>
        <v>0</v>
      </c>
      <c r="AB170" s="10">
        <f>LN(ΣΥΝΘΕΣΗ_ΔΕΙΚΤΩΝ!AB171/ΣΥΝΘΕΣΗ_ΔΕΙΚΤΩΝ!AB170)</f>
        <v>1.3857034661426281E-2</v>
      </c>
      <c r="AC170" s="10">
        <f>LN(ΣΥΝΘΕΣΗ_ΔΕΙΚΤΩΝ!AC171/ΣΥΝΘΕΣΗ_ΔΕΙΚΤΩΝ!AC170)</f>
        <v>0</v>
      </c>
      <c r="AD170" s="10">
        <f>LN(ΣΥΝΘΕΣΗ_ΔΕΙΚΤΩΝ!AD171/ΣΥΝΘΕΣΗ_ΔΕΙΚΤΩΝ!AD170)</f>
        <v>-3.1252543504104426E-2</v>
      </c>
      <c r="AE170" s="10">
        <f>LN(ΣΥΝΘΕΣΗ_ΔΕΙΚΤΩΝ!AE171/ΣΥΝΘΕΣΗ_ΔΕΙΚΤΩΝ!AE170)</f>
        <v>0</v>
      </c>
      <c r="AF170" s="10">
        <f>LN(ΣΥΝΘΕΣΗ_ΔΕΙΚΤΩΝ!AF171/ΣΥΝΘΕΣΗ_ΔΕΙΚΤΩΝ!AF170)</f>
        <v>-3.4540325252176207E-2</v>
      </c>
      <c r="AG170" s="10">
        <f>LN(ΣΥΝΘΕΣΗ_ΔΕΙΚΤΩΝ!AG171/ΣΥΝΘΕΣΗ_ΔΕΙΚΤΩΝ!AG170)</f>
        <v>-2.4125464053841011E-3</v>
      </c>
      <c r="AH170" s="10">
        <f>LN(ΣΥΝΘΕΣΗ_ΔΕΙΚΤΩΝ!AH171/ΣΥΝΘΕΣΗ_ΔΕΙΚΤΩΝ!AH170)</f>
        <v>-4.158010148663677E-3</v>
      </c>
      <c r="AI170" s="10">
        <f>LN(ΣΥΝΘΕΣΗ_ΔΕΙΚΤΩΝ!AI171/ΣΥΝΘΕΣΗ_ΔΕΙΚΤΩΝ!AI170)</f>
        <v>1.0540282035432488E-2</v>
      </c>
      <c r="AJ170" s="10">
        <f>LN(ΣΥΝΘΕΣΗ_ΔΕΙΚΤΩΝ!AJ171/ΣΥΝΘΕΣΗ_ΔΕΙΚΤΩΝ!AJ170)</f>
        <v>0</v>
      </c>
      <c r="AK170" s="10">
        <f>LN(ΣΥΝΘΕΣΗ_ΔΕΙΚΤΩΝ!AK171/ΣΥΝΘΕΣΗ_ΔΕΙΚΤΩΝ!AK170)</f>
        <v>-1.2072581234269136E-2</v>
      </c>
    </row>
    <row r="171" spans="1:37" x14ac:dyDescent="0.25">
      <c r="A171" s="5">
        <v>43070</v>
      </c>
      <c r="B171" s="10">
        <f>LN(ΣΥΝΘΕΣΗ_ΔΕΙΚΤΩΝ!B172/ΣΥΝΘΕΣΗ_ΔΕΙΚΤΩΝ!B171)</f>
        <v>-2.9962569232344161E-3</v>
      </c>
      <c r="C171" s="10">
        <f>LN(ΣΥΝΘΕΣΗ_ΔΕΙΚΤΩΝ!C172/ΣΥΝΘΕΣΗ_ΔΕΙΚΤΩΝ!C171)</f>
        <v>6.9636579265857049E-2</v>
      </c>
      <c r="D171" s="10">
        <f>LN(ΣΥΝΘΕΣΗ_ΔΕΙΚΤΩΝ!D172/ΣΥΝΘΕΣΗ_ΔΕΙΚΤΩΝ!D171)</f>
        <v>-5.9347355198144658E-3</v>
      </c>
      <c r="E171" s="10">
        <f>LN(ΣΥΝΘΕΣΗ_ΔΕΙΚΤΩΝ!E172/ΣΥΝΘΕΣΗ_ΔΕΙΚΤΩΝ!E171)</f>
        <v>5.7377112583302428E-2</v>
      </c>
      <c r="F171" s="10">
        <f>LN(ΣΥΝΘΕΣΗ_ΔΕΙΚΤΩΝ!F172/ΣΥΝΘΕΣΗ_ΔΕΙΚΤΩΝ!F171)</f>
        <v>1.0050335853501286E-2</v>
      </c>
      <c r="G171" s="10">
        <f>LN(ΣΥΝΘΕΣΗ_ΔΕΙΚΤΩΝ!G172/ΣΥΝΘΕΣΗ_ΔΕΙΚΤΩΝ!G171)</f>
        <v>-2.0270964373619107E-2</v>
      </c>
      <c r="H171" s="10">
        <f>LN(ΣΥΝΘΕΣΗ_ΔΕΙΚΤΩΝ!H172/ΣΥΝΘΕΣΗ_ΔΕΙΚΤΩΝ!H171)</f>
        <v>1.2961764614466762E-3</v>
      </c>
      <c r="I171" s="10">
        <f>LN(ΣΥΝΘΕΣΗ_ΔΕΙΚΤΩΝ!I172/ΣΥΝΘΕΣΗ_ΔΕΙΚΤΩΝ!I171)</f>
        <v>-7.2029122940578854E-3</v>
      </c>
      <c r="J171" s="10">
        <f>LN(ΣΥΝΘΕΣΗ_ΔΕΙΚΤΩΝ!J172/ΣΥΝΘΕΣΗ_ΔΕΙΚΤΩΝ!J171)</f>
        <v>-1.5975995933724407E-2</v>
      </c>
      <c r="K171" s="10">
        <f>LN(ΣΥΝΘΕΣΗ_ΔΕΙΚΤΩΝ!K172/ΣΥΝΘΕΣΗ_ΔΕΙΚΤΩΝ!K171)</f>
        <v>-1.9231361927887644E-2</v>
      </c>
      <c r="L171" s="10">
        <f>LN(ΣΥΝΘΕΣΗ_ΔΕΙΚΤΩΝ!L172/ΣΥΝΘΕΣΗ_ΔΕΙΚΤΩΝ!L171)</f>
        <v>-2.652521449131117E-3</v>
      </c>
      <c r="M171" s="10">
        <f>LN(ΣΥΝΘΕΣΗ_ΔΕΙΚΤΩΝ!M172/ΣΥΝΘΕΣΗ_ΔΕΙΚΤΩΝ!M171)</f>
        <v>-1.9705071079332444E-2</v>
      </c>
      <c r="N171" s="10">
        <f>LN(ΣΥΝΘΕΣΗ_ΔΕΙΚΤΩΝ!N172/ΣΥΝΘΕΣΗ_ΔΕΙΚΤΩΝ!N171)</f>
        <v>-2.0020688730896814E-2</v>
      </c>
      <c r="O171" s="10">
        <f>LN(ΣΥΝΘΕΣΗ_ΔΕΙΚΤΩΝ!O172/ΣΥΝΘΕΣΗ_ΔΕΙΚΤΩΝ!O171)</f>
        <v>2.1857932199802256E-3</v>
      </c>
      <c r="P171" s="10">
        <f>LN(ΣΥΝΘΕΣΗ_ΔΕΙΚΤΩΝ!P172/ΣΥΝΘΕΣΗ_ΔΕΙΚΤΩΝ!P171)</f>
        <v>-1.6724442941194642E-2</v>
      </c>
      <c r="Q171" s="10">
        <f>LN(ΣΥΝΘΕΣΗ_ΔΕΙΚΤΩΝ!Q172/ΣΥΝΘΕΣΗ_ΔΕΙΚΤΩΝ!Q171)</f>
        <v>-1.9029501460860756E-3</v>
      </c>
      <c r="R171" s="10">
        <f>LN(ΣΥΝΘΕΣΗ_ΔΕΙΚΤΩΝ!R172/ΣΥΝΘΕΣΗ_ΔΕΙΚΤΩΝ!R171)</f>
        <v>1.9512814223581719E-2</v>
      </c>
      <c r="S171" s="10">
        <f>LN(ΣΥΝΘΕΣΗ_ΔΕΙΚΤΩΝ!S172/ΣΥΝΘΕΣΗ_ΔΕΙΚΤΩΝ!S171)</f>
        <v>-9.009069942365968E-3</v>
      </c>
      <c r="T171" s="10">
        <f>LN(ΣΥΝΘΕΣΗ_ΔΕΙΚΤΩΝ!T172/ΣΥΝΘΕΣΗ_ΔΕΙΚΤΩΝ!T171)</f>
        <v>-1.0674531246919737E-2</v>
      </c>
      <c r="U171" s="10">
        <f>LN(ΣΥΝΘΕΣΗ_ΔΕΙΚΤΩΝ!U172/ΣΥΝΘΕΣΗ_ΔΕΙΚΤΩΝ!U171)</f>
        <v>3.2365284502031716E-2</v>
      </c>
      <c r="V171" s="10">
        <f>LN(ΣΥΝΘΕΣΗ_ΔΕΙΚΤΩΝ!V172/ΣΥΝΘΕΣΗ_ΔΕΙΚΤΩΝ!V171)</f>
        <v>-9.2507597721509984E-3</v>
      </c>
      <c r="W171" s="10">
        <f>LN(ΣΥΝΘΕΣΗ_ΔΕΙΚΤΩΝ!W172/ΣΥΝΘΕΣΗ_ΔΕΙΚΤΩΝ!W171)</f>
        <v>1.2559034776493835E-2</v>
      </c>
      <c r="X171" s="10">
        <f>LN(ΣΥΝΘΕΣΗ_ΔΕΙΚΤΩΝ!X172/ΣΥΝΘΕΣΗ_ΔΕΙΚΤΩΝ!X171)</f>
        <v>-9.47874395454377E-3</v>
      </c>
      <c r="Y171" s="10">
        <f>LN(ΣΥΝΘΕΣΗ_ΔΕΙΚΤΩΝ!Y172/ΣΥΝΘΕΣΗ_ΔΕΙΚΤΩΝ!Y171)</f>
        <v>1.2685159527315642E-2</v>
      </c>
      <c r="Z171" s="10">
        <f>LN(ΣΥΝΘΕΣΗ_ΔΕΙΚΤΩΝ!Z172/ΣΥΝΘΕΣΗ_ΔΕΙΚΤΩΝ!Z171)</f>
        <v>2.7398974188114562E-2</v>
      </c>
      <c r="AA171" s="10">
        <f>LN(ΣΥΝΘΕΣΗ_ΔΕΙΚΤΩΝ!AA172/ΣΥΝΘΕΣΗ_ΔΕΙΚΤΩΝ!AA171)</f>
        <v>0</v>
      </c>
      <c r="AB171" s="10">
        <f>LN(ΣΥΝΘΕΣΗ_ΔΕΙΚΤΩΝ!AB172/ΣΥΝΘΕΣΗ_ΔΕΙΚΤΩΝ!AB171)</f>
        <v>2.2909517465557624E-3</v>
      </c>
      <c r="AC171" s="10">
        <f>LN(ΣΥΝΘΕΣΗ_ΔΕΙΚΤΩΝ!AC172/ΣΥΝΘΕΣΗ_ΔΕΙΚΤΩΝ!AC171)</f>
        <v>-4.6620131058111901E-3</v>
      </c>
      <c r="AD171" s="10">
        <f>LN(ΣΥΝΘΕΣΗ_ΔΕΙΚΤΩΝ!AD172/ΣΥΝΘΕΣΗ_ΔΕΙΚΤΩΝ!AD171)</f>
        <v>6.3291350516475296E-3</v>
      </c>
      <c r="AE171" s="10">
        <f>LN(ΣΥΝΘΕΣΗ_ΔΕΙΚΤΩΝ!AE172/ΣΥΝΘΕΣΗ_ΔΕΙΚΤΩΝ!AE171)</f>
        <v>9.3023926623136306E-3</v>
      </c>
      <c r="AF171" s="10">
        <f>LN(ΣΥΝΘΕΣΗ_ΔΕΙΚΤΩΝ!AF172/ΣΥΝΘΕΣΗ_ΔΕΙΚΤΩΝ!AF171)</f>
        <v>2.9899945695673971E-2</v>
      </c>
      <c r="AG171" s="10">
        <f>LN(ΣΥΝΘΕΣΗ_ΔΕΙΚΤΩΝ!AG172/ΣΥΝΘΕΣΗ_ΔΕΙΚΤΩΝ!AG171)</f>
        <v>6.0908753086992728E-2</v>
      </c>
      <c r="AH171" s="10">
        <f>LN(ΣΥΝΘΕΣΗ_ΔΕΙΚΤΩΝ!AH172/ΣΥΝΘΕΣΗ_ΔΕΙΚΤΩΝ!AH171)</f>
        <v>6.8437161553228473E-2</v>
      </c>
      <c r="AI171" s="10">
        <f>LN(ΣΥΝΘΕΣΗ_ΔΕΙΚΤΩΝ!AI172/ΣΥΝΘΕΣΗ_ΔΕΙΚΤΩΝ!AI171)</f>
        <v>4.3677659571849558E-4</v>
      </c>
      <c r="AJ171" s="10">
        <f>LN(ΣΥΝΘΕΣΗ_ΔΕΙΚΤΩΝ!AJ172/ΣΥΝΘΕΣΗ_ΔΕΙΚΤΩΝ!AJ171)</f>
        <v>0</v>
      </c>
      <c r="AK171" s="10">
        <f>LN(ΣΥΝΘΕΣΗ_ΔΕΙΚΤΩΝ!AK172/ΣΥΝΘΕΣΗ_ΔΕΙΚΤΩΝ!AK171)</f>
        <v>1.6064602503806622E-2</v>
      </c>
    </row>
    <row r="172" spans="1:37" x14ac:dyDescent="0.25">
      <c r="A172" s="5">
        <v>43073</v>
      </c>
      <c r="B172" s="10">
        <f>LN(ΣΥΝΘΕΣΗ_ΔΕΙΚΤΩΝ!B173/ΣΥΝΘΕΣΗ_ΔΕΙΚΤΩΝ!B172)</f>
        <v>1.5631133293511512E-2</v>
      </c>
      <c r="C172" s="10">
        <f>LN(ΣΥΝΘΕΣΗ_ΔΕΙΚΤΩΝ!C173/ΣΥΝΘΕΣΗ_ΔΕΙΚΤΩΝ!C172)</f>
        <v>1.8001805041478473E-3</v>
      </c>
      <c r="D172" s="10">
        <f>LN(ΣΥΝΘΕΣΗ_ΔΕΙΚΤΩΝ!D173/ΣΥΝΘΕΣΗ_ΔΕΙΚΤΩΝ!D172)</f>
        <v>-9.5694510161506725E-3</v>
      </c>
      <c r="E172" s="10">
        <f>LN(ΣΥΝΘΕΣΗ_ΔΕΙΚΤΩΝ!E173/ΣΥΝΘΕΣΗ_ΔΕΙΚΤΩΝ!E172)</f>
        <v>1.7686533252509334E-2</v>
      </c>
      <c r="F172" s="10">
        <f>LN(ΣΥΝΘΕΣΗ_ΔΕΙΚΤΩΝ!F173/ΣΥΝΘΕΣΗ_ΔΕΙΚΤΩΝ!F172)</f>
        <v>-2.3609865639133736E-2</v>
      </c>
      <c r="G172" s="10">
        <f>LN(ΣΥΝΘΕΣΗ_ΔΕΙΚΤΩΝ!G173/ΣΥΝΘΕΣΗ_ΔΕΙΚΤΩΝ!G172)</f>
        <v>1.3559529785632294E-2</v>
      </c>
      <c r="H172" s="10">
        <f>LN(ΣΥΝΘΕΣΗ_ΔΕΙΚΤΩΝ!H173/ΣΥΝΘΕΣΗ_ΔΕΙΚΤΩΝ!H172)</f>
        <v>-2.5940351770465356E-3</v>
      </c>
      <c r="I172" s="10">
        <f>LN(ΣΥΝΘΕΣΗ_ΔΕΙΚΤΩΝ!I173/ΣΥΝΘΕΣΗ_ΔΕΙΚΤΩΝ!I172)</f>
        <v>0</v>
      </c>
      <c r="J172" s="10">
        <f>LN(ΣΥΝΘΕΣΗ_ΔΕΙΚΤΩΝ!J173/ΣΥΝΘΕΣΗ_ΔΕΙΚΤΩΝ!J172)</f>
        <v>-3.0721990369701403E-3</v>
      </c>
      <c r="K172" s="10">
        <f>LN(ΣΥΝΘΕΣΗ_ΔΕΙΚΤΩΝ!K173/ΣΥΝΘΕΣΗ_ΔΕΙΚΤΩΝ!K172)</f>
        <v>-7.0380796761799619E-2</v>
      </c>
      <c r="L172" s="10">
        <f>LN(ΣΥΝΘΕΣΗ_ΔΕΙΚΤΩΝ!L173/ΣΥΝΘΕΣΗ_ΔΕΙΚΤΩΝ!L172)</f>
        <v>-3.1020693657456851E-2</v>
      </c>
      <c r="M172" s="10">
        <f>LN(ΣΥΝΘΕΣΗ_ΔΕΙΚΤΩΝ!M173/ΣΥΝΘΕΣΗ_ΔΕΙΚΤΩΝ!M172)</f>
        <v>-4.9875415110391622E-3</v>
      </c>
      <c r="N172" s="10">
        <f>LN(ΣΥΝΘΕΣΗ_ΔΕΙΚΤΩΝ!N173/ΣΥΝΘΕΣΗ_ΔΕΙΚΤΩΝ!N172)</f>
        <v>-1.1184661587894931E-2</v>
      </c>
      <c r="O172" s="10">
        <f>LN(ΣΥΝΘΕΣΗ_ΔΕΙΚΤΩΝ!O173/ΣΥΝΘΕΣΗ_ΔΕΙΚΤΩΝ!O172)</f>
        <v>-2.3192646399275037E-2</v>
      </c>
      <c r="P172" s="10">
        <f>LN(ΣΥΝΘΕΣΗ_ΔΕΙΚΤΩΝ!P173/ΣΥΝΘΕΣΗ_ΔΕΙΚΤΩΝ!P172)</f>
        <v>1.9821612039912025E-3</v>
      </c>
      <c r="Q172" s="10">
        <f>LN(ΣΥΝΘΕΣΗ_ΔΕΙΚΤΩΝ!Q173/ΣΥΝΘΕΣΗ_ΔΕΙΚΤΩΝ!Q172)</f>
        <v>-1.6000341346441189E-2</v>
      </c>
      <c r="R172" s="10">
        <f>LN(ΣΥΝΘΕΣΗ_ΔΕΙΚΤΩΝ!R173/ΣΥΝΘΕΣΗ_ΔΕΙΚΤΩΝ!R172)</f>
        <v>-4.8426244757879032E-3</v>
      </c>
      <c r="S172" s="10">
        <f>LN(ΣΥΝΘΕΣΗ_ΔΕΙΚΤΩΝ!S173/ΣΥΝΘΕΣΗ_ΔΕΙΚΤΩΝ!S172)</f>
        <v>-4.5351551653911512E-3</v>
      </c>
      <c r="T172" s="10">
        <f>LN(ΣΥΝΘΕΣΗ_ΔΕΙΚΤΩΝ!T173/ΣΥΝΘΕΣΗ_ΔΕΙΚΤΩΝ!T172)</f>
        <v>-1.4742281737203431E-2</v>
      </c>
      <c r="U172" s="10">
        <f>LN(ΣΥΝΘΕΣΗ_ΔΕΙΚΤΩΝ!U173/ΣΥΝΘΕΣΗ_ΔΕΙΚΤΩΝ!U172)</f>
        <v>-2.580788395587259E-2</v>
      </c>
      <c r="V172" s="10">
        <f>LN(ΣΥΝΘΕΣΗ_ΔΕΙΚΤΩΝ!V173/ΣΥΝΘΕΣΗ_ΔΕΙΚΤΩΝ!V172)</f>
        <v>1.1090686694158356E-2</v>
      </c>
      <c r="W172" s="10">
        <f>LN(ΣΥΝΘΕΣΗ_ΔΕΙΚΤΩΝ!W173/ΣΥΝΘΕΣΗ_ΔΕΙΚΤΩΝ!W172)</f>
        <v>7.7700468619318584E-3</v>
      </c>
      <c r="X172" s="10">
        <f>LN(ΣΥΝΘΕΣΗ_ΔΕΙΚΤΩΝ!X173/ΣΥΝΘΕΣΗ_ΔΕΙΚΤΩΝ!X172)</f>
        <v>0</v>
      </c>
      <c r="Y172" s="10">
        <f>LN(ΣΥΝΘΕΣΗ_ΔΕΙΚΤΩΝ!Y173/ΣΥΝΘΕΣΗ_ΔΕΙΚΤΩΝ!Y172)</f>
        <v>8.3682496705165792E-3</v>
      </c>
      <c r="Z172" s="10">
        <f>LN(ΣΥΝΘΕΣΗ_ΔΕΙΚΤΩΝ!Z173/ΣΥΝΘΕΣΗ_ΔΕΙΚΤΩΝ!Z172)</f>
        <v>0</v>
      </c>
      <c r="AA172" s="10">
        <f>LN(ΣΥΝΘΕΣΗ_ΔΕΙΚΤΩΝ!AA173/ΣΥΝΘΕΣΗ_ΔΕΙΚΤΩΝ!AA172)</f>
        <v>-1.2578782206860073E-2</v>
      </c>
      <c r="AB172" s="10">
        <f>LN(ΣΥΝΘΕΣΗ_ΔΕΙΚΤΩΝ!AB173/ΣΥΝΘΕΣΗ_ΔΕΙΚΤΩΝ!AB172)</f>
        <v>-2.5493848826219759E-2</v>
      </c>
      <c r="AC172" s="10">
        <f>LN(ΣΥΝΘΕΣΗ_ΔΕΙΚΤΩΝ!AC173/ΣΥΝΘΕΣΗ_ΔΕΙΚΤΩΝ!AC172)</f>
        <v>-4.6838493124264262E-3</v>
      </c>
      <c r="AD172" s="10">
        <f>LN(ΣΥΝΘΕΣΗ_ΔΕΙΚΤΩΝ!AD173/ΣΥΝΘΕΣΗ_ΔΕΙΚΤΩΝ!AD172)</f>
        <v>-2.0717872503747143E-2</v>
      </c>
      <c r="AE172" s="10">
        <f>LN(ΣΥΝΘΕΣΗ_ΔΕΙΚΤΩΝ!AE173/ΣΥΝΘΕΣΗ_ΔΕΙΚΤΩΝ!AE172)</f>
        <v>0</v>
      </c>
      <c r="AF172" s="10">
        <f>LN(ΣΥΝΘΕΣΗ_ΔΕΙΚΤΩΝ!AF173/ΣΥΝΘΕΣΗ_ΔΕΙΚΤΩΝ!AF172)</f>
        <v>3.8027395589239323E-2</v>
      </c>
      <c r="AG172" s="10">
        <f>LN(ΣΥΝΘΕΣΗ_ΔΕΙΚΤΩΝ!AG173/ΣΥΝΘΕΣΗ_ΔΕΙΚΤΩΝ!AG172)</f>
        <v>2.2472855852058576E-2</v>
      </c>
      <c r="AH172" s="10">
        <f>LN(ΣΥΝΘΕΣΗ_ΔΕΙΚΤΩΝ!AH173/ΣΥΝΘΕΣΗ_ΔΕΙΚΤΩΝ!AH172)</f>
        <v>-3.1623188430512185E-2</v>
      </c>
      <c r="AI172" s="10">
        <f>LN(ΣΥΝΘΕΣΗ_ΔΕΙΚΤΩΝ!AI173/ΣΥΝΘΕΣΗ_ΔΕΙΚΤΩΝ!AI172)</f>
        <v>4.3573053689558473E-3</v>
      </c>
      <c r="AJ172" s="10">
        <f>LN(ΣΥΝΘΕΣΗ_ΔΕΙΚΤΩΝ!AJ173/ΣΥΝΘΕΣΗ_ΔΕΙΚΤΩΝ!AJ172)</f>
        <v>-5.4200674693392556E-3</v>
      </c>
      <c r="AK172" s="10">
        <f>LN(ΣΥΝΘΕΣΗ_ΔΕΙΚΤΩΝ!AK173/ΣΥΝΘΕΣΗ_ΔΕΙΚΤΩΝ!AK172)</f>
        <v>-2.0121403199421063E-2</v>
      </c>
    </row>
    <row r="173" spans="1:37" x14ac:dyDescent="0.25">
      <c r="A173" s="5">
        <v>43074</v>
      </c>
      <c r="B173" s="10">
        <f>LN(ΣΥΝΘΕΣΗ_ΔΕΙΚΤΩΝ!B174/ΣΥΝΘΕΣΗ_ΔΕΙΚΤΩΝ!B173)</f>
        <v>-6.6691614362808429E-3</v>
      </c>
      <c r="C173" s="10">
        <f>LN(ΣΥΝΘΕΣΗ_ΔΕΙΚΤΩΝ!C174/ΣΥΝΘΕΣΗ_ΔΕΙΚΤΩΝ!C173)</f>
        <v>-1.0850016024065705E-2</v>
      </c>
      <c r="D173" s="10">
        <f>LN(ΣΥΝΘΕΣΗ_ΔΕΙΚΤΩΝ!D174/ΣΥΝΘΕΣΗ_ΔΕΙΚΤΩΝ!D173)</f>
        <v>9.5694510161506725E-3</v>
      </c>
      <c r="E173" s="10">
        <f>LN(ΣΥΝΘΕΣΗ_ΔΕΙΚΤΩΝ!E174/ΣΥΝΘΕΣΗ_ΔΕΙΚΤΩΝ!E173)</f>
        <v>-1.3235487328250018E-2</v>
      </c>
      <c r="F173" s="10">
        <f>LN(ΣΥΝΘΕΣΗ_ΔΕΙΚΤΩΝ!F174/ΣΥΝΘΕΣΗ_ΔΕΙΚΤΩΝ!F173)</f>
        <v>-1.7079423451562587E-3</v>
      </c>
      <c r="G173" s="10">
        <f>LN(ΣΥΝΘΕΣΗ_ΔΕΙΚΤΩΝ!G174/ΣΥΝΘΕΣΗ_ΔΕΙΚΤΩΝ!G173)</f>
        <v>-1.0152371464018073E-2</v>
      </c>
      <c r="H173" s="10">
        <f>LN(ΣΥΝΘΕΣΗ_ΔΕΙΚΤΩΝ!H174/ΣΥΝΘΕΣΗ_ΔΕΙΚΤΩΝ!H173)</f>
        <v>0</v>
      </c>
      <c r="I173" s="10">
        <f>LN(ΣΥΝΘΕΣΗ_ΔΕΙΚΤΩΝ!I174/ΣΥΝΘΕΣΗ_ΔΕΙΚΤΩΝ!I173)</f>
        <v>0</v>
      </c>
      <c r="J173" s="10">
        <f>LN(ΣΥΝΘΕΣΗ_ΔΕΙΚΤΩΝ!J174/ΣΥΝΘΕΣΗ_ΔΕΙΚΤΩΝ!J173)</f>
        <v>-3.0816665374080007E-3</v>
      </c>
      <c r="K173" s="10">
        <f>LN(ΣΥΝΘΕΣΗ_ΔΕΙΚΤΩΝ!K174/ΣΥΝΘΕΣΗ_ΔΕΙΚΤΩΝ!K173)</f>
        <v>-3.7139546949456655E-2</v>
      </c>
      <c r="L173" s="10">
        <f>LN(ΣΥΝΘΕΣΗ_ΔΕΙΚΤΩΝ!L174/ΣΥΝΘΕΣΗ_ΔΕΙΚΤΩΝ!L173)</f>
        <v>-1.2405396857487741E-2</v>
      </c>
      <c r="M173" s="10">
        <f>LN(ΣΥΝΘΕΣΗ_ΔΕΙΚΤΩΝ!M174/ΣΥΝΘΕΣΗ_ΔΕΙΚΤΩΝ!M173)</f>
        <v>-6.688988150796652E-3</v>
      </c>
      <c r="N173" s="10">
        <f>LN(ΣΥΝΘΕΣΗ_ΔΕΙΚΤΩΝ!N174/ΣΥΝΘΕΣΗ_ΔΕΙΚΤΩΝ!N173)</f>
        <v>-2.3798329554086912E-2</v>
      </c>
      <c r="O173" s="10">
        <f>LN(ΣΥΝΘΕΣΗ_ΔΕΙΚΤΩΝ!O174/ΣΥΝΘΕΣΗ_ΔΕΙΚΤΩΝ!O173)</f>
        <v>-2.2599831917240919E-2</v>
      </c>
      <c r="P173" s="10">
        <f>LN(ΣΥΝΘΕΣΗ_ΔΕΙΚΤΩΝ!P174/ΣΥΝΘΕΣΗ_ΔΕΙΚΤΩΝ!P173)</f>
        <v>-4.962789342128902E-3</v>
      </c>
      <c r="Q173" s="10">
        <f>LN(ΣΥΝΘΕΣΗ_ΔΕΙΚΤΩΝ!Q174/ΣΥΝΘΕΣΗ_ΔΕΙΚΤΩΝ!Q173)</f>
        <v>4.5059619207061365E-3</v>
      </c>
      <c r="R173" s="10">
        <f>LN(ΣΥΝΘΕΣΗ_ΔΕΙΚΤΩΝ!R174/ΣΥΝΘΕΣΗ_ΔΕΙΚΤΩΝ!R173)</f>
        <v>2.9083878959570019E-3</v>
      </c>
      <c r="S173" s="10">
        <f>LN(ΣΥΝΘΕΣΗ_ΔΕΙΚΤΩΝ!S174/ΣΥΝΘΕΣΗ_ΔΕΙΚΤΩΝ!S173)</f>
        <v>-2.0666636808559222E-2</v>
      </c>
      <c r="T173" s="10">
        <f>LN(ΣΥΝΘΕΣΗ_ΔΕΙΚΤΩΝ!T174/ΣΥΝΘΕΣΗ_ΔΕΙΚΤΩΝ!T173)</f>
        <v>-4.962789342128902E-3</v>
      </c>
      <c r="U173" s="10">
        <f>LN(ΣΥΝΘΕΣΗ_ΔΕΙΚΤΩΝ!U174/ΣΥΝΘΕΣΗ_ΔΕΙΚΤΩΝ!U173)</f>
        <v>1.2987195526811112E-2</v>
      </c>
      <c r="V173" s="10">
        <f>LN(ΣΥΝΘΕΣΗ_ΔΕΙΚΤΩΝ!V174/ΣΥΝΘΕΣΗ_ΔΕΙΚΤΩΝ!V173)</f>
        <v>7.3260400920728812E-3</v>
      </c>
      <c r="W173" s="10">
        <f>LN(ΣΥΝΘΕΣΗ_ΔΕΙΚΤΩΝ!W174/ΣΥΝΘΕΣΗ_ΔΕΙΚΤΩΝ!W173)</f>
        <v>-9.3313274288843052E-3</v>
      </c>
      <c r="X173" s="10">
        <f>LN(ΣΥΝΘΕΣΗ_ΔΕΙΚΤΩΝ!X174/ΣΥΝΘΕΣΗ_ΔΕΙΚΤΩΝ!X173)</f>
        <v>-2.3837913552762504E-3</v>
      </c>
      <c r="Y173" s="10">
        <f>LN(ΣΥΝΘΕΣΗ_ΔΕΙΚΤΩΝ!Y174/ΣΥΝΘΕΣΗ_ΔΕΙΚΤΩΝ!Y173)</f>
        <v>8.196393785143033E-2</v>
      </c>
      <c r="Z173" s="10">
        <f>LN(ΣΥΝΘΕΣΗ_ΔΕΙΚΤΩΝ!Z174/ΣΥΝΘΕΣΗ_ΔΕΙΚΤΩΝ!Z173)</f>
        <v>0</v>
      </c>
      <c r="AA173" s="10">
        <f>LN(ΣΥΝΘΕΣΗ_ΔΕΙΚΤΩΝ!AA174/ΣΥΝΘΕΣΗ_ΔΕΙΚΤΩΝ!AA173)</f>
        <v>-1.9169916107720172E-2</v>
      </c>
      <c r="AB173" s="10">
        <f>LN(ΣΥΝΘΕΣΗ_ΔΕΙΚΤΩΝ!AB174/ΣΥΝΘΕΣΗ_ΔΕΙΚΤΩΝ!AB173)</f>
        <v>9.345862418237599E-3</v>
      </c>
      <c r="AC173" s="10">
        <f>LN(ΣΥΝΘΕΣΗ_ΔΕΙΚΤΩΝ!AC174/ΣΥΝΘΕΣΗ_ΔΕΙΚΤΩΝ!AC173)</f>
        <v>2.3202897079664012E-2</v>
      </c>
      <c r="AD173" s="10">
        <f>LN(ΣΥΝΘΕΣΗ_ΔΕΙΚΤΩΝ!AD174/ΣΥΝΘΕΣΗ_ΔΕΙΚΤΩΝ!AD173)</f>
        <v>1.2800174766961816E-2</v>
      </c>
      <c r="AE173" s="10">
        <f>LN(ΣΥΝΘΕΣΗ_ΔΕΙΚΤΩΝ!AE174/ΣΥΝΘΕΣΗ_ΔΕΙΚΤΩΝ!AE173)</f>
        <v>-9.3023926623135612E-3</v>
      </c>
      <c r="AF173" s="10">
        <f>LN(ΣΥΝΘΕΣΗ_ΔΕΙΚΤΩΝ!AF174/ΣΥΝΘΕΣΗ_ΔΕΙΚΤΩΝ!AF173)</f>
        <v>0</v>
      </c>
      <c r="AG173" s="10">
        <f>LN(ΣΥΝΘΕΣΗ_ΔΕΙΚΤΩΝ!AG174/ΣΥΝΘΕΣΗ_ΔΕΙΚΤΩΝ!AG173)</f>
        <v>-4.4543503493801968E-3</v>
      </c>
      <c r="AH173" s="10">
        <f>LN(ΣΥΝΘΕΣΗ_ΔΕΙΚΤΩΝ!AH174/ΣΥΝΘΕΣΗ_ΔΕΙΚΤΩΝ!AH173)</f>
        <v>-4.9392755329576474E-2</v>
      </c>
      <c r="AI173" s="10">
        <f>LN(ΣΥΝΘΕΣΗ_ΔΕΙΚΤΩΝ!AI174/ΣΥΝΘΕΣΗ_ΔΕΙΚΤΩΝ!AI173)</f>
        <v>-1.3129291441792736E-2</v>
      </c>
      <c r="AJ173" s="10">
        <f>LN(ΣΥΝΘΕΣΗ_ΔΕΙΚΤΩΝ!AJ174/ΣΥΝΘΕΣΗ_ΔΕΙΚΤΩΝ!AJ173)</f>
        <v>1.8843087801479915E-2</v>
      </c>
      <c r="AK173" s="10">
        <f>LN(ΣΥΝΘΕΣΗ_ΔΕΙΚΤΩΝ!AK174/ΣΥΝΘΕΣΗ_ΔΕΙΚΤΩΝ!AK173)</f>
        <v>-1.2270092591814247E-2</v>
      </c>
    </row>
    <row r="174" spans="1:37" x14ac:dyDescent="0.25">
      <c r="A174" s="5">
        <v>43075</v>
      </c>
      <c r="B174" s="10">
        <f>LN(ΣΥΝΘΕΣΗ_ΔΕΙΚΤΩΝ!B175/ΣΥΝΘΕΣΗ_ΔΕΙΚΤΩΝ!B174)</f>
        <v>-1.1967233322694212E-2</v>
      </c>
      <c r="C174" s="10">
        <f>LN(ΣΥΝΘΕΣΗ_ΔΕΙΚΤΩΝ!C175/ΣΥΝΘΕΣΗ_ΔΕΙΚΤΩΝ!C174)</f>
        <v>1.8018505502678431E-2</v>
      </c>
      <c r="D174" s="10">
        <f>LN(ΣΥΝΘΕΣΗ_ΔΕΙΚΤΩΝ!D175/ΣΥΝΘΕΣΗ_ΔΕΙΚΤΩΝ!D174)</f>
        <v>0</v>
      </c>
      <c r="E174" s="10">
        <f>LN(ΣΥΝΘΕΣΗ_ΔΕΙΚΤΩΝ!E175/ΣΥΝΘΕΣΗ_ΔΕΙΚΤΩΝ!E174)</f>
        <v>-8.1754450152418164E-3</v>
      </c>
      <c r="F174" s="10">
        <f>LN(ΣΥΝΘΕΣΗ_ΔΕΙΚΤΩΝ!F175/ΣΥΝΘΕΣΗ_ΔΕΙΚΤΩΝ!F174)</f>
        <v>2.0305266160745523E-2</v>
      </c>
      <c r="G174" s="10">
        <f>LN(ΣΥΝΘΕΣΗ_ΔΕΙΚΤΩΝ!G175/ΣΥΝΘΕΣΗ_ΔΕΙΚΤΩΝ!G174)</f>
        <v>-2.4097551579060416E-2</v>
      </c>
      <c r="H174" s="10">
        <f>LN(ΣΥΝΘΕΣΗ_ΔΕΙΚΤΩΝ!H175/ΣΥΝΘΕΣΗ_ΔΕΙΚΤΩΝ!H174)</f>
        <v>9.0498355199178562E-3</v>
      </c>
      <c r="I174" s="10">
        <f>LN(ΣΥΝΘΕΣΗ_ΔΕΙΚΤΩΝ!I175/ΣΥΝΘΕΣΗ_ΔΕΙΚΤΩΝ!I174)</f>
        <v>-2.4125464053841011E-3</v>
      </c>
      <c r="J174" s="10">
        <f>LN(ΣΥΝΘΕΣΗ_ΔΕΙΚΤΩΝ!J175/ΣΥΝΘΕΣΗ_ΔΕΙΚΤΩΝ!J174)</f>
        <v>3.0816665374081144E-3</v>
      </c>
      <c r="K174" s="10">
        <f>LN(ΣΥΝΘΕΣΗ_ΔΕΙΚΤΩΝ!K175/ΣΥΝΘΕΣΗ_ΔΕΙΚΤΩΝ!K174)</f>
        <v>-5.5569851154810765E-2</v>
      </c>
      <c r="L174" s="10">
        <f>LN(ΣΥΝΘΕΣΗ_ΔΕΙΚΤΩΝ!L175/ΣΥΝΘΕΣΗ_ΔΕΙΚΤΩΝ!L174)</f>
        <v>-1.3879252748480802E-3</v>
      </c>
      <c r="M174" s="10">
        <f>LN(ΣΥΝΘΕΣΗ_ΔΕΙΚΤΩΝ!M175/ΣΥΝΘΕΣΗ_ΔΕΙΚΤΩΝ!M174)</f>
        <v>-2.7212563524884815E-2</v>
      </c>
      <c r="N174" s="10">
        <f>LN(ΣΥΝΘΕΣΗ_ΔΕΙΚΤΩΝ!N175/ΣΥΝΘΕΣΗ_ΔΕΙΚΤΩΝ!N174)</f>
        <v>-1.5831465216680739E-2</v>
      </c>
      <c r="O174" s="10">
        <f>LN(ΣΥΝΘΕΣΗ_ΔΕΙΚΤΩΝ!O175/ΣΥΝΘΕΣΗ_ΔΕΙΚΤΩΝ!O174)</f>
        <v>-5.7306747089850953E-3</v>
      </c>
      <c r="P174" s="10">
        <f>LN(ΣΥΝΘΕΣΗ_ΔΕΙΚΤΩΝ!P175/ΣΥΝΘΕΣΗ_ΔΕΙΚΤΩΝ!P174)</f>
        <v>8.9153636579523288E-3</v>
      </c>
      <c r="Q174" s="10">
        <f>LN(ΣΥΝΘΕΣΗ_ΔΕΙΚΤΩΝ!Q175/ΣΥΝΘΕΣΗ_ΔΕΙΚΤΩΝ!Q174)</f>
        <v>-1.2853472206637586E-3</v>
      </c>
      <c r="R174" s="10">
        <f>LN(ΣΥΝΘΕΣΗ_ΔΕΙΚΤΩΝ!R175/ΣΥΝΘΕΣΗ_ΔΕΙΚΤΩΝ!R174)</f>
        <v>9.6339858811337904E-3</v>
      </c>
      <c r="S174" s="10">
        <f>LN(ΣΥΝΘΕΣΗ_ΔΕΙΚΤΩΝ!S175/ΣΥΝΘΕΣΗ_ΔΕΙΚΤΩΝ!S174)</f>
        <v>-2.8237170181609886E-2</v>
      </c>
      <c r="T174" s="10">
        <f>LN(ΣΥΝΘΕΣΗ_ΔΕΙΚΤΩΝ!T175/ΣΥΝΘΕΣΗ_ΔΕΙΚΤΩΝ!T174)</f>
        <v>-1.0000083334583534E-2</v>
      </c>
      <c r="U174" s="10">
        <f>LN(ΣΥΝΘΕΣΗ_ΔΕΙΚΤΩΝ!U175/ΣΥΝΘΕΣΗ_ΔΕΙΚΤΩΝ!U174)</f>
        <v>0</v>
      </c>
      <c r="V174" s="10">
        <f>LN(ΣΥΝΘΕΣΗ_ΔΕΙΚΤΩΝ!V175/ΣΥΝΘΕΣΗ_ΔΕΙΚΤΩΝ!V174)</f>
        <v>-2.4008540052009156E-2</v>
      </c>
      <c r="W174" s="10">
        <f>LN(ΣΥΝΘΕΣΗ_ΔΕΙΚΤΩΝ!W175/ΣΥΝΘΕΣΗ_ΔΕΙΚΤΩΝ!W174)</f>
        <v>-1.0997754209541398E-2</v>
      </c>
      <c r="X174" s="10">
        <f>LN(ΣΥΝΘΕΣΗ_ΔΕΙΚΤΩΝ!X175/ΣΥΝΘΕΣΗ_ΔΕΙΚΤΩΝ!X174)</f>
        <v>0</v>
      </c>
      <c r="Y174" s="10">
        <f>LN(ΣΥΝΘΕΣΗ_ΔΕΙΚΤΩΝ!Y175/ΣΥΝΘΕΣΗ_ΔΕΙΚΤΩΝ!Y174)</f>
        <v>0.12437249514639813</v>
      </c>
      <c r="Z174" s="10">
        <f>LN(ΣΥΝΘΕΣΗ_ΔΕΙΚΤΩΝ!Z175/ΣΥΝΘΕΣΗ_ΔΕΙΚΤΩΝ!Z174)</f>
        <v>-3.4367643504207769E-2</v>
      </c>
      <c r="AA174" s="10">
        <f>LN(ΣΥΝΘΕΣΗ_ΔΕΙΚΤΩΝ!AA175/ΣΥΝΘΕΣΗ_ΔΕΙΚΤΩΝ!AA174)</f>
        <v>-4.6212843155131564E-2</v>
      </c>
      <c r="AB174" s="10">
        <f>LN(ΣΥΝΘΕΣΗ_ΔΕΙΚΤΩΝ!AB175/ΣΥΝΘΕΣΗ_ΔΕΙΚΤΩΝ!AB174)</f>
        <v>2.3228814161397287E-3</v>
      </c>
      <c r="AC174" s="10">
        <f>LN(ΣΥΝΘΕΣΗ_ΔΕΙΚΤΩΝ!AC175/ΣΥΝΘΕΣΗ_ΔΕΙΚΤΩΝ!AC174)</f>
        <v>3.1605339415331044E-2</v>
      </c>
      <c r="AD174" s="10">
        <f>LN(ΣΥΝΘΕΣΗ_ΔΕΙΚΤΩΝ!AD175/ΣΥΝΘΕΣΗ_ΔΕΙΚΤΩΝ!AD174)</f>
        <v>-1.764279924274979E-2</v>
      </c>
      <c r="AE174" s="10">
        <f>LN(ΣΥΝΘΕΣΗ_ΔΕΙΚΤΩΝ!AE175/ΣΥΝΘΕΣΗ_ΔΕΙΚΤΩΝ!AE174)</f>
        <v>-4.78560211776351E-2</v>
      </c>
      <c r="AF174" s="10">
        <f>LN(ΣΥΝΘΕΣΗ_ΔΕΙΚΤΩΝ!AF175/ΣΥΝΘΕΣΗ_ΔΕΙΚΤΩΝ!AF174)</f>
        <v>-2.1116923440922697E-2</v>
      </c>
      <c r="AG174" s="10">
        <f>LN(ΣΥΝΘΕΣΗ_ΔΕΙΚΤΩΝ!AG175/ΣΥΝΘΕΣΗ_ΔΕΙΚΤΩΝ!AG174)</f>
        <v>-4.8009219186360842E-2</v>
      </c>
      <c r="AH174" s="10">
        <f>LN(ΣΥΝΘΕΣΗ_ΔΕΙΚΤΩΝ!AH175/ΣΥΝΘΕΣΗ_ΔΕΙΚΤΩΝ!AH174)</f>
        <v>-1.7021687569430524E-2</v>
      </c>
      <c r="AI174" s="10">
        <f>LN(ΣΥΝΘΕΣΗ_ΔΕΙΚΤΩΝ!AI175/ΣΥΝΘΕΣΗ_ΔΕΙΚΤΩΝ!AI174)</f>
        <v>1.4432789345236971E-2</v>
      </c>
      <c r="AJ174" s="10">
        <f>LN(ΣΥΝΘΕΣΗ_ΔΕΙΚΤΩΝ!AJ175/ΣΥΝΘΕΣΗ_ΔΕΙΚΤΩΝ!AJ174)</f>
        <v>-1.3423020332140661E-2</v>
      </c>
      <c r="AK174" s="10">
        <f>LN(ΣΥΝΘΕΣΗ_ΔΕΙΚΤΩΝ!AK175/ΣΥΝΘΕΣΗ_ΔΕΙΚΤΩΝ!AK174)</f>
        <v>1.2270092591814183E-2</v>
      </c>
    </row>
    <row r="175" spans="1:37" x14ac:dyDescent="0.25">
      <c r="A175" s="5">
        <v>43076</v>
      </c>
      <c r="B175" s="10">
        <f>LN(ΣΥΝΘΕΣΗ_ΔΕΙΚΤΩΝ!B176/ΣΥΝΘΕΣΗ_ΔΕΙΚΤΩΝ!B175)</f>
        <v>-3.7629351337701748E-4</v>
      </c>
      <c r="C175" s="10">
        <f>LN(ΣΥΝΘΕΣΗ_ΔΕΙΚΤΩΝ!C176/ΣΥΝΘΕΣΗ_ΔΕΙΚΤΩΝ!C175)</f>
        <v>5.342844410495446E-3</v>
      </c>
      <c r="D175" s="10">
        <f>LN(ΣΥΝΘΕΣΗ_ΔΕΙΚΤΩΝ!D176/ΣΥΝΘΕΣΗ_ΔΕΙΚΤΩΝ!D175)</f>
        <v>-8.3682496705166903E-3</v>
      </c>
      <c r="E175" s="10">
        <f>LN(ΣΥΝΘΕΣΗ_ΔΕΙΚΤΩΝ!E176/ΣΥΝΘΕΣΗ_ΔΕΙΚΤΩΝ!E175)</f>
        <v>-1.9593693900401266E-2</v>
      </c>
      <c r="F175" s="10">
        <f>LN(ΣΥΝΘΕΣΗ_ΔΕΙΚΤΩΝ!F176/ΣΥΝΘΕΣΗ_ΔΕΙΚΤΩΝ!F175)</f>
        <v>-1.6892293564505525E-2</v>
      </c>
      <c r="G175" s="10">
        <f>LN(ΣΥΝΘΕΣΗ_ΔΕΙΚΤΩΝ!G176/ΣΥΝΘΕΣΗ_ΔΕΙΚΤΩΝ!G175)</f>
        <v>-1.7575144821507602E-2</v>
      </c>
      <c r="H175" s="10">
        <f>LN(ΣΥΝΘΕΣΗ_ΔΕΙΚΤΩΝ!H176/ΣΥΝΘΕΣΗ_ΔΕΙΚΤΩΝ!H175)</f>
        <v>-9.0498355199178145E-3</v>
      </c>
      <c r="I175" s="10">
        <f>LN(ΣΥΝΘΕΣΗ_ΔΕΙΚΤΩΝ!I176/ΣΥΝΘΕΣΗ_ΔΕΙΚΤΩΝ!I175)</f>
        <v>-1.2150817782512579E-2</v>
      </c>
      <c r="J175" s="10">
        <f>LN(ΣΥΝΘΕΣΗ_ΔΕΙΚΤΩΝ!J176/ΣΥΝΘΕΣΗ_ΔΕΙΚΤΩΝ!J175)</f>
        <v>1.5267472130788381E-2</v>
      </c>
      <c r="K175" s="10">
        <f>LN(ΣΥΝΘΕΣΗ_ΔΕΙΚΤΩΝ!K176/ΣΥΝΘΕΣΗ_ΔΕΙΚΤΩΝ!K175)</f>
        <v>2.8170876966696439E-2</v>
      </c>
      <c r="L175" s="10">
        <f>LN(ΣΥΝΘΕΣΗ_ΔΕΙΚΤΩΝ!L176/ΣΥΝΘΕΣΗ_ΔΕΙΚΤΩΝ!L175)</f>
        <v>-1.2578782206860073E-2</v>
      </c>
      <c r="M175" s="10">
        <f>LN(ΣΥΝΘΕΣΗ_ΔΕΙΚΤΩΝ!M176/ΣΥΝΘΕΣΗ_ΔΕΙΚΤΩΝ!M175)</f>
        <v>2.8889009852137069E-2</v>
      </c>
      <c r="N175" s="10">
        <f>LN(ΣΥΝΘΕΣΗ_ΔΕΙΚΤΩΝ!N176/ΣΥΝΘΕΣΗ_ΔΕΙΚΤΩΝ!N175)</f>
        <v>1.7400913616257917E-2</v>
      </c>
      <c r="O175" s="10">
        <f>LN(ΣΥΝΘΕΣΗ_ΔΕΙΚΤΩΝ!O176/ΣΥΝΘΕΣΗ_ΔΕΙΚΤΩΝ!O175)</f>
        <v>8.0137807235536162E-3</v>
      </c>
      <c r="P175" s="10">
        <f>LN(ΣΥΝΘΕΣΗ_ΔΕΙΚΤΩΝ!P176/ΣΥΝΘΕΣΗ_ΔΕΙΚΤΩΝ!P175)</f>
        <v>-3.9525743158234693E-3</v>
      </c>
      <c r="Q175" s="10">
        <f>LN(ΣΥΝΘΕΣΗ_ΔΕΙΚΤΩΝ!Q176/ΣΥΝΘΕΣΗ_ΔΕΙΚΤΩΝ!Q175)</f>
        <v>-6.4516352814887193E-3</v>
      </c>
      <c r="R175" s="10">
        <f>LN(ΣΥΝΘΕΣΗ_ΔΕΙΚΤΩΝ!R176/ΣΥΝΘΕΣΗ_ΔΕΙΚΤΩΝ!R175)</f>
        <v>0</v>
      </c>
      <c r="S175" s="10">
        <f>LN(ΣΥΝΘΕΣΗ_ΔΕΙΚΤΩΝ!S176/ΣΥΝΘΕΣΗ_ΔΕΙΚΤΩΝ!S175)</f>
        <v>2.3585999005879075E-2</v>
      </c>
      <c r="T175" s="10">
        <f>LN(ΣΥΝΘΕΣΗ_ΔΕΙΚΤΩΝ!T176/ΣΥΝΘΕΣΗ_ΔΕΙΚΤΩΝ!T175)</f>
        <v>1.0994613501091816E-2</v>
      </c>
      <c r="U175" s="10">
        <f>LN(ΣΥΝΘΕΣΗ_ΔΕΙΚΤΩΝ!U176/ΣΥΝΘΕΣΗ_ΔΕΙΚΤΩΝ!U175)</f>
        <v>0</v>
      </c>
      <c r="V175" s="10">
        <f>LN(ΣΥΝΘΕΣΗ_ΔΕΙΚΤΩΝ!V176/ΣΥΝΘΕΣΗ_ΔΕΙΚΤΩΝ!V175)</f>
        <v>9.3023926623136306E-3</v>
      </c>
      <c r="W175" s="10">
        <f>LN(ΣΥΝΘΕΣΗ_ΔΕΙΚΤΩΝ!W176/ΣΥΝΘΕΣΗ_ΔΕΙΚΤΩΝ!W175)</f>
        <v>-2.3981964686485439E-2</v>
      </c>
      <c r="X175" s="10">
        <f>LN(ΣΥΝΘΕΣΗ_ΔΕΙΚΤΩΝ!X176/ΣΥΝΘΕΣΗ_ΔΕΙΚΤΩΝ!X175)</f>
        <v>0</v>
      </c>
      <c r="Y175" s="10">
        <f>LN(ΣΥΝΘΕΣΗ_ΔΕΙΚΤΩΝ!Y176/ΣΥΝΘΕΣΗ_ΔΕΙΚΤΩΝ!Y175)</f>
        <v>-3.4486176071169321E-2</v>
      </c>
      <c r="Z175" s="10">
        <f>LN(ΣΥΝΘΕΣΗ_ΔΕΙΚΤΩΝ!Z176/ΣΥΝΘΕΣΗ_ΔΕΙΚΤΩΝ!Z175)</f>
        <v>2.0761991448429225E-2</v>
      </c>
      <c r="AA175" s="10">
        <f>LN(ΣΥΝΘΕΣΗ_ΔΕΙΚΤΩΝ!AA176/ΣΥΝΘΕΣΗ_ΔΕΙΚΤΩΝ!AA175)</f>
        <v>2.6668247082161273E-2</v>
      </c>
      <c r="AB175" s="10">
        <f>LN(ΣΥΝΘΕΣΗ_ΔΕΙΚΤΩΝ!AB176/ΣΥΝΘΕΣΗ_ΔΕΙΚΤΩΝ!AB175)</f>
        <v>9.2379409849363599E-3</v>
      </c>
      <c r="AC175" s="10">
        <f>LN(ΣΥΝΘΕΣΗ_ΔΕΙΚΤΩΝ!AC176/ΣΥΝΘΕΣΗ_ΔΕΙΚΤΩΝ!AC175)</f>
        <v>-4.4543503493801968E-3</v>
      </c>
      <c r="AD175" s="10">
        <f>LN(ΣΥΝΘΕΣΗ_ΔΕΙΚΤΩΝ!AD176/ΣΥΝΘΕΣΗ_ΔΕΙΚΤΩΝ!AD175)</f>
        <v>2.556049697953507E-2</v>
      </c>
      <c r="AE175" s="10">
        <f>LN(ΣΥΝΘΕΣΗ_ΔΕΙΚΤΩΝ!AE176/ΣΥΝΘΕΣΗ_ΔΕΙΚΤΩΝ!AE175)</f>
        <v>1.9418085857101516E-2</v>
      </c>
      <c r="AF175" s="10">
        <f>LN(ΣΥΝΘΕΣΗ_ΔΕΙΚΤΩΝ!AF176/ΣΥΝΘΕΣΗ_ΔΕΙΚΤΩΝ!AF175)</f>
        <v>-1.5255533088370686E-3</v>
      </c>
      <c r="AG175" s="10">
        <f>LN(ΣΥΝΘΕΣΗ_ΔΕΙΚΤΩΝ!AG176/ΣΥΝΘΕΣΗ_ΔΕΙΚΤΩΝ!AG175)</f>
        <v>7.0011954589835612E-3</v>
      </c>
      <c r="AH175" s="10">
        <f>LN(ΣΥΝΘΕΣΗ_ΔΕΙΚΤΩΝ!AH176/ΣΥΝΘΕΣΗ_ΔΕΙΚΤΩΝ!AH175)</f>
        <v>2.9600469776290682E-2</v>
      </c>
      <c r="AI175" s="10">
        <f>LN(ΣΥΝΘΕΣΗ_ΔΕΙΚΤΩΝ!AI176/ΣΥΝΘΕΣΗ_ΔΕΙΚΤΩΝ!AI175)</f>
        <v>3.0349036951541112E-3</v>
      </c>
      <c r="AJ175" s="10">
        <f>LN(ΣΥΝΘΕΣΗ_ΔΕΙΚΤΩΝ!AJ176/ΣΥΝΘΕΣΗ_ΔΕΙΚΤΩΝ!AJ175)</f>
        <v>1.0752791776261915E-2</v>
      </c>
      <c r="AK175" s="10">
        <f>LN(ΣΥΝΘΕΣΗ_ΔΕΙΚΤΩΝ!AK176/ΣΥΝΘΕΣΗ_ΔΕΙΚΤΩΝ!AK175)</f>
        <v>1.212136053234482E-2</v>
      </c>
    </row>
    <row r="176" spans="1:37" x14ac:dyDescent="0.25">
      <c r="A176" s="5">
        <v>43077</v>
      </c>
      <c r="B176" s="10">
        <f>LN(ΣΥΝΘΕΣΗ_ΔΕΙΚΤΩΝ!B177/ΣΥΝΘΕΣΗ_ΔΕΙΚΤΩΝ!B176)</f>
        <v>-5.6614606775428544E-3</v>
      </c>
      <c r="C176" s="10">
        <f>LN(ΣΥΝΘΕΣΗ_ΔΕΙΚΤΩΝ!C177/ΣΥΝΘΕΣΗ_ΔΕΙΚΤΩΝ!C176)</f>
        <v>1.7024185736400632E-2</v>
      </c>
      <c r="D176" s="10">
        <f>LN(ΣΥΝΘΕΣΗ_ΔΕΙΚΤΩΝ!D177/ΣΥΝΘΕΣΗ_ΔΕΙΚΤΩΝ!D176)</f>
        <v>2.6067826769917684E-2</v>
      </c>
      <c r="E176" s="10">
        <f>LN(ΣΥΝΘΕΣΗ_ΔΕΙΚΤΩΝ!E177/ΣΥΝΘΕΣΗ_ΔΕΙΚΤΩΝ!E176)</f>
        <v>1.8100041643617937E-2</v>
      </c>
      <c r="F176" s="10">
        <f>LN(ΣΥΝΘΕΣΗ_ΔΕΙΚΤΩΝ!F177/ΣΥΝΘΕΣΗ_ΔΕΙΚΤΩΝ!F176)</f>
        <v>7.7024134609129435E-2</v>
      </c>
      <c r="G176" s="10">
        <f>LN(ΣΥΝΘΕΣΗ_ΔΕΙΚΤΩΝ!G177/ΣΥΝΘΕΣΗ_ΔΕΙΚΤΩΝ!G176)</f>
        <v>1.757514482150771E-2</v>
      </c>
      <c r="H176" s="10">
        <f>LN(ΣΥΝΘΕΣΗ_ΔΕΙΚΤΩΝ!H177/ΣΥΝΘΕΣΗ_ΔΕΙΚΤΩΝ!H176)</f>
        <v>6.4725145056175196E-3</v>
      </c>
      <c r="I176" s="10">
        <f>LN(ΣΥΝΘΕΣΗ_ΔΕΙΚΤΩΝ!I177/ΣΥΝΘΕΣΗ_ΔΕΙΚΤΩΝ!I176)</f>
        <v>2.6539555234612312E-2</v>
      </c>
      <c r="J176" s="10">
        <f>LN(ΣΥΝΘΕΣΗ_ΔΕΙΚΤΩΝ!J177/ΣΥΝΘΕΣΗ_ΔΕΙΚΤΩΝ!J176)</f>
        <v>-3.7950709685514979E-3</v>
      </c>
      <c r="K176" s="10">
        <f>LN(ΣΥΝΘΕΣΗ_ΔΕΙΚΤΩΝ!K177/ΣΥΝΘΕΣΗ_ΔΕΙΚΤΩΝ!K176)</f>
        <v>2.7398974188114562E-2</v>
      </c>
      <c r="L176" s="10">
        <f>LN(ΣΥΝΘΕΣΗ_ΔΕΙΚΤΩΝ!L177/ΣΥΝΘΕΣΗ_ΔΕΙΚΤΩΝ!L176)</f>
        <v>2.8089906110549518E-3</v>
      </c>
      <c r="M176" s="10">
        <f>LN(ΣΥΝΘΕΣΗ_ΔΕΙΚΤΩΝ!M177/ΣΥΝΘΕΣΗ_ΔΕΙΚΤΩΝ!M176)</f>
        <v>8.3403319162189508E-3</v>
      </c>
      <c r="N176" s="10">
        <f>LN(ΣΥΝΘΕΣΗ_ΔΕΙΚΤΩΝ!N177/ΣΥΝΘΕΣΗ_ΔΕΙΚΤΩΝ!N176)</f>
        <v>6.772622917818198E-3</v>
      </c>
      <c r="O176" s="10">
        <f>LN(ΣΥΝΘΕΣΗ_ΔΕΙΚΤΩΝ!O177/ΣΥΝΘΕΣΗ_ΔΕΙΚΤΩΝ!O176)</f>
        <v>-2.2831060145685209E-3</v>
      </c>
      <c r="P176" s="10">
        <f>LN(ΣΥΝΘΕΣΗ_ΔΕΙΚΤΩΝ!P177/ΣΥΝΘΕΣΗ_ΔΕΙΚΤΩΝ!P176)</f>
        <v>0</v>
      </c>
      <c r="Q176" s="10">
        <f>LN(ΣΥΝΘΕΣΗ_ΔΕΙΚΤΩΝ!Q177/ΣΥΝΘΕΣΗ_ΔΕΙΚΤΩΝ!Q176)</f>
        <v>3.23102058144654E-3</v>
      </c>
      <c r="R176" s="10">
        <f>LN(ΣΥΝΘΕΣΗ_ΔΕΙΚΤΩΝ!R177/ΣΥΝΘΕΣΗ_ΔΕΙΚΤΩΝ!R176)</f>
        <v>6.6889881507967101E-3</v>
      </c>
      <c r="S176" s="10">
        <f>LN(ΣΥΝΘΕΣΗ_ΔΕΙΚΤΩΝ!S177/ΣΥΝΘΕΣΗ_ΔΕΙΚΤΩΝ!S176)</f>
        <v>6.9686693160934355E-3</v>
      </c>
      <c r="T176" s="10">
        <f>LN(ΣΥΝΘΕΣΗ_ΔΕΙΚΤΩΝ!T177/ΣΥΝΘΕΣΗ_ΔΕΙΚΤΩΝ!T176)</f>
        <v>1.577942010396521E-2</v>
      </c>
      <c r="U176" s="10">
        <f>LN(ΣΥΝΘΕΣΗ_ΔΕΙΚΤΩΝ!U177/ΣΥΝΘΕΣΗ_ΔΕΙΚΤΩΝ!U176)</f>
        <v>0</v>
      </c>
      <c r="V176" s="10">
        <f>LN(ΣΥΝΘΕΣΗ_ΔΕΙΚΤΩΝ!V177/ΣΥΝΘΕΣΗ_ΔΕΙΚΤΩΝ!V176)</f>
        <v>9.2166551049240476E-3</v>
      </c>
      <c r="W176" s="10">
        <f>LN(ΣΥΝΘΕΣΗ_ΔΕΙΚΤΩΝ!W177/ΣΥΝΘΕΣΗ_ΔΕΙΚΤΩΝ!W176)</f>
        <v>8.0580613297624414E-3</v>
      </c>
      <c r="X176" s="10">
        <f>LN(ΣΥΝΘΕΣΗ_ΔΕΙΚΤΩΝ!X177/ΣΥΝΘΕΣΗ_ΔΕΙΚΤΩΝ!X176)</f>
        <v>2.3837913552761975E-3</v>
      </c>
      <c r="Y176" s="10">
        <f>LN(ΣΥΝΘΕΣΗ_ΔΕΙΚΤΩΝ!Y177/ΣΥΝΘΕΣΗ_ΔΕΙΚΤΩΝ!Y176)</f>
        <v>1.0471299867295437E-2</v>
      </c>
      <c r="Z176" s="10">
        <f>LN(ΣΥΝΘΕΣΗ_ΔΕΙΚΤΩΝ!Z177/ΣΥΝΘΕΣΗ_ΔΕΙΚΤΩΝ!Z176)</f>
        <v>6.8259650703998906E-3</v>
      </c>
      <c r="AA176" s="10">
        <f>LN(ΣΥΝΘΕΣΗ_ΔΕΙΚΤΩΝ!AA177/ΣΥΝΘΕΣΗ_ΔΕΙΚΤΩΝ!AA176)</f>
        <v>1.9544596072970346E-2</v>
      </c>
      <c r="AB176" s="10">
        <f>LN(ΣΥΝΘΕΣΗ_ΔΕΙΚΤΩΝ!AB177/ΣΥΝΘΕΣΗ_ΔΕΙΚΤΩΝ!AB176)</f>
        <v>2.2962122603503781E-3</v>
      </c>
      <c r="AC176" s="10">
        <f>LN(ΣΥΝΘΕΣΗ_ΔΕΙΚΤΩΝ!AC177/ΣΥΝΘΕΣΗ_ΔΕΙΚΤΩΝ!AC176)</f>
        <v>8.8889474172457739E-3</v>
      </c>
      <c r="AD176" s="10">
        <f>LN(ΣΥΝΘΕΣΗ_ΔΕΙΚΤΩΝ!AD177/ΣΥΝΘΕΣΗ_ΔΕΙΚΤΩΝ!AD176)</f>
        <v>-9.5087879690273006E-3</v>
      </c>
      <c r="AE176" s="10">
        <f>LN(ΣΥΝΘΕΣΗ_ΔΕΙΚΤΩΝ!AE177/ΣΥΝΘΕΣΗ_ΔΕΙΚΤΩΝ!AE176)</f>
        <v>0</v>
      </c>
      <c r="AF176" s="10">
        <f>LN(ΣΥΝΘΕΣΗ_ΔΕΙΚΤΩΝ!AF177/ΣΥΝΘΕΣΗ_ΔΕΙΚΤΩΝ!AF176)</f>
        <v>1.5255533088371917E-3</v>
      </c>
      <c r="AG176" s="10">
        <f>LN(ΣΥΝΘΕΣΗ_ΔΕΙΚΤΩΝ!AG177/ΣΥΝΘΕΣΗ_ΔΕΙΚΤΩΝ!AG176)</f>
        <v>5.8707600826777909E-2</v>
      </c>
      <c r="AH176" s="10">
        <f>LN(ΣΥΝΘΕΣΗ_ΔΕΙΚΤΩΝ!AH177/ΣΥΝΘΕΣΗ_ΔΕΙΚΤΩΝ!AH176)</f>
        <v>2.061928720273561E-2</v>
      </c>
      <c r="AI176" s="10">
        <f>LN(ΣΥΝΘΕΣΗ_ΔΕΙΚΤΩΝ!AI177/ΣΥΝΘΕΣΗ_ΔΕΙΚΤΩΝ!AI176)</f>
        <v>7.3323597864523816E-3</v>
      </c>
      <c r="AJ176" s="10">
        <f>LN(ΣΥΝΘΕΣΗ_ΔΕΙΚΤΩΝ!AJ177/ΣΥΝΘΕΣΗ_ΔΕΙΚΤΩΝ!AJ176)</f>
        <v>-1.3459153374004801E-2</v>
      </c>
      <c r="AK176" s="10">
        <f>LN(ΣΥΝΘΕΣΗ_ΔΕΙΚΤΩΝ!AK177/ΣΥΝΘΕΣΗ_ΔΕΙΚΤΩΝ!AK176)</f>
        <v>4.0080213975386466E-3</v>
      </c>
    </row>
    <row r="177" spans="1:37" x14ac:dyDescent="0.25">
      <c r="A177" s="5">
        <v>43080</v>
      </c>
      <c r="B177" s="10">
        <f>LN(ΣΥΝΘΕΣΗ_ΔΕΙΚΤΩΝ!B178/ΣΥΝΘΕΣΗ_ΔΕΙΚΤΩΝ!B177)</f>
        <v>5.2850255140537723E-3</v>
      </c>
      <c r="C177" s="10">
        <f>LN(ΣΥΝΘΕΣΗ_ΔΕΙΚΤΩΝ!C178/ΣΥΝΘΕΣΗ_ΔΕΙΚΤΩΝ!C177)</f>
        <v>2.3255824434754366E-3</v>
      </c>
      <c r="D177" s="10">
        <f>LN(ΣΥΝΘΕΣΗ_ΔΕΙΚΤΩΝ!D178/ΣΥΝΘΕΣΗ_ΔΕΙΚΤΩΝ!D177)</f>
        <v>-5.8651194523981339E-3</v>
      </c>
      <c r="E177" s="10">
        <f>LN(ΣΥΝΘΕΣΗ_ΔΕΙΚΤΩΝ!E178/ΣΥΝΘΕΣΗ_ΔΕΙΚΤΩΝ!E177)</f>
        <v>7.4460507840785322E-3</v>
      </c>
      <c r="F177" s="10">
        <f>LN(ΣΥΝΘΕΣΗ_ΔΕΙΚΤΩΝ!F178/ΣΥΝΘΕΣΗ_ΔΕΙΚΤΩΝ!F177)</f>
        <v>-2.0717872503747143E-2</v>
      </c>
      <c r="G177" s="10">
        <f>LN(ΣΥΝΘΕΣΗ_ΔΕΙΚΤΩΝ!G178/ΣΥΝΘΕΣΗ_ΔΕΙΚΤΩΝ!G177)</f>
        <v>2.4097551579060524E-2</v>
      </c>
      <c r="H177" s="10">
        <f>LN(ΣΥΝΘΕΣΗ_ΔΕΙΚΤΩΝ!H178/ΣΥΝΘΕΣΗ_ΔΕΙΚΤΩΝ!H177)</f>
        <v>-7.7720598477029734E-3</v>
      </c>
      <c r="I177" s="10">
        <f>LN(ΣΥΝΘΕΣΗ_ΔΕΙΚΤΩΝ!I178/ΣΥΝΘΕΣΗ_ΔΕΙΚΤΩΝ!I177)</f>
        <v>0</v>
      </c>
      <c r="J177" s="10">
        <f>LN(ΣΥΝΘΕΣΗ_ΔΕΙΚΤΩΝ!J178/ΣΥΝΘΕΣΗ_ΔΕΙΚΤΩΝ!J177)</f>
        <v>-7.633624855071095E-3</v>
      </c>
      <c r="K177" s="10">
        <f>LN(ΣΥΝΘΕΣΗ_ΔΕΙΚΤΩΝ!K178/ΣΥΝΘΕΣΗ_ΔΕΙΚΤΩΝ!K177)</f>
        <v>-5.4200674693392556E-3</v>
      </c>
      <c r="L177" s="10">
        <f>LN(ΣΥΝΘΕΣΗ_ΔΕΙΚΤΩΝ!L178/ΣΥΝΘΕΣΗ_ΔΕΙΚΤΩΝ!L177)</f>
        <v>9.7697915958050302E-3</v>
      </c>
      <c r="M177" s="10">
        <f>LN(ΣΥΝΘΕΣΗ_ΔΕΙΚΤΩΝ!M178/ΣΥΝΘΕΣΗ_ΔΕΙΚΤΩΝ!M177)</f>
        <v>-1.1696039763191187E-2</v>
      </c>
      <c r="N177" s="10">
        <f>LN(ΣΥΝΘΕΣΗ_ΔΕΙΚΤΩΝ!N178/ΣΥΝΘΕΣΗ_ΔΕΙΚΤΩΝ!N177)</f>
        <v>1.0378828124200214E-3</v>
      </c>
      <c r="O177" s="10">
        <f>LN(ΣΥΝΘΕΣΗ_ΔΕΙΚΤΩΝ!O178/ΣΥΝΘΕΣΗ_ΔΕΙΚΤΩΝ!O177)</f>
        <v>1.5873349156290163E-2</v>
      </c>
      <c r="P177" s="10">
        <f>LN(ΣΥΝΘΕΣΗ_ΔΕΙΚΤΩΝ!P178/ΣΥΝΘΕΣΗ_ΔΕΙΚΤΩΝ!P177)</f>
        <v>-3.8349805374865979E-2</v>
      </c>
      <c r="Q177" s="10">
        <f>LN(ΣΥΝΘΕΣΗ_ΔΕΙΚΤΩΝ!Q178/ΣΥΝΘΕΣΗ_ΔΕΙΚΤΩΝ!Q177)</f>
        <v>1.4093763075859521E-2</v>
      </c>
      <c r="R177" s="10">
        <f>LN(ΣΥΝΘΕΣΗ_ΔΕΙΚΤΩΝ!R178/ΣΥΝΘΕΣΗ_ΔΕΙΚΤΩΝ!R177)</f>
        <v>4.7506027585977988E-3</v>
      </c>
      <c r="S177" s="10">
        <f>LN(ΣΥΝΘΕΣΗ_ΔΕΙΚΤΩΝ!S178/ΣΥΝΘΕΣΗ_ΔΕΙΚΤΩΝ!S177)</f>
        <v>-6.9686693160934277E-3</v>
      </c>
      <c r="T177" s="10">
        <f>LN(ΣΥΝΘΕΣΗ_ΔΕΙΚΤΩΝ!T178/ΣΥΝΘΕΣΗ_ΔΕΙΚΤΩΝ!T177)</f>
        <v>5.3671756067399969E-3</v>
      </c>
      <c r="U177" s="10">
        <f>LN(ΣΥΝΘΕΣΗ_ΔΕΙΚΤΩΝ!U178/ΣΥΝΘΕΣΗ_ΔΕΙΚΤΩΝ!U177)</f>
        <v>0</v>
      </c>
      <c r="V177" s="10">
        <f>LN(ΣΥΝΘΕΣΗ_ΔΕΙΚΤΩΝ!V178/ΣΥΝΘΕΣΗ_ΔΕΙΚΤΩΝ!V177)</f>
        <v>-9.2166551049239522E-3</v>
      </c>
      <c r="W177" s="10">
        <f>LN(ΣΥΝΘΕΣΗ_ΔΕΙΚΤΩΝ!W178/ΣΥΝΘΕΣΗ_ΔΕΙΚΤΩΝ!W177)</f>
        <v>0</v>
      </c>
      <c r="X177" s="10">
        <f>LN(ΣΥΝΘΕΣΗ_ΔΕΙΚΤΩΝ!X178/ΣΥΝΘΕΣΗ_ΔΕΙΚΤΩΝ!X177)</f>
        <v>0</v>
      </c>
      <c r="Y177" s="10">
        <f>LN(ΣΥΝΘΕΣΗ_ΔΕΙΚΤΩΝ!Y178/ΣΥΝΘΕΣΗ_ΔΕΙΚΤΩΝ!Y177)</f>
        <v>-4.0749659173556232E-2</v>
      </c>
      <c r="Z177" s="10">
        <f>LN(ΣΥΝΘΕΣΗ_ΔΕΙΚΤΩΝ!Z178/ΣΥΝΘΕΣΗ_ΔΕΙΚΤΩΝ!Z177)</f>
        <v>0</v>
      </c>
      <c r="AA177" s="10">
        <f>LN(ΣΥΝΘΕΣΗ_ΔΕΙΚΤΩΝ!AA178/ΣΥΝΘΕΣΗ_ΔΕΙΚΤΩΝ!AA177)</f>
        <v>-1.1680859612755681E-2</v>
      </c>
      <c r="AB177" s="10">
        <f>LN(ΣΥΝΘΕΣΗ_ΔΕΙΚΤΩΝ!AB178/ΣΥΝΘΕΣΗ_ΔΕΙΚΤΩΝ!AB177)</f>
        <v>-1.3857034661426354E-2</v>
      </c>
      <c r="AC177" s="10">
        <f>LN(ΣΥΝΘΕΣΗ_ΔΕΙΚΤΩΝ!AC178/ΣΥΝΘΕΣΗ_ΔΕΙΚΤΩΝ!AC177)</f>
        <v>1.7544309650909525E-2</v>
      </c>
      <c r="AD177" s="10">
        <f>LN(ΣΥΝΘΕΣΗ_ΔΕΙΚΤΩΝ!AD178/ΣΥΝΘΕΣΗ_ΔΕΙΚΤΩΝ!AD177)</f>
        <v>4.7656960730144251E-3</v>
      </c>
      <c r="AE177" s="10">
        <f>LN(ΣΥΝΘΕΣΗ_ΔΕΙΚΤΩΝ!AE178/ΣΥΝΘΕΣΗ_ΔΕΙΚΤΩΝ!AE177)</f>
        <v>-1.5504186535965312E-2</v>
      </c>
      <c r="AF177" s="10">
        <f>LN(ΣΥΝΘΕΣΗ_ΔΕΙΚΤΩΝ!AF178/ΣΥΝΘΕΣΗ_ΔΕΙΚΤΩΝ!AF177)</f>
        <v>0</v>
      </c>
      <c r="AG177" s="10">
        <f>LN(ΣΥΝΘΕΣΗ_ΔΕΙΚΤΩΝ!AG178/ΣΥΝΘΕΣΗ_ΔΕΙΚΤΩΝ!AG177)</f>
        <v>1.5234244571847987E-2</v>
      </c>
      <c r="AH177" s="10">
        <f>LN(ΣΥΝΘΕΣΗ_ΔΕΙΚΤΩΝ!AH178/ΣΥΝΘΕΣΗ_ΔΕΙΚΤΩΝ!AH177)</f>
        <v>1.2170535620255114E-2</v>
      </c>
      <c r="AI177" s="10">
        <f>LN(ΣΥΝΘΕΣΗ_ΔΕΙΚΤΩΝ!AI178/ΣΥΝΘΕΣΗ_ΔΕΙΚΤΩΝ!AI177)</f>
        <v>1.2883832574545969E-3</v>
      </c>
      <c r="AJ177" s="10">
        <f>LN(ΣΥΝΘΕΣΗ_ΔΕΙΚΤΩΝ!AJ178/ΣΥΝΘΕΣΗ_ΔΕΙΚΤΩΝ!AJ177)</f>
        <v>-2.1918685707646275E-2</v>
      </c>
      <c r="AK177" s="10">
        <f>LN(ΣΥΝΘΕΣΗ_ΔΕΙΚΤΩΝ!AK178/ΣΥΝΘΕΣΗ_ΔΕΙΚΤΩΝ!AK177)</f>
        <v>2.7615167032973391E-2</v>
      </c>
    </row>
    <row r="178" spans="1:37" x14ac:dyDescent="0.25">
      <c r="A178" s="5">
        <v>43081</v>
      </c>
      <c r="B178" s="10">
        <f>LN(ΣΥΝΘΕΣΗ_ΔΕΙΚΤΩΝ!B179/ΣΥΝΘΕΣΗ_ΔΕΙΚΤΩΝ!B178)</f>
        <v>-4.528309624747511E-3</v>
      </c>
      <c r="C178" s="10">
        <f>LN(ΣΥΝΘΕΣΗ_ΔΕΙΚΤΩΝ!C179/ΣΥΝΘΕΣΗ_ΔΕΙΚΤΩΝ!C178)</f>
        <v>-1.8757877070557025E-2</v>
      </c>
      <c r="D178" s="10">
        <f>LN(ΣΥΝΘΕΣΗ_ΔΕΙΚΤΩΝ!D179/ΣΥΝΘΕΣΗ_ΔΕΙΚΤΩΝ!D178)</f>
        <v>-3.5356548323076439E-3</v>
      </c>
      <c r="E178" s="10">
        <f>LN(ΣΥΝΘΕΣΗ_ΔΕΙΚΤΩΝ!E179/ΣΥΝΘΕΣΗ_ΔΕΙΚΤΩΝ!E178)</f>
        <v>2.9629651306570487E-3</v>
      </c>
      <c r="F178" s="10">
        <f>LN(ΣΥΝΘΕΣΗ_ΔΕΙΚΤΩΝ!F179/ΣΥΝΘΕΣΗ_ΔΕΙΚΤΩΝ!F178)</f>
        <v>-1.6116038943415328E-3</v>
      </c>
      <c r="G178" s="10">
        <f>LN(ΣΥΝΘΕΣΗ_ΔΕΙΚΤΩΝ!G179/ΣΥΝΘΕΣΗ_ΔΕΙΚΤΩΝ!G178)</f>
        <v>1.0152371464018128E-2</v>
      </c>
      <c r="H178" s="10">
        <f>LN(ΣΥΝΘΕΣΗ_ΔΕΙΚΤΩΝ!H179/ΣΥΝΘΕΣΗ_ΔΕΙΚΤΩΝ!H178)</f>
        <v>-3.9087997650527201E-3</v>
      </c>
      <c r="I178" s="10">
        <f>LN(ΣΥΝΘΕΣΗ_ΔΕΙΚΤΩΝ!I179/ΣΥΝΘΕΣΗ_ΔΕΙΚΤΩΝ!I178)</f>
        <v>0</v>
      </c>
      <c r="J178" s="10">
        <f>LN(ΣΥΝΘΕΣΗ_ΔΕΙΚΤΩΝ!J179/ΣΥΝΘΕΣΗ_ΔΕΙΚΤΩΝ!J178)</f>
        <v>-1.9342962843130987E-2</v>
      </c>
      <c r="K178" s="10">
        <f>LN(ΣΥΝΘΕΣΗ_ΔΕΙΚΤΩΝ!K179/ΣΥΝΘΕΣΗ_ΔΕΙΚΤΩΝ!K178)</f>
        <v>1.6172859245600968E-2</v>
      </c>
      <c r="L178" s="10">
        <f>LN(ΣΥΝΘΕΣΗ_ΔΕΙΚΤΩΝ!L179/ΣΥΝΘΕΣΗ_ΔΕΙΚΤΩΝ!L178)</f>
        <v>-2.781642961876914E-3</v>
      </c>
      <c r="M178" s="10">
        <f>LN(ΣΥΝΘΕΣΗ_ΔΕΙΚΤΩΝ!M179/ΣΥΝΘΕΣΗ_ΔΕΙΚΤΩΝ!M178)</f>
        <v>-1.6820861829848262E-3</v>
      </c>
      <c r="N178" s="10">
        <f>LN(ΣΥΝΘΕΣΗ_ΔΕΙΚΤΩΝ!N179/ΣΥΝΘΕΣΗ_ΔΕΙΚΤΩΝ!N178)</f>
        <v>0</v>
      </c>
      <c r="O178" s="10">
        <f>LN(ΣΥΝΘΕΣΗ_ΔΕΙΚΤΩΝ!O179/ΣΥΝΘΕΣΗ_ΔΕΙΚΤΩΝ!O178)</f>
        <v>-6.7720349099445847E-3</v>
      </c>
      <c r="P178" s="10">
        <f>LN(ΣΥΝΘΕΣΗ_ΔΕΙΚΤΩΝ!P179/ΣΥΝΘΕΣΗ_ΔΕΙΚΤΩΝ!P178)</f>
        <v>-8.2645098498934245E-3</v>
      </c>
      <c r="Q178" s="10">
        <f>LN(ΣΥΝΘΕΣΗ_ΔΕΙΚΤΩΝ!Q179/ΣΥΝΘΕΣΗ_ΔΕΙΚΤΩΝ!Q178)</f>
        <v>0</v>
      </c>
      <c r="R178" s="10">
        <f>LN(ΣΥΝΘΕΣΗ_ΔΕΙΚΤΩΝ!R179/ΣΥΝΘΕΣΗ_ΔΕΙΚΤΩΝ!R178)</f>
        <v>1.3182865114878272E-2</v>
      </c>
      <c r="S178" s="10">
        <f>LN(ΣΥΝΘΕΣΗ_ΔΕΙΚΤΩΝ!S179/ΣΥΝΘΕΣΗ_ΔΕΙΚΤΩΝ!S178)</f>
        <v>3.6617363238223309E-2</v>
      </c>
      <c r="T178" s="10">
        <f>LN(ΣΥΝΘΕΣΗ_ΔΕΙΚΤΩΝ!T179/ΣΥΝΘΕΣΗ_ΔΕΙΚΤΩΝ!T178)</f>
        <v>-1.7178336535084628E-2</v>
      </c>
      <c r="U178" s="10">
        <f>LN(ΣΥΝΘΕΣΗ_ΔΕΙΚΤΩΝ!U179/ΣΥΝΘΕΣΗ_ΔΕΙΚΤΩΝ!U178)</f>
        <v>-3.2789822822990956E-2</v>
      </c>
      <c r="V178" s="10">
        <f>LN(ΣΥΝΘΕΣΗ_ΔΕΙΚΤΩΝ!V179/ΣΥΝΘΕΣΗ_ΔΕΙΚΤΩΝ!V178)</f>
        <v>-1.68071183163814E-2</v>
      </c>
      <c r="W178" s="10">
        <f>LN(ΣΥΝΘΕΣΗ_ΔΕΙΚΤΩΝ!W179/ΣΥΝΘΕΣΗ_ΔΕΙΚΤΩΝ!W178)</f>
        <v>0</v>
      </c>
      <c r="X178" s="10">
        <f>LN(ΣΥΝΘΕΣΗ_ΔΕΙΚΤΩΝ!X179/ΣΥΝΘΕΣΗ_ΔΕΙΚΤΩΝ!X178)</f>
        <v>2.3781224049674193E-3</v>
      </c>
      <c r="Y178" s="10">
        <f>LN(ΣΥΝΘΕΣΗ_ΔΕΙΚΤΩΝ!Y179/ΣΥΝΘΕΣΗ_ΔΕΙΚΤΩΝ!Y178)</f>
        <v>3.0278359306260858E-2</v>
      </c>
      <c r="Z178" s="10">
        <f>LN(ΣΥΝΘΕΣΗ_ΔΕΙΚΤΩΝ!Z179/ΣΥΝΘΕΣΗ_ΔΕΙΚΤΩΝ!Z178)</f>
        <v>-1.3698844358161915E-2</v>
      </c>
      <c r="AA178" s="10">
        <f>LN(ΣΥΝΘΕΣΗ_ΔΕΙΚΤΩΝ!AA179/ΣΥΝΘΕΣΗ_ΔΕΙΚΤΩΝ!AA178)</f>
        <v>-2.1108963210235168E-2</v>
      </c>
      <c r="AB178" s="10">
        <f>LN(ΣΥΝΘΕΣΗ_ΔΕΙΚΤΩΝ!AB179/ΣΥΝΘΕΣΗ_ΔΕΙΚΤΩΝ!AB178)</f>
        <v>-9.345862418237658E-3</v>
      </c>
      <c r="AC178" s="10">
        <f>LN(ΣΥΝΘΕΣΗ_ΔΕΙΚΤΩΝ!AC179/ΣΥΝΘΕΣΗ_ΔΕΙΚΤΩΝ!AC178)</f>
        <v>6.725222700916747E-2</v>
      </c>
      <c r="AD178" s="10">
        <f>LN(ΣΥΝΘΕΣΗ_ΔΕΙΚΤΩΝ!AD179/ΣΥΝΘΕΣΗ_ΔΕΙΚΤΩΝ!AD178)</f>
        <v>-1.7586384502075978E-2</v>
      </c>
      <c r="AE178" s="10">
        <f>LN(ΣΥΝΘΕΣΗ_ΔΕΙΚΤΩΝ!AE179/ΣΥΝΘΕΣΗ_ΔΕΙΚΤΩΝ!AE178)</f>
        <v>1.7425416713859134E-2</v>
      </c>
      <c r="AF178" s="10">
        <f>LN(ΣΥΝΘΕΣΗ_ΔΕΙΚΤΩΝ!AF179/ΣΥΝΘΕΣΗ_ΔΕΙΚΤΩΝ!AF178)</f>
        <v>-1.5361285161487206E-2</v>
      </c>
      <c r="AG178" s="10">
        <f>LN(ΣΥΝΘΕΣΗ_ΔΕΙΚΤΩΝ!AG179/ΣΥΝΘΕΣΗ_ΔΕΙΚΤΩΝ!AG178)</f>
        <v>4.3103515011222631E-3</v>
      </c>
      <c r="AH178" s="10">
        <f>LN(ΣΥΝΘΕΣΗ_ΔΕΙΚΤΩΝ!AH179/ΣΥΝΘΕΣΗ_ΔΕΙΚΤΩΝ!AH178)</f>
        <v>-3.6965194233471589E-2</v>
      </c>
      <c r="AI178" s="10">
        <f>LN(ΣΥΝΘΕΣΗ_ΔΕΙΚΤΩΝ!AI179/ΣΥΝΘΕΣΗ_ΔΕΙΚΤΩΝ!AI178)</f>
        <v>0</v>
      </c>
      <c r="AJ178" s="10">
        <f>LN(ΣΥΝΘΕΣΗ_ΔΕΙΚΤΩΝ!AJ179/ΣΥΝΘΕΣΗ_ΔΕΙΚΤΩΝ!AJ178)</f>
        <v>5.1293294387550481E-2</v>
      </c>
      <c r="AK178" s="10">
        <f>LN(ΣΥΝΘΕΣΗ_ΔΕΙΚΤΩΝ!AK179/ΣΥΝΘΕΣΗ_ΔΕΙΚΤΩΝ!AK178)</f>
        <v>7.7519768043179237E-3</v>
      </c>
    </row>
    <row r="179" spans="1:37" x14ac:dyDescent="0.25">
      <c r="A179" s="5">
        <v>43082</v>
      </c>
      <c r="B179" s="10">
        <f>LN(ΣΥΝΘΕΣΗ_ΔΕΙΚΤΩΝ!B180/ΣΥΝΘΕΣΗ_ΔΕΙΚΤΩΝ!B179)</f>
        <v>4.9047447882366478E-3</v>
      </c>
      <c r="C179" s="10">
        <f>LN(ΣΥΝΘΕΣΗ_ΔΕΙΚΤΩΝ!C180/ΣΥΝΘΕΣΗ_ΔΕΙΚΤΩΝ!C179)</f>
        <v>2.9156584291455487E-2</v>
      </c>
      <c r="D179" s="10">
        <f>LN(ΣΥΝΘΕΣΗ_ΔΕΙΚΤΩΝ!D180/ΣΥΝΘΕΣΗ_ΔΕΙΚΤΩΝ!D179)</f>
        <v>3.5356548323075758E-3</v>
      </c>
      <c r="E179" s="10">
        <f>LN(ΣΥΝΘΕΣΗ_ΔΕΙΚΤΩΝ!E180/ΣΥΝΘΕΣΗ_ΔΕΙΚΤΩΝ!E179)</f>
        <v>2.9156584291455487E-2</v>
      </c>
      <c r="F179" s="10">
        <f>LN(ΣΥΝΘΕΣΗ_ΔΕΙΚΤΩΝ!F180/ΣΥΝΘΕΣΗ_ΔΕΙΚΤΩΝ!F179)</f>
        <v>6.4308903302903314E-3</v>
      </c>
      <c r="G179" s="10">
        <f>LN(ΣΥΝΘΕΣΗ_ΔΕΙΚΤΩΝ!G180/ΣΥΝΘΕΣΗ_ΔΕΙΚΤΩΝ!G179)</f>
        <v>1.6694878572170054E-2</v>
      </c>
      <c r="H179" s="10">
        <f>LN(ΣΥΝΘΕΣΗ_ΔΕΙΚΤΩΝ!H180/ΣΥΝΘΕΣΗ_ΔΕΙΚΤΩΝ!H179)</f>
        <v>1.5544354437800379E-2</v>
      </c>
      <c r="I179" s="10">
        <f>LN(ΣΥΝΘΕΣΗ_ΔΕΙΚΤΩΝ!I180/ΣΥΝΘΕΣΗ_ΔΕΙΚΤΩΝ!I179)</f>
        <v>3.5091319811269978E-2</v>
      </c>
      <c r="J179" s="10">
        <f>LN(ΣΥΝΘΕΣΗ_ΔΕΙΚΤΩΝ!J180/ΣΥΝΘΕΣΗ_ΔΕΙΚΤΩΝ!J179)</f>
        <v>2.3167059281534379E-2</v>
      </c>
      <c r="K179" s="10">
        <f>LN(ΣΥΝΘΕΣΗ_ΔΕΙΚΤΩΝ!K180/ΣΥΝΘΕΣΗ_ΔΕΙΚΤΩΝ!K179)</f>
        <v>-7.5147965024863874E-3</v>
      </c>
      <c r="L179" s="10">
        <f>LN(ΣΥΝΘΕΣΗ_ΔΕΙΚΤΩΝ!L180/ΣΥΝΘΕΣΗ_ΔΕΙΚΤΩΝ!L179)</f>
        <v>1.3831479148461799E-2</v>
      </c>
      <c r="M179" s="10">
        <f>LN(ΣΥΝΘΕΣΗ_ΔΕΙΚΤΩΝ!M180/ΣΥΝΘΕΣΗ_ΔΕΙΚΤΩΝ!M179)</f>
        <v>6.7114345879867778E-3</v>
      </c>
      <c r="N179" s="10">
        <f>LN(ΣΥΝΘΕΣΗ_ΔΕΙΚΤΩΝ!N180/ΣΥΝΘΕΣΗ_ΔΕΙΚΤΩΝ!N179)</f>
        <v>-1.9906367116803016E-2</v>
      </c>
      <c r="O179" s="10">
        <f>LN(ΣΥΝΘΕΣΗ_ΔΕΙΚΤΩΝ!O180/ΣΥΝΘΕΣΗ_ΔΕΙΚΤΩΝ!O179)</f>
        <v>7.8962621222255398E-3</v>
      </c>
      <c r="P179" s="10">
        <f>LN(ΣΥΝΘΕΣΗ_ΔΕΙΚΤΩΝ!P180/ΣΥΝΘΕΣΗ_ΔΕΙΚΤΩΝ!P179)</f>
        <v>1.0320009031989449E-2</v>
      </c>
      <c r="Q179" s="10">
        <f>LN(ΣΥΝΘΕΣΗ_ΔΕΙΚΤΩΝ!Q180/ΣΥΝΘΕΣΗ_ΔΕΙΚΤΩΝ!Q179)</f>
        <v>-1.6677743841784592E-2</v>
      </c>
      <c r="R179" s="10">
        <f>LN(ΣΥΝΘΕΣΗ_ΔΕΙΚΤΩΝ!R180/ΣΥΝΘΕΣΗ_ΔΕΙΚΤΩΝ!R179)</f>
        <v>2.9495225697634759E-2</v>
      </c>
      <c r="S179" s="10">
        <f>LN(ΣΥΝΘΕΣΗ_ΔΕΙΚΤΩΝ!S180/ΣΥΝΘΕΣΗ_ΔΕΙΚΤΩΝ!S179)</f>
        <v>0</v>
      </c>
      <c r="T179" s="10">
        <f>LN(ΣΥΝΘΕΣΗ_ΔΕΙΚΤΩΝ!T180/ΣΥΝΘΕΣΗ_ΔΕΙΚΤΩΝ!T179)</f>
        <v>1.4742281737203431E-2</v>
      </c>
      <c r="U179" s="10">
        <f>LN(ΣΥΝΘΕΣΗ_ΔΕΙΚΤΩΝ!U180/ΣΥΝΘΕΣΗ_ΔΕΙΚΤΩΝ!U179)</f>
        <v>-1.3423020332140661E-2</v>
      </c>
      <c r="V179" s="10">
        <f>LN(ΣΥΝΘΕΣΗ_ΔΕΙΚΤΩΝ!V180/ΣΥΝΘΕΣΗ_ΔΕΙΚΤΩΝ!V179)</f>
        <v>-1.901197948857189E-2</v>
      </c>
      <c r="W179" s="10">
        <f>LN(ΣΥΝΘΕΣΗ_ΔΕΙΚΤΩΝ!W180/ΣΥΝΘΕΣΗ_ΔΕΙΚΤΩΝ!W179)</f>
        <v>3.1598205450166228E-2</v>
      </c>
      <c r="X179" s="10">
        <f>LN(ΣΥΝΘΕΣΗ_ΔΕΙΚΤΩΝ!X180/ΣΥΝΘΕΣΗ_ΔΕΙΚΤΩΝ!X179)</f>
        <v>0</v>
      </c>
      <c r="Y179" s="10">
        <f>LN(ΣΥΝΘΕΣΗ_ΔΕΙΚΤΩΝ!Y180/ΣΥΝΘΕΣΗ_ΔΕΙΚΤΩΝ!Y179)</f>
        <v>-1.7699577099400749E-2</v>
      </c>
      <c r="Z179" s="10">
        <f>LN(ΣΥΝΘΕΣΗ_ΔΕΙΚΤΩΝ!Z180/ΣΥΝΘΕΣΗ_ΔΕΙΚΤΩΝ!Z179)</f>
        <v>6.8728792877620504E-3</v>
      </c>
      <c r="AA179" s="10">
        <f>LN(ΣΥΝΘΕΣΗ_ΔΕΙΚΤΩΝ!AA180/ΣΥΝΘΕΣΗ_ΔΕΙΚΤΩΝ!AA179)</f>
        <v>1.980262729617973E-2</v>
      </c>
      <c r="AB179" s="10">
        <f>LN(ΣΥΝΘΕΣΗ_ΔΕΙΚΤΩΝ!AB180/ΣΥΝΘΕΣΗ_ΔΕΙΚΤΩΝ!AB179)</f>
        <v>1.8605187831034486E-2</v>
      </c>
      <c r="AC179" s="10">
        <f>LN(ΣΥΝΘΕΣΗ_ΔΕΙΚΤΩΝ!AC180/ΣΥΝΘΕΣΗ_ΔΕΙΚΤΩΝ!AC179)</f>
        <v>3.593200922606337E-2</v>
      </c>
      <c r="AD179" s="10">
        <f>LN(ΣΥΝΘΕΣΗ_ΔΕΙΚΤΩΝ!AD180/ΣΥΝΘΕΣΗ_ΔΕΙΚΤΩΝ!AD179)</f>
        <v>3.0184976338397666E-2</v>
      </c>
      <c r="AE179" s="10">
        <f>LN(ΣΥΝΘΕΣΗ_ΔΕΙΚΤΩΝ!AE180/ΣΥΝΘΕΣΗ_ΔΕΙΚΤΩΝ!AE179)</f>
        <v>5.7416425676751828E-3</v>
      </c>
      <c r="AF179" s="10">
        <f>LN(ΣΥΝΘΕΣΗ_ΔΕΙΚΤΩΝ!AF180/ΣΥΝΘΕΣΗ_ΔΕΙΚΤΩΝ!AF179)</f>
        <v>-2.8259337314403162E-2</v>
      </c>
      <c r="AG179" s="10">
        <f>LN(ΣΥΝΘΕΣΗ_ΔΕΙΚΤΩΝ!AG180/ΣΥΝΘΕΣΗ_ΔΕΙΚΤΩΝ!AG179)</f>
        <v>-3.2789822822990956E-2</v>
      </c>
      <c r="AH179" s="10">
        <f>LN(ΣΥΝΘΕΣΗ_ΔΕΙΚΤΩΝ!AH180/ΣΥΝΘΕΣΗ_ΔΕΙΚΤΩΝ!AH179)</f>
        <v>-1.6878037787351748E-2</v>
      </c>
      <c r="AI179" s="10">
        <f>LN(ΣΥΝΘΕΣΗ_ΔΕΙΚΤΩΝ!AI180/ΣΥΝΘΕΣΗ_ΔΕΙΚΤΩΝ!AI179)</f>
        <v>2.1232220105774118E-2</v>
      </c>
      <c r="AJ179" s="10">
        <f>LN(ΣΥΝΘΕΣΗ_ΔΕΙΚΤΩΝ!AJ180/ΣΥΝΘΕΣΗ_ΔΕΙΚΤΩΝ!AJ179)</f>
        <v>2.5975486403260736E-2</v>
      </c>
      <c r="AK179" s="10">
        <f>LN(ΣΥΝΘΕΣΗ_ΔΕΙΚΤΩΝ!AK180/ΣΥΝΘΕΣΗ_ΔΕΙΚΤΩΝ!AK179)</f>
        <v>2.2901764286684414E-2</v>
      </c>
    </row>
    <row r="180" spans="1:37" x14ac:dyDescent="0.25">
      <c r="A180" s="5">
        <v>43083</v>
      </c>
      <c r="B180" s="10">
        <f>LN(ΣΥΝΘΕΣΗ_ΔΕΙΚΤΩΝ!B181/ΣΥΝΘΕΣΗ_ΔΕΙΚΤΩΝ!B180)</f>
        <v>-1.1297308676607482E-3</v>
      </c>
      <c r="C180" s="10">
        <f>LN(ΣΥΝΘΕΣΗ_ΔΕΙΚΤΩΝ!C181/ΣΥΝΘΕΣΗ_ΔΕΙΚΤΩΝ!C180)</f>
        <v>1.7094433359300255E-2</v>
      </c>
      <c r="D180" s="10">
        <f>LN(ΣΥΝΘΕΣΗ_ΔΕΙΚΤΩΝ!D181/ΣΥΝΘΕΣΗ_ΔΕΙΚΤΩΝ!D180)</f>
        <v>2.3256862164267183E-2</v>
      </c>
      <c r="E180" s="10">
        <f>LN(ΣΥΝΘΕΣΗ_ΔΕΙΚΤΩΝ!E181/ΣΥΝΘΕΣΗ_ΔΕΙΚΤΩΝ!E180)</f>
        <v>3.8059561824345195E-2</v>
      </c>
      <c r="F180" s="10">
        <f>LN(ΣΥΝΘΕΣΗ_ΔΕΙΚΤΩΝ!F181/ΣΥΝΘΕΣΗ_ΔΕΙΚΤΩΝ!F180)</f>
        <v>1.1155494171785452E-2</v>
      </c>
      <c r="G180" s="10">
        <f>LN(ΣΥΝΘΕΣΗ_ΔΕΙΚΤΩΝ!G181/ΣΥΝΘΕΣΗ_ΔΕΙΚΤΩΝ!G180)</f>
        <v>2.1294825970572921E-2</v>
      </c>
      <c r="H180" s="10">
        <f>LN(ΣΥΝΘΕΣΗ_ΔΕΙΚΤΩΝ!H181/ΣΥΝΘΕΣΗ_ΔΕΙΚΤΩΝ!H180)</f>
        <v>2.0356937068744103E-2</v>
      </c>
      <c r="I180" s="10">
        <f>LN(ΣΥΝΘΕΣΗ_ΔΕΙΚΤΩΝ!I181/ΣΥΝΘΕΣΗ_ΔΕΙΚΤΩΝ!I180)</f>
        <v>1.3698844358161927E-2</v>
      </c>
      <c r="J180" s="10">
        <f>LN(ΣΥΝΘΕΣΗ_ΔΕΙΚΤΩΝ!J181/ΣΥΝΘΕΣΗ_ΔΕΙΚΤΩΝ!J180)</f>
        <v>-7.6628727455691371E-3</v>
      </c>
      <c r="K180" s="10">
        <f>LN(ΣΥΝΘΕΣΗ_ΔΕΙΚΤΩΝ!K181/ΣΥΝΘΕΣΗ_ΔΕΙΚΤΩΝ!K180)</f>
        <v>3.9096368552785317E-2</v>
      </c>
      <c r="L180" s="10">
        <f>LN(ΣΥΝΘΕΣΗ_ΔΕΙΚΤΩΝ!L181/ΣΥΝΘΕΣΗ_ΔΕΙΚΤΩΝ!L180)</f>
        <v>9.5694510161506725E-3</v>
      </c>
      <c r="M180" s="10">
        <f>LN(ΣΥΝΘΕΣΗ_ΔΕΙΚΤΩΝ!M181/ΣΥΝΘΕΣΗ_ΔΕΙΚΤΩΝ!M180)</f>
        <v>2.1506205220963463E-2</v>
      </c>
      <c r="N180" s="10">
        <f>LN(ΣΥΝΘΕΣΗ_ΔΕΙΚΤΩΝ!N181/ΣΥΝΘΕΣΗ_ΔΕΙΚΤΩΝ!N180)</f>
        <v>-1.2779726646398882E-2</v>
      </c>
      <c r="O180" s="10">
        <f>LN(ΣΥΝΘΕΣΗ_ΔΕΙΚΤΩΝ!O181/ΣΥΝΘΕΣΗ_ΔΕΙΚΤΩΝ!O180)</f>
        <v>-1.1242272122808802E-3</v>
      </c>
      <c r="P180" s="10">
        <f>LN(ΣΥΝΘΕΣΗ_ΔΕΙΚΤΩΝ!P181/ΣΥΝΘΕΣΗ_ΔΕΙΚΤΩΝ!P180)</f>
        <v>1.8311803642337688E-2</v>
      </c>
      <c r="Q180" s="10">
        <f>LN(ΣΥΝΘΕΣΗ_ΔΕΙΚΤΩΝ!Q181/ΣΥΝΘΕΣΗ_ΔΕΙΚΤΩΝ!Q180)</f>
        <v>2.5839807659250678E-3</v>
      </c>
      <c r="R180" s="10">
        <f>LN(ΣΥΝΘΕΣΗ_ΔΕΙΚΤΩΝ!R181/ΣΥΝΘΕΣΗ_ΔΕΙΚΤΩΝ!R180)</f>
        <v>5.4347959859569949E-3</v>
      </c>
      <c r="S180" s="10">
        <f>LN(ΣΥΝΘΕΣΗ_ΔΕΙΚΤΩΝ!S181/ΣΥΝΘΕΣΗ_ΔΕΙΚΤΩΝ!S180)</f>
        <v>3.3152207316900335E-2</v>
      </c>
      <c r="T180" s="10">
        <f>LN(ΣΥΝΘΕΣΗ_ΔΕΙΚΤΩΝ!T181/ΣΥΝΘΕΣΗ_ΔΕΙΚΤΩΝ!T180)</f>
        <v>2.436054797881121E-3</v>
      </c>
      <c r="U180" s="10">
        <f>LN(ΣΥΝΘΕΣΗ_ΔΕΙΚΤΩΝ!U181/ΣΥΝΘΕΣΗ_ΔΕΙΚΤΩΝ!U180)</f>
        <v>2.6668247082161273E-2</v>
      </c>
      <c r="V180" s="10">
        <f>LN(ΣΥΝΘΕΣΗ_ΔΕΙΚΤΩΝ!V181/ΣΥΝΘΕΣΗ_ΔΕΙΚΤΩΝ!V180)</f>
        <v>1.7126964792800636E-2</v>
      </c>
      <c r="W180" s="10">
        <f>LN(ΣΥΝΘΕΣΗ_ΔΕΙΚΤΩΝ!W181/ΣΥΝΘΕΣΗ_ΔΕΙΚΤΩΝ!W180)</f>
        <v>3.5144946302769674E-2</v>
      </c>
      <c r="X180" s="10">
        <f>LN(ΣΥΝΘΕΣΗ_ΔΕΙΚΤΩΝ!X181/ΣΥΝΘΕΣΗ_ΔΕΙΚΤΩΝ!X180)</f>
        <v>1.1806512586989044E-2</v>
      </c>
      <c r="Y180" s="10">
        <f>LN(ΣΥΝΘΕΣΗ_ΔΕΙΚΤΩΝ!Y181/ΣΥΝΘΕΣΗ_ΔΕΙΚΤΩΝ!Y180)</f>
        <v>2.1202207650602906E-2</v>
      </c>
      <c r="Z180" s="10">
        <f>LN(ΣΥΝΘΕΣΗ_ΔΕΙΚΤΩΝ!Z181/ΣΥΝΘΕΣΗ_ΔΕΙΚΤΩΝ!Z180)</f>
        <v>2.7028672387919419E-2</v>
      </c>
      <c r="AA180" s="10">
        <f>LN(ΣΥΝΘΕΣΗ_ΔΕΙΚΤΩΝ!AA181/ΣΥΝΘΕΣΗ_ΔΕΙΚΤΩΝ!AA180)</f>
        <v>-5.2424759648499828E-3</v>
      </c>
      <c r="AB180" s="10">
        <f>LN(ΣΥΝΘΕΣΗ_ΔΕΙΚΤΩΝ!AB181/ΣΥΝΘΕΣΗ_ΔΕΙΚΤΩΝ!AB180)</f>
        <v>3.1748698314580485E-2</v>
      </c>
      <c r="AC180" s="10">
        <f>LN(ΣΥΝΘΕΣΗ_ΔΕΙΚΤΩΝ!AC181/ΣΥΝΘΕΣΗ_ΔΕΙΚΤΩΝ!AC180)</f>
        <v>-1.9802627296179643E-2</v>
      </c>
      <c r="AD180" s="10">
        <f>LN(ΣΥΝΘΕΣΗ_ΔΕΙΚΤΩΝ!AD181/ΣΥΝΘΕΣΗ_ΔΕΙΚΤΩΝ!AD180)</f>
        <v>3.9882586278319476E-2</v>
      </c>
      <c r="AE180" s="10">
        <f>LN(ΣΥΝΘΕΣΗ_ΔΕΙΚΤΩΝ!AE181/ΣΥΝΘΕΣΗ_ΔΕΙΚΤΩΝ!AE180)</f>
        <v>1.1385322225125429E-2</v>
      </c>
      <c r="AF180" s="10">
        <f>LN(ΣΥΝΘΕΣΗ_ΔΕΙΚΤΩΝ!AF181/ΣΥΝΘΕΣΗ_ΔΕΙΚΤΩΝ!AF180)</f>
        <v>7.9552631701953688E-2</v>
      </c>
      <c r="AG180" s="10">
        <f>LN(ΣΥΝΘΕΣΗ_ΔΕΙΚΤΩΝ!AG181/ΣΥΝΘΕΣΗ_ΔΕΙΚΤΩΝ!AG180)</f>
        <v>4.5610511252052274E-2</v>
      </c>
      <c r="AH180" s="10">
        <f>LN(ΣΥΝΘΕΣΗ_ΔΕΙΚΤΩΝ!AH181/ΣΥΝΘΕΣΗ_ΔΕΙΚΤΩΝ!AH180)</f>
        <v>1.6878037787351731E-2</v>
      </c>
      <c r="AI180" s="10">
        <f>LN(ΣΥΝΘΕΣΗ_ΔΕΙΚΤΩΝ!AI181/ΣΥΝΘΕΣΗ_ΔΕΙΚΤΩΝ!AI180)</f>
        <v>1.6667052485211643E-2</v>
      </c>
      <c r="AJ180" s="10">
        <f>LN(ΣΥΝΘΕΣΗ_ΔΕΙΚΤΩΝ!AJ181/ΣΥΝΘΕΣΗ_ΔΕΙΚΤΩΝ!AJ180)</f>
        <v>2.0305266160745523E-2</v>
      </c>
      <c r="AK180" s="10">
        <f>LN(ΣΥΝΘΕΣΗ_ΔΕΙΚΤΩΝ!AK181/ΣΥΝΘΕΣΗ_ΔΕΙΚΤΩΝ!AK180)</f>
        <v>0</v>
      </c>
    </row>
    <row r="181" spans="1:37" x14ac:dyDescent="0.25">
      <c r="A181" s="5">
        <v>43084</v>
      </c>
      <c r="B181" s="10">
        <f>LN(ΣΥΝΘΕΣΗ_ΔΕΙΚΤΩΝ!B182/ΣΥΝΘΕΣΗ_ΔΕΙΚΤΩΝ!B181)</f>
        <v>-1.9403309897587418E-2</v>
      </c>
      <c r="C181" s="10">
        <f>LN(ΣΥΝΘΕΣΗ_ΔΕΙΚΤΩΝ!C182/ΣΥΝΘΕΣΗ_ΔΕΙΚΤΩΝ!C181)</f>
        <v>7.8784875720798106E-3</v>
      </c>
      <c r="D181" s="10">
        <f>LN(ΣΥΝΘΕΣΗ_ΔΕΙΚΤΩΝ!D182/ΣΥΝΘΕΣΗ_ΔΕΙΚΤΩΝ!D181)</f>
        <v>0</v>
      </c>
      <c r="E181" s="10">
        <f>LN(ΣΥΝΘΕΣΗ_ΔΕΙΚΤΩΝ!E182/ΣΥΝΘΕΣΗ_ΔΕΙΚΤΩΝ!E181)</f>
        <v>-5.5478644377179786E-3</v>
      </c>
      <c r="F181" s="10">
        <f>LN(ΣΥΝΘΕΣΗ_ΔΕΙΚΤΩΝ!F182/ΣΥΝΘΕΣΗ_ΔΕΙΚΤΩΝ!F181)</f>
        <v>3.1645596029631616E-3</v>
      </c>
      <c r="G181" s="10">
        <f>LN(ΣΥΝΘΕΣΗ_ΔΕΙΚΤΩΝ!G182/ΣΥΝΘΕΣΗ_ΔΕΙΚΤΩΝ!G181)</f>
        <v>1.7671142562810844E-2</v>
      </c>
      <c r="H181" s="10">
        <f>LN(ΣΥΝΘΕΣΗ_ΔΕΙΚΤΩΝ!H182/ΣΥΝΘΕΣΗ_ΔΕΙΚΤΩΝ!H181)</f>
        <v>-2.5220694327099465E-3</v>
      </c>
      <c r="I181" s="10">
        <f>LN(ΣΥΝΘΕΣΗ_ΔΕΙΚΤΩΝ!I182/ΣΥΝΘΕΣΗ_ΔΕΙΚΤΩΝ!I181)</f>
        <v>1.1274076573217941E-2</v>
      </c>
      <c r="J181" s="10">
        <f>LN(ΣΥΝΘΕΣΗ_ΔΕΙΚΤΩΝ!J182/ΣΥΝΘΕΣΗ_ΔΕΙΚΤΩΝ!J181)</f>
        <v>1.5267472130788381E-2</v>
      </c>
      <c r="K181" s="10">
        <f>LN(ΣΥΝΘΕΣΗ_ΔΕΙΚΤΩΝ!K182/ΣΥΝΘΕΣΗ_ΔΕΙΚΤΩΝ!K181)</f>
        <v>5.1679701584425976E-3</v>
      </c>
      <c r="L181" s="10">
        <f>LN(ΣΥΝΘΕΣΗ_ΔΕΙΚΤΩΝ!L182/ΣΥΝΘΕΣΗ_ΔΕΙΚΤΩΝ!L181)</f>
        <v>0</v>
      </c>
      <c r="M181" s="10">
        <f>LN(ΣΥΝΘΕΣΗ_ΔΕΙΚΤΩΝ!M182/ΣΥΝΘΕΣΗ_ΔΕΙΚΤΩΝ!M181)</f>
        <v>0</v>
      </c>
      <c r="N181" s="10">
        <f>LN(ΣΥΝΘΕΣΗ_ΔΕΙΚΤΩΝ!N182/ΣΥΝΘΕΣΗ_ΔΕΙΚΤΩΝ!N181)</f>
        <v>-3.2206147000421719E-3</v>
      </c>
      <c r="O181" s="10">
        <f>LN(ΣΥΝΘΕΣΗ_ΔΕΙΚΤΩΝ!O182/ΣΥΝΘΕΣΗ_ΔΕΙΚΤΩΝ!O181)</f>
        <v>-4.5095905059751489E-3</v>
      </c>
      <c r="P181" s="10">
        <f>LN(ΣΥΝΘΕΣΗ_ΔΕΙΚΤΩΝ!P182/ΣΥΝΘΕΣΗ_ΔΕΙΚΤΩΝ!P181)</f>
        <v>-2.0181641562371246E-3</v>
      </c>
      <c r="Q181" s="10">
        <f>LN(ΣΥΝΘΕΣΗ_ΔΕΙΚΤΩΝ!Q182/ΣΥΝΘΕΣΗ_ΔΕΙΚΤΩΝ!Q181)</f>
        <v>0</v>
      </c>
      <c r="R181" s="10">
        <f>LN(ΣΥΝΘΕΣΗ_ΔΕΙΚΤΩΝ!R182/ΣΥΝΘΕΣΗ_ΔΕΙΚΤΩΝ!R181)</f>
        <v>1.8050546417300189E-3</v>
      </c>
      <c r="S181" s="10">
        <f>LN(ΣΥΝΘΕΣΗ_ΔΕΙΚΤΩΝ!S182/ΣΥΝΘΕΣΗ_ΔΕΙΚΤΩΝ!S181)</f>
        <v>4.3384015985983623E-3</v>
      </c>
      <c r="T181" s="10">
        <f>LN(ΣΥΝΘΕΣΗ_ΔΕΙΚΤΩΝ!T182/ΣΥΝΘΕΣΗ_ΔΕΙΚΤΩΝ!T181)</f>
        <v>9.6853057344636791E-3</v>
      </c>
      <c r="U181" s="10">
        <f>LN(ΣΥΝΘΕΣΗ_ΔΕΙΚΤΩΝ!U182/ΣΥΝΘΕΣΗ_ΔΕΙΚΤΩΝ!U181)</f>
        <v>0</v>
      </c>
      <c r="V181" s="10">
        <f>LN(ΣΥΝΘΕΣΗ_ΔΕΙΚΤΩΝ!V182/ΣΥΝΘΕΣΗ_ΔΕΙΚΤΩΝ!V181)</f>
        <v>-1.9048194970694363E-2</v>
      </c>
      <c r="W181" s="10">
        <f>LN(ΣΥΝΘΕΣΗ_ΔΕΙΚΤΩΝ!W182/ΣΥΝΘΕΣΗ_ΔΕΙΚΤΩΝ!W181)</f>
        <v>8.9686699827603161E-3</v>
      </c>
      <c r="X181" s="10">
        <f>LN(ΣΥΝΘΕΣΗ_ΔΕΙΚΤΩΝ!X182/ΣΥΝΘΕΣΗ_ΔΕΙΚΤΩΝ!X181)</f>
        <v>-4.7058910374125048E-3</v>
      </c>
      <c r="Y181" s="10">
        <f>LN(ΣΥΝΘΕΣΗ_ΔΕΙΚΤΩΝ!Y182/ΣΥΝΘΕΣΗ_ΔΕΙΚΤΩΝ!Y181)</f>
        <v>1.0434877292579494E-2</v>
      </c>
      <c r="Z181" s="10">
        <f>LN(ΣΥΝΘΕΣΗ_ΔΕΙΚΤΩΝ!Z182/ΣΥΝΘΕΣΗ_ΔΕΙΚΤΩΝ!Z181)</f>
        <v>-3.0459207484708459E-2</v>
      </c>
      <c r="AA181" s="10">
        <f>LN(ΣΥΝΘΕΣΗ_ΔΕΙΚΤΩΝ!AA182/ΣΥΝΘΕΣΗ_ΔΕΙΚΤΩΝ!AA181)</f>
        <v>1.1757156986043739E-2</v>
      </c>
      <c r="AB181" s="10">
        <f>LN(ΣΥΝΘΕΣΗ_ΔΕΙΚΤΩΝ!AB182/ΣΥΝΘΕΣΗ_ΔΕΙΚΤΩΝ!AB181)</f>
        <v>-1.8018505502678365E-2</v>
      </c>
      <c r="AC181" s="10">
        <f>LN(ΣΥΝΘΕΣΗ_ΔΕΙΚΤΩΝ!AC182/ΣΥΝΘΕΣΗ_ΔΕΙΚΤΩΝ!AC181)</f>
        <v>-7.9043207340452851E-2</v>
      </c>
      <c r="AD181" s="10">
        <f>LN(ΣΥΝΘΕΣΗ_ΔΕΙΚΤΩΝ!AD182/ΣΥΝΘΕΣΗ_ΔΕΙΚΤΩΝ!AD181)</f>
        <v>1.1958288988873576E-2</v>
      </c>
      <c r="AE181" s="10">
        <f>LN(ΣΥΝΘΕΣΗ_ΔΕΙΚΤΩΝ!AE182/ΣΥΝΘΕΣΗ_ΔΕΙΚΤΩΝ!AE181)</f>
        <v>-3.4552381506659728E-2</v>
      </c>
      <c r="AF181" s="10">
        <f>LN(ΣΥΝΘΕΣΗ_ΔΕΙΚΤΩΝ!AF182/ΣΥΝΘΕΣΗ_ΔΕΙΚΤΩΝ!AF181)</f>
        <v>2.8987536873252187E-2</v>
      </c>
      <c r="AG181" s="10">
        <f>LN(ΣΥΝΘΕΣΗ_ΔΕΙΚΤΩΝ!AG182/ΣΥΝΘΕΣΗ_ΔΕΙΚΤΩΝ!AG181)</f>
        <v>-2.1253993123134776E-3</v>
      </c>
      <c r="AH181" s="10">
        <f>LN(ΣΥΝΘΕΣΗ_ΔΕΙΚΤΩΝ!AH182/ΣΥΝΘΕΣΗ_ΔΕΙΚΤΩΝ!AH181)</f>
        <v>4.175371410480592E-3</v>
      </c>
      <c r="AI181" s="10">
        <f>LN(ΣΥΝΘΕΣΗ_ΔΕΙΚΤΩΝ!AI182/ΣΥΝΘΕΣΗ_ΔΕΙΚΤΩΝ!AI181)</f>
        <v>8.2304991365154435E-3</v>
      </c>
      <c r="AJ181" s="10">
        <f>LN(ΣΥΝΘΕΣΗ_ΔΕΙΚΤΩΝ!AJ182/ΣΥΝΘΕΣΗ_ΔΕΙΚΤΩΝ!AJ181)</f>
        <v>7.5094220221313479E-3</v>
      </c>
      <c r="AK181" s="10">
        <f>LN(ΣΥΝΘΕΣΗ_ΔΕΙΚΤΩΝ!AK182/ΣΥΝΘΕΣΗ_ΔΕΙΚΤΩΝ!AK181)</f>
        <v>3.7664827954768648E-3</v>
      </c>
    </row>
    <row r="182" spans="1:37" x14ac:dyDescent="0.25">
      <c r="A182" s="5">
        <v>43087</v>
      </c>
      <c r="B182" s="10">
        <f>LN(ΣΥΝΘΕΣΗ_ΔΕΙΚΤΩΝ!B183/ΣΥΝΘΕΣΗ_ΔΕΙΚΤΩΝ!B182)</f>
        <v>2.915216851033698E-2</v>
      </c>
      <c r="C182" s="10">
        <f>LN(ΣΥΝΘΕΣΗ_ΔΕΙΚΤΩΝ!C183/ΣΥΝΘΕΣΗ_ΔΕΙΚΤΩΝ!C182)</f>
        <v>1.9978466930886295E-2</v>
      </c>
      <c r="D182" s="10">
        <f>LN(ΣΥΝΘΕΣΗ_ΔΕΙΚΤΩΝ!D183/ΣΥΝΘΕΣΗ_ΔΕΙΚΤΩΝ!D182)</f>
        <v>6.8728792877620504E-3</v>
      </c>
      <c r="E182" s="10">
        <f>LN(ΣΥΝΘΕΣΗ_ΔΕΙΚΤΩΝ!E183/ΣΥΝΘΕΣΗ_ΔΕΙΚΤΩΝ!E182)</f>
        <v>5.547864437717963E-3</v>
      </c>
      <c r="F182" s="10">
        <f>LN(ΣΥΝΘΕΣΗ_ΔΕΙΚΤΩΝ!F183/ΣΥΝΘΕΣΗ_ΔΕΙΚΤΩΝ!F182)</f>
        <v>9.4340322333584942E-3</v>
      </c>
      <c r="G182" s="10">
        <f>LN(ΣΥΝΘΕΣΗ_ΔΕΙΚΤΩΝ!G183/ΣΥΝΘΕΣΗ_ΔΕΙΚΤΩΝ!G182)</f>
        <v>1.2658396871923465E-2</v>
      </c>
      <c r="H182" s="10">
        <f>LN(ΣΥΝΘΕΣΗ_ΔΕΙΚΤΩΝ!H183/ΣΥΝΘΕΣΗ_ΔΕΙΚΤΩΝ!H182)</f>
        <v>2.7398974188114562E-2</v>
      </c>
      <c r="I182" s="10">
        <f>LN(ΣΥΝΘΕΣΗ_ΔΕΙΚΤΩΝ!I183/ΣΥΝΘΕΣΗ_ΔΕΙΚΤΩΝ!I182)</f>
        <v>-4.4943895878392153E-3</v>
      </c>
      <c r="J182" s="10">
        <f>LN(ΣΥΝΘΕΣΗ_ΔΕΙΚΤΩΝ!J183/ΣΥΝΘΕΣΗ_ΔΕΙΚΤΩΝ!J182)</f>
        <v>1.1299555253933466E-2</v>
      </c>
      <c r="K182" s="10">
        <f>LN(ΣΥΝΘΕΣΗ_ΔΕΙΚΤΩΝ!K183/ΣΥΝΘΕΣΗ_ΔΕΙΚΤΩΝ!K182)</f>
        <v>5.5151820075080064E-2</v>
      </c>
      <c r="L182" s="10">
        <f>LN(ΣΥΝΘΕΣΗ_ΔΕΙΚΤΩΝ!L183/ΣΥΝΘΕΣΗ_ΔΕΙΚΤΩΝ!L182)</f>
        <v>3.3447934067540125E-2</v>
      </c>
      <c r="M182" s="10">
        <f>LN(ΣΥΝΘΕΣΗ_ΔΕΙΚΤΩΝ!M183/ΣΥΝΘΕΣΗ_ΔΕΙΚΤΩΝ!M182)</f>
        <v>4.8979689755469348E-3</v>
      </c>
      <c r="N182" s="10">
        <f>LN(ΣΥΝΘΕΣΗ_ΔΕΙΚΤΩΝ!N183/ΣΥΝΘΕΣΗ_ΔΕΙΚΤΩΝ!N182)</f>
        <v>2.9663191823558855E-2</v>
      </c>
      <c r="O182" s="10">
        <f>LN(ΣΥΝΘΕΣΗ_ΔΕΙΚΤΩΝ!O183/ΣΥΝΘΕΣΗ_ΔΕΙΚΤΩΝ!O182)</f>
        <v>1.1236073266925752E-2</v>
      </c>
      <c r="P182" s="10">
        <f>LN(ΣΥΝΘΕΣΗ_ΔΕΙΚΤΩΝ!P183/ΣΥΝΘΕΣΗ_ΔΕΙΚΤΩΝ!P182)</f>
        <v>6.0423144559626617E-3</v>
      </c>
      <c r="Q182" s="10">
        <f>LN(ΣΥΝΘΕΣΗ_ΔΕΙΚΤΩΝ!Q183/ΣΥΝΘΕΣΗ_ΔΕΙΚΤΩΝ!Q182)</f>
        <v>1.4093763075859521E-2</v>
      </c>
      <c r="R182" s="10">
        <f>LN(ΣΥΝΘΕΣΗ_ΔΕΙΚΤΩΝ!R183/ΣΥΝΘΕΣΗ_ΔΕΙΚΤΩΝ!R182)</f>
        <v>2.7569554038174213E-2</v>
      </c>
      <c r="S182" s="10">
        <f>LN(ΣΥΝΘΕΣΗ_ΔΕΙΚΤΩΝ!S183/ΣΥΝΘΕΣΗ_ΔΕΙΚΤΩΝ!S182)</f>
        <v>-8.695706967553932E-3</v>
      </c>
      <c r="T182" s="10">
        <f>LN(ΣΥΝΘΕΣΗ_ΔΕΙΚΤΩΝ!T183/ΣΥΝΘΕΣΗ_ΔΕΙΚΤΩΝ!T182)</f>
        <v>2.8505492997926259E-2</v>
      </c>
      <c r="U182" s="10">
        <f>LN(ΣΥΝΘΕΣΗ_ΔΕΙΚΤΩΝ!U183/ΣΥΝΘΕΣΗ_ΔΕΙΚΤΩΝ!U182)</f>
        <v>6.5574005461590396E-3</v>
      </c>
      <c r="V182" s="10">
        <f>LN(ΣΥΝΘΕΣΗ_ΔΕΙΚΤΩΝ!V183/ΣΥΝΘΕΣΗ_ΔΕΙΚΤΩΝ!V182)</f>
        <v>3.959046727100856E-2</v>
      </c>
      <c r="W182" s="10">
        <f>LN(ΣΥΝΘΕΣΗ_ΔΕΙΚΤΩΝ!W183/ΣΥΝΘΕΣΗ_ΔΕΙΚΤΩΝ!W182)</f>
        <v>0</v>
      </c>
      <c r="X182" s="10">
        <f>LN(ΣΥΝΘΕΣΗ_ΔΕΙΚΤΩΝ!X183/ΣΥΝΘΕΣΗ_ΔΕΙΚΤΩΝ!X182)</f>
        <v>-9.47874395454377E-3</v>
      </c>
      <c r="Y182" s="10">
        <f>LN(ΣΥΝΘΕΣΗ_ΔΕΙΚΤΩΝ!Y183/ΣΥΝΘΕΣΗ_ΔΕΙΚΤΩΝ!Y182)</f>
        <v>8.1372671960543291E-2</v>
      </c>
      <c r="Z182" s="10">
        <f>LN(ΣΥΝΘΕΣΗ_ΔΕΙΚΤΩΝ!Z183/ΣΥΝΘΕΣΗ_ΔΕΙΚΤΩΝ!Z182)</f>
        <v>3.0459207484708439E-2</v>
      </c>
      <c r="AA182" s="10">
        <f>LN(ΣΥΝΘΕΣΗ_ΔΕΙΚΤΩΝ!AA183/ΣΥΝΘΕΣΗ_ΔΕΙΚΤΩΝ!AA182)</f>
        <v>4.940840221076212E-2</v>
      </c>
      <c r="AB182" s="10">
        <f>LN(ΣΥΝΘΕΣΗ_ΔΕΙΚΤΩΝ!AB183/ΣΥΝΘΕΣΗ_ΔΕΙΚΤΩΝ!AB182)</f>
        <v>2.2472855852058576E-2</v>
      </c>
      <c r="AC182" s="10">
        <f>LN(ΣΥΝΘΕΣΗ_ΔΕΙΚΤΩΝ!AC183/ΣΥΝΘΕΣΗ_ΔΕΙΚΤΩΝ!AC182)</f>
        <v>2.5642430613337652E-2</v>
      </c>
      <c r="AD182" s="10">
        <f>LN(ΣΥΝΘΕΣΗ_ΔΕΙΚΤΩΝ!AD183/ΣΥΝΘΕΣΗ_ΔΕΙΚΤΩΝ!AD182)</f>
        <v>-1.0455659104338631E-2</v>
      </c>
      <c r="AE182" s="10">
        <f>LN(ΣΥΝΘΕΣΗ_ΔΕΙΚΤΩΝ!AE183/ΣΥΝΘΕΣΗ_ΔΕΙΚΤΩΝ!AE182)</f>
        <v>4.3942121856498761E-2</v>
      </c>
      <c r="AF182" s="10">
        <f>LN(ΣΥΝΘΕΣΗ_ΔΕΙΚΤΩΝ!AF183/ΣΥΝΘΕΣΗ_ΔΕΙΚΤΩΝ!AF182)</f>
        <v>-5.7306747089849834E-3</v>
      </c>
      <c r="AG182" s="10">
        <f>LN(ΣΥΝΘΕΣΗ_ΔΕΙΚΤΩΝ!AG183/ΣΥΝΘΕΣΗ_ΔΕΙΚΤΩΝ!AG182)</f>
        <v>-2.1299262578248533E-3</v>
      </c>
      <c r="AH182" s="10">
        <f>LN(ΣΥΝΘΕΣΗ_ΔΕΙΚΤΩΝ!AH183/ΣΥΝΘΕΣΗ_ΔΕΙΚΤΩΝ!AH182)</f>
        <v>2.8749413285986007E-2</v>
      </c>
      <c r="AI182" s="10">
        <f>LN(ΣΥΝΘΕΣΗ_ΔΕΙΚΤΩΝ!AI183/ΣΥΝΘΕΣΗ_ΔΕΙΚΤΩΝ!AI182)</f>
        <v>0</v>
      </c>
      <c r="AJ182" s="10">
        <f>LN(ΣΥΝΘΕΣΗ_ΔΕΙΚΤΩΝ!AJ183/ΣΥΝΘΕΣΗ_ΔΕΙΚΤΩΝ!AJ182)</f>
        <v>2.4906613124518304E-3</v>
      </c>
      <c r="AK182" s="10">
        <f>LN(ΣΥΝΘΕΣΗ_ΔΕΙΚΤΩΝ!AK183/ΣΥΝΘΕΣΗ_ΔΕΙΚΤΩΝ!AK182)</f>
        <v>7.4906717291576587E-3</v>
      </c>
    </row>
    <row r="183" spans="1:37" x14ac:dyDescent="0.25">
      <c r="A183" s="5">
        <v>43088</v>
      </c>
      <c r="B183" s="10">
        <f>LN(ΣΥΝΘΕΣΗ_ΔΕΙΚΤΩΝ!B184/ΣΥΝΘΕΣΗ_ΔΕΙΚΤΩΝ!B183)</f>
        <v>0</v>
      </c>
      <c r="C183" s="10">
        <f>LN(ΣΥΝΘΕΣΗ_ΔΕΙΚΤΩΝ!C184/ΣΥΝΘΕΣΗ_ΔΕΙΚΤΩΝ!C183)</f>
        <v>-1.4388737452099443E-2</v>
      </c>
      <c r="D183" s="10">
        <f>LN(ΣΥΝΘΕΣΗ_ΔΕΙΚΤΩΝ!D184/ΣΥΝΘΕΣΗ_ΔΕΙΚΤΩΝ!D183)</f>
        <v>-4.5766670274117547E-3</v>
      </c>
      <c r="E183" s="10">
        <f>LN(ΣΥΝΘΕΣΗ_ΔΕΙΚΤΩΝ!E184/ΣΥΝΘΕΣΗ_ΔΕΙΚΤΩΝ!E183)</f>
        <v>-4.158010148663677E-3</v>
      </c>
      <c r="F183" s="10">
        <f>LN(ΣΥΝΘΕΣΗ_ΔΕΙΚΤΩΝ!F184/ΣΥΝΘΕΣΗ_ΔΕΙΚΤΩΝ!F183)</f>
        <v>3.1250025431352807E-3</v>
      </c>
      <c r="G183" s="10">
        <f>LN(ΣΥΝΘΕΣΗ_ΔΕΙΚΤΩΝ!G184/ΣΥΝΘΕΣΗ_ΔΕΙΚΤΩΝ!G183)</f>
        <v>-1.1067306639681673E-2</v>
      </c>
      <c r="H183" s="10">
        <f>LN(ΣΥΝΘΕΣΗ_ΔΕΙΚΤΩΝ!H184/ΣΥΝΘΕΣΗ_ΔΕΙΚΤΩΝ!H183)</f>
        <v>0</v>
      </c>
      <c r="I183" s="10">
        <f>LN(ΣΥΝΘΕΣΗ_ΔΕΙΚΤΩΝ!I184/ΣΥΝΘΕΣΗ_ΔΕΙΚΤΩΝ!I183)</f>
        <v>-2.2547923870893162E-3</v>
      </c>
      <c r="J183" s="10">
        <f>LN(ΣΥΝΘΕΣΗ_ΔΕΙΚΤΩΝ!J184/ΣΥΝΘΕΣΗ_ΔΕΙΚΤΩΝ!J183)</f>
        <v>-1.8904154639152723E-2</v>
      </c>
      <c r="K183" s="10">
        <f>LN(ΣΥΝΘΕΣΗ_ΔΕΙΚΤΩΝ!K184/ΣΥΝΘΕΣΗ_ΔΕΙΚΤΩΝ!K183)</f>
        <v>-4.8899852941916809E-3</v>
      </c>
      <c r="L183" s="10">
        <f>LN(ΣΥΝΘΕΣΗ_ΔΕΙΚΤΩΝ!L184/ΣΥΝΘΕΣΗ_ΔΕΙΚΤΩΝ!L183)</f>
        <v>-2.1277398447284851E-2</v>
      </c>
      <c r="M183" s="10">
        <f>LN(ΣΥΝΘΕΣΗ_ΔΕΙΚΤΩΝ!M184/ΣΥΝΘΕΣΗ_ΔΕΙΚΤΩΝ!M183)</f>
        <v>-1.3114942077828018E-2</v>
      </c>
      <c r="N183" s="10">
        <f>LN(ΣΥΝΘΕΣΗ_ΔΕΙΚΤΩΝ!N184/ΣΥΝΘΕΣΗ_ΔΕΙΚΤΩΝ!N183)</f>
        <v>-1.8967902706810924E-2</v>
      </c>
      <c r="O183" s="10">
        <f>LN(ΣΥΝΘΕΣΗ_ΔΕΙΚΤΩΝ!O184/ΣΥΝΘΕΣΗ_ΔΕΙΚΤΩΝ!O183)</f>
        <v>6.6815393334826471E-3</v>
      </c>
      <c r="P183" s="10">
        <f>LN(ΣΥΝΘΕΣΗ_ΔΕΙΚΤΩΝ!P184/ΣΥΝΘΕΣΗ_ΔΕΙΚΤΩΝ!P183)</f>
        <v>1.3958352250706855E-2</v>
      </c>
      <c r="Q183" s="10">
        <f>LN(ΣΥΝΘΕΣΗ_ΔΕΙΚΤΩΝ!Q184/ΣΥΝΘΕΣΗ_ΔΕΙΚΤΩΝ!Q183)</f>
        <v>-1.2730746467982078E-3</v>
      </c>
      <c r="R183" s="10">
        <f>LN(ΣΥΝΘΕΣΗ_ΔΕΙΚΤΩΝ!R184/ΣΥΝΘΕΣΗ_ΔΕΙΚΤΩΝ!R183)</f>
        <v>-5.2770571008437812E-3</v>
      </c>
      <c r="S183" s="10">
        <f>LN(ΣΥΝΘΕΣΗ_ΔΕΙΚΤΩΝ!S184/ΣΥΝΘΕΣΗ_ΔΕΙΚΤΩΝ!S183)</f>
        <v>-2.6550232094120954E-2</v>
      </c>
      <c r="T183" s="10">
        <f>LN(ΣΥΝΘΕΣΗ_ΔΕΙΚΤΩΝ!T184/ΣΥΝΘΕΣΗ_ΔΕΙΚΤΩΝ!T183)</f>
        <v>1.6260520871780107E-2</v>
      </c>
      <c r="U183" s="10">
        <f>LN(ΣΥΝΘΕΣΗ_ΔΕΙΚΤΩΝ!U184/ΣΥΝΘΕΣΗ_ΔΕΙΚΤΩΝ!U183)</f>
        <v>0</v>
      </c>
      <c r="V183" s="10">
        <f>LN(ΣΥΝΘΕΣΗ_ΔΕΙΚΤΩΝ!V184/ΣΥΝΘΕΣΗ_ΔΕΙΚΤΩΝ!V183)</f>
        <v>1.8315530306432976E-2</v>
      </c>
      <c r="W183" s="10">
        <f>LN(ΣΥΝΘΕΣΗ_ΔΕΙΚΤΩΝ!W184/ΣΥΝΘΕΣΗ_ΔΕΙΚΤΩΝ!W183)</f>
        <v>-2.9806281381377893E-3</v>
      </c>
      <c r="X183" s="10">
        <f>LN(ΣΥΝΘΕΣΗ_ΔΕΙΚΤΩΝ!X184/ΣΥΝΘΕΣΗ_ΔΕΙΚΤΩΝ!X183)</f>
        <v>4.7506027585977988E-3</v>
      </c>
      <c r="Y183" s="10">
        <f>LN(ΣΥΝΘΕΣΗ_ΔΕΙΚΤΩΝ!Y184/ΣΥΝΘΕΣΗ_ΔΕΙΚΤΩΝ!Y183)</f>
        <v>5.8840500022933395E-2</v>
      </c>
      <c r="Z183" s="10">
        <f>LN(ΣΥΝΘΕΣΗ_ΔΕΙΚΤΩΝ!Z184/ΣΥΝΘΕΣΗ_ΔΕΙΚΤΩΝ!Z183)</f>
        <v>1.980262729617973E-2</v>
      </c>
      <c r="AA183" s="10">
        <f>LN(ΣΥΝΘΕΣΗ_ΔΕΙΚΤΩΝ!AA184/ΣΥΝΘΕΣΗ_ΔΕΙΚΤΩΝ!AA183)</f>
        <v>7.3891961823708647E-3</v>
      </c>
      <c r="AB183" s="10">
        <f>LN(ΣΥΝΘΕΣΗ_ΔΕΙΚΤΩΝ!AB184/ΣΥΝΘΕΣΗ_ΔΕΙΚΤΩΝ!AB183)</f>
        <v>0</v>
      </c>
      <c r="AC183" s="10">
        <f>LN(ΣΥΝΘΕΣΗ_ΔΕΙΚΤΩΝ!AC184/ΣΥΝΘΕΣΗ_ΔΕΙΚΤΩΝ!AC183)</f>
        <v>4.2105325363434578E-3</v>
      </c>
      <c r="AD183" s="10">
        <f>LN(ΣΥΝΘΕΣΗ_ΔΕΙΚΤΩΝ!AD184/ΣΥΝΘΕΣΗ_ΔΕΙΚΤΩΝ!AD183)</f>
        <v>1.0455659104338709E-2</v>
      </c>
      <c r="AE183" s="10">
        <f>LN(ΣΥΝΘΕΣΗ_ΔΕΙΚΤΩΝ!AE184/ΣΥΝΘΕΣΗ_ΔΕΙΚΤΩΝ!AE183)</f>
        <v>-5.62325755436212E-3</v>
      </c>
      <c r="AF183" s="10">
        <f>LN(ΣΥΝΘΕΣΗ_ΔΕΙΚΤΩΝ!AF184/ΣΥΝΘΕΣΗ_ΔΕΙΚΤΩΝ!AF183)</f>
        <v>-1.1560822401075971E-2</v>
      </c>
      <c r="AG183" s="10">
        <f>LN(ΣΥΝΘΕΣΗ_ΔΕΙΚΤΩΝ!AG184/ΣΥΝΘΕΣΗ_ΔΕΙΚΤΩΝ!AG183)</f>
        <v>6.3762171392758435E-3</v>
      </c>
      <c r="AH183" s="10">
        <f>LN(ΣΥΝΘΕΣΗ_ΔΕΙΚΤΩΝ!AH184/ΣΥΝΘΕΣΗ_ΔΕΙΚΤΩΝ!AH183)</f>
        <v>0</v>
      </c>
      <c r="AI183" s="10">
        <f>LN(ΣΥΝΘΕΣΗ_ΔΕΙΚΤΩΝ!AI184/ΣΥΝΘΕΣΗ_ΔΕΙΚΤΩΝ!AI183)</f>
        <v>-1.2371291802546718E-2</v>
      </c>
      <c r="AJ183" s="10">
        <f>LN(ΣΥΝΘΕΣΗ_ΔΕΙΚΤΩΝ!AJ184/ΣΥΝΘΕΣΗ_ΔΕΙΚΤΩΝ!AJ183)</f>
        <v>9.9010709827115368E-3</v>
      </c>
      <c r="AK183" s="10">
        <f>LN(ΣΥΝΘΕΣΗ_ΔΕΙΚΤΩΝ!AK184/ΣΥΝΘΕΣΗ_ΔΕΙΚΤΩΝ!AK183)</f>
        <v>1.4815085785140682E-2</v>
      </c>
    </row>
    <row r="184" spans="1:37" x14ac:dyDescent="0.25">
      <c r="A184" s="5">
        <v>43089</v>
      </c>
      <c r="B184" s="10">
        <f>LN(ΣΥΝΘΕΣΗ_ΔΕΙΚΤΩΝ!B185/ΣΥΝΘΕΣΗ_ΔΕΙΚΤΩΝ!B184)</f>
        <v>1.0762768580192763E-2</v>
      </c>
      <c r="C184" s="10">
        <f>LN(ΣΥΝΘΕΣΗ_ΔΕΙΚΤΩΝ!C185/ΣΥΝΘΕΣΗ_ΔΕΙΚΤΩΝ!C184)</f>
        <v>1.8774709395353806E-2</v>
      </c>
      <c r="D184" s="10">
        <f>LN(ΣΥΝΘΕΣΗ_ΔΕΙΚΤΩΝ!D185/ΣΥΝΘΕΣΗ_ΔΕΙΚΤΩΝ!D184)</f>
        <v>1.0268202027199792E-2</v>
      </c>
      <c r="E184" s="10">
        <f>LN(ΣΥΝΘΕΣΗ_ΔΕΙΚΤΩΝ!E185/ΣΥΝΘΕΣΗ_ΔΕΙΚΤΩΝ!E184)</f>
        <v>-1.5395685477973554E-2</v>
      </c>
      <c r="F184" s="10">
        <f>LN(ΣΥΝΘΕΣΗ_ΔΕΙΚΤΩΝ!F185/ΣΥΝΘΕΣΗ_ΔΕΙΚΤΩΝ!F184)</f>
        <v>1.3942905969012667E-2</v>
      </c>
      <c r="G184" s="10">
        <f>LN(ΣΥΝΘΕΣΗ_ΔΕΙΚΤΩΝ!G185/ΣΥΝΘΕΣΗ_ΔΕΙΚΤΩΝ!G184)</f>
        <v>3.5913305226212396E-2</v>
      </c>
      <c r="H184" s="10">
        <f>LN(ΣΥΝΘΕΣΗ_ΔΕΙΚΤΩΝ!H185/ΣΥΝΘΕΣΗ_ΔΕΙΚΤΩΝ!H184)</f>
        <v>6.1237178505289839E-3</v>
      </c>
      <c r="I184" s="10">
        <f>LN(ΣΥΝΘΕΣΗ_ΔΕΙΚΤΩΝ!I185/ΣΥΝΘΕΣΗ_ΔΕΙΚΤΩΝ!I184)</f>
        <v>1.0106767669774384E-2</v>
      </c>
      <c r="J184" s="10">
        <f>LN(ΣΥΝΘΕΣΗ_ΔΕΙΚΤΩΝ!J185/ΣΥΝΘΕΣΗ_ΔΕΙΚΤΩΝ!J184)</f>
        <v>1.1385322225125429E-2</v>
      </c>
      <c r="K184" s="10">
        <f>LN(ΣΥΝΘΕΣΗ_ΔΕΙΚΤΩΝ!K185/ΣΥΝΘΕΣΗ_ΔΕΙΚΤΩΝ!K184)</f>
        <v>0</v>
      </c>
      <c r="L184" s="10">
        <f>LN(ΣΥΝΘΕΣΗ_ΔΕΙΚΤΩΝ!L185/ΣΥΝΘΕΣΗ_ΔΕΙΚΤΩΝ!L184)</f>
        <v>9.3646169310427612E-3</v>
      </c>
      <c r="M184" s="10">
        <f>LN(ΣΥΝΘΕΣΗ_ΔΕΙΚΤΩΝ!M185/ΣΥΝΘΕΣΗ_ΔΕΙΚΤΩΝ!M184)</f>
        <v>1.4742281737203431E-2</v>
      </c>
      <c r="N184" s="10">
        <f>LN(ΣΥΝΘΕΣΗ_ΔΕΙΚΤΩΝ!N185/ΣΥΝΘΕΣΗ_ΔΕΙΚΤΩΝ!N184)</f>
        <v>-9.6205979869824401E-3</v>
      </c>
      <c r="O184" s="10">
        <f>LN(ΣΥΝΘΕΣΗ_ΔΕΙΚΤΩΝ!O185/ΣΥΝΘΕΣΗ_ΔΕΙΚΤΩΝ!O184)</f>
        <v>1.1092624542857557E-3</v>
      </c>
      <c r="P184" s="10">
        <f>LN(ΣΥΝΘΕΣΗ_ΔΕΙΚΤΩΝ!P185/ΣΥΝΘΕΣΗ_ΔΕΙΚΤΩΝ!P184)</f>
        <v>-3.9682591756205112E-3</v>
      </c>
      <c r="Q184" s="10">
        <f>LN(ΣΥΝΘΕΣΗ_ΔΕΙΚΤΩΝ!Q185/ΣΥΝΘΕΣΗ_ΔΕΙΚΤΩΝ!Q184)</f>
        <v>1.0139503852439551E-2</v>
      </c>
      <c r="R184" s="10">
        <f>LN(ΣΥΝΘΕΣΗ_ΔΕΙΚΤΩΝ!R185/ΣΥΝΘΕΣΗ_ΔΕΙΚΤΩΝ!R184)</f>
        <v>1.2270092591814401E-2</v>
      </c>
      <c r="S184" s="10">
        <f>LN(ΣΥΝΘΕΣΗ_ΔΕΙΚΤΩΝ!S185/ΣΥΝΘΕΣΗ_ΔΕΙΚΤΩΝ!S184)</f>
        <v>2.6550232094120964E-2</v>
      </c>
      <c r="T184" s="10">
        <f>LN(ΣΥΝΘΕΣΗ_ΔΕΙΚΤΩΝ!T185/ΣΥΝΘΕΣΗ_ΔΕΙΚΤΩΝ!T184)</f>
        <v>6.8886609951853157E-3</v>
      </c>
      <c r="U184" s="10">
        <f>LN(ΣΥΝΘΕΣΗ_ΔΕΙΚΤΩΝ!U185/ΣΥΝΘΕΣΗ_ΔΕΙΚΤΩΝ!U184)</f>
        <v>0</v>
      </c>
      <c r="V184" s="10">
        <f>LN(ΣΥΝΘΕΣΗ_ΔΕΙΚΤΩΝ!V185/ΣΥΝΘΕΣΗ_ΔΕΙΚΤΩΝ!V184)</f>
        <v>7.2333045935200607E-3</v>
      </c>
      <c r="W184" s="10">
        <f>LN(ΣΥΝΘΕΣΗ_ΔΕΙΚΤΩΝ!W185/ΣΥΝΘΕΣΗ_ΔΕΙΚΤΩΝ!W184)</f>
        <v>1.9217147185778351E-2</v>
      </c>
      <c r="X184" s="10">
        <f>LN(ΣΥΝΘΕΣΗ_ΔΕΙΚΤΩΝ!X185/ΣΥΝΘΕΣΗ_ΔΕΙΚΤΩΝ!X184)</f>
        <v>4.728141195946116E-3</v>
      </c>
      <c r="Y184" s="10">
        <f>LN(ΣΥΝΘΕΣΗ_ΔΕΙΚΤΩΝ!Y185/ΣΥΝΘΕΣΗ_ΔΕΙΚΤΩΝ!Y184)</f>
        <v>-7.5472056353829663E-3</v>
      </c>
      <c r="Z184" s="10">
        <f>LN(ΣΥΝΘΕΣΗ_ΔΕΙΚΤΩΝ!Z185/ΣΥΝΘΕΣΗ_ΔΕΙΚΤΩΝ!Z184)</f>
        <v>3.2626456348163694E-3</v>
      </c>
      <c r="AA184" s="10">
        <f>LN(ΣΥΝΘΕΣΗ_ΔΕΙΚΤΩΝ!AA185/ΣΥΝΘΕΣΗ_ΔΕΙΚΤΩΝ!AA184)</f>
        <v>1.2195273093818206E-2</v>
      </c>
      <c r="AB184" s="10">
        <f>LN(ΣΥΝΘΕΣΗ_ΔΕΙΚΤΩΝ!AB185/ΣΥΝΘΕΣΗ_ΔΕΙΚΤΩΝ!AB184)</f>
        <v>1.7621601349819629E-2</v>
      </c>
      <c r="AC184" s="10">
        <f>LN(ΣΥΝΘΕΣΗ_ΔΕΙΚΤΩΝ!AC185/ΣΥΝΘΕΣΗ_ΔΕΙΚΤΩΝ!AC184)</f>
        <v>-2.1232220105774052E-2</v>
      </c>
      <c r="AD184" s="10">
        <f>LN(ΣΥΝΘΕΣΗ_ΔΕΙΚΤΩΝ!AD185/ΣΥΝΘΕΣΗ_ΔΕΙΚΤΩΝ!AD184)</f>
        <v>1.6212587977822601E-2</v>
      </c>
      <c r="AE184" s="10">
        <f>LN(ΣΥΝΘΕΣΗ_ΔΕΙΚΤΩΝ!AE185/ΣΥΝΘΕΣΗ_ΔΕΙΚΤΩΝ!AE184)</f>
        <v>1.3072081567352701E-2</v>
      </c>
      <c r="AF184" s="10">
        <f>LN(ΣΥΝΘΕΣΗ_ΔΕΙΚΤΩΝ!AF185/ΣΥΝΘΕΣΗ_ΔΕΙΚΤΩΝ!AF184)</f>
        <v>1.7291497110061043E-2</v>
      </c>
      <c r="AG184" s="10">
        <f>LN(ΣΥΝΘΕΣΗ_ΔΕΙΚΤΩΝ!AG185/ΣΥΝΘΕΣΗ_ΔΕΙΚΤΩΝ!AG184)</f>
        <v>0</v>
      </c>
      <c r="AH184" s="10">
        <f>LN(ΣΥΝΘΕΣΗ_ΔΕΙΚΤΩΝ!AH185/ΣΥΝΘΕΣΗ_ΔΕΙΚΤΩΝ!AH184)</f>
        <v>1.207258123426924E-2</v>
      </c>
      <c r="AI184" s="10">
        <f>LN(ΣΥΝΘΕΣΗ_ΔΕΙΚΤΩΝ!AI185/ΣΥΝΘΕΣΗ_ΔΕΙΚΤΩΝ!AI184)</f>
        <v>8.2645098498934314E-3</v>
      </c>
      <c r="AJ184" s="10">
        <f>LN(ΣΥΝΘΕΣΗ_ΔΕΙΚΤΩΝ!AJ185/ΣΥΝΘΕΣΗ_ΔΕΙΚΤΩΝ!AJ184)</f>
        <v>-7.416597655049483E-3</v>
      </c>
      <c r="AK184" s="10">
        <f>LN(ΣΥΝΘΕΣΗ_ΔΕΙΚΤΩΝ!AK185/ΣΥΝΘΕΣΗ_ΔΕΙΚΤΩΝ!AK184)</f>
        <v>1.0969031370573937E-2</v>
      </c>
    </row>
    <row r="185" spans="1:37" x14ac:dyDescent="0.25">
      <c r="A185" s="5">
        <v>43090</v>
      </c>
      <c r="B185" s="10">
        <f>LN(ΣΥΝΘΕΣΗ_ΔΕΙΚΤΩΝ!B186/ΣΥΝΘΕΣΗ_ΔΕΙΚΤΩΝ!B185)</f>
        <v>-1.1882798564742583E-2</v>
      </c>
      <c r="C185" s="10">
        <f>LN(ΣΥΝΘΕΣΗ_ΔΕΙΚΤΩΝ!C186/ΣΥΝΘΕΣΗ_ΔΕΙΚΤΩΝ!C185)</f>
        <v>3.4411997597728401E-2</v>
      </c>
      <c r="D185" s="10">
        <f>LN(ΣΥΝΘΕΣΗ_ΔΕΙΚΤΩΝ!D186/ΣΥΝΘΕΣΗ_ΔΕΙΚΤΩΝ!D185)</f>
        <v>2.1337137388131106E-2</v>
      </c>
      <c r="E185" s="10">
        <f>LN(ΣΥΝΘΕΣΗ_ΔΕΙΚΤΩΝ!E186/ΣΥΝΘΕΣΗ_ΔΕΙΚΤΩΝ!E185)</f>
        <v>8.427016161880142E-3</v>
      </c>
      <c r="F185" s="10">
        <f>LN(ΣΥΝΘΕΣΗ_ΔΕΙΚΤΩΝ!F186/ΣΥΝΘΕΣΗ_ΔΕΙΚΤΩΝ!F185)</f>
        <v>-3.0816665374080007E-3</v>
      </c>
      <c r="G185" s="10">
        <f>LN(ΣΥΝΘΕΣΗ_ΔΕΙΚΤΩΝ!G186/ΣΥΝΘΕΣΗ_ΔΕΙΚΤΩΝ!G185)</f>
        <v>-6.1538655743781116E-3</v>
      </c>
      <c r="H185" s="10">
        <f>LN(ΣΥΝΘΕΣΗ_ΔΕΙΚΤΩΝ!H186/ΣΥΝΘΕΣΗ_ΔΕΙΚΤΩΝ!H185)</f>
        <v>6.0864460564022532E-3</v>
      </c>
      <c r="I185" s="10">
        <f>LN(ΣΥΝΘΕΣΗ_ΔΕΙΚΤΩΝ!I186/ΣΥΝΘΕΣΗ_ΔΕΙΚΤΩΝ!I185)</f>
        <v>-8.9787359652758712E-3</v>
      </c>
      <c r="J185" s="10">
        <f>LN(ΣΥΝΘΕΣΗ_ΔΕΙΚΤΩΝ!J186/ΣΥΝΘΕΣΗ_ΔΕΙΚΤΩΝ!J185)</f>
        <v>0</v>
      </c>
      <c r="K185" s="10">
        <f>LN(ΣΥΝΘΕΣΗ_ΔΕΙΚΤΩΝ!K186/ΣΥΝΘΕΣΗ_ΔΕΙΚΤΩΝ!K185)</f>
        <v>-1.0842885924707881E-2</v>
      </c>
      <c r="L185" s="10">
        <f>LN(ΣΥΝΘΕΣΗ_ΔΕΙΚΤΩΝ!L186/ΣΥΝΘΕΣΗ_ΔΕΙΚΤΩΝ!L185)</f>
        <v>1.9776517976456607E-2</v>
      </c>
      <c r="M185" s="10">
        <f>LN(ΣΥΝΘΕΣΗ_ΔΕΙΚΤΩΝ!M186/ΣΥΝΘΕΣΗ_ΔΕΙΚΤΩΝ!M185)</f>
        <v>4.8661896511729063E-3</v>
      </c>
      <c r="N185" s="10">
        <f>LN(ΣΥΝΘΕΣΗ_ΔΕΙΚΤΩΝ!N186/ΣΥΝΘΕΣΗ_ΔΕΙΚΤΩΝ!N185)</f>
        <v>3.2171609517755427E-3</v>
      </c>
      <c r="O185" s="10">
        <f>LN(ΣΥΝΘΕΣΗ_ΔΕΙΚΤΩΝ!O186/ΣΥΝΘΕΣΗ_ΔΕΙΚΤΩΝ!O185)</f>
        <v>-3.3314855910033568E-3</v>
      </c>
      <c r="P185" s="10">
        <f>LN(ΣΥΝΘΕΣΗ_ΔΕΙΚΤΩΝ!P186/ΣΥΝΘΕΣΗ_ΔΕΙΚΤΩΝ!P185)</f>
        <v>1.7734454939768475E-2</v>
      </c>
      <c r="Q185" s="10">
        <f>LN(ΣΥΝΘΕΣΗ_ΔΕΙΚΤΩΝ!Q186/ΣΥΝΘΕΣΗ_ΔΕΙΚΤΩΝ!Q185)</f>
        <v>-3.7902761737806908E-3</v>
      </c>
      <c r="R185" s="10">
        <f>LN(ΣΥΝΘΕΣΗ_ΔΕΙΚΤΩΝ!R186/ΣΥΝΘΕΣΗ_ΔΕΙΚΤΩΝ!R185)</f>
        <v>-2.6166608911718501E-3</v>
      </c>
      <c r="S185" s="10">
        <f>LN(ΣΥΝΘΕΣΗ_ΔΕΙΚΤΩΝ!S186/ΣΥΝΘΕΣΗ_ΔΕΙΚΤΩΝ!S185)</f>
        <v>-6.5717651632346136E-3</v>
      </c>
      <c r="T185" s="10">
        <f>LN(ΣΥΝΘΕΣΗ_ΔΕΙΚΤΩΝ!T186/ΣΥΝΘΕΣΗ_ΔΕΙΚΤΩΝ!T185)</f>
        <v>1.3636574949545444E-2</v>
      </c>
      <c r="U185" s="10">
        <f>LN(ΣΥΝΘΕΣΗ_ΔΕΙΚΤΩΝ!U186/ΣΥΝΘΕΣΗ_ΔΕΙΚΤΩΝ!U185)</f>
        <v>0</v>
      </c>
      <c r="V185" s="10">
        <f>LN(ΣΥΝΘΕΣΗ_ΔΕΙΚΤΩΝ!V186/ΣΥΝΘΕΣΗ_ΔΕΙΚΤΩΝ!V185)</f>
        <v>1.8001805041478473E-3</v>
      </c>
      <c r="W185" s="10">
        <f>LN(ΣΥΝΘΕΣΗ_ΔΕΙΚΤΩΝ!W186/ΣΥΝΘΕΣΗ_ΔΕΙΚΤΩΝ!W185)</f>
        <v>0</v>
      </c>
      <c r="X185" s="10">
        <f>LN(ΣΥΝΘΕΣΗ_ΔΕΙΚΤΩΝ!X186/ΣΥΝΘΕΣΗ_ΔΕΙΚΤΩΝ!X185)</f>
        <v>4.7058910374124926E-3</v>
      </c>
      <c r="Y185" s="10">
        <f>LN(ΣΥΝΘΕΣΗ_ΔΕΙΚΤΩΝ!Y186/ΣΥΝΘΕΣΗ_ΔΕΙΚΤΩΝ!Y185)</f>
        <v>-4.493397247925808E-2</v>
      </c>
      <c r="Z185" s="10">
        <f>LN(ΣΥΝΘΕΣΗ_ΔΕΙΚΤΩΝ!Z186/ΣΥΝΘΕΣΗ_ΔΕΙΚΤΩΝ!Z185)</f>
        <v>9.7245498919947809E-3</v>
      </c>
      <c r="AA185" s="10">
        <f>LN(ΣΥΝΘΕΣΗ_ΔΕΙΚΤΩΝ!AA186/ΣΥΝΘΕΣΗ_ΔΕΙΚΤΩΝ!AA185)</f>
        <v>1.2048338516174574E-2</v>
      </c>
      <c r="AB185" s="10">
        <f>LN(ΣΥΝΘΕΣΗ_ΔΕΙΚΤΩΝ!AB186/ΣΥΝΘΕΣΗ_ΔΕΙΚΤΩΝ!AB185)</f>
        <v>-1.7621601349819559E-2</v>
      </c>
      <c r="AC185" s="10">
        <f>LN(ΣΥΝΘΕΣΗ_ΔΕΙΚΤΩΝ!AC186/ΣΥΝΘΕΣΗ_ΔΕΙΚΤΩΝ!AC185)</f>
        <v>-1.2959144642505341E-2</v>
      </c>
      <c r="AD185" s="10">
        <f>LN(ΣΥΝΘΕΣΗ_ΔΕΙΚΤΩΝ!AD186/ΣΥΝΘΕΣΗ_ΔΕΙΚΤΩΝ!AD185)</f>
        <v>3.5897608909576967E-2</v>
      </c>
      <c r="AE185" s="10">
        <f>LN(ΣΥΝΘΕΣΗ_ΔΕΙΚΤΩΝ!AE186/ΣΥΝΘΕΣΗ_ΔΕΙΚΤΩΝ!AE185)</f>
        <v>2.3832475368098242E-2</v>
      </c>
      <c r="AF185" s="10">
        <f>LN(ΣΥΝΘΕΣΗ_ΔΕΙΚΤΩΝ!AF186/ΣΥΝΘΕΣΗ_ΔΕΙΚΤΩΝ!AF185)</f>
        <v>-3.7850224131097523E-2</v>
      </c>
      <c r="AG185" s="10">
        <f>LN(ΣΥΝΘΕΣΗ_ΔΕΙΚΤΩΝ!AG186/ΣΥΝΘΕΣΗ_ΔΕΙΚΤΩΝ!AG185)</f>
        <v>4.2283361095211049E-3</v>
      </c>
      <c r="AH185" s="10">
        <f>LN(ΣΥΝΘΕΣΗ_ΔΕΙΚΤΩΝ!AH186/ΣΥΝΘΕΣΗ_ΔΕΙΚΤΩΝ!AH185)</f>
        <v>-1.2072581234269249E-2</v>
      </c>
      <c r="AI185" s="10">
        <f>LN(ΣΥΝΘΕΣΗ_ΔΕΙΚΤΩΝ!AI186/ΣΥΝΘΕΣΗ_ΔΕΙΚΤΩΝ!AI185)</f>
        <v>0</v>
      </c>
      <c r="AJ185" s="10">
        <f>LN(ΣΥΝΘΕΣΗ_ΔΕΙΚΤΩΝ!AJ186/ΣΥΝΘΕΣΗ_ΔΕΙΚΤΩΝ!AJ185)</f>
        <v>-4.9751346401139549E-3</v>
      </c>
      <c r="AK185" s="10">
        <f>LN(ΣΥΝΘΕΣΗ_ΔΕΙΚΤΩΝ!AK186/ΣΥΝΘΕΣΗ_ΔΕΙΚΤΩΝ!AK185)</f>
        <v>1.8018505502678212E-2</v>
      </c>
    </row>
    <row r="186" spans="1:37" x14ac:dyDescent="0.25">
      <c r="A186" s="5">
        <v>43091</v>
      </c>
      <c r="B186" s="10">
        <f>LN(ΣΥΝΘΕΣΗ_ΔΕΙΚΤΩΝ!B187/ΣΥΝΘΕΣΗ_ΔΕΙΚΤΩΝ!B186)</f>
        <v>1.0405147760229345E-2</v>
      </c>
      <c r="C186" s="10">
        <f>LN(ΣΥΝΘΕΣΗ_ΔΕΙΚΤΩΝ!C187/ΣΥΝΘΕΣΗ_ΔΕΙΚΤΩΝ!C186)</f>
        <v>2.5053502445550078E-2</v>
      </c>
      <c r="D186" s="10">
        <f>LN(ΣΥΝΘΕΣΗ_ΔΕΙΚΤΩΝ!D187/ΣΥΝΘΕΣΗ_ΔΕΙΚΤΩΝ!D186)</f>
        <v>-5.571045049455472E-3</v>
      </c>
      <c r="E186" s="10">
        <f>LN(ΣΥΝΘΕΣΗ_ΔΕΙΚΤΩΝ!E187/ΣΥΝΘΕΣΗ_ΔΕΙΚΤΩΝ!E186)</f>
        <v>4.7790663836348481E-2</v>
      </c>
      <c r="F186" s="10">
        <f>LN(ΣΥΝΘΕΣΗ_ΔΕΙΚΤΩΝ!F187/ΣΥΝΘΕΣΗ_ΔΕΙΚΤΩΝ!F186)</f>
        <v>1.0744539282977163E-2</v>
      </c>
      <c r="G186" s="10">
        <f>LN(ΣΥΝΘΕΣΗ_ΔΕΙΚΤΩΝ!G187/ΣΥΝΘΕΣΗ_ΔΕΙΚΤΩΝ!G186)</f>
        <v>1.0744539282977163E-2</v>
      </c>
      <c r="H186" s="10">
        <f>LN(ΣΥΝΘΕΣΗ_ΔΕΙΚΤΩΝ!H187/ΣΥΝΘΕΣΗ_ΔΕΙΚΤΩΝ!H186)</f>
        <v>6.0496252258232181E-3</v>
      </c>
      <c r="I186" s="10">
        <f>LN(ΣΥΝΘΕΣΗ_ΔΕΙΚΤΩΝ!I187/ΣΥΝΘΕΣΗ_ΔΕΙΚΤΩΝ!I186)</f>
        <v>1.2325085992620253E-2</v>
      </c>
      <c r="J186" s="10">
        <f>LN(ΣΥΝΘΕΣΗ_ΔΕΙΚΤΩΝ!J187/ΣΥΝΘΕΣΗ_ΔΕΙΚΤΩΝ!J186)</f>
        <v>-1.1385322225125352E-2</v>
      </c>
      <c r="K186" s="10">
        <f>LN(ΣΥΝΘΕΣΗ_ΔΕΙΚΤΩΝ!K187/ΣΥΝΘΕΣΗ_ΔΕΙΚΤΩΝ!K186)</f>
        <v>-1.1462871589590284E-2</v>
      </c>
      <c r="L186" s="10">
        <f>LN(ΣΥΝΘΕΣΗ_ΔΕΙΚΤΩΝ!L187/ΣΥΝΘΕΣΗ_ΔΕΙΚΤΩΝ!L186)</f>
        <v>2.6075634070807695E-3</v>
      </c>
      <c r="M186" s="10">
        <f>LN(ΣΥΝΘΕΣΗ_ΔΕΙΚΤΩΝ!M187/ΣΥΝΘΕΣΗ_ΔΕΙΚΤΩΝ!M186)</f>
        <v>1.4458083175229917E-2</v>
      </c>
      <c r="N186" s="10">
        <f>LN(ΣΥΝΘΕΣΗ_ΔΕΙΚΤΩΝ!N187/ΣΥΝΘΕΣΗ_ΔΕΙΚΤΩΝ!N186)</f>
        <v>4.2735107773820852E-3</v>
      </c>
      <c r="O186" s="10">
        <f>LN(ΣΥΝΘΕΣΗ_ΔΕΙΚΤΩΝ!O187/ΣΥΝΘΕΣΗ_ΔΕΙΚΤΩΝ!O186)</f>
        <v>3.3314855910034193E-3</v>
      </c>
      <c r="P186" s="10">
        <f>LN(ΣΥΝΘΕΣΗ_ΔΕΙΚΤΩΝ!P187/ΣΥΝΘΕΣΗ_ΔΕΙΚΤΩΝ!P186)</f>
        <v>2.9824240310713776E-2</v>
      </c>
      <c r="Q186" s="10">
        <f>LN(ΣΥΝΘΕΣΗ_ΔΕΙΚΤΩΝ!Q187/ΣΥΝΘΕΣΗ_ΔΕΙΚΤΩΝ!Q186)</f>
        <v>-3.8046970436639714E-3</v>
      </c>
      <c r="R186" s="10">
        <f>LN(ΣΥΝΘΕΣΗ_ΔΕΙΚΤΩΝ!R187/ΣΥΝΘΕΣΗ_ΔΕΙΚΤΩΝ!R186)</f>
        <v>1.1289742144600533E-2</v>
      </c>
      <c r="S186" s="10">
        <f>LN(ΣΥΝΘΕΣΗ_ΔΕΙΚΤΩΝ!S187/ΣΥΝΘΕΣΗ_ΔΕΙΚΤΩΝ!S186)</f>
        <v>-8.8300794482720369E-3</v>
      </c>
      <c r="T186" s="10">
        <f>LN(ΣΥΝΘΕΣΗ_ΔΕΙΚΤΩΝ!T187/ΣΥΝΘΕΣΗ_ΔΕΙΚΤΩΝ!T186)</f>
        <v>1.567781271922979E-2</v>
      </c>
      <c r="U186" s="10">
        <f>LN(ΣΥΝΘΕΣΗ_ΔΕΙΚΤΩΝ!U187/ΣΥΝΘΕΣΗ_ΔΕΙΚΤΩΝ!U186)</f>
        <v>0</v>
      </c>
      <c r="V186" s="10">
        <f>LN(ΣΥΝΘΕΣΗ_ΔΕΙΚΤΩΝ!V187/ΣΥΝΘΕΣΗ_ΔΕΙΚΤΩΝ!V186)</f>
        <v>1.9591009477169793E-2</v>
      </c>
      <c r="W186" s="10">
        <f>LN(ΣΥΝΘΕΣΗ_ΔΕΙΚΤΩΝ!W187/ΣΥΝΘΕΣΗ_ΔΕΙΚΤΩΝ!W186)</f>
        <v>3.7360666961337274E-2</v>
      </c>
      <c r="X186" s="10">
        <f>LN(ΣΥΝΘΕΣΗ_ΔΕΙΚΤΩΝ!X187/ΣΥΝΘΕΣΗ_ΔΕΙΚΤΩΝ!X186)</f>
        <v>4.6838493124264375E-3</v>
      </c>
      <c r="Y186" s="10">
        <f>LN(ΣΥΝΘΕΣΗ_ΔΕΙΚΤΩΝ!Y187/ΣΥΝΘΕΣΗ_ΔΕΙΚΤΩΝ!Y186)</f>
        <v>6.3191363514785324E-3</v>
      </c>
      <c r="Z186" s="10">
        <f>LN(ΣΥΝΘΕΣΗ_ΔΕΙΚΤΩΝ!Z187/ΣΥΝΘΕΣΗ_ΔΕΙΚΤΩΝ!Z186)</f>
        <v>0</v>
      </c>
      <c r="AA186" s="10">
        <f>LN(ΣΥΝΘΕΣΗ_ΔΕΙΚΤΩΝ!AA187/ΣΥΝΘΕΣΗ_ΔΕΙΚΤΩΝ!AA186)</f>
        <v>2.3923456386199015E-3</v>
      </c>
      <c r="AB186" s="10">
        <f>LN(ΣΥΝΘΕΣΗ_ΔΕΙΚΤΩΝ!AB187/ΣΥΝΘΕΣΗ_ΔΕΙΚΤΩΝ!AB186)</f>
        <v>0</v>
      </c>
      <c r="AC186" s="10">
        <f>LN(ΣΥΝΘΕΣΗ_ΔΕΙΚΤΩΝ!AC187/ΣΥΝΘΕΣΗ_ΔΕΙΚΤΩΝ!AC186)</f>
        <v>-1.3129291441792623E-2</v>
      </c>
      <c r="AD186" s="10">
        <f>LN(ΣΥΝΘΕΣΗ_ΔΕΙΚΤΩΝ!AD187/ΣΥΝΘΕΣΗ_ΔΕΙΚΤΩΝ!AD186)</f>
        <v>4.0088298068344935E-2</v>
      </c>
      <c r="AE186" s="10">
        <f>LN(ΣΥΝΘΕΣΗ_ΔΕΙΚΤΩΝ!AE187/ΣΥΝΘΕΣΗ_ΔΕΙΚΤΩΝ!AE186)</f>
        <v>4.7754431295899825E-2</v>
      </c>
      <c r="AF186" s="10">
        <f>LN(ΣΥΝΘΕΣΗ_ΔΕΙΚΤΩΝ!AF187/ΣΥΝΘΕΣΗ_ΔΕΙΚΤΩΝ!AF186)</f>
        <v>2.0558727021036567E-2</v>
      </c>
      <c r="AG186" s="10">
        <f>LN(ΣΥΝΘΕΣΗ_ΔΕΙΚΤΩΝ!AG187/ΣΥΝΘΕΣΗ_ΔΕΙΚΤΩΝ!AG186)</f>
        <v>1.6736792355523826E-2</v>
      </c>
      <c r="AH186" s="10">
        <f>LN(ΣΥΝΘΕΣΗ_ΔΕΙΚΤΩΝ!AH187/ΣΥΝΘΕΣΗ_ΔΕΙΚΤΩΝ!AH186)</f>
        <v>4.0404095370049058E-3</v>
      </c>
      <c r="AI186" s="10">
        <f>LN(ΣΥΝΘΕΣΗ_ΔΕΙΚΤΩΝ!AI187/ΣΥΝΘΕΣΗ_ΔΕΙΚΤΩΝ!AI186)</f>
        <v>2.4391453124159048E-2</v>
      </c>
      <c r="AJ186" s="10">
        <f>LN(ΣΥΝΘΕΣΗ_ΔΕΙΚΤΩΝ!AJ187/ΣΥΝΘΕΣΗ_ΔΕΙΚΤΩΝ!AJ186)</f>
        <v>7.4534506545809722E-3</v>
      </c>
      <c r="AK186" s="10">
        <f>LN(ΣΥΝΘΕΣΗ_ΔΕΙΚΤΩΝ!AK187/ΣΥΝΘΕΣΗ_ΔΕΙΚΤΩΝ!AK186)</f>
        <v>7.1174677688639549E-3</v>
      </c>
    </row>
    <row r="187" spans="1:37" x14ac:dyDescent="0.25">
      <c r="A187" s="5">
        <v>43096</v>
      </c>
      <c r="B187" s="10">
        <f>LN(ΣΥΝΘΕΣΗ_ΔΕΙΚΤΩΝ!B188/ΣΥΝΘΕΣΗ_ΔΕΙΚΤΩΝ!B187)</f>
        <v>1.8467225931647112E-3</v>
      </c>
      <c r="C187" s="10">
        <f>LN(ΣΥΝΘΕΣΗ_ΔΕΙΚΤΩΝ!C188/ΣΥΝΘΕΣΗ_ΔΕΙΚΤΩΝ!C187)</f>
        <v>5.1413995004186523E-3</v>
      </c>
      <c r="D187" s="10">
        <f>LN(ΣΥΝΘΕΣΗ_ΔΕΙΚΤΩΝ!D188/ΣΥΝΘΕΣΗ_ΔΕΙΚΤΩΝ!D187)</f>
        <v>1.1111225425070849E-2</v>
      </c>
      <c r="E187" s="10">
        <f>LN(ΣΥΝΘΕΣΗ_ΔΕΙΚΤΩΝ!E188/ΣΥΝΘΕΣΗ_ΔΕΙΚΤΩΝ!E187)</f>
        <v>-8.0321716972641538E-3</v>
      </c>
      <c r="F187" s="10">
        <f>LN(ΣΥΝΘΕΣΗ_ΔΕΙΚΤΩΝ!F188/ΣΥΝΘΕΣΗ_ΔΕΙΚΤΩΝ!F187)</f>
        <v>-4.5906737085989512E-3</v>
      </c>
      <c r="G187" s="10">
        <f>LN(ΣΥΝΘΕΣΗ_ΔΕΙΚΤΩΝ!G188/ΣΥΝΘΕΣΗ_ΔΕΙΚΤΩΝ!G187)</f>
        <v>-9.2025189311618939E-3</v>
      </c>
      <c r="H187" s="10">
        <f>LN(ΣΥΝΘΕΣΗ_ΔΕΙΚΤΩΝ!H188/ΣΥΝΘΕΣΗ_ΔΕΙΚΤΩΝ!H187)</f>
        <v>1.2055456553489111E-3</v>
      </c>
      <c r="I187" s="10">
        <f>LN(ΣΥΝΘΕΣΗ_ΔΕΙΚΤΩΝ!I188/ΣΥΝΘΕΣΗ_ΔΕΙΚΤΩΝ!I187)</f>
        <v>-6.7039357221903295E-3</v>
      </c>
      <c r="J187" s="10">
        <f>LN(ΣΥΝΘΕΣΗ_ΔΕΙΚΤΩΝ!J188/ΣΥΝΘΕΣΗ_ΔΕΙΚΤΩΝ!J187)</f>
        <v>0</v>
      </c>
      <c r="K187" s="10">
        <f>LN(ΣΥΝΘΕΣΗ_ΔΕΙΚΤΩΝ!K188/ΣΥΝΘΕΣΗ_ΔΕΙΚΤΩΝ!K187)</f>
        <v>5.4986391979169316E-3</v>
      </c>
      <c r="L187" s="10">
        <f>LN(ΣΥΝΘΕΣΗ_ΔΕΙΚΤΩΝ!L188/ΣΥΝΘΕΣΗ_ΔΕΙΚΤΩΝ!L187)</f>
        <v>-1.302931780415906E-3</v>
      </c>
      <c r="M187" s="10">
        <f>LN(ΣΥΝΘΕΣΗ_ΔΕΙΚΤΩΝ!M188/ΣΥΝΘΕΣΗ_ΔΕΙΚΤΩΝ!M187)</f>
        <v>4.7732787526578117E-3</v>
      </c>
      <c r="N187" s="10">
        <f>LN(ΣΥΝΘΕΣΗ_ΔΕΙΚΤΩΝ!N188/ΣΥΝΘΕΣΗ_ΔΕΙΚΤΩΝ!N187)</f>
        <v>2.129926257824849E-3</v>
      </c>
      <c r="O187" s="10">
        <f>LN(ΣΥΝΘΕΣΗ_ΔΕΙΚΤΩΝ!O188/ΣΥΝΘΕΣΗ_ΔΕΙΚΤΩΝ!O187)</f>
        <v>1.3216051391526462E-2</v>
      </c>
      <c r="P187" s="10">
        <f>LN(ΣΥΝΘΕΣΗ_ΔΕΙΚΤΩΝ!P188/ΣΥΝΘΕΣΗ_ΔΕΙΚΤΩΝ!P187)</f>
        <v>4.7281411959458957E-3</v>
      </c>
      <c r="Q187" s="10">
        <f>LN(ΣΥΝΘΕΣΗ_ΔΕΙΚΤΩΝ!Q188/ΣΥΝΘΕΣΗ_ΔΕΙΚΤΩΝ!Q187)</f>
        <v>-2.5445306349948728E-3</v>
      </c>
      <c r="R187" s="10">
        <f>LN(ΣΥΝΘΕΣΗ_ΔΕΙΚΤΩΝ!R188/ΣΥΝΘΕΣΗ_ΔΕΙΚΤΩΝ!R187)</f>
        <v>1.7256259674696358E-3</v>
      </c>
      <c r="S187" s="10">
        <f>LN(ΣΥΝΘΕΣΗ_ΔΕΙΚΤΩΝ!S188/ΣΥΝΘΕΣΗ_ΔΕΙΚΤΩΝ!S187)</f>
        <v>6.6298585386695818E-3</v>
      </c>
      <c r="T187" s="10">
        <f>LN(ΣΥΝΘΕΣΗ_ΔΕΙΚΤΩΝ!T188/ΣΥΝΘΕΣΗ_ΔΕΙΚΤΩΝ!T187)</f>
        <v>1.762160134981941E-2</v>
      </c>
      <c r="U187" s="10">
        <f>LN(ΣΥΝΘΕΣΗ_ΔΕΙΚΤΩΝ!U188/ΣΥΝΘΕΣΗ_ΔΕΙΚΤΩΝ!U187)</f>
        <v>6.5146810211936723E-3</v>
      </c>
      <c r="V187" s="10">
        <f>LN(ΣΥΝΘΕΣΗ_ΔΕΙΚΤΩΝ!V188/ΣΥΝΘΕΣΗ_ΔΕΙΚΤΩΝ!V187)</f>
        <v>1.4010737069598369E-2</v>
      </c>
      <c r="W187" s="10">
        <f>LN(ΣΥΝΘΕΣΗ_ΔΕΙΚΤΩΝ!W188/ΣΥΝΘΕΣΗ_ΔΕΙΚΤΩΝ!W187)</f>
        <v>8.2534988315602117E-2</v>
      </c>
      <c r="X187" s="10">
        <f>LN(ΣΥΝΘΕΣΗ_ΔΕΙΚΤΩΝ!X188/ΣΥΝΘΕΣΗ_ΔΕΙΚΤΩΝ!X187)</f>
        <v>0</v>
      </c>
      <c r="Y187" s="10">
        <f>LN(ΣΥΝΘΕΣΗ_ΔΕΙΚΤΩΝ!Y188/ΣΥΝΘΕΣΗ_ΔΕΙΚΤΩΝ!Y187)</f>
        <v>7.8431774610258787E-3</v>
      </c>
      <c r="Z187" s="10">
        <f>LN(ΣΥΝΘΕΣΗ_ΔΕΙΚΤΩΝ!Z188/ΣΥΝΘΕΣΗ_ΔΕΙΚΤΩΝ!Z187)</f>
        <v>1.9169916107720123E-2</v>
      </c>
      <c r="AA187" s="10">
        <f>LN(ΣΥΝΘΕΣΗ_ΔΕΙΚΤΩΝ!AA188/ΣΥΝΘΕΣΗ_ΔΕΙΚΤΩΝ!AA187)</f>
        <v>7.1428875123802039E-3</v>
      </c>
      <c r="AB187" s="10">
        <f>LN(ΣΥΝΘΕΣΗ_ΔΕΙΚΤΩΝ!AB188/ΣΥΝΘΕΣΗ_ΔΕΙΚΤΩΝ!AB187)</f>
        <v>-6.688988150796652E-3</v>
      </c>
      <c r="AC187" s="10">
        <f>LN(ΣΥΝΘΕΣΗ_ΔΕΙΚΤΩΝ!AC188/ΣΥΝΘΕΣΗ_ΔΕΙΚΤΩΝ!AC187)</f>
        <v>-8.8496152769824993E-3</v>
      </c>
      <c r="AD187" s="10">
        <f>LN(ΣΥΝΘΕΣΗ_ΔΕΙΚΤΩΝ!AD188/ΣΥΝΘΕΣΗ_ΔΕΙΚΤΩΝ!AD187)</f>
        <v>3.9845908547199778E-2</v>
      </c>
      <c r="AE187" s="10">
        <f>LN(ΣΥΝΘΕΣΗ_ΔΕΙΚΤΩΝ!AE188/ΣΥΝΘΕΣΗ_ΔΕΙΚΤΩΝ!AE187)</f>
        <v>-6.9324367756447907E-3</v>
      </c>
      <c r="AF187" s="10">
        <f>LN(ΣΥΝΘΕΣΗ_ΔΕΙΚΤΩΝ!AF188/ΣΥΝΘΕΣΗ_ΔΕΙΚΤΩΝ!AF187)</f>
        <v>3.1476132102017503E-2</v>
      </c>
      <c r="AG187" s="10">
        <f>LN(ΣΥΝΘΕΣΗ_ΔΕΙΚΤΩΝ!AG188/ΣΥΝΘΕΣΗ_ΔΕΙΚΤΩΝ!AG187)</f>
        <v>1.8500013743920209E-2</v>
      </c>
      <c r="AH187" s="10">
        <f>LN(ΣΥΝΘΕΣΗ_ΔΕΙΚΤΩΝ!AH188/ΣΥΝΘΕΣΗ_ΔΕΙΚΤΩΝ!AH187)</f>
        <v>9.2373320131015263E-2</v>
      </c>
      <c r="AI187" s="10">
        <f>LN(ΣΥΝΘΕΣΗ_ΔΕΙΚΤΩΝ!AI188/ΣΥΝΘΕΣΗ_ΔΕΙΚΤΩΝ!AI187)</f>
        <v>0</v>
      </c>
      <c r="AJ187" s="10">
        <f>LN(ΣΥΝΘΕΣΗ_ΔΕΙΚΤΩΝ!AJ188/ΣΥΝΘΕΣΗ_ΔΕΙΚΤΩΝ!AJ187)</f>
        <v>2.2032714999882706E-2</v>
      </c>
      <c r="AK187" s="10">
        <f>LN(ΣΥΝΘΕΣΗ_ΔΕΙΚΤΩΝ!AK188/ΣΥΝΘΕΣΗ_ΔΕΙΚΤΩΝ!AK187)</f>
        <v>1.757514482150771E-2</v>
      </c>
    </row>
    <row r="188" spans="1:37" x14ac:dyDescent="0.25">
      <c r="A188" s="5">
        <v>43097</v>
      </c>
      <c r="B188" s="10">
        <f>LN(ΣΥΝΘΕΣΗ_ΔΕΙΚΤΩΝ!B189/ΣΥΝΘΕΣΗ_ΔΕΙΚΤΩΝ!B188)</f>
        <v>4.7855788000130597E-3</v>
      </c>
      <c r="C188" s="10">
        <f>LN(ΣΥΝΘΕΣΗ_ΔΕΙΚΤΩΝ!C189/ΣΥΝΘΕΣΗ_ΔΕΙΚΤΩΝ!C188)</f>
        <v>-2.3872436206481915E-2</v>
      </c>
      <c r="D188" s="10">
        <f>LN(ΣΥΝΘΕΣΗ_ΔΕΙΚΤΩΝ!D189/ΣΥΝΘΕΣΗ_ΔΕΙΚΤΩΝ!D188)</f>
        <v>5.5096558109694795E-3</v>
      </c>
      <c r="E188" s="10">
        <f>LN(ΣΥΝΘΕΣΗ_ΔΕΙΚΤΩΝ!E189/ΣΥΝΘΕΣΗ_ΔΕΙΚΤΩΝ!E188)</f>
        <v>1.3431835464675379E-3</v>
      </c>
      <c r="F188" s="10">
        <f>LN(ΣΥΝΘΕΣΗ_ΔΕΙΚΤΩΝ!F189/ΣΥΝΘΕΣΗ_ΔΕΙΚΤΩΝ!F188)</f>
        <v>-4.6118452225628196E-3</v>
      </c>
      <c r="G188" s="10">
        <f>LN(ΣΥΝΘΕΣΗ_ΔΕΙΚΤΩΝ!G189/ΣΥΝΘΕΣΗ_ΔΕΙΚΤΩΝ!G188)</f>
        <v>-4.633212921488143E-3</v>
      </c>
      <c r="H188" s="10">
        <f>LN(ΣΥΝΘΕΣΗ_ΔΕΙΚΤΩΝ!H189/ΣΥΝΘΕΣΗ_ΔΕΙΚΤΩΝ!H188)</f>
        <v>-1.0902591338215388E-2</v>
      </c>
      <c r="I188" s="10">
        <f>LN(ΣΥΝΘΕΣΗ_ΔΕΙΚΤΩΝ!I189/ΣΥΝΘΕΣΗ_ΔΕΙΚΤΩΝ!I188)</f>
        <v>-2.0385756924473863E-2</v>
      </c>
      <c r="J188" s="10">
        <f>LN(ΣΥΝΘΕΣΗ_ΔΕΙΚΤΩΝ!J189/ΣΥΝΘΕΣΗ_ΔΕΙΚΤΩΝ!J188)</f>
        <v>-1.151644206155918E-2</v>
      </c>
      <c r="K188" s="10">
        <f>LN(ΣΥΝΘΕΣΗ_ΔΕΙΚΤΩΝ!K189/ΣΥΝΘΕΣΗ_ΔΕΙΚΤΩΝ!K188)</f>
        <v>-1.4056456339223287E-2</v>
      </c>
      <c r="L188" s="10">
        <f>LN(ΣΥΝΘΕΣΗ_ΔΕΙΚΤΩΝ!L189/ΣΥΝΘΕΣΗ_ΔΕΙΚΤΩΝ!L188)</f>
        <v>-5.2287700827991761E-3</v>
      </c>
      <c r="M188" s="10">
        <f>LN(ΣΥΝΘΕΣΗ_ΔΕΙΚΤΩΝ!M189/ΣΥΝΘΕΣΗ_ΔΕΙΚΤΩΝ!M188)</f>
        <v>-1.6000341346441075E-2</v>
      </c>
      <c r="N188" s="10">
        <f>LN(ΣΥΝΘΕΣΗ_ΔΕΙΚΤΩΝ!N189/ΣΥΝΘΕΣΗ_ΔΕΙΚΤΩΝ!N188)</f>
        <v>0</v>
      </c>
      <c r="O188" s="10">
        <f>LN(ΣΥΝΘΕΣΗ_ΔΕΙΚΤΩΝ!O189/ΣΥΝΘΕΣΗ_ΔΕΙΚΤΩΝ!O188)</f>
        <v>-2.1905813798188088E-3</v>
      </c>
      <c r="P188" s="10">
        <f>LN(ΣΥΝΘΕΣΗ_ΔΕΙΚΤΩΝ!P189/ΣΥΝΘΕΣΗ_ΔΕΙΚΤΩΝ!P188)</f>
        <v>4.7058910374127138E-3</v>
      </c>
      <c r="Q188" s="10">
        <f>LN(ΣΥΝΘΕΣΗ_ΔΕΙΚΤΩΝ!Q189/ΣΥΝΘΕΣΗ_ΔΕΙΚΤΩΝ!Q188)</f>
        <v>-7.6726719116601665E-3</v>
      </c>
      <c r="R188" s="10">
        <f>LN(ΣΥΝΘΕΣΗ_ΔΕΙΚΤΩΝ!R189/ΣΥΝΘΕΣΗ_ΔΕΙΚΤΩΝ!R188)</f>
        <v>-8.6580627431145415E-3</v>
      </c>
      <c r="S188" s="10">
        <f>LN(ΣΥΝΘΕΣΗ_ΔΕΙΚΤΩΝ!S189/ΣΥΝΘΕΣΗ_ΔΕΙΚΤΩΝ!S188)</f>
        <v>-1.1074310299093665E-2</v>
      </c>
      <c r="T188" s="10">
        <f>LN(ΣΥΝΘΕΣΗ_ΔΕΙΚΤΩΝ!T189/ΣΥΝΘΕΣΗ_ΔΕΙΚΤΩΝ!T188)</f>
        <v>-2.1857932199800967E-3</v>
      </c>
      <c r="U188" s="10">
        <f>LN(ΣΥΝΘΕΣΗ_ΔΕΙΚΤΩΝ!U189/ΣΥΝΘΕΣΗ_ΔΕΙΚΤΩΝ!U188)</f>
        <v>0</v>
      </c>
      <c r="V188" s="10">
        <f>LN(ΣΥΝΘΕΣΗ_ΔΕΙΚΤΩΝ!V189/ΣΥΝΘΕΣΗ_ΔΕΙΚΤΩΝ!V188)</f>
        <v>-1.7406444777839894E-3</v>
      </c>
      <c r="W188" s="10">
        <f>LN(ΣΥΝΘΕΣΗ_ΔΕΙΚΤΩΝ!W189/ΣΥΝΘΕΣΗ_ΔΕΙΚΤΩΝ!W188)</f>
        <v>0</v>
      </c>
      <c r="X188" s="10">
        <f>LN(ΣΥΝΘΕΣΗ_ΔΕΙΚΤΩΝ!X189/ΣΥΝΘΕΣΗ_ΔΕΙΚΤΩΝ!X188)</f>
        <v>-1.6490361899415461E-2</v>
      </c>
      <c r="Y188" s="10">
        <f>LN(ΣΥΝΘΕΣΗ_ΔΕΙΚΤΩΝ!Y189/ΣΥΝΘΕΣΗ_ΔΕΙΚΤΩΝ!Y188)</f>
        <v>-5.6239718322876081E-2</v>
      </c>
      <c r="Z188" s="10">
        <f>LN(ΣΥΝΘΕΣΗ_ΔΕΙΚΤΩΝ!Z189/ΣΥΝΘΕΣΗ_ΔΕΙΚΤΩΝ!Z188)</f>
        <v>-3.8714512180690393E-2</v>
      </c>
      <c r="AA188" s="10">
        <f>LN(ΣΥΝΘΕΣΗ_ΔΕΙΚΤΩΝ!AA189/ΣΥΝΘΕΣΗ_ΔΕΙΚΤΩΝ!AA188)</f>
        <v>-1.3134517180646822E-2</v>
      </c>
      <c r="AB188" s="10">
        <f>LN(ΣΥΝΘΕΣΗ_ΔΕΙΚΤΩΝ!AB189/ΣΥΝΘΕΣΗ_ΔΕΙΚΤΩΝ!AB188)</f>
        <v>0</v>
      </c>
      <c r="AC188" s="10">
        <f>LN(ΣΥΝΘΕΣΗ_ΔΕΙΚΤΩΝ!AC189/ΣΥΝΘΕΣΗ_ΔΕΙΚΤΩΝ!AC188)</f>
        <v>-4.4543503493801968E-3</v>
      </c>
      <c r="AD188" s="10">
        <f>LN(ΣΥΝΘΕΣΗ_ΔΕΙΚΤΩΝ!AD189/ΣΥΝΘΕΣΗ_ΔΕΙΚΤΩΝ!AD188)</f>
        <v>-3.0405514768112728E-2</v>
      </c>
      <c r="AE188" s="10">
        <f>LN(ΣΥΝΘΕΣΗ_ΔΕΙΚΤΩΝ!AE189/ΣΥΝΘΕΣΗ_ΔΕΙΚΤΩΝ!AE188)</f>
        <v>-3.7205354050066503E-2</v>
      </c>
      <c r="AF188" s="10">
        <f>LN(ΣΥΝΘΕΣΗ_ΔΕΙΚΤΩΝ!AF189/ΣΥΝΘΕΣΗ_ΔΕΙΚΤΩΝ!AF188)</f>
        <v>0</v>
      </c>
      <c r="AG188" s="10">
        <f>LN(ΣΥΝΘΕΣΗ_ΔΕΙΚΤΩΝ!AG189/ΣΥΝΘΕΣΗ_ΔΕΙΚΤΩΝ!AG188)</f>
        <v>4.0650462481693723E-3</v>
      </c>
      <c r="AH188" s="10">
        <f>LN(ΣΥΝΘΕΣΗ_ΔΕΙΚΤΩΝ!AH189/ΣΥΝΘΕΣΗ_ΔΕΙΚΤΩΝ!AH188)</f>
        <v>-1.8553407895747834E-2</v>
      </c>
      <c r="AI188" s="10">
        <f>LN(ΣΥΝΘΕΣΗ_ΔΕΙΚΤΩΝ!AI189/ΣΥΝΘΕΣΗ_ΔΕΙΚΤΩΝ!AI188)</f>
        <v>0</v>
      </c>
      <c r="AJ188" s="10">
        <f>LN(ΣΥΝΘΕΣΗ_ΔΕΙΚΤΩΝ!AJ189/ΣΥΝΘΕΣΗ_ΔΕΙΚΤΩΝ!AJ188)</f>
        <v>2.4183808642816527E-3</v>
      </c>
      <c r="AK188" s="10">
        <f>LN(ΣΥΝΘΕΣΗ_ΔΕΙΚΤΩΝ!AK189/ΣΥΝΘΕΣΗ_ΔΕΙΚΤΩΝ!AK188)</f>
        <v>0</v>
      </c>
    </row>
    <row r="189" spans="1:37" x14ac:dyDescent="0.25">
      <c r="A189" s="5">
        <v>43098</v>
      </c>
      <c r="B189" s="10">
        <f>LN(ΣΥΝΘΕΣΗ_ΔΕΙΚΤΩΝ!B190/ΣΥΝΘΕΣΗ_ΔΕΙΚΤΩΝ!B189)</f>
        <v>7.3421442358473214E-4</v>
      </c>
      <c r="C189" s="10">
        <f>LN(ΣΥΝΘΕΣΗ_ΔΕΙΚΤΩΝ!C190/ΣΥΝΘΕΣΗ_ΔΕΙΚΤΩΝ!C189)</f>
        <v>-2.1030501967787877E-3</v>
      </c>
      <c r="D189" s="10">
        <f>LN(ΣΥΝΘΕΣΗ_ΔΕΙΚΤΩΝ!D190/ΣΥΝΘΕΣΗ_ΔΕΙΚΤΩΝ!D189)</f>
        <v>1.092907053219023E-2</v>
      </c>
      <c r="E189" s="10">
        <f>LN(ΣΥΝΘΕΣΗ_ΔΕΙΚΤΩΝ!E190/ΣΥΝΘΕΣΗ_ΔΕΙΚΤΩΝ!E189)</f>
        <v>0</v>
      </c>
      <c r="F189" s="10">
        <f>LN(ΣΥΝΘΕΣΗ_ΔΕΙΚΤΩΝ!F190/ΣΥΝΘΕΣΗ_ΔΕΙΚΤΩΝ!F189)</f>
        <v>6.1258880887215011E-2</v>
      </c>
      <c r="G189" s="10">
        <f>LN(ΣΥΝΘΕΣΗ_ΔΕΙΚΤΩΝ!G190/ΣΥΝΘΕΣΗ_ΔΕΙΚΤΩΝ!G189)</f>
        <v>1.5467907182987329E-3</v>
      </c>
      <c r="H189" s="10">
        <f>LN(ΣΥΝΘΕΣΗ_ΔΕΙΚΤΩΝ!H190/ΣΥΝΘΕΣΗ_ΔΕΙΚΤΩΝ!H189)</f>
        <v>4.8602768822526626E-3</v>
      </c>
      <c r="I189" s="10">
        <f>LN(ΣΥΝΘΕΣΗ_ΔΕΙΚΤΩΝ!I190/ΣΥΝΘΕΣΗ_ΔΕΙΚΤΩΝ!I189)</f>
        <v>1.3636574949545444E-2</v>
      </c>
      <c r="J189" s="10">
        <f>LN(ΣΥΝΘΕΣΗ_ΔΕΙΚΤΩΝ!J190/ΣΥΝΘΕΣΗ_ΔΕΙΚΤΩΝ!J189)</f>
        <v>-2.3438572972017468E-2</v>
      </c>
      <c r="K189" s="10">
        <f>LN(ΣΥΝΘΕΣΗ_ΔΕΙΚΤΩΝ!K190/ΣΥΝΘΕΣΗ_ΔΕΙΚΤΩΝ!K189)</f>
        <v>-1.4256860624864977E-2</v>
      </c>
      <c r="L189" s="10">
        <f>LN(ΣΥΝΘΕΣΗ_ΔΕΙΚΤΩΝ!L190/ΣΥΝΘΕΣΗ_ΔΕΙΚΤΩΝ!L189)</f>
        <v>-2.6246734227711056E-3</v>
      </c>
      <c r="M189" s="10">
        <f>LN(ΣΥΝΘΕΣΗ_ΔΕΙΚΤΩΝ!M190/ΣΥΝΘΕΣΗ_ΔΕΙΚΤΩΝ!M189)</f>
        <v>9.6308930609611456E-3</v>
      </c>
      <c r="N189" s="10">
        <f>LN(ΣΥΝΘΕΣΗ_ΔΕΙΚΤΩΝ!N190/ΣΥΝΘΕΣΗ_ΔΕΙΚΤΩΝ!N189)</f>
        <v>-1.0643960557867014E-3</v>
      </c>
      <c r="O189" s="10">
        <f>LN(ΣΥΝΘΕΣΗ_ΔΕΙΚΤΩΝ!O190/ΣΥΝΘΕΣΗ_ΔΕΙΚΤΩΝ!O189)</f>
        <v>2.1905813798186818E-3</v>
      </c>
      <c r="P189" s="10">
        <f>LN(ΣΥΝΘΕΣΗ_ΔΕΙΚΤΩΝ!P190/ΣΥΝΘΕΣΗ_ΔΕΙΚΤΩΝ!P189)</f>
        <v>-1.4184634991956413E-2</v>
      </c>
      <c r="Q189" s="10">
        <f>LN(ΣΥΝΘΕΣΗ_ΔΕΙΚΤΩΝ!Q190/ΣΥΝΘΕΣΗ_ΔΕΙΚΤΩΝ!Q189)</f>
        <v>-5.1480165174012443E-3</v>
      </c>
      <c r="R189" s="10">
        <f>LN(ΣΥΝΘΕΣΗ_ΔΕΙΚΤΩΝ!R190/ΣΥΝΘΕΣΗ_ΔΕΙΚΤΩΝ!R189)</f>
        <v>0</v>
      </c>
      <c r="S189" s="10">
        <f>LN(ΣΥΝΘΕΣΗ_ΔΕΙΚΤΩΝ!S190/ΣΥΝΘΕΣΗ_ΔΕΙΚΤΩΝ!S189)</f>
        <v>-1.7978012295408317E-2</v>
      </c>
      <c r="T189" s="10">
        <f>LN(ΣΥΝΘΕΣΗ_ΔΕΙΚΤΩΝ!T190/ΣΥΝΘΕΣΗ_ΔΕΙΚΤΩΝ!T189)</f>
        <v>2.1857932199802256E-3</v>
      </c>
      <c r="U189" s="10">
        <f>LN(ΣΥΝΘΕΣΗ_ΔΕΙΚΤΩΝ!U190/ΣΥΝΘΕΣΗ_ΔΕΙΚΤΩΝ!U189)</f>
        <v>2.5642430613337652E-2</v>
      </c>
      <c r="V189" s="10">
        <f>LN(ΣΥΝΘΕΣΗ_ΔΕΙΚΤΩΝ!V190/ΣΥΝΘΕΣΗ_ΔΕΙΚΤΩΝ!V189)</f>
        <v>1.7406444777838966E-3</v>
      </c>
      <c r="W189" s="10">
        <f>LN(ΣΥΝΘΕΣΗ_ΔΕΙΚΤΩΝ!W190/ΣΥΝΘΕΣΗ_ΔΕΙΚΤΩΝ!W189)</f>
        <v>-6.5146810211937538E-3</v>
      </c>
      <c r="X189" s="10">
        <f>LN(ΣΥΝΘΕΣΗ_ΔΕΙΚΤΩΝ!X190/ΣΥΝΘΕΣΗ_ΔΕΙΚΤΩΝ!X189)</f>
        <v>1.1806512586989044E-2</v>
      </c>
      <c r="Y189" s="10">
        <f>LN(ΣΥΝΘΕΣΗ_ΔΕΙΚΤΩΝ!Y190/ΣΥΝΘΕΣΗ_ΔΕΙΚΤΩΝ!Y189)</f>
        <v>-7.5507552508145059E-2</v>
      </c>
      <c r="Z189" s="10">
        <f>LN(ΣΥΝΘΕΣΗ_ΔΕΙΚΤΩΝ!Z190/ΣΥΝΘΕΣΗ_ΔΕΙΚΤΩΝ!Z189)</f>
        <v>1.9544596072970346E-2</v>
      </c>
      <c r="AA189" s="10">
        <f>LN(ΣΥΝΘΕΣΗ_ΔΕΙΚΤΩΝ!AA190/ΣΥΝΘΕΣΗ_ΔΕΙΚΤΩΝ!AA189)</f>
        <v>-2.6798193154724047E-2</v>
      </c>
      <c r="AB189" s="10">
        <f>LN(ΣΥΝΘΕΣΗ_ΔΕΙΚΤΩΝ!AB190/ΣΥΝΘΕΣΗ_ΔΕΙΚΤΩΝ!AB189)</f>
        <v>6.6889881507967101E-3</v>
      </c>
      <c r="AC189" s="10">
        <f>LN(ΣΥΝΘΕΣΗ_ΔΕΙΚΤΩΝ!AC190/ΣΥΝΘΕΣΗ_ΔΕΙΚΤΩΝ!AC189)</f>
        <v>-8.9686699827603751E-3</v>
      </c>
      <c r="AD189" s="10">
        <f>LN(ΣΥΝΘΕΣΗ_ΔΕΙΚΤΩΝ!AD190/ΣΥΝΘΕΣΗ_ΔΕΙΚΤΩΝ!AD189)</f>
        <v>-1.8970758629781006E-2</v>
      </c>
      <c r="AE189" s="10">
        <f>LN(ΣΥΝΘΕΣΗ_ΔΕΙΚΤΩΝ!AE190/ΣΥΝΘΕΣΗ_ΔΕΙΚΤΩΝ!AE189)</f>
        <v>2.1429391455898991E-2</v>
      </c>
      <c r="AF189" s="10">
        <f>LN(ΣΥΝΘΕΣΗ_ΔΕΙΚΤΩΝ!AF190/ΣΥΝΘΕΣΗ_ΔΕΙΚΤΩΝ!AF189)</f>
        <v>1.398624197473987E-2</v>
      </c>
      <c r="AG189" s="10">
        <f>LN(ΣΥΝΘΕΣΗ_ΔΕΙΚΤΩΝ!AG190/ΣΥΝΘΕΣΗ_ΔΕΙΚΤΩΝ!AG189)</f>
        <v>-6.1037829380176873E-3</v>
      </c>
      <c r="AH189" s="10">
        <f>LN(ΣΥΝΘΕΣΗ_ΔΕΙΚΤΩΝ!AH190/ΣΥΝΘΕΣΗ_ΔΕΙΚΤΩΝ!AH189)</f>
        <v>-7.5188324140273398E-3</v>
      </c>
      <c r="AI189" s="10">
        <f>LN(ΣΥΝΘΕΣΗ_ΔΕΙΚΤΩΝ!AI190/ΣΥΝΘΕΣΗ_ΔΕΙΚΤΩΝ!AI189)</f>
        <v>-8.0645598367304078E-3</v>
      </c>
      <c r="AJ189" s="10">
        <f>LN(ΣΥΝΘΕΣΗ_ΔΕΙΚΤΩΝ!AJ190/ΣΥΝΘΕΣΗ_ΔΕΙΚΤΩΝ!AJ189)</f>
        <v>4.8192864359489218E-3</v>
      </c>
      <c r="AK189" s="10">
        <f>LN(ΣΥΝΘΕΣΗ_ΔΕΙΚΤΩΝ!AK190/ΣΥΝΘΕΣΗ_ΔΕΙΚΤΩΝ!AK189)</f>
        <v>-6.9930354909706373E-3</v>
      </c>
    </row>
    <row r="190" spans="1:37" x14ac:dyDescent="0.25">
      <c r="A190" s="5">
        <v>43102</v>
      </c>
      <c r="B190" s="10">
        <f>LN(ΣΥΝΘΕΣΗ_ΔΕΙΚΤΩΝ!B191/ΣΥΝΘΕΣΗ_ΔΕΙΚΤΩΝ!B190)</f>
        <v>-4.4133944384127499E-3</v>
      </c>
      <c r="C190" s="10">
        <f>LN(ΣΥΝΘΕΣΗ_ΔΕΙΚΤΩΝ!C191/ΣΥΝΘΕΣΗ_ΔΕΙΚΤΩΝ!C190)</f>
        <v>9.4290902888516867E-3</v>
      </c>
      <c r="D190" s="10">
        <f>LN(ΣΥΝΘΕΣΗ_ΔΕΙΚΤΩΝ!D191/ΣΥΝΘΕΣΗ_ΔΕΙΚΤΩΝ!D190)</f>
        <v>1.0810916104215676E-2</v>
      </c>
      <c r="E190" s="10">
        <f>LN(ΣΥΝΘΕΣΗ_ΔΕΙΚΤΩΝ!E191/ΣΥΝΘΕΣΗ_ΔΕΙΚΤΩΝ!E190)</f>
        <v>0</v>
      </c>
      <c r="F190" s="10">
        <f>LN(ΣΥΝΘΕΣΗ_ΔΕΙΚΤΩΝ!F191/ΣΥΝΘΕΣΗ_ΔΕΙΚΤΩΝ!F190)</f>
        <v>2.8943580263643353E-3</v>
      </c>
      <c r="G190" s="10">
        <f>LN(ΣΥΝΘΕΣΗ_ΔΕΙΚΤΩΝ!G191/ΣΥΝΘΕΣΗ_ΔΕΙΚΤΩΝ!G190)</f>
        <v>2.8943376039488721E-2</v>
      </c>
      <c r="H190" s="10">
        <f>LN(ΣΥΝΘΕΣΗ_ΔΕΙΚΤΩΝ!H191/ΣΥΝΘΕΣΗ_ΔΕΙΚΤΩΝ!H190)</f>
        <v>8.4490544865276629E-3</v>
      </c>
      <c r="I190" s="10">
        <f>LN(ΣΥΝΘΕΣΗ_ΔΕΙΚΤΩΝ!I191/ΣΥΝΘΕΣΗ_ΔΕΙΚΤΩΝ!I190)</f>
        <v>4.1995121036603238E-2</v>
      </c>
      <c r="J190" s="10">
        <f>LN(ΣΥΝΘΕΣΗ_ΔΕΙΚΤΩΝ!J191/ΣΥΝΘΕΣΗ_ΔΕΙΚΤΩΝ!J190)</f>
        <v>2.3438572972017381E-2</v>
      </c>
      <c r="K190" s="10">
        <f>LN(ΣΥΝΘΕΣΗ_ΔΕΙΚΤΩΝ!K191/ΣΥΝΘΕΣΗ_ΔΕΙΚΤΩΝ!K190)</f>
        <v>6.4538521137571164E-2</v>
      </c>
      <c r="L190" s="10">
        <f>LN(ΣΥΝΘΕΣΗ_ΔΕΙΚΤΩΝ!L191/ΣΥΝΘΕΣΗ_ΔΕΙΚΤΩΝ!L190)</f>
        <v>1.1757156986043739E-2</v>
      </c>
      <c r="M190" s="10">
        <f>LN(ΣΥΝΘΕΣΗ_ΔΕΙΚΤΩΝ!M191/ΣΥΝΘΕΣΗ_ΔΕΙΚΤΩΝ!M190)</f>
        <v>7.9554914411146798E-3</v>
      </c>
      <c r="N190" s="10">
        <f>LN(ΣΥΝΘΕΣΗ_ΔΕΙΚΤΩΝ!N191/ΣΥΝΘΕΣΗ_ΔΕΙΚΤΩΝ!N190)</f>
        <v>1.37495555831024E-2</v>
      </c>
      <c r="O190" s="10">
        <f>LN(ΣΥΝΘΕΣΗ_ΔΕΙΚΤΩΝ!O191/ΣΥΝΘΕΣΗ_ΔΕΙΚΤΩΝ!O190)</f>
        <v>1.1963166058275224E-2</v>
      </c>
      <c r="P190" s="10">
        <f>LN(ΣΥΝΘΕΣΗ_ΔΕΙΚΤΩΝ!P191/ΣΥΝΘΕΣΗ_ΔΕΙΚΤΩΝ!P190)</f>
        <v>1.4184634991956381E-2</v>
      </c>
      <c r="Q190" s="10">
        <f>LN(ΣΥΝΘΕΣΗ_ΔΕΙΚΤΩΝ!Q191/ΣΥΝΘΕΣΗ_ΔΕΙΚΤΩΝ!Q190)</f>
        <v>1.2820688429061469E-2</v>
      </c>
      <c r="R190" s="10">
        <f>LN(ΣΥΝΘΕΣΗ_ΔΕΙΚΤΩΝ!R191/ΣΥΝΘΕΣΗ_ΔΕΙΚΤΩΝ!R190)</f>
        <v>1.6386740114772525E-2</v>
      </c>
      <c r="S190" s="10">
        <f>LN(ΣΥΝΘΕΣΗ_ΔΕΙΚΤΩΝ!S191/ΣΥΝΘΕΣΗ_ΔΕΙΚΤΩΝ!S190)</f>
        <v>5.0839676779409183E-2</v>
      </c>
      <c r="T190" s="10">
        <f>LN(ΣΥΝΘΕΣΗ_ΔΕΙΚΤΩΝ!T191/ΣΥΝΘΕΣΗ_ΔΕΙΚΤΩΝ!T190)</f>
        <v>-1.0977058631150907E-2</v>
      </c>
      <c r="U190" s="10">
        <f>LN(ΣΥΝΘΕΣΗ_ΔΕΙΚΤΩΝ!U191/ΣΥΝΘΕΣΗ_ΔΕΙΚΤΩΝ!U190)</f>
        <v>1.2578782206860185E-2</v>
      </c>
      <c r="V190" s="10">
        <f>LN(ΣΥΝΘΕΣΗ_ΔΕΙΚΤΩΝ!V191/ΣΥΝΘΕΣΗ_ΔΕΙΚΤΩΝ!V190)</f>
        <v>-1.2248622076199086E-2</v>
      </c>
      <c r="W190" s="10">
        <f>LN(ΣΥΝΘΕΣΗ_ΔΕΙΚΤΩΝ!W191/ΣΥΝΘΕΣΗ_ΔΕΙΚΤΩΝ!W190)</f>
        <v>1.9418085857101516E-2</v>
      </c>
      <c r="X190" s="10">
        <f>LN(ΣΥΝΘΕΣΗ_ΔΕΙΚΤΩΝ!X191/ΣΥΝΘΕΣΗ_ΔΕΙΚΤΩΝ!X190)</f>
        <v>9.345862418237599E-3</v>
      </c>
      <c r="Y190" s="10">
        <f>LN(ΣΥΝΘΕΣΗ_ΔΕΙΚΤΩΝ!Y191/ΣΥΝΘΕΣΗ_ΔΕΙΚΤΩΝ!Y190)</f>
        <v>3.3307198017768547E-2</v>
      </c>
      <c r="Z190" s="10">
        <f>LN(ΣΥΝΘΕΣΗ_ΔΕΙΚΤΩΝ!Z191/ΣΥΝΘΕΣΗ_ΔΕΙΚΤΩΝ!Z190)</f>
        <v>2.5479085300984968E-2</v>
      </c>
      <c r="AA190" s="10">
        <f>LN(ΣΥΝΘΕΣΗ_ΔΕΙΚΤΩΝ!AA191/ΣΥΝΘΕΣΗ_ΔΕΙΚΤΩΝ!AA190)</f>
        <v>3.6367644170874791E-2</v>
      </c>
      <c r="AB190" s="10">
        <f>LN(ΣΥΝΘΕΣΗ_ΔΕΙΚΤΩΝ!AB191/ΣΥΝΘΕΣΗ_ΔΕΙΚΤΩΝ!AB190)</f>
        <v>1.1049836186584935E-2</v>
      </c>
      <c r="AC190" s="10">
        <f>LN(ΣΥΝΘΕΣΗ_ΔΕΙΚΤΩΝ!AC191/ΣΥΝΘΕΣΗ_ΔΕΙΚΤΩΝ!AC190)</f>
        <v>6.5382759262851711E-2</v>
      </c>
      <c r="AD190" s="10">
        <f>LN(ΣΥΝΘΕΣΗ_ΔΕΙΚΤΩΝ!AD191/ΣΥΝΘΕΣΗ_ΔΕΙΚΤΩΝ!AD190)</f>
        <v>1.4935783417601958E-2</v>
      </c>
      <c r="AE190" s="10">
        <f>LN(ΣΥΝΘΕΣΗ_ΔΕΙΚΤΩΝ!AE191/ΣΥΝΘΕΣΗ_ΔΕΙΚΤΩΝ!AE190)</f>
        <v>3.1306904625044124E-2</v>
      </c>
      <c r="AF190" s="10">
        <f>LN(ΣΥΝΘΕΣΗ_ΔΕΙΚΤΩΝ!AF191/ΣΥΝΘΕΣΗ_ΔΕΙΚΤΩΝ!AF190)</f>
        <v>1.3793322132335769E-2</v>
      </c>
      <c r="AG190" s="10">
        <f>LN(ΣΥΝΘΕΣΗ_ΔΕΙΚΤΩΝ!AG191/ΣΥΝΘΕΣΗ_ΔΕΙΚΤΩΝ!AG190)</f>
        <v>4.0733253876356476E-3</v>
      </c>
      <c r="AH190" s="10">
        <f>LN(ΣΥΝΘΕΣΗ_ΔΕΙΚΤΩΝ!AH191/ΣΥΝΘΕΣΗ_ΔΕΙΚΤΩΝ!AH190)</f>
        <v>1.1257154524634468E-2</v>
      </c>
      <c r="AI190" s="10">
        <f>LN(ΣΥΝΘΕΣΗ_ΔΕΙΚΤΩΝ!AI191/ΣΥΝΘΕΣΗ_ΔΕΙΚΤΩΝ!AI190)</f>
        <v>2.4001152099543045E-2</v>
      </c>
      <c r="AJ190" s="10">
        <f>LN(ΣΥΝΘΕΣΗ_ΔΕΙΚΤΩΝ!AJ191/ΣΥΝΘΕΣΗ_ΔΕΙΚΤΩΝ!AJ190)</f>
        <v>9.5694510161506725E-3</v>
      </c>
      <c r="AK190" s="10">
        <f>LN(ΣΥΝΘΕΣΗ_ΔΕΙΚΤΩΝ!AK191/ΣΥΝΘΕΣΗ_ΔΕΙΚΤΩΝ!AK190)</f>
        <v>1.739174271186902E-2</v>
      </c>
    </row>
    <row r="191" spans="1:37" x14ac:dyDescent="0.25">
      <c r="A191" s="5">
        <v>43103</v>
      </c>
      <c r="B191" s="10">
        <f>LN(ΣΥΝΘΕΣΗ_ΔΕΙΚΤΩΝ!B192/ΣΥΝΘΕΣΗ_ΔΕΙΚΤΩΝ!B191)</f>
        <v>-2.2140230446304763E-3</v>
      </c>
      <c r="C191" s="10">
        <f>LN(ΣΥΝΘΕΣΗ_ΔΕΙΚΤΩΝ!C192/ΣΥΝΘΕΣΗ_ΔΕΙΚΤΩΝ!C191)</f>
        <v>-9.4290902888516902E-3</v>
      </c>
      <c r="D191" s="10">
        <f>LN(ΣΥΝΘΕΣΗ_ΔΕΙΚΤΩΝ!D192/ΣΥΝΘΕΣΗ_ΔΕΙΚΤΩΝ!D191)</f>
        <v>1.4941579998198923E-2</v>
      </c>
      <c r="E191" s="10">
        <f>LN(ΣΥΝΘΕΣΗ_ΔΕΙΚΤΩΝ!E192/ΣΥΝΘΕΣΗ_ΔΕΙΚΤΩΝ!E191)</f>
        <v>2.6809667532577425E-3</v>
      </c>
      <c r="F191" s="10">
        <f>LN(ΣΥΝΘΕΣΗ_ΔΕΙΚΤΩΝ!F192/ΣΥΝΘΕΣΗ_ΔΕΙΚΤΩΝ!F191)</f>
        <v>-2.8943580263644146E-3</v>
      </c>
      <c r="G191" s="10">
        <f>LN(ΣΥΝΘΕΣΗ_ΔΕΙΚΤΩΝ!G192/ΣΥΝΘΕΣΗ_ΔΕΙΚΤΩΝ!G191)</f>
        <v>0</v>
      </c>
      <c r="H191" s="10">
        <f>LN(ΣΥΝΘΕΣΗ_ΔΕΙΚΤΩΝ!H192/ΣΥΝΘΕΣΗ_ΔΕΙΚΤΩΝ!H191)</f>
        <v>-2.4067400305649764E-3</v>
      </c>
      <c r="I191" s="10">
        <f>LN(ΣΥΝΘΕΣΗ_ΔΕΙΚΤΩΝ!I192/ΣΥΝΘΕΣΗ_ΔΕΙΚΤΩΝ!I191)</f>
        <v>-6.5146810211937538E-3</v>
      </c>
      <c r="J191" s="10">
        <f>LN(ΣΥΝΘΕΣΗ_ΔΕΙΚΤΩΝ!J192/ΣΥΝΘΕΣΗ_ΔΕΙΚΤΩΝ!J191)</f>
        <v>2.6668247082161489E-2</v>
      </c>
      <c r="K191" s="10">
        <f>LN(ΣΥΝΘΕΣΗ_ΔΕΙΚΤΩΝ!K192/ΣΥΝΘΕΣΗ_ΔΕΙΚΤΩΝ!K191)</f>
        <v>1.7159620282826284E-2</v>
      </c>
      <c r="L191" s="10">
        <f>LN(ΣΥΝΘΕΣΗ_ΔΕΙΚΤΩΝ!L192/ΣΥΝΘΕΣΗ_ΔΕΙΚΤΩΝ!L191)</f>
        <v>5.1813587419975845E-3</v>
      </c>
      <c r="M191" s="10">
        <f>LN(ΣΥΝΘΕΣΗ_ΔΕΙΚΤΩΝ!M192/ΣΥΝΘΕΣΗ_ΔΕΙΚΤΩΝ!M191)</f>
        <v>-1.2759343753759873E-2</v>
      </c>
      <c r="N191" s="10">
        <f>LN(ΣΥΝΘΕΣΗ_ΔΕΙΚΤΩΝ!N192/ΣΥΝΘΕΣΗ_ΔΕΙΚΤΩΝ!N191)</f>
        <v>0</v>
      </c>
      <c r="O191" s="10">
        <f>LN(ΣΥΝΘΕΣΗ_ΔΕΙΚΤΩΝ!O192/ΣΥΝΘΕΣΗ_ΔΕΙΚΤΩΝ!O191)</f>
        <v>-1.8549358911131936E-2</v>
      </c>
      <c r="P191" s="10">
        <f>LN(ΣΥΝΘΕΣΗ_ΔΕΙΚΤΩΝ!P192/ΣΥΝΘΕΣΗ_ΔΕΙΚΤΩΝ!P191)</f>
        <v>-4.7058910374127277E-3</v>
      </c>
      <c r="Q191" s="10">
        <f>LN(ΣΥΝΘΕΣΗ_ΔΕΙΚΤΩΝ!Q192/ΣΥΝΘΕΣΗ_ΔΕΙΚΤΩΝ!Q191)</f>
        <v>1.1399743464727288E-2</v>
      </c>
      <c r="R191" s="10">
        <f>LN(ΣΥΝΘΕΣΗ_ΔΕΙΚΤΩΝ!R192/ΣΥΝΘΕΣΗ_ΔΕΙΚΤΩΝ!R191)</f>
        <v>-3.4275954722673722E-3</v>
      </c>
      <c r="S191" s="10">
        <f>LN(ΣΥΝΘΕΣΗ_ΔΕΙΚΤΩΝ!S192/ΣΥΝΘΕΣΗ_ΔΕΙΚΤΩΝ!S191)</f>
        <v>4.3010818993907017E-3</v>
      </c>
      <c r="T191" s="10">
        <f>LN(ΣΥΝΘΕΣΗ_ΔΕΙΚΤΩΝ!T192/ΣΥΝΘΕΣΗ_ΔΕΙΚΤΩΝ!T191)</f>
        <v>6.6006840313520927E-3</v>
      </c>
      <c r="U191" s="10">
        <f>LN(ΣΥΝΘΕΣΗ_ΔΕΙΚΤΩΝ!U192/ΣΥΝΘΕΣΗ_ΔΕΙΚΤΩΝ!U191)</f>
        <v>0</v>
      </c>
      <c r="V191" s="10">
        <f>LN(ΣΥΝΘΕΣΗ_ΔΕΙΚΤΩΝ!V192/ΣΥΝΘΕΣΗ_ΔΕΙΚΤΩΝ!V191)</f>
        <v>-1.7762456339840388E-2</v>
      </c>
      <c r="W191" s="10">
        <f>LN(ΣΥΝΘΕΣΗ_ΔΕΙΚΤΩΝ!W192/ΣΥΝΘΕΣΗ_ΔΕΙΚΤΩΝ!W191)</f>
        <v>5.1151006667704089E-3</v>
      </c>
      <c r="X191" s="10">
        <f>LN(ΣΥΝΘΕΣΗ_ΔΕΙΚΤΩΝ!X192/ΣΥΝΘΕΣΗ_ΔΕΙΚΤΩΝ!X191)</f>
        <v>1.1560822401076006E-2</v>
      </c>
      <c r="Y191" s="10">
        <f>LN(ΣΥΝΘΕΣΗ_ΔΕΙΚΤΩΝ!Y192/ΣΥΝΘΕΣΗ_ΔΕΙΚΤΩΝ!Y191)</f>
        <v>-2.6202372394024072E-2</v>
      </c>
      <c r="Z191" s="10">
        <f>LN(ΣΥΝΘΕΣΗ_ΔΕΙΚΤΩΝ!Z192/ΣΥΝΘΕΣΗ_ΔΕΙΚΤΩΝ!Z191)</f>
        <v>-1.2658396871923465E-2</v>
      </c>
      <c r="AA191" s="10">
        <f>LN(ΣΥΝΘΕΣΗ_ΔΕΙΚΤΩΝ!AA192/ΣΥΝΘΕΣΗ_ΔΕΙΚΤΩΝ!AA191)</f>
        <v>3.278982282299097E-2</v>
      </c>
      <c r="AB191" s="10">
        <f>LN(ΣΥΝΘΕΣΗ_ΔΕΙΚΤΩΝ!AB192/ΣΥΝΘΕΣΗ_ΔΕΙΚΤΩΝ!AB191)</f>
        <v>8.7527911095947077E-3</v>
      </c>
      <c r="AC191" s="10">
        <f>LN(ΣΥΝΘΕΣΗ_ΔΕΙΚΤΩΝ!AC192/ΣΥΝΘΕΣΗ_ΔΕΙΚΤΩΝ!AC191)</f>
        <v>-1.2739025777429826E-2</v>
      </c>
      <c r="AD191" s="10">
        <f>LN(ΣΥΝΘΕΣΗ_ΔΕΙΚΤΩΝ!AD192/ΣΥΝΘΕΣΗ_ΔΕΙΚΤΩΝ!AD191)</f>
        <v>2.659731251926585E-2</v>
      </c>
      <c r="AE191" s="10">
        <f>LN(ΣΥΝΘΕΣΗ_ΔΕΙΚΤΩΝ!AE192/ΣΥΝΘΕΣΗ_ΔΕΙΚΤΩΝ!AE191)</f>
        <v>1.7108644036293876E-3</v>
      </c>
      <c r="AF191" s="10">
        <f>LN(ΣΥΝΘΕΣΗ_ΔΕΙΚΤΩΝ!AF192/ΣΥΝΘΕΣΗ_ΔΕΙΚΤΩΝ!AF191)</f>
        <v>-2.7434859457508326E-3</v>
      </c>
      <c r="AG191" s="10">
        <f>LN(ΣΥΝΘΕΣΗ_ΔΕΙΚΤΩΝ!AG192/ΣΥΝΘΕΣΗ_ΔΕΙΚΤΩΝ!AG191)</f>
        <v>0</v>
      </c>
      <c r="AH191" s="10">
        <f>LN(ΣΥΝΘΕΣΗ_ΔΕΙΚΤΩΝ!AH192/ΣΥΝΘΕΣΗ_ΔΕΙΚΤΩΝ!AH191)</f>
        <v>7.4349784875179905E-3</v>
      </c>
      <c r="AI191" s="10">
        <f>LN(ΣΥΝΘΕΣΗ_ΔΕΙΚΤΩΝ!AI192/ΣΥΝΘΕΣΗ_ΔΕΙΚΤΩΝ!AI191)</f>
        <v>0</v>
      </c>
      <c r="AJ191" s="10">
        <f>LN(ΣΥΝΘΕΣΗ_ΔΕΙΚΤΩΝ!AJ192/ΣΥΝΘΕΣΗ_ΔΕΙΚΤΩΝ!AJ191)</f>
        <v>2.1202207650602906E-2</v>
      </c>
      <c r="AK191" s="10">
        <f>LN(ΣΥΝΘΕΣΗ_ΔΕΙΚΤΩΝ!AK192/ΣΥΝΘΕΣΗ_ΔΕΙΚΤΩΝ!AK191)</f>
        <v>-6.9204428445737952E-3</v>
      </c>
    </row>
    <row r="192" spans="1:37" x14ac:dyDescent="0.25">
      <c r="A192" s="5">
        <v>43104</v>
      </c>
      <c r="B192" s="10">
        <f>LN(ΣΥΝΘΕΣΗ_ΔΕΙΚΤΩΝ!B193/ΣΥΝΘΕΣΗ_ΔΕΙΚΤΩΝ!B192)</f>
        <v>3.6934441786434113E-4</v>
      </c>
      <c r="C192" s="10">
        <f>LN(ΣΥΝΘΕΣΗ_ΔΕΙΚΤΩΝ!C193/ΣΥΝΘΕΣΗ_ΔΕΙΚΤΩΝ!C192)</f>
        <v>0</v>
      </c>
      <c r="D192" s="10">
        <f>LN(ΣΥΝΘΕΣΗ_ΔΕΙΚΤΩΝ!D193/ΣΥΝΘΕΣΗ_ΔΕΙΚΤΩΝ!D192)</f>
        <v>-6.3762171392758851E-3</v>
      </c>
      <c r="E192" s="10">
        <f>LN(ΣΥΝΘΕΣΗ_ΔΕΙΚΤΩΝ!E193/ΣΥΝΘΕΣΗ_ΔΕΙΚΤΩΝ!E192)</f>
        <v>9.3271828751388813E-3</v>
      </c>
      <c r="F192" s="10">
        <f>LN(ΣΥΝΘΕΣΗ_ΔΕΙΚΤΩΝ!F193/ΣΥΝΘΕΣΗ_ΔΕΙΚΤΩΝ!F192)</f>
        <v>2.7163928940822424E-2</v>
      </c>
      <c r="G192" s="10">
        <f>LN(ΣΥΝΘΕΣΗ_ΔΕΙΚΤΩΝ!G193/ΣΥΝΘΕΣΗ_ΔΕΙΚΤΩΝ!G192)</f>
        <v>2.9587957185496078E-2</v>
      </c>
      <c r="H192" s="10">
        <f>LN(ΣΥΝΘΕΣΗ_ΔΕΙΚΤΩΝ!H193/ΣΥΝΘΕΣΗ_ΔΕΙΚΤΩΝ!H192)</f>
        <v>-6.0423144559626982E-3</v>
      </c>
      <c r="I192" s="10">
        <f>LN(ΣΥΝΘΕΣΗ_ΔΕΙΚΤΩΝ!I193/ΣΥΝΘΕΣΗ_ΔΕΙΚΤΩΝ!I192)</f>
        <v>1.2987195526811331E-2</v>
      </c>
      <c r="J192" s="10">
        <f>LN(ΣΥΝΘΕΣΗ_ΔΕΙΚΤΩΝ!J193/ΣΥΝΘΕΣΗ_ΔΕΙΚΤΩΝ!J192)</f>
        <v>-1.1342276603934495E-2</v>
      </c>
      <c r="K192" s="10">
        <f>LN(ΣΥΝΘΕΣΗ_ΔΕΙΚΤΩΝ!K193/ΣΥΝΘΕΣΗ_ΔΕΙΚΤΩΝ!K192)</f>
        <v>6.1402702220275863E-2</v>
      </c>
      <c r="L192" s="10">
        <f>LN(ΣΥΝΘΕΣΗ_ΔΕΙΚΤΩΝ!L193/ΣΥΝΘΕΣΗ_ΔΕΙΚΤΩΝ!L192)</f>
        <v>2.0461071871340025E-2</v>
      </c>
      <c r="M192" s="10">
        <f>LN(ΣΥΝΘΕΣΗ_ΔΕΙΚΤΩΝ!M193/ΣΥΝΘΕΣΗ_ΔΕΙΚΤΩΝ!M192)</f>
        <v>9.5847379129873102E-3</v>
      </c>
      <c r="N192" s="10">
        <f>LN(ΣΥΝΘΕΣΗ_ΔΕΙΚΤΩΝ!N193/ΣΥΝΘΕΣΗ_ΔΕΙΚΤΩΝ!N192)</f>
        <v>-2.1030501967787877E-3</v>
      </c>
      <c r="O192" s="10">
        <f>LN(ΣΥΝΘΕΣΗ_ΔΕΙΚΤΩΝ!O193/ΣΥΝΘΕΣΗ_ΔΕΙΚΤΩΝ!O192)</f>
        <v>2.178735418490723E-2</v>
      </c>
      <c r="P192" s="10">
        <f>LN(ΣΥΝΘΕΣΗ_ΔΕΙΚΤΩΝ!P193/ΣΥΝΘΕΣΗ_ΔΕΙΚΤΩΝ!P192)</f>
        <v>8.4547239189324518E-3</v>
      </c>
      <c r="Q192" s="10">
        <f>LN(ΣΥΝΘΕΣΗ_ΔΕΙΚΤΩΝ!Q193/ΣΥΝΘΕΣΗ_ΔΕΙΚΤΩΝ!Q192)</f>
        <v>1.2586534071961062E-3</v>
      </c>
      <c r="R192" s="10">
        <f>LN(ΣΥΝΘΕΣΗ_ΔΕΙΚΤΩΝ!R193/ΣΥΝΘΕΣΗ_ΔΕΙΚΤΩΝ!R192)</f>
        <v>0</v>
      </c>
      <c r="S192" s="10">
        <f>LN(ΣΥΝΘΕΣΗ_ΔΕΙΚΤΩΝ!S193/ΣΥΝΘΕΣΗ_ΔΕΙΚΤΩΝ!S192)</f>
        <v>2.3330856762695265E-2</v>
      </c>
      <c r="T192" s="10">
        <f>LN(ΣΥΝΘΕΣΗ_ΔΕΙΚΤΩΝ!T193/ΣΥΝΘΕΣΗ_ΔΕΙΚΤΩΝ!T192)</f>
        <v>8.7336799687546315E-3</v>
      </c>
      <c r="U192" s="10">
        <f>LN(ΣΥΝΘΕΣΗ_ΔΕΙΚΤΩΝ!U193/ΣΥΝΘΕΣΗ_ΔΕΙΚΤΩΝ!U192)</f>
        <v>3.0771658666753472E-2</v>
      </c>
      <c r="V192" s="10">
        <f>LN(ΣΥΝΘΕΣΗ_ΔΕΙΚΤΩΝ!V193/ΣΥΝΘΕΣΗ_ΔΕΙΚΤΩΝ!V192)</f>
        <v>0</v>
      </c>
      <c r="W192" s="10">
        <f>LN(ΣΥΝΘΕΣΗ_ΔΕΙΚΤΩΝ!W193/ΣΥΝΘΕΣΗ_ΔΕΙΚΤΩΝ!W192)</f>
        <v>2.145192671795133E-2</v>
      </c>
      <c r="X192" s="10">
        <f>LN(ΣΥΝΘΕΣΗ_ΔΕΙΚΤΩΝ!X193/ΣΥΝΘΕΣΗ_ΔΕΙΚΤΩΝ!X192)</f>
        <v>9.1533819864872013E-3</v>
      </c>
      <c r="Y192" s="10">
        <f>LN(ΣΥΝΘΕΣΗ_ΔΕΙΚΤΩΝ!Y193/ΣΥΝΘΕΣΗ_ΔΕΙΚΤΩΝ!Y192)</f>
        <v>1.2313260233356887E-2</v>
      </c>
      <c r="Z192" s="10">
        <f>LN(ΣΥΝΘΕΣΗ_ΔΕΙΚΤΩΝ!Z193/ΣΥΝΘΕΣΗ_ΔΕΙΚΤΩΝ!Z192)</f>
        <v>1.5798116876591092E-2</v>
      </c>
      <c r="AA192" s="10">
        <f>LN(ΣΥΝΘΕΣΗ_ΔΕΙΚΤΩΝ!AA193/ΣΥΝΘΕΣΗ_ΔΕΙΚΤΩΝ!AA192)</f>
        <v>1.3730192811902037E-2</v>
      </c>
      <c r="AB192" s="10">
        <f>LN(ΣΥΝΘΕΣΗ_ΔΕΙΚΤΩΝ!AB193/ΣΥΝΘΕΣΗ_ΔΕΙΚΤΩΝ!AB192)</f>
        <v>0</v>
      </c>
      <c r="AC192" s="10">
        <f>LN(ΣΥΝΘΕΣΗ_ΔΕΙΚΤΩΝ!AC193/ΣΥΝΘΕΣΗ_ΔΕΙΚΤΩΝ!AC192)</f>
        <v>-8.5837436913914419E-3</v>
      </c>
      <c r="AD192" s="10">
        <f>LN(ΣΥΝΘΕΣΗ_ΔΕΙΚΤΩΝ!AD193/ΣΥΝΘΕΣΗ_ΔΕΙΚΤΩΝ!AD192)</f>
        <v>4.1136905560489448E-2</v>
      </c>
      <c r="AE192" s="10">
        <f>LN(ΣΥΝΘΕΣΗ_ΔΕΙΚΤΩΝ!AE193/ΣΥΝΘΕΣΗ_ΔΕΙΚΤΩΝ!AE192)</f>
        <v>1.8628819833493199E-2</v>
      </c>
      <c r="AF192" s="10">
        <f>LN(ΣΥΝΘΕΣΗ_ΔΕΙΚΤΩΝ!AF193/ΣΥΝΘΕΣΗ_ΔΕΙΚΤΩΝ!AF192)</f>
        <v>-5.5096558109695845E-3</v>
      </c>
      <c r="AG192" s="10">
        <f>LN(ΣΥΝΘΕΣΗ_ΔΕΙΚΤΩΝ!AG193/ΣΥΝΘΕΣΗ_ΔΕΙΚΤΩΝ!AG192)</f>
        <v>4.056800695614469E-3</v>
      </c>
      <c r="AH192" s="10">
        <f>LN(ΣΥΝΘΕΣΗ_ΔΕΙΚΤΩΝ!AH193/ΣΥΝΘΕΣΗ_ΔΕΙΚΤΩΝ!AH192)</f>
        <v>4.7024938644862777E-2</v>
      </c>
      <c r="AI192" s="10">
        <f>LN(ΣΥΝΘΕΣΗ_ΔΕΙΚΤΩΝ!AI193/ΣΥΝΘΕΣΗ_ΔΕΙΚΤΩΝ!AI192)</f>
        <v>4.2559614418795903E-2</v>
      </c>
      <c r="AJ192" s="10">
        <f>LN(ΣΥΝΘΕΣΗ_ΔΕΙΚΤΩΝ!AJ193/ΣΥΝΘΕΣΗ_ΔΕΙΚΤΩΝ!AJ192)</f>
        <v>-1.1723463696059146E-2</v>
      </c>
      <c r="AK192" s="10">
        <f>LN(ΣΥΝΘΕΣΗ_ΔΕΙΚΤΩΝ!AK193/ΣΥΝΘΕΣΗ_ΔΕΙΚΤΩΝ!AK192)</f>
        <v>-2.1053409197832381E-2</v>
      </c>
    </row>
    <row r="193" spans="1:37" x14ac:dyDescent="0.25">
      <c r="A193" s="5">
        <v>43105</v>
      </c>
      <c r="B193" s="10">
        <f>LN(ΣΥΝΘΕΣΗ_ΔΕΙΚΤΩΝ!B194/ΣΥΝΘΕΣΗ_ΔΕΙΚΤΩΝ!B193)</f>
        <v>1.7569998101383485E-2</v>
      </c>
      <c r="C193" s="10">
        <f>LN(ΣΥΝΘΕΣΗ_ΔΕΙΚΤΩΝ!C194/ΣΥΝΘΕΣΗ_ΔΕΙΚΤΩΝ!C193)</f>
        <v>0</v>
      </c>
      <c r="D193" s="10">
        <f>LN(ΣΥΝΘΕΣΗ_ΔΕΙΚΤΩΝ!D194/ΣΥΝΘΕΣΗ_ΔΕΙΚΤΩΝ!D193)</f>
        <v>1.2712035588361724E-2</v>
      </c>
      <c r="E193" s="10">
        <f>LN(ΣΥΝΘΕΣΗ_ΔΕΙΚΤΩΝ!E194/ΣΥΝΘΕΣΗ_ΔΕΙΚΤΩΝ!E193)</f>
        <v>-7.98939003347875E-3</v>
      </c>
      <c r="F193" s="10">
        <f>LN(ΣΥΝΘΕΣΗ_ΔΕΙΚΤΩΝ!F194/ΣΥΝΘΕΣΗ_ΔΕΙΚΤΩΝ!F193)</f>
        <v>-1.2775191488722805E-2</v>
      </c>
      <c r="G193" s="10">
        <f>LN(ΣΥΝΘΕΣΗ_ΔΕΙΚΤΩΝ!G194/ΣΥΝΘΕΣΗ_ΔΕΙΚΤΩΝ!G193)</f>
        <v>1.4472032608534469E-2</v>
      </c>
      <c r="H193" s="10">
        <f>LN(ΣΥΝΘΕΣΗ_ΔΕΙΚΤΩΝ!H194/ΣΥΝΘΕΣΗ_ΔΕΙΚΤΩΝ!H193)</f>
        <v>3.6297680505787311E-3</v>
      </c>
      <c r="I193" s="10">
        <f>LN(ΣΥΝΘΕΣΗ_ΔΕΙΚΤΩΝ!I194/ΣΥΝΘΕΣΗ_ΔΕΙΚΤΩΝ!I193)</f>
        <v>3.7979248065216256E-2</v>
      </c>
      <c r="J193" s="10">
        <f>LN(ΣΥΝΘΕΣΗ_ΔΕΙΚΤΩΝ!J194/ΣΥΝΘΕΣΗ_ΔΕΙΚΤΩΝ!J193)</f>
        <v>8.3837778642088009E-2</v>
      </c>
      <c r="K193" s="10">
        <f>LN(ΣΥΝΘΕΣΗ_ΔΕΙΚΤΩΝ!K194/ΣΥΝΘΕΣΗ_ΔΕΙΚΤΩΝ!K193)</f>
        <v>-2.4292692569044472E-2</v>
      </c>
      <c r="L193" s="10">
        <f>LN(ΣΥΝΘΕΣΗ_ΔΕΙΚΤΩΝ!L194/ΣΥΝΘΕΣΗ_ΔΕΙΚΤΩΝ!L193)</f>
        <v>2.5284463533586906E-3</v>
      </c>
      <c r="M193" s="10">
        <f>LN(ΣΥΝΘΕΣΗ_ΔΕΙΚΤΩΝ!M194/ΣΥΝΘΕΣΗ_ΔΕΙΚΤΩΝ!M193)</f>
        <v>0</v>
      </c>
      <c r="N193" s="10">
        <f>LN(ΣΥΝΘΕΣΗ_ΔΕΙΚΤΩΝ!N194/ΣΥΝΘΕΣΗ_ΔΕΙΚΤΩΝ!N193)</f>
        <v>-5.2770571008438931E-3</v>
      </c>
      <c r="O193" s="10">
        <f>LN(ΣΥΝΘΕΣΗ_ΔΕΙΚΤΩΝ!O194/ΣΥΝΘΕΣΗ_ΔΕΙΚΤΩΝ!O193)</f>
        <v>3.2275444908665646E-3</v>
      </c>
      <c r="P193" s="10">
        <f>LN(ΣΥΝΘΕΣΗ_ΔΕΙΚΤΩΝ!P194/ΣΥΝΘΕΣΗ_ΔΕΙΚΤΩΝ!P193)</f>
        <v>9.350164309066464E-4</v>
      </c>
      <c r="Q193" s="10">
        <f>LN(ΣΥΝΘΕΣΗ_ΔΕΙΚΤΩΝ!Q194/ΣΥΝΘΕΣΗ_ΔΕΙΚΤΩΝ!Q193)</f>
        <v>0</v>
      </c>
      <c r="R193" s="10">
        <f>LN(ΣΥΝΘΕΣΗ_ΔΕΙΚΤΩΝ!R194/ΣΥΝΘΕΣΗ_ΔΕΙΚΤΩΝ!R193)</f>
        <v>-1.8190194060057809E-2</v>
      </c>
      <c r="S193" s="10">
        <f>LN(ΣΥΝΘΕΣΗ_ΔΕΙΚΤΩΝ!S194/ΣΥΝΘΕΣΗ_ΔΕΙΚΤΩΝ!S193)</f>
        <v>3.9059435836586401E-2</v>
      </c>
      <c r="T193" s="10">
        <f>LN(ΣΥΝΘΕΣΗ_ΔΕΙΚΤΩΝ!T194/ΣΥΝΘΕΣΗ_ΔΕΙΚΤΩΝ!T193)</f>
        <v>1.7241806434505954E-2</v>
      </c>
      <c r="U193" s="10">
        <f>LN(ΣΥΝΘΕΣΗ_ΔΕΙΚΤΩΝ!U194/ΣΥΝΘΕΣΗ_ΔΕΙΚΤΩΝ!U193)</f>
        <v>6.4538521137571164E-2</v>
      </c>
      <c r="V193" s="10">
        <f>LN(ΣΥΝΘΕΣΗ_ΔΕΙΚΤΩΝ!V194/ΣΥΝΘΕΣΗ_ΔΕΙΚΤΩΝ!V193)</f>
        <v>-5.3908486348764233E-3</v>
      </c>
      <c r="W193" s="10">
        <f>LN(ΣΥΝΘΕΣΗ_ΔΕΙΚΤΩΝ!W194/ΣΥΝΘΕΣΗ_ΔΕΙΚΤΩΝ!W193)</f>
        <v>3.5564753722284258E-2</v>
      </c>
      <c r="X193" s="10">
        <f>LN(ΣΥΝΘΕΣΗ_ΔΕΙΚΤΩΝ!X194/ΣΥΝΘΕΣΗ_ΔΕΙΚΤΩΝ!X193)</f>
        <v>4.5454623716746382E-3</v>
      </c>
      <c r="Y193" s="10">
        <f>LN(ΣΥΝΘΕΣΗ_ΔΕΙΚΤΩΝ!Y194/ΣΥΝΘΕΣΗ_ΔΕΙΚΤΩΝ!Y193)</f>
        <v>1.7331456351639941E-2</v>
      </c>
      <c r="Z193" s="10">
        <f>LN(ΣΥΝΘΕΣΗ_ΔΕΙΚΤΩΝ!Z194/ΣΥΝΘΕΣΗ_ΔΕΙΚΤΩΝ!Z193)</f>
        <v>7.2539344381095508E-2</v>
      </c>
      <c r="AA193" s="10">
        <f>LN(ΣΥΝΘΕΣΗ_ΔΕΙΚΤΩΝ!AA194/ΣΥΝΘΕΣΗ_ΔΕΙΚΤΩΝ!AA193)</f>
        <v>2.8013036227673888E-2</v>
      </c>
      <c r="AB193" s="10">
        <f>LN(ΣΥΝΘΕΣΗ_ΔΕΙΚΤΩΝ!AB194/ΣΥΝΘΕΣΗ_ΔΕΙΚΤΩΝ!AB193)</f>
        <v>6.5146810211936723E-3</v>
      </c>
      <c r="AC193" s="10">
        <f>LN(ΣΥΝΘΕΣΗ_ΔΕΙΚΤΩΝ!AC194/ΣΥΝΘΕΣΗ_ΔΕΙΚΤΩΝ!AC193)</f>
        <v>1.709443335930004E-2</v>
      </c>
      <c r="AD193" s="10">
        <f>LN(ΣΥΝΘΕΣΗ_ΔΕΙΚΤΩΝ!AD194/ΣΥΝΘΕΣΗ_ΔΕΙΚΤΩΝ!AD193)</f>
        <v>-1.9072415376387496E-2</v>
      </c>
      <c r="AE193" s="10">
        <f>LN(ΣΥΝΘΕΣΗ_ΔΕΙΚΤΩΝ!AE194/ΣΥΝΘΕΣΗ_ΔΕΙΚΤΩΝ!AE193)</f>
        <v>1.0016778243471209E-2</v>
      </c>
      <c r="AF193" s="10">
        <f>LN(ΣΥΝΘΕΣΗ_ΔΕΙΚΤΩΝ!AF194/ΣΥΝΘΕΣΗ_ΔΕΙΚΤΩΝ!AF193)</f>
        <v>2.1858793812499017E-2</v>
      </c>
      <c r="AG193" s="10">
        <f>LN(ΣΥΝΘΕΣΗ_ΔΕΙΚΤΩΝ!AG194/ΣΥΝΘΕΣΗ_ΔΕΙΚΤΩΝ!AG193)</f>
        <v>8.0645598367304946E-3</v>
      </c>
      <c r="AH193" s="10">
        <f>LN(ΣΥΝΘΕΣΗ_ΔΕΙΚΤΩΝ!AH194/ΣΥΝΘΕΣΗ_ΔΕΙΚΤΩΝ!AH193)</f>
        <v>1.7513582492708429E-2</v>
      </c>
      <c r="AI193" s="10">
        <f>LN(ΣΥΝΘΕΣΗ_ΔΕΙΚΤΩΝ!AI194/ΣΥΝΘΕΣΗ_ΔΕΙΚΤΩΝ!AI193)</f>
        <v>1.1299555253933466E-2</v>
      </c>
      <c r="AJ193" s="10">
        <f>LN(ΣΥΝΘΕΣΗ_ΔΕΙΚΤΩΝ!AJ194/ΣΥΝΘΕΣΗ_ΔΕΙΚΤΩΝ!AJ193)</f>
        <v>-4.728141195946012E-3</v>
      </c>
      <c r="AK193" s="10">
        <f>LN(ΣΥΝΘΕΣΗ_ΔΕΙΚΤΩΝ!AK194/ΣΥΝΘΕΣΗ_ΔΕΙΚΤΩΝ!AK193)</f>
        <v>-7.1174677688639896E-3</v>
      </c>
    </row>
    <row r="194" spans="1:37" x14ac:dyDescent="0.25">
      <c r="A194" s="5">
        <v>43108</v>
      </c>
      <c r="B194" s="10">
        <f>LN(ΣΥΝΘΕΣΗ_ΔΕΙΚΤΩΝ!B195/ΣΥΝΘΕΣΗ_ΔΕΙΚΤΩΝ!B194)</f>
        <v>4.7058910374127138E-3</v>
      </c>
      <c r="C194" s="10">
        <f>LN(ΣΥΝΘΕΣΗ_ΔΕΙΚΤΩΝ!C195/ΣΥΝΘΕΣΗ_ΔΕΙΚΤΩΝ!C194)</f>
        <v>0</v>
      </c>
      <c r="D194" s="10">
        <f>LN(ΣΥΝΘΕΣΗ_ΔΕΙΚΤΩΝ!D195/ΣΥΝΘΕΣΗ_ΔΕΙΚΤΩΝ!D194)</f>
        <v>5.249355886143745E-3</v>
      </c>
      <c r="E194" s="10">
        <f>LN(ΣΥΝΘΕΣΗ_ΔΕΙΚΤΩΝ!E195/ΣΥΝΘΕΣΗ_ΔΕΙΚΤΩΝ!E194)</f>
        <v>2.1164811192043116E-2</v>
      </c>
      <c r="F194" s="10">
        <f>LN(ΣΥΝΘΕΣΗ_ΔΕΙΚΤΩΝ!F195/ΣΥΝΘΕΣΗ_ΔΕΙΚΤΩΝ!F194)</f>
        <v>1.8401085370891156E-2</v>
      </c>
      <c r="G194" s="10">
        <f>LN(ΣΥΝΘΕΣΗ_ΔΕΙΚΤΩΝ!G195/ΣΥΝΘΕΣΗ_ΔΕΙΚΤΩΝ!G194)</f>
        <v>4.2200354490376471E-2</v>
      </c>
      <c r="H194" s="10">
        <f>LN(ΣΥΝΘΕΣΗ_ΔΕΙΚΤΩΝ!H195/ΣΥΝΘΕΣΗ_ΔΕΙΚΤΩΝ!H194)</f>
        <v>8.418570465595826E-3</v>
      </c>
      <c r="I194" s="10">
        <f>LN(ΣΥΝΘΕΣΗ_ΔΕΙΚΤΩΝ!I195/ΣΥΝΘΕΣΗ_ΔΕΙΚΤΩΝ!I194)</f>
        <v>2.0682530640590605E-3</v>
      </c>
      <c r="J194" s="10">
        <f>LN(ΣΥΝΘΕΣΗ_ΔΕΙΚΤΩΝ!J195/ΣΥΝΘΕΣΗ_ΔΕΙΚΤΩΝ!J194)</f>
        <v>1.3889112160667093E-2</v>
      </c>
      <c r="K194" s="10">
        <f>LN(ΣΥΝΘΕΣΗ_ΔΕΙΚΤΩΝ!K195/ΣΥΝΘΕΣΗ_ΔΕΙΚΤΩΝ!K194)</f>
        <v>3.1378638958530228E-2</v>
      </c>
      <c r="L194" s="10">
        <f>LN(ΣΥΝΘΕΣΗ_ΔΕΙΚΤΩΝ!L195/ΣΥΝΘΕΣΗ_ΔΕΙΚΤΩΝ!L194)</f>
        <v>1.5037877364540502E-2</v>
      </c>
      <c r="M194" s="10">
        <f>LN(ΣΥΝΘΕΣΗ_ΔΕΙΚΤΩΝ!M195/ΣΥΝΘΕΣΗ_ΔΕΙΚΤΩΝ!M194)</f>
        <v>6.3391654437356757E-3</v>
      </c>
      <c r="N194" s="10">
        <f>LN(ΣΥΝΘΕΣΗ_ΔΕΙΚΤΩΝ!N195/ΣΥΝΘΕΣΗ_ΔΕΙΚΤΩΝ!N194)</f>
        <v>1.5748356968139112E-2</v>
      </c>
      <c r="O194" s="10">
        <f>LN(ΣΥΝΘΕΣΗ_ΔΕΙΚΤΩΝ!O195/ΣΥΝΘΕΣΗ_ΔΕΙΚΤΩΝ!O194)</f>
        <v>6.4240049613548808E-3</v>
      </c>
      <c r="P194" s="10">
        <f>LN(ΣΥΝΘΕΣΗ_ΔΕΙΚΤΩΝ!P195/ΣΥΝΘΕΣΗ_ΔΕΙΚΤΩΝ!P194)</f>
        <v>8.3760378021826825E-3</v>
      </c>
      <c r="Q194" s="10">
        <f>LN(ΣΥΝΘΕΣΗ_ΔΕΙΚΤΩΝ!Q195/ΣΥΝΘΕΣΗ_ΔΕΙΚΤΩΝ!Q194)</f>
        <v>4.3083586136311698E-2</v>
      </c>
      <c r="R194" s="10">
        <f>LN(ΣΥΝΘΕΣΗ_ΔΕΙΚΤΩΝ!R195/ΣΥΝΘΕΣΗ_ΔΕΙΚΤΩΝ!R194)</f>
        <v>1.2163486193197402E-2</v>
      </c>
      <c r="S194" s="10">
        <f>LN(ΣΥΝΘΕΣΗ_ΔΕΙΚΤΩΝ!S195/ΣΥΝΘΕΣΗ_ΔΕΙΚΤΩΝ!S194)</f>
        <v>8.0321716972642527E-3</v>
      </c>
      <c r="T194" s="10">
        <f>LN(ΣΥΝΘΕΣΗ_ΔΕΙΚΤΩΝ!T195/ΣΥΝΘΕΣΗ_ΔΕΙΚΤΩΝ!T194)</f>
        <v>-4.2826617920007359E-3</v>
      </c>
      <c r="U194" s="10">
        <f>LN(ΣΥΝΘΕΣΗ_ΔΕΙΚΤΩΝ!U195/ΣΥΝΘΕΣΗ_ΔΕΙΚΤΩΝ!U194)</f>
        <v>2.2472855852058576E-2</v>
      </c>
      <c r="V194" s="10">
        <f>LN(ΣΥΝΘΕΣΗ_ΔΕΙΚΤΩΝ!V195/ΣΥΝΘΕΣΗ_ΔΕΙΚΤΩΝ!V194)</f>
        <v>1.7857617400006472E-2</v>
      </c>
      <c r="W194" s="10">
        <f>LN(ΣΥΝΘΕΣΗ_ΔΕΙΚΤΩΝ!W195/ΣΥΝΘΕΣΗ_ΔΕΙΚΤΩΝ!W194)</f>
        <v>2.0274993861410861E-2</v>
      </c>
      <c r="X194" s="10">
        <f>LN(ΣΥΝΘΕΣΗ_ΔΕΙΚΤΩΝ!X195/ΣΥΝΘΕΣΗ_ΔΕΙΚΤΩΝ!X194)</f>
        <v>-4.5454623716747224E-3</v>
      </c>
      <c r="Y194" s="10">
        <f>LN(ΣΥΝΘΕΣΗ_ΔΕΙΚΤΩΝ!Y195/ΣΥΝΘΕΣΗ_ΔΕΙΚΤΩΝ!Y194)</f>
        <v>0</v>
      </c>
      <c r="Z194" s="10">
        <f>LN(ΣΥΝΘΕΣΗ_ΔΕΙΚΤΩΝ!Z195/ΣΥΝΘΕΣΗ_ΔΕΙΚΤΩΝ!Z194)</f>
        <v>0</v>
      </c>
      <c r="AA194" s="10">
        <f>LN(ΣΥΝΘΕΣΗ_ΔΕΙΚΤΩΝ!AA195/ΣΥΝΘΕΣΗ_ΔΕΙΚΤΩΝ!AA194)</f>
        <v>4.0070330876436772E-2</v>
      </c>
      <c r="AB194" s="10">
        <f>LN(ΣΥΝΘΕΣΗ_ΔΕΙΚΤΩΝ!AB195/ΣΥΝΘΕΣΗ_ΔΕΙΚΤΩΝ!AB194)</f>
        <v>1.0764366587158484E-2</v>
      </c>
      <c r="AC194" s="10">
        <f>LN(ΣΥΝΘΕΣΗ_ΔΕΙΚΤΩΝ!AC195/ΣΥΝΘΕΣΗ_ΔΕΙΚΤΩΝ!AC194)</f>
        <v>-4.2462908814509849E-3</v>
      </c>
      <c r="AD194" s="10">
        <f>LN(ΣΥΝΘΕΣΗ_ΔΕΙΚΤΩΝ!AD195/ΣΥΝΘΕΣΗ_ΔΕΙΚΤΩΝ!AD194)</f>
        <v>2.1588139973634839E-2</v>
      </c>
      <c r="AE194" s="10">
        <f>LN(ΣΥΝΘΕΣΗ_ΔΕΙΚΤΩΝ!AE195/ΣΥΝΘΕΣΗ_ΔΕΙΚΤΩΝ!AE194)</f>
        <v>9.9174366573459242E-3</v>
      </c>
      <c r="AF194" s="10">
        <f>LN(ΣΥΝΘΕΣΗ_ΔΕΙΚΤΩΝ!AF195/ΣΥΝΘΕΣΗ_ΔΕΙΚΤΩΝ!AF194)</f>
        <v>1.0752791776261915E-2</v>
      </c>
      <c r="AG194" s="10">
        <f>LN(ΣΥΝΘΕΣΗ_ΔΕΙΚΤΩΝ!AG195/ΣΥΝΘΕΣΗ_ΔΕΙΚΤΩΝ!AG194)</f>
        <v>-2.0100509280243342E-3</v>
      </c>
      <c r="AH194" s="10">
        <f>LN(ΣΥΝΘΕΣΗ_ΔΕΙΚΤΩΝ!AH195/ΣΥΝΘΕΣΗ_ΔΕΙΚΤΩΝ!AH194)</f>
        <v>3.4662079764863291E-3</v>
      </c>
      <c r="AI194" s="10">
        <f>LN(ΣΥΝΘΕΣΗ_ΔΕΙΚΤΩΝ!AI195/ΣΥΝΘΕΣΗ_ΔΕΙΚΤΩΝ!AI194)</f>
        <v>1.1173300598125255E-2</v>
      </c>
      <c r="AJ194" s="10">
        <f>LN(ΣΥΝΘΕΣΗ_ΔΕΙΚΤΩΝ!AJ195/ΣΥΝΘΕΣΗ_ΔΕΙΚΤΩΝ!AJ194)</f>
        <v>-2.3724803536303565E-3</v>
      </c>
      <c r="AK194" s="10">
        <f>LN(ΣΥΝΘΕΣΗ_ΔΕΙΚΤΩΝ!AK195/ΣΥΝΘΕΣΗ_ΔΕΙΚΤΩΝ!AK194)</f>
        <v>3.5091319811270193E-2</v>
      </c>
    </row>
    <row r="195" spans="1:37" x14ac:dyDescent="0.25">
      <c r="A195" s="5">
        <v>43109</v>
      </c>
      <c r="B195" s="10">
        <f>LN(ΣΥΝΘΕΣΗ_ΔΕΙΚΤΩΝ!B196/ΣΥΝΘΕΣΗ_ΔΕΙΚΤΩΝ!B195)</f>
        <v>-5.4318438823617293E-3</v>
      </c>
      <c r="C195" s="10">
        <f>LN(ΣΥΝΘΕΣΗ_ΔΕΙΚΤΩΝ!C196/ΣΥΝΘΕΣΗ_ΔΕΙΚΤΩΝ!C195)</f>
        <v>0</v>
      </c>
      <c r="D195" s="10">
        <f>LN(ΣΥΝΘΕΣΗ_ΔΕΙΚΤΩΝ!D196/ΣΥΝΘΕΣΗ_ΔΕΙΚΤΩΝ!D195)</f>
        <v>0</v>
      </c>
      <c r="E195" s="10">
        <f>LN(ΣΥΝΘΕΣΗ_ΔΕΙΚΤΩΝ!E196/ΣΥΝΘΕΣΗ_ΔΕΙΚΤΩΝ!E195)</f>
        <v>3.9190122007358233E-3</v>
      </c>
      <c r="F195" s="10">
        <f>LN(ΣΥΝΘΕΣΗ_ΔΕΙΚΤΩΝ!F196/ΣΥΝΘΕΣΗ_ΔΕΙΚΤΩΝ!F195)</f>
        <v>0</v>
      </c>
      <c r="G195" s="10">
        <f>LN(ΣΥΝΘΕΣΗ_ΔΕΙΚΤΩΝ!G196/ΣΥΝΘΕΣΗ_ΔΕΙΚΤΩΝ!G195)</f>
        <v>1.6393809775676352E-2</v>
      </c>
      <c r="H195" s="10">
        <f>LN(ΣΥΝΘΕΣΗ_ΔΕΙΚΤΩΝ!H196/ΣΥΝΘΕΣΗ_ΔΕΙΚΤΩΝ!H195)</f>
        <v>3.1823545812837584E-2</v>
      </c>
      <c r="I195" s="10">
        <f>LN(ΣΥΝΘΕΣΗ_ΔΕΙΚΤΩΝ!I196/ΣΥΝΘΕΣΗ_ΔΕΙΚΤΩΝ!I195)</f>
        <v>2.1462244346135109E-2</v>
      </c>
      <c r="J195" s="10">
        <f>LN(ΣΥΝΘΕΣΗ_ΔΕΙΚΤΩΝ!J196/ΣΥΝΘΕΣΗ_ΔΕΙΚΤΩΝ!J195)</f>
        <v>0</v>
      </c>
      <c r="K195" s="10">
        <f>LN(ΣΥΝΘΕΣΗ_ΔΕΙΚΤΩΝ!K196/ΣΥΝΘΕΣΗ_ΔΕΙΚΤΩΝ!K195)</f>
        <v>1.4892960329289369E-2</v>
      </c>
      <c r="L195" s="10">
        <f>LN(ΣΥΝΘΕΣΗ_ΔΕΙΚΤΩΝ!L196/ΣΥΝΘΕΣΗ_ΔΕΙΚΤΩΝ!L195)</f>
        <v>-4.9875415110389393E-3</v>
      </c>
      <c r="M195" s="10">
        <f>LN(ΣΥΝΘΕΣΗ_ΔΕΙΚΤΩΝ!M196/ΣΥΝΘΕΣΗ_ΔΕΙΚΤΩΝ!M195)</f>
        <v>6.2992334279871505E-3</v>
      </c>
      <c r="N195" s="10">
        <f>LN(ΣΥΝΘΕΣΗ_ΔΕΙΚΤΩΝ!N196/ΣΥΝΘΕΣΗ_ΔΕΙΚΤΩΝ!N195)</f>
        <v>3.7817485499956435E-2</v>
      </c>
      <c r="O195" s="10">
        <f>LN(ΣΥΝΘΕΣΗ_ΔΕΙΚΤΩΝ!O196/ΣΥΝΘΕΣΗ_ΔΕΙΚΤΩΝ!O195)</f>
        <v>1.3778702356164475E-2</v>
      </c>
      <c r="P195" s="10">
        <f>LN(ΣΥΝΘΕΣΗ_ΔΕΙΚΤΩΝ!P196/ΣΥΝΘΕΣΗ_ΔΕΙΚΤΩΝ!P195)</f>
        <v>2.7764941482922231E-3</v>
      </c>
      <c r="Q195" s="10">
        <f>LN(ΣΥΝΘΕΣΗ_ΔΕΙΚΤΩΝ!Q196/ΣΥΝΘΕΣΗ_ΔΕΙΚΤΩΝ!Q195)</f>
        <v>1.197619104671562E-2</v>
      </c>
      <c r="R195" s="10">
        <f>LN(ΣΥΝΘΕΣΗ_ΔΕΙΚΤΩΝ!R196/ΣΥΝΘΕΣΗ_ΔΕΙΚΤΩΝ!R195)</f>
        <v>1.7256259674696358E-3</v>
      </c>
      <c r="S195" s="10">
        <f>LN(ΣΥΝΘΕΣΗ_ΔΕΙΚΤΩΝ!S196/ΣΥΝΘΕΣΗ_ΔΕΙΚΤΩΝ!S195)</f>
        <v>-4.0080213975387108E-3</v>
      </c>
      <c r="T195" s="10">
        <f>LN(ΣΥΝΘΕΣΗ_ΔΕΙΚΤΩΝ!T196/ΣΥΝΘΕΣΗ_ΔΕΙΚΤΩΝ!T195)</f>
        <v>4.2826617920007281E-3</v>
      </c>
      <c r="U195" s="10">
        <f>LN(ΣΥΝΘΕΣΗ_ΔΕΙΚΤΩΝ!U196/ΣΥΝΘΕΣΗ_ΔΕΙΚΤΩΝ!U195)</f>
        <v>4.8790164169431834E-2</v>
      </c>
      <c r="V195" s="10">
        <f>LN(ΣΥΝΘΕΣΗ_ΔΕΙΚΤΩΝ!V196/ΣΥΝΘΕΣΗ_ΔΕΙΚΤΩΝ!V195)</f>
        <v>1.2313260233356887E-2</v>
      </c>
      <c r="W195" s="10">
        <f>LN(ΣΥΝΘΕΣΗ_ΔΕΙΚΤΩΝ!W196/ΣΥΝΘΕΣΗ_ΔΕΙΚΤΩΝ!W195)</f>
        <v>5.8858321772613503E-3</v>
      </c>
      <c r="X195" s="10">
        <f>LN(ΣΥΝΘΕΣΗ_ΔΕΙΚΤΩΝ!X196/ΣΥΝΘΕΣΗ_ΔΕΙΚΤΩΝ!X195)</f>
        <v>0</v>
      </c>
      <c r="Y195" s="10">
        <f>LN(ΣΥΝΘΕΣΗ_ΔΕΙΚΤΩΝ!Y196/ΣΥΝΘΕΣΗ_ΔΕΙΚΤΩΝ!Y195)</f>
        <v>8.5543720966585954E-3</v>
      </c>
      <c r="Z195" s="10">
        <f>LN(ΣΥΝΘΕΣΗ_ΔΕΙΚΤΩΝ!Z196/ΣΥΝΘΕΣΗ_ΔΕΙΚΤΩΝ!Z195)</f>
        <v>-2.0619287202735818E-2</v>
      </c>
      <c r="AA195" s="10">
        <f>LN(ΣΥΝΘΕΣΗ_ΔΕΙΚΤΩΝ!AA196/ΣΥΝΘΕΣΗ_ΔΕΙΚΤΩΝ!AA195)</f>
        <v>3.2378807609642103E-2</v>
      </c>
      <c r="AB195" s="10">
        <f>LN(ΣΥΝΘΕΣΗ_ΔΕΙΚΤΩΝ!AB196/ΣΥΝΘΕΣΗ_ΔΕΙΚΤΩΝ!AB195)</f>
        <v>6.4034370352070071E-3</v>
      </c>
      <c r="AC195" s="10">
        <f>LN(ΣΥΝΘΕΣΗ_ΔΕΙΚΤΩΝ!AC196/ΣΥΝΘΕΣΗ_ΔΕΙΚΤΩΝ!AC195)</f>
        <v>4.246290881451004E-3</v>
      </c>
      <c r="AD195" s="10">
        <f>LN(ΣΥΝΘΕΣΗ_ΔΕΙΚΤΩΝ!AD196/ΣΥΝΘΕΣΗ_ΔΕΙΚΤΩΝ!AD195)</f>
        <v>5.1418914637699979E-2</v>
      </c>
      <c r="AE195" s="10">
        <f>LN(ΣΥΝΘΕΣΗ_ΔΕΙΚΤΩΝ!AE196/ΣΥΝΘΕΣΗ_ΔΕΙΚΤΩΝ!AE195)</f>
        <v>-9.9174366573460283E-3</v>
      </c>
      <c r="AF195" s="10">
        <f>LN(ΣΥΝΘΕΣΗ_ΔΕΙΚΤΩΝ!AF196/ΣΥΝΘΕΣΗ_ΔΕΙΚΤΩΝ!AF195)</f>
        <v>3.9323546203914303E-2</v>
      </c>
      <c r="AG195" s="10">
        <f>LN(ΣΥΝΘΕΣΗ_ΔΕΙΚΤΩΝ!AG196/ΣΥΝΘΕΣΗ_ΔΕΙΚΤΩΝ!AG195)</f>
        <v>-4.0322635279383401E-3</v>
      </c>
      <c r="AH195" s="10">
        <f>LN(ΣΥΝΘΕΣΗ_ΔΕΙΚΤΩΝ!AH196/ΣΥΝΘΕΣΗ_ΔΕΙΚΤΩΝ!AH195)</f>
        <v>-1.0434877292579619E-2</v>
      </c>
      <c r="AI195" s="10">
        <f>LN(ΣΥΝΘΕΣΗ_ΔΕΙΚΤΩΝ!AI196/ΣΥΝΘΕΣΗ_ΔΕΙΚΤΩΝ!AI195)</f>
        <v>-7.4349784875180902E-3</v>
      </c>
      <c r="AJ195" s="10">
        <f>LN(ΣΥΝΘΕΣΗ_ΔΕΙΚΤΩΝ!AJ196/ΣΥΝΘΕΣΗ_ΔΕΙΚΤΩΝ!AJ195)</f>
        <v>7.1006215495763685E-3</v>
      </c>
      <c r="AK195" s="10">
        <f>LN(ΣΥΝΘΕΣΗ_ΔΕΙΚΤΩΝ!AK196/ΣΥΝΘΕΣΗ_ΔΕΙΚΤΩΝ!AK195)</f>
        <v>1.7094433359300255E-2</v>
      </c>
    </row>
    <row r="196" spans="1:37" x14ac:dyDescent="0.25">
      <c r="A196" s="5">
        <v>43110</v>
      </c>
      <c r="B196" s="10">
        <f>LN(ΣΥΝΘΕΣΗ_ΔΕΙΚΤΩΝ!B197/ΣΥΝΘΕΣΗ_ΔΕΙΚΤΩΝ!B196)</f>
        <v>-1.6844045256434546E-2</v>
      </c>
      <c r="C196" s="10">
        <f>LN(ΣΥΝΘΕΣΗ_ΔΕΙΚΤΩΝ!C197/ΣΥΝΘΕΣΗ_ΔΕΙΚΤΩΝ!C196)</f>
        <v>-1.5915455305899568E-2</v>
      </c>
      <c r="D196" s="10">
        <f>LN(ΣΥΝΘΕΣΗ_ΔΕΙΚΤΩΝ!D197/ΣΥΝΘΕΣΗ_ΔΕΙΚΤΩΝ!D196)</f>
        <v>0</v>
      </c>
      <c r="E196" s="10">
        <f>LN(ΣΥΝΘΕΣΗ_ΔΕΙΚΤΩΝ!E197/ΣΥΝΘΕΣΗ_ΔΕΙΚΤΩΝ!E196)</f>
        <v>-2.6109675407202907E-3</v>
      </c>
      <c r="F196" s="10">
        <f>LN(ΣΥΝΘΕΣΗ_ΔΕΙΚΤΩΝ!F197/ΣΥΝΘΕΣΗ_ΔΕΙΚΤΩΝ!F196)</f>
        <v>-1.8401085370891291E-2</v>
      </c>
      <c r="G196" s="10">
        <f>LN(ΣΥΝΘΕΣΗ_ΔΕΙΚΤΩΝ!G197/ΣΥΝΘΕΣΗ_ΔΕΙΚΤΩΝ!G196)</f>
        <v>1.879249934936732E-2</v>
      </c>
      <c r="H196" s="10">
        <f>LN(ΣΥΝΘΕΣΗ_ΔΕΙΚΤΩΝ!H197/ΣΥΝΘΕΣΗ_ΔΕΙΚΤΩΝ!H196)</f>
        <v>-2.3228814161396385E-3</v>
      </c>
      <c r="I196" s="10">
        <f>LN(ΣΥΝΘΕΣΗ_ΔΕΙΚΤΩΝ!I197/ΣΥΝΘΕΣΗ_ΔΕΙΚΤΩΝ!I196)</f>
        <v>1.0106115059234598E-3</v>
      </c>
      <c r="J196" s="10">
        <f>LN(ΣΥΝΘΕΣΗ_ΔΕΙΚΤΩΝ!J197/ΣΥΝΘΕΣΗ_ΔΕΙΚΤΩΝ!J196)</f>
        <v>0</v>
      </c>
      <c r="K196" s="10">
        <f>LN(ΣΥΝΘΕΣΗ_ΔΕΙΚΤΩΝ!K197/ΣΥΝΘΕΣΗ_ΔΕΙΚΤΩΝ!K196)</f>
        <v>-2.6433257068155368E-2</v>
      </c>
      <c r="L196" s="10">
        <f>LN(ΣΥΝΘΕΣΗ_ΔΕΙΚΤΩΝ!L197/ΣΥΝΘΕΣΗ_ΔΕΙΚΤΩΝ!L196)</f>
        <v>-6.2696130135953742E-3</v>
      </c>
      <c r="M196" s="10">
        <f>LN(ΣΥΝΘΕΣΗ_ΔΕΙΚΤΩΝ!M197/ΣΥΝΘΕΣΗ_ΔΕΙΚΤΩΝ!M196)</f>
        <v>-3.1446566794717194E-3</v>
      </c>
      <c r="N196" s="10">
        <f>LN(ΣΥΝΘΕΣΗ_ΔΕΙΚΤΩΝ!N197/ΣΥΝΘΕΣΗ_ΔΕΙΚΤΩΝ!N196)</f>
        <v>-4.0201059166657758E-3</v>
      </c>
      <c r="O196" s="10">
        <f>LN(ΣΥΝΘΕΣΗ_ΔΕΙΚΤΩΝ!O197/ΣΥΝΘΕΣΗ_ΔΕΙΚΤΩΝ!O196)</f>
        <v>-2.1074823395646983E-3</v>
      </c>
      <c r="P196" s="10">
        <f>LN(ΣΥΝΘΕΣΗ_ΔΕΙΚΤΩΝ!P197/ΣΥΝΘΕΣΗ_ΔΕΙΚΤΩΝ!P196)</f>
        <v>2.7688065681330189E-3</v>
      </c>
      <c r="Q196" s="10">
        <f>LN(ΣΥΝΘΕΣΗ_ΔΕΙΚΤΩΝ!Q197/ΣΥΝΘΕΣΗ_ΔΕΙΚΤΩΝ!Q196)</f>
        <v>-1.8018505502678365E-2</v>
      </c>
      <c r="R196" s="10">
        <f>LN(ΣΥΝΘΕΣΗ_ΔΕΙΚΤΩΝ!R197/ΣΥΝΘΕΣΗ_ΔΕΙΚΤΩΝ!R196)</f>
        <v>-1.0398707220898511E-2</v>
      </c>
      <c r="S196" s="10">
        <f>LN(ΣΥΝΘΕΣΗ_ΔΕΙΚΤΩΝ!S197/ΣΥΝΘΕΣΗ_ΔΕΙΚΤΩΝ!S196)</f>
        <v>-2.6451186087169832E-2</v>
      </c>
      <c r="T196" s="10">
        <f>LN(ΣΥΝΘΕΣΗ_ΔΕΙΚΤΩΝ!T197/ΣΥΝΘΕΣΗ_ΔΕΙΚΤΩΝ!T196)</f>
        <v>0</v>
      </c>
      <c r="U196" s="10">
        <f>LN(ΣΥΝΘΕΣΗ_ΔΕΙΚΤΩΝ!U197/ΣΥΝΘΕΣΗ_ΔΕΙΚΤΩΝ!U196)</f>
        <v>5.2770571008438193E-3</v>
      </c>
      <c r="V196" s="10">
        <f>LN(ΣΥΝΘΕΣΗ_ΔΕΙΚΤΩΝ!V197/ΣΥΝΘΕΣΗ_ΔΕΙΚΤΩΝ!V196)</f>
        <v>0</v>
      </c>
      <c r="W196" s="10">
        <f>LN(ΣΥΝΘΕΣΗ_ΔΕΙΚΤΩΝ!W197/ΣΥΝΘΕΣΗ_ΔΕΙΚΤΩΝ!W196)</f>
        <v>-3.8282186571016924E-2</v>
      </c>
      <c r="X196" s="10">
        <f>LN(ΣΥΝΘΕΣΗ_ΔΕΙΚΤΩΝ!X197/ΣΥΝΘΕΣΗ_ΔΕΙΚΤΩΝ!X196)</f>
        <v>-1.1454878974766478E-2</v>
      </c>
      <c r="Y196" s="10">
        <f>LN(ΣΥΝΘΕΣΗ_ΔΕΙΚΤΩΝ!Y197/ΣΥΝΘΕΣΗ_ΔΕΙΚΤΩΝ!Y196)</f>
        <v>5.097717071668801E-3</v>
      </c>
      <c r="Z196" s="10">
        <f>LN(ΣΥΝΘΕΣΗ_ΔΕΙΚΤΩΝ!Z197/ΣΥΝΘΕΣΗ_ΔΕΙΚΤΩΝ!Z196)</f>
        <v>1.7699577099400857E-2</v>
      </c>
      <c r="AA196" s="10">
        <f>LN(ΣΥΝΘΕΣΗ_ΔΕΙΚΤΩΝ!AA197/ΣΥΝΘΕΣΗ_ΔΕΙΚΤΩΝ!AA196)</f>
        <v>-8.2559808470191488E-3</v>
      </c>
      <c r="AB196" s="10">
        <f>LN(ΣΥΝΘΕΣΗ_ΔΕΙΚΤΩΝ!AB197/ΣΥΝΘΕΣΗ_ΔΕΙΚΤΩΝ!AB196)</f>
        <v>-1.7167803622365446E-2</v>
      </c>
      <c r="AC196" s="10">
        <f>LN(ΣΥΝΘΕΣΗ_ΔΕΙΚΤΩΝ!AC197/ΣΥΝΘΕΣΗ_ΔΕΙΚΤΩΝ!AC196)</f>
        <v>0</v>
      </c>
      <c r="AD196" s="10">
        <f>LN(ΣΥΝΘΕΣΗ_ΔΕΙΚΤΩΝ!AD197/ΣΥΝΘΕΣΗ_ΔΕΙΚΤΩΝ!AD196)</f>
        <v>-3.3983852815598507E-2</v>
      </c>
      <c r="AE196" s="10">
        <f>LN(ΣΥΝΘΕΣΗ_ΔΕΙΚΤΩΝ!AE197/ΣΥΝΘΕΣΗ_ΔΕΙΚΤΩΝ!AE196)</f>
        <v>-1.6750810424815354E-2</v>
      </c>
      <c r="AF196" s="10">
        <f>LN(ΣΥΝΘΕΣΗ_ΔΕΙΚΤΩΝ!AF197/ΣΥΝΘΕΣΗ_ΔΕΙΚΤΩΝ!AF196)</f>
        <v>-5.1546505886645375E-3</v>
      </c>
      <c r="AG196" s="10">
        <f>LN(ΣΥΝΘΕΣΗ_ΔΕΙΚΤΩΝ!AG197/ΣΥΝΘΕΣΗ_ΔΕΙΚΤΩΝ!AG196)</f>
        <v>0</v>
      </c>
      <c r="AH196" s="10">
        <f>LN(ΣΥΝΘΕΣΗ_ΔΕΙΚΤΩΝ!AH197/ΣΥΝΘΕΣΗ_ΔΕΙΚΤΩΝ!AH196)</f>
        <v>-3.1974304632513967E-2</v>
      </c>
      <c r="AI196" s="10">
        <f>LN(ΣΥΝΘΕΣΗ_ΔΕΙΚΤΩΝ!AI197/ΣΥΝΘΕΣΗ_ΔΕΙΚΤΩΝ!AI196)</f>
        <v>-7.4906717291576257E-3</v>
      </c>
      <c r="AJ196" s="10">
        <f>LN(ΣΥΝΘΕΣΗ_ΔΕΙΚΤΩΝ!AJ197/ΣΥΝΘΕΣΗ_ΔΕΙΚΤΩΝ!AJ196)</f>
        <v>-1.4252022707201615E-2</v>
      </c>
      <c r="AK196" s="10">
        <f>LN(ΣΥΝΘΕΣΗ_ΔΕΙΚΤΩΝ!AK197/ΣΥΝΘΕΣΗ_ΔΕΙΚΤΩΝ!AK196)</f>
        <v>1.0118130165584466E-2</v>
      </c>
    </row>
    <row r="197" spans="1:37" x14ac:dyDescent="0.25">
      <c r="A197" s="5">
        <v>43111</v>
      </c>
      <c r="B197" s="10">
        <f>LN(ΣΥΝΘΕΣΗ_ΔΕΙΚΤΩΝ!B198/ΣΥΝΘΕΣΗ_ΔΕΙΚΤΩΝ!B197)</f>
        <v>3.3179753941821937E-3</v>
      </c>
      <c r="C197" s="10">
        <f>LN(ΣΥΝΘΕΣΗ_ΔΕΙΚΤΩΝ!C198/ΣΥΝΘΕΣΗ_ΔΕΙΚΤΩΝ!C197)</f>
        <v>1.0638398205055797E-2</v>
      </c>
      <c r="D197" s="10">
        <f>LN(ΣΥΝΘΕΣΗ_ΔΕΙΚΤΩΝ!D198/ΣΥΝΘΕΣΗ_ΔΕΙΚΤΩΝ!D197)</f>
        <v>-3.1463056893650597E-3</v>
      </c>
      <c r="E197" s="10">
        <f>LN(ΣΥΝΘΕΣΗ_ΔΕΙΚΤΩΝ!E198/ΣΥΝΘΕΣΗ_ΔΕΙΚΤΩΝ!E197)</f>
        <v>3.9138993211363148E-3</v>
      </c>
      <c r="F197" s="10">
        <f>LN(ΣΥΝΘΕΣΗ_ΔΕΙΚΤΩΝ!F198/ΣΥΝΘΕΣΗ_ΔΕΙΚΤΩΝ!F197)</f>
        <v>1.4275519911853237E-3</v>
      </c>
      <c r="G197" s="10">
        <f>LN(ΣΥΝΘΕΣΗ_ΔΕΙΚΤΩΝ!G198/ΣΥΝΘΕΣΗ_ΔΕΙΚΤΩΝ!G197)</f>
        <v>1.9750477417416302E-2</v>
      </c>
      <c r="H197" s="10">
        <f>LN(ΣΥΝΘΕΣΗ_ΔΕΙΚΤΩΝ!H198/ΣΥΝΘΕΣΗ_ΔΕΙΚΤΩΝ!H197)</f>
        <v>3.4823018358747116E-3</v>
      </c>
      <c r="I197" s="10">
        <f>LN(ΣΥΝΘΕΣΗ_ΔΕΙΚΤΩΝ!I198/ΣΥΝΘΕΣΗ_ΔΕΙΚΤΩΝ!I197)</f>
        <v>-1.0152371464017962E-2</v>
      </c>
      <c r="J197" s="10">
        <f>LN(ΣΥΝΘΕΣΗ_ΔΕΙΚΤΩΝ!J198/ΣΥΝΘΕΣΗ_ΔΕΙΚΤΩΝ!J197)</f>
        <v>-3.4542348680875576E-3</v>
      </c>
      <c r="K197" s="10">
        <f>LN(ΣΥΝΘΕΣΗ_ΔΕΙΚΤΩΝ!K198/ΣΥΝΘΕΣΗ_ΔΕΙΚΤΩΝ!K197)</f>
        <v>5.2185753170570039E-2</v>
      </c>
      <c r="L197" s="10">
        <f>LN(ΣΥΝΘΕΣΗ_ΔΕΙΚΤΩΝ!L198/ΣΥΝΘΕΣΗ_ΔΕΙΚΤΩΝ!L197)</f>
        <v>1.1257154524634248E-2</v>
      </c>
      <c r="M197" s="10">
        <f>LN(ΣΥΝΘΕΣΗ_ΔΕΙΚΤΩΝ!M198/ΣΥΝΘΕΣΗ_ΔΕΙΚΤΩΝ!M197)</f>
        <v>0</v>
      </c>
      <c r="N197" s="10">
        <f>LN(ΣΥΝΘΕΣΗ_ΔΕΙΚΤΩΝ!N198/ΣΥΝΘΕΣΗ_ΔΕΙΚΤΩΝ!N197)</f>
        <v>7.0246149369644385E-3</v>
      </c>
      <c r="O197" s="10">
        <f>LN(ΣΥΝΘΕΣΗ_ΔΕΙΚΤΩΝ!O198/ΣΥΝΘΕΣΗ_ΔΕΙΚΤΩΝ!O197)</f>
        <v>1.8809331957496074E-2</v>
      </c>
      <c r="P197" s="10">
        <f>LN(ΣΥΝΘΕΣΗ_ΔΕΙΚΤΩΝ!P198/ΣΥΝΘΕΣΗ_ΔΕΙΚΤΩΝ!P197)</f>
        <v>-1.1121523343861338E-2</v>
      </c>
      <c r="Q197" s="10">
        <f>LN(ΣΥΝΘΕΣΗ_ΔΕΙΚΤΩΝ!Q198/ΣΥΝΘΕΣΗ_ΔΕΙΚΤΩΝ!Q197)</f>
        <v>1.2113871862970882E-3</v>
      </c>
      <c r="R197" s="10">
        <f>LN(ΣΥΝΘΕΣΗ_ΔΕΙΚΤΩΝ!R198/ΣΥΝΘΕΣΗ_ΔΕΙΚΤΩΝ!R197)</f>
        <v>-2.6166608911718501E-3</v>
      </c>
      <c r="S197" s="10">
        <f>LN(ΣΥΝΘΕΣΗ_ΔΕΙΚΤΩΝ!S198/ΣΥΝΘΕΣΗ_ΔΕΙΚΤΩΝ!S197)</f>
        <v>1.4329825554824868E-2</v>
      </c>
      <c r="T197" s="10">
        <f>LN(ΣΥΝΘΕΣΗ_ΔΕΙΚΤΩΝ!T198/ΣΥΝΘΕΣΗ_ΔΕΙΚΤΩΝ!T197)</f>
        <v>-1.7241806434505992E-2</v>
      </c>
      <c r="U197" s="10">
        <f>LN(ΣΥΝΘΕΣΗ_ΔΕΙΚΤΩΝ!U198/ΣΥΝΘΕΣΗ_ΔΕΙΚΤΩΝ!U197)</f>
        <v>-1.0582109330536972E-2</v>
      </c>
      <c r="V197" s="10">
        <f>LN(ΣΥΝΘΕΣΗ_ΔΕΙΚΤΩΝ!V198/ΣΥΝΘΕΣΗ_ΔΕΙΚΤΩΝ!V197)</f>
        <v>-1.2313260233356901E-2</v>
      </c>
      <c r="W197" s="10">
        <f>LN(ΣΥΝΘΕΣΗ_ΔΕΙΚΤΩΝ!W198/ΣΥΝΘΕΣΗ_ΔΕΙΚΤΩΝ!W197)</f>
        <v>6.0790460763821925E-3</v>
      </c>
      <c r="X197" s="10">
        <f>LN(ΣΥΝΘΕΣΗ_ΔΕΙΚΤΩΝ!X198/ΣΥΝΘΕΣΗ_ΔΕΙΚΤΩΝ!X197)</f>
        <v>-9.2593254127967123E-3</v>
      </c>
      <c r="Y197" s="10">
        <f>LN(ΣΥΝΘΕΣΗ_ΔΕΙΚΤΩΝ!Y198/ΣΥΝΘΕΣΗ_ΔΕΙΚΤΩΝ!Y197)</f>
        <v>3.3336420267591926E-2</v>
      </c>
      <c r="Z197" s="10">
        <f>LN(ΣΥΝΘΕΣΗ_ΔΕΙΚΤΩΝ!Z198/ΣΥΝΘΕΣΗ_ΔΕΙΚΤΩΝ!Z197)</f>
        <v>-1.176484157958637E-2</v>
      </c>
      <c r="AA197" s="10">
        <f>LN(ΣΥΝΘΕΣΗ_ΔΕΙΚΤΩΝ!AA198/ΣΥΝΘΕΣΗ_ΔΕΙΚΤΩΝ!AA197)</f>
        <v>0</v>
      </c>
      <c r="AB197" s="10">
        <f>LN(ΣΥΝΘΕΣΗ_ΔΕΙΚΤΩΝ!AB198/ΣΥΝΘΕΣΗ_ΔΕΙΚΤΩΝ!AB197)</f>
        <v>1.7167803622365498E-2</v>
      </c>
      <c r="AC197" s="10">
        <f>LN(ΣΥΝΘΕΣΗ_ΔΕΙΚΤΩΝ!AC198/ΣΥΝΘΕΣΗ_ΔΕΙΚΤΩΝ!AC197)</f>
        <v>1.6807118316381191E-2</v>
      </c>
      <c r="AD197" s="10">
        <f>LN(ΣΥΝΘΕΣΗ_ΔΕΙΚΤΩΝ!AD198/ΣΥΝΘΕΣΗ_ΔΕΙΚΤΩΝ!AD197)</f>
        <v>1.1049836186584935E-2</v>
      </c>
      <c r="AE197" s="10">
        <f>LN(ΣΥΝΘΕΣΗ_ΔΕΙΚΤΩΝ!AE198/ΣΥΝΘΕΣΗ_ΔΕΙΚΤΩΝ!AE197)</f>
        <v>2.0067563050809388E-2</v>
      </c>
      <c r="AF197" s="10">
        <f>LN(ΣΥΝΘΕΣΗ_ΔΕΙΚΤΩΝ!AF198/ΣΥΝΘΕΣΗ_ΔΕΙΚΤΩΝ!AF197)</f>
        <v>2.0461071871340025E-2</v>
      </c>
      <c r="AG197" s="10">
        <f>LN(ΣΥΝΘΕΣΗ_ΔΕΙΚΤΩΝ!AG198/ΣΥΝΘΕΣΗ_ΔΕΙΚΤΩΝ!AG197)</f>
        <v>-2.022245380767698E-3</v>
      </c>
      <c r="AH197" s="10">
        <f>LN(ΣΥΝΘΕΣΗ_ΔΕΙΚΤΩΝ!AH198/ΣΥΝΘΕΣΗ_ΔΕΙΚΤΩΝ!AH197)</f>
        <v>3.5464709572282462E-2</v>
      </c>
      <c r="AI197" s="10">
        <f>LN(ΣΥΝΘΕΣΗ_ΔΕΙΚΤΩΝ!AI198/ΣΥΝΘΕΣΗ_ΔΕΙΚΤΩΝ!AI197)</f>
        <v>3.7523496185503718E-3</v>
      </c>
      <c r="AJ197" s="10">
        <f>LN(ΣΥΝΘΕΣΗ_ΔΕΙΚΤΩΝ!AJ198/ΣΥΝΘΕΣΗ_ΔΕΙΚΤΩΝ!AJ197)</f>
        <v>5.1293294387550689E-2</v>
      </c>
      <c r="AK197" s="10">
        <f>LN(ΣΥΝΘΕΣΗ_ΔΕΙΚΤΩΝ!AK198/ΣΥΝΘΕΣΗ_ΔΕΙΚΤΩΝ!AK197)</f>
        <v>-1.0118130165584554E-2</v>
      </c>
    </row>
    <row r="198" spans="1:37" x14ac:dyDescent="0.25">
      <c r="A198" s="5">
        <v>43112</v>
      </c>
      <c r="B198" s="10">
        <f>LN(ΣΥΝΘΕΣΗ_ΔΕΙΚΤΩΝ!B199/ΣΥΝΘΕΣΗ_ΔΕΙΚΤΩΝ!B198)</f>
        <v>9.5238815112553207E-3</v>
      </c>
      <c r="C198" s="10">
        <f>LN(ΣΥΝΘΕΣΗ_ΔΕΙΚΤΩΝ!C199/ΣΥΝΘΕΣΗ_ΔΕΙΚΤΩΝ!C198)</f>
        <v>4.2238711161852434E-3</v>
      </c>
      <c r="D198" s="10">
        <f>LN(ΣΥΝΘΕΣΗ_ΔΕΙΚΤΩΝ!D199/ΣΥΝΘΕΣΗ_ΔΕΙΚΤΩΝ!D198)</f>
        <v>-2.1030501967787877E-3</v>
      </c>
      <c r="E198" s="10">
        <f>LN(ΣΥΝΘΕΣΗ_ΔΕΙΚΤΩΝ!E199/ΣΥΝΘΕΣΗ_ΔΕΙΚΤΩΝ!E198)</f>
        <v>1.3012363579719556E-3</v>
      </c>
      <c r="F198" s="10">
        <f>LN(ΣΥΝΘΕΣΗ_ΔΕΙΚΤΩΝ!F199/ΣΥΝΘΕΣΗ_ΔΕΙΚΤΩΝ!F198)</f>
        <v>2.8490047760748711E-3</v>
      </c>
      <c r="G198" s="10">
        <f>LN(ΣΥΝΘΕΣΗ_ΔΕΙΚΤΩΝ!G199/ΣΥΝΘΕΣΗ_ΔΕΙΚΤΩΝ!G198)</f>
        <v>-1.4445425187723201E-2</v>
      </c>
      <c r="H198" s="10">
        <f>LN(ΣΥΝΘΕΣΗ_ΔΕΙΚΤΩΝ!H199/ΣΥΝΘΕΣΗ_ΔΕΙΚΤΩΝ!H198)</f>
        <v>1.1580777206276467E-3</v>
      </c>
      <c r="I198" s="10">
        <f>LN(ΣΥΝΘΕΣΗ_ΔΕΙΚΤΩΝ!I199/ΣΥΝΘΕΣΗ_ΔΕΙΚΤΩΝ!I198)</f>
        <v>1.0152371464017908E-2</v>
      </c>
      <c r="J198" s="10">
        <f>LN(ΣΥΝΘΕΣΗ_ΔΕΙΚΤΩΝ!J199/ΣΥΝΘΕΣΗ_ΔΕΙΚΤΩΝ!J198)</f>
        <v>-1.0434877292579508E-2</v>
      </c>
      <c r="K198" s="10">
        <f>LN(ΣΥΝΘΕΣΗ_ΔΕΙΚΤΩΝ!K199/ΣΥΝΘΕΣΗ_ΔΕΙΚΤΩΝ!K198)</f>
        <v>-4.2462908814509849E-3</v>
      </c>
      <c r="L198" s="10">
        <f>LN(ΣΥΝΘΕΣΗ_ΔΕΙΚΤΩΝ!L199/ΣΥΝΘΕΣΗ_ΔΕΙΚΤΩΝ!L198)</f>
        <v>9.9010709827115368E-3</v>
      </c>
      <c r="M198" s="10">
        <f>LN(ΣΥΝΘΕΣΗ_ΔΕΙΚΤΩΝ!M199/ΣΥΝΘΕΣΗ_ΔΕΙΚΤΩΝ!M198)</f>
        <v>2.3347363996991107E-2</v>
      </c>
      <c r="N198" s="10">
        <f>LN(ΣΥΝΘΕΣΗ_ΔΕΙΚΤΩΝ!N199/ΣΥΝΘΕΣΗ_ΔΕΙΚΤΩΝ!N198)</f>
        <v>-3.0045090202986133E-3</v>
      </c>
      <c r="O198" s="10">
        <f>LN(ΣΥΝΘΕΣΗ_ΔΕΙΚΤΩΝ!O199/ΣΥΝΘΕΣΗ_ΔΕΙΚΤΩΝ!O198)</f>
        <v>5.1626340788069056E-3</v>
      </c>
      <c r="P198" s="10">
        <f>LN(ΣΥΝΘΕΣΗ_ΔΕΙΚΤΩΝ!P199/ΣΥΝΘΕΣΗ_ΔΕΙΚΤΩΝ!P198)</f>
        <v>1.1121523343861416E-2</v>
      </c>
      <c r="Q198" s="10">
        <f>LN(ΣΥΝΘΕΣΗ_ΔΕΙΚΤΩΝ!Q199/ΣΥΝΘΕΣΗ_ΔΕΙΚΤΩΝ!Q198)</f>
        <v>9.6386288377687934E-3</v>
      </c>
      <c r="R198" s="10">
        <f>LN(ΣΥΝΘΕΣΗ_ΔΕΙΚΤΩΝ!R199/ΣΥΝΘΕΣΗ_ΔΕΙΚΤΩΝ!R198)</f>
        <v>0</v>
      </c>
      <c r="S198" s="10">
        <f>LN(ΣΥΝΘΕΣΗ_ΔΕΙΚΤΩΝ!S199/ΣΥΝΘΕΣΗ_ΔΕΙΚΤΩΝ!S198)</f>
        <v>-8.1633106391609811E-3</v>
      </c>
      <c r="T198" s="10">
        <f>LN(ΣΥΝΘΕΣΗ_ΔΕΙΚΤΩΝ!T199/ΣΥΝΘΕΣΗ_ΔΕΙΚΤΩΝ!T198)</f>
        <v>2.1715535135079325E-3</v>
      </c>
      <c r="U198" s="10">
        <f>LN(ΣΥΝΘΕΣΗ_ΔΕΙΚΤΩΝ!U199/ΣΥΝΘΕΣΗ_ΔΕΙΚΤΩΝ!U198)</f>
        <v>2.1053409197832263E-2</v>
      </c>
      <c r="V198" s="10">
        <f>LN(ΣΥΝΘΕΣΗ_ΔΕΙΚΤΩΝ!V199/ΣΥΝΘΕΣΗ_ΔΕΙΚΤΩΝ!V198)</f>
        <v>2.1016535361658564E-2</v>
      </c>
      <c r="W198" s="10">
        <f>LN(ΣΥΝΘΕΣΗ_ΔΕΙΚΤΩΝ!W199/ΣΥΝΘΕΣΗ_ΔΕΙΚΤΩΝ!W198)</f>
        <v>6.0423144559626617E-3</v>
      </c>
      <c r="X198" s="10">
        <f>LN(ΣΥΝΘΕΣΗ_ΔΕΙΚΤΩΝ!X199/ΣΥΝΘΕΣΗ_ΔΕΙΚΤΩΝ!X198)</f>
        <v>2.2989518224698781E-2</v>
      </c>
      <c r="Y198" s="10">
        <f>LN(ΣΥΝΘΕΣΗ_ΔΕΙΚΤΩΝ!Y199/ΣΥΝΘΕΣΗ_ΔΕΙΚΤΩΝ!Y198)</f>
        <v>4.0166041725334653E-2</v>
      </c>
      <c r="Z198" s="10">
        <f>LN(ΣΥΝΘΕΣΗ_ΔΕΙΚΤΩΝ!Z199/ΣΥΝΘΕΣΗ_ΔΕΙΚΤΩΝ!Z198)</f>
        <v>-5.9347355198145777E-3</v>
      </c>
      <c r="AA198" s="10">
        <f>LN(ΣΥΝΘΕΣΗ_ΔΕΙΚΤΩΝ!AA199/ΣΥΝΘΕΣΗ_ΔΕΙΚΤΩΝ!AA198)</f>
        <v>9.2832023035491623E-3</v>
      </c>
      <c r="AB198" s="10">
        <f>LN(ΣΥΝΘΕΣΗ_ΔΕΙΚΤΩΝ!AB199/ΣΥΝΘΕΣΗ_ΔΕΙΚΤΩΝ!AB198)</f>
        <v>2.1053409197832263E-2</v>
      </c>
      <c r="AC198" s="10">
        <f>LN(ΣΥΝΘΕΣΗ_ΔΕΙΚΤΩΝ!AC199/ΣΥΝΘΕΣΗ_ΔΕΙΚΤΩΝ!AC198)</f>
        <v>2.8749413285986007E-2</v>
      </c>
      <c r="AD198" s="10">
        <f>LN(ΣΥΝΘΕΣΗ_ΔΕΙΚΤΩΝ!AD199/ΣΥΝΘΕΣΗ_ΔΕΙΚΤΩΝ!AD198)</f>
        <v>-1.1049836186584823E-2</v>
      </c>
      <c r="AE198" s="10">
        <f>LN(ΣΥΝΘΕΣΗ_ΔΕΙΚΤΩΝ!AE199/ΣΥΝΘΕΣΗ_ΔΕΙΚΤΩΝ!AE198)</f>
        <v>4.3731664606398268E-2</v>
      </c>
      <c r="AF198" s="10">
        <f>LN(ΣΥΝΘΕΣΗ_ΔΕΙΚΤΩΝ!AF199/ΣΥΝΘΕΣΗ_ΔΕΙΚΤΩΝ!AF198)</f>
        <v>1.007565198874164E-2</v>
      </c>
      <c r="AG198" s="10">
        <f>LN(ΣΥΝΘΕΣΗ_ΔΕΙΚΤΩΝ!AG199/ΣΥΝΘΕΣΗ_ΔΕΙΚΤΩΝ!AG198)</f>
        <v>2.022245380767649E-3</v>
      </c>
      <c r="AH198" s="10">
        <f>LN(ΣΥΝΘΕΣΗ_ΔΕΙΚΤΩΝ!AH199/ΣΥΝΘΕΣΗ_ΔΕΙΚΤΩΝ!AH198)</f>
        <v>0</v>
      </c>
      <c r="AI198" s="10">
        <f>LN(ΣΥΝΘΕΣΗ_ΔΕΙΚΤΩΝ!AI199/ΣΥΝΘΕΣΗ_ΔΕΙΚΤΩΝ!AI198)</f>
        <v>-7.5188324140273398E-3</v>
      </c>
      <c r="AJ198" s="10">
        <f>LN(ΣΥΝΘΕΣΗ_ΔΕΙΚΤΩΝ!AJ199/ΣΥΝΘΕΣΗ_ΔΕΙΚΤΩΝ!AJ198)</f>
        <v>6.7950431328285864E-3</v>
      </c>
      <c r="AK198" s="10">
        <f>LN(ΣΥΝΘΕΣΗ_ΔΕΙΚΤΩΝ!AK199/ΣΥΝΘΕΣΗ_ΔΕΙΚΤΩΝ!AK198)</f>
        <v>0</v>
      </c>
    </row>
    <row r="199" spans="1:37" x14ac:dyDescent="0.25">
      <c r="A199" s="5">
        <v>43115</v>
      </c>
      <c r="B199" s="10">
        <f>LN(ΣΥΝΘΕΣΗ_ΔΕΙΚΤΩΝ!B200/ΣΥΝΘΕΣΗ_ΔΕΙΚΤΩΝ!B199)</f>
        <v>-1.1734641438937691E-2</v>
      </c>
      <c r="C199" s="10">
        <f>LN(ΣΥΝΘΕΣΗ_ΔΕΙΚΤΩΝ!C200/ΣΥΝΘΕΣΗ_ΔΕΙΚΤΩΝ!C199)</f>
        <v>1.0531859846586405E-3</v>
      </c>
      <c r="D199" s="10">
        <f>LN(ΣΥΝΘΕΣΗ_ΔΕΙΚΤΩΝ!D200/ΣΥΝΘΕΣΗ_ΔΕΙΚΤΩΝ!D199)</f>
        <v>-2.1074823395646983E-3</v>
      </c>
      <c r="E199" s="10">
        <f>LN(ΣΥΝΘΕΣΗ_ΔΕΙΚΤΩΝ!E200/ΣΥΝΘΕΣΗ_ΔΕΙΚΤΩΝ!E199)</f>
        <v>0</v>
      </c>
      <c r="F199" s="10">
        <f>LN(ΣΥΝΘΕΣΗ_ΔΕΙΚΤΩΝ!F200/ΣΥΝΘΕΣΗ_ΔΕΙΚΤΩΝ!F199)</f>
        <v>8.4986347214625196E-3</v>
      </c>
      <c r="G199" s="10">
        <f>LN(ΣΥΝΘΕΣΗ_ΔΕΙΚΤΩΝ!G200/ΣΥΝΘΕΣΗ_ΔΕΙΚΤΩΝ!G199)</f>
        <v>0</v>
      </c>
      <c r="H199" s="10">
        <f>LN(ΣΥΝΘΕΣΗ_ΔΕΙΚΤΩΝ!H200/ΣΥΝΘΕΣΗ_ΔΕΙΚΤΩΝ!H199)</f>
        <v>0</v>
      </c>
      <c r="I199" s="10">
        <f>LN(ΣΥΝΘΕΣΗ_ΔΕΙΚΤΩΝ!I200/ΣΥΝΘΕΣΗ_ΔΕΙΚΤΩΝ!I199)</f>
        <v>-1.3218291085852957E-2</v>
      </c>
      <c r="J199" s="10">
        <f>LN(ΣΥΝΘΕΣΗ_ΔΕΙΚΤΩΝ!J200/ΣΥΝΘΕΣΗ_ΔΕΙΚΤΩΝ!J199)</f>
        <v>-3.5026305512021118E-3</v>
      </c>
      <c r="K199" s="10">
        <f>LN(ΣΥΝΘΕΣΗ_ΔΕΙΚΤΩΝ!K200/ΣΥΝΘΕΣΗ_ΔΕΙΚΤΩΝ!K199)</f>
        <v>-4.2643987864576507E-3</v>
      </c>
      <c r="L199" s="10">
        <f>LN(ΣΥΝΘΕΣΗ_ΔΕΙΚΤΩΝ!L200/ΣΥΝΘΕΣΗ_ΔΕΙΚΤΩΝ!L199)</f>
        <v>-8.6580627431144305E-3</v>
      </c>
      <c r="M199" s="10">
        <f>LN(ΣΥΝΘΕΣΗ_ΔΕΙΚΤΩΝ!M200/ΣΥΝΘΕΣΗ_ΔΕΙΚΤΩΝ!M199)</f>
        <v>6.1349885675159293E-3</v>
      </c>
      <c r="N199" s="10">
        <f>LN(ΣΥΝΘΕΣΗ_ΔΕΙΚΤΩΝ!N200/ΣΥΝΘΕΣΗ_ΔΕΙΚΤΩΝ!N199)</f>
        <v>-2.0080328032457458E-3</v>
      </c>
      <c r="O199" s="10">
        <f>LN(ΣΥΝΘΕΣΗ_ΔΕΙΚΤΩΝ!O200/ΣΥΝΘΕΣΗ_ΔΕΙΚΤΩΝ!O199)</f>
        <v>2.0576138946801622E-3</v>
      </c>
      <c r="P199" s="10">
        <f>LN(ΣΥΝΘΕΣΗ_ΔΕΙΚΤΩΝ!P200/ΣΥΝΘΕΣΗ_ΔΕΙΚΤΩΝ!P199)</f>
        <v>1.8416211466495539E-3</v>
      </c>
      <c r="Q199" s="10">
        <f>LN(ΣΥΝΘΕΣΗ_ΔΕΙΚΤΩΝ!Q200/ΣΥΝΘΕΣΗ_ΔΕΙΚΤΩΝ!Q199)</f>
        <v>3.59066813072854E-3</v>
      </c>
      <c r="R199" s="10">
        <f>LN(ΣΥΝΘΕΣΗ_ΔΕΙΚΤΩΝ!R200/ΣΥΝΘΕΣΗ_ΔΕΙΚΤΩΝ!R199)</f>
        <v>0</v>
      </c>
      <c r="S199" s="10">
        <f>LN(ΣΥΝΘΕΣΗ_ΔΕΙΚΤΩΝ!S200/ΣΥΝΘΕΣΗ_ΔΕΙΚΤΩΝ!S199)</f>
        <v>-6.1665149156640148E-3</v>
      </c>
      <c r="T199" s="10">
        <f>LN(ΣΥΝΘΕΣΗ_ΔΕΙΚΤΩΝ!T200/ΣΥΝΘΕΣΗ_ΔΕΙΚΤΩΝ!T199)</f>
        <v>4.3290110895854786E-3</v>
      </c>
      <c r="U199" s="10">
        <f>LN(ΣΥΝΘΕΣΗ_ΔΕΙΚΤΩΝ!U200/ΣΥΝΘΕΣΗ_ΔΕΙΚΤΩΝ!U199)</f>
        <v>0</v>
      </c>
      <c r="V199" s="10">
        <f>LN(ΣΥΝΘΕΣΗ_ΔΕΙΚΤΩΝ!V200/ΣΥΝΘΕΣΗ_ΔΕΙΚΤΩΝ!V199)</f>
        <v>5.1858370323654155E-3</v>
      </c>
      <c r="W199" s="10">
        <f>LN(ΣΥΝΘΕΣΗ_ΔΕΙΚΤΩΝ!W200/ΣΥΝΘΕΣΗ_ΔΕΙΚΤΩΝ!W199)</f>
        <v>6.0060240602119487E-3</v>
      </c>
      <c r="X199" s="10">
        <f>LN(ΣΥΝΘΕΣΗ_ΔΕΙΚΤΩΝ!X200/ΣΥΝΘΕΣΗ_ΔΕΙΚΤΩΝ!X199)</f>
        <v>-1.3730192811902131E-2</v>
      </c>
      <c r="Y199" s="10">
        <f>LN(ΣΥΝΘΕΣΗ_ΔΕΙΚΤΩΝ!Y200/ΣΥΝΘΕΣΗ_ΔΕΙΚΤΩΝ!Y199)</f>
        <v>-2.2293916959212911E-2</v>
      </c>
      <c r="Z199" s="10">
        <f>LN(ΣΥΝΘΕΣΗ_ΔΕΙΚΤΩΝ!Z200/ΣΥΝΘΕΣΗ_ΔΕΙΚΤΩΝ!Z199)</f>
        <v>3.5091319811270193E-2</v>
      </c>
      <c r="AA199" s="10">
        <f>LN(ΣΥΝΘΕΣΗ_ΔΕΙΚΤΩΝ!AA200/ΣΥΝΘΕΣΗ_ΔΕΙΚΤΩΝ!AA199)</f>
        <v>-4.1152321451065439E-3</v>
      </c>
      <c r="AB199" s="10">
        <f>LN(ΣΥΝΘΕΣΗ_ΔΕΙΚΤΩΝ!AB200/ΣΥΝΘΕΣΗ_ΔΕΙΚΤΩΝ!AB199)</f>
        <v>8.2988028146950641E-3</v>
      </c>
      <c r="AC199" s="10">
        <f>LN(ΣΥΝΘΕΣΗ_ΔΕΙΚΤΩΝ!AC200/ΣΥΝΘΕΣΗ_ΔΕΙΚΤΩΝ!AC199)</f>
        <v>-4.0568006956144299E-3</v>
      </c>
      <c r="AD199" s="10">
        <f>LN(ΣΥΝΘΕΣΗ_ΔΕΙΚΤΩΝ!AD200/ΣΥΝΘΕΣΗ_ΔΕΙΚΤΩΝ!AD199)</f>
        <v>2.4391453124159048E-2</v>
      </c>
      <c r="AE199" s="10">
        <f>LN(ΣΥΝΘΕΣΗ_ΔΕΙΚΤΩΝ!AE200/ΣΥΝΘΕΣΗ_ΔΕΙΚΤΩΝ!AE199)</f>
        <v>3.1645596029629399E-3</v>
      </c>
      <c r="AF199" s="10">
        <f>LN(ΣΥΝΘΕΣΗ_ΔΕΙΚΤΩΝ!AF200/ΣΥΝΘΕΣΗ_ΔΕΙΚΤΩΝ!AF199)</f>
        <v>-3.3124047425032652E-2</v>
      </c>
      <c r="AG199" s="10">
        <f>LN(ΣΥΝΘΕΣΗ_ΔΕΙΚΤΩΝ!AG200/ΣΥΝΘΕΣΗ_ΔΕΙΚΤΩΝ!AG199)</f>
        <v>0</v>
      </c>
      <c r="AH199" s="10">
        <f>LN(ΣΥΝΘΕΣΗ_ΔΕΙΚΤΩΝ!AH200/ΣΥΝΘΕΣΗ_ΔΕΙΚΤΩΝ!AH199)</f>
        <v>0</v>
      </c>
      <c r="AI199" s="10">
        <f>LN(ΣΥΝΘΕΣΗ_ΔΕΙΚΤΩΝ!AI200/ΣΥΝΘΕΣΗ_ΔΕΙΚΤΩΝ!AI199)</f>
        <v>0</v>
      </c>
      <c r="AJ199" s="10">
        <f>LN(ΣΥΝΘΕΣΗ_ΔΕΙΚΤΩΝ!AJ200/ΣΥΝΘΕΣΗ_ΔΕΙΚΤΩΝ!AJ199)</f>
        <v>1.1223462369849576E-2</v>
      </c>
      <c r="AK199" s="10">
        <f>LN(ΣΥΝΘΕΣΗ_ΔΕΙΚΤΩΝ!AK200/ΣΥΝΘΕΣΗ_ΔΕΙΚΤΩΝ!AK199)</f>
        <v>0</v>
      </c>
    </row>
    <row r="200" spans="1:37" x14ac:dyDescent="0.25">
      <c r="A200" s="5">
        <v>43116</v>
      </c>
      <c r="B200" s="10">
        <f>LN(ΣΥΝΘΕΣΗ_ΔΕΙΚΤΩΝ!B201/ΣΥΝΘΕΣΗ_ΔΕΙΚΤΩΝ!B200)</f>
        <v>-8.5201478556253332E-3</v>
      </c>
      <c r="C200" s="10">
        <f>LN(ΣΥΝΘΕΣΗ_ΔΕΙΚΤΩΝ!C201/ΣΥΝΘΕΣΗ_ΔΕΙΚΤΩΝ!C200)</f>
        <v>-3.1628914085081953E-3</v>
      </c>
      <c r="D200" s="10">
        <f>LN(ΣΥΝΘΕΣΗ_ΔΕΙΚΤΩΝ!D201/ΣΥΝΘΕΣΗ_ΔΕΙΚΤΩΝ!D200)</f>
        <v>1.2578782206859965E-2</v>
      </c>
      <c r="E200" s="10">
        <f>LN(ΣΥΝΘΕΣΗ_ΔΕΙΚΤΩΝ!E201/ΣΥΝΘΕΣΗ_ΔΕΙΚΤΩΝ!E200)</f>
        <v>3.9520758162283197E-2</v>
      </c>
      <c r="F200" s="10">
        <f>LN(ΣΥΝΘΕΣΗ_ΔΕΙΚΤΩΝ!F201/ΣΥΝΘΕΣΗ_ΔΕΙΚΤΩΝ!F200)</f>
        <v>0</v>
      </c>
      <c r="G200" s="10">
        <f>LN(ΣΥΝΘΕΣΗ_ΔΕΙΚΤΩΝ!G201/ΣΥΝΘΕΣΗ_ΔΕΙΚΤΩΝ!G200)</f>
        <v>-7.9681696491768449E-3</v>
      </c>
      <c r="H200" s="10">
        <f>LN(ΣΥΝΘΕΣΗ_ΔΕΙΚΤΩΝ!H201/ΣΥΝΘΕΣΗ_ΔΕΙΚΤΩΝ!H200)</f>
        <v>9.2166551049240476E-3</v>
      </c>
      <c r="I200" s="10">
        <f>LN(ΣΥΝΘΕΣΗ_ΔΕΙΚΤΩΝ!I201/ΣΥΝΘΕΣΗ_ΔΕΙΚΤΩΝ!I200)</f>
        <v>1.1196045705085216E-2</v>
      </c>
      <c r="J200" s="10">
        <f>LN(ΣΥΝΘΕΣΗ_ΔΕΙΚΤΩΝ!J201/ΣΥΝΘΕΣΗ_ΔΕΙΚΤΩΝ!J200)</f>
        <v>1.7391742711869239E-2</v>
      </c>
      <c r="K200" s="10">
        <f>LN(ΣΥΝΘΕΣΗ_ΔΕΙΚΤΩΝ!K201/ΣΥΝΘΕΣΗ_ΔΕΙΚΤΩΝ!K200)</f>
        <v>1.2739025777429932E-2</v>
      </c>
      <c r="L200" s="10">
        <f>LN(ΣΥΝΘΕΣΗ_ΔΕΙΚΤΩΝ!L201/ΣΥΝΘΕΣΗ_ΔΕΙΚΤΩΝ!L200)</f>
        <v>3.7197811025318607E-3</v>
      </c>
      <c r="M200" s="10">
        <f>LN(ΣΥΝΘΕΣΗ_ΔΕΙΚΤΩΝ!M201/ΣΥΝΘΕΣΗ_ΔΕΙΚΤΩΝ!M200)</f>
        <v>-2.0077894536528616E-2</v>
      </c>
      <c r="N200" s="10">
        <f>LN(ΣΥΝΘΕΣΗ_ΔΕΙΚΤΩΝ!N201/ΣΥΝΘΕΣΗ_ΔΕΙΚΤΩΝ!N200)</f>
        <v>5.0125418235444138E-3</v>
      </c>
      <c r="O200" s="10">
        <f>LN(ΣΥΝΘΕΣΗ_ΔΕΙΚΤΩΝ!O201/ΣΥΝΘΕΣΗ_ΔΕΙΚΤΩΝ!O200)</f>
        <v>5.1255878488121144E-3</v>
      </c>
      <c r="P200" s="10">
        <f>LN(ΣΥΝΘΕΣΗ_ΔΕΙΚΤΩΝ!P201/ΣΥΝΘΕΣΗ_ΔΕΙΚΤΩΝ!P200)</f>
        <v>7.3327551293917914E-3</v>
      </c>
      <c r="Q200" s="10">
        <f>LN(ΣΥΝΘΕΣΗ_ΔΕΙΚΤΩΝ!Q201/ΣΥΝΘΕΣΗ_ΔΕΙΚΤΩΝ!Q200)</f>
        <v>8.3284241064819093E-3</v>
      </c>
      <c r="R200" s="10">
        <f>LN(ΣΥΝΘΕΣΗ_ΔΕΙΚΤΩΝ!R201/ΣΥΝΘΕΣΗ_ΔΕΙΚΤΩΝ!R200)</f>
        <v>1.9888247399832366E-2</v>
      </c>
      <c r="S200" s="10">
        <f>LN(ΣΥΝΘΕΣΗ_ΔΕΙΚΤΩΝ!S201/ΣΥΝΘΕΣΗ_ΔΕΙΚΤΩΝ!S200)</f>
        <v>2.0597329630107838E-3</v>
      </c>
      <c r="T200" s="10">
        <f>LN(ΣΥΝΘΕΣΗ_ΔΕΙΚΤΩΝ!T201/ΣΥΝΘΕΣΗ_ΔΕΙΚΤΩΝ!T200)</f>
        <v>1.9251931499321525E-2</v>
      </c>
      <c r="U200" s="10">
        <f>LN(ΣΥΝΘΕΣΗ_ΔΕΙΚΤΩΝ!U201/ΣΥΝΘΕΣΗ_ΔΕΙΚΤΩΝ!U200)</f>
        <v>2.570835671020703E-2</v>
      </c>
      <c r="V200" s="10">
        <f>LN(ΣΥΝΘΕΣΗ_ΔΕΙΚΤΩΝ!V201/ΣΥΝΘΕΣΗ_ΔΕΙΚΤΩΝ!V200)</f>
        <v>-1.7256259674697252E-3</v>
      </c>
      <c r="W200" s="10">
        <f>LN(ΣΥΝΘΕΣΗ_ΔΕΙΚΤΩΝ!W201/ΣΥΝΘΕΣΗ_ΔΕΙΚΤΩΝ!W200)</f>
        <v>1.7804624633506686E-2</v>
      </c>
      <c r="X200" s="10">
        <f>LN(ΣΥΝΘΕΣΗ_ΔΕΙΚΤΩΝ!X201/ΣΥΝΘΕΣΗ_ΔΕΙΚΤΩΝ!X200)</f>
        <v>-3.2789822822990838E-2</v>
      </c>
      <c r="Y200" s="10">
        <f>LN(ΣΥΝΘΕΣΗ_ΔΕΙΚΤΩΝ!Y201/ΣΥΝΘΕΣΗ_ΔΕΙΚΤΩΝ!Y200)</f>
        <v>-1.62341227618834E-2</v>
      </c>
      <c r="Z200" s="10">
        <f>LN(ΣΥΝΘΕΣΗ_ΔΕΙΚΤΩΝ!Z201/ΣΥΝΘΕΣΗ_ΔΕΙΚΤΩΝ!Z200)</f>
        <v>1.142869582362285E-2</v>
      </c>
      <c r="AA200" s="10">
        <f>LN(ΣΥΝΘΕΣΗ_ΔΕΙΚΤΩΝ!AA201/ΣΥΝΘΕΣΗ_ΔΕΙΚΤΩΝ!AA200)</f>
        <v>-1.1404996613990245E-2</v>
      </c>
      <c r="AB200" s="10">
        <f>LN(ΣΥΝΘΕΣΗ_ΔΕΙΚΤΩΝ!AB201/ΣΥΝΘΕΣΗ_ΔΕΙΚΤΩΝ!AB200)</f>
        <v>-2.0682530640589573E-3</v>
      </c>
      <c r="AC200" s="10">
        <f>LN(ΣΥΝΘΕΣΗ_ΔΕΙΚΤΩΝ!AC201/ΣΥΝΘΕΣΗ_ΔΕΙΚΤΩΝ!AC200)</f>
        <v>1.212136053234482E-2</v>
      </c>
      <c r="AD200" s="10">
        <f>LN(ΣΥΝΘΕΣΗ_ΔΕΙΚΤΩΝ!AD201/ΣΥΝΘΕΣΗ_ΔΕΙΚΤΩΝ!AD200)</f>
        <v>6.1899499813316487E-2</v>
      </c>
      <c r="AE200" s="10">
        <f>LN(ΣΥΝΘΕΣΗ_ΔΕΙΚΤΩΝ!AE201/ΣΥΝΘΕΣΗ_ΔΕΙΚΤΩΝ!AE200)</f>
        <v>1.5674302093443289E-2</v>
      </c>
      <c r="AF200" s="10">
        <f>LN(ΣΥΝΘΕΣΗ_ΔΕΙΚΤΩΝ!AF201/ΣΥΝΘΕΣΗ_ΔΕΙΚΤΩΝ!AF200)</f>
        <v>-1.5666116744399463E-2</v>
      </c>
      <c r="AG200" s="10">
        <f>LN(ΣΥΝΘΕΣΗ_ΔΕΙΚΤΩΝ!AG201/ΣΥΝΘΕΣΗ_ΔΕΙΚΤΩΝ!AG200)</f>
        <v>-4.0485885260003315E-3</v>
      </c>
      <c r="AH200" s="10">
        <f>LN(ΣΥΝΘΕΣΗ_ΔΕΙΚΤΩΝ!AH201/ΣΥΝΘΕΣΗ_ΔΕΙΚΤΩΝ!AH200)</f>
        <v>-3.9081350042470896E-2</v>
      </c>
      <c r="AI200" s="10">
        <f>LN(ΣΥΝΘΕΣΗ_ΔΕΙΚΤΩΝ!AI201/ΣΥΝΘΕΣΗ_ΔΕΙΚΤΩΝ!AI200)</f>
        <v>0</v>
      </c>
      <c r="AJ200" s="10">
        <f>LN(ΣΥΝΘΕΣΗ_ΔΕΙΚΤΩΝ!AJ201/ΣΥΝΘΕΣΗ_ΔΕΙΚΤΩΝ!AJ200)</f>
        <v>1.5504186535965036E-2</v>
      </c>
      <c r="AK200" s="10">
        <f>LN(ΣΥΝΘΕΣΗ_ΔΕΙΚΤΩΝ!AK201/ΣΥΝΘΕΣΗ_ΔΕΙΚΤΩΝ!AK200)</f>
        <v>-4.1528458696582227E-2</v>
      </c>
    </row>
    <row r="201" spans="1:37" x14ac:dyDescent="0.25">
      <c r="A201" s="5">
        <v>43117</v>
      </c>
      <c r="B201" s="10">
        <f>LN(ΣΥΝΘΕΣΗ_ΔΕΙΚΤΩΝ!B202/ΣΥΝΘΕΣΗ_ΔΕΙΚΤΩΝ!B201)</f>
        <v>2.97177038915748E-3</v>
      </c>
      <c r="C201" s="10">
        <f>LN(ΣΥΝΘΕΣΗ_ΔΕΙΚΤΩΝ!C202/ΣΥΝΘΕΣΗ_ΔΕΙΚΤΩΝ!C201)</f>
        <v>-1.2752563897391348E-2</v>
      </c>
      <c r="D201" s="10">
        <f>LN(ΣΥΝΘΕΣΗ_ΔΕΙΚΤΩΝ!D202/ΣΥΝΘΕΣΗ_ΔΕΙΚΤΩΝ!D201)</f>
        <v>-2.8528083614538052E-2</v>
      </c>
      <c r="E201" s="10">
        <f>LN(ΣΥΝΘΕΣΗ_ΔΕΙΚΤΩΝ!E202/ΣΥΝΘΕΣΗ_ΔΕΙΚΤΩΝ!E201)</f>
        <v>-1.3845406822053095E-2</v>
      </c>
      <c r="F201" s="10">
        <f>LN(ΣΥΝΘΕΣΗ_ΔΕΙΚΤΩΝ!F202/ΣΥΝΘΕΣΗ_ΔΕΙΚΤΩΝ!F201)</f>
        <v>-2.1383566025322962E-2</v>
      </c>
      <c r="G201" s="10">
        <f>LN(ΣΥΝΘΕΣΗ_ΔΕΙΚΤΩΝ!G202/ΣΥΝΘΕΣΗ_ΔΕΙΚΤΩΝ!G201)</f>
        <v>-2.0202707317519466E-2</v>
      </c>
      <c r="H201" s="10">
        <f>LN(ΣΥΝΘΕΣΗ_ΔΕΙΚΤΩΝ!H202/ΣΥΝΘΕΣΗ_ΔΕΙΚΤΩΝ!H201)</f>
        <v>5.7175684632032398E-3</v>
      </c>
      <c r="I201" s="10">
        <f>LN(ΣΥΝΘΕΣΗ_ΔΕΙΚΤΩΝ!I202/ΣΥΝΘΕΣΗ_ΔΕΙΚΤΩΝ!I201)</f>
        <v>-2.6668247082161523E-2</v>
      </c>
      <c r="J201" s="10">
        <f>LN(ΣΥΝΘΕΣΗ_ΔΕΙΚΤΩΝ!J202/ΣΥΝΘΕΣΗ_ΔΕΙΚΤΩΝ!J201)</f>
        <v>-2.0906684819313712E-2</v>
      </c>
      <c r="K201" s="10">
        <f>LN(ΣΥΝΘΕΣΗ_ΔΕΙΚΤΩΝ!K202/ΣΥΝΘΕΣΗ_ΔΕΙΚΤΩΝ!K201)</f>
        <v>-2.9980832211935898E-2</v>
      </c>
      <c r="L201" s="10">
        <f>LN(ΣΥΝΘΕΣΗ_ΔΕΙΚΤΩΝ!L202/ΣΥΝΘΕΣΗ_ΔΕΙΚΤΩΝ!L201)</f>
        <v>-8.7011114527361655E-3</v>
      </c>
      <c r="M201" s="10">
        <f>LN(ΣΥΝΘΕΣΗ_ΔΕΙΚΤΩΝ!M202/ΣΥΝΘΕΣΗ_ΔΕΙΚΤΩΝ!M201)</f>
        <v>-1.0980502483444208E-2</v>
      </c>
      <c r="N201" s="10">
        <f>LN(ΣΥΝΘΕΣΗ_ΔΕΙΚΤΩΝ!N202/ΣΥΝΘΕΣΗ_ΔΕΙΚΤΩΝ!N201)</f>
        <v>-2.5317807984289897E-2</v>
      </c>
      <c r="O201" s="10">
        <f>LN(ΣΥΝΘΕΣΗ_ΔΕΙΚΤΩΝ!O202/ΣΥΝΘΕΣΗ_ΔΕΙΚΤΩΝ!O201)</f>
        <v>-1.1311174581522906E-2</v>
      </c>
      <c r="P201" s="10">
        <f>LN(ΣΥΝΘΕΣΗ_ΔΕΙΚΤΩΝ!P202/ΣΥΝΘΕΣΗ_ΔΕΙΚΤΩΝ!P201)</f>
        <v>-2.7434859457508326E-3</v>
      </c>
      <c r="Q201" s="10">
        <f>LN(ΣΥΝΘΕΣΗ_ΔΕΙΚΤΩΝ!Q202/ΣΥΝΘΕΣΗ_ΔΕΙΚΤΩΝ!Q201)</f>
        <v>-5.9417881287508034E-3</v>
      </c>
      <c r="R201" s="10">
        <f>LN(ΣΥΝΘΕΣΗ_ΔΕΙΚΤΩΝ!R202/ΣΥΝΘΕΣΗ_ΔΕΙΚΤΩΝ!R201)</f>
        <v>-1.7137964777346304E-3</v>
      </c>
      <c r="S201" s="10">
        <f>LN(ΣΥΝΘΕΣΗ_ΔΕΙΚΤΩΝ!S202/ΣΥΝΘΕΣΗ_ΔΕΙΚΤΩΝ!S201)</f>
        <v>-1.2422519998557209E-2</v>
      </c>
      <c r="T201" s="10">
        <f>LN(ΣΥΝΘΕΣΗ_ΔΕΙΚΤΩΝ!T202/ΣΥΝΘΕΣΗ_ΔΕΙΚΤΩΝ!T201)</f>
        <v>0</v>
      </c>
      <c r="U201" s="10">
        <f>LN(ΣΥΝΘΕΣΗ_ΔΕΙΚΤΩΝ!U202/ΣΥΝΘΕΣΗ_ΔΕΙΚΤΩΝ!U201)</f>
        <v>-1.5345569674660421E-2</v>
      </c>
      <c r="V201" s="10">
        <f>LN(ΣΥΝΘΕΣΗ_ΔΕΙΚΤΩΝ!V202/ΣΥΝΘΕΣΗ_ΔΕΙΚΤΩΝ!V201)</f>
        <v>-1.5666116744399352E-2</v>
      </c>
      <c r="W201" s="10">
        <f>LN(ΣΥΝΘΕΣΗ_ΔΕΙΚΤΩΝ!W202/ΣΥΝΘΕΣΗ_ΔΕΙΚΤΩΝ!W201)</f>
        <v>-2.8641575963384153E-2</v>
      </c>
      <c r="X201" s="10">
        <f>LN(ΣΥΝΘΕΣΗ_ΔΕΙΚΤΩΝ!X202/ΣΥΝΘΕΣΗ_ΔΕΙΚΤΩΝ!X201)</f>
        <v>0</v>
      </c>
      <c r="Y201" s="10">
        <f>LN(ΣΥΝΘΕΣΗ_ΔΕΙΚΤΩΝ!Y202/ΣΥΝΘΕΣΗ_ΔΕΙΚΤΩΝ!Y201)</f>
        <v>-4.0072139343498889E-2</v>
      </c>
      <c r="Z201" s="10">
        <f>LN(ΣΥΝΘΕΣΗ_ΔΕΙΚΤΩΝ!Z202/ΣΥΝΘΕΣΗ_ΔΕΙΚΤΩΝ!Z201)</f>
        <v>5.6657375356772999E-3</v>
      </c>
      <c r="AA201" s="10">
        <f>LN(ΣΥΝΘΕΣΗ_ΔΕΙΚΤΩΝ!AA202/ΣΥΝΘΕΣΗ_ΔΕΙΚΤΩΝ!AA201)</f>
        <v>-2.9631797606371114E-2</v>
      </c>
      <c r="AB201" s="10">
        <f>LN(ΣΥΝΘΕΣΗ_ΔΕΙΚΤΩΝ!AB202/ΣΥΝΘΕΣΗ_ΔΕΙΚΤΩΝ!AB201)</f>
        <v>-1.8809331957496116E-2</v>
      </c>
      <c r="AC201" s="10">
        <f>LN(ΣΥΝΘΕΣΗ_ΔΕΙΚΤΩΝ!AC202/ΣΥΝΘΕΣΗ_ΔΕΙΚΤΩΝ!AC201)</f>
        <v>4.0080213975386466E-3</v>
      </c>
      <c r="AD201" s="10">
        <f>LN(ΣΥΝΘΕΣΗ_ΔΕΙΚΤΩΝ!AD202/ΣΥΝΘΕΣΗ_ΔΕΙΚΤΩΝ!AD201)</f>
        <v>0</v>
      </c>
      <c r="AE201" s="10">
        <f>LN(ΣΥΝΘΕΣΗ_ΔΕΙΚΤΩΝ!AE202/ΣΥΝΘΕΣΗ_ΔΕΙΚΤΩΝ!AE201)</f>
        <v>1.0827638652063393E-2</v>
      </c>
      <c r="AF201" s="10">
        <f>LN(ΣΥΝΘΕΣΗ_ΔΕΙΚΤΩΝ!AF202/ΣΥΝΘΕΣΗ_ΔΕΙΚΤΩΝ!AF201)</f>
        <v>1.3072081567352701E-2</v>
      </c>
      <c r="AG201" s="10">
        <f>LN(ΣΥΝΘΕΣΗ_ΔΕΙΚΤΩΝ!AG202/ΣΥΝΘΕΣΗ_ΔΕΙΚΤΩΝ!AG201)</f>
        <v>0</v>
      </c>
      <c r="AH201" s="10">
        <f>LN(ΣΥΝΘΕΣΗ_ΔΕΙΚΤΩΝ!AH202/ΣΥΝΘΕΣΗ_ΔΕΙΚΤΩΝ!AH201)</f>
        <v>-2.197890671877523E-2</v>
      </c>
      <c r="AI201" s="10">
        <f>LN(ΣΥΝΘΕΣΗ_ΔΕΙΚΤΩΝ!AI202/ΣΥΝΘΕΣΗ_ΔΕΙΚΤΩΝ!AI201)</f>
        <v>-1.5209418663528795E-2</v>
      </c>
      <c r="AJ201" s="10">
        <f>LN(ΣΥΝΘΕΣΗ_ΔΕΙΚΤΩΝ!AJ202/ΣΥΝΘΕΣΗ_ΔΕΙΚΤΩΝ!AJ201)</f>
        <v>-1.1049836186584935E-2</v>
      </c>
      <c r="AK201" s="10">
        <f>LN(ΣΥΝΘΕΣΗ_ΔΕΙΚΤΩΝ!AK202/ΣΥΝΘΕΣΗ_ΔΕΙΚΤΩΝ!AK201)</f>
        <v>-1.0657294473988093E-2</v>
      </c>
    </row>
    <row r="202" spans="1:37" x14ac:dyDescent="0.25">
      <c r="A202" s="5">
        <v>43118</v>
      </c>
      <c r="B202" s="10">
        <f>LN(ΣΥΝΘΕΣΗ_ΔΕΙΚΤΩΝ!B203/ΣΥΝΘΕΣΗ_ΔΕΙΚΤΩΝ!B202)</f>
        <v>1.4362242823883969E-2</v>
      </c>
      <c r="C202" s="10">
        <f>LN(ΣΥΝΘΕΣΗ_ΔΕΙΚΤΩΝ!C203/ΣΥΝΘΕΣΗ_ΔΕΙΚΤΩΝ!C202)</f>
        <v>-2.7101929777791269E-2</v>
      </c>
      <c r="D202" s="10">
        <f>LN(ΣΥΝΘΕΣΗ_ΔΕΙΚΤΩΝ!D203/ΣΥΝΘΕΣΗ_ΔΕΙΚΤΩΝ!D202)</f>
        <v>1.805678374724266E-2</v>
      </c>
      <c r="E202" s="10">
        <f>LN(ΣΥΝΘΕΣΗ_ΔΕΙΚΤΩΝ!E203/ΣΥΝΘΕΣΗ_ΔΕΙΚΤΩΝ!E202)</f>
        <v>-2.1781770821098109E-2</v>
      </c>
      <c r="F202" s="10">
        <f>LN(ΣΥΝΘΕΣΗ_ΔΕΙΚΤΩΝ!F203/ΣΥΝΘΕΣΗ_ΔΕΙΚΤΩΝ!F202)</f>
        <v>-1.4514042884254071E-2</v>
      </c>
      <c r="G202" s="10">
        <f>LN(ΣΥΝΘΕΣΗ_ΔΕΙΚΤΩΝ!G203/ΣΥΝΘΕΣΗ_ΔΕΙΚΤΩΝ!G202)</f>
        <v>2.2865824737003129E-2</v>
      </c>
      <c r="H202" s="10">
        <f>LN(ΣΥΝΘΕΣΗ_ΔΕΙΚΤΩΝ!H203/ΣΥΝΘΕΣΗ_ΔΕΙΚΤΩΝ!H202)</f>
        <v>-8.0137807235536561E-3</v>
      </c>
      <c r="I202" s="10">
        <f>LN(ΣΥΝΘΕΣΗ_ΔΕΙΚΤΩΝ!I203/ΣΥΝΘΕΣΗ_ΔΕΙΚΤΩΝ!I202)</f>
        <v>-9.3995470115043507E-3</v>
      </c>
      <c r="J202" s="10">
        <f>LN(ΣΥΝΘΕΣΗ_ΔΕΙΚΤΩΝ!J203/ΣΥΝΘΕΣΗ_ΔΕΙΚΤΩΝ!J202)</f>
        <v>-1.7762456339840388E-2</v>
      </c>
      <c r="K202" s="10">
        <f>LN(ΣΥΝΘΕΣΗ_ΔΕΙΚΤΩΝ!K203/ΣΥΝΘΕΣΗ_ΔΕΙΚΤΩΝ!K202)</f>
        <v>-7.8568714952200192E-3</v>
      </c>
      <c r="L202" s="10">
        <f>LN(ΣΥΝΘΕΣΗ_ΔΕΙΚΤΩΝ!L203/ΣΥΝΘΕΣΗ_ΔΕΙΚΤΩΝ!L202)</f>
        <v>1.1173300598125255E-2</v>
      </c>
      <c r="M202" s="10">
        <f>LN(ΣΥΝΘΕΣΗ_ΔΕΙΚΤΩΝ!M203/ΣΥΝΘΕΣΗ_ΔΕΙΚΤΩΝ!M202)</f>
        <v>-7.9176977367853493E-3</v>
      </c>
      <c r="N202" s="10">
        <f>LN(ΣΥΝΘΕΣΗ_ΔΕΙΚΤΩΝ!N203/ΣΥΝΘΕΣΗ_ΔΕΙΚΤΩΝ!N202)</f>
        <v>-1.0309369658861213E-2</v>
      </c>
      <c r="O202" s="10">
        <f>LN(ΣΥΝΘΕΣΗ_ΔΕΙΚΤΩΝ!O203/ΣΥΝΘΕΣΗ_ΔΕΙΚΤΩΝ!O202)</f>
        <v>0</v>
      </c>
      <c r="P202" s="10">
        <f>LN(ΣΥΝΘΕΣΗ_ΔΕΙΚΤΩΝ!P203/ΣΥΝΘΕΣΗ_ΔΕΙΚΤΩΝ!P202)</f>
        <v>1.1834457647003017E-2</v>
      </c>
      <c r="Q202" s="10">
        <f>LN(ΣΥΝΘΕΣΗ_ΔΕΙΚΤΩΝ!Q203/ΣΥΝΘΕΣΗ_ΔΕΙΚΤΩΝ!Q202)</f>
        <v>-4.7789816163508036E-3</v>
      </c>
      <c r="R202" s="10">
        <f>LN(ΣΥΝΘΕΣΗ_ΔΕΙΚΤΩΝ!R203/ΣΥΝΘΕΣΗ_ΔΕΙΚΤΩΝ!R202)</f>
        <v>7.6890596678216164E-3</v>
      </c>
      <c r="S202" s="10">
        <f>LN(ΣΥΝΘΕΣΗ_ΔΕΙΚΤΩΝ!S203/ΣΥΝΘΕΣΗ_ΔΕΙΚΤΩΝ!S202)</f>
        <v>-3.7139546949456655E-2</v>
      </c>
      <c r="T202" s="10">
        <f>LN(ΣΥΝΘΕΣΗ_ΔΕΙΚΤΩΝ!T203/ΣΥΝΘΕΣΗ_ΔΕΙΚΤΩΝ!T202)</f>
        <v>2.1164029063774721E-3</v>
      </c>
      <c r="U202" s="10">
        <f>LN(ΣΥΝΘΕΣΗ_ΔΕΙΚΤΩΝ!U203/ΣΥΝΘΕΣΗ_ΔΕΙΚΤΩΝ!U202)</f>
        <v>0</v>
      </c>
      <c r="V202" s="10">
        <f>LN(ΣΥΝΘΕΣΗ_ΔΕΙΚΤΩΝ!V203/ΣΥΝΘΕΣΗ_ΔΕΙΚΤΩΝ!V202)</f>
        <v>5.249355886143745E-3</v>
      </c>
      <c r="W202" s="10">
        <f>LN(ΣΥΝΘΕΣΗ_ΔΕΙΚΤΩΝ!W203/ΣΥΝΘΕΣΗ_ΔΕΙΚΤΩΝ!W202)</f>
        <v>2.8641575963384153E-2</v>
      </c>
      <c r="X202" s="10">
        <f>LN(ΣΥΝΘΕΣΗ_ΔΕΙΚΤΩΝ!X203/ΣΥΝΘΕΣΗ_ΔΕΙΚΤΩΝ!X202)</f>
        <v>2.1202207650602906E-2</v>
      </c>
      <c r="Y202" s="10">
        <f>LN(ΣΥΝΘΕΣΗ_ΔΕΙΚΤΩΝ!Y203/ΣΥΝΘΕΣΗ_ΔΕΙΚΤΩΝ!Y202)</f>
        <v>7.5445602316079802E-2</v>
      </c>
      <c r="Z202" s="10">
        <f>LN(ΣΥΝΘΕΣΗ_ΔΕΙΚΤΩΝ!Z203/ΣΥΝΘΕΣΗ_ΔΕΙΚΤΩΝ!Z202)</f>
        <v>-2.8288562004777137E-3</v>
      </c>
      <c r="AA202" s="10">
        <f>LN(ΣΥΝΘΕΣΗ_ΔΕΙΚΤΩΝ!AA203/ΣΥΝΘΕΣΗ_ΔΕΙΚΤΩΝ!AA202)</f>
        <v>-8.6300427742149275E-3</v>
      </c>
      <c r="AB202" s="10">
        <f>LN(ΣΥΝΘΕΣΗ_ΔΕΙΚΤΩΝ!AB203/ΣΥΝΘΕΣΗ_ΔΕΙΚΤΩΝ!AB202)</f>
        <v>1.2578782206859965E-2</v>
      </c>
      <c r="AC202" s="10">
        <f>LN(ΣΥΝΘΕΣΗ_ΔΕΙΚΤΩΝ!AC203/ΣΥΝΘΕΣΗ_ΔΕΙΚΤΩΝ!AC202)</f>
        <v>0</v>
      </c>
      <c r="AD202" s="10">
        <f>LN(ΣΥΝΘΕΣΗ_ΔΕΙΚΤΩΝ!AD203/ΣΥΝΘΕΣΗ_ΔΕΙΚΤΩΝ!AD202)</f>
        <v>-1.4831988955330652E-2</v>
      </c>
      <c r="AE202" s="10">
        <f>LN(ΣΥΝΘΕΣΗ_ΔΕΙΚΤΩΝ!AE203/ΣΥΝΘΕΣΗ_ΔΕΙΚΤΩΝ!AE202)</f>
        <v>-1.5504186535965312E-2</v>
      </c>
      <c r="AF202" s="10">
        <f>LN(ΣΥΝΘΕΣΗ_ΔΕΙΚΤΩΝ!AF203/ΣΥΝΘΕΣΗ_ΔΕΙΚΤΩΝ!AF202)</f>
        <v>0</v>
      </c>
      <c r="AG202" s="10">
        <f>LN(ΣΥΝΘΕΣΗ_ΔΕΙΚΤΩΝ!AG203/ΣΥΝΘΕΣΗ_ΔΕΙΚΤΩΝ!AG202)</f>
        <v>4.0485885260003324E-3</v>
      </c>
      <c r="AH202" s="10">
        <f>LN(ΣΥΝΘΕΣΗ_ΔΕΙΚΤΩΝ!AH203/ΣΥΝΘΕΣΗ_ΔΕΙΚΤΩΝ!AH202)</f>
        <v>3.6968618813262026E-3</v>
      </c>
      <c r="AI202" s="10">
        <f>LN(ΣΥΝΘΕΣΗ_ΔΕΙΚΤΩΝ!AI203/ΣΥΝΘΕΣΗ_ΔΕΙΚΤΩΝ!AI202)</f>
        <v>-3.8387763071657129E-3</v>
      </c>
      <c r="AJ202" s="10">
        <f>LN(ΣΥΝΘΕΣΗ_ΔΕΙΚΤΩΝ!AJ203/ΣΥΝΘΕΣΗ_ΔΕΙΚΤΩΝ!AJ202)</f>
        <v>-2.2246950221110513E-3</v>
      </c>
      <c r="AK202" s="10">
        <f>LN(ΣΥΝΘΕΣΗ_ΔΕΙΚΤΩΝ!AK203/ΣΥΝΘΕΣΗ_ΔΕΙΚΤΩΝ!AK202)</f>
        <v>-2.1661496781179193E-2</v>
      </c>
    </row>
    <row r="203" spans="1:37" x14ac:dyDescent="0.25">
      <c r="A203" s="5">
        <v>43119</v>
      </c>
      <c r="B203" s="10">
        <f>LN(ΣΥΝΘΕΣΗ_ΔΕΙΚΤΩΝ!B204/ΣΥΝΘΕΣΗ_ΔΕΙΚΤΩΝ!B203)</f>
        <v>4.0138714718348069E-3</v>
      </c>
      <c r="C203" s="10">
        <f>LN(ΣΥΝΘΕΣΗ_ΔΕΙΚΤΩΝ!C204/ΣΥΝΘΕΣΗ_ΔΕΙΚΤΩΝ!C203)</f>
        <v>1.092907053219023E-2</v>
      </c>
      <c r="D203" s="10">
        <f>LN(ΣΥΝΘΕΣΗ_ΔΕΙΚΤΩΝ!D204/ΣΥΝΘΕΣΗ_ΔΕΙΚΤΩΝ!D203)</f>
        <v>-1.9129169908995304E-2</v>
      </c>
      <c r="E203" s="10">
        <f>LN(ΣΥΝΘΕΣΗ_ΔΕΙΚΤΩΝ!E204/ΣΥΝΘΕΣΗ_ΔΕΙΚΤΩΝ!E203)</f>
        <v>-2.7578898260641412E-2</v>
      </c>
      <c r="F203" s="10">
        <f>LN(ΣΥΝΘΕΣΗ_ΔΕΙΚΤΩΝ!F204/ΣΥΝΘΕΣΗ_ΔΕΙΚΤΩΝ!F203)</f>
        <v>2.3122417420854212E-2</v>
      </c>
      <c r="G203" s="10">
        <f>LN(ΣΥΝΘΕΣΗ_ΔΕΙΚΤΩΝ!G204/ΣΥΝΘΕΣΗ_ΔΕΙΚΤΩΝ!G203)</f>
        <v>1.0582109330537008E-2</v>
      </c>
      <c r="H203" s="10">
        <f>LN(ΣΥΝΘΕΣΗ_ΔΕΙΚΤΩΝ!H204/ΣΥΝΘΕΣΗ_ΔΕΙΚΤΩΝ!H203)</f>
        <v>2.2962122603503781E-3</v>
      </c>
      <c r="I203" s="10">
        <f>LN(ΣΥΝΘΕΣΗ_ΔΕΙΚΤΩΝ!I204/ΣΥΝΘΕΣΗ_ΔΕΙΚΤΩΝ!I203)</f>
        <v>2.5894766380615181E-2</v>
      </c>
      <c r="J203" s="10">
        <f>LN(ΣΥΝΘΕΣΗ_ΔΕΙΚΤΩΝ!J204/ΣΥΝΘΕΣΗ_ΔΕΙΚΤΩΝ!J203)</f>
        <v>2.4780028998487084E-2</v>
      </c>
      <c r="K203" s="10">
        <f>LN(ΣΥΝΘΕΣΗ_ΔΕΙΚΤΩΝ!K204/ΣΥΝΘΕΣΗ_ΔΕΙΚΤΩΝ!K203)</f>
        <v>7.8568714952199394E-3</v>
      </c>
      <c r="L203" s="10">
        <f>LN(ΣΥΝΘΕΣΗ_ΔΕΙΚΤΩΝ!L204/ΣΥΝΘΕΣΗ_ΔΕΙΚΤΩΝ!L203)</f>
        <v>-6.1919702479209951E-3</v>
      </c>
      <c r="M203" s="10">
        <f>LN(ΣΥΝΘΕΣΗ_ΔΕΙΚΤΩΝ!M204/ΣΥΝΘΕΣΗ_ΔΕΙΚΤΩΝ!M203)</f>
        <v>1.4207026644349276E-2</v>
      </c>
      <c r="N203" s="10">
        <f>LN(ΣΥΝΘΕΣΗ_ΔΕΙΚΤΩΝ!N204/ΣΥΝΘΕΣΗ_ΔΕΙΚΤΩΝ!N203)</f>
        <v>3.1039859375910123E-3</v>
      </c>
      <c r="O203" s="10">
        <f>LN(ΣΥΝΘΕΣΗ_ΔΕΙΚΤΩΝ!O204/ΣΥΝΘΕΣΗ_ΔΕΙΚΤΩΝ!O203)</f>
        <v>5.1573090071447567E-3</v>
      </c>
      <c r="P203" s="10">
        <f>LN(ΣΥΝΘΕΣΗ_ΔΕΙΚΤΩΝ!P204/ΣΥΝΘΕΣΗ_ΔΕΙΚΤΩΝ!P203)</f>
        <v>-4.5351551653913741E-3</v>
      </c>
      <c r="Q203" s="10">
        <f>LN(ΣΥΝΘΕΣΗ_ΔΕΙΚΤΩΝ!Q204/ΣΥΝΘΕΣΗ_ΔΕΙΚΤΩΝ!Q203)</f>
        <v>-2.056938824810841E-2</v>
      </c>
      <c r="R203" s="10">
        <f>LN(ΣΥΝΘΕΣΗ_ΔΕΙΚΤΩΝ!R204/ΣΥΝΘΕΣΗ_ΔΕΙΚΤΩΝ!R203)</f>
        <v>4.6558699606194284E-2</v>
      </c>
      <c r="S203" s="10">
        <f>LN(ΣΥΝΘΕΣΗ_ΔΕΙΚΤΩΝ!S204/ΣΥΝΘΕΣΗ_ΔΕΙΚΤΩΝ!S203)</f>
        <v>1.82115370639379E-2</v>
      </c>
      <c r="T203" s="10">
        <f>LN(ΣΥΝΘΕΣΗ_ΔΕΙΚΤΩΝ!T204/ΣΥΝΘΕΣΗ_ΔΕΙΚΤΩΝ!T203)</f>
        <v>4.2194155427082896E-3</v>
      </c>
      <c r="U203" s="10">
        <f>LN(ΣΥΝΘΕΣΗ_ΔΕΙΚΤΩΝ!U204/ΣΥΝΘΕΣΗ_ΔΕΙΚΤΩΝ!U203)</f>
        <v>1.5345569674660321E-2</v>
      </c>
      <c r="V203" s="10">
        <f>LN(ΣΥΝΘΕΣΗ_ΔΕΙΚΤΩΝ!V204/ΣΥΝΘΕΣΗ_ΔΕΙΚΤΩΝ!V203)</f>
        <v>-5.2493558861437901E-3</v>
      </c>
      <c r="W203" s="10">
        <f>LN(ΣΥΝΘΕΣΗ_ΔΕΙΚΤΩΝ!W204/ΣΥΝΘΕΣΗ_ΔΕΙΚΤΩΝ!W203)</f>
        <v>2.3256862164267183E-2</v>
      </c>
      <c r="X203" s="10">
        <f>LN(ΣΥΝΘΕΣΗ_ΔΕΙΚΤΩΝ!X204/ΣΥΝΘΕΣΗ_ΔΕΙΚΤΩΝ!X203)</f>
        <v>2.5317807984290001E-2</v>
      </c>
      <c r="Y203" s="10">
        <f>LN(ΣΥΝΘΕΣΗ_ΔΕΙΚΤΩΝ!Y204/ΣΥΝΘΕΣΗ_ΔΕΙΚΤΩΝ!Y203)</f>
        <v>-1.7530329404996776E-2</v>
      </c>
      <c r="Z203" s="10">
        <f>LN(ΣΥΝΘΕΣΗ_ΔΕΙΚΤΩΝ!Z204/ΣΥΝΘΕΣΗ_ΔΕΙΚΤΩΝ!Z203)</f>
        <v>4.7034948704973434E-2</v>
      </c>
      <c r="AA203" s="10">
        <f>LN(ΣΥΝΘΕΣΗ_ΔΕΙΚΤΩΝ!AA204/ΣΥΝΘΕΣΗ_ΔΕΙΚΤΩΝ!AA203)</f>
        <v>-8.7051692273308993E-3</v>
      </c>
      <c r="AB203" s="10">
        <f>LN(ΣΥΝΘΕΣΗ_ΔΕΙΚΤΩΝ!AB204/ΣΥΝΘΕΣΗ_ΔΕΙΚΤΩΝ!AB203)</f>
        <v>4.1580101486638982E-3</v>
      </c>
      <c r="AC203" s="10">
        <f>LN(ΣΥΝΘΕΣΗ_ΔΕΙΚΤΩΝ!AC204/ΣΥΝΘΕΣΗ_ΔΕΙΚΤΩΝ!AC203)</f>
        <v>2.3716526617316065E-2</v>
      </c>
      <c r="AD203" s="10">
        <f>LN(ΣΥΝΘΕΣΗ_ΔΕΙΚΤΩΝ!AD204/ΣΥΝΘΕΣΗ_ΔΕΙΚΤΩΝ!AD203)</f>
        <v>1.9351770660950163E-2</v>
      </c>
      <c r="AE203" s="10">
        <f>LN(ΣΥΝΘΕΣΗ_ΔΕΙΚΤΩΝ!AE204/ΣΥΝΘΕΣΗ_ΔΕΙΚΤΩΝ!AE203)</f>
        <v>3.8318864302136602E-2</v>
      </c>
      <c r="AF203" s="10">
        <f>LN(ΣΥΝΘΕΣΗ_ΔΕΙΚΤΩΝ!AF204/ΣΥΝΘΕΣΗ_ΔΕΙΚΤΩΝ!AF203)</f>
        <v>1.2903404835908001E-2</v>
      </c>
      <c r="AG203" s="10">
        <f>LN(ΣΥΝΘΕΣΗ_ΔΕΙΚΤΩΝ!AG204/ΣΥΝΘΕΣΗ_ΔΕΙΚΤΩΝ!AG203)</f>
        <v>0</v>
      </c>
      <c r="AH203" s="10">
        <f>LN(ΣΥΝΘΕΣΗ_ΔΕΙΚΤΩΝ!AH204/ΣΥΝΘΕΣΗ_ΔΕΙΚΤΩΝ!AH203)</f>
        <v>1.1009285508369396E-2</v>
      </c>
      <c r="AI203" s="10">
        <f>LN(ΣΥΝΘΕΣΗ_ΔΕΙΚΤΩΝ!AI204/ΣΥΝΘΕΣΗ_ΔΕΙΚΤΩΝ!AI203)</f>
        <v>6.693948267510931E-2</v>
      </c>
      <c r="AJ203" s="10">
        <f>LN(ΣΥΝΘΕΣΗ_ΔΕΙΚΤΩΝ!AJ204/ΣΥΝΘΕΣΗ_ΔΕΙΚΤΩΝ!AJ203)</f>
        <v>1.5469921772131733E-2</v>
      </c>
      <c r="AK203" s="10">
        <f>LN(ΣΥΝΘΕΣΗ_ΔΕΙΚΤΩΝ!AK204/ΣΥΝΘΕΣΗ_ΔΕΙΚΤΩΝ!AK203)</f>
        <v>2.1661496781179249E-2</v>
      </c>
    </row>
    <row r="204" spans="1:37" x14ac:dyDescent="0.25">
      <c r="A204" s="5">
        <v>43122</v>
      </c>
      <c r="B204" s="10">
        <f>LN(ΣΥΝΘΕΣΗ_ΔΕΙΚΤΩΝ!B205/ΣΥΝΘΕΣΗ_ΔΕΙΚΤΩΝ!B204)</f>
        <v>3.2721352590985389E-3</v>
      </c>
      <c r="C204" s="10">
        <f>LN(ΣΥΝΘΕΣΗ_ΔΕΙΚΤΩΝ!C205/ΣΥΝΘΕΣΗ_ΔΕΙΚΤΩΝ!C204)</f>
        <v>-1.0929070532190206E-2</v>
      </c>
      <c r="D204" s="10">
        <f>LN(ΣΥΝΘΕΣΗ_ΔΕΙΚΤΩΝ!D205/ΣΥΝΘΕΣΗ_ΔΕΙΚΤΩΝ!D204)</f>
        <v>1.0723861617527185E-3</v>
      </c>
      <c r="E204" s="10">
        <f>LN(ΣΥΝΘΕΣΗ_ΔΕΙΚΤΩΝ!E205/ΣΥΝΘΕΣΗ_ΔΕΙΚΤΩΝ!E204)</f>
        <v>2.8873396823287246E-2</v>
      </c>
      <c r="F204" s="10">
        <f>LN(ΣΥΝΘΕΣΗ_ΔΕΙΚΤΩΝ!F205/ΣΥΝΘΕΣΗ_ΔΕΙΚΤΩΝ!F204)</f>
        <v>8.5349024498372859E-3</v>
      </c>
      <c r="G204" s="10">
        <f>LN(ΣΥΝΘΕΣΗ_ΔΕΙΚΤΩΝ!G205/ΣΥΝΘΕΣΗ_ΔΕΙΚΤΩΝ!G204)</f>
        <v>2.0834086902842053E-2</v>
      </c>
      <c r="H204" s="10">
        <f>LN(ΣΥΝΘΕΣΗ_ΔΕΙΚΤΩΝ!H205/ΣΥΝΘΕΣΗ_ΔΕΙΚΤΩΝ!H204)</f>
        <v>9.1324835632724723E-3</v>
      </c>
      <c r="I204" s="10">
        <f>LN(ΣΥΝΘΕΣΗ_ΔΕΙΚΤΩΝ!I205/ΣΥΝΘΕΣΗ_ΔΕΙΚΤΩΝ!I204)</f>
        <v>6.1162270174360536E-3</v>
      </c>
      <c r="J204" s="10">
        <f>LN(ΣΥΝΘΕΣΗ_ΔΕΙΚΤΩΝ!J205/ΣΥΝΘΕΣΗ_ΔΕΙΚΤΩΝ!J204)</f>
        <v>0</v>
      </c>
      <c r="K204" s="10">
        <f>LN(ΣΥΝΘΕΣΗ_ΔΕΙΚΤΩΝ!K205/ΣΥΝΘΕΣΗ_ΔΕΙΚΤΩΝ!K204)</f>
        <v>4.2559614418795903E-2</v>
      </c>
      <c r="L204" s="10">
        <f>LN(ΣΥΝΘΕΣΗ_ΔΕΙΚΤΩΝ!L205/ΣΥΝΘΕΣΗ_ΔΕΙΚΤΩΝ!L204)</f>
        <v>0</v>
      </c>
      <c r="M204" s="10">
        <f>LN(ΣΥΝΘΕΣΗ_ΔΕΙΚΤΩΝ!M205/ΣΥΝΘΕΣΗ_ΔΕΙΚΤΩΝ!M204)</f>
        <v>3.1298930089277868E-3</v>
      </c>
      <c r="N204" s="10">
        <f>LN(ΣΥΝΘΕΣΗ_ΔΕΙΚΤΩΝ!N205/ΣΥΝΘΕΣΗ_ΔΕΙΚΤΩΝ!N204)</f>
        <v>6.1792163659581184E-3</v>
      </c>
      <c r="O204" s="10">
        <f>LN(ΣΥΝΘΕΣΗ_ΔΕΙΚΤΩΝ!O205/ΣΥΝΘΕΣΗ_ΔΕΙΚΤΩΝ!O204)</f>
        <v>8.1967672041784907E-3</v>
      </c>
      <c r="P204" s="10">
        <f>LN(ΣΥΝΘΕΣΗ_ΔΕΙΚΤΩΝ!P205/ΣΥΝΘΕΣΗ_ΔΕΙΚΤΩΝ!P204)</f>
        <v>1.8165309263977853E-3</v>
      </c>
      <c r="Q204" s="10">
        <f>LN(ΣΥΝΘΕΣΗ_ΔΕΙΚΤΩΝ!Q205/ΣΥΝΘΕΣΗ_ΔΕΙΚΤΩΝ!Q204)</f>
        <v>4.4239132334013179E-2</v>
      </c>
      <c r="R204" s="10">
        <f>LN(ΣΥΝΘΕΣΗ_ΔΕΙΚΤΩΝ!R205/ΣΥΝΘΕΣΗ_ΔΕΙΚΤΩΝ!R204)</f>
        <v>-4.8860032056262086E-3</v>
      </c>
      <c r="S204" s="10">
        <f>LN(ΣΥΝΘΕΣΗ_ΔΕΙΚΤΩΝ!S205/ΣΥΝΘΕΣΗ_ΔΕΙΚΤΩΝ!S204)</f>
        <v>3.0321193714961954E-2</v>
      </c>
      <c r="T204" s="10">
        <f>LN(ΣΥΝΘΕΣΗ_ΔΕΙΚΤΩΝ!T205/ΣΥΝΘΕΣΗ_ΔΕΙΚΤΩΝ!T204)</f>
        <v>6.2959284568146106E-3</v>
      </c>
      <c r="U204" s="10">
        <f>LN(ΣΥΝΘΕΣΗ_ΔΕΙΚΤΩΝ!U205/ΣΥΝΘΕΣΗ_ΔΕΙΚΤΩΝ!U204)</f>
        <v>5.0633019565466345E-3</v>
      </c>
      <c r="V204" s="10">
        <f>LN(ΣΥΝΘΕΣΗ_ΔΕΙΚΤΩΝ!V205/ΣΥΝΘΕΣΗ_ΔΕΙΚΤΩΝ!V204)</f>
        <v>3.1090587070030967E-2</v>
      </c>
      <c r="W204" s="10">
        <f>LN(ΣΥΝΘΕΣΗ_ΔΕΙΚΤΩΝ!W205/ΣΥΝΘΕΣΗ_ΔΕΙΚΤΩΝ!W204)</f>
        <v>5.5880458394456628E-2</v>
      </c>
      <c r="X204" s="10">
        <f>LN(ΣΥΝΘΕΣΗ_ΔΕΙΚΤΩΝ!X205/ΣΥΝΘΕΣΗ_ΔΕΙΚΤΩΝ!X204)</f>
        <v>1.3544225107757034E-2</v>
      </c>
      <c r="Y204" s="10">
        <f>LN(ΣΥΝΘΕΣΗ_ΔΕΙΚΤΩΝ!Y205/ΣΥΝΘΕΣΗ_ΔΕΙΚΤΩΝ!Y204)</f>
        <v>-3.2206147000421719E-3</v>
      </c>
      <c r="Z204" s="10">
        <f>LN(ΣΥΝΘΕΣΗ_ΔΕΙΚΤΩΝ!Z205/ΣΥΝΘΕΣΗ_ΔΕΙΚΤΩΝ!Z204)</f>
        <v>1.6086137751624225E-2</v>
      </c>
      <c r="AA204" s="10">
        <f>LN(ΣΥΝΘΕΣΗ_ΔΕΙΚΤΩΝ!AA205/ΣΥΝΘΕΣΗ_ΔΕΙΚΤΩΝ!AA204)</f>
        <v>5.6308022001055717E-2</v>
      </c>
      <c r="AB204" s="10">
        <f>LN(ΣΥΝΘΕΣΗ_ΔΕΙΚΤΩΝ!AB205/ΣΥΝΘΕΣΗ_ΔΕΙΚΤΩΝ!AB204)</f>
        <v>-4.1580101486637881E-3</v>
      </c>
      <c r="AC204" s="10">
        <f>LN(ΣΥΝΘΕΣΗ_ΔΕΙΚΤΩΝ!AC205/ΣΥΝΘΕΣΗ_ΔΕΙΚΤΩΝ!AC204)</f>
        <v>-1.1787955752042353E-2</v>
      </c>
      <c r="AD204" s="10">
        <f>LN(ΣΥΝΘΕΣΗ_ΔΕΙΚΤΩΝ!AD205/ΣΥΝΘΕΣΗ_ΔΕΙΚΤΩΝ!AD204)</f>
        <v>-1.3621095951965074E-2</v>
      </c>
      <c r="AE204" s="10">
        <f>LN(ΣΥΝΘΕΣΗ_ΔΕΙΚΤΩΝ!AE205/ΣΥΝΘΕΣΗ_ΔΕΙΚΤΩΝ!AE204)</f>
        <v>2.2305757514298186E-2</v>
      </c>
      <c r="AF204" s="10">
        <f>LN(ΣΥΝΘΕΣΗ_ΔΕΙΚΤΩΝ!AF205/ΣΥΝΘΕΣΗ_ΔΕΙΚΤΩΝ!AF204)</f>
        <v>2.7814688182877193E-2</v>
      </c>
      <c r="AG204" s="10">
        <f>LN(ΣΥΝΘΕΣΗ_ΔΕΙΚΤΩΝ!AG205/ΣΥΝΘΕΣΗ_ΔΕΙΚΤΩΝ!AG204)</f>
        <v>4.0322635279382299E-3</v>
      </c>
      <c r="AH204" s="10">
        <f>LN(ΣΥΝΘΕΣΗ_ΔΕΙΚΤΩΝ!AH205/ΣΥΝΘΕΣΗ_ΔΕΙΚΤΩΝ!AH204)</f>
        <v>4.6354109371550774E-2</v>
      </c>
      <c r="AI204" s="10">
        <f>LN(ΣΥΝΘΕΣΗ_ΔΕΙΚΤΩΝ!AI205/ΣΥΝΘΕΣΗ_ΔΕΙΚΤΩΝ!AI204)</f>
        <v>4.2259809289882599E-2</v>
      </c>
      <c r="AJ204" s="10">
        <f>LN(ΣΥΝΘΕΣΗ_ΔΕΙΚΤΩΝ!AJ205/ΣΥΝΘΕΣΗ_ΔΕΙΚΤΩΝ!AJ204)</f>
        <v>1.5234244571847987E-2</v>
      </c>
      <c r="AK204" s="10">
        <f>LN(ΣΥΝΘΕΣΗ_ΔΕΙΚΤΩΝ!AK205/ΣΥΝΘΕΣΗ_ΔΕΙΚΤΩΝ!AK204)</f>
        <v>1.0657294473988199E-2</v>
      </c>
    </row>
    <row r="205" spans="1:37" x14ac:dyDescent="0.25">
      <c r="A205" s="5">
        <v>43123</v>
      </c>
      <c r="B205" s="10">
        <f>LN(ΣΥΝΘΕΣΗ_ΔΕΙΚΤΩΝ!B206/ΣΥΝΘΕΣΗ_ΔΕΙΚΤΩΝ!B205)</f>
        <v>1.154830589493345E-2</v>
      </c>
      <c r="C205" s="10">
        <f>LN(ΣΥΝΘΕΣΗ_ΔΕΙΚΤΩΝ!C206/ΣΥΝΘΕΣΗ_ΔΕΙΚΤΩΝ!C205)</f>
        <v>4.3859719432544891E-3</v>
      </c>
      <c r="D205" s="10">
        <f>LN(ΣΥΝΘΕΣΗ_ΔΕΙΚΤΩΝ!D206/ΣΥΝΘΕΣΗ_ΔΕΙΚΤΩΝ!D205)</f>
        <v>4.278081391078172E-3</v>
      </c>
      <c r="E205" s="10">
        <f>LN(ΣΥΝΘΕΣΗ_ΔΕΙΚΤΩΝ!E206/ΣΥΝΘΕΣΗ_ΔΕΙΚΤΩΝ!E205)</f>
        <v>1.2928250023051713E-3</v>
      </c>
      <c r="F205" s="10">
        <f>LN(ΣΥΝΘΕΣΗ_ΔΕΙΚΤΩΝ!F206/ΣΥΝΘΕΣΗ_ΔΕΙΚΤΩΝ!F205)</f>
        <v>-1.4174346809733935E-3</v>
      </c>
      <c r="G205" s="10">
        <f>LN(ΣΥΝΘΕΣΗ_ΔΕΙΚΤΩΝ!G206/ΣΥΝΘΕΣΗ_ΔΕΙΚΤΩΝ!G205)</f>
        <v>1.0256500167189061E-2</v>
      </c>
      <c r="H205" s="10">
        <f>LN(ΣΥΝΘΕΣΗ_ΔΕΙΚΤΩΝ!H206/ΣΥΝΘΕΣΗ_ΔΕΙΚΤΩΝ!H205)</f>
        <v>1.3544225107757034E-2</v>
      </c>
      <c r="I205" s="10">
        <f>LN(ΣΥΝΘΕΣΗ_ΔΕΙΚΤΩΝ!I206/ΣΥΝΘΕΣΗ_ΔΕΙΚΤΩΝ!I205)</f>
        <v>1.6129381929883717E-2</v>
      </c>
      <c r="J205" s="10">
        <f>LN(ΣΥΝΘΕΣΗ_ΔΕΙΚΤΩΝ!J206/ΣΥΝΘΕΣΗ_ΔΕΙΚΤΩΝ!J205)</f>
        <v>6.1035890586369088E-2</v>
      </c>
      <c r="K205" s="10">
        <f>LN(ΣΥΝΘΕΣΗ_ΔΕΙΚΤΩΝ!K206/ΣΥΝΘΕΣΗ_ΔΕΙΚΤΩΝ!K205)</f>
        <v>4.0021674349486155E-2</v>
      </c>
      <c r="L205" s="10">
        <f>LN(ΣΥΝΘΕΣΗ_ΔΕΙΚΤΩΝ!L206/ΣΥΝΘΕΣΗ_ΔΕΙΚΤΩΝ!L205)</f>
        <v>1.602005918418356E-2</v>
      </c>
      <c r="M205" s="10">
        <f>LN(ΣΥΝΘΕΣΗ_ΔΕΙΚΤΩΝ!M206/ΣΥΝΘΕΣΗ_ΔΕΙΚΤΩΝ!M205)</f>
        <v>1.5504186535965254E-2</v>
      </c>
      <c r="N205" s="10">
        <f>LN(ΣΥΝΘΕΣΗ_ΔΕΙΚΤΩΝ!N206/ΣΥΝΘΕΣΗ_ΔΕΙΚΤΩΝ!N205)</f>
        <v>6.1412680220826492E-3</v>
      </c>
      <c r="O205" s="10">
        <f>LN(ΣΥΝΘΕΣΗ_ΔΕΙΚΤΩΝ!O206/ΣΥΝΘΕΣΗ_ΔΕΙΚΤΩΝ!O205)</f>
        <v>2.0202707317519469E-2</v>
      </c>
      <c r="P205" s="10">
        <f>LN(ΣΥΝΘΕΣΗ_ΔΕΙΚΤΩΝ!P206/ΣΥΝΘΕΣΗ_ΔΕΙΚΤΩΝ!P205)</f>
        <v>6.3319976375073262E-3</v>
      </c>
      <c r="Q205" s="10">
        <f>LN(ΣΥΝΘΕΣΗ_ΔΕΙΚΤΩΝ!Q206/ΣΥΝΘΕΣΗ_ΔΕΙΚΤΩΝ!Q205)</f>
        <v>1.5090245723589853E-2</v>
      </c>
      <c r="R205" s="10">
        <f>LN(ΣΥΝΘΕΣΗ_ΔΕΙΚΤΩΝ!R206/ΣΥΝΘΕΣΗ_ΔΕΙΚΤΩΝ!R205)</f>
        <v>3.5288344735560286E-2</v>
      </c>
      <c r="S205" s="10">
        <f>LN(ΣΥΝΘΕΣΗ_ΔΕΙΚΤΩΝ!S206/ΣΥΝΘΕΣΗ_ΔΕΙΚΤΩΝ!S205)</f>
        <v>-1.1393183829443163E-2</v>
      </c>
      <c r="T205" s="10">
        <f>LN(ΣΥΝΘΕΣΗ_ΔΕΙΚΤΩΝ!T206/ΣΥΝΘΕΣΗ_ΔΕΙΚΤΩΝ!T205)</f>
        <v>1.4538158446027285E-2</v>
      </c>
      <c r="U205" s="10">
        <f>LN(ΣΥΝΘΕΣΗ_ΔΕΙΚΤΩΝ!U206/ΣΥΝΘΕΣΗ_ΔΕΙΚΤΩΝ!U205)</f>
        <v>-5.063301956546762E-3</v>
      </c>
      <c r="V205" s="10">
        <f>LN(ΣΥΝΘΕΣΗ_ΔΕΙΚΤΩΝ!V206/ΣΥΝΘΕΣΗ_ΔΕΙΚΤΩΝ!V205)</f>
        <v>1.5190165493975238E-2</v>
      </c>
      <c r="W205" s="10">
        <f>LN(ΣΥΝΘΕΣΗ_ΔΕΙΚΤΩΝ!W206/ΣΥΝΘΕΣΗ_ΔΕΙΚΤΩΝ!W205)</f>
        <v>5.292240145434253E-2</v>
      </c>
      <c r="X205" s="10">
        <f>LN(ΣΥΝΘΕΣΗ_ΔΕΙΚΤΩΝ!X206/ΣΥΝΘΕΣΗ_ΔΕΙΚΤΩΝ!X205)</f>
        <v>-1.3544225107757149E-2</v>
      </c>
      <c r="Y205" s="10">
        <f>LN(ΣΥΝΘΕΣΗ_ΔΕΙΚΤΩΝ!Y206/ΣΥΝΘΕΣΗ_ΔΕΙΚΤΩΝ!Y205)</f>
        <v>9.6308930609613659E-3</v>
      </c>
      <c r="Z205" s="10">
        <f>LN(ΣΥΝΘΕΣΗ_ΔΕΙΚΤΩΝ!Z206/ΣΥΝΘΕΣΗ_ΔΕΙΚΤΩΝ!Z205)</f>
        <v>-5.3333459753625049E-3</v>
      </c>
      <c r="AA205" s="10">
        <f>LN(ΣΥΝΘΕΣΗ_ΔΕΙΚΤΩΝ!AA206/ΣΥΝΘΕΣΗ_ΔΕΙΚΤΩΝ!AA205)</f>
        <v>1.1299555253933466E-2</v>
      </c>
      <c r="AB205" s="10">
        <f>LN(ΣΥΝΘΕΣΗ_ΔΕΙΚΤΩΝ!AB206/ΣΥΝΘΕΣΗ_ΔΕΙΚΤΩΝ!AB205)</f>
        <v>1.0362787035546658E-2</v>
      </c>
      <c r="AC205" s="10">
        <f>LN(ΣΥΝΘΕΣΗ_ΔΕΙΚΤΩΝ!AC206/ΣΥΝΘΕΣΗ_ΔΕΙΚΤΩΝ!AC205)</f>
        <v>0</v>
      </c>
      <c r="AD205" s="10">
        <f>LN(ΣΥΝΘΕΣΗ_ΔΕΙΚΤΩΝ!AD206/ΣΥΝΘΕΣΗ_ΔΕΙΚΤΩΝ!AD205)</f>
        <v>-8.0321716972642666E-3</v>
      </c>
      <c r="AE205" s="10">
        <f>LN(ΣΥΝΘΕΣΗ_ΔΕΙΚΤΩΝ!AE206/ΣΥΝΘΕΣΗ_ΔΕΙΚΤΩΝ!AE205)</f>
        <v>-1.6308738041923988E-2</v>
      </c>
      <c r="AF205" s="10">
        <f>LN(ΣΥΝΘΕΣΗ_ΔΕΙΚΤΩΝ!AF206/ΣΥΝΘΕΣΗ_ΔΕΙΚΤΩΝ!AF205)</f>
        <v>-2.4968801985871545E-3</v>
      </c>
      <c r="AG205" s="10">
        <f>LN(ΣΥΝΘΕΣΗ_ΔΕΙΚΤΩΝ!AG206/ΣΥΝΘΕΣΗ_ΔΕΙΚΤΩΝ!AG205)</f>
        <v>-6.0545089087060376E-3</v>
      </c>
      <c r="AH205" s="10">
        <f>LN(ΣΥΝΘΕΣΗ_ΔΕΙΚΤΩΝ!AH206/ΣΥΝΘΕΣΗ_ΔΕΙΚΤΩΝ!AH205)</f>
        <v>1.7271586508660716E-2</v>
      </c>
      <c r="AI205" s="10">
        <f>LN(ΣΥΝΘΕΣΗ_ΔΕΙΚΤΩΝ!AI206/ΣΥΝΘΕΣΗ_ΔΕΙΚΤΩΝ!AI205)</f>
        <v>3.3901551675681416E-2</v>
      </c>
      <c r="AJ205" s="10">
        <f>LN(ΣΥΝΘΕΣΗ_ΔΕΙΚΤΩΝ!AJ206/ΣΥΝΘΕΣΗ_ΔΕΙΚΤΩΝ!AJ205)</f>
        <v>-8.6768440256889713E-3</v>
      </c>
      <c r="AK205" s="10">
        <f>LN(ΣΥΝΘΕΣΗ_ΔΕΙΚΤΩΝ!AK206/ΣΥΝΘΕΣΗ_ΔΕΙΚΤΩΝ!AK205)</f>
        <v>3.5273405179684406E-3</v>
      </c>
    </row>
    <row r="206" spans="1:37" x14ac:dyDescent="0.25">
      <c r="A206" s="5">
        <v>43124</v>
      </c>
      <c r="B206" s="10">
        <f>LN(ΣΥΝΘΕΣΗ_ΔΕΙΚΤΩΝ!B207/ΣΥΝΘΕΣΗ_ΔΕΙΚΤΩΝ!B206)</f>
        <v>1.1061664976677306E-2</v>
      </c>
      <c r="C206" s="10">
        <f>LN(ΣΥΝΘΕΣΗ_ΔΕΙΚΤΩΝ!C207/ΣΥΝΘΕΣΗ_ΔΕΙΚΤΩΝ!C206)</f>
        <v>4.5972819998804211E-2</v>
      </c>
      <c r="D206" s="10">
        <f>LN(ΣΥΝΘΕΣΗ_ΔΕΙΚΤΩΝ!D207/ΣΥΝΘΕΣΗ_ΔΕΙΚΤΩΝ!D206)</f>
        <v>5.3219923379408925E-3</v>
      </c>
      <c r="E206" s="10">
        <f>LN(ΣΥΝΘΕΣΗ_ΔΕΙΚΤΩΝ!E207/ΣΥΝΘΕΣΗ_ΔΕΙΚΤΩΝ!E206)</f>
        <v>1.4111844192681196E-2</v>
      </c>
      <c r="F206" s="10">
        <f>LN(ΣΥΝΘΕΣΗ_ΔΕΙΚΤΩΝ!F207/ΣΥΝΘΕΣΗ_ΔΕΙΚΤΩΝ!F206)</f>
        <v>7.0671672230923528E-3</v>
      </c>
      <c r="G206" s="10">
        <f>LN(ΣΥΝΘΕΣΗ_ΔΕΙΚΤΩΝ!G207/ΣΥΝΘΕΣΗ_ΔΕΙΚΤΩΝ!G206)</f>
        <v>1.8951925415866908E-2</v>
      </c>
      <c r="H206" s="10">
        <f>LN(ΣΥΝΘΕΣΗ_ΔΕΙΚΤΩΝ!H207/ΣΥΝΘΕΣΗ_ΔΕΙΚΤΩΝ!H206)</f>
        <v>2.9819989775677704E-2</v>
      </c>
      <c r="I206" s="10">
        <f>LN(ΣΥΝΘΕΣΗ_ΔΕΙΚΤΩΝ!I207/ΣΥΝΘΕΣΗ_ΔΕΙΚΤΩΝ!I206)</f>
        <v>5.4488185284069776E-2</v>
      </c>
      <c r="J206" s="10">
        <f>LN(ΣΥΝΘΕΣΗ_ΔΕΙΚΤΩΝ!J207/ΣΥΝΘΕΣΗ_ΔΕΙΚΤΩΝ!J206)</f>
        <v>4.5023681373955113E-2</v>
      </c>
      <c r="K206" s="10">
        <f>LN(ΣΥΝΘΕΣΗ_ΔΕΙΚΤΩΝ!K207/ΣΥΝΘΕΣΗ_ΔΕΙΚΤΩΝ!K206)</f>
        <v>0.14576609042095476</v>
      </c>
      <c r="L206" s="10">
        <f>LN(ΣΥΝΘΕΣΗ_ΔΕΙΚΤΩΝ!L207/ΣΥΝΘΕΣΗ_ΔΕΙΚΤΩΝ!L206)</f>
        <v>5.9329378057603015E-2</v>
      </c>
      <c r="M206" s="10">
        <f>LN(ΣΥΝΘΕΣΗ_ΔΕΙΚΤΩΝ!M207/ΣΥΝΘΕΣΗ_ΔΕΙΚΤΩΝ!M206)</f>
        <v>3.179677408199906E-2</v>
      </c>
      <c r="N206" s="10">
        <f>LN(ΣΥΝΘΕΣΗ_ΔΕΙΚΤΩΝ!N207/ΣΥΝΘΕΣΗ_ΔΕΙΚΤΩΝ!N206)</f>
        <v>1.0198879007453808E-3</v>
      </c>
      <c r="O206" s="10">
        <f>LN(ΣΥΝΘΕΣΗ_ΔΕΙΚΤΩΝ!O207/ΣΥΝΘΕΣΗ_ΔΕΙΚΤΩΝ!O206)</f>
        <v>-5.0125418235443982E-3</v>
      </c>
      <c r="P206" s="10">
        <f>LN(ΣΥΝΘΕΣΗ_ΔΕΙΚΤΩΝ!P207/ΣΥΝΘΕΣΗ_ΔΕΙΚΤΩΝ!P206)</f>
        <v>-1.8050546417301423E-3</v>
      </c>
      <c r="Q206" s="10">
        <f>LN(ΣΥΝΘΕΣΗ_ΔΕΙΚΤΩΝ!Q207/ΣΥΝΘΕΣΗ_ΔΕΙΚΤΩΝ!Q206)</f>
        <v>1.2593183024826692E-2</v>
      </c>
      <c r="R206" s="10">
        <f>LN(ΣΥΝΘΕΣΗ_ΔΕΙΚΤΩΝ!R207/ΣΥΝΘΕΣΗ_ΔΕΙΚΤΩΝ!R206)</f>
        <v>7.8771173824918625E-4</v>
      </c>
      <c r="S206" s="10">
        <f>LN(ΣΥΝΘΕΣΗ_ΔΕΙΚΤΩΝ!S207/ΣΥΝΘΕΣΗ_ΔΕΙΚΤΩΝ!S206)</f>
        <v>-4.1753714104805105E-3</v>
      </c>
      <c r="T206" s="10">
        <f>LN(ΣΥΝΘΕΣΗ_ΔΕΙΚΤΩΝ!T207/ΣΥΝΘΕΣΗ_ΔΕΙΚΤΩΝ!T206)</f>
        <v>8.2135985373887992E-3</v>
      </c>
      <c r="U206" s="10">
        <f>LN(ΣΥΝΘΕΣΗ_ΔΕΙΚΤΩΝ!U207/ΣΥΝΘΕΣΗ_ΔΕΙΚΤΩΝ!U206)</f>
        <v>-5.0890695074712932E-3</v>
      </c>
      <c r="V206" s="10">
        <f>LN(ΣΥΝΘΕΣΗ_ΔΕΙΚΤΩΝ!V207/ΣΥΝΘΕΣΗ_ΔΕΙΚΤΩΝ!V206)</f>
        <v>1.1657084542212948E-2</v>
      </c>
      <c r="W206" s="10">
        <f>LN(ΣΥΝΘΕΣΗ_ΔΕΙΚΤΩΝ!W207/ΣΥΝΘΕΣΗ_ΔΕΙΚΤΩΝ!W206)</f>
        <v>3.0459207484708654E-2</v>
      </c>
      <c r="X206" s="10">
        <f>LN(ΣΥΝΘΕΣΗ_ΔΕΙΚΤΩΝ!X207/ΣΥΝΘΕΣΗ_ΔΕΙΚΤΩΝ!X206)</f>
        <v>1.8018505502678431E-2</v>
      </c>
      <c r="Y206" s="10">
        <f>LN(ΣΥΝΘΕΣΗ_ΔΕΙΚΤΩΝ!Y207/ΣΥΝΘΕΣΗ_ΔΕΙΚΤΩΝ!Y206)</f>
        <v>2.0554083277436269E-2</v>
      </c>
      <c r="Z206" s="10">
        <f>LN(ΣΥΝΘΕΣΗ_ΔΕΙΚΤΩΝ!Z207/ΣΥΝΘΕΣΗ_ΔΕΙΚΤΩΝ!Z206)</f>
        <v>5.3333459753623818E-3</v>
      </c>
      <c r="AA206" s="10">
        <f>LN(ΣΥΝΘΕΣΗ_ΔΕΙΚΤΩΝ!AA207/ΣΥΝΘΕΣΗ_ΔΕΙΚΤΩΝ!AA206)</f>
        <v>1.9221633780953658E-2</v>
      </c>
      <c r="AB206" s="10">
        <f>LN(ΣΥΝΘΕΣΗ_ΔΕΙΚΤΩΝ!AB207/ΣΥΝΘΕΣΗ_ΔΕΙΚΤΩΝ!AB206)</f>
        <v>-1.0362787035546547E-2</v>
      </c>
      <c r="AC206" s="10">
        <f>LN(ΣΥΝΘΕΣΗ_ΔΕΙΚΤΩΝ!AC207/ΣΥΝΘΕΣΗ_ΔΕΙΚΤΩΝ!AC206)</f>
        <v>3.9447782910165463E-3</v>
      </c>
      <c r="AD206" s="10">
        <f>LN(ΣΥΝΘΕΣΗ_ΔΕΙΚΤΩΝ!AD207/ΣΥΝΘΕΣΗ_ΔΕΙΚΤΩΝ!AD206)</f>
        <v>7.435481462833686E-2</v>
      </c>
      <c r="AE206" s="10">
        <f>LN(ΣΥΝΘΕΣΗ_ΔΕΙΚΤΩΝ!AE207/ΣΥΝΘΕΣΗ_ΔΕΙΚΤΩΝ!AE206)</f>
        <v>1.924559771523356E-2</v>
      </c>
      <c r="AF206" s="10">
        <f>LN(ΣΥΝΘΕΣΗ_ΔΕΙΚΤΩΝ!AF207/ΣΥΝΘΕΣΗ_ΔΕΙΚΤΩΝ!AF206)</f>
        <v>4.1621674690819448E-2</v>
      </c>
      <c r="AG206" s="10">
        <f>LN(ΣΥΝΘΕΣΗ_ΔΕΙΚΤΩΝ!AG207/ΣΥΝΘΕΣΗ_ΔΕΙΚΤΩΝ!AG206)</f>
        <v>0</v>
      </c>
      <c r="AH206" s="10">
        <f>LN(ΣΥΝΘΕΣΗ_ΔΕΙΚΤΩΝ!AH207/ΣΥΝΘΕΣΗ_ΔΕΙΚΤΩΝ!AH206)</f>
        <v>6.8259650703998906E-3</v>
      </c>
      <c r="AI206" s="10">
        <f>LN(ΣΥΝΘΕΣΗ_ΔΕΙΚΤΩΝ!AI207/ΣΥΝΘΕΣΗ_ΔΕΙΚΤΩΝ!AI206)</f>
        <v>-1.6807118316381289E-2</v>
      </c>
      <c r="AJ206" s="10">
        <f>LN(ΣΥΝΘΕΣΗ_ΔΕΙΚΤΩΝ!AJ207/ΣΥΝΘΕΣΗ_ΔΕΙΚΤΩΝ!AJ206)</f>
        <v>-8.7527911095947441E-3</v>
      </c>
      <c r="AK206" s="10">
        <f>LN(ΣΥΝΘΕΣΗ_ΔΕΙΚΤΩΝ!AK207/ΣΥΝΘΕΣΗ_ΔΕΙΚΤΩΝ!AK206)</f>
        <v>-3.2203140494634706E-2</v>
      </c>
    </row>
    <row r="207" spans="1:37" x14ac:dyDescent="0.25">
      <c r="A207" s="5">
        <v>43125</v>
      </c>
      <c r="B207" s="10">
        <f>LN(ΣΥΝΘΕΣΗ_ΔΕΙΚΤΩΝ!B208/ΣΥΝΘΕΣΗ_ΔΕΙΚΤΩΝ!B207)</f>
        <v>-2.9164983417946388E-2</v>
      </c>
      <c r="C207" s="10">
        <f>LN(ΣΥΝΘΕΣΗ_ΔΕΙΚΤΩΝ!C208/ΣΥΝΘΕΣΗ_ΔΕΙΚΤΩΝ!C207)</f>
        <v>1.3492680044474058E-2</v>
      </c>
      <c r="D207" s="10">
        <f>LN(ΣΥΝΘΕΣΗ_ΔΕΙΚΤΩΝ!D208/ΣΥΝΘΕΣΗ_ΔΕΙΚΤΩΝ!D207)</f>
        <v>-1.0621349909834231E-3</v>
      </c>
      <c r="E207" s="10">
        <f>LN(ΣΥΝΘΕΣΗ_ΔΕΙΚΤΩΝ!E208/ΣΥΝΘΕΣΗ_ΔΕΙΚΤΩΝ!E207)</f>
        <v>-8.9571936040167156E-3</v>
      </c>
      <c r="F207" s="10">
        <f>LN(ΣΥΝΘΕΣΗ_ΔΕΙΚΤΩΝ!F208/ΣΥΝΘΕΣΗ_ΔΕΙΚΤΩΝ!F207)</f>
        <v>2.9148489714417362E-2</v>
      </c>
      <c r="G207" s="10">
        <f>LN(ΣΥΝΘΕΣΗ_ΔΕΙΚΤΩΝ!G208/ΣΥΝΘΕΣΗ_ΔΕΙΚΤΩΝ!G207)</f>
        <v>-2.5349899895526468E-2</v>
      </c>
      <c r="H207" s="10">
        <f>LN(ΣΥΝΘΕΣΗ_ΔΕΙΚΤΩΝ!H208/ΣΥΝΘΕΣΗ_ΔΕΙΚΤΩΝ!H207)</f>
        <v>-9.8415228447913203E-3</v>
      </c>
      <c r="I207" s="10">
        <f>LN(ΣΥΝΘΕΣΗ_ΔΕΙΚΤΩΝ!I208/ΣΥΝΘΕΣΗ_ΔΕΙΚΤΩΝ!I207)</f>
        <v>2.9852963149681128E-2</v>
      </c>
      <c r="J207" s="10">
        <f>LN(ΣΥΝΘΕΣΗ_ΔΕΙΚΤΩΝ!J208/ΣΥΝΘΕΣΗ_ΔΕΙΚΤΩΝ!J207)</f>
        <v>-2.2258470600942697E-2</v>
      </c>
      <c r="K207" s="10">
        <f>LN(ΣΥΝΘΕΣΗ_ΔΕΙΚΤΩΝ!K208/ΣΥΝΘΕΣΗ_ΔΕΙΚΤΩΝ!K207)</f>
        <v>-2.8072018778686376E-2</v>
      </c>
      <c r="L207" s="10">
        <f>LN(ΣΥΝΘΕΣΗ_ΔΕΙΚΤΩΝ!L208/ΣΥΝΘΕΣΗ_ΔΕΙΚΤΩΝ!L207)</f>
        <v>-2.3068060979149481E-3</v>
      </c>
      <c r="M207" s="10">
        <f>LN(ΣΥΝΘΕΣΗ_ΔΕΙΚΤΩΝ!M208/ΣΥΝΘΕΣΗ_ΔΕΙΚΤΩΝ!M207)</f>
        <v>1.0378150968713909E-2</v>
      </c>
      <c r="N207" s="10">
        <f>LN(ΣΥΝΘΕΣΗ_ΔΕΙΚΤΩΝ!N208/ΣΥΝΘΕΣΗ_ΔΕΙΚΤΩΝ!N207)</f>
        <v>-7.1611559228280646E-3</v>
      </c>
      <c r="O207" s="10">
        <f>LN(ΣΥΝΘΕΣΗ_ΔΕΙΚΤΩΝ!O208/ΣΥΝΘΕΣΗ_ΔΕΙΚΤΩΝ!O207)</f>
        <v>3.0105391528712842E-3</v>
      </c>
      <c r="P207" s="10">
        <f>LN(ΣΥΝΘΕΣΗ_ΔΕΙΚΤΩΝ!P208/ΣΥΝΘΕΣΗ_ΔΕΙΚΤΩΝ!P207)</f>
        <v>-6.3434739221750382E-3</v>
      </c>
      <c r="Q207" s="10">
        <f>LN(ΣΥΝΘΕΣΗ_ΔΕΙΚΤΩΝ!Q208/ΣΥΝΘΕΣΗ_ΔΕΙΚΤΩΝ!Q207)</f>
        <v>-1.0291686036547525E-2</v>
      </c>
      <c r="R207" s="10">
        <f>LN(ΣΥΝΘΕΣΗ_ΔΕΙΚΤΩΝ!R208/ΣΥΝΘΕΣΗ_ΔΕΙΚΤΩΝ!R207)</f>
        <v>-7.9051795071132611E-3</v>
      </c>
      <c r="S207" s="10">
        <f>LN(ΣΥΝΘΕΣΗ_ΔΕΙΚΤΩΝ!S208/ΣΥΝΘΕΣΗ_ΔΕΙΚΤΩΝ!S207)</f>
        <v>2.2751756983416027E-2</v>
      </c>
      <c r="T207" s="10">
        <f>LN(ΣΥΝΘΕΣΗ_ΔΕΙΚΤΩΝ!T208/ΣΥΝΘΕΣΗ_ΔΕΙΚΤΩΝ!T207)</f>
        <v>1.2195273093818206E-2</v>
      </c>
      <c r="U207" s="10">
        <f>LN(ΣΥΝΘΕΣΗ_ΔΕΙΚΤΩΝ!U208/ΣΥΝΘΕΣΗ_ΔΕΙΚΤΩΝ!U207)</f>
        <v>5.0890695074712281E-3</v>
      </c>
      <c r="V207" s="10">
        <f>LN(ΣΥΝΘΕΣΗ_ΔΕΙΚΤΩΝ!V208/ΣΥΝΘΕΣΗ_ΔΕΙΚΤΩΝ!V207)</f>
        <v>2.9365894804364537E-2</v>
      </c>
      <c r="W207" s="10">
        <f>LN(ΣΥΝΘΕΣΗ_ΔΕΙΚΤΩΝ!W208/ΣΥΝΘΕΣΗ_ΔΕΙΚΤΩΝ!W207)</f>
        <v>-3.0459207484708574E-2</v>
      </c>
      <c r="X207" s="10">
        <f>LN(ΣΥΝΘΕΣΗ_ΔΕΙΚΤΩΝ!X208/ΣΥΝΘΕΣΗ_ΔΕΙΚΤΩΝ!X207)</f>
        <v>2.2296553272690683E-3</v>
      </c>
      <c r="Y207" s="10">
        <f>LN(ΣΥΝΘΕΣΗ_ΔΕΙΚΤΩΝ!Y208/ΣΥΝΘΕΣΗ_ΔΕΙΚΤΩΝ!Y207)</f>
        <v>1.7067908512148018E-2</v>
      </c>
      <c r="Z207" s="10">
        <f>LN(ΣΥΝΘΕΣΗ_ΔΕΙΚΤΩΝ!Z208/ΣΥΝΘΕΣΗ_ΔΕΙΚΤΩΝ!Z207)</f>
        <v>-2.1506205220963505E-2</v>
      </c>
      <c r="AA207" s="10">
        <f>LN(ΣΥΝΘΕΣΗ_ΔΕΙΚΤΩΝ!AA208/ΣΥΝΘΕΣΗ_ΔΕΙΚΤΩΝ!AA207)</f>
        <v>-2.8457204814035499E-2</v>
      </c>
      <c r="AB207" s="10">
        <f>LN(ΣΥΝΘΕΣΗ_ΔΕΙΚΤΩΝ!AB208/ΣΥΝΘΕΣΗ_ΔΕΙΚΤΩΝ!AB207)</f>
        <v>1.0362787035546658E-2</v>
      </c>
      <c r="AC207" s="10">
        <f>LN(ΣΥΝΘΕΣΗ_ΔΕΙΚΤΩΝ!AC208/ΣΥΝΘΕΣΗ_ΔΕΙΚΤΩΝ!AC207)</f>
        <v>7.8431774610258787E-3</v>
      </c>
      <c r="AD207" s="10">
        <f>LN(ΣΥΝΘΕΣΗ_ΔΕΙΚΤΩΝ!AD208/ΣΥΝΘΕΣΗ_ΔΕΙΚΤΩΝ!AD207)</f>
        <v>1.0689471889049637E-3</v>
      </c>
      <c r="AE207" s="10">
        <f>LN(ΣΥΝΘΕΣΗ_ΔΕΙΚΤΩΝ!AE208/ΣΥΝΘΕΣΗ_ΔΕΙΚΤΩΝ!AE207)</f>
        <v>-1.3284328198734282E-2</v>
      </c>
      <c r="AF207" s="10">
        <f>LN(ΣΥΝΘΕΣΗ_ΔΕΙΚΤΩΝ!AF208/ΣΥΝΘΕΣΗ_ΔΕΙΚΤΩΝ!AF207)</f>
        <v>-1.4493007302566864E-2</v>
      </c>
      <c r="AG207" s="10">
        <f>LN(ΣΥΝΘΕΣΗ_ΔΕΙΚΤΩΝ!AG208/ΣΥΝΘΕΣΗ_ΔΕΙΚΤΩΝ!AG207)</f>
        <v>4.0404095370049058E-3</v>
      </c>
      <c r="AH207" s="10">
        <f>LN(ΣΥΝΘΕΣΗ_ΔΕΙΚΤΩΝ!AH208/ΣΥΝΘΕΣΗ_ΔΕΙΚΤΩΝ!AH207)</f>
        <v>4.6520015634892907E-2</v>
      </c>
      <c r="AI207" s="10">
        <f>LN(ΣΥΝΘΕΣΗ_ΔΕΙΚΤΩΝ!AI208/ΣΥΝΘΕΣΗ_ΔΕΙΚΤΩΝ!AI207)</f>
        <v>1.6807118316381191E-2</v>
      </c>
      <c r="AJ207" s="10">
        <f>LN(ΣΥΝΘΕΣΗ_ΔΕΙΚΤΩΝ!AJ208/ΣΥΝΘΕΣΗ_ΔΕΙΚΤΩΝ!AJ207)</f>
        <v>-1.1049836186584935E-2</v>
      </c>
      <c r="AK207" s="10">
        <f>LN(ΣΥΝΘΕΣΗ_ΔΕΙΚΤΩΝ!AK208/ΣΥΝΘΕΣΗ_ΔΕΙΚΤΩΝ!AK207)</f>
        <v>3.6297680505787311E-3</v>
      </c>
    </row>
    <row r="208" spans="1:37" x14ac:dyDescent="0.25">
      <c r="A208" s="5">
        <v>43126</v>
      </c>
      <c r="B208" s="10">
        <f>LN(ΣΥΝΘΕΣΗ_ΔΕΙΚΤΩΝ!B209/ΣΥΝΘΕΣΗ_ΔΕΙΚΤΩΝ!B208)</f>
        <v>1.4868814273609955E-2</v>
      </c>
      <c r="C208" s="10">
        <f>LN(ΣΥΝΘΕΣΗ_ΔΕΙΚΤΩΝ!C209/ΣΥΝΘΕΣΗ_ΔΕΙΚΤΩΝ!C208)</f>
        <v>1.9398260125283756E-2</v>
      </c>
      <c r="D208" s="10">
        <f>LN(ΣΥΝΘΕΣΗ_ΔΕΙΚΤΩΝ!D209/ΣΥΝΘΕΣΗ_ΔΕΙΚΤΩΝ!D208)</f>
        <v>-1.0632643213300003E-3</v>
      </c>
      <c r="E208" s="10">
        <f>LN(ΣΥΝΘΕΣΗ_ΔΕΙΚΤΩΝ!E209/ΣΥΝΘΕΣΗ_ΔΕΙΚΤΩΝ!E208)</f>
        <v>1.9096697456456407E-2</v>
      </c>
      <c r="F208" s="10">
        <f>LN(ΣΥΝΘΕΣΗ_ΔΕΙΚΤΩΝ!F209/ΣΥΝΘΕΣΗ_ΔΕΙΚΤΩΝ!F208)</f>
        <v>9.5303648506940616E-3</v>
      </c>
      <c r="G208" s="10">
        <f>LN(ΣΥΝΘΕΣΗ_ΔΕΙΚΤΩΝ!G209/ΣΥΝΘΕΣΗ_ΔΕΙΚΤΩΝ!G208)</f>
        <v>-1.0322672307418837E-2</v>
      </c>
      <c r="H208" s="10">
        <f>LN(ΣΥΝΘΕΣΗ_ΔΕΙΚΤΩΝ!H209/ΣΥΝΘΕΣΗ_ΔΕΙΚΤΩΝ!H208)</f>
        <v>-1.9978466930886275E-2</v>
      </c>
      <c r="I208" s="10">
        <f>LN(ΣΥΝΘΕΣΗ_ΔΕΙΚΤΩΝ!I209/ΣΥΝΘΕΣΗ_ΔΕΙΚΤΩΝ!I208)</f>
        <v>-2.2305757514298277E-2</v>
      </c>
      <c r="J208" s="10">
        <f>LN(ΣΥΝΘΕΣΗ_ΔΕΙΚΤΩΝ!J209/ΣΥΝΘΕΣΗ_ΔΕΙΚΤΩΝ!J208)</f>
        <v>-9.6931292056596802E-3</v>
      </c>
      <c r="K208" s="10">
        <f>LN(ΣΥΝΘΕΣΗ_ΔΕΙΚΤΩΝ!K209/ΣΥΝΘΕΣΗ_ΔΕΙΚΤΩΝ!K208)</f>
        <v>4.181793968332162E-2</v>
      </c>
      <c r="L208" s="10">
        <f>LN(ΣΥΝΘΕΣΗ_ΔΕΙΚΤΩΝ!L209/ΣΥΝΘΕΣΗ_ΔΕΙΚΤΩΝ!L208)</f>
        <v>-2.1004272770532011E-2</v>
      </c>
      <c r="M208" s="10">
        <f>LN(ΣΥΝΘΕΣΗ_ΔΕΙΚΤΩΝ!M209/ΣΥΝΘΕΣΗ_ΔΕΙΚΤΩΝ!M208)</f>
        <v>-1.6357242024771915E-2</v>
      </c>
      <c r="N208" s="10">
        <f>LN(ΣΥΝΘΕΣΗ_ΔΕΙΚΤΩΝ!N209/ΣΥΝΘΕΣΗ_ΔΕΙΚΤΩΝ!N208)</f>
        <v>1.0261673553119532E-3</v>
      </c>
      <c r="O208" s="10">
        <f>LN(ΣΥΝΘΕΣΗ_ΔΕΙΚΤΩΝ!O209/ΣΥΝΘΕΣΗ_ΔΕΙΚΤΩΝ!O208)</f>
        <v>-8.0483331828283718E-3</v>
      </c>
      <c r="P208" s="10">
        <f>LN(ΣΥΝΘΕΣΗ_ΔΕΙΚΤΩΝ!P209/ΣΥΝΘΕΣΗ_ΔΕΙΚΤΩΝ!P208)</f>
        <v>2.7235604670405207E-3</v>
      </c>
      <c r="Q208" s="10">
        <f>LN(ΣΥΝΘΕΣΗ_ΔΕΙΚΤΩΝ!Q209/ΣΥΝΘΕΣΗ_ΔΕΙΚΤΩΝ!Q208)</f>
        <v>0</v>
      </c>
      <c r="R208" s="10">
        <f>LN(ΣΥΝΘΕΣΗ_ΔΕΙΚΤΩΝ!R209/ΣΥΝΘΕΣΗ_ΔΕΙΚΤΩΝ!R208)</f>
        <v>9.478743954543959E-3</v>
      </c>
      <c r="S208" s="10">
        <f>LN(ΣΥΝΘΕΣΗ_ΔΕΙΚΤΩΝ!S209/ΣΥΝΘΕΣΗ_ΔΕΙΚΤΩΝ!S208)</f>
        <v>-1.2345835822299266E-2</v>
      </c>
      <c r="T208" s="10">
        <f>LN(ΣΥΝΘΕΣΗ_ΔΕΙΚΤΩΝ!T209/ΣΥΝΘΕΣΗ_ΔΕΙΚΤΩΝ!T208)</f>
        <v>1.0050335853501506E-2</v>
      </c>
      <c r="U208" s="10">
        <f>LN(ΣΥΝΘΕΣΗ_ΔΕΙΚΤΩΝ!U209/ΣΥΝΘΕΣΗ_ΔΕΙΚΤΩΝ!U208)</f>
        <v>-5.0890695074712932E-3</v>
      </c>
      <c r="V208" s="10">
        <f>LN(ΣΥΝΘΕΣΗ_ΔΕΙΚΤΩΝ!V209/ΣΥΝΘΕΣΗ_ΔΕΙΚΤΩΝ!V208)</f>
        <v>-3.2206147000421719E-3</v>
      </c>
      <c r="W208" s="10">
        <f>LN(ΣΥΝΘΕΣΗ_ΔΕΙΚΤΩΝ!W209/ΣΥΝΘΕΣΗ_ΔΕΙΚΤΩΝ!W208)</f>
        <v>-1.0362787035546547E-2</v>
      </c>
      <c r="X208" s="10">
        <f>LN(ΣΥΝΘΕΣΗ_ΔΕΙΚΤΩΝ!X209/ΣΥΝΘΕΣΗ_ΔΕΙΚΤΩΝ!X208)</f>
        <v>2.2246950221111086E-3</v>
      </c>
      <c r="Y208" s="10">
        <f>LN(ΣΥΝΘΕΣΗ_ΔΕΙΚΤΩΝ!Y209/ΣΥΝΘΕΣΗ_ΔΕΙΚΤΩΝ!Y208)</f>
        <v>2.2814677766171264E-2</v>
      </c>
      <c r="Z208" s="10">
        <f>LN(ΣΥΝΘΕΣΗ_ΔΕΙΚΤΩΝ!Z209/ΣΥΝΘΕΣΗ_ΔΕΙΚΤΩΝ!Z208)</f>
        <v>0</v>
      </c>
      <c r="AA208" s="10">
        <f>LN(ΣΥΝΘΕΣΗ_ΔΕΙΚΤΩΝ!AA209/ΣΥΝΘΕΣΗ_ΔΕΙΚΤΩΝ!AA208)</f>
        <v>2.0408871631207033E-2</v>
      </c>
      <c r="AB208" s="10">
        <f>LN(ΣΥΝΘΕΣΗ_ΔΕΙΚΤΩΝ!AB209/ΣΥΝΘΕΣΗ_ΔΕΙΚΤΩΝ!AB208)</f>
        <v>3.0459207484708654E-2</v>
      </c>
      <c r="AC208" s="10">
        <f>LN(ΣΥΝΘΕΣΗ_ΔΕΙΚΤΩΝ!AC209/ΣΥΝΘΕΣΗ_ΔΕΙΚΤΩΝ!AC208)</f>
        <v>-7.8431774610258926E-3</v>
      </c>
      <c r="AD208" s="10">
        <f>LN(ΣΥΝΘΕΣΗ_ΔΕΙΚΤΩΝ!AD209/ΣΥΝΘΕΣΗ_ΔΕΙΚΤΩΝ!AD208)</f>
        <v>-1.0689471889050444E-3</v>
      </c>
      <c r="AE208" s="10">
        <f>LN(ΣΥΝΘΕΣΗ_ΔΕΙΚΤΩΝ!AE209/ΣΥΝΘΕΣΗ_ΔΕΙΚΤΩΝ!AE208)</f>
        <v>-1.1958288988873623E-2</v>
      </c>
      <c r="AF208" s="10">
        <f>LN(ΣΥΝΘΕΣΗ_ΔΕΙΚΤΩΝ!AF209/ΣΥΝΘΕΣΗ_ΔΕΙΚΤΩΝ!AF208)</f>
        <v>-2.9631797606371E-2</v>
      </c>
      <c r="AG208" s="10">
        <f>LN(ΣΥΝΘΕΣΗ_ΔΕΙΚΤΩΝ!AG209/ΣΥΝΘΕΣΗ_ΔΕΙΚΤΩΝ!AG208)</f>
        <v>-6.0667526822374262E-3</v>
      </c>
      <c r="AH208" s="10">
        <f>LN(ΣΥΝΘΕΣΗ_ΔΕΙΚΤΩΝ!AH209/ΣΥΝΘΕΣΗ_ΔΕΙΚΤΩΝ!AH208)</f>
        <v>-4.6520015634892928E-2</v>
      </c>
      <c r="AI208" s="10">
        <f>LN(ΣΥΝΘΕΣΗ_ΔΕΙΚΤΩΝ!AI209/ΣΥΝΘΕΣΗ_ΔΕΙΚΤΩΝ!AI208)</f>
        <v>3.3277900926747457E-3</v>
      </c>
      <c r="AJ208" s="10">
        <f>LN(ΣΥΝΘΕΣΗ_ΔΕΙΚΤΩΝ!AJ209/ΣΥΝΘΕΣΗ_ΔΕΙΚΤΩΝ!AJ208)</f>
        <v>1.980262729617973E-2</v>
      </c>
      <c r="AK208" s="10">
        <f>LN(ΣΥΝΘΕΣΗ_ΔΕΙΚΤΩΝ!AK209/ΣΥΝΘΕΣΗ_ΔΕΙΚΤΩΝ!AK208)</f>
        <v>-3.6297680505786127E-3</v>
      </c>
    </row>
    <row r="209" spans="1:37" x14ac:dyDescent="0.25">
      <c r="A209" s="5">
        <v>43129</v>
      </c>
      <c r="B209" s="10">
        <f>LN(ΣΥΝΘΕΣΗ_ΔΕΙΚΤΩΝ!B210/ΣΥΝΘΕΣΗ_ΔΕΙΚΤΩΝ!B209)</f>
        <v>-1.3773323932173211E-2</v>
      </c>
      <c r="C209" s="10">
        <f>LN(ΣΥΝΘΕΣΗ_ΔΕΙΚΤΩΝ!C210/ΣΥΝΘΕΣΗ_ΔΕΙΚΤΩΝ!C209)</f>
        <v>3.0287756621605686E-3</v>
      </c>
      <c r="D209" s="10">
        <f>LN(ΣΥΝΘΕΣΗ_ΔΕΙΚΤΩΝ!D210/ΣΥΝΘΕΣΗ_ΔΕΙΚΤΩΝ!D209)</f>
        <v>0</v>
      </c>
      <c r="E209" s="10">
        <f>LN(ΣΥΝΘΕΣΗ_ΔΕΙΚΤΩΝ!E210/ΣΥΝΘΕΣΗ_ΔΕΙΚΤΩΝ!E209)</f>
        <v>2.7364891606014838E-2</v>
      </c>
      <c r="F209" s="10">
        <f>LN(ΣΥΝΘΕΣΗ_ΔΕΙΚΤΩΝ!F210/ΣΥΝΘΕΣΗ_ΔΕΙΚΤΩΝ!F209)</f>
        <v>-2.7137058715961618E-3</v>
      </c>
      <c r="G209" s="10">
        <f>LN(ΣΥΝΘΕΣΗ_ΔΕΙΚΤΩΝ!G210/ΣΥΝΘΕΣΗ_ΔΕΙΚΤΩΝ!G209)</f>
        <v>2.3077947282544673E-2</v>
      </c>
      <c r="H209" s="10">
        <f>LN(ΣΥΝΘΕΣΗ_ΔΕΙΚΤΩΝ!H210/ΣΥΝΘΕΣΗ_ΔΕΙΚΤΩΝ!H209)</f>
        <v>8.9286307443013982E-3</v>
      </c>
      <c r="I209" s="10">
        <f>LN(ΣΥΝΘΕΣΗ_ΔΕΙΚΤΩΝ!I210/ΣΥΝΘΕΣΗ_ΔΕΙΚΤΩΝ!I209)</f>
        <v>2.9631797606371149E-2</v>
      </c>
      <c r="J209" s="10">
        <f>LN(ΣΥΝΘΕΣΗ_ΔΕΙΚΤΩΝ!J210/ΣΥΝΘΕΣΗ_ΔΕΙΚΤΩΝ!J209)</f>
        <v>-1.3072081567352888E-2</v>
      </c>
      <c r="K209" s="10">
        <f>LN(ΣΥΝΘΕΣΗ_ΔΕΙΚΤΩΝ!K210/ΣΥΝΘΕΣΗ_ΔΕΙΚΤΩΝ!K209)</f>
        <v>0.11892004544345851</v>
      </c>
      <c r="L209" s="10">
        <f>LN(ΣΥΝΘΕΣΗ_ΔΕΙΚΤΩΝ!L210/ΣΥΝΘΕΣΗ_ΔΕΙΚΤΩΝ!L209)</f>
        <v>4.7058910374124926E-3</v>
      </c>
      <c r="M209" s="10">
        <f>LN(ΣΥΝΘΕΣΗ_ΔΕΙΚΤΩΝ!M210/ΣΥΝΘΕΣΗ_ΔΕΙΚΤΩΝ!M209)</f>
        <v>3.0998792017720041E-2</v>
      </c>
      <c r="N209" s="10">
        <f>LN(ΣΥΝΘΕΣΗ_ΔΕΙΚΤΩΝ!N210/ΣΥΝΘΕΣΗ_ΔΕΙΚΤΩΝ!N209)</f>
        <v>8.1716491493194782E-3</v>
      </c>
      <c r="O209" s="10">
        <f>LN(ΣΥΝΘΕΣΗ_ΔΕΙΚΤΩΝ!O210/ΣΥΝΘΕΣΗ_ΔΕΙΚΤΩΝ!O209)</f>
        <v>2.1978906718775167E-2</v>
      </c>
      <c r="P209" s="10">
        <f>LN(ΣΥΝΘΕΣΗ_ΔΕΙΚΤΩΝ!P210/ΣΥΝΘΕΣΗ_ΔΕΙΚΤΩΝ!P209)</f>
        <v>-2.7235604670404925E-3</v>
      </c>
      <c r="Q209" s="10">
        <f>LN(ΣΥΝΘΕΣΗ_ΔΕΙΚΤΩΝ!Q210/ΣΥΝΘΕΣΗ_ΔΕΙΚΤΩΝ!Q209)</f>
        <v>1.142869582362285E-2</v>
      </c>
      <c r="R209" s="10">
        <f>LN(ΣΥΝΘΕΣΗ_ΔΕΙΚΤΩΝ!R210/ΣΥΝΘΕΣΗ_ΔΕΙΚΤΩΝ!R209)</f>
        <v>-6.309169193264721E-3</v>
      </c>
      <c r="S209" s="10">
        <f>LN(ΣΥΝΘΕΣΗ_ΔΕΙΚΤΩΝ!S210/ΣΥΝΘΕΣΗ_ΔΕΙΚΤΩΝ!S209)</f>
        <v>1.2345835822299362E-2</v>
      </c>
      <c r="T209" s="10">
        <f>LN(ΣΥΝΘΕΣΗ_ΔΕΙΚΤΩΝ!T210/ΣΥΝΘΕΣΗ_ΔΕΙΚΤΩΝ!T209)</f>
        <v>3.9920212695374567E-3</v>
      </c>
      <c r="U209" s="10">
        <f>LN(ΣΥΝΘΕΣΗ_ΔΕΙΚΤΩΝ!U210/ΣΥΝΘΕΣΗ_ΔΕΙΚΤΩΝ!U209)</f>
        <v>5.0890695074712281E-3</v>
      </c>
      <c r="V209" s="10">
        <f>LN(ΣΥΝΘΕΣΗ_ΔΕΙΚΤΩΝ!V210/ΣΥΝΘΕΣΗ_ΔΕΙΚΤΩΝ!V209)</f>
        <v>0</v>
      </c>
      <c r="W209" s="10">
        <f>LN(ΣΥΝΘΕΣΗ_ΔΕΙΚΤΩΝ!W210/ΣΥΝΘΕΣΗ_ΔΕΙΚΤΩΝ!W209)</f>
        <v>9.3313274288842219E-3</v>
      </c>
      <c r="X209" s="10">
        <f>LN(ΣΥΝΘΕΣΗ_ΔΕΙΚΤΩΝ!X210/ΣΥΝΘΕΣΗ_ΔΕΙΚΤΩΝ!X209)</f>
        <v>-3.1605339415331099E-2</v>
      </c>
      <c r="Y209" s="10">
        <f>LN(ΣΥΝΘΕΣΗ_ΔΕΙΚΤΩΝ!Y210/ΣΥΝΘΕΣΗ_ΔΕΙΚΤΩΝ!Y209)</f>
        <v>8.6384614198820639E-2</v>
      </c>
      <c r="Z209" s="10">
        <f>LN(ΣΥΝΘΕΣΗ_ΔΕΙΚΤΩΝ!Z210/ΣΥΝΘΕΣΗ_ΔΕΙΚΤΩΝ!Z209)</f>
        <v>-5.449604767564703E-3</v>
      </c>
      <c r="AA209" s="10">
        <f>LN(ΣΥΝΘΕΣΗ_ΔΕΙΚΤΩΝ!AA210/ΣΥΝΘΕΣΗ_ΔΕΙΚΤΩΝ!AA209)</f>
        <v>1.0095912013522745E-3</v>
      </c>
      <c r="AB209" s="10">
        <f>LN(ΣΥΝΘΕΣΗ_ΔΕΙΚΤΩΝ!AB210/ΣΥΝΘΕΣΗ_ΔΕΙΚΤΩΝ!AB209)</f>
        <v>1.980262729617973E-2</v>
      </c>
      <c r="AC209" s="10">
        <f>LN(ΣΥΝΘΕΣΗ_ΔΕΙΚΤΩΝ!AC210/ΣΥΝΘΕΣΗ_ΔΕΙΚΤΩΝ!AC209)</f>
        <v>-1.5873349156290122E-2</v>
      </c>
      <c r="AD209" s="10">
        <f>LN(ΣΥΝΘΕΣΗ_ΔΕΙΚΤΩΝ!AD210/ΣΥΝΘΕΣΗ_ΔΕΙΚΤΩΝ!AD209)</f>
        <v>2.846792137701943E-2</v>
      </c>
      <c r="AE209" s="10">
        <f>LN(ΣΥΝΘΕΣΗ_ΔΕΙΚΤΩΝ!AE210/ΣΥΝΘΕΣΗ_ΔΕΙΚΤΩΝ!AE209)</f>
        <v>2.0834086902842053E-2</v>
      </c>
      <c r="AF209" s="10">
        <f>LN(ΣΥΝΘΕΣΗ_ΔΕΙΚΤΩΝ!AF210/ΣΥΝΘΕΣΗ_ΔΕΙΚΤΩΝ!AF209)</f>
        <v>-1.0075651988741587E-2</v>
      </c>
      <c r="AG209" s="10">
        <f>LN(ΣΥΝΘΕΣΗ_ΔΕΙΚΤΩΝ!AG210/ΣΥΝΘΕΣΗ_ΔΕΙΚΤΩΝ!AG209)</f>
        <v>1.2096921708828749E-2</v>
      </c>
      <c r="AH209" s="10">
        <f>LN(ΣΥΝΘΕΣΗ_ΔΕΙΚΤΩΝ!AH210/ΣΥΝΘΕΣΗ_ΔΕΙΚΤΩΝ!AH209)</f>
        <v>1.0152371464017908E-2</v>
      </c>
      <c r="AI209" s="10">
        <f>LN(ΣΥΝΘΕΣΗ_ΔΕΙΚΤΩΝ!AI210/ΣΥΝΘΕΣΗ_ΔΕΙΚΤΩΝ!AI209)</f>
        <v>2.2989518224698781E-2</v>
      </c>
      <c r="AJ209" s="10">
        <f>LN(ΣΥΝΘΕΣΗ_ΔΕΙΚΤΩΝ!AJ210/ΣΥΝΘΕΣΗ_ΔΕΙΚΤΩΝ!AJ209)</f>
        <v>2.1762794225954484E-3</v>
      </c>
      <c r="AK209" s="10">
        <f>LN(ΣΥΝΘΕΣΗ_ΔΕΙΚΤΩΝ!AK210/ΣΥΝΘΕΣΗ_ΔΕΙΚΤΩΝ!AK209)</f>
        <v>7.2464085207672533E-3</v>
      </c>
    </row>
    <row r="210" spans="1:37" x14ac:dyDescent="0.25">
      <c r="A210" s="5">
        <v>43130</v>
      </c>
      <c r="B210" s="10">
        <f>LN(ΣΥΝΘΕΣΗ_ΔΕΙΚΤΩΝ!B211/ΣΥΝΘΕΣΗ_ΔΕΙΚΤΩΝ!B210)</f>
        <v>1.7725188245373041E-2</v>
      </c>
      <c r="C210" s="10">
        <f>LN(ΣΥΝΘΕΣΗ_ΔΕΙΚΤΩΝ!C211/ΣΥΝΘΕΣΗ_ΔΕΙΚΤΩΝ!C210)</f>
        <v>-5.0530678513912887E-3</v>
      </c>
      <c r="D210" s="10">
        <f>LN(ΣΥΝΘΕΣΗ_ΔΕΙΚΤΩΝ!D211/ΣΥΝΘΕΣΗ_ΔΕΙΚΤΩΝ!D210)</f>
        <v>-5.3333459753626168E-3</v>
      </c>
      <c r="E210" s="10">
        <f>LN(ΣΥΝΘΕΣΗ_ΔΕΙΚΤΩΝ!E211/ΣΥΝΘΕΣΗ_ΔΕΙΚΤΩΝ!E210)</f>
        <v>-2.4845998586530776E-2</v>
      </c>
      <c r="F210" s="10">
        <f>LN(ΣΥΝΘΕΣΗ_ΔΕΙΚΤΩΝ!F211/ΣΥΝΘΕΣΗ_ΔΕΙΚΤΩΝ!F210)</f>
        <v>-2.3368761007829569E-2</v>
      </c>
      <c r="G210" s="10">
        <f>LN(ΣΥΝΘΕΣΗ_ΔΕΙΚΤΩΝ!G211/ΣΥΝΘΕΣΗ_ΔΕΙΚΤΩΝ!G210)</f>
        <v>-3.4819765159227925E-2</v>
      </c>
      <c r="H210" s="10">
        <f>LN(ΣΥΝΘΕΣΗ_ΔΕΙΚΤΩΝ!H211/ΣΥΝΘΕΣΗ_ΔΕΙΚΤΩΝ!H210)</f>
        <v>-1.3423020332140548E-2</v>
      </c>
      <c r="I210" s="10">
        <f>LN(ΣΥΝΘΕΣΗ_ΔΕΙΚΤΩΝ!I211/ΣΥΝΘΕΣΗ_ΔΕΙΚΤΩΝ!I210)</f>
        <v>-2.4008540052009156E-2</v>
      </c>
      <c r="J210" s="10">
        <f>LN(ΣΥΝΘΕΣΗ_ΔΕΙΚΤΩΝ!J211/ΣΥΝΘΕΣΗ_ΔΕΙΚΤΩΝ!J210)</f>
        <v>-1.6584128015535295E-2</v>
      </c>
      <c r="K210" s="10">
        <f>LN(ΣΥΝΘΕΣΗ_ΔΕΙΚΤΩΝ!K211/ΣΥΝΘΕΣΗ_ΔΕΙΚΤΩΝ!K210)</f>
        <v>-7.5507552508145059E-2</v>
      </c>
      <c r="L210" s="10">
        <f>LN(ΣΥΝΘΕΣΗ_ΔΕΙΚΤΩΝ!L211/ΣΥΝΘΕΣΗ_ΔΕΙΚΤΩΝ!L210)</f>
        <v>1.1668743834377424E-2</v>
      </c>
      <c r="M210" s="10">
        <f>LN(ΣΥΝΘΕΣΗ_ΔΕΙΚΤΩΝ!M211/ΣΥΝΘΕΣΗ_ΔΕΙΚΤΩΝ!M210)</f>
        <v>-1.1696039763191298E-2</v>
      </c>
      <c r="N210" s="10">
        <f>LN(ΣΥΝΘΕΣΗ_ΔΕΙΚΤΩΝ!N211/ΣΥΝΘΕΣΗ_ΔΕΙΚΤΩΝ!N210)</f>
        <v>-3.0565484825488781E-3</v>
      </c>
      <c r="O210" s="10">
        <f>LN(ΣΥΝΘΕΣΗ_ΔΕΙΚΤΩΝ!O211/ΣΥΝΘΕΣΗ_ΔΕΙΚΤΩΝ!O210)</f>
        <v>-1.8953185802238263E-2</v>
      </c>
      <c r="P210" s="10">
        <f>LN(ΣΥΝΘΕΣΗ_ΔΕΙΚΤΩΝ!P211/ΣΥΝΘΕΣΗ_ΔΕΙΚΤΩΝ!P210)</f>
        <v>4.5351551653913628E-3</v>
      </c>
      <c r="Q210" s="10">
        <f>LN(ΣΥΝΘΕΣΗ_ΔΕΙΚΤΩΝ!Q211/ΣΥΝΘΕΣΗ_ΔΕΙΚΤΩΝ!Q210)</f>
        <v>-2.2989518224698833E-2</v>
      </c>
      <c r="R210" s="10">
        <f>LN(ΣΥΝΘΕΣΗ_ΔΕΙΚΤΩΝ!R211/ΣΥΝΘΕΣΗ_ΔΕΙΚΤΩΝ!R210)</f>
        <v>0</v>
      </c>
      <c r="S210" s="10">
        <f>LN(ΣΥΝΘΕΣΗ_ΔΕΙΚΤΩΝ!S211/ΣΥΝΘΕΣΗ_ΔΕΙΚΤΩΝ!S210)</f>
        <v>-8.2135985373888564E-3</v>
      </c>
      <c r="T210" s="10">
        <f>LN(ΣΥΝΘΕΣΗ_ΔΕΙΚΤΩΝ!T211/ΣΥΝΘΕΣΗ_ΔΕΙΚΤΩΝ!T210)</f>
        <v>-8.0000426670763757E-3</v>
      </c>
      <c r="U210" s="10">
        <f>LN(ΣΥΝΘΕΣΗ_ΔΕΙΚΤΩΝ!U211/ΣΥΝΘΕΣΗ_ΔΕΙΚΤΩΝ!U210)</f>
        <v>0</v>
      </c>
      <c r="V210" s="10">
        <f>LN(ΣΥΝΘΕΣΗ_ΔΕΙΚΤΩΝ!V211/ΣΥΝΘΕΣΗ_ΔΕΙΚΤΩΝ!V210)</f>
        <v>-3.112454350392977E-2</v>
      </c>
      <c r="W210" s="10">
        <f>LN(ΣΥΝΘΕΣΗ_ΔΕΙΚΤΩΝ!W211/ΣΥΝΘΕΣΗ_ΔΕΙΚΤΩΝ!W210)</f>
        <v>-7.1650091828142512E-2</v>
      </c>
      <c r="X210" s="10">
        <f>LN(ΣΥΝΘΕΣΗ_ΔΕΙΚΤΩΝ!X211/ΣΥΝΘΕΣΗ_ΔΕΙΚΤΩΝ!X210)</f>
        <v>4.5766670274116732E-3</v>
      </c>
      <c r="Y210" s="10">
        <f>LN(ΣΥΝΘΕΣΗ_ΔΕΙΚΤΩΝ!Y211/ΣΥΝΘΕΣΗ_ΔΕΙΚΤΩΝ!Y210)</f>
        <v>-2.3727561160955042E-2</v>
      </c>
      <c r="Z210" s="10">
        <f>LN(ΣΥΝΘΕΣΗ_ΔΕΙΚΤΩΝ!Z211/ΣΥΝΘΕΣΗ_ΔΕΙΚΤΩΝ!Z210)</f>
        <v>-6.1991676027967971E-2</v>
      </c>
      <c r="AA210" s="10">
        <f>LN(ΣΥΝΘΕΣΗ_ΔΕΙΚΤΩΝ!AA211/ΣΥΝΘΕΣΗ_ΔΕΙΚΤΩΝ!AA210)</f>
        <v>-6.3529948182686313E-2</v>
      </c>
      <c r="AB210" s="10">
        <f>LN(ΣΥΝΘΕΣΗ_ΔΕΙΚΤΩΝ!AB211/ΣΥΝΘΕΣΗ_ΔΕΙΚΤΩΝ!AB210)</f>
        <v>-2.582069962174275E-2</v>
      </c>
      <c r="AC210" s="10">
        <f>LN(ΣΥΝΘΕΣΗ_ΔΕΙΚΤΩΝ!AC211/ΣΥΝΘΕΣΗ_ΔΕΙΚΤΩΝ!AC210)</f>
        <v>0</v>
      </c>
      <c r="AD210" s="10">
        <f>LN(ΣΥΝΘΕΣΗ_ΔΕΙΚΤΩΝ!AD211/ΣΥΝΘΕΣΗ_ΔΕΙΚΤΩΝ!AD210)</f>
        <v>-5.5569851154810654E-2</v>
      </c>
      <c r="AE210" s="10">
        <f>LN(ΣΥΝΘΕΣΗ_ΔΕΙΚΤΩΝ!AE211/ΣΥΝΘΕΣΗ_ΔΕΙΚΤΩΝ!AE210)</f>
        <v>7.3367900638543083E-3</v>
      </c>
      <c r="AF210" s="10">
        <f>LN(ΣΥΝΘΕΣΗ_ΔΕΙΚΤΩΝ!AF211/ΣΥΝΘΕΣΗ_ΔΕΙΚΤΩΝ!AF210)</f>
        <v>-3.8714512180690393E-2</v>
      </c>
      <c r="AG210" s="10">
        <f>LN(ΣΥΝΘΕΣΗ_ΔΕΙΚΤΩΝ!AG211/ΣΥΝΘΕΣΗ_ΔΕΙΚΤΩΝ!AG210)</f>
        <v>-1.2096921708828682E-2</v>
      </c>
      <c r="AH210" s="10">
        <f>LN(ΣΥΝΘΕΣΗ_ΔΕΙΚΤΩΝ!AH211/ΣΥΝΘΕΣΗ_ΔΕΙΚΤΩΝ!AH210)</f>
        <v>1.6694878572170054E-2</v>
      </c>
      <c r="AI210" s="10">
        <f>LN(ΣΥΝΘΕΣΗ_ΔΕΙΚΤΩΝ!AI211/ΣΥΝΘΕΣΗ_ΔΕΙΚΤΩΝ!AI210)</f>
        <v>-9.7880063661628207E-3</v>
      </c>
      <c r="AJ210" s="10">
        <f>LN(ΣΥΝΘΕΣΗ_ΔΕΙΚΤΩΝ!AJ211/ΣΥΝΘΕΣΗ_ΔΕΙΚΤΩΝ!AJ210)</f>
        <v>-2.6433257068155368E-2</v>
      </c>
      <c r="AK210" s="10">
        <f>LN(ΣΥΝΘΕΣΗ_ΔΕΙΚΤΩΝ!AK211/ΣΥΝΘΕΣΗ_ΔΕΙΚΤΩΝ!AK210)</f>
        <v>-2.5595547188963653E-2</v>
      </c>
    </row>
    <row r="211" spans="1:37" x14ac:dyDescent="0.25">
      <c r="A211" s="5">
        <v>43131</v>
      </c>
      <c r="B211" s="10">
        <f>LN(ΣΥΝΘΕΣΗ_ΔΕΙΚΤΩΝ!B212/ΣΥΝΘΕΣΗ_ΔΕΙΚΤΩΝ!B211)</f>
        <v>-1.1539976603692222E-2</v>
      </c>
      <c r="C211" s="10">
        <f>LN(ΣΥΝΘΕΣΗ_ΔΕΙΚΤΩΝ!C212/ΣΥΝΘΕΣΗ_ΔΕΙΚΤΩΝ!C211)</f>
        <v>-2.3578744822935791E-2</v>
      </c>
      <c r="D211" s="10">
        <f>LN(ΣΥΝΘΕΣΗ_ΔΕΙΚΤΩΝ!D212/ΣΥΝΘΕΣΗ_ΔΕΙΚΤΩΝ!D211)</f>
        <v>-5.3619431413852872E-3</v>
      </c>
      <c r="E211" s="10">
        <f>LN(ΣΥΝΘΕΣΗ_ΔΕΙΚΤΩΝ!E212/ΣΥΝΘΕΣΗ_ΔΕΙΚΤΩΝ!E211)</f>
        <v>1.2570711900511137E-3</v>
      </c>
      <c r="F211" s="10">
        <f>LN(ΣΥΝΘΕΣΗ_ΔΕΙΚΤΩΝ!F212/ΣΥΝΘΕΣΗ_ΔΕΙΚΤΩΝ!F211)</f>
        <v>1.3898542890542977E-3</v>
      </c>
      <c r="G211" s="10">
        <f>LN(ΣΥΝΘΕΣΗ_ΔΕΙΚΤΩΝ!G212/ΣΥΝΘΕΣΗ_ΔΕΙΚΤΩΝ!G211)</f>
        <v>-2.6281224062695806E-3</v>
      </c>
      <c r="H211" s="10">
        <f>LN(ΣΥΝΘΕΣΗ_ΔΕΙΚΤΩΝ!H212/ΣΥΝΘΕΣΗ_ΔΕΙΚΤΩΝ!H211)</f>
        <v>3.2135729264294734E-2</v>
      </c>
      <c r="I211" s="10">
        <f>LN(ΣΥΝΘΕΣΗ_ΔΕΙΚΤΩΝ!I212/ΣΥΝΘΕΣΗ_ΔΕΙΚΤΩΝ!I211)</f>
        <v>1.1152531950475107E-2</v>
      </c>
      <c r="J211" s="10">
        <f>LN(ΣΥΝΘΕΣΗ_ΔΕΙΚΤΩΝ!J212/ΣΥΝΘΕΣΗ_ΔΕΙΚΤΩΝ!J211)</f>
        <v>6.6666913581892974E-3</v>
      </c>
      <c r="K211" s="10">
        <f>LN(ΣΥΝΘΕΣΗ_ΔΕΙΚΤΩΝ!K212/ΣΥΝΘΕΣΗ_ΔΕΙΚΤΩΝ!K211)</f>
        <v>4.035129552356724E-2</v>
      </c>
      <c r="L211" s="10">
        <f>LN(ΣΥΝΘΕΣΗ_ΔΕΙΚΤΩΝ!L212/ΣΥΝΘΕΣΗ_ΔΕΙΚΤΩΝ!L211)</f>
        <v>1.9529627021483878E-2</v>
      </c>
      <c r="M211" s="10">
        <f>LN(ΣΥΝΘΕΣΗ_ΔΕΙΚΤΩΝ!M212/ΣΥΝΘΕΣΗ_ΔΕΙΚΤΩΝ!M211)</f>
        <v>5.8651194523980576E-3</v>
      </c>
      <c r="N211" s="10">
        <f>LN(ΣΥΝΘΕΣΗ_ΔΕΙΚΤΩΝ!N212/ΣΥΝΘΕΣΗ_ΔΕΙΚΤΩΝ!N211)</f>
        <v>2.7674722156220286E-2</v>
      </c>
      <c r="O211" s="10">
        <f>LN(ΣΥΝΘΕΣΗ_ΔΕΙΚΤΩΝ!O212/ΣΥΝΘΕΣΗ_ΔΕΙΚΤΩΝ!O211)</f>
        <v>1.6974945790132586E-2</v>
      </c>
      <c r="P211" s="10">
        <f>LN(ΣΥΝΘΕΣΗ_ΔΕΙΚΤΩΝ!P212/ΣΥΝΘΕΣΗ_ΔΕΙΚΤΩΝ!P211)</f>
        <v>-2.2884293833587845E-2</v>
      </c>
      <c r="Q211" s="10">
        <f>LN(ΣΥΝΘΕΣΗ_ΔΕΙΚΤΩΝ!Q212/ΣΥΝΘΕΣΗ_ΔΕΙΚΤΩΝ!Q211)</f>
        <v>-1.0520260674179278E-2</v>
      </c>
      <c r="R211" s="10">
        <f>LN(ΣΥΝΘΕΣΗ_ΔΕΙΚΤΩΝ!R212/ΣΥΝΘΕΣΗ_ΔΕΙΚΤΩΝ!R211)</f>
        <v>7.9082645481777091E-4</v>
      </c>
      <c r="S211" s="10">
        <f>LN(ΣΥΝΘΕΣΗ_ΔΕΙΚΤΩΝ!S212/ΣΥΝΘΕΣΗ_ΔΕΙΚΤΩΝ!S211)</f>
        <v>1.3313048649738217E-2</v>
      </c>
      <c r="T211" s="10">
        <f>LN(ΣΥΝΘΕΣΗ_ΔΕΙΚΤΩΝ!T212/ΣΥΝΘΕΣΗ_ΔΕΙΚΤΩΝ!T211)</f>
        <v>-8.0645598367304078E-3</v>
      </c>
      <c r="U211" s="10">
        <f>LN(ΣΥΝΘΕΣΗ_ΔΕΙΚΤΩΝ!U212/ΣΥΝΘΕΣΗ_ΔΕΙΚΤΩΝ!U211)</f>
        <v>1.0101095986503919E-2</v>
      </c>
      <c r="V211" s="10">
        <f>LN(ΣΥΝΘΕΣΗ_ΔΕΙΚΤΩΝ!V212/ΣΥΝΘΕΣΗ_ΔΕΙΚΤΩΝ!V211)</f>
        <v>-2.1867986636580638E-2</v>
      </c>
      <c r="W211" s="10">
        <f>LN(ΣΥΝΘΕΣΗ_ΔΕΙΚΤΩΝ!W212/ΣΥΝΘΕΣΗ_ΔΕΙΚΤΩΝ!W211)</f>
        <v>1.9759149980462392E-2</v>
      </c>
      <c r="X211" s="10">
        <f>LN(ΣΥΝΘΕΣΗ_ΔΕΙΚΤΩΝ!X212/ΣΥΝΘΕΣΗ_ΔΕΙΚΤΩΝ!X211)</f>
        <v>4.5558165358608824E-3</v>
      </c>
      <c r="Y211" s="10">
        <f>LN(ΣΥΝΘΕΣΗ_ΔΕΙΚΤΩΝ!Y212/ΣΥΝΘΕΣΗ_ΔΕΙΚΤΩΝ!Y211)</f>
        <v>5.6338177182560642E-3</v>
      </c>
      <c r="Z211" s="10">
        <f>LN(ΣΥΝΘΕΣΗ_ΔΕΙΚΤΩΝ!Z212/ΣΥΝΘΕΣΗ_ΔΕΙΚΤΩΝ!Z211)</f>
        <v>2.8655255760376148E-2</v>
      </c>
      <c r="AA211" s="10">
        <f>LN(ΣΥΝΘΕΣΗ_ΔΕΙΚΤΩΝ!AA212/ΣΥΝΘΕΣΗ_ΔΕΙΚΤΩΝ!AA211)</f>
        <v>7.4986960911206041E-3</v>
      </c>
      <c r="AB211" s="10">
        <f>LN(ΣΥΝΘΕΣΗ_ΔΕΙΚΤΩΝ!AB212/ΣΥΝΘΕΣΗ_ΔΕΙΚΤΩΝ!AB211)</f>
        <v>2.1891421481853197E-2</v>
      </c>
      <c r="AC211" s="10">
        <f>LN(ΣΥΝΘΕΣΗ_ΔΕΙΚΤΩΝ!AC212/ΣΥΝΘΕΣΗ_ΔΕΙΚΤΩΝ!AC211)</f>
        <v>7.9681696491768813E-3</v>
      </c>
      <c r="AD211" s="10">
        <f>LN(ΣΥΝΘΕΣΗ_ΔΕΙΚΤΩΝ!AD212/ΣΥΝΘΕΣΗ_ΔΕΙΚΤΩΝ!AD211)</f>
        <v>2.3888215174695374E-2</v>
      </c>
      <c r="AE211" s="10">
        <f>LN(ΣΥΝΘΕΣΗ_ΔΕΙΚΤΩΝ!AE212/ΣΥΝΘΕΣΗ_ΔΕΙΚΤΩΝ!AE211)</f>
        <v>5.545130453621408E-2</v>
      </c>
      <c r="AF211" s="10">
        <f>LN(ΣΥΝΘΕΣΗ_ΔΕΙΚΤΩΝ!AF212/ΣΥΝΘΕΣΗ_ΔΕΙΚΤΩΝ!AF211)</f>
        <v>4.6280752564006392E-2</v>
      </c>
      <c r="AG211" s="10">
        <f>LN(ΣΥΝΘΕΣΗ_ΔΕΙΚΤΩΝ!AG212/ΣΥΝΘΕΣΗ_ΔΕΙΚΤΩΝ!AG211)</f>
        <v>1.8090945649039045E-2</v>
      </c>
      <c r="AH211" s="10">
        <f>LN(ΣΥΝΘΕΣΗ_ΔΕΙΚΤΩΝ!AH212/ΣΥΝΘΕΣΗ_ΔΕΙΚΤΩΝ!AH211)</f>
        <v>1.3158084577511201E-2</v>
      </c>
      <c r="AI211" s="10">
        <f>LN(ΣΥΝΘΕΣΗ_ΔΕΙΚΤΩΝ!AI212/ΣΥΝΘΕΣΗ_ΔΕΙΚΤΩΝ!AI211)</f>
        <v>-1.3201511858535842E-2</v>
      </c>
      <c r="AJ211" s="10">
        <f>LN(ΣΥΝΘΕΣΗ_ΔΕΙΚΤΩΝ!AJ212/ΣΥΝΘΕΣΗ_ΔΕΙΚΤΩΝ!AJ211)</f>
        <v>8.8889474172457739E-3</v>
      </c>
      <c r="AK211" s="10">
        <f>LN(ΣΥΝΘΕΣΗ_ΔΕΙΚΤΩΝ!AK212/ΣΥΝΘΕΣΗ_ΔΕΙΚΤΩΝ!AK211)</f>
        <v>-3.710579396535713E-3</v>
      </c>
    </row>
    <row r="212" spans="1:37" x14ac:dyDescent="0.25">
      <c r="A212" s="5">
        <v>43132</v>
      </c>
      <c r="B212" s="10">
        <f>LN(ΣΥΝΘΕΣΗ_ΔΕΙΚΤΩΝ!B213/ΣΥΝΘΕΣΗ_ΔΕΙΚΤΩΝ!B212)</f>
        <v>-5.8203147210110009E-3</v>
      </c>
      <c r="C212" s="10">
        <f>LN(ΣΥΝΘΕΣΗ_ΔΕΙΚΤΩΝ!C213/ΣΥΝΘΕΣΗ_ΔΕΙΚΤΩΝ!C212)</f>
        <v>1.0368067284403084E-3</v>
      </c>
      <c r="D212" s="10">
        <f>LN(ΣΥΝΘΕΣΗ_ΔΕΙΚΤΩΝ!D213/ΣΥΝΘΕΣΗ_ΔΕΙΚΤΩΝ!D212)</f>
        <v>-1.2987195526811303E-2</v>
      </c>
      <c r="E212" s="10">
        <f>LN(ΣΥΝΘΕΣΗ_ΔΕΙΚΤΩΝ!E213/ΣΥΝΘΕΣΗ_ΔΕΙΚΤΩΝ!E212)</f>
        <v>2.4815169119723993E-2</v>
      </c>
      <c r="F212" s="10">
        <f>LN(ΣΥΝΘΕΣΗ_ΔΕΙΚΤΩΝ!F213/ΣΥΝΘΕΣΗ_ΔΕΙΚΤΩΝ!F212)</f>
        <v>-1.3986241974739952E-2</v>
      </c>
      <c r="G212" s="10">
        <f>LN(ΣΥΝΘΕΣΗ_ΔΕΙΚΤΩΝ!G213/ΣΥΝΘΕΣΗ_ΔΕΙΚΤΩΝ!G212)</f>
        <v>-5.2770571008437812E-3</v>
      </c>
      <c r="H212" s="10">
        <f>LN(ΣΥΝΘΕΣΗ_ΔΕΙΚΤΩΝ!H213/ΣΥΝΘΕΣΗ_ΔΕΙΚΤΩΝ!H212)</f>
        <v>7.6045993852194328E-3</v>
      </c>
      <c r="I212" s="10">
        <f>LN(ΣΥΝΘΕΣΗ_ΔΕΙΚΤΩΝ!I213/ΣΥΝΘΕΣΗ_ΔΕΙΚΤΩΝ!I212)</f>
        <v>3.0939683534829371E-2</v>
      </c>
      <c r="J212" s="10">
        <f>LN(ΣΥΝΘΕΣΗ_ΔΕΙΚΤΩΝ!J213/ΣΥΝΘΕΣΗ_ΔΕΙΚΤΩΝ!J212)</f>
        <v>-1.0016778243471344E-2</v>
      </c>
      <c r="K212" s="10">
        <f>LN(ΣΥΝΘΕΣΗ_ΔΕΙΚΤΩΝ!K213/ΣΥΝΘΕΣΗ_ΔΕΙΚΤΩΝ!K212)</f>
        <v>3.5156256984577701E-2</v>
      </c>
      <c r="L212" s="10">
        <f>LN(ΣΥΝΘΕΣΗ_ΔΕΙΚΤΩΝ!L213/ΣΥΝΘΕΣΗ_ΔΕΙΚΤΩΝ!L212)</f>
        <v>-1.3745920904635014E-2</v>
      </c>
      <c r="M212" s="10">
        <f>LN(ΣΥΝΘΕΣΗ_ΔΕΙΚΤΩΝ!M213/ΣΥΝΘΕΣΗ_ΔΕΙΚΤΩΝ!M212)</f>
        <v>-5.8651194523981339E-3</v>
      </c>
      <c r="N212" s="10">
        <f>LN(ΣΥΝΘΕΣΗ_ΔΕΙΚΤΩΝ!N213/ΣΥΝΘΕΣΗ_ΔΕΙΚΤΩΝ!N212)</f>
        <v>1.4778594096118902E-2</v>
      </c>
      <c r="O212" s="10">
        <f>LN(ΣΥΝΘΕΣΗ_ΔΕΙΚΤΩΝ!O213/ΣΥΝΘΕΣΗ_ΔΕΙΚΤΩΝ!O212)</f>
        <v>1.1811160928344619E-2</v>
      </c>
      <c r="P212" s="10">
        <f>LN(ΣΥΝΘΕΣΗ_ΔΕΙΚΤΩΝ!P213/ΣΥΝΘΕΣΗ_ΔΕΙΚΤΩΝ!P212)</f>
        <v>-5.571045049455472E-3</v>
      </c>
      <c r="Q212" s="10">
        <f>LN(ΣΥΝΘΕΣΗ_ΔΕΙΚΤΩΝ!Q213/ΣΥΝΘΕΣΗ_ΔΕΙΚΤΩΝ!Q212)</f>
        <v>4.6893403633861208E-3</v>
      </c>
      <c r="R212" s="10">
        <f>LN(ΣΥΝΘΕΣΗ_ΔΕΙΚΤΩΝ!R213/ΣΥΝΘΕΣΗ_ΔΕΙΚΤΩΝ!R212)</f>
        <v>-1.1928570865273845E-2</v>
      </c>
      <c r="S212" s="10">
        <f>LN(ΣΥΝΘΕΣΗ_ΔΕΙΚΤΩΝ!S213/ΣΥΝΘΕΣΗ_ΔΕΙΚΤΩΝ!S212)</f>
        <v>1.0167769050868111E-3</v>
      </c>
      <c r="T212" s="10">
        <f>LN(ΣΥΝΘΕΣΗ_ΔΕΙΚΤΩΝ!T213/ΣΥΝΘΕΣΗ_ΔΕΙΚΤΩΝ!T212)</f>
        <v>-1.0173027713050521E-2</v>
      </c>
      <c r="U212" s="10">
        <f>LN(ΣΥΝΘΕΣΗ_ΔΕΙΚΤΩΝ!U213/ΣΥΝΘΕΣΗ_ΔΕΙΚΤΩΝ!U212)</f>
        <v>0</v>
      </c>
      <c r="V212" s="10">
        <f>LN(ΣΥΝΘΕΣΗ_ΔΕΙΚΤΩΝ!V213/ΣΥΝΘΕΣΗ_ΔΕΙΚΤΩΝ!V212)</f>
        <v>2.0202707317519469E-2</v>
      </c>
      <c r="W212" s="10">
        <f>LN(ΣΥΝΘΕΣΗ_ΔΕΙΚΤΩΝ!W213/ΣΥΝΘΕΣΗ_ΔΕΙΚΤΩΝ!W212)</f>
        <v>-1.2028575865607146E-2</v>
      </c>
      <c r="X212" s="10">
        <f>LN(ΣΥΝΘΕΣΗ_ΔΕΙΚΤΩΝ!X213/ΣΥΝΘΕΣΗ_ΔΕΙΚΤΩΝ!X212)</f>
        <v>1.1299555253933247E-2</v>
      </c>
      <c r="Y212" s="10">
        <f>LN(ΣΥΝΘΕΣΗ_ΔΕΙΚΤΩΝ!Y213/ΣΥΝΘΕΣΗ_ΔΕΙΚΤΩΝ!Y212)</f>
        <v>8.3916576362483807E-3</v>
      </c>
      <c r="Z212" s="10">
        <f>LN(ΣΥΝΘΕΣΗ_ΔΕΙΚΤΩΝ!Z213/ΣΥΝΘΕΣΗ_ΔΕΙΚΤΩΝ!Z212)</f>
        <v>1.6807118316381191E-2</v>
      </c>
      <c r="AA212" s="10">
        <f>LN(ΣΥΝΘΕΣΗ_ΔΕΙΚΤΩΝ!AA213/ΣΥΝΘΕΣΗ_ΔΕΙΚΤΩΝ!AA212)</f>
        <v>2.9444819100563728E-2</v>
      </c>
      <c r="AB212" s="10">
        <f>LN(ΣΥΝΘΕΣΗ_ΔΕΙΚΤΩΝ!AB213/ΣΥΝΘΕΣΗ_ΔΕΙΚΤΩΝ!AB212)</f>
        <v>1.9493794681001132E-2</v>
      </c>
      <c r="AC212" s="10">
        <f>LN(ΣΥΝΘΕΣΗ_ΔΕΙΚΤΩΝ!AC213/ΣΥΝΘΕΣΗ_ΔΕΙΚΤΩΝ!AC212)</f>
        <v>0</v>
      </c>
      <c r="AD212" s="10">
        <f>LN(ΣΥΝΘΕΣΗ_ΔΕΙΚΤΩΝ!AD213/ΣΥΝΘΕΣΗ_ΔΕΙΚΤΩΝ!AD212)</f>
        <v>-1.6225342429126384E-2</v>
      </c>
      <c r="AE212" s="10">
        <f>LN(ΣΥΝΘΕΣΗ_ΔΕΙΚΤΩΝ!AE213/ΣΥΝΘΕΣΗ_ΔΕΙΚΤΩΝ!AE212)</f>
        <v>2.188869878943701E-2</v>
      </c>
      <c r="AF212" s="10">
        <f>LN(ΣΥΝΘΕΣΗ_ΔΕΙΚΤΩΝ!AF213/ΣΥΝΘΕΣΗ_ΔΕΙΚΤΩΝ!AF212)</f>
        <v>0</v>
      </c>
      <c r="AG212" s="10">
        <f>LN(ΣΥΝΘΕΣΗ_ΔΕΙΚΤΩΝ!AG213/ΣΥΝΘΕΣΗ_ΔΕΙΚΤΩΝ!AG212)</f>
        <v>0</v>
      </c>
      <c r="AH212" s="10">
        <f>LN(ΣΥΝΘΕΣΗ_ΔΕΙΚΤΩΝ!AH213/ΣΥΝΘΕΣΗ_ΔΕΙΚΤΩΝ!AH212)</f>
        <v>6.3312279414326864E-2</v>
      </c>
      <c r="AI212" s="10">
        <f>LN(ΣΥΝΘΕΣΗ_ΔΕΙΚΤΩΝ!AI213/ΣΥΝΘΕΣΗ_ΔΕΙΚΤΩΝ!AI212)</f>
        <v>0</v>
      </c>
      <c r="AJ212" s="10">
        <f>LN(ΣΥΝΘΕΣΗ_ΔΕΙΚΤΩΝ!AJ213/ΣΥΝΘΕΣΗ_ΔΕΙΚΤΩΝ!AJ212)</f>
        <v>-1.5607897665990829E-2</v>
      </c>
      <c r="AK212" s="10">
        <f>LN(ΣΥΝΘΕΣΗ_ΔΕΙΚΤΩΝ!AK213/ΣΥΝΘΕΣΗ_ΔΕΙΚΤΩΝ!AK212)</f>
        <v>7.4074412778618176E-3</v>
      </c>
    </row>
    <row r="213" spans="1:37" x14ac:dyDescent="0.25">
      <c r="A213" s="5">
        <v>43133</v>
      </c>
      <c r="B213" s="10">
        <f>LN(ΣΥΝΘΕΣΗ_ΔΕΙΚΤΩΝ!B214/ΣΥΝΘΕΣΗ_ΔΕΙΚΤΩΝ!B213)</f>
        <v>-2.0269719219602893E-2</v>
      </c>
      <c r="C213" s="10">
        <f>LN(ΣΥΝΘΕΣΗ_ΔΕΙΚΤΩΝ!C214/ΣΥΝΘΕΣΗ_ΔΕΙΚΤΩΝ!C213)</f>
        <v>-1.5666116744399463E-2</v>
      </c>
      <c r="D213" s="10">
        <f>LN(ΣΥΝΘΕΣΗ_ΔΕΙΚΤΩΝ!D214/ΣΥΝΘΕΣΗ_ΔΕΙΚΤΩΝ!D213)</f>
        <v>-2.6491615446976341E-2</v>
      </c>
      <c r="E213" s="10">
        <f>LN(ΣΥΝΘΕΣΗ_ΔΕΙΚΤΩΝ!E214/ΣΥΝΘΕΣΗ_ΔΕΙΚΤΩΝ!E213)</f>
        <v>-1.6059641017345392E-2</v>
      </c>
      <c r="F213" s="10">
        <f>LN(ΣΥΝΘΕΣΗ_ΔΕΙΚΤΩΝ!F214/ΣΥΝΘΕΣΗ_ΔΕΙΚΤΩΝ!F213)</f>
        <v>-2.7125146267691171E-2</v>
      </c>
      <c r="G213" s="10">
        <f>LN(ΣΥΝΘΕΣΗ_ΔΕΙΚΤΩΝ!G214/ΣΥΝΘΕΣΗ_ΔΕΙΚΤΩΝ!G213)</f>
        <v>-2.6490081715768417E-3</v>
      </c>
      <c r="H213" s="10">
        <f>LN(ΣΥΝΘΕΣΗ_ΔΕΙΚΤΩΝ!H214/ΣΥΝΘΕΣΗ_ΔΕΙΚΤΩΝ!H213)</f>
        <v>-5.4259492859972322E-3</v>
      </c>
      <c r="I213" s="10">
        <f>LN(ΣΥΝΘΕΣΗ_ΔΕΙΚΤΩΝ!I214/ΣΥΝΘΕΣΗ_ΔΕΙΚΤΩΝ!I213)</f>
        <v>-1.2624153228396514E-2</v>
      </c>
      <c r="J213" s="10">
        <f>LN(ΣΥΝΘΕΣΗ_ΔΕΙΚΤΩΝ!J214/ΣΥΝΘΕΣΗ_ΔΕΙΚΤΩΝ!J213)</f>
        <v>0</v>
      </c>
      <c r="K213" s="10">
        <f>LN(ΣΥΝΘΕΣΗ_ΔΕΙΚΤΩΝ!K214/ΣΥΝΘΕΣΗ_ΔΕΙΚΤΩΝ!K213)</f>
        <v>-3.7041271680348979E-2</v>
      </c>
      <c r="L213" s="10">
        <f>LN(ΣΥΝΘΕΣΗ_ΔΕΙΚΤΩΝ!L214/ΣΥΝΘΕΣΗ_ΔΕΙΚΤΩΝ!L213)</f>
        <v>-1.9802627296179754E-2</v>
      </c>
      <c r="M213" s="10">
        <f>LN(ΣΥΝΘΕΣΗ_ΔΕΙΚΤΩΝ!M214/ΣΥΝΘΕΣΗ_ΔΕΙΚΤΩΝ!M213)</f>
        <v>-1.6308738041923874E-2</v>
      </c>
      <c r="N213" s="10">
        <f>LN(ΣΥΝΘΕΣΗ_ΔΕΙΚΤΩΝ!N214/ΣΥΝΘΕΣΗ_ΔΕΙΚΤΩΝ!N213)</f>
        <v>-3.3311556294244614E-2</v>
      </c>
      <c r="O213" s="10">
        <f>LN(ΣΥΝΘΕΣΗ_ΔΕΙΚΤΩΝ!O214/ΣΥΝΘΕΣΗ_ΔΕΙΚΤΩΝ!O213)</f>
        <v>-1.181116092834472E-2</v>
      </c>
      <c r="P213" s="10">
        <f>LN(ΣΥΝΘΕΣΗ_ΔΕΙΚΤΩΝ!P214/ΣΥΝΘΕΣΗ_ΔΕΙΚΤΩΝ!P213)</f>
        <v>-9.3153243811149662E-4</v>
      </c>
      <c r="Q213" s="10">
        <f>LN(ΣΥΝΘΕΣΗ_ΔΕΙΚΤΩΝ!Q214/ΣΥΝΘΕΣΗ_ΔΕΙΚΤΩΝ!Q213)</f>
        <v>-1.1764841579586483E-2</v>
      </c>
      <c r="R213" s="10">
        <f>LN(ΣΥΝΘΕΣΗ_ΔΕΙΚΤΩΝ!R214/ΣΥΝΘΕΣΗ_ΔΕΙΚΤΩΝ!R213)</f>
        <v>-1.8571385585435456E-2</v>
      </c>
      <c r="S213" s="10">
        <f>LN(ΣΥΝΘΕΣΗ_ΔΕΙΚΤΩΝ!S214/ΣΥΝΘΕΣΗ_ΔΕΙΚΤΩΝ!S213)</f>
        <v>-1.2270092591814247E-2</v>
      </c>
      <c r="T213" s="10">
        <f>LN(ΣΥΝΘΕΣΗ_ΔΕΙΚΤΩΝ!T214/ΣΥΝΘΕΣΗ_ΔΕΙΚΤΩΝ!T213)</f>
        <v>-3.3267100982939057E-2</v>
      </c>
      <c r="U213" s="10">
        <f>LN(ΣΥΝΘΕΣΗ_ΔΕΙΚΤΩΝ!U214/ΣΥΝΘΕΣΗ_ΔΕΙΚΤΩΝ!U213)</f>
        <v>-1.5190165493975233E-2</v>
      </c>
      <c r="V213" s="10">
        <f>LN(ΣΥΝΘΕΣΗ_ΔΕΙΚΤΩΝ!V214/ΣΥΝΘΕΣΗ_ΔΕΙΚΤΩΝ!V213)</f>
        <v>0</v>
      </c>
      <c r="W213" s="10">
        <f>LN(ΣΥΝΘΕΣΗ_ΔΕΙΚΤΩΝ!W214/ΣΥΝΘΕΣΗ_ΔΕΙΚΤΩΝ!W213)</f>
        <v>-9.950330853168092E-3</v>
      </c>
      <c r="X213" s="10">
        <f>LN(ΣΥΝΘΕΣΗ_ΔΕΙΚΤΩΝ!X214/ΣΥΝΘΕΣΗ_ΔΕΙΚΤΩΝ!X213)</f>
        <v>-4.5045121211046528E-3</v>
      </c>
      <c r="Y213" s="10">
        <f>LN(ΣΥΝΘΕΣΗ_ΔΕΙΚΤΩΝ!Y214/ΣΥΝΘΕΣΗ_ΔΕΙΚΤΩΝ!Y213)</f>
        <v>-2.6818826814413971E-2</v>
      </c>
      <c r="Z213" s="10">
        <f>LN(ΣΥΝΘΕΣΗ_ΔΕΙΚΤΩΝ!Z214/ΣΥΝΘΕΣΗ_ΔΕΙΚΤΩΝ!Z213)</f>
        <v>-1.1173300598125189E-2</v>
      </c>
      <c r="AA213" s="10">
        <f>LN(ΣΥΝΘΕΣΗ_ΔΕΙΚΤΩΝ!AA214/ΣΥΝΘΕΣΗ_ΔΕΙΚΤΩΝ!AA213)</f>
        <v>-3.6943515191684206E-2</v>
      </c>
      <c r="AB213" s="10">
        <f>LN(ΣΥΝΘΕΣΗ_ΔΕΙΚΤΩΝ!AB214/ΣΥΝΘΕΣΗ_ΔΕΙΚΤΩΝ!AB213)</f>
        <v>-1.5564516541111573E-2</v>
      </c>
      <c r="AC213" s="10">
        <f>LN(ΣΥΝΘΕΣΗ_ΔΕΙΚΤΩΝ!AC214/ΣΥΝΘΕΣΗ_ΔΕΙΚΤΩΝ!AC213)</f>
        <v>0</v>
      </c>
      <c r="AD213" s="10">
        <f>LN(ΣΥΝΘΕΣΗ_ΔΕΙΚΤΩΝ!AD214/ΣΥΝΘΕΣΗ_ΔΕΙΚΤΩΝ!AD213)</f>
        <v>-3.5519827248535328E-2</v>
      </c>
      <c r="AE213" s="10">
        <f>LN(ΣΥΝΘΕΣΗ_ΔΕΙΚΤΩΝ!AE214/ΣΥΝΘΕΣΗ_ΔΕΙΚΤΩΝ!AE213)</f>
        <v>1.3522652500137541E-3</v>
      </c>
      <c r="AF213" s="10">
        <f>LN(ΣΥΝΘΕΣΗ_ΔΕΙΚΤΩΝ!AF214/ΣΥΝΘΕΣΗ_ΔΕΙΚΤΩΝ!AF213)</f>
        <v>-2.5157245972472469E-3</v>
      </c>
      <c r="AG213" s="10">
        <f>LN(ΣΥΝΘΕΣΗ_ΔΕΙΚΤΩΝ!AG214/ΣΥΝΘΕΣΗ_ΔΕΙΚΤΩΝ!AG213)</f>
        <v>-1.001009359510046E-2</v>
      </c>
      <c r="AH213" s="10">
        <f>LN(ΣΥΝΘΕΣΗ_ΔΕΙΚΤΩΝ!AH214/ΣΥΝΘΕΣΗ_ΔΕΙΚΤΩΝ!AH213)</f>
        <v>-3.0721990369701403E-3</v>
      </c>
      <c r="AI213" s="10">
        <f>LN(ΣΥΝΘΕΣΗ_ΔΕΙΚΤΩΝ!AI214/ΣΥΝΘΕΣΗ_ΔΕΙΚΤΩΝ!AI213)</f>
        <v>-3.7229341768356038E-2</v>
      </c>
      <c r="AJ213" s="10">
        <f>LN(ΣΥΝΘΕΣΗ_ΔΕΙΚΤΩΝ!AJ214/ΣΥΝΘΕΣΗ_ΔΕΙΚΤΩΝ!AJ213)</f>
        <v>-6.7644000885421487E-3</v>
      </c>
      <c r="AK213" s="10">
        <f>LN(ΣΥΝΘΕΣΗ_ΔΕΙΚΤΩΝ!AK214/ΣΥΝΘΕΣΗ_ΔΕΙΚΤΩΝ!AK213)</f>
        <v>-7.4074412778618046E-3</v>
      </c>
    </row>
    <row r="214" spans="1:37" x14ac:dyDescent="0.25">
      <c r="A214" s="5">
        <v>43136</v>
      </c>
      <c r="B214" s="10">
        <f>LN(ΣΥΝΘΕΣΗ_ΔΕΙΚΤΩΝ!B215/ΣΥΝΘΕΣΗ_ΔΕΙΚΤΩΝ!B214)</f>
        <v>-2.4115712759537722E-2</v>
      </c>
      <c r="C214" s="10">
        <f>LN(ΣΥΝΘΕΣΗ_ΔΕΙΚΤΩΝ!C215/ΣΥΝΘΕΣΗ_ΔΕΙΚΤΩΝ!C214)</f>
        <v>-3.8631413140436451E-2</v>
      </c>
      <c r="D214" s="10">
        <f>LN(ΣΥΝΘΕΣΗ_ΔΕΙΚΤΩΝ!D215/ΣΥΝΘΕΣΗ_ΔΕΙΚΤΩΝ!D214)</f>
        <v>6.6889881507967101E-3</v>
      </c>
      <c r="E214" s="10">
        <f>LN(ΣΥΝΘΕΣΗ_ΔΕΙΚΤΩΝ!E215/ΣΥΝΘΕΣΗ_ΔΕΙΚΤΩΝ!E214)</f>
        <v>-1.3793322132335761E-2</v>
      </c>
      <c r="F214" s="10">
        <f>LN(ΣΥΝΘΕΣΗ_ΔΕΙΚΤΩΝ!F215/ΣΥΝΘΕΣΗ_ΔΕΙΚΤΩΝ!F214)</f>
        <v>-1.6047025597517559E-2</v>
      </c>
      <c r="G214" s="10">
        <f>LN(ΣΥΝΘΕΣΗ_ΔΕΙΚΤΩΝ!G215/ΣΥΝΘΕΣΗ_ΔΕΙΚΤΩΝ!G214)</f>
        <v>-4.7531010286909391E-2</v>
      </c>
      <c r="H214" s="10">
        <f>LN(ΣΥΝΘΕΣΗ_ΔΕΙΚΤΩΝ!H215/ΣΥΝΘΕΣΗ_ΔΕΙΚΤΩΝ!H214)</f>
        <v>-4.1094066348895703E-2</v>
      </c>
      <c r="I214" s="10">
        <f>LN(ΣΥΝΘΕΣΗ_ΔΕΙΚΤΩΝ!I215/ΣΥΝΘΕΣΗ_ΔΕΙΚΤΩΝ!I214)</f>
        <v>-3.8857802606746948E-2</v>
      </c>
      <c r="J214" s="10">
        <f>LN(ΣΥΝΘΕΣΗ_ΔΕΙΚΤΩΝ!J215/ΣΥΝΘΕΣΗ_ΔΕΙΚΤΩΝ!J214)</f>
        <v>-3.4133006369458471E-2</v>
      </c>
      <c r="K214" s="10">
        <f>LN(ΣΥΝΘΕΣΗ_ΔΕΙΚΤΩΝ!K215/ΣΥΝΘΕΣΗ_ΔΕΙΚΤΩΝ!K214)</f>
        <v>-2.8710105882431482E-2</v>
      </c>
      <c r="L214" s="10">
        <f>LN(ΣΥΝΘΕΣΗ_ΔΕΙΚΤΩΝ!L215/ΣΥΝΘΕΣΗ_ΔΕΙΚΤΩΝ!L214)</f>
        <v>-3.1065819574890373E-2</v>
      </c>
      <c r="M214" s="10">
        <f>LN(ΣΥΝΘΕΣΗ_ΔΕΙΚΤΩΝ!M215/ΣΥΝΘΕΣΗ_ΔΕΙΚΤΩΝ!M214)</f>
        <v>-4.4943895878393264E-3</v>
      </c>
      <c r="N214" s="10">
        <f>LN(ΣΥΝΘΕΣΗ_ΔΕΙΚΤΩΝ!N215/ΣΥΝΘΕΣΗ_ΔΕΙΚΤΩΝ!N214)</f>
        <v>-6.0852114755455631E-3</v>
      </c>
      <c r="O214" s="10">
        <f>LN(ΣΥΝΘΕΣΗ_ΔΕΙΚΤΩΝ!O215/ΣΥΝΘΕΣΗ_ΔΕΙΚΤΩΝ!O214)</f>
        <v>-3.0153038170687443E-2</v>
      </c>
      <c r="P214" s="10">
        <f>LN(ΣΥΝΘΕΣΗ_ΔΕΙΚΤΩΝ!P215/ΣΥΝΘΕΣΗ_ΔΕΙΚΤΩΝ!P214)</f>
        <v>-1.2189555524585678E-2</v>
      </c>
      <c r="Q214" s="10">
        <f>LN(ΣΥΝΘΕΣΗ_ΔΕΙΚΤΩΝ!Q215/ΣΥΝΘΕΣΗ_ΔΕΙΚΤΩΝ!Q214)</f>
        <v>-1.5504186535965086E-2</v>
      </c>
      <c r="R214" s="10">
        <f>LN(ΣΥΝΘΕΣΗ_ΔΕΙΚΤΩΝ!R215/ΣΥΝΘΕΣΗ_ΔΕΙΚΤΩΝ!R214)</f>
        <v>-2.2250608934819692E-2</v>
      </c>
      <c r="S214" s="10">
        <f>LN(ΣΥΝΘΕΣΗ_ΔΕΙΚΤΩΝ!S215/ΣΥΝΘΕΣΗ_ΔΕΙΚΤΩΝ!S214)</f>
        <v>-2.500130220541727E-2</v>
      </c>
      <c r="T214" s="10">
        <f>LN(ΣΥΝΘΕΣΗ_ΔΕΙΚΤΩΝ!T215/ΣΥΝΘΕΣΗ_ΔΕΙΚΤΩΝ!T214)</f>
        <v>-2.1368334405698911E-2</v>
      </c>
      <c r="U214" s="10">
        <f>LN(ΣΥΝΘΕΣΗ_ΔΕΙΚΤΩΝ!U215/ΣΥΝΘΕΣΗ_ΔΕΙΚΤΩΝ!U214)</f>
        <v>-2.5841231183887328E-2</v>
      </c>
      <c r="V214" s="10">
        <f>LN(ΣΥΝΘΕΣΗ_ΔΕΙΚΤΩΝ!V215/ΣΥΝΘΕΣΗ_ΔΕΙΚΤΩΝ!V214)</f>
        <v>-6.688988150796652E-3</v>
      </c>
      <c r="W214" s="10">
        <f>LN(ΣΥΝΘΕΣΗ_ΔΕΙΚΤΩΝ!W215/ΣΥΝΘΕΣΗ_ΔΕΙΚΤΩΝ!W214)</f>
        <v>-4.5462374076757399E-2</v>
      </c>
      <c r="X214" s="10">
        <f>LN(ΣΥΝΘΕΣΗ_ΔΕΙΚΤΩΝ!X215/ΣΥΝΘΕΣΗ_ΔΕΙΚΤΩΝ!X214)</f>
        <v>-6.7950431328286896E-3</v>
      </c>
      <c r="Y214" s="10">
        <f>LN(ΣΥΝΘΕΣΗ_ΔΕΙΚΤΩΝ!Y215/ΣΥΝΘΕΣΗ_ΔΕΙΚΤΩΝ!Y214)</f>
        <v>-2.0231903971584777E-2</v>
      </c>
      <c r="Z214" s="10">
        <f>LN(ΣΥΝΘΕΣΗ_ΔΕΙΚΤΩΝ!Z215/ΣΥΝΘΕΣΗ_ΔΕΙΚΤΩΝ!Z214)</f>
        <v>-1.6997576368571136E-2</v>
      </c>
      <c r="AA214" s="10">
        <f>LN(ΣΥΝΘΕΣΗ_ΔΕΙΚΤΩΝ!AA215/ΣΥΝΘΕΣΗ_ΔΕΙΚΤΩΝ!AA214)</f>
        <v>-3.2789822822990956E-2</v>
      </c>
      <c r="AB214" s="10">
        <f>LN(ΣΥΝΘΕΣΗ_ΔΕΙΚΤΩΝ!AB215/ΣΥΝΘΕΣΗ_ΔΕΙΚΤΩΝ!AB214)</f>
        <v>-1.9802627296179643E-2</v>
      </c>
      <c r="AC214" s="10">
        <f>LN(ΣΥΝΘΕΣΗ_ΔΕΙΚΤΩΝ!AC215/ΣΥΝΘΕΣΗ_ΔΕΙΚΤΩΝ!AC214)</f>
        <v>-1.6000341346441189E-2</v>
      </c>
      <c r="AD214" s="10">
        <f>LN(ΣΥΝΘΕΣΗ_ΔΕΙΚΤΩΝ!AD215/ΣΥΝΘΕΣΗ_ΔΕΙΚΤΩΝ!AD214)</f>
        <v>-1.7094433359300183E-2</v>
      </c>
      <c r="AE214" s="10">
        <f>LN(ΣΥΝΘΕΣΗ_ΔΕΙΚΤΩΝ!AE215/ΣΥΝΘΕΣΗ_ΔΕΙΚΤΩΝ!AE214)</f>
        <v>-3.2970019237569828E-2</v>
      </c>
      <c r="AF214" s="10">
        <f>LN(ΣΥΝΘΕΣΗ_ΔΕΙΚΤΩΝ!AF215/ΣΥΝΘΕΣΗ_ΔΕΙΚΤΩΝ!AF214)</f>
        <v>-4.6400075604764154E-2</v>
      </c>
      <c r="AG214" s="10">
        <f>LN(ΣΥΝΘΕΣΗ_ΔΕΙΚΤΩΝ!AG215/ΣΥΝΘΕΣΗ_ΔΕΙΚΤΩΝ!AG214)</f>
        <v>-4.0322635279383401E-3</v>
      </c>
      <c r="AH214" s="10">
        <f>LN(ΣΥΝΘΕΣΗ_ΔΕΙΚΤΩΝ!AH215/ΣΥΝΘΕΣΗ_ΔΕΙΚΤΩΝ!AH214)</f>
        <v>-1.8634079544892983E-2</v>
      </c>
      <c r="AI214" s="10">
        <f>LN(ΣΥΝΘΕΣΗ_ΔΕΙΚΤΩΝ!AI215/ΣΥΝΘΕΣΗ_ΔΕΙΚΤΩΝ!AI214)</f>
        <v>6.8728792877620504E-3</v>
      </c>
      <c r="AJ214" s="10">
        <f>LN(ΣΥΝΘΕΣΗ_ΔΕΙΚΤΩΝ!AJ215/ΣΥΝΘΕΣΗ_ΔΕΙΚΤΩΝ!AJ214)</f>
        <v>-9.0909717012519625E-3</v>
      </c>
      <c r="AK214" s="10">
        <f>LN(ΣΥΝΘΕΣΗ_ΔΕΙΚΤΩΝ!AK215/ΣΥΝΘΕΣΗ_ΔΕΙΚΤΩΝ!AK214)</f>
        <v>-2.6366875840742224E-2</v>
      </c>
    </row>
    <row r="215" spans="1:37" x14ac:dyDescent="0.25">
      <c r="A215" s="5">
        <v>43137</v>
      </c>
      <c r="B215" s="10">
        <f>LN(ΣΥΝΘΕΣΗ_ΔΕΙΚΤΩΝ!B216/ΣΥΝΘΕΣΗ_ΔΕΙΚΤΩΝ!B215)</f>
        <v>-2.7844026171173229E-2</v>
      </c>
      <c r="C215" s="10">
        <f>LN(ΣΥΝΘΕΣΗ_ΔΕΙΚΤΩΝ!C216/ΣΥΝΘΕΣΗ_ΔΕΙΚΤΩΝ!C215)</f>
        <v>-2.1006853179294772E-2</v>
      </c>
      <c r="D215" s="10">
        <f>LN(ΣΥΝΘΕΣΗ_ΔΕΙΚΤΩΝ!D216/ΣΥΝΘΕΣΗ_ΔΕΙΚΤΩΝ!D215)</f>
        <v>-8.9286307443014312E-3</v>
      </c>
      <c r="E215" s="10">
        <f>LN(ΣΥΝΘΕΣΗ_ΔΕΙΚΤΩΝ!E216/ΣΥΝΘΕΣΗ_ΔΕΙΚΤΩΝ!E215)</f>
        <v>-3.7303360529968896E-2</v>
      </c>
      <c r="F215" s="10">
        <f>LN(ΣΥΝΘΕΣΗ_ΔΕΙΚΤΩΝ!F216/ΣΥΝΘΕΣΗ_ΔΕΙΚΤΩΝ!F215)</f>
        <v>0</v>
      </c>
      <c r="G215" s="10">
        <f>LN(ΣΥΝΘΕΣΗ_ΔΕΙΚΤΩΝ!G216/ΣΥΝΘΕΣΗ_ΔΕΙΚΤΩΝ!G215)</f>
        <v>-1.4005831188919212E-2</v>
      </c>
      <c r="H215" s="10">
        <f>LN(ΣΥΝΘΕΣΗ_ΔΕΙΚΤΩΝ!H216/ΣΥΝΘΕΣΗ_ΔΕΙΚΤΩΝ!H215)</f>
        <v>9.0294067193941573E-3</v>
      </c>
      <c r="I215" s="10">
        <f>LN(ΣΥΝΘΕΣΗ_ΔΕΙΚΤΩΝ!I216/ΣΥΝΘΕΣΗ_ΔΕΙΚΤΩΝ!I215)</f>
        <v>0</v>
      </c>
      <c r="J215" s="10">
        <f>LN(ΣΥΝΘΕΣΗ_ΔΕΙΚΤΩΝ!J216/ΣΥΝΘΕΣΗ_ΔΕΙΚΤΩΝ!J215)</f>
        <v>1.0362787035546658E-2</v>
      </c>
      <c r="K215" s="10">
        <f>LN(ΣΥΝΘΕΣΗ_ΔΕΙΚΤΩΝ!K216/ΣΥΝΘΕΣΗ_ΔΕΙΚΤΩΝ!K215)</f>
        <v>-2.3576730563996996E-2</v>
      </c>
      <c r="L215" s="10">
        <f>LN(ΣΥΝΘΕΣΗ_ΔΕΙΚΤΩΝ!L216/ΣΥΝΘΕΣΗ_ΔΕΙΚΤΩΝ!L215)</f>
        <v>-2.9558802241544391E-2</v>
      </c>
      <c r="M215" s="10">
        <f>LN(ΣΥΝΘΕΣΗ_ΔΕΙΚΤΩΝ!M216/ΣΥΝΘΕΣΗ_ΔΕΙΚΤΩΝ!M215)</f>
        <v>-3.203935374461666E-2</v>
      </c>
      <c r="N215" s="10">
        <f>LN(ΣΥΝΘΕΣΗ_ΔΕΙΚΤΩΝ!N216/ΣΥΝΘΕΣΗ_ΔΕΙΚΤΩΝ!N215)</f>
        <v>-2.4718045263728328E-2</v>
      </c>
      <c r="O215" s="10">
        <f>LN(ΣΥΝΘΕΣΗ_ΔΕΙΚΤΩΝ!O216/ΣΥΝΘΕΣΗ_ΔΕΙΚΤΩΝ!O215)</f>
        <v>-1.2320484388040736E-2</v>
      </c>
      <c r="P215" s="10">
        <f>LN(ΣΥΝΘΕΣΗ_ΔΕΙΚΤΩΝ!P216/ΣΥΝΘΕΣΗ_ΔΕΙΚΤΩΝ!P215)</f>
        <v>-2.8710105882431253E-2</v>
      </c>
      <c r="Q215" s="10">
        <f>LN(ΣΥΝΘΕΣΗ_ΔΕΙΚΤΩΝ!Q216/ΣΥΝΘΕΣΗ_ΔΕΙΚΤΩΝ!Q215)</f>
        <v>-3.1748698314580298E-2</v>
      </c>
      <c r="R215" s="10">
        <f>LN(ΣΥΝΘΕΣΗ_ΔΕΙΚΤΩΝ!R216/ΣΥΝΘΕΣΗ_ΔΕΙΚΤΩΝ!R215)</f>
        <v>-1.8503471564559754E-2</v>
      </c>
      <c r="S215" s="10">
        <f>LN(ΣΥΝΘΕΣΗ_ΔΕΙΚΤΩΝ!S216/ΣΥΝΘΕΣΗ_ΔΕΙΚΤΩΝ!S215)</f>
        <v>2.1074823395645778E-3</v>
      </c>
      <c r="T215" s="10">
        <f>LN(ΣΥΝΘΕΣΗ_ΔΕΙΚΤΩΝ!T216/ΣΥΝΘΕΣΗ_ΔΕΙΚΤΩΝ!T215)</f>
        <v>-2.4044874254002802E-2</v>
      </c>
      <c r="U215" s="10">
        <f>LN(ΣΥΝΘΕΣΗ_ΔΕΙΚΤΩΝ!U216/ΣΥΝΘΕΣΗ_ΔΕΙΚΤΩΝ!U215)</f>
        <v>-5.9316577156419387E-2</v>
      </c>
      <c r="V215" s="10">
        <f>LN(ΣΥΝΘΕΣΗ_ΔΕΙΚΤΩΝ!V216/ΣΥΝΘΕΣΗ_ΔΕΙΚΤΩΝ!V215)</f>
        <v>-4.4604306236753918E-2</v>
      </c>
      <c r="W215" s="10">
        <f>LN(ΣΥΝΘΕΣΗ_ΔΕΙΚΤΩΝ!W216/ΣΥΝΘΕΣΗ_ΔΕΙΚΤΩΝ!W215)</f>
        <v>-1.1696039763191298E-2</v>
      </c>
      <c r="X215" s="10">
        <f>LN(ΣΥΝΘΕΣΗ_ΔΕΙΚΤΩΝ!X216/ΣΥΝΘΕΣΗ_ΔΕΙΚΤΩΝ!X215)</f>
        <v>0</v>
      </c>
      <c r="Y215" s="10">
        <f>LN(ΣΥΝΘΕΣΗ_ΔΕΙΚΤΩΝ!Y216/ΣΥΝΘΕΣΗ_ΔΕΙΚΤΩΝ!Y215)</f>
        <v>1.0167117355444021E-2</v>
      </c>
      <c r="Z215" s="10">
        <f>LN(ΣΥΝΘΕΣΗ_ΔΕΙΚΤΩΝ!Z216/ΣΥΝΘΕΣΗ_ΔΕΙΚΤΩΝ!Z215)</f>
        <v>-5.7306747089849834E-3</v>
      </c>
      <c r="AA215" s="10">
        <f>LN(ΣΥΝΘΕΣΗ_ΔΕΙΚΤΩΝ!AA216/ΣΥΝΘΕΣΗ_ΔΕΙΚΤΩΝ!AA215)</f>
        <v>-3.3901551675681339E-2</v>
      </c>
      <c r="AB215" s="10">
        <f>LN(ΣΥΝΘΕΣΗ_ΔΕΙΚΤΩΝ!AB216/ΣΥΝΘΕΣΗ_ΔΕΙΚΤΩΝ!AB215)</f>
        <v>-1.0050335853501451E-2</v>
      </c>
      <c r="AC215" s="10">
        <f>LN(ΣΥΝΘΕΣΗ_ΔΕΙΚΤΩΝ!AC216/ΣΥΝΘΕΣΗ_ΔΕΙΚΤΩΝ!AC215)</f>
        <v>-3.2789822822990956E-2</v>
      </c>
      <c r="AD215" s="10">
        <f>LN(ΣΥΝΘΕΣΗ_ΔΕΙΚΤΩΝ!AD216/ΣΥΝΘΕΣΗ_ΔΕΙΚΤΩΝ!AD215)</f>
        <v>2.9447201326301055E-2</v>
      </c>
      <c r="AE215" s="10">
        <f>LN(ΣΥΝΘΕΣΗ_ΔΕΙΚΤΩΝ!AE216/ΣΥΝΘΕΣΗ_ΔΕΙΚΤΩΝ!AE215)</f>
        <v>-5.6022555486698981E-3</v>
      </c>
      <c r="AF215" s="10">
        <f>LN(ΣΥΝΘΕΣΗ_ΔΕΙΚΤΩΝ!AF216/ΣΥΝΘΕΣΗ_ΔΕΙΚΤΩΝ!AF215)</f>
        <v>2.3469134540847095E-2</v>
      </c>
      <c r="AG215" s="10">
        <f>LN(ΣΥΝΘΕΣΗ_ΔΕΙΚΤΩΝ!AG216/ΣΥΝΘΕΣΗ_ΔΕΙΚΤΩΝ!AG215)</f>
        <v>0</v>
      </c>
      <c r="AH215" s="10">
        <f>LN(ΣΥΝΘΕΣΗ_ΔΕΙΚΤΩΝ!AH216/ΣΥΝΘΕΣΗ_ΔΕΙΚΤΩΝ!AH215)</f>
        <v>-5.8080838035968918E-2</v>
      </c>
      <c r="AI215" s="10">
        <f>LN(ΣΥΝΘΕΣΗ_ΔΕΙΚΤΩΝ!AI216/ΣΥΝΘΕΣΗ_ΔΕΙΚΤΩΝ!AI215)</f>
        <v>-2.7779564107075706E-2</v>
      </c>
      <c r="AJ215" s="10">
        <f>LN(ΣΥΝΘΕΣΗ_ΔΕΙΚΤΩΝ!AJ216/ΣΥΝΘΕΣΗ_ΔΕΙΚΤΩΝ!AJ215)</f>
        <v>-2.5434897147821604E-2</v>
      </c>
      <c r="AK215" s="10">
        <f>LN(ΣΥΝΘΕΣΗ_ΔΕΙΚΤΩΝ!AK216/ΣΥΝΘΕΣΗ_ΔΕΙΚΤΩΝ!AK215)</f>
        <v>-5.0891607296389148E-2</v>
      </c>
    </row>
    <row r="216" spans="1:37" x14ac:dyDescent="0.25">
      <c r="A216" s="5">
        <v>43138</v>
      </c>
      <c r="B216" s="10">
        <f>LN(ΣΥΝΘΕΣΗ_ΔΕΙΚΤΩΝ!B217/ΣΥΝΘΕΣΗ_ΔΕΙΚΤΩΝ!B216)</f>
        <v>7.4233589574118526E-3</v>
      </c>
      <c r="C216" s="10">
        <f>LN(ΣΥΝΘΕΣΗ_ΔΕΙΚΤΩΝ!C217/ΣΥΝΘΕΣΗ_ΔΕΙΚΤΩΝ!C216)</f>
        <v>3.7285020538983214E-2</v>
      </c>
      <c r="D216" s="10">
        <f>LN(ΣΥΝΘΕΣΗ_ΔΕΙΚΤΩΝ!D217/ΣΥΝΘΕΣΗ_ΔΕΙΚΤΩΝ!D216)</f>
        <v>1.9978466930886295E-2</v>
      </c>
      <c r="E216" s="10">
        <f>LN(ΣΥΝΘΕΣΗ_ΔΕΙΚΤΩΝ!E217/ΣΥΝΘΕΣΗ_ΔΕΙΚΤΩΝ!E216)</f>
        <v>-2.6246734227711056E-3</v>
      </c>
      <c r="F216" s="10">
        <f>LN(ΣΥΝΘΕΣΗ_ΔΕΙΚΤΩΝ!F217/ΣΥΝΘΕΣΗ_ΔΕΙΚΤΩΝ!F216)</f>
        <v>-5.8997221271882708E-3</v>
      </c>
      <c r="G216" s="10">
        <f>LN(ΣΥΝΘΕΣΗ_ΔΕΙΚΤΩΝ!G217/ΣΥΝΘΕΣΗ_ΔΕΙΚΤΩΝ!G216)</f>
        <v>1.4005831188919168E-2</v>
      </c>
      <c r="H216" s="10">
        <f>LN(ΣΥΝΘΕΣΗ_ΔΕΙΚΤΩΝ!H217/ΣΥΝΘΕΣΗ_ΔΕΙΚΤΩΝ!H216)</f>
        <v>1.2283794882152355E-2</v>
      </c>
      <c r="I216" s="10">
        <f>LN(ΣΥΝΘΕΣΗ_ΔΕΙΚΤΩΝ!I217/ΣΥΝΘΕΣΗ_ΔΕΙΚΤΩΝ!I216)</f>
        <v>-9.47874395454377E-3</v>
      </c>
      <c r="J216" s="10">
        <f>LN(ΣΥΝΘΕΣΗ_ΔΕΙΚΤΩΝ!J217/ΣΥΝΘΕΣΗ_ΔΕΙΚΤΩΝ!J216)</f>
        <v>-6.8965790590604405E-3</v>
      </c>
      <c r="K216" s="10">
        <f>LN(ΣΥΝΘΕΣΗ_ΔΕΙΚΤΩΝ!K217/ΣΥΝΘΕΣΗ_ΔΕΙΚΤΩΝ!K216)</f>
        <v>-2.2789189993928538E-2</v>
      </c>
      <c r="L216" s="10">
        <f>LN(ΣΥΝΘΕΣΗ_ΔΕΙΚΤΩΝ!L217/ΣΥΝΘΕΣΗ_ΔΕΙΚΤΩΝ!L216)</f>
        <v>1.980262729617973E-2</v>
      </c>
      <c r="M216" s="10">
        <f>LN(ΣΥΝΘΕΣΗ_ΔΕΙΚΤΩΝ!M217/ΣΥΝΘΕΣΗ_ΔΕΙΚΤΩΝ!M216)</f>
        <v>6.1823999083175599E-3</v>
      </c>
      <c r="N216" s="10">
        <f>LN(ΣΥΝΘΕΣΗ_ΔΕΙΚΤΩΝ!N217/ΣΥΝΘΕΣΗ_ΔΕΙΚΤΩΝ!N216)</f>
        <v>3.1233757822681551E-3</v>
      </c>
      <c r="O216" s="10">
        <f>LN(ΣΥΝΘΕΣΗ_ΔΕΙΚΤΩΝ!O217/ΣΥΝΘΕΣΗ_ΔΕΙΚΤΩΝ!O216)</f>
        <v>1.1299555253933247E-2</v>
      </c>
      <c r="P216" s="10">
        <f>LN(ΣΥΝΘΕΣΗ_ΔΕΙΚΤΩΝ!P217/ΣΥΝΘΕΣΗ_ΔΕΙΚΤΩΝ!P216)</f>
        <v>2.0183289653269487E-2</v>
      </c>
      <c r="Q216" s="10">
        <f>LN(ΣΥΝΘΕΣΗ_ΔΕΙΚΤΩΝ!Q217/ΣΥΝΘΕΣΗ_ΔΕΙΚΤΩΝ!Q216)</f>
        <v>2.6929411878631328E-2</v>
      </c>
      <c r="R216" s="10">
        <f>LN(ΣΥΝΘΕΣΗ_ΔΕΙΚΤΩΝ!R217/ΣΥΝΘΕΣΗ_ΔΕΙΚΤΩΝ!R216)</f>
        <v>1.8503471564559726E-2</v>
      </c>
      <c r="S216" s="10">
        <f>LN(ΣΥΝΘΕΣΗ_ΔΕΙΚΤΩΝ!S217/ΣΥΝΘΕΣΗ_ΔΕΙΚΤΩΝ!S216)</f>
        <v>0</v>
      </c>
      <c r="T216" s="10">
        <f>LN(ΣΥΝΘΕΣΗ_ΔΕΙΚΤΩΝ!T217/ΣΥΝΘΕΣΗ_ΔΕΙΚΤΩΝ!T216)</f>
        <v>3.6920588614048074E-2</v>
      </c>
      <c r="U216" s="10">
        <f>LN(ΣΥΝΘΕΣΗ_ΔΕΙΚΤΩΝ!U217/ΣΥΝΘΕΣΗ_ΔΕΙΚΤΩΝ!U216)</f>
        <v>4.3485111939738676E-2</v>
      </c>
      <c r="V216" s="10">
        <f>LN(ΣΥΝΘΕΣΗ_ΔΕΙΚΤΩΝ!V217/ΣΥΝΘΕΣΗ_ΔΕΙΚΤΩΝ!V216)</f>
        <v>0</v>
      </c>
      <c r="W216" s="10">
        <f>LN(ΣΥΝΘΕΣΗ_ΔΕΙΚΤΩΝ!W217/ΣΥΝΘΕΣΗ_ΔΕΙΚΤΩΝ!W216)</f>
        <v>2.2106775781029996E-2</v>
      </c>
      <c r="X216" s="10">
        <f>LN(ΣΥΝΘΕΣΗ_ΔΕΙΚΤΩΝ!X217/ΣΥΝΘΕΣΗ_ΔΕΙΚΤΩΝ!X216)</f>
        <v>0</v>
      </c>
      <c r="Y216" s="10">
        <f>LN(ΣΥΝΘΕΣΗ_ΔΕΙΚΤΩΝ!Y217/ΣΥΝΘΕΣΗ_ΔΕΙΚΤΩΝ!Y216)</f>
        <v>1.0064786616140617E-2</v>
      </c>
      <c r="Z216" s="10">
        <f>LN(ΣΥΝΘΕΣΗ_ΔΕΙΚΤΩΝ!Z217/ΣΥΝΘΕΣΗ_ΔΕΙΚΤΩΝ!Z216)</f>
        <v>-5.7637047167501294E-3</v>
      </c>
      <c r="AA216" s="10">
        <f>LN(ΣΥΝΘΕΣΗ_ΔΕΙΚΤΩΝ!AA217/ΣΥΝΘΕΣΗ_ΔΕΙΚΤΩΝ!AA216)</f>
        <v>0</v>
      </c>
      <c r="AB216" s="10">
        <f>LN(ΣΥΝΘΕΣΗ_ΔΕΙΚΤΩΝ!AB217/ΣΥΝΘΕΣΗ_ΔΕΙΚΤΩΝ!AB216)</f>
        <v>8.0483331828284151E-3</v>
      </c>
      <c r="AC216" s="10">
        <f>LN(ΣΥΝΘΕΣΗ_ΔΕΙΚΤΩΝ!AC217/ΣΥΝΘΕΣΗ_ΔΕΙΚΤΩΝ!AC216)</f>
        <v>4.1580101486638982E-3</v>
      </c>
      <c r="AD216" s="10">
        <f>LN(ΣΥΝΘΕΣΗ_ΔΕΙΚΤΩΝ!AD217/ΣΥΝΘΕΣΗ_ΔΕΙΚΤΩΝ!AD216)</f>
        <v>2.9688821527921717E-2</v>
      </c>
      <c r="AE216" s="10">
        <f>LN(ΣΥΝΘΕΣΗ_ΔΕΙΚΤΩΝ!AE217/ΣΥΝΘΕΣΗ_ΔΕΙΚΤΩΝ!AE216)</f>
        <v>4.2046312820318704E-3</v>
      </c>
      <c r="AF216" s="10">
        <f>LN(ΣΥΝΘΕΣΗ_ΔΕΙΚΤΩΝ!AF217/ΣΥΝΘΕΣΗ_ΔΕΙΚΤΩΝ!AF216)</f>
        <v>-5.1679701584425612E-3</v>
      </c>
      <c r="AG216" s="10">
        <f>LN(ΣΥΝΘΕΣΗ_ΔΕΙΚΤΩΝ!AG217/ΣΥΝΘΕΣΗ_ΔΕΙΚΤΩΝ!AG216)</f>
        <v>2.0181641562371953E-3</v>
      </c>
      <c r="AH216" s="10">
        <f>LN(ΣΥΝΘΕΣΗ_ΔΕΙΚΤΩΝ!AH217/ΣΥΝΘΕΣΗ_ΔΕΙΚΤΩΝ!AH216)</f>
        <v>-2.6937655731808487E-2</v>
      </c>
      <c r="AI216" s="10">
        <f>LN(ΣΥΝΘΕΣΗ_ΔΕΙΚΤΩΝ!AI217/ΣΥΝΘΕΣΗ_ΔΕΙΚΤΩΝ!AI216)</f>
        <v>1.398624197473987E-2</v>
      </c>
      <c r="AJ216" s="10">
        <f>LN(ΣΥΝΘΕΣΗ_ΔΕΙΚΤΩΝ!AJ217/ΣΥΝΘΕΣΗ_ΔΕΙΚΤΩΝ!AJ216)</f>
        <v>2.5434897147821604E-2</v>
      </c>
      <c r="AK216" s="10">
        <f>LN(ΣΥΝΘΕΣΗ_ΔΕΙΚΤΩΝ!AK217/ΣΥΝΘΕΣΗ_ΔΕΙΚΤΩΝ!AK216)</f>
        <v>3.1623188430512143E-2</v>
      </c>
    </row>
    <row r="217" spans="1:37" x14ac:dyDescent="0.25">
      <c r="A217" s="5">
        <v>43139</v>
      </c>
      <c r="B217" s="10">
        <f>LN(ΣΥΝΘΕΣΗ_ΔΕΙΚΤΩΝ!B218/ΣΥΝΘΕΣΗ_ΔΕΙΚΤΩΝ!B217)</f>
        <v>1.9443910461882819E-3</v>
      </c>
      <c r="C217" s="10">
        <f>LN(ΣΥΝΘΕΣΗ_ΔΕΙΚΤΩΝ!C218/ΣΥΝΘΕΣΗ_ΔΕΙΚΤΩΝ!C217)</f>
        <v>-5.396667172154276E-3</v>
      </c>
      <c r="D217" s="10">
        <f>LN(ΣΥΝΘΕΣΗ_ΔΕΙΚΤΩΝ!D218/ΣΥΝΘΕΣΗ_ΔΕΙΚΤΩΝ!D217)</f>
        <v>-1.1049836186584935E-2</v>
      </c>
      <c r="E217" s="10">
        <f>LN(ΣΥΝΘΕΣΗ_ΔΕΙΚΤΩΝ!E218/ΣΥΝΘΕΣΗ_ΔΕΙΚΤΩΝ!E217)</f>
        <v>-6.5919816821529489E-3</v>
      </c>
      <c r="F217" s="10">
        <f>LN(ΣΥΝΘΕΣΗ_ΔΕΙΚΤΩΝ!F218/ΣΥΝΘΕΣΗ_ΔΕΙΚΤΩΝ!F217)</f>
        <v>1.4781968693109652E-3</v>
      </c>
      <c r="G217" s="10">
        <f>LN(ΣΥΝΘΕΣΗ_ΔΕΙΚΤΩΝ!G218/ΣΥΝΘΕΣΗ_ΔΕΙΚΤΩΝ!G217)</f>
        <v>2.7777795639023694E-3</v>
      </c>
      <c r="H217" s="10">
        <f>LN(ΣΥΝΘΕΣΗ_ΔΕΙΚΤΩΝ!H218/ΣΥΝΘΕΣΗ_ΔΕΙΚΤΩΝ!H217)</f>
        <v>-2.9281371250723484E-2</v>
      </c>
      <c r="I217" s="10">
        <f>LN(ΣΥΝΘΕΣΗ_ΔΕΙΚΤΩΝ!I218/ΣΥΝΘΕΣΗ_ΔΕΙΚΤΩΝ!I217)</f>
        <v>1.9029501460860636E-3</v>
      </c>
      <c r="J217" s="10">
        <f>LN(ΣΥΝΘΕΣΗ_ΔΕΙΚΤΩΝ!J218/ΣΥΝΘΕΣΗ_ΔΕΙΚΤΩΝ!J217)</f>
        <v>-1.7452449951226166E-2</v>
      </c>
      <c r="K217" s="10">
        <f>LN(ΣΥΝΘΕΣΗ_ΔΕΙΚΤΩΝ!K218/ΣΥΝΘΕΣΗ_ΔΕΙΚΤΩΝ!K217)</f>
        <v>-3.1683090844052859E-2</v>
      </c>
      <c r="L217" s="10">
        <f>LN(ΣΥΝΘΕΣΗ_ΔΕΙΚΤΩΝ!L218/ΣΥΝΘΕΣΗ_ΔΕΙΚΤΩΝ!L217)</f>
        <v>-9.8522964430115944E-3</v>
      </c>
      <c r="M217" s="10">
        <f>LN(ΣΥΝΘΕΣΗ_ΔΕΙΚΤΩΝ!M218/ΣΥΝΘΕΣΗ_ΔΕΙΚΤΩΝ!M217)</f>
        <v>0</v>
      </c>
      <c r="N217" s="10">
        <f>LN(ΣΥΝΘΕΣΗ_ΔΕΙΚΤΩΝ!N218/ΣΥΝΘΕΣΗ_ΔΕΙΚΤΩΝ!N217)</f>
        <v>-7.3031101849760473E-3</v>
      </c>
      <c r="O217" s="10">
        <f>LN(ΣΥΝΘΕΣΗ_ΔΕΙΚΤΩΝ!O218/ΣΥΝΘΕΣΗ_ΔΕΙΚΤΩΝ!O217)</f>
        <v>-4.0941715326631148E-3</v>
      </c>
      <c r="P217" s="10">
        <f>LN(ΣΥΝΘΕΣΗ_ΔΕΙΚΤΩΝ!P218/ΣΥΝΘΕΣΗ_ΔΕΙΚΤΩΝ!P217)</f>
        <v>-2.2126924861840785E-2</v>
      </c>
      <c r="Q217" s="10">
        <f>LN(ΣΥΝΘΕΣΗ_ΔΕΙΚΤΩΝ!Q218/ΣΥΝΘΕΣΗ_ΔΕΙΚΤΩΝ!Q217)</f>
        <v>-1.2150817782512579E-2</v>
      </c>
      <c r="R217" s="10">
        <f>LN(ΣΥΝΘΕΣΗ_ΔΕΙΚΤΩΝ!R218/ΣΥΝΘΕΣΗ_ΔΕΙΚΤΩΝ!R217)</f>
        <v>-1.1735256218420965E-2</v>
      </c>
      <c r="S217" s="10">
        <f>LN(ΣΥΝΘΕΣΗ_ΔΕΙΚΤΩΝ!S218/ΣΥΝΘΕΣΗ_ΔΕΙΚΤΩΝ!S217)</f>
        <v>-1.05318598465859E-3</v>
      </c>
      <c r="T217" s="10">
        <f>LN(ΣΥΝΘΕΣΗ_ΔΕΙΚΤΩΝ!T218/ΣΥΝΘΕΣΗ_ΔΕΙΚΤΩΝ!T217)</f>
        <v>-1.9376278963138607E-2</v>
      </c>
      <c r="U217" s="10">
        <f>LN(ΣΥΝΘΕΣΗ_ΔΕΙΚΤΩΝ!U218/ΣΥΝΘΕΣΗ_ΔΕΙΚΤΩΝ!U217)</f>
        <v>2.6248226074936411E-2</v>
      </c>
      <c r="V217" s="10">
        <f>LN(ΣΥΝΘΕΣΗ_ΔΕΙΚΤΩΝ!V218/ΣΥΝΘΕΣΗ_ΔΕΙΚΤΩΝ!V217)</f>
        <v>-1.0582109330536972E-2</v>
      </c>
      <c r="W217" s="10">
        <f>LN(ΣΥΝΘΕΣΗ_ΔΕΙΚΤΩΝ!W218/ΣΥΝΘΕΣΗ_ΔΕΙΚΤΩΝ!W217)</f>
        <v>-8.0878546016988923E-3</v>
      </c>
      <c r="X217" s="10">
        <f>LN(ΣΥΝΘΕΣΗ_ΔΕΙΚΤΩΝ!X218/ΣΥΝΘΕΣΗ_ΔΕΙΚΤΩΝ!X217)</f>
        <v>0</v>
      </c>
      <c r="Y217" s="10">
        <f>LN(ΣΥΝΘΕΣΗ_ΔΕΙΚΤΩΝ!Y218/ΣΥΝΘΕΣΗ_ΔΕΙΚΤΩΝ!Y217)</f>
        <v>8.5470605784583476E-3</v>
      </c>
      <c r="Z217" s="10">
        <f>LN(ΣΥΝΘΕΣΗ_ΔΕΙΚΤΩΝ!Z218/ΣΥΝΘΕΣΗ_ΔΕΙΚΤΩΝ!Z217)</f>
        <v>5.7637047167501338E-3</v>
      </c>
      <c r="AA217" s="10">
        <f>LN(ΣΥΝΘΕΣΗ_ΔΕΙΚΤΩΝ!AA218/ΣΥΝΘΕΣΗ_ΔΕΙΚΤΩΝ!AA217)</f>
        <v>2.2728251077556091E-2</v>
      </c>
      <c r="AB217" s="10">
        <f>LN(ΣΥΝΘΕΣΗ_ΔΕΙΚΤΩΝ!AB218/ΣΥΝΘΕΣΗ_ΔΕΙΚΤΩΝ!AB217)</f>
        <v>9.9701723198498508E-3</v>
      </c>
      <c r="AC217" s="10">
        <f>LN(ΣΥΝΘΕΣΗ_ΔΕΙΚΤΩΝ!AC218/ΣΥΝΘΕΣΗ_ΔΕΙΚΤΩΝ!AC217)</f>
        <v>4.1407926660313871E-3</v>
      </c>
      <c r="AD217" s="10">
        <f>LN(ΣΥΝΘΕΣΗ_ΔΕΙΚΤΩΝ!AD218/ΣΥΝΘΕΣΗ_ΔΕΙΚΤΩΝ!AD217)</f>
        <v>1.8250640761197215E-2</v>
      </c>
      <c r="AE217" s="10">
        <f>LN(ΣΥΝΘΕΣΗ_ΔΕΙΚΤΩΝ!AE218/ΣΥΝΘΕΣΗ_ΔΕΙΚΤΩΝ!AE217)</f>
        <v>0</v>
      </c>
      <c r="AF217" s="10">
        <f>LN(ΣΥΝΘΕΣΗ_ΔΕΙΚΤΩΝ!AF218/ΣΥΝΘΕΣΗ_ΔΕΙΚΤΩΝ!AF217)</f>
        <v>2.5576841789649776E-2</v>
      </c>
      <c r="AG217" s="10">
        <f>LN(ΣΥΝΘΕΣΗ_ΔΕΙΚΤΩΝ!AG218/ΣΥΝΘΕΣΗ_ΔΕΙΚΤΩΝ!AG217)</f>
        <v>4.024150299725548E-3</v>
      </c>
      <c r="AH217" s="10">
        <f>LN(ΣΥΝΘΕΣΗ_ΔΕΙΚΤΩΝ!AH218/ΣΥΝΘΕΣΗ_ΔΕΙΚΤΩΝ!AH217)</f>
        <v>4.0139167590344263E-2</v>
      </c>
      <c r="AI217" s="10">
        <f>LN(ΣΥΝΘΕΣΗ_ΔΕΙΚΤΩΝ!AI218/ΣΥΝΘΕΣΗ_ΔΕΙΚΤΩΝ!AI217)</f>
        <v>-6.9686693160933158E-3</v>
      </c>
      <c r="AJ217" s="10">
        <f>LN(ΣΥΝΘΕΣΗ_ΔΕΙΚΤΩΝ!AJ218/ΣΥΝΘΕΣΗ_ΔΕΙΚΤΩΝ!AJ217)</f>
        <v>-1.1481182373956254E-2</v>
      </c>
      <c r="AK217" s="10">
        <f>LN(ΣΥΝΘΕΣΗ_ΔΕΙΚΤΩΝ!AK218/ΣΥΝΘΕΣΗ_ΔΕΙΚΤΩΝ!AK217)</f>
        <v>-1.1741817876683174E-2</v>
      </c>
    </row>
    <row r="218" spans="1:37" x14ac:dyDescent="0.25">
      <c r="A218" s="5">
        <v>43140</v>
      </c>
      <c r="B218" s="10">
        <f>LN(ΣΥΝΘΕΣΗ_ΔΕΙΚΤΩΝ!B219/ΣΥΝΘΕΣΗ_ΔΕΙΚΤΩΝ!B218)</f>
        <v>-7.4088855182671172E-3</v>
      </c>
      <c r="C218" s="10">
        <f>LN(ΣΥΝΘΕΣΗ_ΔΕΙΚΤΩΝ!C219/ΣΥΝΘΕΣΗ_ΔΕΙΚΤΩΝ!C218)</f>
        <v>-2.2989518224698833E-2</v>
      </c>
      <c r="D218" s="10">
        <f>LN(ΣΥΝΘΕΣΗ_ΔΕΙΚΤΩΝ!D219/ΣΥΝΘΕΣΗ_ΔΕΙΚΤΩΝ!D218)</f>
        <v>0</v>
      </c>
      <c r="E218" s="10">
        <f>LN(ΣΥΝΘΕΣΗ_ΔΕΙΚΤΩΝ!E219/ΣΥΝΘΕΣΗ_ΔΕΙΚΤΩΝ!E218)</f>
        <v>5.2770571008438193E-3</v>
      </c>
      <c r="F218" s="10">
        <f>LN(ΣΥΝΘΕΣΗ_ΔΕΙΚΤΩΝ!F219/ΣΥΝΘΕΣΗ_ΔΕΙΚΤΩΝ!F218)</f>
        <v>-1.788423225642076E-2</v>
      </c>
      <c r="G218" s="10">
        <f>LN(ΣΥΝΘΕΣΗ_ΔΕΙΚΤΩΝ!G219/ΣΥΝΘΕΣΗ_ΔΕΙΚΤΩΝ!G218)</f>
        <v>-2.6705733259138057E-2</v>
      </c>
      <c r="H218" s="10">
        <f>LN(ΣΥΝΘΕΣΗ_ΔΕΙΚΤΩΝ!H219/ΣΥΝΘΕΣΗ_ΔΕΙΚΤΩΝ!H218)</f>
        <v>0</v>
      </c>
      <c r="I218" s="10">
        <f>LN(ΣΥΝΘΕΣΗ_ΔΕΙΚΤΩΝ!I219/ΣΥΝΘΕΣΗ_ΔΕΙΚΤΩΝ!I218)</f>
        <v>-1.1472401162236696E-2</v>
      </c>
      <c r="J218" s="10">
        <f>LN(ΣΥΝΘΕΣΗ_ΔΕΙΚΤΩΝ!J219/ΣΥΝΘΕΣΗ_ΔΕΙΚΤΩΝ!J218)</f>
        <v>2.0906684819313643E-2</v>
      </c>
      <c r="K218" s="10">
        <f>LN(ΣΥΝΘΕΣΗ_ΔΕΙΚΤΩΝ!K219/ΣΥΝΘΕΣΗ_ΔΕΙΚΤΩΝ!K218)</f>
        <v>-2.9831757615035839E-2</v>
      </c>
      <c r="L218" s="10">
        <f>LN(ΣΥΝΘΕΣΗ_ΔΕΙΚΤΩΝ!L219/ΣΥΝΘΕΣΗ_ΔΕΙΚΤΩΝ!L218)</f>
        <v>-2.0000666706669543E-2</v>
      </c>
      <c r="M218" s="10">
        <f>LN(ΣΥΝΘΕΣΗ_ΔΕΙΚΤΩΝ!M219/ΣΥΝΘΕΣΗ_ΔΕΙΚΤΩΝ!M218)</f>
        <v>-1.7094433359300183E-2</v>
      </c>
      <c r="N218" s="10">
        <f>LN(ΣΥΝΘΕΣΗ_ΔΕΙΚΤΩΝ!N219/ΣΥΝΘΕΣΗ_ΔΕΙΚΤΩΝ!N218)</f>
        <v>3.1364374901303115E-3</v>
      </c>
      <c r="O218" s="10">
        <f>LN(ΣΥΝΘΕΣΗ_ΔΕΙΚΤΩΝ!O219/ΣΥΝΘΕΣΗ_ΔΕΙΚΤΩΝ!O218)</f>
        <v>-3.0816665374080007E-3</v>
      </c>
      <c r="P218" s="10">
        <f>LN(ΣΥΝΘΕΣΗ_ΔΕΙΚΤΩΝ!P219/ΣΥΝΘΕΣΗ_ΔΕΙΚΤΩΝ!P218)</f>
        <v>-1.7664836179805219E-2</v>
      </c>
      <c r="Q218" s="10">
        <f>LN(ΣΥΝΘΕΣΗ_ΔΕΙΚΤΩΝ!Q219/ΣΥΝΘΕΣΗ_ΔΕΙΚΤΩΝ!Q218)</f>
        <v>2.0569388248108438E-2</v>
      </c>
      <c r="R218" s="10">
        <f>LN(ΣΥΝΘΕΣΗ_ΔΕΙΚΤΩΝ!R219/ΣΥΝΘΕΣΗ_ΔΕΙΚΤΩΝ!R218)</f>
        <v>-1.7865213557869731E-2</v>
      </c>
      <c r="S218" s="10">
        <f>LN(ΣΥΝΘΕΣΗ_ΔΕΙΚΤΩΝ!S219/ΣΥΝΘΕΣΗ_ΔΕΙΚΤΩΝ!S218)</f>
        <v>-6.3425159764704045E-3</v>
      </c>
      <c r="T218" s="10">
        <f>LN(ΣΥΝΘΕΣΗ_ΔΕΙΚΤΩΝ!T219/ΣΥΝΘΕΣΗ_ΔΕΙΚΤΩΝ!T218)</f>
        <v>-1.0929070532190317E-2</v>
      </c>
      <c r="U218" s="10">
        <f>LN(ΣΥΝΘΕΣΗ_ΔΕΙΚΤΩΝ!U219/ΣΥΝΘΕΣΗ_ΔΕΙΚΤΩΝ!U218)</f>
        <v>-5.1948168771040228E-3</v>
      </c>
      <c r="V218" s="10">
        <f>LN(ΣΥΝΘΕΣΗ_ΔΕΙΚΤΩΝ!V219/ΣΥΝΘΕΣΗ_ΔΕΙΚΤΩΝ!V218)</f>
        <v>-2.5135973271542274E-2</v>
      </c>
      <c r="W218" s="10">
        <f>LN(ΣΥΝΘΕΣΗ_ΔΕΙΚΤΩΝ!W219/ΣΥΝΘΕΣΗ_ΔΕΙΚΤΩΝ!W218)</f>
        <v>-1.8735911057469818E-2</v>
      </c>
      <c r="X218" s="10">
        <f>LN(ΣΥΝΘΕΣΗ_ΔΕΙΚΤΩΝ!X219/ΣΥΝΘΕΣΗ_ΔΕΙΚΤΩΝ!X218)</f>
        <v>-2.2753138371356509E-3</v>
      </c>
      <c r="Y218" s="10">
        <f>LN(ΣΥΝΘΕΣΗ_ΔΕΙΚΤΩΝ!Y219/ΣΥΝΘΕΣΗ_ΔΕΙΚΤΩΝ!Y218)</f>
        <v>-5.0920090427256752E-2</v>
      </c>
      <c r="Z218" s="10">
        <f>LN(ΣΥΝΘΕΣΗ_ΔΕΙΚΤΩΝ!Z219/ΣΥΝΘΕΣΗ_ΔΕΙΚΤΩΝ!Z218)</f>
        <v>-2.0320002490957494E-2</v>
      </c>
      <c r="AA218" s="10">
        <f>LN(ΣΥΝΘΕΣΗ_ΔΕΙΚΤΩΝ!AA219/ΣΥΝΘΕΣΗ_ΔΕΙΚΤΩΝ!AA218)</f>
        <v>-2.7336554163750387E-2</v>
      </c>
      <c r="AB218" s="10">
        <f>LN(ΣΥΝΘΕΣΗ_ΔΕΙΚΤΩΝ!AB219/ΣΥΝΘΕΣΗ_ΔΕΙΚΤΩΝ!AB218)</f>
        <v>-3.021377859649671E-2</v>
      </c>
      <c r="AC218" s="10">
        <f>LN(ΣΥΝΘΕΣΗ_ΔΕΙΚΤΩΝ!AC219/ΣΥΝΘΕΣΗ_ΔΕΙΚΤΩΝ!AC218)</f>
        <v>-4.1407926660312769E-3</v>
      </c>
      <c r="AD218" s="10">
        <f>LN(ΣΥΝΘΕΣΗ_ΔΕΙΚΤΩΝ!AD219/ΣΥΝΘΕΣΗ_ΔΕΙΚΤΩΝ!AD218)</f>
        <v>-4.2643987864574278E-3</v>
      </c>
      <c r="AE218" s="10">
        <f>LN(ΣΥΝΘΕΣΗ_ΔΕΙΚΤΩΝ!AE219/ΣΥΝΘΕΣΗ_ΔΕΙΚΤΩΝ!AE218)</f>
        <v>-2.8370697129215576E-2</v>
      </c>
      <c r="AF218" s="10">
        <f>LN(ΣΥΝΘΕΣΗ_ΔΕΙΚΤΩΝ!AF219/ΣΥΝΘΕΣΗ_ΔΕΙΚΤΩΝ!AF218)</f>
        <v>1.2547216052088556E-2</v>
      </c>
      <c r="AG218" s="10">
        <f>LN(ΣΥΝΘΕΣΗ_ΔΕΙΚΤΩΝ!AG219/ΣΥΝΘΕΣΗ_ΔΕΙΚΤΩΝ!AG218)</f>
        <v>2.006018726865766E-3</v>
      </c>
      <c r="AH218" s="10">
        <f>LN(ΣΥΝΘΕΣΗ_ΔΕΙΚΤΩΝ!AH219/ΣΥΝΘΕΣΗ_ΔΕΙΚΤΩΝ!AH218)</f>
        <v>3.2733253449691085E-3</v>
      </c>
      <c r="AI218" s="10">
        <f>LN(ΣΥΝΘΕΣΗ_ΔΕΙΚΤΩΝ!AI219/ΣΥΝΘΕΣΗ_ΔΕΙΚΤΩΝ!AI218)</f>
        <v>1.3889112160667093E-2</v>
      </c>
      <c r="AJ218" s="10">
        <f>LN(ΣΥΝΘΕΣΗ_ΔΕΙΚΤΩΝ!AJ219/ΣΥΝΘΕΣΗ_ΔΕΙΚΤΩΝ!AJ218)</f>
        <v>-1.1614532420693002E-2</v>
      </c>
      <c r="AK218" s="10">
        <f>LN(ΣΥΝΘΕΣΗ_ΔΕΙΚΤΩΝ!AK219/ΣΥΝΘΕΣΗ_ΔΕΙΚΤΩΝ!AK218)</f>
        <v>-1.5873349156290122E-2</v>
      </c>
    </row>
    <row r="219" spans="1:37" x14ac:dyDescent="0.25">
      <c r="A219" s="5">
        <v>43143</v>
      </c>
      <c r="B219" s="10">
        <f>LN(ΣΥΝΘΕΣΗ_ΔΕΙΚΤΩΝ!B220/ΣΥΝΘΕΣΗ_ΔΕΙΚΤΩΝ!B219)</f>
        <v>-2.216157180285256E-2</v>
      </c>
      <c r="C219" s="10">
        <f>LN(ΣΥΝΘΕΣΗ_ΔΕΙΚΤΩΝ!C220/ΣΥΝΘΕΣΗ_ΔΕΙΚΤΩΝ!C219)</f>
        <v>-2.2397352813025365E-2</v>
      </c>
      <c r="D219" s="10">
        <f>LN(ΣΥΝΘΕΣΗ_ΔΕΙΚΤΩΝ!D220/ΣΥΝΘΕΣΗ_ΔΕΙΚΤΩΝ!D219)</f>
        <v>-7.8081824478116986E-3</v>
      </c>
      <c r="E219" s="10">
        <f>LN(ΣΥΝΘΕΣΗ_ΔΕΙΚΤΩΝ!E220/ΣΥΝΘΕΣΗ_ΔΕΙΚΤΩΝ!E219)</f>
        <v>-6.6006840313520242E-3</v>
      </c>
      <c r="F219" s="10">
        <f>LN(ΣΥΝΘΕΣΗ_ΔΕΙΚΤΩΝ!F220/ΣΥΝΘΕΣΗ_ΔΕΙΚΤΩΝ!F219)</f>
        <v>1.4925650216675574E-2</v>
      </c>
      <c r="G219" s="10">
        <f>LN(ΣΥΝΘΕΣΗ_ΔΕΙΚΤΩΝ!G220/ΣΥΝΘΕΣΗ_ΔΕΙΚΤΩΝ!G219)</f>
        <v>-2.3055776299925737E-2</v>
      </c>
      <c r="H219" s="10">
        <f>LN(ΣΥΝΘΕΣΗ_ΔΕΙΚΤΩΝ!H220/ΣΥΝΘΕΣΗ_ΔΕΙΚΤΩΝ!H219)</f>
        <v>-3.13432505657113E-2</v>
      </c>
      <c r="I219" s="10">
        <f>LN(ΣΥΝΘΕΣΗ_ΔΕΙΚΤΩΝ!I220/ΣΥΝΘΕΣΗ_ΔΕΙΚΤΩΝ!I219)</f>
        <v>-1.7459221371768543E-2</v>
      </c>
      <c r="J219" s="10">
        <f>LN(ΣΥΝΘΕΣΗ_ΔΕΙΚΤΩΝ!J220/ΣΥΝΘΕΣΗ_ΔΕΙΚΤΩΝ!J219)</f>
        <v>2.0478531343540701E-2</v>
      </c>
      <c r="K219" s="10">
        <f>LN(ΣΥΝΘΕΣΗ_ΔΕΙΚΤΩΝ!K220/ΣΥΝΘΕΣΗ_ΔΕΙΚΤΩΝ!K219)</f>
        <v>1.289416145301466E-2</v>
      </c>
      <c r="L219" s="10">
        <f>LN(ΣΥΝΘΕΣΗ_ΔΕΙΚΤΩΝ!L220/ΣΥΝΘΕΣΗ_ΔΕΙΚΤΩΝ!L219)</f>
        <v>-1.5267472130788421E-2</v>
      </c>
      <c r="M219" s="10">
        <f>LN(ΣΥΝΘΕΣΗ_ΔΕΙΚΤΩΝ!M220/ΣΥΝΘΕΣΗ_ΔΕΙΚΤΩΝ!M219)</f>
        <v>-4.7132844520983135E-3</v>
      </c>
      <c r="N219" s="10">
        <f>LN(ΣΥΝΘΕΣΗ_ΔΕΙΚΤΩΝ!N220/ΣΥΝΘΕΣΗ_ΔΕΙΚΤΩΝ!N219)</f>
        <v>-1.1548684784782208E-2</v>
      </c>
      <c r="O219" s="10">
        <f>LN(ΣΥΝΘΕΣΗ_ΔΕΙΚΤΩΝ!O220/ΣΥΝΘΕΣΗ_ΔΕΙΚΤΩΝ!O219)</f>
        <v>-5.1573090071448105E-3</v>
      </c>
      <c r="P219" s="10">
        <f>LN(ΣΥΝΘΕΣΗ_ΔΕΙΚΤΩΝ!P220/ΣΥΝΘΕΣΗ_ΔΕΙΚΤΩΝ!P219)</f>
        <v>9.8522964430116395E-3</v>
      </c>
      <c r="Q219" s="10">
        <f>LN(ΣΥΝΘΕΣΗ_ΔΕΙΚΤΩΝ!Q220/ΣΥΝΘΕΣΗ_ΔΕΙΚΤΩΝ!Q219)</f>
        <v>-2.4243611609992739E-2</v>
      </c>
      <c r="R219" s="10">
        <f>LN(ΣΥΝΘΕΣΗ_ΔΕΙΚΤΩΝ!R220/ΣΥΝΘΕΣΗ_ΔΕΙΚΤΩΝ!R219)</f>
        <v>4.2826617920007281E-3</v>
      </c>
      <c r="S219" s="10">
        <f>LN(ΣΥΝΘΕΣΗ_ΔΕΙΚΤΩΝ!S220/ΣΥΝΘΕΣΗ_ΔΕΙΚΤΩΝ!S219)</f>
        <v>-1.066108178611359E-2</v>
      </c>
      <c r="T219" s="10">
        <f>LN(ΣΥΝΘΕΣΗ_ΔΕΙΚΤΩΝ!T220/ΣΥΝΘΕΣΗ_ΔΕΙΚΤΩΝ!T219)</f>
        <v>1.092907053219023E-2</v>
      </c>
      <c r="U219" s="10">
        <f>LN(ΣΥΝΘΕΣΗ_ΔΕΙΚΤΩΝ!U220/ΣΥΝΘΕΣΗ_ΔΕΙΚΤΩΝ!U219)</f>
        <v>5.19481687710393E-3</v>
      </c>
      <c r="V219" s="10">
        <f>LN(ΣΥΝΘΕΣΗ_ΔΕΙΚΤΩΝ!V220/ΣΥΝΘΕΣΗ_ΔΕΙΚΤΩΝ!V219)</f>
        <v>-1.0969031370573933E-2</v>
      </c>
      <c r="W219" s="10">
        <f>LN(ΣΥΝΘΕΣΗ_ΔΕΙΚΤΩΝ!W220/ΣΥΝΘΕΣΗ_ΔΕΙΚΤΩΝ!W219)</f>
        <v>-1.6686918785014711E-2</v>
      </c>
      <c r="X219" s="10">
        <f>LN(ΣΥΝΘΕΣΗ_ΔΕΙΚΤΩΝ!X220/ΣΥΝΘΕΣΗ_ΔΕΙΚΤΩΝ!X219)</f>
        <v>-9.1533819864872482E-3</v>
      </c>
      <c r="Y219" s="10">
        <f>LN(ΣΥΝΘΕΣΗ_ΔΕΙΚΤΩΝ!Y220/ΣΥΝΘΕΣΗ_ΔΕΙΚΤΩΝ!Y219)</f>
        <v>2.9413885206293192E-2</v>
      </c>
      <c r="Z219" s="10">
        <f>LN(ΣΥΝΘΕΣΗ_ΔΕΙΚΤΩΝ!Z220/ΣΥΝΘΕΣΗ_ΔΕΙΚΤΩΝ!Z219)</f>
        <v>2.9282597790883597E-3</v>
      </c>
      <c r="AA219" s="10">
        <f>LN(ΣΥΝΘΕΣΗ_ΔΕΙΚΤΩΝ!AA220/ΣΥΝΘΕΣΗ_ΔΕΙΚΤΩΝ!AA219)</f>
        <v>-1.1554016305558739E-3</v>
      </c>
      <c r="AB219" s="10">
        <f>LN(ΣΥΝΘΕΣΗ_ΔΕΙΚΤΩΝ!AB220/ΣΥΝΘΕΣΗ_ΔΕΙΚΤΩΝ!AB219)</f>
        <v>2.042901629800331E-3</v>
      </c>
      <c r="AC219" s="10">
        <f>LN(ΣΥΝΘΕΣΗ_ΔΕΙΚΤΩΝ!AC220/ΣΥΝΘΕΣΗ_ΔΕΙΚΤΩΝ!AC219)</f>
        <v>3.666398437159131E-2</v>
      </c>
      <c r="AD219" s="10">
        <f>LN(ΣΥΝΘΕΣΗ_ΔΕΙΚΤΩΝ!AD220/ΣΥΝΘΕΣΗ_ΔΕΙΚΤΩΝ!AD219)</f>
        <v>2.5317807984289786E-2</v>
      </c>
      <c r="AE219" s="10">
        <f>LN(ΣΥΝΘΕΣΗ_ΔΕΙΚΤΩΝ!AE220/ΣΥΝΘΕΣΗ_ΔΕΙΚΤΩΝ!AE219)</f>
        <v>0</v>
      </c>
      <c r="AF219" s="10">
        <f>LN(ΣΥΝΘΕΣΗ_ΔΕΙΚΤΩΝ!AF220/ΣΥΝΘΕΣΗ_ΔΕΙΚΤΩΝ!AF219)</f>
        <v>2.4906613124518304E-3</v>
      </c>
      <c r="AG219" s="10">
        <f>LN(ΣΥΝΘΕΣΗ_ΔΕΙΚΤΩΝ!AG220/ΣΥΝΘΕΣΗ_ΔΕΙΚΤΩΝ!AG219)</f>
        <v>-2.006018726865743E-3</v>
      </c>
      <c r="AH219" s="10">
        <f>LN(ΣΥΝΘΕΣΗ_ΔΕΙΚΤΩΝ!AH220/ΣΥΝΘΕΣΗ_ΔΕΙΚΤΩΝ!AH219)</f>
        <v>-4.3412492935313539E-2</v>
      </c>
      <c r="AI219" s="10">
        <f>LN(ΣΥΝΘΕΣΗ_ΔΕΙΚΤΩΝ!AI220/ΣΥΝΘΕΣΗ_ΔΕΙΚΤΩΝ!AI219)</f>
        <v>1.709443335930004E-2</v>
      </c>
      <c r="AJ219" s="10">
        <f>LN(ΣΥΝΘΕΣΗ_ΔΕΙΚΤΩΝ!AJ220/ΣΥΝΘΕΣΗ_ΔΕΙΚΤΩΝ!AJ219)</f>
        <v>4.6620131058111502E-3</v>
      </c>
      <c r="AK219" s="10">
        <f>LN(ΣΥΝΘΕΣΗ_ΔΕΙΚΤΩΝ!AK220/ΣΥΝΘΕΣΗ_ΔΕΙΚΤΩΝ!AK219)</f>
        <v>3.9920212695374567E-3</v>
      </c>
    </row>
    <row r="220" spans="1:37" x14ac:dyDescent="0.25">
      <c r="A220" s="5">
        <v>43144</v>
      </c>
      <c r="B220" s="10">
        <f>LN(ΣΥΝΘΕΣΗ_ΔΕΙΚΤΩΝ!B221/ΣΥΝΘΕΣΗ_ΔΕΙΚΤΩΝ!B220)</f>
        <v>1.9418085857101731E-2</v>
      </c>
      <c r="C220" s="10">
        <f>LN(ΣΥΝΘΕΣΗ_ΔΕΙΚΤΩΝ!C221/ΣΥΝΘΕΣΗ_ΔΕΙΚΤΩΝ!C220)</f>
        <v>-9.1013142463456358E-3</v>
      </c>
      <c r="D220" s="10">
        <f>LN(ΣΥΝΘΕΣΗ_ΔΕΙΚΤΩΝ!D221/ΣΥΝΘΕΣΗ_ΔΕΙΚΤΩΝ!D220)</f>
        <v>2.7610809743991407E-2</v>
      </c>
      <c r="E220" s="10">
        <f>LN(ΣΥΝΘΕΣΗ_ΔΕΙΚΤΩΝ!E221/ΣΥΝΘΕΣΗ_ΔΕΙΚΤΩΝ!E220)</f>
        <v>-3.9814252991849219E-3</v>
      </c>
      <c r="F220" s="10">
        <f>LN(ΣΥΝΘΕΣΗ_ΔΕΙΚΤΩΝ!F221/ΣΥΝΘΕΣΗ_ΔΕΙΚΤΩΝ!F220)</f>
        <v>0</v>
      </c>
      <c r="G220" s="10">
        <f>LN(ΣΥΝΘΕΣΗ_ΔΕΙΚΤΩΝ!G221/ΣΥΝΘΕΣΗ_ΔΕΙΚΤΩΝ!G220)</f>
        <v>-2.3599915340873492E-2</v>
      </c>
      <c r="H220" s="10">
        <f>LN(ΣΥΝΘΕΣΗ_ΔΕΙΚΤΩΝ!H221/ΣΥΝΘΕΣΗ_ΔΕΙΚΤΩΝ!H220)</f>
        <v>2.56125758567263E-2</v>
      </c>
      <c r="I220" s="10">
        <f>LN(ΣΥΝΘΕΣΗ_ΔΕΙΚΤΩΝ!I221/ΣΥΝΘΕΣΗ_ΔΕΙΚΤΩΝ!I220)</f>
        <v>7.7973104600317106E-3</v>
      </c>
      <c r="J220" s="10">
        <f>LN(ΣΥΝΘΕΣΗ_ΔΕΙΚΤΩΝ!J221/ΣΥΝΘΕΣΗ_ΔΕΙΚΤΩΝ!J220)</f>
        <v>-1.3605652055778709E-2</v>
      </c>
      <c r="K220" s="10">
        <f>LN(ΣΥΝΘΕΣΗ_ΔΕΙΚΤΩΝ!K221/ΣΥΝΘΕΣΗ_ΔΕΙΚΤΩΝ!K220)</f>
        <v>-2.8882874148786052E-2</v>
      </c>
      <c r="L220" s="10">
        <f>LN(ΣΥΝΘΕΣΗ_ΔΕΙΚΤΩΝ!L221/ΣΥΝΘΕΣΗ_ΔΕΙΚΤΩΝ!L220)</f>
        <v>5.1151006667704089E-3</v>
      </c>
      <c r="M220" s="10">
        <f>LN(ΣΥΝΘΕΣΗ_ΔΕΙΚΤΩΝ!M221/ΣΥΝΘΕΣΗ_ΔΕΙΚΤΩΝ!M220)</f>
        <v>1.0963304797269594E-2</v>
      </c>
      <c r="N220" s="10">
        <f>LN(ΣΥΝΘΕΣΗ_ΔΕΙΚΤΩΝ!N221/ΣΥΝΘΕΣΗ_ΔΕΙΚΤΩΝ!N220)</f>
        <v>-3.1729270405777203E-3</v>
      </c>
      <c r="O220" s="10">
        <f>LN(ΣΥΝΘΕΣΗ_ΔΕΙΚΤΩΝ!O221/ΣΥΝΘΕΣΗ_ΔΕΙΚΤΩΝ!O220)</f>
        <v>-2.8318620189244671E-2</v>
      </c>
      <c r="P220" s="10">
        <f>LN(ΣΥΝΘΕΣΗ_ΔΕΙΚΤΩΝ!P221/ΣΥΝΘΕΣΗ_ΔΕΙΚΤΩΝ!P220)</f>
        <v>-9.8087305559194809E-4</v>
      </c>
      <c r="Q220" s="10">
        <f>LN(ΣΥΝΘΕΣΗ_ΔΕΙΚΤΩΝ!Q221/ΣΥΝΘΕΣΗ_ΔΕΙΚΤΩΝ!Q220)</f>
        <v>-1.8576385572935419E-2</v>
      </c>
      <c r="R220" s="10">
        <f>LN(ΣΥΝΘΕΣΗ_ΔΕΙΚΤΩΝ!R221/ΣΥΝΘΕΣΗ_ΔΕΙΚΤΩΝ!R220)</f>
        <v>0</v>
      </c>
      <c r="S220" s="10">
        <f>LN(ΣΥΝΘΕΣΗ_ΔΕΙΚΤΩΝ!S221/ΣΥΝΘΕΣΗ_ΔΕΙΚΤΩΝ!S220)</f>
        <v>5.344748158880943E-3</v>
      </c>
      <c r="T220" s="10">
        <f>LN(ΣΥΝΘΕΣΗ_ΔΕΙΚΤΩΝ!T221/ΣΥΝΘΕΣΗ_ΔΕΙΚΤΩΝ!T220)</f>
        <v>-4.3573053689558126E-3</v>
      </c>
      <c r="U220" s="10">
        <f>LN(ΣΥΝΘΕΣΗ_ΔΕΙΚΤΩΝ!U221/ΣΥΝΘΕΣΗ_ΔΕΙΚΤΩΝ!U220)</f>
        <v>-2.0943173845243249E-2</v>
      </c>
      <c r="V220" s="10">
        <f>LN(ΣΥΝΘΕΣΗ_ΔΕΙΚΤΩΝ!V221/ΣΥΝΘΕΣΗ_ΔΕΙΚΤΩΝ!V220)</f>
        <v>5.4995555660384485E-3</v>
      </c>
      <c r="W220" s="10">
        <f>LN(ΣΥΝΘΕΣΗ_ΔΕΙΚΤΩΝ!W221/ΣΥΝΘΕΣΗ_ΔΕΙΚΤΩΝ!W220)</f>
        <v>-2.4067400305649764E-3</v>
      </c>
      <c r="X220" s="10">
        <f>LN(ΣΥΝΘΕΣΗ_ΔΕΙΚΤΩΝ!X221/ΣΥΝΘΕΣΗ_ΔΕΙΚΤΩΝ!X220)</f>
        <v>4.5871640069061401E-3</v>
      </c>
      <c r="Y220" s="10">
        <f>LN(ΣΥΝΘΕΣΗ_ΔΕΙΚΤΩΝ!Y221/ΣΥΝΘΕΣΗ_ΔΕΙΚΤΩΝ!Y220)</f>
        <v>-1.4503265776465246E-3</v>
      </c>
      <c r="Z220" s="10">
        <f>LN(ΣΥΝΘΕΣΗ_ΔΕΙΚΤΩΝ!Z221/ΣΥΝΘΕΣΗ_ΔΕΙΚΤΩΝ!Z220)</f>
        <v>0</v>
      </c>
      <c r="AA220" s="10">
        <f>LN(ΣΥΝΘΕΣΗ_ΔΕΙΚΤΩΝ!AA221/ΣΥΝΘΕΣΗ_ΔΕΙΚΤΩΝ!AA220)</f>
        <v>-9.2915883340995275E-3</v>
      </c>
      <c r="AB220" s="10">
        <f>LN(ΣΥΝΘΕΣΗ_ΔΕΙΚΤΩΝ!AB221/ΣΥΝΘΕΣΗ_ΔΕΙΚΤΩΝ!AB220)</f>
        <v>-1.2320484388040736E-2</v>
      </c>
      <c r="AC220" s="10">
        <f>LN(ΣΥΝΘΕΣΗ_ΔΕΙΚΤΩΝ!AC221/ΣΥΝΘΕΣΗ_ΔΕΙΚΤΩΝ!AC220)</f>
        <v>-1.6129381929883644E-2</v>
      </c>
      <c r="AD220" s="10">
        <f>LN(ΣΥΝΘΕΣΗ_ΔΕΙΚΤΩΝ!AD221/ΣΥΝΘΕΣΗ_ΔΕΙΚΤΩΝ!AD220)</f>
        <v>-3.1748698314580187E-2</v>
      </c>
      <c r="AE220" s="10">
        <f>LN(ΣΥΝΘΕΣΗ_ΔΕΙΚΤΩΝ!AE221/ΣΥΝΘΕΣΗ_ΔΕΙΚΤΩΝ!AE220)</f>
        <v>-1.4493007302566639E-2</v>
      </c>
      <c r="AF220" s="10">
        <f>LN(ΣΥΝΘΕΣΗ_ΔΕΙΚΤΩΝ!AF221/ΣΥΝΘΕΣΗ_ΔΕΙΚΤΩΝ!AF220)</f>
        <v>-1.2515807931830646E-2</v>
      </c>
      <c r="AG220" s="10">
        <f>LN(ΣΥΝΘΕΣΗ_ΔΕΙΚΤΩΝ!AG221/ΣΥΝΘΕΣΗ_ΔΕΙΚΤΩΝ!AG220)</f>
        <v>0</v>
      </c>
      <c r="AH220" s="10">
        <f>LN(ΣΥΝΘΕΣΗ_ΔΕΙΚΤΩΝ!AH221/ΣΥΝΘΕΣΗ_ΔΕΙΚΤΩΝ!AH220)</f>
        <v>-1.0291686036547636E-2</v>
      </c>
      <c r="AI220" s="10">
        <f>LN(ΣΥΝΘΕΣΗ_ΔΕΙΚΤΩΝ!AI221/ΣΥΝΘΕΣΗ_ΔΕΙΚΤΩΝ!AI220)</f>
        <v>-1.3652089168327207E-2</v>
      </c>
      <c r="AJ220" s="10">
        <f>LN(ΣΥΝΘΕΣΗ_ΔΕΙΚΤΩΝ!AJ221/ΣΥΝΘΕΣΗ_ΔΕΙΚΤΩΝ!AJ220)</f>
        <v>6.9525193148818835E-3</v>
      </c>
      <c r="AK220" s="10">
        <f>LN(ΣΥΝΘΕΣΗ_ΔΕΙΚΤΩΝ!AK221/ΣΥΝΘΕΣΗ_ΔΕΙΚΤΩΝ!AK220)</f>
        <v>-2.8284713838581992E-2</v>
      </c>
    </row>
    <row r="221" spans="1:37" x14ac:dyDescent="0.25">
      <c r="A221" s="5">
        <v>43145</v>
      </c>
      <c r="B221" s="10">
        <f>LN(ΣΥΝΘΕΣΗ_ΔΕΙΚΤΩΝ!B222/ΣΥΝΘΕΣΗ_ΔΕΙΚΤΩΝ!B221)</f>
        <v>5.794303530036643E-2</v>
      </c>
      <c r="C221" s="10">
        <f>LN(ΣΥΝΘΕΣΗ_ΔΕΙΚΤΩΝ!C222/ΣΥΝΘΕΣΗ_ΔΕΙΚΤΩΝ!C221)</f>
        <v>2.8170876966696224E-2</v>
      </c>
      <c r="D221" s="10">
        <f>LN(ΣΥΝΘΕΣΗ_ΔΕΙΚΤΩΝ!D222/ΣΥΝΘΕΣΗ_ΔΕΙΚΤΩΝ!D221)</f>
        <v>-8.7527911095947441E-3</v>
      </c>
      <c r="E221" s="10">
        <f>LN(ΣΥΝΘΕΣΗ_ΔΕΙΚΤΩΝ!E222/ΣΥΝΘΕΣΗ_ΔΕΙΚΤΩΝ!E221)</f>
        <v>2.365419089788981E-2</v>
      </c>
      <c r="F221" s="10">
        <f>LN(ΣΥΝΘΕΣΗ_ΔΕΙΚΤΩΝ!F222/ΣΥΝΘΕΣΗ_ΔΕΙΚΤΩΝ!F221)</f>
        <v>-1.1922644956906146E-2</v>
      </c>
      <c r="G221" s="10">
        <f>LN(ΣΥΝΘΕΣΗ_ΔΕΙΚΤΩΝ!G222/ΣΥΝΘΕΣΗ_ΔΕΙΚΤΩΝ!G221)</f>
        <v>-2.9895388483660483E-3</v>
      </c>
      <c r="H221" s="10">
        <f>LN(ΣΥΝΘΕΣΗ_ΔΕΙΚΤΩΝ!H222/ΣΥΝΘΕΣΗ_ΔΕΙΚΤΩΝ!H221)</f>
        <v>1.7094433359300255E-2</v>
      </c>
      <c r="I221" s="10">
        <f>LN(ΣΥΝΘΕΣΗ_ΔΕΙΚΤΩΝ!I222/ΣΥΝΘΕΣΗ_ΔΕΙΚΤΩΝ!I221)</f>
        <v>1.7324783657305921E-2</v>
      </c>
      <c r="J221" s="10">
        <f>LN(ΣΥΝΘΕΣΗ_ΔΕΙΚΤΩΝ!J222/ΣΥΝΘΕΣΗ_ΔΕΙΚΤΩΝ!J221)</f>
        <v>-1.3793322132335761E-2</v>
      </c>
      <c r="K221" s="10">
        <f>LN(ΣΥΝΘΕΣΗ_ΔΕΙΚΤΩΝ!K222/ΣΥΝΘΕΣΗ_ΔΕΙΚΤΩΝ!K221)</f>
        <v>-2.1474353522468993E-2</v>
      </c>
      <c r="L221" s="10">
        <f>LN(ΣΥΝΘΕΣΗ_ΔΕΙΚΤΩΝ!L222/ΣΥΝΘΕΣΗ_ΔΕΙΚΤΩΝ!L221)</f>
        <v>-3.8338705107219006E-3</v>
      </c>
      <c r="M221" s="10">
        <f>LN(ΣΥΝΘΕΣΗ_ΔΕΙΚΤΩΝ!M222/ΣΥΝΘΕΣΗ_ΔΕΙΚΤΩΝ!M221)</f>
        <v>-1.8868484304382805E-2</v>
      </c>
      <c r="N221" s="10">
        <f>LN(ΣΥΝΘΕΣΗ_ΔΕΙΚΤΩΝ!N222/ΣΥΝΘΕΣΗ_ΔΕΙΚΤΩΝ!N221)</f>
        <v>-1.0649727916658039E-2</v>
      </c>
      <c r="O221" s="10">
        <f>LN(ΣΥΝΘΕΣΗ_ΔΕΙΚΤΩΝ!O222/ΣΥΝΘΕΣΗ_ΔΕΙΚΤΩΝ!O221)</f>
        <v>4.246290881451004E-3</v>
      </c>
      <c r="P221" s="10">
        <f>LN(ΣΥΝΘΕΣΗ_ΔΕΙΚΤΩΝ!P222/ΣΥΝΘΕΣΗ_ΔΕΙΚΤΩΝ!P221)</f>
        <v>-3.9331417468369797E-3</v>
      </c>
      <c r="Q221" s="10">
        <f>LN(ΣΥΝΘΕΣΗ_ΔΕΙΚΤΩΝ!Q222/ΣΥΝΘΕΣΗ_ΔΕΙΚΤΩΝ!Q221)</f>
        <v>2.4692612590371414E-2</v>
      </c>
      <c r="R221" s="10">
        <f>LN(ΣΥΝΘΕΣΗ_ΔΕΙΚΤΩΝ!R222/ΣΥΝΘΕΣΗ_ΔΕΙΚΤΩΝ!R221)</f>
        <v>-2.5673955052458097E-3</v>
      </c>
      <c r="S221" s="10">
        <f>LN(ΣΥΝΘΕΣΗ_ΔΕΙΚΤΩΝ!S222/ΣΥΝΘΕΣΗ_ΔΕΙΚΤΩΝ!S221)</f>
        <v>-1.0666667678026799E-3</v>
      </c>
      <c r="T221" s="10">
        <f>LN(ΣΥΝΘΕΣΗ_ΔΕΙΚΤΩΝ!T222/ΣΥΝΘΕΣΗ_ΔΕΙΚΤΩΝ!T221)</f>
        <v>1.5168221473171444E-2</v>
      </c>
      <c r="U221" s="10">
        <f>LN(ΣΥΝΘΕΣΗ_ΔΕΙΚΤΩΝ!U222/ΣΥΝΘΕΣΗ_ΔΕΙΚΤΩΝ!U221)</f>
        <v>1.0526412986987603E-2</v>
      </c>
      <c r="V221" s="10">
        <f>LN(ΣΥΝΘΕΣΗ_ΔΕΙΚΤΩΝ!V222/ΣΥΝΘΕΣΗ_ΔΕΙΚΤΩΝ!V221)</f>
        <v>1.9910159959329873E-2</v>
      </c>
      <c r="W221" s="10">
        <f>LN(ΣΥΝΘΕΣΗ_ΔΕΙΚΤΩΝ!W222/ΣΥΝΘΕΣΗ_ΔΕΙΚΤΩΝ!W221)</f>
        <v>-3.6813973122716198E-2</v>
      </c>
      <c r="X221" s="10">
        <f>LN(ΣΥΝΘΕΣΗ_ΔΕΙΚΤΩΝ!X222/ΣΥΝΘΕΣΗ_ΔΕΙΚΤΩΝ!X221)</f>
        <v>0</v>
      </c>
      <c r="Y221" s="10">
        <f>LN(ΣΥΝΘΕΣΗ_ΔΕΙΚΤΩΝ!Y222/ΣΥΝΘΕΣΗ_ΔΕΙΚΤΩΝ!Y221)</f>
        <v>1.4503265776464615E-3</v>
      </c>
      <c r="Z221" s="10">
        <f>LN(ΣΥΝΘΕΣΗ_ΔΕΙΚΤΩΝ!Z222/ΣΥΝΘΕΣΗ_ΔΕΙΚΤΩΝ!Z221)</f>
        <v>-1.176484157958637E-2</v>
      </c>
      <c r="AA221" s="10">
        <f>LN(ΣΥΝΘΕΣΗ_ΔΕΙΚΤΩΝ!AA222/ΣΥΝΘΕΣΗ_ΔΕΙΚΤΩΝ!AA221)</f>
        <v>-4.4133578339481047E-2</v>
      </c>
      <c r="AB221" s="10">
        <f>LN(ΣΥΝΘΕΣΗ_ΔΕΙΚΤΩΝ!AB222/ΣΥΝΘΕΣΗ_ΔΕΙΚΤΩΝ!AB221)</f>
        <v>2.0639842208514275E-3</v>
      </c>
      <c r="AC221" s="10">
        <f>LN(ΣΥΝΘΕΣΗ_ΔΕΙΚΤΩΝ!AC222/ΣΥΝΘΕΣΗ_ΔΕΙΚΤΩΝ!AC221)</f>
        <v>0</v>
      </c>
      <c r="AD221" s="10">
        <f>LN(ΣΥΝΘΕΣΗ_ΔΕΙΚΤΩΝ!AD222/ΣΥΝΘΕΣΗ_ΔΕΙΚΤΩΝ!AD221)</f>
        <v>-5.9818495210910219E-2</v>
      </c>
      <c r="AE221" s="10">
        <f>LN(ΣΥΝΘΕΣΗ_ΔΕΙΚΤΩΝ!AE222/ΣΥΝΘΕΣΗ_ΔΕΙΚΤΩΝ!AE221)</f>
        <v>-2.9631797606371229E-2</v>
      </c>
      <c r="AF221" s="10">
        <f>LN(ΣΥΝΘΕΣΗ_ΔΕΙΚΤΩΝ!AF222/ΣΥΝΘΕΣΗ_ΔΕΙΚΤΩΝ!AF221)</f>
        <v>-5.0505157860685915E-3</v>
      </c>
      <c r="AG221" s="10">
        <f>LN(ΣΥΝΘΕΣΗ_ΔΕΙΚΤΩΝ!AG222/ΣΥΝΘΕΣΗ_ΔΕΙΚΤΩΝ!AG221)</f>
        <v>0</v>
      </c>
      <c r="AH221" s="10">
        <f>LN(ΣΥΝΘΕΣΗ_ΔΕΙΚΤΩΝ!AH222/ΣΥΝΘΕΣΗ_ΔΕΙΚΤΩΝ!AH221)</f>
        <v>-1.388911216066715E-2</v>
      </c>
      <c r="AI221" s="10">
        <f>LN(ΣΥΝΘΕΣΗ_ΔΕΙΚΤΩΝ!AI222/ΣΥΝΘΕΣΗ_ΔΕΙΚΤΩΝ!AI221)</f>
        <v>-3.4423441909729015E-3</v>
      </c>
      <c r="AJ221" s="10">
        <f>LN(ΣΥΝΘΕΣΗ_ΔΕΙΚΤΩΝ!AJ222/ΣΥΝΘΕΣΗ_ΔΕΙΚΤΩΝ!AJ221)</f>
        <v>-2.3121397583795024E-3</v>
      </c>
      <c r="AK221" s="10">
        <f>LN(ΣΥΝΘΕΣΗ_ΔΕΙΚΤΩΝ!AK222/ΣΥΝΘΕΣΗ_ΔΕΙΚΤΩΝ!AK221)</f>
        <v>8.1633106391608354E-3</v>
      </c>
    </row>
    <row r="222" spans="1:37" x14ac:dyDescent="0.25">
      <c r="A222" s="5">
        <v>43146</v>
      </c>
      <c r="B222" s="10">
        <f>LN(ΣΥΝΘΕΣΗ_ΔΕΙΚΤΩΝ!B223/ΣΥΝΘΕΣΗ_ΔΕΙΚΤΩΝ!B222)</f>
        <v>-2.5959591808215319E-3</v>
      </c>
      <c r="C222" s="10">
        <f>LN(ΣΥΝΘΕΣΗ_ΔΕΙΚΤΩΝ!C223/ΣΥΝΘΕΣΗ_ΔΕΙΚΤΩΝ!C222)</f>
        <v>5.5401803756153509E-3</v>
      </c>
      <c r="D222" s="10">
        <f>LN(ΣΥΝΘΕΣΗ_ΔΕΙΚΤΩΝ!D223/ΣΥΝΘΕΣΗ_ΔΕΙΚΤΩΝ!D222)</f>
        <v>2.2814677766171482E-2</v>
      </c>
      <c r="E222" s="10">
        <f>LN(ΣΥΝΘΕΣΗ_ΔΕΙΚΤΩΝ!E223/ΣΥΝΘΕΣΗ_ΔΕΙΚΤΩΝ!E222)</f>
        <v>2.5940351770465278E-3</v>
      </c>
      <c r="F222" s="10">
        <f>LN(ΣΥΝΘΕΣΗ_ΔΕΙΚΤΩΝ!F223/ΣΥΝΘΕΣΗ_ΔΕΙΚΤΩΝ!F222)</f>
        <v>1.9302752254528675E-2</v>
      </c>
      <c r="G222" s="10">
        <f>LN(ΣΥΝΘΕΣΗ_ΔΕΙΚΤΩΝ!G223/ΣΥΝΘΕΣΗ_ΔΕΙΚΤΩΝ!G222)</f>
        <v>4.1061486797773918E-2</v>
      </c>
      <c r="H222" s="10">
        <f>LN(ΣΥΝΘΕΣΗ_ΔΕΙΚΤΩΝ!H223/ΣΥΝΘΕΣΗ_ΔΕΙΚΤΩΝ!H222)</f>
        <v>3.1148235587038969E-2</v>
      </c>
      <c r="I222" s="10">
        <f>LN(ΣΥΝΘΕΣΗ_ΔΕΙΚΤΩΝ!I223/ΣΥΝΘΕΣΗ_ΔΕΙΚΤΩΝ!I222)</f>
        <v>4.295711810093903E-2</v>
      </c>
      <c r="J222" s="10">
        <f>LN(ΣΥΝΘΕΣΗ_ΔΕΙΚΤΩΝ!J223/ΣΥΝΘΕΣΗ_ΔΕΙΚΤΩΝ!J222)</f>
        <v>3.7483093254740474E-2</v>
      </c>
      <c r="K222" s="10">
        <f>LN(ΣΥΝΘΕΣΗ_ΔΕΙΚΤΩΝ!K223/ΣΥΝΘΕΣΗ_ΔΕΙΚΤΩΝ!K222)</f>
        <v>5.7449455980747001E-2</v>
      </c>
      <c r="L222" s="10">
        <f>LN(ΣΥΝΘΕΣΗ_ΔΕΙΚΤΩΝ!L223/ΣΥΝΘΕΣΗ_ΔΕΙΚΤΩΝ!L222)</f>
        <v>2.6533458026828573E-2</v>
      </c>
      <c r="M222" s="10">
        <f>LN(ΣΥΝΘΕΣΗ_ΔΕΙΚΤΩΝ!M223/ΣΥΝΘΕΣΗ_ΔΕΙΚΤΩΝ!M222)</f>
        <v>2.5079684397023606E-2</v>
      </c>
      <c r="N222" s="10">
        <f>LN(ΣΥΝΘΕΣΗ_ΔΕΙΚΤΩΝ!N223/ΣΥΝΘΕΣΗ_ΔΕΙΚΤΩΝ!N222)</f>
        <v>2.1390382487494423E-3</v>
      </c>
      <c r="O222" s="10">
        <f>LN(ΣΥΝΘΕΣΗ_ΔΕΙΚΤΩΝ!O223/ΣΥΝΘΕΣΗ_ΔΕΙΚΤΩΝ!O222)</f>
        <v>2.4072329307793738E-2</v>
      </c>
      <c r="P222" s="10">
        <f>LN(ΣΥΝΘΕΣΗ_ΔΕΙΚΤΩΝ!P223/ΣΥΝΘΕΣΗ_ΔΕΙΚΤΩΝ!P222)</f>
        <v>1.5640592541072154E-2</v>
      </c>
      <c r="Q222" s="10">
        <f>LN(ΣΥΝΘΕΣΗ_ΔΕΙΚΤΩΝ!Q223/ΣΥΝΘΕΣΗ_ΔΕΙΚΤΩΝ!Q222)</f>
        <v>1.2121360532345041E-2</v>
      </c>
      <c r="R222" s="10">
        <f>LN(ΣΥΝΘΕΣΗ_ΔΕΙΚΤΩΝ!R223/ΣΥΝΘΕΣΗ_ΔΕΙΚΤΩΝ!R222)</f>
        <v>4.4414505440746224E-2</v>
      </c>
      <c r="S222" s="10">
        <f>LN(ΣΥΝΘΕΣΗ_ΔΕΙΚΤΩΝ!S223/ΣΥΝΘΕΣΗ_ΔΕΙΚΤΩΝ!S222)</f>
        <v>2.6331168427284408E-2</v>
      </c>
      <c r="T222" s="10">
        <f>LN(ΣΥΝΘΕΣΗ_ΔΕΙΚΤΩΝ!T223/ΣΥΝΘΕΣΗ_ΔΕΙΚΤΩΝ!T222)</f>
        <v>-4.3103515011223229E-3</v>
      </c>
      <c r="U222" s="10">
        <f>LN(ΣΥΝΘΕΣΗ_ΔΕΙΚΤΩΝ!U223/ΣΥΝΘΕΣΗ_ΔΕΙΚΤΩΝ!U222)</f>
        <v>3.0930300691358558E-2</v>
      </c>
      <c r="V222" s="10">
        <f>LN(ΣΥΝΘΕΣΗ_ΔΕΙΚΤΩΝ!V223/ΣΥΝΘΕΣΗ_ΔΕΙΚΤΩΝ!V222)</f>
        <v>1.952147174502011E-2</v>
      </c>
      <c r="W222" s="10">
        <f>LN(ΣΥΝΘΕΣΗ_ΔΕΙΚΤΩΝ!W223/ΣΥΝΘΕΣΗ_ΔΕΙΚΤΩΝ!W222)</f>
        <v>6.8826190929852316E-2</v>
      </c>
      <c r="X222" s="10">
        <f>LN(ΣΥΝΘΕΣΗ_ΔΕΙΚΤΩΝ!X223/ΣΥΝΘΕΣΗ_ΔΕΙΚΤΩΝ!X222)</f>
        <v>0</v>
      </c>
      <c r="Y222" s="10">
        <f>LN(ΣΥΝΘΕΣΗ_ΔΕΙΚΤΩΝ!Y223/ΣΥΝΘΕΣΗ_ΔΕΙΚΤΩΝ!Y222)</f>
        <v>-1.4503265776465246E-3</v>
      </c>
      <c r="Z222" s="10">
        <f>LN(ΣΥΝΘΕΣΗ_ΔΕΙΚΤΩΝ!Z223/ΣΥΝΘΕΣΗ_ΔΕΙΚΤΩΝ!Z222)</f>
        <v>2.3392879574705594E-2</v>
      </c>
      <c r="AA222" s="10">
        <f>LN(ΣΥΝΘΕΣΗ_ΔΕΙΚΤΩΝ!AA223/ΣΥΝΘΕΣΗ_ΔΕΙΚΤΩΝ!AA222)</f>
        <v>4.7628048989254664E-2</v>
      </c>
      <c r="AB222" s="10">
        <f>LN(ΣΥΝΘΕΣΗ_ΔΕΙΚΤΩΝ!AB223/ΣΥΝΘΕΣΗ_ΔΕΙΚΤΩΝ!AB222)</f>
        <v>2.8457204814035585E-2</v>
      </c>
      <c r="AC222" s="10">
        <f>LN(ΣΥΝΘΕΣΗ_ΔΕΙΚΤΩΝ!AC223/ΣΥΝΘΕΣΗ_ΔΕΙΚΤΩΝ!AC222)</f>
        <v>2.4097551579060524E-2</v>
      </c>
      <c r="AD222" s="10">
        <f>LN(ΣΥΝΘΕΣΗ_ΔΕΙΚΤΩΝ!AD223/ΣΥΝΘΕΣΗ_ΔΕΙΚΤΩΝ!AD222)</f>
        <v>1.9220489940107648E-2</v>
      </c>
      <c r="AE222" s="10">
        <f>LN(ΣΥΝΘΕΣΗ_ΔΕΙΚΤΩΝ!AE223/ΣΥΝΘΕΣΗ_ΔΕΙΚΤΩΝ!AE222)</f>
        <v>1.9360247284541394E-2</v>
      </c>
      <c r="AF222" s="10">
        <f>LN(ΣΥΝΘΕΣΗ_ΔΕΙΚΤΩΝ!AF223/ΣΥΝΘΕΣΗ_ΔΕΙΚΤΩΝ!AF222)</f>
        <v>1.007565198874164E-2</v>
      </c>
      <c r="AG222" s="10">
        <f>LN(ΣΥΝΘΕΣΗ_ΔΕΙΚΤΩΝ!AG223/ΣΥΝΘΕΣΗ_ΔΕΙΚΤΩΝ!AG222)</f>
        <v>0</v>
      </c>
      <c r="AH222" s="10">
        <f>LN(ΣΥΝΘΕΣΗ_ΔΕΙΚΤΩΝ!AH223/ΣΥΝΘΕΣΗ_ΔΕΙΚΤΩΝ!AH222)</f>
        <v>2.4180798197214828E-2</v>
      </c>
      <c r="AI222" s="10">
        <f>LN(ΣΥΝΘΕΣΗ_ΔΕΙΚΤΩΝ!AI223/ΣΥΝΘΕΣΗ_ΔΕΙΚΤΩΝ!AI222)</f>
        <v>1.0291686036547724E-2</v>
      </c>
      <c r="AJ222" s="10">
        <f>LN(ΣΥΝΘΕΣΗ_ΔΕΙΚΤΩΝ!AJ223/ΣΥΝΘΕΣΗ_ΔΕΙΚΤΩΝ!AJ222)</f>
        <v>2.2884293833587806E-2</v>
      </c>
      <c r="AK222" s="10">
        <f>LN(ΣΥΝΘΕΣΗ_ΔΕΙΚΤΩΝ!AK223/ΣΥΝΘΕΣΗ_ΔΕΙΚΤΩΝ!AK222)</f>
        <v>-4.0733253876357864E-3</v>
      </c>
    </row>
    <row r="223" spans="1:37" x14ac:dyDescent="0.25">
      <c r="A223" s="5">
        <v>43147</v>
      </c>
      <c r="B223" s="10">
        <f>LN(ΣΥΝΘΕΣΗ_ΔΕΙΚΤΩΝ!B224/ΣΥΝΘΕΣΗ_ΔΕΙΚΤΩΝ!B223)</f>
        <v>4.2172734292644752E-2</v>
      </c>
      <c r="C223" s="10">
        <f>LN(ΣΥΝΘΕΣΗ_ΔΕΙΚΤΩΝ!C224/ΣΥΝΘΕΣΗ_ΔΕΙΚΤΩΝ!C223)</f>
        <v>0</v>
      </c>
      <c r="D223" s="10">
        <f>LN(ΣΥΝΘΕΣΗ_ΔΕΙΚΤΩΝ!D224/ΣΥΝΘΕΣΗ_ΔΕΙΚΤΩΝ!D223)</f>
        <v>1.8095224977954835E-2</v>
      </c>
      <c r="E223" s="10">
        <f>LN(ΣΥΝΘΕΣΗ_ΔΕΙΚΤΩΝ!E224/ΣΥΝΘΕΣΗ_ΔΕΙΚΤΩΝ!E223)</f>
        <v>2.8098911222359649E-2</v>
      </c>
      <c r="F223" s="10">
        <f>LN(ΣΥΝΘΕΣΗ_ΔΕΙΚΤΩΝ!F224/ΣΥΝΘΕΣΗ_ΔΕΙΚΤΩΝ!F223)</f>
        <v>-1.6308738041923874E-2</v>
      </c>
      <c r="G223" s="10">
        <f>LN(ΣΥΝΘΕΣΗ_ΔΕΙΚΤΩΝ!G224/ΣΥΝΘΕΣΗ_ΔΕΙΚΤΩΝ!G223)</f>
        <v>-2.1787354184907296E-2</v>
      </c>
      <c r="H223" s="10">
        <f>LN(ΣΥΝΘΕΣΗ_ΔΕΙΚΤΩΝ!H224/ΣΥΝΘΕΣΗ_ΔΕΙΚΤΩΝ!H223)</f>
        <v>3.2804840791616796E-3</v>
      </c>
      <c r="I223" s="10">
        <f>LN(ΣΥΝΘΕΣΗ_ΔΕΙΚΤΩΝ!I224/ΣΥΝΘΕΣΗ_ΔΕΙΚΤΩΝ!I223)</f>
        <v>-1.4733231512984116E-2</v>
      </c>
      <c r="J223" s="10">
        <f>LN(ΣΥΝΘΕΣΗ_ΔΕΙΚΤΩΝ!J224/ΣΥΝΘΕΣΗ_ΔΕΙΚΤΩΝ!J223)</f>
        <v>-2.3689771122404665E-2</v>
      </c>
      <c r="K223" s="10">
        <f>LN(ΣΥΝΘΕΣΗ_ΔΕΙΚΤΩΝ!K224/ΣΥΝΘΕΣΗ_ΔΕΙΚΤΩΝ!K223)</f>
        <v>7.042282625412951E-3</v>
      </c>
      <c r="L223" s="10">
        <f>LN(ΣΥΝΘΕΣΗ_ΔΕΙΚΤΩΝ!L224/ΣΥΝΘΕΣΗ_ΔΕΙΚΤΩΝ!L223)</f>
        <v>6.2150604034344132E-3</v>
      </c>
      <c r="M223" s="10">
        <f>LN(ΣΥΝΘΕΣΗ_ΔΕΙΚΤΩΝ!M224/ΣΥΝΘΕΣΗ_ΔΕΙΚΤΩΝ!M223)</f>
        <v>-1.5491869868293781E-3</v>
      </c>
      <c r="N223" s="10">
        <f>LN(ΣΥΝΘΕΣΗ_ΔΕΙΚΤΩΝ!N224/ΣΥΝΘΕΣΗ_ΔΕΙΚΤΩΝ!N223)</f>
        <v>1.0627092574286411E-2</v>
      </c>
      <c r="O223" s="10">
        <f>LN(ΣΥΝΘΕΣΗ_ΔΕΙΚΤΩΝ!O224/ΣΥΝΘΕΣΗ_ΔΕΙΚΤΩΝ!O223)</f>
        <v>-7.2652109914124133E-3</v>
      </c>
      <c r="P223" s="10">
        <f>LN(ΣΥΝΘΕΣΗ_ΔΕΙΚΤΩΝ!P224/ΣΥΝΘΕΣΗ_ΔΕΙΚΤΩΝ!P223)</f>
        <v>4.8379388024684502E-3</v>
      </c>
      <c r="Q223" s="10">
        <f>LN(ΣΥΝΘΕΣΗ_ΔΕΙΚΤΩΝ!Q224/ΣΥΝΘΕΣΗ_ΔΕΙΚΤΩΝ!Q223)</f>
        <v>6.0060240602117284E-3</v>
      </c>
      <c r="R223" s="10">
        <f>LN(ΣΥΝΘΕΣΗ_ΔΕΙΚΤΩΝ!R224/ΣΥΝΘΕΣΗ_ΔΕΙΚΤΩΝ!R223)</f>
        <v>-4.9301661078586089E-3</v>
      </c>
      <c r="S223" s="10">
        <f>LN(ΣΥΝΘΕΣΗ_ΔΕΙΚΤΩΝ!S224/ΣΥΝΘΕΣΗ_ΔΕΙΚΤΩΝ!S223)</f>
        <v>8.2816208317220176E-3</v>
      </c>
      <c r="T223" s="10">
        <f>LN(ΣΥΝΘΕΣΗ_ΔΕΙΚΤΩΝ!T224/ΣΥΝΘΕΣΗ_ΔΕΙΚΤΩΝ!T223)</f>
        <v>2.7690800145185983E-2</v>
      </c>
      <c r="U223" s="10">
        <f>LN(ΣΥΝΘΕΣΗ_ΔΕΙΚΤΩΝ!U224/ΣΥΝΘΕΣΗ_ΔΕΙΚΤΩΝ!U223)</f>
        <v>-2.0513539833103018E-2</v>
      </c>
      <c r="V223" s="10">
        <f>LN(ΣΥΝΘΕΣΗ_ΔΕΙΚΤΩΝ!V224/ΣΥΝΘΕΣΗ_ΔΕΙΚΤΩΝ!V223)</f>
        <v>2.0870322725580159E-2</v>
      </c>
      <c r="W223" s="10">
        <f>LN(ΣΥΝΘΕΣΗ_ΔΕΙΚΤΩΝ!W224/ΣΥΝΘΕΣΗ_ΔΕΙΚΤΩΝ!W223)</f>
        <v>2.7619707338399815E-2</v>
      </c>
      <c r="X223" s="10">
        <f>LN(ΣΥΝΘΕΣΗ_ΔΕΙΚΤΩΝ!X224/ΣΥΝΘΕΣΗ_ΔΕΙΚΤΩΝ!X223)</f>
        <v>-1.6147986407982103E-2</v>
      </c>
      <c r="Y223" s="10">
        <f>LN(ΣΥΝΘΕΣΗ_ΔΕΙΚΤΩΝ!Y224/ΣΥΝΘΕΣΗ_ΔΕΙΚΤΩΝ!Y223)</f>
        <v>1.5839064029746167E-2</v>
      </c>
      <c r="Z223" s="10">
        <f>LN(ΣΥΝΘΕΣΗ_ΔΕΙΚΤΩΝ!Z224/ΣΥΝΘΕΣΗ_ΔΕΙΚΤΩΝ!Z223)</f>
        <v>0</v>
      </c>
      <c r="AA223" s="10">
        <f>LN(ΣΥΝΘΕΣΗ_ΔΕΙΚΤΩΝ!AA224/ΣΥΝΘΕΣΗ_ΔΕΙΚΤΩΝ!AA223)</f>
        <v>3.4823018358744904E-3</v>
      </c>
      <c r="AB223" s="10">
        <f>LN(ΣΥΝΘΕΣΗ_ΔΕΙΚΤΩΝ!AB224/ΣΥΝΘΕΣΗ_ΔΕΙΚΤΩΝ!AB223)</f>
        <v>-1.8200704646846391E-2</v>
      </c>
      <c r="AC223" s="10">
        <f>LN(ΣΥΝΘΕΣΗ_ΔΕΙΚΤΩΝ!AC224/ΣΥΝΘΕΣΗ_ΔΕΙΚΤΩΝ!AC223)</f>
        <v>-2.409755157906053E-2</v>
      </c>
      <c r="AD223" s="10">
        <f>LN(ΣΥΝΘΕΣΗ_ΔΕΙΚΤΩΝ!AD224/ΣΥΝΘΕΣΗ_ΔΕΙΚΤΩΝ!AD223)</f>
        <v>-1.9220489940107652E-2</v>
      </c>
      <c r="AE223" s="10">
        <f>LN(ΣΥΝΘΕΣΗ_ΔΕΙΚΤΩΝ!AE224/ΣΥΝΘΕΣΗ_ΔΕΙΚΤΩΝ!AE223)</f>
        <v>-2.9542118974315201E-3</v>
      </c>
      <c r="AF223" s="10">
        <f>LN(ΣΥΝΘΕΣΗ_ΔΕΙΚΤΩΝ!AF224/ΣΥΝΘΕΣΗ_ΔΕΙΚΤΩΝ!AF223)</f>
        <v>2.5031302181184748E-3</v>
      </c>
      <c r="AG223" s="10">
        <f>LN(ΣΥΝΘΕΣΗ_ΔΕΙΚΤΩΝ!AG224/ΣΥΝΘΕΣΗ_ΔΕΙΚΤΩΝ!AG223)</f>
        <v>0</v>
      </c>
      <c r="AH223" s="10">
        <f>LN(ΣΥΝΘΕΣΗ_ΔΕΙΚΤΩΝ!AH224/ΣΥΝΘΕΣΗ_ΔΕΙΚΤΩΝ!AH223)</f>
        <v>-1.0291686036547636E-2</v>
      </c>
      <c r="AI223" s="10">
        <f>LN(ΣΥΝΘΕΣΗ_ΔΕΙΚΤΩΝ!AI224/ΣΥΝΘΕΣΗ_ΔΕΙΚΤΩΝ!AI223)</f>
        <v>0</v>
      </c>
      <c r="AJ223" s="10">
        <f>LN(ΣΥΝΘΕΣΗ_ΔΕΙΚΤΩΝ!AJ224/ΣΥΝΘΕΣΗ_ΔΕΙΚΤΩΝ!AJ223)</f>
        <v>1.7937700686667252E-2</v>
      </c>
      <c r="AK223" s="10">
        <f>LN(ΣΥΝΘΕΣΗ_ΔΕΙΚΤΩΝ!AK224/ΣΥΝΘΕΣΗ_ΔΕΙΚΤΩΝ!AK223)</f>
        <v>-4.0899852515251661E-3</v>
      </c>
    </row>
    <row r="224" spans="1:37" x14ac:dyDescent="0.25">
      <c r="A224" s="5">
        <v>43151</v>
      </c>
      <c r="B224" s="10">
        <f>LN(ΣΥΝΘΕΣΗ_ΔΕΙΚΤΩΝ!B225/ΣΥΝΘΕΣΗ_ΔΕΙΚΤΩΝ!B224)</f>
        <v>-2.4951002072914098E-3</v>
      </c>
      <c r="C224" s="10">
        <f>LN(ΣΥΝΘΕΣΗ_ΔΕΙΚΤΩΝ!C225/ΣΥΝΘΕΣΗ_ΔΕΙΚΤΩΝ!C224)</f>
        <v>-1.2229168526412083E-2</v>
      </c>
      <c r="D224" s="10">
        <f>LN(ΣΥΝΘΕΣΗ_ΔΕΙΚΤΩΝ!D225/ΣΥΝΘΕΣΗ_ΔΕΙΚΤΩΝ!D224)</f>
        <v>-9.5390230467588353E-3</v>
      </c>
      <c r="E224" s="10">
        <f>LN(ΣΥΝΘΕΣΗ_ΔΕΙΚΤΩΝ!E225/ΣΥΝΘΕΣΗ_ΔΕΙΚΤΩΝ!E224)</f>
        <v>-2.0356937068744085E-2</v>
      </c>
      <c r="F224" s="10">
        <f>LN(ΣΥΝΘΕΣΗ_ΔΕΙΚΤΩΝ!F225/ΣΥΝΘΕΣΗ_ΔΕΙΚΤΩΝ!F224)</f>
        <v>5.2413742684040136E-2</v>
      </c>
      <c r="G224" s="10">
        <f>LN(ΣΥΝΘΕΣΗ_ΔΕΙΚΤΩΝ!G225/ΣΥΝΘΕΣΗ_ΔΕΙΚΤΩΝ!G224)</f>
        <v>1.6023649468157323E-2</v>
      </c>
      <c r="H224" s="10">
        <f>LN(ΣΥΝΘΕΣΗ_ΔΕΙΚΤΩΝ!H225/ΣΥΝΘΕΣΗ_ΔΕΙΚΤΩΝ!H224)</f>
        <v>0</v>
      </c>
      <c r="I224" s="10">
        <f>LN(ΣΥΝΘΕΣΗ_ΔΕΙΚΤΩΝ!I225/ΣΥΝΘΕΣΗ_ΔΕΙΚΤΩΝ!I224)</f>
        <v>-2.0619287202735592E-2</v>
      </c>
      <c r="J224" s="10">
        <f>LN(ΣΥΝΘΕΣΗ_ΔΕΙΚΤΩΝ!J225/ΣΥΝΘΕΣΗ_ΔΕΙΚΤΩΝ!J224)</f>
        <v>-6.8728792877620643E-3</v>
      </c>
      <c r="K224" s="10">
        <f>LN(ΣΥΝΘΕΣΗ_ΔΕΙΚΤΩΝ!K225/ΣΥΝΘΕΣΗ_ΔΕΙΚΤΩΝ!K224)</f>
        <v>-3.0640088375135769E-2</v>
      </c>
      <c r="L224" s="10">
        <f>LN(ΣΥΝΘΕΣΗ_ΔΕΙΚΤΩΝ!L225/ΣΥΝΘΕΣΗ_ΔΕΙΚΤΩΝ!L224)</f>
        <v>3.7105793965355534E-3</v>
      </c>
      <c r="M224" s="10">
        <f>LN(ΣΥΝΘΕΣΗ_ΔΕΙΚΤΩΝ!M225/ΣΥΝΘΕΣΗ_ΔΕΙΚΤΩΝ!M224)</f>
        <v>0</v>
      </c>
      <c r="N224" s="10">
        <f>LN(ΣΥΝΘΕΣΗ_ΔΕΙΚΤΩΝ!N225/ΣΥΝΘΕΣΗ_ΔΕΙΚΤΩΝ!N224)</f>
        <v>3.1662295580495133E-3</v>
      </c>
      <c r="O224" s="10">
        <f>LN(ΣΥΝΘΕΣΗ_ΔΕΙΚΤΩΝ!O225/ΣΥΝΘΕΣΗ_ΔΕΙΚΤΩΝ!O224)</f>
        <v>-1.5748356968139168E-2</v>
      </c>
      <c r="P224" s="10">
        <f>LN(ΣΥΝΘΕΣΗ_ΔΕΙΚΤΩΝ!P225/ΣΥΝΘΕΣΗ_ΔΕΙΚΤΩΝ!P224)</f>
        <v>-2.3438572972017582E-2</v>
      </c>
      <c r="Q224" s="10">
        <f>LN(ΣΥΝΘΕΣΗ_ΔΕΙΚΤΩΝ!Q225/ΣΥΝΘΕΣΗ_ΔΕΙΚΤΩΝ!Q224)</f>
        <v>-8.4185704655957896E-3</v>
      </c>
      <c r="R224" s="10">
        <f>LN(ΣΥΝΘΕΣΗ_ΔΕΙΚΤΩΝ!R225/ΣΥΝΘΕΣΗ_ΔΕΙΚΤΩΝ!R224)</f>
        <v>5.7495024912611204E-3</v>
      </c>
      <c r="S224" s="10">
        <f>LN(ΣΥΝΘΕΣΗ_ΔΕΙΚΤΩΝ!S225/ΣΥΝΘΕΣΗ_ΔΕΙΚΤΩΝ!S224)</f>
        <v>4.1152321451065794E-3</v>
      </c>
      <c r="T224" s="10">
        <f>LN(ΣΥΝΘΕΣΗ_ΔΕΙΚΤΩΝ!T225/ΣΥΝΘΕΣΗ_ΔΕΙΚΤΩΝ!T224)</f>
        <v>-2.1030501967787877E-3</v>
      </c>
      <c r="U224" s="10">
        <f>LN(ΣΥΝΘΕΣΗ_ΔΕΙΚΤΩΝ!U225/ΣΥΝΘΕΣΗ_ΔΕΙΚΤΩΝ!U224)</f>
        <v>0</v>
      </c>
      <c r="V224" s="10">
        <f>LN(ΣΥΝΘΕΣΗ_ΔΕΙΚΤΩΝ!V225/ΣΥΝΘΕΣΗ_ΔΕΙΚΤΩΝ!V224)</f>
        <v>8.5690327251015871E-3</v>
      </c>
      <c r="W224" s="10">
        <f>LN(ΣΥΝΘΕΣΗ_ΔΕΙΚΤΩΝ!W225/ΣΥΝΘΕΣΗ_ΔΕΙΚΤΩΝ!W224)</f>
        <v>4.5487597620414343E-2</v>
      </c>
      <c r="X224" s="10">
        <f>LN(ΣΥΝΘΕΣΗ_ΔΕΙΚΤΩΝ!X225/ΣΥΝΘΕΣΗ_ΔΕΙΚΤΩΝ!X224)</f>
        <v>-1.1696039763191187E-2</v>
      </c>
      <c r="Y224" s="10">
        <f>LN(ΣΥΝΘΕΣΗ_ΔΕΙΚΤΩΝ!Y225/ΣΥΝΘΕΣΗ_ΔΕΙΚΤΩΝ!Y224)</f>
        <v>1.1363758650315003E-2</v>
      </c>
      <c r="Z224" s="10">
        <f>LN(ΣΥΝΘΕΣΗ_ΔΕΙΚΤΩΝ!Z225/ΣΥΝΘΕΣΗ_ΔΕΙΚΤΩΝ!Z224)</f>
        <v>-1.749315744751723E-2</v>
      </c>
      <c r="AA224" s="10">
        <f>LN(ΣΥΝΘΕΣΗ_ΔΕΙΚΤΩΝ!AA225/ΣΥΝΘΕΣΗ_ΔΕΙΚΤΩΝ!AA224)</f>
        <v>-2.5823031110479917E-2</v>
      </c>
      <c r="AB224" s="10">
        <f>LN(ΣΥΝΘΕΣΗ_ΔΕΙΚΤΩΝ!AB225/ΣΥΝΘΕΣΗ_ΔΕΙΚΤΩΝ!AB224)</f>
        <v>6.1037829380176656E-3</v>
      </c>
      <c r="AC224" s="10">
        <f>LN(ΣΥΝΘΕΣΗ_ΔΕΙΚΤΩΝ!AC225/ΣΥΝΘΕΣΗ_ΔΕΙΚΤΩΝ!AC224)</f>
        <v>8.0972102326193028E-3</v>
      </c>
      <c r="AD224" s="10">
        <f>LN(ΣΥΝΘΕΣΗ_ΔΕΙΚΤΩΝ!AD225/ΣΥΝΘΕΣΗ_ΔΕΙΚΤΩΝ!AD224)</f>
        <v>-6.8728792877620643E-3</v>
      </c>
      <c r="AE224" s="10">
        <f>LN(ΣΥΝΘΕΣΗ_ΔΕΙΚΤΩΝ!AE225/ΣΥΝΘΕΣΗ_ΔΕΙΚΤΩΝ!AE224)</f>
        <v>-7.4239390712822805E-3</v>
      </c>
      <c r="AF224" s="10">
        <f>LN(ΣΥΝΘΕΣΗ_ΔΕΙΚΤΩΝ!AF225/ΣΥΝΘΕΣΗ_ΔΕΙΚΤΩΝ!AF224)</f>
        <v>-2.503130218118477E-3</v>
      </c>
      <c r="AG224" s="10">
        <f>LN(ΣΥΝΘΕΣΗ_ΔΕΙΚΤΩΝ!AG225/ΣΥΝΘΕΣΗ_ΔΕΙΚΤΩΝ!AG224)</f>
        <v>1.9881370553828995E-2</v>
      </c>
      <c r="AH224" s="10">
        <f>LN(ΣΥΝΘΕΣΗ_ΔΕΙΚΤΩΝ!AH225/ΣΥΝΘΕΣΗ_ΔΕΙΚΤΩΝ!AH224)</f>
        <v>3.3901551675681416E-2</v>
      </c>
      <c r="AI224" s="10">
        <f>LN(ΣΥΝΘΕΣΗ_ΔΕΙΚΤΩΝ!AI225/ΣΥΝΘΕΣΗ_ΔΕΙΚΤΩΝ!AI224)</f>
        <v>3.4071583216141346E-3</v>
      </c>
      <c r="AJ224" s="10">
        <f>LN(ΣΥΝΘΕΣΗ_ΔΕΙΚΤΩΝ!AJ225/ΣΥΝΘΕΣΗ_ΔΕΙΚΤΩΝ!AJ224)</f>
        <v>6.644542718668732E-3</v>
      </c>
      <c r="AK224" s="10">
        <f>LN(ΣΥΝΘΕΣΗ_ΔΕΙΚΤΩΝ!AK225/ΣΥΝΘΕΣΗ_ΔΕΙΚΤΩΝ!AK224)</f>
        <v>-4.1067819526533593E-3</v>
      </c>
    </row>
    <row r="225" spans="1:37" x14ac:dyDescent="0.25">
      <c r="A225" s="5">
        <v>43152</v>
      </c>
      <c r="B225" s="10">
        <f>LN(ΣΥΝΘΕΣΗ_ΔΕΙΚΤΩΝ!B226/ΣΥΝΘΕΣΗ_ΔΕΙΚΤΩΝ!B225)</f>
        <v>7.1352125752832836E-4</v>
      </c>
      <c r="C225" s="10">
        <f>LN(ΣΥΝΘΕΣΗ_ΔΕΙΚΤΩΝ!C226/ΣΥΝΘΕΣΗ_ΔΕΙΚΤΩΝ!C225)</f>
        <v>-8.9888245684332183E-3</v>
      </c>
      <c r="D225" s="10">
        <f>LN(ΣΥΝΘΕΣΗ_ΔΕΙΚΤΩΝ!D226/ΣΥΝΘΕΣΗ_ΔΕΙΚΤΩΝ!D225)</f>
        <v>-9.6308930609613E-3</v>
      </c>
      <c r="E225" s="10">
        <f>LN(ΣΥΝΘΕΣΗ_ΔΕΙΚΤΩΝ!E226/ΣΥΝΘΕΣΗ_ΔΕΙΚΤΩΝ!E225)</f>
        <v>-2.5740039951728773E-3</v>
      </c>
      <c r="F225" s="10">
        <f>LN(ΣΥΝΘΕΣΗ_ΔΕΙΚΤΩΝ!F226/ΣΥΝΘΕΣΗ_ΔΕΙΚΤΩΝ!F225)</f>
        <v>8.4746269909722356E-3</v>
      </c>
      <c r="G225" s="10">
        <f>LN(ΣΥΝΘΕΣΗ_ΔΕΙΚΤΩΝ!G226/ΣΥΝΘΕΣΗ_ΔΕΙΚΤΩΝ!G225)</f>
        <v>2.5679014417691447E-2</v>
      </c>
      <c r="H225" s="10">
        <f>LN(ΣΥΝΘΕΣΗ_ΔΕΙΚΤΩΝ!H226/ΣΥΝΘΕΣΗ_ΔΕΙΚΤΩΝ!H225)</f>
        <v>-6.5717651632346136E-3</v>
      </c>
      <c r="I225" s="10">
        <f>LN(ΣΥΝΘΕΣΗ_ΔΕΙΚΤΩΝ!I226/ΣΥΝΘΕΣΗ_ΔΕΙΚΤΩΝ!I225)</f>
        <v>-7.6045993852193036E-3</v>
      </c>
      <c r="J225" s="10">
        <f>LN(ΣΥΝΘΕΣΗ_ΔΕΙΚΤΩΝ!J226/ΣΥΝΘΕΣΗ_ΔΕΙΚΤΩΝ!J225)</f>
        <v>-1.0398707220898622E-2</v>
      </c>
      <c r="K225" s="10">
        <f>LN(ΣΥΝΘΕΣΗ_ΔΕΙΚΤΩΝ!K226/ΣΥΝΘΕΣΗ_ΔΕΙΚΤΩΝ!K225)</f>
        <v>-3.6245055989602487E-3</v>
      </c>
      <c r="L225" s="10">
        <f>LN(ΣΥΝΘΕΣΗ_ΔΕΙΚΤΩΝ!L226/ΣΥΝΘΕΣΗ_ΔΕΙΚΤΩΝ!L225)</f>
        <v>3.0397477184370948E-2</v>
      </c>
      <c r="M225" s="10">
        <f>LN(ΣΥΝΘΕΣΗ_ΔΕΙΚΤΩΝ!M226/ΣΥΝΘΕΣΗ_ΔΕΙΚΤΩΝ!M225)</f>
        <v>-3.10559255815313E-3</v>
      </c>
      <c r="N225" s="10">
        <f>LN(ΣΥΝΘΕΣΗ_ΔΕΙΚΤΩΝ!N226/ΣΥΝΘΕΣΗ_ΔΕΙΚΤΩΝ!N225)</f>
        <v>-1.9149521332860787E-2</v>
      </c>
      <c r="O225" s="10">
        <f>LN(ΣΥΝΘΕΣΗ_ΔΕΙΚΤΩΝ!O226/ΣΥΝΘΕΣΗ_ΔΕΙΚΤΩΝ!O225)</f>
        <v>1.1572985557658564E-2</v>
      </c>
      <c r="P225" s="10">
        <f>LN(ΣΥΝΘΕΣΗ_ΔΕΙΚΤΩΝ!P226/ΣΥΝΘΕΣΗ_ΔΕΙΚΤΩΝ!P225)</f>
        <v>-9.9305682026006887E-3</v>
      </c>
      <c r="Q225" s="10">
        <f>LN(ΣΥΝΘΕΣΗ_ΔΕΙΚΤΩΝ!Q226/ΣΥΝΘΕΣΗ_ΔΕΙΚΤΩΝ!Q225)</f>
        <v>-8.4900449328312848E-3</v>
      </c>
      <c r="R225" s="10">
        <f>LN(ΣΥΝΘΕΣΗ_ΔΕΙΚΤΩΝ!R226/ΣΥΝΘΕΣΗ_ΔΕΙΚΤΩΝ!R225)</f>
        <v>-9.0498355199180383E-3</v>
      </c>
      <c r="S225" s="10">
        <f>LN(ΣΥΝΘΕΣΗ_ΔΕΙΚΤΩΝ!S226/ΣΥΝΘΕΣΗ_ΔΕΙΚΤΩΝ!S225)</f>
        <v>8.1800047119306891E-3</v>
      </c>
      <c r="T225" s="10">
        <f>LN(ΣΥΝΘΕΣΗ_ΔΕΙΚΤΩΝ!T226/ΣΥΝΘΕΣΗ_ΔΕΙΚΤΩΝ!T225)</f>
        <v>-2.3430251808385996E-2</v>
      </c>
      <c r="U225" s="10">
        <f>LN(ΣΥΝΘΕΣΗ_ΔΕΙΚΤΩΝ!U226/ΣΥΝΘΕΣΗ_ΔΕΙΚΤΩΝ!U225)</f>
        <v>2.0513539833103028E-2</v>
      </c>
      <c r="V225" s="10">
        <f>LN(ΣΥΝΘΕΣΗ_ΔΕΙΚΤΩΝ!V226/ΣΥΝΘΕΣΗ_ΔΕΙΚΤΩΝ!V225)</f>
        <v>3.4071583216141346E-3</v>
      </c>
      <c r="W225" s="10">
        <f>LN(ΣΥΝΘΕΣΗ_ΔΕΙΚΤΩΝ!W226/ΣΥΝΘΕΣΗ_ΔΕΙΚΤΩΝ!W225)</f>
        <v>-3.4200796085784586E-2</v>
      </c>
      <c r="X225" s="10">
        <f>LN(ΣΥΝΘΕΣΗ_ΔΕΙΚΤΩΝ!X226/ΣΥΝΘΕΣΗ_ΔΕΙΚΤΩΝ!X225)</f>
        <v>2.3501773449534514E-3</v>
      </c>
      <c r="Y225" s="10">
        <f>LN(ΣΥΝΘΕΣΗ_ΔΕΙΚΤΩΝ!Y226/ΣΥΝΘΕΣΗ_ΔΕΙΚΤΩΝ!Y225)</f>
        <v>-1.7094433359300183E-2</v>
      </c>
      <c r="Z225" s="10">
        <f>LN(ΣΥΝΘΕΣΗ_ΔΕΙΚΤΩΝ!Z226/ΣΥΝΘΕΣΗ_ΔΕΙΚΤΩΝ!Z225)</f>
        <v>1.7493157447517119E-2</v>
      </c>
      <c r="AA225" s="10">
        <f>LN(ΣΥΝΘΕΣΗ_ΔΕΙΚΤΩΝ!AA226/ΣΥΝΘΕΣΗ_ΔΕΙΚΤΩΝ!AA225)</f>
        <v>3.8488715682587417E-2</v>
      </c>
      <c r="AB225" s="10">
        <f>LN(ΣΥΝΘΕΣΗ_ΔΕΙΚΤΩΝ!AB226/ΣΥΝΘΕΣΗ_ΔΕΙΚΤΩΝ!AB225)</f>
        <v>2.0263431452324674E-3</v>
      </c>
      <c r="AC225" s="10">
        <f>LN(ΣΥΝΘΕΣΗ_ΔΕΙΚΤΩΝ!AC226/ΣΥΝΘΕΣΗ_ΔΕΙΚΤΩΝ!AC225)</f>
        <v>-1.6260520871780291E-2</v>
      </c>
      <c r="AD225" s="10">
        <f>LN(ΣΥΝΘΕΣΗ_ΔΕΙΚΤΩΝ!AD226/ΣΥΝΘΕΣΗ_ΔΕΙΚΤΩΝ!AD225)</f>
        <v>4.4951387862266268E-2</v>
      </c>
      <c r="AE225" s="10">
        <f>LN(ΣΥΝΘΕΣΗ_ΔΕΙΚΤΩΝ!AE226/ΣΥΝΘΕΣΗ_ΔΕΙΚΤΩΝ!AE225)</f>
        <v>4.231119807172283E-2</v>
      </c>
      <c r="AF225" s="10">
        <f>LN(ΣΥΝΘΕΣΗ_ΔΕΙΚΤΩΝ!AF226/ΣΥΝΘΕΣΗ_ΔΕΙΚΤΩΝ!AF225)</f>
        <v>0</v>
      </c>
      <c r="AG225" s="10">
        <f>LN(ΣΥΝΘΕΣΗ_ΔΕΙΚΤΩΝ!AG226/ΣΥΝΘΕΣΗ_ΔΕΙΚΤΩΝ!AG225)</f>
        <v>0</v>
      </c>
      <c r="AH225" s="10">
        <f>LN(ΣΥΝΘΕΣΗ_ΔΕΙΚΤΩΝ!AH226/ΣΥΝΘΕΣΗ_ΔΕΙΚΤΩΝ!AH225)</f>
        <v>6.7658648473814864E-2</v>
      </c>
      <c r="AI225" s="10">
        <f>LN(ΣΥΝΘΕΣΗ_ΔΕΙΚΤΩΝ!AI226/ΣΥΝΘΕΣΗ_ΔΕΙΚΤΩΝ!AI225)</f>
        <v>2.0202707317519469E-2</v>
      </c>
      <c r="AJ225" s="10">
        <f>LN(ΣΥΝΘΕΣΗ_ΔΕΙΚΤΩΝ!AJ226/ΣΥΝΘΕΣΗ_ΔΕΙΚΤΩΝ!AJ225)</f>
        <v>1.5334364000106524E-2</v>
      </c>
      <c r="AK225" s="10">
        <f>LN(ΣΥΝΘΕΣΗ_ΔΕΙΚΤΩΝ!AK226/ΣΥΝΘΕΣΗ_ΔΕΙΚΤΩΝ!AK225)</f>
        <v>2.8399474521697957E-2</v>
      </c>
    </row>
    <row r="226" spans="1:37" x14ac:dyDescent="0.25">
      <c r="A226" s="5">
        <v>43153</v>
      </c>
      <c r="B226" s="10">
        <f>LN(ΣΥΝΘΕΣΗ_ΔΕΙΚΤΩΝ!B227/ΣΥΝΘΕΣΗ_ΔΕΙΚΤΩΝ!B226)</f>
        <v>-1.2560724983518805E-2</v>
      </c>
      <c r="C226" s="10">
        <f>LN(ΣΥΝΘΕΣΗ_ΔΕΙΚΤΩΝ!C227/ΣΥΝΘΕΣΗ_ΔΕΙΚΤΩΝ!C226)</f>
        <v>8.9888245684332808E-3</v>
      </c>
      <c r="D226" s="10">
        <f>LN(ΣΥΝΘΕΣΗ_ΔΕΙΚΤΩΝ!D227/ΣΥΝΘΕΣΗ_ΔΕΙΚΤΩΝ!D226)</f>
        <v>1.4941579998198923E-2</v>
      </c>
      <c r="E226" s="10">
        <f>LN(ΣΥΝΘΕΣΗ_ΔΕΙΚΤΩΝ!E227/ΣΥΝΘΕΣΗ_ΔΕΙΚΤΩΝ!E226)</f>
        <v>2.5740039951728426E-3</v>
      </c>
      <c r="F226" s="10">
        <f>LN(ΣΥΝΘΕΣΗ_ΔΕΙΚΤΩΝ!F227/ΣΥΝΘΕΣΗ_ΔΕΙΚΤΩΝ!F226)</f>
        <v>8.4034107963793792E-3</v>
      </c>
      <c r="G226" s="10">
        <f>LN(ΣΥΝΘΕΣΗ_ΔΕΙΚΤΩΝ!G227/ΣΥΝΘΕΣΗ_ΔΕΙΚΤΩΝ!G226)</f>
        <v>9.8108705642592393E-3</v>
      </c>
      <c r="H226" s="10">
        <f>LN(ΣΥΝΘΕΣΗ_ΔΕΙΚΤΩΝ!H227/ΣΥΝΘΕΣΗ_ΔΕΙΚΤΩΝ!H226)</f>
        <v>1.092907053219023E-2</v>
      </c>
      <c r="I226" s="10">
        <f>LN(ΣΥΝΘΕΣΗ_ΔΕΙΚΤΩΝ!I227/ΣΥΝΘΕΣΗ_ΔΕΙΚΤΩΝ!I226)</f>
        <v>1.9065782705814474E-3</v>
      </c>
      <c r="J226" s="10">
        <f>LN(ΣΥΝΘΕΣΗ_ΔΕΙΚΤΩΝ!J227/ΣΥΝΘΕΣΗ_ΔΕΙΚΤΩΝ!J226)</f>
        <v>6.944472352810995E-3</v>
      </c>
      <c r="K226" s="10">
        <f>LN(ΣΥΝΘΕΣΗ_ΔΕΙΚΤΩΝ!K227/ΣΥΝΘΕΣΗ_ΔΕΙΚΤΩΝ!K226)</f>
        <v>8.6768440256890355E-3</v>
      </c>
      <c r="L226" s="10">
        <f>LN(ΣΥΝΘΕΣΗ_ΔΕΙΚΤΩΝ!L227/ΣΥΝΘΕΣΗ_ΔΕΙΚΤΩΝ!L226)</f>
        <v>2.3923456386196799E-3</v>
      </c>
      <c r="M226" s="10">
        <f>LN(ΣΥΝΘΕΣΗ_ΔΕΙΚΤΩΝ!M227/ΣΥΝΘΕΣΗ_ΔΕΙΚΤΩΝ!M226)</f>
        <v>-7.8064408928295286E-3</v>
      </c>
      <c r="N226" s="10">
        <f>LN(ΣΥΝΘΕΣΗ_ΔΕΙΚΤΩΝ!N227/ΣΥΝΘΕΣΗ_ΔΕΙΚΤΩΝ!N226)</f>
        <v>-2.2814677766171399E-2</v>
      </c>
      <c r="O226" s="10">
        <f>LN(ΣΥΝΘΕΣΗ_ΔΕΙΚΤΩΝ!O227/ΣΥΝΘΕΣΗ_ΔΕΙΚΤΩΝ!O226)</f>
        <v>4.175371410480592E-3</v>
      </c>
      <c r="P226" s="10">
        <f>LN(ΣΥΝΘΕΣΗ_ΔΕΙΚΤΩΝ!P227/ΣΥΝΘΕΣΗ_ΔΕΙΚΤΩΝ!P226)</f>
        <v>1.3875346493617238E-2</v>
      </c>
      <c r="Q226" s="10">
        <f>LN(ΣΥΝΘΕΣΗ_ΔΕΙΚΤΩΝ!Q227/ΣΥΝΘΕΣΗ_ΔΕΙΚΤΩΝ!Q226)</f>
        <v>9.6970456828665529E-3</v>
      </c>
      <c r="R226" s="10">
        <f>LN(ΣΥΝΘΕΣΗ_ΔΕΙΚΤΩΝ!R227/ΣΥΝΘΕΣΗ_ΔΕΙΚΤΩΝ!R226)</f>
        <v>-4.1407926660312769E-3</v>
      </c>
      <c r="S226" s="10">
        <f>LN(ΣΥΝΘΕΣΗ_ΔΕΙΚΤΩΝ!S227/ΣΥΝΘΕΣΗ_ΔΕΙΚΤΩΝ!S226)</f>
        <v>2.4146042305218572E-2</v>
      </c>
      <c r="T226" s="10">
        <f>LN(ΣΥΝΘΕΣΗ_ΔΕΙΚΤΩΝ!T227/ΣΥΝΘΕΣΗ_ΔΕΙΚΤΩΝ!T226)</f>
        <v>4.3010818993907017E-3</v>
      </c>
      <c r="U226" s="10">
        <f>LN(ΣΥΝΘΕΣΗ_ΔΕΙΚΤΩΝ!U227/ΣΥΝΘΕΣΗ_ΔΕΙΚΤΩΝ!U226)</f>
        <v>0</v>
      </c>
      <c r="V226" s="10">
        <f>LN(ΣΥΝΘΕΣΗ_ΔΕΙΚΤΩΝ!V227/ΣΥΝΘΕΣΗ_ΔΕΙΚΤΩΝ!V226)</f>
        <v>-5.1151006667704887E-3</v>
      </c>
      <c r="W226" s="10">
        <f>LN(ΣΥΝΘΕΣΗ_ΔΕΙΚΤΩΝ!W227/ΣΥΝΘΕΣΗ_ΔΕΙΚΤΩΝ!W226)</f>
        <v>2.4391453124159263E-2</v>
      </c>
      <c r="X226" s="10">
        <f>LN(ΣΥΝΘΕΣΗ_ΔΕΙΚΤΩΝ!X227/ΣΥΝΘΕΣΗ_ΔΕΙΚΤΩΝ!X226)</f>
        <v>7.0175726586465398E-3</v>
      </c>
      <c r="Y226" s="10">
        <f>LN(ΣΥΝΘΕΣΗ_ΔΕΙΚΤΩΝ!Y227/ΣΥΝΘΕΣΗ_ΔΕΙΚΤΩΝ!Y226)</f>
        <v>1.709443335930004E-2</v>
      </c>
      <c r="Z226" s="10">
        <f>LN(ΣΥΝΘΕΣΗ_ΔΕΙΚΤΩΝ!Z227/ΣΥΝΘΕΣΗ_ΔΕΙΚΤΩΝ!Z226)</f>
        <v>2.8491955794306242E-2</v>
      </c>
      <c r="AA226" s="10">
        <f>LN(ΣΥΝΘΕΣΗ_ΔΕΙΚΤΩΝ!AA227/ΣΥΝΘΕΣΗ_ΔΕΙΚΤΩΝ!AA226)</f>
        <v>2.3743342619319888E-2</v>
      </c>
      <c r="AB226" s="10">
        <f>LN(ΣΥΝΘΕΣΗ_ΔΕΙΚΤΩΝ!AB227/ΣΥΝΘΕΣΗ_ΔΕΙΚΤΩΝ!AB226)</f>
        <v>1.207258123426924E-2</v>
      </c>
      <c r="AC226" s="10">
        <f>LN(ΣΥΝΘΕΣΗ_ΔΕΙΚΤΩΝ!AC227/ΣΥΝΘΕΣΗ_ΔΕΙΚΤΩΝ!AC226)</f>
        <v>2.4292692569044483E-2</v>
      </c>
      <c r="AD226" s="10">
        <f>LN(ΣΥΝΘΕΣΗ_ΔΕΙΚΤΩΝ!AD227/ΣΥΝΘΕΣΗ_ΔΕΙΚΤΩΝ!AD226)</f>
        <v>8.7527911095947077E-3</v>
      </c>
      <c r="AE226" s="10">
        <f>LN(ΣΥΝΘΕΣΗ_ΔΕΙΚΤΩΝ!AE227/ΣΥΝΘΕΣΗ_ΔΕΙΚΤΩΝ!AE226)</f>
        <v>0</v>
      </c>
      <c r="AF226" s="10">
        <f>LN(ΣΥΝΘΕΣΗ_ΔΕΙΚΤΩΝ!AF227/ΣΥΝΘΕΣΗ_ΔΕΙΚΤΩΝ!AF226)</f>
        <v>-5.0251362026730428E-3</v>
      </c>
      <c r="AG226" s="10">
        <f>LN(ΣΥΝΘΕΣΗ_ΔΕΙΚΤΩΝ!AG227/ΣΥΝΘΕΣΗ_ΔΕΙΚΤΩΝ!AG226)</f>
        <v>0</v>
      </c>
      <c r="AH226" s="10">
        <f>LN(ΣΥΝΘΕΣΗ_ΔΕΙΚΤΩΝ!AH227/ΣΥΝΘΕΣΗ_ΔΕΙΚΤΩΝ!AH226)</f>
        <v>3.1104224143925518E-3</v>
      </c>
      <c r="AI226" s="10">
        <f>LN(ΣΥΝΘΕΣΗ_ΔΕΙΚΤΩΝ!AI227/ΣΥΝΘΕΣΗ_ΔΕΙΚΤΩΝ!AI226)</f>
        <v>1.6529301951210506E-2</v>
      </c>
      <c r="AJ226" s="10">
        <f>LN(ΣΥΝΘΕΣΗ_ΔΕΙΚΤΩΝ!AJ227/ΣΥΝΘΕΣΗ_ΔΕΙΚΤΩΝ!AJ226)</f>
        <v>0</v>
      </c>
      <c r="AK226" s="10">
        <f>LN(ΣΥΝΘΕΣΗ_ΔΕΙΚΤΩΝ!AK227/ΣΥΝΘΕΣΗ_ΔΕΙΚΤΩΝ!AK226)</f>
        <v>1.5873349156290163E-2</v>
      </c>
    </row>
    <row r="227" spans="1:37" x14ac:dyDescent="0.25">
      <c r="A227" s="5">
        <v>43154</v>
      </c>
      <c r="B227" s="10">
        <f>LN(ΣΥΝΘΕΣΗ_ΔΕΙΚΤΩΝ!B228/ΣΥΝΘΕΣΗ_ΔΕΙΚΤΩΝ!B227)</f>
        <v>1.398624197473987E-2</v>
      </c>
      <c r="C227" s="10">
        <f>LN(ΣΥΝΘΕΣΗ_ΔΕΙΚΤΩΝ!C228/ΣΥΝΘΕΣΗ_ΔΕΙΚΤΩΝ!C227)</f>
        <v>-2.8362649908122081E-2</v>
      </c>
      <c r="D227" s="10">
        <f>LN(ΣΥΝΘΕΣΗ_ΔΕΙΚΤΩΝ!D228/ΣΥΝΘΕΣΗ_ΔΕΙΚΤΩΝ!D227)</f>
        <v>-1.4941579998198914E-2</v>
      </c>
      <c r="E227" s="10">
        <f>LN(ΣΥΝΘΕΣΗ_ΔΕΙΚΤΩΝ!E228/ΣΥΝΘΕΣΗ_ΔΕΙΚΤΩΝ!E227)</f>
        <v>2.5673955052457334E-3</v>
      </c>
      <c r="F227" s="10">
        <f>LN(ΣΥΝΘΕΣΗ_ΔΕΙΚΤΩΝ!F228/ΣΥΝΘΕΣΗ_ΔΕΙΚΤΩΝ!F227)</f>
        <v>3.0222080348581384E-2</v>
      </c>
      <c r="G227" s="10">
        <f>LN(ΣΥΝΘΕΣΗ_ΔΕΙΚΤΩΝ!G228/ΣΥΝΘΕΣΗ_ΔΕΙΚΤΩΝ!G227)</f>
        <v>9.7155517860959776E-3</v>
      </c>
      <c r="H227" s="10">
        <f>LN(ΣΥΝΘΕΣΗ_ΔΕΙΚΤΩΝ!H228/ΣΥΝΘΕΣΗ_ΔΕΙΚΤΩΝ!H227)</f>
        <v>0</v>
      </c>
      <c r="I227" s="10">
        <f>LN(ΣΥΝΘΕΣΗ_ΔΕΙΚΤΩΝ!I228/ΣΥΝΘΕΣΗ_ΔΕΙΚΤΩΝ!I227)</f>
        <v>5.6980211146377959E-3</v>
      </c>
      <c r="J227" s="10">
        <f>LN(ΣΥΝΘΕΣΗ_ΔΕΙΚΤΩΝ!J228/ΣΥΝΘΕΣΗ_ΔΕΙΚΤΩΝ!J227)</f>
        <v>3.4542348680876036E-3</v>
      </c>
      <c r="K227" s="10">
        <f>LN(ΣΥΝΘΕΣΗ_ΔΕΙΚΤΩΝ!K228/ΣΥΝΘΕΣΗ_ΔΕΙΚΤΩΝ!K227)</f>
        <v>2.2776785342756931E-2</v>
      </c>
      <c r="L227" s="10">
        <f>LN(ΣΥΝΘΕΣΗ_ΔΕΙΚΤΩΝ!L228/ΣΥΝΘΕΣΗ_ΔΕΙΚΤΩΝ!L227)</f>
        <v>-8.3983696988314937E-3</v>
      </c>
      <c r="M227" s="10">
        <f>LN(ΣΥΝΘΕΣΗ_ΔΕΙΚΤΩΝ!M228/ΣΥΝΘΕΣΗ_ΔΕΙΚΤΩΝ!M227)</f>
        <v>-1.2618463959211575E-2</v>
      </c>
      <c r="N227" s="10">
        <f>LN(ΣΥΝΘΕΣΗ_ΔΕΙΚΤΩΝ!N228/ΣΥΝΘΕΣΗ_ΔΕΙΚΤΩΝ!N227)</f>
        <v>5.4794657646255705E-3</v>
      </c>
      <c r="O227" s="10">
        <f>LN(ΣΥΝΘΕΣΗ_ΔΕΙΚΤΩΝ!O228/ΣΥΝΘΕΣΗ_ΔΕΙΚΤΩΝ!O227)</f>
        <v>-1.0422095784436427E-3</v>
      </c>
      <c r="P227" s="10">
        <f>LN(ΣΥΝΘΕΣΗ_ΔΕΙΚΤΩΝ!P228/ΣΥΝΘΕΣΗ_ΔΕΙΚΤΩΝ!P227)</f>
        <v>1.9665689720408473E-3</v>
      </c>
      <c r="Q227" s="10">
        <f>LN(ΣΥΝΘΕΣΗ_ΔΕΙΚΤΩΝ!Q228/ΣΥΝΘΕΣΗ_ΔΕΙΚΤΩΝ!Q227)</f>
        <v>-1.2070007500352277E-3</v>
      </c>
      <c r="R227" s="10">
        <f>LN(ΣΥΝΘΕΣΗ_ΔΕΙΚΤΩΝ!R228/ΣΥΝΘΕΣΗ_ΔΕΙΚΤΩΝ!R227)</f>
        <v>-1.0846998299460375E-2</v>
      </c>
      <c r="S227" s="10">
        <f>LN(ΣΥΝΘΕΣΗ_ΔΕΙΚΤΩΝ!S228/ΣΥΝΘΕΣΗ_ΔΕΙΚΤΩΝ!S227)</f>
        <v>2.7452704408689837E-2</v>
      </c>
      <c r="T227" s="10">
        <f>LN(ΣΥΝΘΕΣΗ_ΔΕΙΚΤΩΝ!T228/ΣΥΝΘΕΣΗ_ΔΕΙΚΤΩΝ!T227)</f>
        <v>-2.1482285382896063E-3</v>
      </c>
      <c r="U227" s="10">
        <f>LN(ΣΥΝΘΕΣΗ_ΔΕΙΚΤΩΝ!U228/ΣΥΝΘΕΣΗ_ΔΕΙΚΤΩΝ!U227)</f>
        <v>5.0633019565466345E-3</v>
      </c>
      <c r="V227" s="10">
        <f>LN(ΣΥΝΘΕΣΗ_ΔΕΙΚΤΩΝ!V228/ΣΥΝΘΕΣΗ_ΔΕΙΚΤΩΝ!V227)</f>
        <v>-6.8610903799452404E-3</v>
      </c>
      <c r="W227" s="10">
        <f>LN(ΣΥΝΘΕΣΗ_ΔΕΙΚΤΩΝ!W228/ΣΥΝΘΕΣΗ_ΔΕΙΚΤΩΝ!W227)</f>
        <v>-9.9065202027919415E-3</v>
      </c>
      <c r="X227" s="10">
        <f>LN(ΣΥΝΘΕΣΗ_ΔΕΙΚΤΩΝ!X228/ΣΥΝΘΕΣΗ_ΔΕΙΚΤΩΝ!X227)</f>
        <v>-4.6729056993924821E-3</v>
      </c>
      <c r="Y227" s="10">
        <f>LN(ΣΥΝΘΕΣΗ_ΔΕΙΚΤΩΝ!Y228/ΣΥΝΘΕΣΗ_ΔΕΙΚΤΩΝ!Y227)</f>
        <v>-1.9972133186915243E-2</v>
      </c>
      <c r="Z227" s="10">
        <f>LN(ΣΥΝΘΕΣΗ_ΔΕΙΚΤΩΝ!Z228/ΣΥΝΘΕΣΗ_ΔΕΙΚΤΩΝ!Z227)</f>
        <v>1.1173300598125255E-2</v>
      </c>
      <c r="AA227" s="10">
        <f>LN(ΣΥΝΘΕΣΗ_ΔΕΙΚΤΩΝ!AA228/ΣΥΝΘΕΣΗ_ΔΕΙΚΤΩΝ!AA227)</f>
        <v>4.4791758202736683E-2</v>
      </c>
      <c r="AB227" s="10">
        <f>LN(ΣΥΝΘΕΣΗ_ΔΕΙΚΤΩΝ!AB228/ΣΥΝΘΕΣΗ_ΔΕΙΚΤΩΝ!AB227)</f>
        <v>0</v>
      </c>
      <c r="AC227" s="10">
        <f>LN(ΣΥΝΘΕΣΗ_ΔΕΙΚΤΩΝ!AC228/ΣΥΝΘΕΣΗ_ΔΕΙΚΤΩΝ!AC227)</f>
        <v>0</v>
      </c>
      <c r="AD227" s="10">
        <f>LN(ΣΥΝΘΕΣΗ_ΔΕΙΚΤΩΝ!AD228/ΣΥΝΘΕΣΗ_ΔΕΙΚΤΩΝ!AD227)</f>
        <v>2.1762794225954484E-3</v>
      </c>
      <c r="AE227" s="10">
        <f>LN(ΣΥΝΘΕΣΗ_ΔΕΙΚΤΩΝ!AE228/ΣΥΝΘΕΣΗ_ΔΕΙΚΤΩΝ!AE227)</f>
        <v>8.5349024498375062E-3</v>
      </c>
      <c r="AF227" s="10">
        <f>LN(ΣΥΝΘΕΣΗ_ΔΕΙΚΤΩΝ!AF228/ΣΥΝΘΕΣΗ_ΔΕΙΚΤΩΝ!AF227)</f>
        <v>-2.2930941063917017E-2</v>
      </c>
      <c r="AG227" s="10">
        <f>LN(ΣΥΝΘΕΣΗ_ΔΕΙΚΤΩΝ!AG228/ΣΥΝΘΕΣΗ_ΔΕΙΚΤΩΝ!AG227)</f>
        <v>0</v>
      </c>
      <c r="AH227" s="10">
        <f>LN(ΣΥΝΘΕΣΗ_ΔΕΙΚΤΩΝ!AH228/ΣΥΝΘΕΣΗ_ΔΕΙΚΤΩΝ!AH227)</f>
        <v>-4.7703797957211184E-2</v>
      </c>
      <c r="AI227" s="10">
        <f>LN(ΣΥΝΘΕΣΗ_ΔΕΙΚΤΩΝ!AI228/ΣΥΝΘΕΣΗ_ΔΕΙΚΤΩΝ!AI227)</f>
        <v>-1.6529301951210582E-2</v>
      </c>
      <c r="AJ227" s="10">
        <f>LN(ΣΥΝΘΕΣΗ_ΔΕΙΚΤΩΝ!AJ228/ΣΥΝΘΕΣΗ_ΔΕΙΚΤΩΝ!AJ227)</f>
        <v>6.5005646030934627E-3</v>
      </c>
      <c r="AK227" s="10">
        <f>LN(ΣΥΝΘΕΣΗ_ΔΕΙΚΤΩΝ!AK228/ΣΥΝΘΕΣΗ_ΔΕΙΚΤΩΝ!AK227)</f>
        <v>-7.9051795071132611E-3</v>
      </c>
    </row>
    <row r="228" spans="1:37" x14ac:dyDescent="0.25">
      <c r="A228" s="5">
        <v>43157</v>
      </c>
      <c r="B228" s="10">
        <f>LN(ΣΥΝΘΕΣΗ_ΔΕΙΚΤΩΝ!B229/ΣΥΝΘΕΣΗ_ΔΕΙΚΤΩΝ!B228)</f>
        <v>5.3276631077875686E-3</v>
      </c>
      <c r="C228" s="10">
        <f>LN(ΣΥΝΘΕΣΗ_ΔΕΙΚΤΩΝ!C229/ΣΥΝΘΕΣΗ_ΔΕΙΚΤΩΝ!C228)</f>
        <v>1.15008638323731E-3</v>
      </c>
      <c r="D228" s="10">
        <f>LN(ΣΥΝΘΕΣΗ_ΔΕΙΚΤΩΝ!D229/ΣΥΝΘΕΣΗ_ΔΕΙΚΤΩΝ!D228)</f>
        <v>-8.6393625907078535E-3</v>
      </c>
      <c r="E228" s="10">
        <f>LN(ΣΥΝΘΕΣΗ_ΔΕΙΚΤΩΝ!E229/ΣΥΝΘΕΣΗ_ΔΕΙΚΤΩΝ!E228)</f>
        <v>-2.072613051711697E-2</v>
      </c>
      <c r="F228" s="10">
        <f>LN(ΣΥΝΘΕΣΗ_ΔΕΙΚΤΩΝ!F229/ΣΥΝΘΕΣΗ_ΔΕΙΚΤΩΝ!F228)</f>
        <v>-3.1617753987556139E-2</v>
      </c>
      <c r="G228" s="10">
        <f>LN(ΣΥΝΘΕΣΗ_ΔΕΙΚΤΩΝ!G229/ΣΥΝΘΕΣΗ_ΔΕΙΚΤΩΝ!G228)</f>
        <v>-1.8118962582475528E-2</v>
      </c>
      <c r="H228" s="10">
        <f>LN(ΣΥΝΘΕΣΗ_ΔΕΙΚΤΩΝ!H229/ΣΥΝΘΕΣΗ_ΔΕΙΚΤΩΝ!H228)</f>
        <v>0</v>
      </c>
      <c r="I228" s="10">
        <f>LN(ΣΥΝΘΕΣΗ_ΔΕΙΚΤΩΝ!I229/ΣΥΝΘΕΣΗ_ΔΕΙΚΤΩΝ!I228)</f>
        <v>1.3170463189745008E-2</v>
      </c>
      <c r="J228" s="10">
        <f>LN(ΣΥΝΘΕΣΗ_ΔΕΙΚΤΩΝ!J229/ΣΥΝΘΕΣΗ_ΔΕΙΚΤΩΝ!J228)</f>
        <v>-1.0398707220898622E-2</v>
      </c>
      <c r="K228" s="10">
        <f>LN(ΣΥΝΘΕΣΗ_ΔΕΙΚΤΩΝ!K229/ΣΥΝΘΕΣΗ_ΔΕΙΚΤΩΝ!K228)</f>
        <v>-1.1323546329254468E-2</v>
      </c>
      <c r="L228" s="10">
        <f>LN(ΣΥΝΘΕΣΗ_ΔΕΙΚΤΩΝ!L229/ΣΥΝΘΕΣΗ_ΔΕΙΚΤΩΝ!L228)</f>
        <v>-2.4391453124159239E-2</v>
      </c>
      <c r="M228" s="10">
        <f>LN(ΣΥΝΘΕΣΗ_ΔΕΙΚΤΩΝ!M229/ΣΥΝΘΕΣΗ_ΔΕΙΚΤΩΝ!M228)</f>
        <v>-4.8790164169431945E-2</v>
      </c>
      <c r="N228" s="10">
        <f>LN(ΣΥΝΘΕΣΗ_ΔΕΙΚΤΩΝ!N229/ΣΥΝΘΕΣΗ_ΔΕΙΚΤΩΝ!N228)</f>
        <v>1.9481135571822489E-2</v>
      </c>
      <c r="O228" s="10">
        <f>LN(ΣΥΝΘΕΣΗ_ΔΕΙΚΤΩΝ!O229/ΣΥΝΘΕΣΗ_ΔΕΙΚΤΩΝ!O228)</f>
        <v>2.0833340868542691E-3</v>
      </c>
      <c r="P228" s="10">
        <f>LN(ΣΥΝΘΕΣΗ_ΔΕΙΚΤΩΝ!P229/ΣΥΝΘΕΣΗ_ΔΕΙΚΤΩΝ!P228)</f>
        <v>1.9627091678486889E-3</v>
      </c>
      <c r="Q228" s="10">
        <f>LN(ΣΥΝΘΕΣΗ_ΔΕΙΚΤΩΝ!Q229/ΣΥΝΘΕΣΗ_ΔΕΙΚΤΩΝ!Q228)</f>
        <v>-9.7088141269609379E-3</v>
      </c>
      <c r="R228" s="10">
        <f>LN(ΣΥΝΘΕΣΗ_ΔΕΙΚΤΩΝ!R229/ΣΥΝΘΕΣΗ_ΔΕΙΚΤΩΝ!R228)</f>
        <v>-1.0118130165584554E-2</v>
      </c>
      <c r="S228" s="10">
        <f>LN(ΣΥΝΘΕΣΗ_ΔΕΙΚΤΩΝ!S229/ΣΥΝΘΕΣΗ_ΔΕΙΚΤΩΝ!S228)</f>
        <v>-1.55948579579064E-2</v>
      </c>
      <c r="T228" s="10">
        <f>LN(ΣΥΝΘΕΣΗ_ΔΕΙΚΤΩΝ!T229/ΣΥΝΘΕΣΗ_ΔΕΙΚΤΩΝ!T228)</f>
        <v>-1.7354014693151506E-2</v>
      </c>
      <c r="U228" s="10">
        <f>LN(ΣΥΝΘΕΣΗ_ΔΕΙΚΤΩΝ!U229/ΣΥΝΘΕΣΗ_ΔΕΙΚΤΩΝ!U228)</f>
        <v>6.8319243977477226E-2</v>
      </c>
      <c r="V228" s="10">
        <f>LN(ΣΥΝΘΕΣΗ_ΔΕΙΚΤΩΝ!V229/ΣΥΝΘΕΣΗ_ΔΕΙΚΤΩΝ!V228)</f>
        <v>1.719690879526679E-3</v>
      </c>
      <c r="W228" s="10">
        <f>LN(ΣΥΝΘΕΣΗ_ΔΕΙΚΤΩΝ!W229/ΣΥΝΘΕΣΗ_ΔΕΙΚΤΩΝ!W228)</f>
        <v>-8.8889474172460393E-3</v>
      </c>
      <c r="X228" s="10">
        <f>LN(ΣΥΝΘΕΣΗ_ΔΕΙΚΤΩΝ!X229/ΣΥΝΘΕΣΗ_ΔΕΙΚΤΩΝ!X228)</f>
        <v>0</v>
      </c>
      <c r="Y228" s="10">
        <f>LN(ΣΥΝΘΕΣΗ_ΔΕΙΚΤΩΝ!Y229/ΣΥΝΘΕΣΗ_ΔΕΙΚΤΩΝ!Y228)</f>
        <v>-2.0379162336652025E-2</v>
      </c>
      <c r="Z228" s="10">
        <f>LN(ΣΥΝΘΕΣΗ_ΔΕΙΚΤΩΝ!Z229/ΣΥΝΘΕΣΗ_ΔΕΙΚΤΩΝ!Z228)</f>
        <v>-1.1173300598125189E-2</v>
      </c>
      <c r="AA228" s="10">
        <f>LN(ΣΥΝΘΕΣΗ_ΔΕΙΚΤΩΝ!AA229/ΣΥΝΘΕΣΗ_ΔΕΙΚΤΩΝ!AA228)</f>
        <v>-1.0689471889050444E-3</v>
      </c>
      <c r="AB228" s="10">
        <f>LN(ΣΥΝΘΕΣΗ_ΔΕΙΚΤΩΝ!AB229/ΣΥΝΘΕΣΗ_ΔΕΙΚΤΩΝ!AB228)</f>
        <v>-3.459144476961909E-2</v>
      </c>
      <c r="AC228" s="10">
        <f>LN(ΣΥΝΘΕΣΗ_ΔΕΙΚΤΩΝ!AC229/ΣΥΝΘΕΣΗ_ΔΕΙΚΤΩΝ!AC228)</f>
        <v>1.1928570865273812E-2</v>
      </c>
      <c r="AD228" s="10">
        <f>LN(ΣΥΝΘΕΣΗ_ΔΕΙΚΤΩΝ!AD229/ΣΥΝΘΕΣΗ_ΔΕΙΚΤΩΝ!AD228)</f>
        <v>-1.6438726343159835E-2</v>
      </c>
      <c r="AE228" s="10">
        <f>LN(ΣΥΝΘΕΣΗ_ΔΕΙΚΤΩΝ!AE229/ΣΥΝΘΕΣΗ_ΔΕΙΚΤΩΝ!AE228)</f>
        <v>-1.4265577158822458E-2</v>
      </c>
      <c r="AF228" s="10">
        <f>LN(ΣΥΝΘΕΣΗ_ΔΕΙΚΤΩΝ!AF229/ΣΥΝΘΕΣΗ_ΔΕΙΚΤΩΝ!AF228)</f>
        <v>-2.5806465934916254E-3</v>
      </c>
      <c r="AG228" s="10">
        <f>LN(ΣΥΝΘΕΣΗ_ΔΕΙΚΤΩΝ!AG229/ΣΥΝΘΕΣΗ_ΔΕΙΚΤΩΝ!AG228)</f>
        <v>0</v>
      </c>
      <c r="AH228" s="10">
        <f>LN(ΣΥΝΘΕΣΗ_ΔΕΙΚΤΩΝ!AH229/ΣΥΝΘΕΣΗ_ΔΕΙΚΤΩΝ!AH228)</f>
        <v>-2.3065272930996104E-2</v>
      </c>
      <c r="AI228" s="10">
        <f>LN(ΣΥΝΘΕΣΗ_ΔΕΙΚΤΩΝ!AI229/ΣΥΝΘΕΣΗ_ΔΕΙΚΤΩΝ!AI228)</f>
        <v>-3.3901551675681339E-2</v>
      </c>
      <c r="AJ228" s="10">
        <f>LN(ΣΥΝΘΕΣΗ_ΔΕΙΚΤΩΝ!AJ229/ΣΥΝΘΕΣΗ_ΔΕΙΚΤΩΝ!AJ228)</f>
        <v>1.5005640617870176E-2</v>
      </c>
      <c r="AK228" s="10">
        <f>LN(ΣΥΝΘΕΣΗ_ΔΕΙΚΤΩΝ!AK229/ΣΥΝΘΕΣΗ_ΔΕΙΚΤΩΝ!AK228)</f>
        <v>-1.1976191046715649E-2</v>
      </c>
    </row>
    <row r="229" spans="1:37" x14ac:dyDescent="0.25">
      <c r="A229" s="5">
        <v>43158</v>
      </c>
      <c r="B229" s="10">
        <f>LN(ΣΥΝΘΕΣΗ_ΔΕΙΚΤΩΝ!B230/ΣΥΝΘΕΣΗ_ΔΕΙΚΤΩΝ!B229)</f>
        <v>-8.1807320901940254E-3</v>
      </c>
      <c r="C229" s="10">
        <f>LN(ΣΥΝΘΕΣΗ_ΔΕΙΚΤΩΝ!C230/ΣΥΝΘΕΣΗ_ΔΕΙΚΤΩΝ!C229)</f>
        <v>9.1533819864872013E-3</v>
      </c>
      <c r="D229" s="10">
        <f>LN(ΣΥΝΘΕΣΗ_ΔΕΙΚΤΩΝ!D230/ΣΥΝΘΕΣΗ_ΔΕΙΚΤΩΝ!D229)</f>
        <v>1.4001305732093143E-2</v>
      </c>
      <c r="E229" s="10">
        <f>LN(ΣΥΝΘΕΣΗ_ΔΕΙΚΤΩΝ!E230/ΣΥΝΘΕΣΗ_ΔΕΙΚΤΩΝ!E229)</f>
        <v>-9.204535729071683E-3</v>
      </c>
      <c r="F229" s="10">
        <f>LN(ΣΥΝΘΕΣΗ_ΔΕΙΚΤΩΝ!F230/ΣΥΝΘΕΣΗ_ΔΕΙΚΤΩΝ!F229)</f>
        <v>-1.4064929467403665E-2</v>
      </c>
      <c r="G229" s="10">
        <f>LN(ΣΥΝΘΕΣΗ_ΔΕΙΚΤΩΝ!G230/ΣΥΝΘΕΣΗ_ΔΕΙΚΤΩΝ!G229)</f>
        <v>-1.5592094759836275E-2</v>
      </c>
      <c r="H229" s="10">
        <f>LN(ΣΥΝΘΕΣΗ_ΔΕΙΚΤΩΝ!H230/ΣΥΝΘΕΣΗ_ΔΕΙΚΤΩΝ!H229)</f>
        <v>0</v>
      </c>
      <c r="I229" s="10">
        <f>LN(ΣΥΝΘΕΣΗ_ΔΕΙΚΤΩΝ!I230/ΣΥΝΘΕΣΗ_ΔΕΙΚΤΩΝ!I229)</f>
        <v>-1.87090793581162E-3</v>
      </c>
      <c r="J229" s="10">
        <f>LN(ΣΥΝΘΕΣΗ_ΔΕΙΚΤΩΝ!J230/ΣΥΝΘΕΣΗ_ΔΕΙΚΤΩΝ!J229)</f>
        <v>1.3841051411871511E-2</v>
      </c>
      <c r="K229" s="10">
        <f>LN(ΣΥΝΘΕΣΗ_ΔΕΙΚΤΩΝ!K230/ΣΥΝΘΕΣΗ_ΔΕΙΚΤΩΝ!K229)</f>
        <v>-1.5059445590231374E-2</v>
      </c>
      <c r="L229" s="10">
        <f>LN(ΣΥΝΘΕΣΗ_ΔΕΙΚΤΩΝ!L230/ΣΥΝΘΕΣΗ_ΔΕΙΚΤΩΝ!L229)</f>
        <v>-9.9256397999699306E-3</v>
      </c>
      <c r="M229" s="10">
        <f>LN(ΣΥΝΘΕΣΗ_ΔΕΙΚΤΩΝ!M230/ΣΥΝΘΕΣΗ_ΔΕΙΚΤΩΝ!M229)</f>
        <v>0</v>
      </c>
      <c r="N229" s="10">
        <f>LN(ΣΥΝΘΕΣΗ_ΔΕΙΚΤΩΝ!N230/ΣΥΝΘΕΣΗ_ΔΕΙΚΤΩΝ!N229)</f>
        <v>7.4746744167057538E-3</v>
      </c>
      <c r="O229" s="10">
        <f>LN(ΣΥΝΘΕΣΗ_ΔΕΙΚΤΩΝ!O230/ΣΥΝΘΕΣΗ_ΔΕΙΚΤΩΝ!O229)</f>
        <v>3.116885640253148E-3</v>
      </c>
      <c r="P229" s="10">
        <f>LN(ΣΥΝΘΕΣΗ_ΔΕΙΚΤΩΝ!P230/ΣΥΝΘΕΣΗ_ΔΕΙΚΤΩΝ!P229)</f>
        <v>1.4598799421152631E-2</v>
      </c>
      <c r="Q229" s="10">
        <f>LN(ΣΥΝΘΕΣΗ_ΔΕΙΚΤΩΝ!Q230/ΣΥΝΘΕΣΗ_ΔΕΙΚΤΩΝ!Q229)</f>
        <v>1.6929062100447975E-2</v>
      </c>
      <c r="R229" s="10">
        <f>LN(ΣΥΝΘΕΣΗ_ΔΕΙΚΤΩΝ!R230/ΣΥΝΘΕΣΗ_ΔΕΙΚΤΩΝ!R229)</f>
        <v>1.5139061215684087E-2</v>
      </c>
      <c r="S229" s="10">
        <f>LN(ΣΥΝΘΕΣΗ_ΔΕΙΚΤΩΝ!S230/ΣΥΝΘΕΣΗ_ΔΕΙΚΤΩΝ!S229)</f>
        <v>1.1718884113213479E-2</v>
      </c>
      <c r="T229" s="10">
        <f>LN(ΣΥΝΘΕΣΗ_ΔΕΙΚΤΩΝ!T230/ΣΥΝΘΕΣΗ_ΔΕΙΚΤΩΝ!T229)</f>
        <v>1.5201161332050557E-2</v>
      </c>
      <c r="U229" s="10">
        <f>LN(ΣΥΝΘΕΣΗ_ΔΕΙΚΤΩΝ!U230/ΣΥΝΘΕΣΗ_ΔΕΙΚΤΩΝ!U229)</f>
        <v>-9.47874395454377E-3</v>
      </c>
      <c r="V229" s="10">
        <f>LN(ΣΥΝΘΕΣΗ_ΔΕΙΚΤΩΝ!V230/ΣΥΝΘΕΣΗ_ΔΕΙΚΤΩΝ!V229)</f>
        <v>-1.2100406934087453E-2</v>
      </c>
      <c r="W229" s="10">
        <f>LN(ΣΥΝΘΕΣΗ_ΔΕΙΚΤΩΝ!W230/ΣΥΝΘΕΣΗ_ΔΕΙΚΤΩΝ!W229)</f>
        <v>2.2296553272690683E-3</v>
      </c>
      <c r="X229" s="10">
        <f>LN(ΣΥΝΘΕΣΗ_ΔΕΙΚΤΩΝ!X230/ΣΥΝΘΕΣΗ_ΔΕΙΚΤΩΝ!X229)</f>
        <v>4.6729056993924231E-3</v>
      </c>
      <c r="Y229" s="10">
        <f>LN(ΣΥΝΘΕΣΗ_ΔΕΙΚΤΩΝ!Y230/ΣΥΝΘΕΣΗ_ΔΕΙΚΤΩΝ!Y229)</f>
        <v>-1.3323661198470655E-2</v>
      </c>
      <c r="Z229" s="10">
        <f>LN(ΣΥΝΘΕΣΗ_ΔΕΙΚΤΩΝ!Z230/ΣΥΝΘΕΣΗ_ΔΕΙΚΤΩΝ!Z229)</f>
        <v>-1.4144507386164738E-2</v>
      </c>
      <c r="AA229" s="10">
        <f>LN(ΣΥΝΘΕΣΗ_ΔΕΙΚΤΩΝ!AA230/ΣΥΝΘΕΣΗ_ΔΕΙΚΤΩΝ!AA229)</f>
        <v>-1.726040693299993E-2</v>
      </c>
      <c r="AB229" s="10">
        <f>LN(ΣΥΝΘΕΣΗ_ΔΕΙΚΤΩΝ!AB230/ΣΥΝΘΕΣΗ_ΔΕΙΚΤΩΝ!AB229)</f>
        <v>-1.2500162764231607E-2</v>
      </c>
      <c r="AC229" s="10">
        <f>LN(ΣΥΝΘΕΣΗ_ΔΕΙΚΤΩΝ!AC230/ΣΥΝΘΕΣΗ_ΔΕΙΚΤΩΝ!AC229)</f>
        <v>-1.1928570865273732E-2</v>
      </c>
      <c r="AD229" s="10">
        <f>LN(ΣΥΝΘΕΣΗ_ΔΕΙΚΤΩΝ!AD230/ΣΥΝΘΕΣΗ_ΔΕΙΚΤΩΝ!AD229)</f>
        <v>-2.8013036227674006E-2</v>
      </c>
      <c r="AE229" s="10">
        <f>LN(ΣΥΝΘΕΣΗ_ΔΕΙΚΤΩΝ!AE230/ΣΥΝΘΕΣΗ_ΔΕΙΚΤΩΝ!AE229)</f>
        <v>-2.6202372394023961E-2</v>
      </c>
      <c r="AF229" s="10">
        <f>LN(ΣΥΝΘΕΣΗ_ΔΕΙΚΤΩΝ!AF230/ΣΥΝΘΕΣΗ_ΔΕΙΚΤΩΝ!AF229)</f>
        <v>-1.3004084423206684E-2</v>
      </c>
      <c r="AG229" s="10">
        <f>LN(ΣΥΝΘΕΣΗ_ΔΕΙΚΤΩΝ!AG230/ΣΥΝΘΕΣΗ_ΔΕΙΚΤΩΝ!AG229)</f>
        <v>0</v>
      </c>
      <c r="AH229" s="10">
        <f>LN(ΣΥΝΘΕΣΗ_ΔΕΙΚΤΩΝ!AH230/ΣΥΝΘΕΣΗ_ΔΕΙΚΤΩΝ!AH229)</f>
        <v>-1.6807118316381289E-2</v>
      </c>
      <c r="AI229" s="10">
        <f>LN(ΣΥΝΘΕΣΗ_ΔΕΙΚΤΩΝ!AI230/ΣΥΝΘΕΣΗ_ΔΕΙΚΤΩΝ!AI229)</f>
        <v>2.3851215822179847E-2</v>
      </c>
      <c r="AJ229" s="10">
        <f>LN(ΣΥΝΘΕΣΗ_ΔΕΙΚΤΩΝ!AJ230/ΣΥΝΘΕΣΗ_ΔΕΙΚΤΩΝ!AJ229)</f>
        <v>-1.5005640617870275E-2</v>
      </c>
      <c r="AK229" s="10">
        <f>LN(ΣΥΝΘΕΣΗ_ΔΕΙΚΤΩΝ!AK230/ΣΥΝΘΕΣΗ_ΔΕΙΚΤΩΝ!AK229)</f>
        <v>-4.0241502997254907E-3</v>
      </c>
    </row>
    <row r="230" spans="1:37" x14ac:dyDescent="0.25">
      <c r="A230" s="5">
        <v>43159</v>
      </c>
      <c r="B230" s="10">
        <f>LN(ΣΥΝΘΕΣΗ_ΔΕΙΚΤΩΝ!B231/ΣΥΝΘΕΣΗ_ΔΕΙΚΤΩΝ!B230)</f>
        <v>-2.715098906595086E-2</v>
      </c>
      <c r="C230" s="10">
        <f>LN(ΣΥΝΘΕΣΗ_ΔΕΙΚΤΩΝ!C231/ΣΥΝΘΕΣΗ_ΔΕΙΚΤΩΝ!C230)</f>
        <v>-3.4227072775021715E-3</v>
      </c>
      <c r="D230" s="10">
        <f>LN(ΣΥΝΘΕΣΗ_ΔΕΙΚΤΩΝ!D231/ΣΥΝΘΕΣΗ_ΔΕΙΚΤΩΝ!D230)</f>
        <v>1.1696039763191456E-2</v>
      </c>
      <c r="E230" s="10">
        <f>LN(ΣΥΝΘΕΣΗ_ΔΕΙΚΤΩΝ!E231/ΣΥΝΘΕΣΗ_ΔΕΙΚΤΩΝ!E230)</f>
        <v>-1.3298068304631488E-2</v>
      </c>
      <c r="F230" s="10">
        <f>LN(ΣΥΝΘΕΣΗ_ΔΕΙΚΤΩΝ!F231/ΣΥΝΘΕΣΗ_ΔΕΙΚΤΩΝ!F230)</f>
        <v>5.6497325421191276E-3</v>
      </c>
      <c r="G230" s="10">
        <f>LN(ΣΥΝΘΕΣΗ_ΔΕΙΚΤΩΝ!G231/ΣΥΝΘΕΣΗ_ΔΕΙΚΤΩΝ!G230)</f>
        <v>2.8530689824064807E-3</v>
      </c>
      <c r="H230" s="10">
        <f>LN(ΣΥΝΘΕΣΗ_ΔΕΙΚΤΩΝ!H231/ΣΥΝΘΕΣΗ_ΔΕΙΚΤΩΝ!H230)</f>
        <v>-3.2661977866210697E-3</v>
      </c>
      <c r="I230" s="10">
        <f>LN(ΣΥΝΘΕΣΗ_ΔΕΙΚΤΩΝ!I231/ΣΥΝΘΕΣΗ_ΔΕΙΚΤΩΝ!I230)</f>
        <v>-7.5188324140273398E-3</v>
      </c>
      <c r="J230" s="10">
        <f>LN(ΣΥΝΘΕΣΗ_ΔΕΙΚΤΩΝ!J231/ΣΥΝΘΕΣΗ_ΔΕΙΚΤΩΝ!J230)</f>
        <v>3.0459207484708439E-2</v>
      </c>
      <c r="K230" s="10">
        <f>LN(ΣΥΝΘΕΣΗ_ΔΕΙΚΤΩΝ!K231/ΣΥΝΘΕΣΗ_ΔΕΙΚΤΩΝ!K230)</f>
        <v>1.7902375721065365E-2</v>
      </c>
      <c r="L230" s="10">
        <f>LN(ΣΥΝΘΕΣΗ_ΔΕΙΚΤΩΝ!L231/ΣΥΝΘΕΣΗ_ΔΕΙΚΤΩΝ!L230)</f>
        <v>2.8274778468166641E-2</v>
      </c>
      <c r="M230" s="10">
        <f>LN(ΣΥΝΘΕΣΗ_ΔΕΙΚΤΩΝ!M231/ΣΥΝΘΕΣΗ_ΔΕΙΚΤΩΝ!M230)</f>
        <v>3.7616863571306773E-2</v>
      </c>
      <c r="N230" s="10">
        <f>LN(ΣΥΝΘΕΣΗ_ΔΕΙΚΤΩΝ!N231/ΣΥΝΘΕΣΗ_ΔΕΙΚΤΩΝ!N230)</f>
        <v>2.3134575401656889E-2</v>
      </c>
      <c r="O230" s="10">
        <f>LN(ΣΥΝΘΕΣΗ_ΔΕΙΚΤΩΝ!O231/ΣΥΝΘΕΣΗ_ΔΕΙΚΤΩΝ!O230)</f>
        <v>1.0368067284403084E-3</v>
      </c>
      <c r="P230" s="10">
        <f>LN(ΣΥΝΘΕΣΗ_ΔΕΙΚΤΩΝ!P231/ΣΥΝΘΕΣΗ_ΔΕΙΚΤΩΝ!P230)</f>
        <v>-3.3401926384248805E-2</v>
      </c>
      <c r="Q230" s="10">
        <f>LN(ΣΥΝΘΕΣΗ_ΔΕΙΚΤΩΝ!Q231/ΣΥΝΘΕΣΗ_ΔΕΙΚΤΩΝ!Q230)</f>
        <v>1.9002947125615482E-2</v>
      </c>
      <c r="R230" s="10">
        <f>LN(ΣΥΝΘΕΣΗ_ΔΕΙΚΤΩΝ!R231/ΣΥΝΘΕΣΗ_ΔΕΙΚΤΩΝ!R230)</f>
        <v>-2.4504817203326375E-2</v>
      </c>
      <c r="S230" s="10">
        <f>LN(ΣΥΝΘΕΣΗ_ΔΕΙΚΤΩΝ!S231/ΣΥΝΘΕΣΗ_ΔΕΙΚΤΩΝ!S230)</f>
        <v>9.6619109117368901E-3</v>
      </c>
      <c r="T230" s="10">
        <f>LN(ΣΥΝΘΕΣΗ_ΔΕΙΚΤΩΝ!T231/ΣΥΝΘΕΣΗ_ΔΕΙΚΤΩΝ!T230)</f>
        <v>-3.5091319811270172E-2</v>
      </c>
      <c r="U230" s="10">
        <f>LN(ΣΥΝΘΕΣΗ_ΔΕΙΚΤΩΝ!U231/ΣΥΝΘΕΣΗ_ΔΕΙΚΤΩΝ!U230)</f>
        <v>-3.8839833316264012E-2</v>
      </c>
      <c r="V230" s="10">
        <f>LN(ΣΥΝΘΕΣΗ_ΔΕΙΚΤΩΝ!V231/ΣΥΝΘΕΣΗ_ΔΕΙΚΤΩΝ!V230)</f>
        <v>-1.7406444777839894E-3</v>
      </c>
      <c r="W230" s="10">
        <f>LN(ΣΥΝΘΕΣΗ_ΔΕΙΚΤΩΝ!W231/ΣΥΝΘΕΣΗ_ΔΕΙΚΤΩΝ!W230)</f>
        <v>2.2246950221111086E-3</v>
      </c>
      <c r="X230" s="10">
        <f>LN(ΣΥΝΘΕΣΗ_ΔΕΙΚΤΩΝ!X231/ΣΥΝΘΕΣΗ_ΔΕΙΚΤΩΝ!X230)</f>
        <v>2.3282897595911681E-3</v>
      </c>
      <c r="Y230" s="10">
        <f>LN(ΣΥΝΘΕΣΗ_ΔΕΙΚΤΩΝ!Y231/ΣΥΝΘΕΣΗ_ΔΕΙΚΤΩΝ!Y230)</f>
        <v>1.3323661198470664E-2</v>
      </c>
      <c r="Z230" s="10">
        <f>LN(ΣΥΝΘΕΣΗ_ΔΕΙΚΤΩΝ!Z231/ΣΥΝΘΕΣΗ_ΔΕΙΚΤΩΝ!Z230)</f>
        <v>2.5317807984290001E-2</v>
      </c>
      <c r="AA230" s="10">
        <f>LN(ΣΥΝΘΕΣΗ_ΔΕΙΚΤΩΝ!AA231/ΣΥΝΘΕΣΗ_ΔΕΙΚΤΩΝ!AA230)</f>
        <v>2.2593752908362449E-2</v>
      </c>
      <c r="AB230" s="10">
        <f>LN(ΣΥΝΘΕΣΗ_ΔΕΙΚΤΩΝ!AB231/ΣΥΝΘΕΣΗ_ΔΕΙΚΤΩΝ!AB230)</f>
        <v>2.6888900216331217E-2</v>
      </c>
      <c r="AC230" s="10">
        <f>LN(ΣΥΝΘΕΣΗ_ΔΕΙΚΤΩΝ!AC231/ΣΥΝΘΕΣΗ_ΔΕΙΚΤΩΝ!AC230)</f>
        <v>1.1928570865273812E-2</v>
      </c>
      <c r="AD230" s="10">
        <f>LN(ΣΥΝΘΕΣΗ_ΔΕΙΚΤΩΝ!AD231/ΣΥΝΘΕΣΗ_ΔΕΙΚΤΩΝ!AD230)</f>
        <v>-1.1428695823622744E-2</v>
      </c>
      <c r="AE230" s="10">
        <f>LN(ΣΥΝΘΕΣΗ_ΔΕΙΚΤΩΝ!AE231/ΣΥΝΘΕΣΗ_ΔΕΙΚΤΩΝ!AE230)</f>
        <v>-1.1869575555383882E-2</v>
      </c>
      <c r="AF230" s="10">
        <f>LN(ΣΥΝΘΕΣΗ_ΔΕΙΚΤΩΝ!AF231/ΣΥΝΘΕΣΗ_ΔΕΙΚΤΩΝ!AF230)</f>
        <v>2.8389003262686108E-2</v>
      </c>
      <c r="AG230" s="10">
        <f>LN(ΣΥΝΘΕΣΗ_ΔΕΙΚΤΩΝ!AG231/ΣΥΝΘΕΣΗ_ΔΕΙΚΤΩΝ!AG230)</f>
        <v>0</v>
      </c>
      <c r="AH230" s="10">
        <f>LN(ΣΥΝΘΕΣΗ_ΔΕΙΚΤΩΝ!AH231/ΣΥΝΘΕΣΗ_ΔΕΙΚΤΩΝ!AH230)</f>
        <v>-1.0221554071538139E-2</v>
      </c>
      <c r="AI230" s="10">
        <f>LN(ΣΥΝΘΕΣΗ_ΔΕΙΚΤΩΝ!AI231/ΣΥΝΘΕΣΗ_ΔΕΙΚΤΩΝ!AI230)</f>
        <v>-6.7567824628797625E-3</v>
      </c>
      <c r="AJ230" s="10">
        <f>LN(ΣΥΝΘΕΣΗ_ΔΕΙΚΤΩΝ!AJ231/ΣΥΝΘΕΣΗ_ΔΕΙΚΤΩΝ!AJ230)</f>
        <v>4.3103515011222631E-3</v>
      </c>
      <c r="AK230" s="10">
        <f>LN(ΣΥΝΘΕΣΗ_ΔΕΙΚΤΩΝ!AK231/ΣΥΝΘΕΣΗ_ΔΕΙΚΤΩΝ!AK230)</f>
        <v>-4.0404095370048633E-3</v>
      </c>
    </row>
    <row r="231" spans="1:37" x14ac:dyDescent="0.25">
      <c r="A231" s="5">
        <v>43160</v>
      </c>
      <c r="B231" s="10">
        <f>LN(ΣΥΝΘΕΣΗ_ΔΕΙΚΤΩΝ!B232/ΣΥΝΘΕΣΗ_ΔΕΙΚΤΩΝ!B231)</f>
        <v>-1.7398180846226623E-2</v>
      </c>
      <c r="C231" s="10">
        <f>LN(ΣΥΝΘΕΣΗ_ΔΕΙΚΤΩΝ!C232/ΣΥΝΘΕΣΗ_ΔΕΙΚΤΩΝ!C231)</f>
        <v>0</v>
      </c>
      <c r="D231" s="10">
        <f>LN(ΣΥΝΘΕΣΗ_ΔΕΙΚΤΩΝ!D232/ΣΥΝΘΕΣΗ_ΔΕΙΚΤΩΝ!D231)</f>
        <v>-2.786889900879249E-2</v>
      </c>
      <c r="E231" s="10">
        <f>LN(ΣΥΝΘΕΣΗ_ΔΕΙΚΤΩΝ!E232/ΣΥΝΘΕΣΗ_ΔΕΙΚΤΩΝ!E231)</f>
        <v>5.3404666313175038E-3</v>
      </c>
      <c r="F231" s="10">
        <f>LN(ΣΥΝΘΕΣΗ_ΔΕΙΚΤΩΝ!F232/ΣΥΝΘΕΣΗ_ΔΕΙΚΤΩΝ!F231)</f>
        <v>-1.4184634991956413E-2</v>
      </c>
      <c r="G231" s="10">
        <f>LN(ΣΥΝΘΕΣΗ_ΔΕΙΚΤΩΝ!G232/ΣΥΝΘΕΣΗ_ΔΕΙΚΤΩΝ!G231)</f>
        <v>4.7296714703065304E-2</v>
      </c>
      <c r="H231" s="10">
        <f>LN(ΣΥΝΘΕΣΗ_ΔΕΙΚΤΩΝ!H232/ΣΥΝΘΕΣΗ_ΔΕΙΚΤΩΝ!H231)</f>
        <v>3.2661977866211022E-3</v>
      </c>
      <c r="I231" s="10">
        <f>LN(ΣΥΝΘΕΣΗ_ΔΕΙΚΤΩΝ!I232/ΣΥΝΘΕΣΗ_ΔΕΙΚΤΩΝ!I231)</f>
        <v>7.518832414027319E-3</v>
      </c>
      <c r="J231" s="10">
        <f>LN(ΣΥΝΘΕΣΗ_ΔΕΙΚΤΩΝ!J232/ΣΥΝΘΕΣΗ_ΔΕΙΚΤΩΝ!J231)</f>
        <v>0</v>
      </c>
      <c r="K231" s="10">
        <f>LN(ΣΥΝΘΕΣΗ_ΔΕΙΚΤΩΝ!K232/ΣΥΝΘΕΣΗ_ΔΕΙΚΤΩΝ!K231)</f>
        <v>1.7587509260885349E-2</v>
      </c>
      <c r="L231" s="10">
        <f>LN(ΣΥΝΘΕΣΗ_ΔΕΙΚΤΩΝ!L232/ΣΥΝΘΕΣΗ_ΔΕΙΚΤΩΝ!L231)</f>
        <v>-2.4271856576110772E-3</v>
      </c>
      <c r="M231" s="10">
        <f>LN(ΣΥΝΘΕΣΗ_ΔΕΙΚΤΩΝ!M232/ΣΥΝΘΕΣΗ_ΔΕΙΚΤΩΝ!M231)</f>
        <v>-2.437163682128618E-2</v>
      </c>
      <c r="N231" s="10">
        <f>LN(ΣΥΝΘΕΣΗ_ΔΕΙΚΤΩΝ!N232/ΣΥΝΘΕΣΗ_ΔΕΙΚΤΩΝ!N231)</f>
        <v>-5.2110592127520882E-3</v>
      </c>
      <c r="O231" s="10">
        <f>LN(ΣΥΝΘΕΣΗ_ΔΕΙΚΤΩΝ!O232/ΣΥΝΘΕΣΗ_ΔΕΙΚΤΩΝ!O231)</f>
        <v>2.051353983310281E-2</v>
      </c>
      <c r="P231" s="10">
        <f>LN(ΣΥΝΘΕΣΗ_ΔΕΙΚΤΩΝ!P232/ΣΥΝΘΕΣΗ_ΔΕΙΚΤΩΝ!P231)</f>
        <v>8.9508305200845777E-3</v>
      </c>
      <c r="Q231" s="10">
        <f>LN(ΣΥΝΘΕΣΗ_ΔΕΙΚΤΩΝ!Q232/ΣΥΝΘΕΣΗ_ΔΕΙΚΤΩΝ!Q231)</f>
        <v>-1.3025643017155848E-2</v>
      </c>
      <c r="R231" s="10">
        <f>LN(ΣΥΝΘΕΣΗ_ΔΕΙΚΤΩΝ!R232/ΣΥΝΘΕΣΗ_ΔΕΙΚΤΩΝ!R231)</f>
        <v>-1.1182912239745529E-2</v>
      </c>
      <c r="S231" s="10">
        <f>LN(ΣΥΝΘΕΣΗ_ΔΕΙΚΤΩΝ!S232/ΣΥΝΘΕΣΗ_ΔΕΙΚΤΩΝ!S231)</f>
        <v>-3.8535693159900777E-3</v>
      </c>
      <c r="T231" s="10">
        <f>LN(ΣΥΝΘΕΣΗ_ΔΕΙΚΤΩΝ!T232/ΣΥΝΘΕΣΗ_ΔΕΙΚΤΩΝ!T231)</f>
        <v>-8.9686699827603751E-3</v>
      </c>
      <c r="U231" s="10">
        <f>LN(ΣΥΝΘΕΣΗ_ΔΕΙΚΤΩΝ!U232/ΣΥΝΘΕΣΗ_ΔΕΙΚΤΩΝ!U231)</f>
        <v>1.9608471388376337E-2</v>
      </c>
      <c r="V231" s="10">
        <f>LN(ΣΥΝΘΕΣΗ_ΔΕΙΚΤΩΝ!V232/ΣΥΝΘΕΣΗ_ΔΕΙΚΤΩΝ!V231)</f>
        <v>1.7406444777838966E-3</v>
      </c>
      <c r="W231" s="10">
        <f>LN(ΣΥΝΘΕΣΗ_ΔΕΙΚΤΩΝ!W232/ΣΥΝΘΕΣΗ_ΔΕΙΚΤΩΝ!W231)</f>
        <v>-4.4543503493803087E-3</v>
      </c>
      <c r="X231" s="10">
        <f>LN(ΣΥΝΘΕΣΗ_ΔΕΙΚΤΩΝ!X232/ΣΥΝΘΕΣΗ_ΔΕΙΚΤΩΝ!X231)</f>
        <v>1.3857034661426281E-2</v>
      </c>
      <c r="Y231" s="10">
        <f>LN(ΣΥΝΘΕΣΗ_ΔΕΙΚΤΩΝ!Y232/ΣΥΝΘΕΣΗ_ΔΕΙΚΤΩΝ!Y231)</f>
        <v>0</v>
      </c>
      <c r="Z231" s="10">
        <f>LN(ΣΥΝΘΕΣΗ_ΔΕΙΚΤΩΝ!Z232/ΣΥΝΘΕΣΗ_ΔΕΙΚΤΩΝ!Z231)</f>
        <v>2.7739268827252244E-3</v>
      </c>
      <c r="AA231" s="10">
        <f>LN(ΣΥΝΘΕΣΗ_ΔΕΙΚΤΩΝ!AA232/ΣΥΝΘΕΣΗ_ΔΕΙΚΤΩΝ!AA231)</f>
        <v>-3.1965930256272579E-3</v>
      </c>
      <c r="AB231" s="10">
        <f>LN(ΣΥΝΘΕΣΗ_ΔΕΙΚΤΩΝ!AB232/ΣΥΝΘΕΣΗ_ΔΕΙΚΤΩΝ!AB231)</f>
        <v>0</v>
      </c>
      <c r="AC231" s="10">
        <f>LN(ΣΥΝΘΕΣΗ_ΔΕΙΚΤΩΝ!AC232/ΣΥΝΘΕΣΗ_ΔΕΙΚΤΩΝ!AC231)</f>
        <v>0</v>
      </c>
      <c r="AD231" s="10">
        <f>LN(ΣΥΝΘΕΣΗ_ΔΕΙΚΤΩΝ!AD232/ΣΥΝΘΕΣΗ_ΔΕΙΚΤΩΝ!AD231)</f>
        <v>1.142869582362285E-2</v>
      </c>
      <c r="AE231" s="10">
        <f>LN(ΣΥΝΘΕΣΗ_ΔΕΙΚΤΩΝ!AE232/ΣΥΝΘΕΣΗ_ΔΕΙΚΤΩΝ!AE231)</f>
        <v>1.6284593764500734E-2</v>
      </c>
      <c r="AF231" s="10">
        <f>LN(ΣΥΝΘΕΣΗ_ΔΕΙΚΤΩΝ!AF232/ΣΥΝΘΕΣΗ_ΔΕΙΚΤΩΝ!AF231)</f>
        <v>0</v>
      </c>
      <c r="AG231" s="10">
        <f>LN(ΣΥΝΘΕΣΗ_ΔΕΙΚΤΩΝ!AG232/ΣΥΝΘΕΣΗ_ΔΕΙΚΤΩΝ!AG231)</f>
        <v>0</v>
      </c>
      <c r="AH231" s="10">
        <f>LN(ΣΥΝΘΕΣΗ_ΔΕΙΚΤΩΝ!AH232/ΣΥΝΘΕΣΗ_ΔΕΙΚΤΩΝ!AH231)</f>
        <v>2.0339684237122783E-2</v>
      </c>
      <c r="AI231" s="10">
        <f>LN(ΣΥΝΘΕΣΗ_ΔΕΙΚΤΩΝ!AI232/ΣΥΝΘΕΣΗ_ΔΕΙΚΤΩΝ!AI231)</f>
        <v>0</v>
      </c>
      <c r="AJ231" s="10">
        <f>LN(ΣΥΝΘΕΣΗ_ΔΕΙΚΤΩΝ!AJ232/ΣΥΝΘΕΣΗ_ΔΕΙΚΤΩΝ!AJ231)</f>
        <v>-1.516822147317143E-2</v>
      </c>
      <c r="AK231" s="10">
        <f>LN(ΣΥΝΘΕΣΗ_ΔΕΙΚΤΩΝ!AK232/ΣΥΝΘΕΣΗ_ΔΕΙΚΤΩΝ!AK231)</f>
        <v>-8.1301260832501755E-3</v>
      </c>
    </row>
    <row r="232" spans="1:37" x14ac:dyDescent="0.25">
      <c r="A232" s="5">
        <v>43161</v>
      </c>
      <c r="B232" s="10">
        <f>LN(ΣΥΝΘΕΣΗ_ΔΕΙΚΤΩΝ!B233/ΣΥΝΘΕΣΗ_ΔΕΙΚΤΩΝ!B232)</f>
        <v>-2.9917748568226697E-3</v>
      </c>
      <c r="C232" s="10">
        <f>LN(ΣΥΝΘΕΣΗ_ΔΕΙΚΤΩΝ!C233/ΣΥΝΘΕΣΗ_ΔΕΙΚΤΩΝ!C232)</f>
        <v>-3.4887259000440665E-2</v>
      </c>
      <c r="D232" s="10">
        <f>LN(ΣΥΝΘΕΣΗ_ΔΕΙΚΤΩΝ!D233/ΣΥΝΘΕΣΗ_ΔΕΙΚΤΩΝ!D232)</f>
        <v>4.3384015985983623E-3</v>
      </c>
      <c r="E232" s="10">
        <f>LN(ΣΥΝΘΕΣΗ_ΔΕΙΚΤΩΝ!E233/ΣΥΝΘΕΣΗ_ΔΕΙΚΤΩΝ!E232)</f>
        <v>-1.475546556591921E-2</v>
      </c>
      <c r="F232" s="10">
        <f>LN(ΣΥΝΘΕΣΗ_ΔΕΙΚΤΩΝ!F233/ΣΥΝΘΕΣΗ_ΔΕΙΚΤΩΝ!F232)</f>
        <v>-3.7850224131097641E-2</v>
      </c>
      <c r="G232" s="10">
        <f>LN(ΣΥΝΘΕΣΗ_ΔΕΙΚΤΩΝ!G233/ΣΥΝΘΕΣΗ_ΔΕΙΚΤΩΝ!G232)</f>
        <v>-4.1614881235634289E-2</v>
      </c>
      <c r="H232" s="10">
        <f>LN(ΣΥΝΘΕΣΗ_ΔΕΙΚΤΩΝ!H233/ΣΥΝΘΕΣΗ_ΔΕΙΚΤΩΝ!H232)</f>
        <v>-2.0868412434748015E-2</v>
      </c>
      <c r="I232" s="10">
        <f>LN(ΣΥΝΘΕΣΗ_ΔΕΙΚΤΩΝ!I233/ΣΥΝΘΕΣΗ_ΔΕΙΚΤΩΝ!I232)</f>
        <v>-1.1299555253933282E-2</v>
      </c>
      <c r="J232" s="10">
        <f>LN(ΣΥΝΘΕΣΗ_ΔΕΙΚΤΩΝ!J233/ΣΥΝΘΕΣΗ_ΔΕΙΚΤΩΝ!J232)</f>
        <v>-5.1293294387550578E-2</v>
      </c>
      <c r="K232" s="10">
        <f>LN(ΣΥΝΘΕΣΗ_ΔΕΙΚΤΩΝ!K233/ΣΥΝΘΕΣΗ_ΔΕΙΚΤΩΝ!K232)</f>
        <v>-4.9313313540505485E-2</v>
      </c>
      <c r="L232" s="10">
        <f>LN(ΣΥΝΘΕΣΗ_ΔΕΙΚΤΩΝ!L233/ΣΥΝΘΕΣΗ_ΔΕΙΚΤΩΝ!L232)</f>
        <v>-3.0847603227261048E-2</v>
      </c>
      <c r="M232" s="10">
        <f>LN(ΣΥΝΘΕΣΗ_ΔΕΙΚΤΩΝ!M233/ΣΥΝΘΕΣΗ_ΔΕΙΚΤΩΝ!M232)</f>
        <v>-1.324522675002068E-2</v>
      </c>
      <c r="N232" s="10">
        <f>LN(ΣΥΝΘΕΣΗ_ΔΕΙΚΤΩΝ!N233/ΣΥΝΘΕΣΗ_ΔΕΙΚΤΩΝ!N232)</f>
        <v>-9.4488891979323964E-3</v>
      </c>
      <c r="O232" s="10">
        <f>LN(ΣΥΝΘΕΣΗ_ΔΕΙΚΤΩΝ!O233/ΣΥΝΘΕΣΗ_ΔΕΙΚΤΩΝ!O232)</f>
        <v>-1.8443145718794476E-2</v>
      </c>
      <c r="P232" s="10">
        <f>LN(ΣΥΝΘΕΣΗ_ΔΕΙΚΤΩΝ!P233/ΣΥΝΘΕΣΗ_ΔΕΙΚΤΩΝ!P232)</f>
        <v>-4.0409538337876666E-2</v>
      </c>
      <c r="Q232" s="10">
        <f>LN(ΣΥΝΘΕΣΗ_ΔΕΙΚΤΩΝ!Q233/ΣΥΝΘΕΣΗ_ΔΕΙΚΤΩΝ!Q232)</f>
        <v>-1.0785005676562561E-2</v>
      </c>
      <c r="R232" s="10">
        <f>LN(ΣΥΝΘΕΣΗ_ΔΕΙΚΤΩΝ!R233/ΣΥΝΘΕΣΗ_ΔΕΙΚΤΩΝ!R232)</f>
        <v>-2.2748137525936539E-2</v>
      </c>
      <c r="S232" s="10">
        <f>LN(ΣΥΝΘΕΣΗ_ΔΕΙΚΤΩΝ!S233/ΣΥΝΘΕΣΗ_ΔΕΙΚΤΩΝ!S232)</f>
        <v>-1.5564516541111573E-2</v>
      </c>
      <c r="T232" s="10">
        <f>LN(ΣΥΝΘΕΣΗ_ΔΕΙΚΤΩΝ!T233/ΣΥΝΘΕΣΗ_ΔΕΙΚΤΩΝ!T232)</f>
        <v>-2.2780028331819885E-2</v>
      </c>
      <c r="U232" s="10">
        <f>LN(ΣΥΝΘΕΣΗ_ΔΕΙΚΤΩΝ!U233/ΣΥΝΘΕΣΗ_ΔΕΙΚΤΩΝ!U232)</f>
        <v>1.9231361927887592E-2</v>
      </c>
      <c r="V232" s="10">
        <f>LN(ΣΥΝΘΕΣΗ_ΔΕΙΚΤΩΝ!V233/ΣΥΝΘΕΣΗ_ΔΕΙΚΤΩΝ!V232)</f>
        <v>0</v>
      </c>
      <c r="W232" s="10">
        <f>LN(ΣΥΝΘΕΣΗ_ΔΕΙΚΤΩΝ!W233/ΣΥΝΘΕΣΗ_ΔΕΙΚΤΩΝ!W232)</f>
        <v>-4.333631348696821E-2</v>
      </c>
      <c r="X232" s="10">
        <f>LN(ΣΥΝΘΕΣΗ_ΔΕΙΚΤΩΝ!X233/ΣΥΝΘΕΣΗ_ΔΕΙΚΤΩΝ!X232)</f>
        <v>-9.2166551049240632E-3</v>
      </c>
      <c r="Y232" s="10">
        <f>LN(ΣΥΝΘΕΣΗ_ΔΕΙΚΤΩΝ!Y233/ΣΥΝΘΕΣΗ_ΔΕΙΚΤΩΝ!Y232)</f>
        <v>-1.4815085785140699E-2</v>
      </c>
      <c r="Z232" s="10">
        <f>LN(ΣΥΝΘΕΣΗ_ΔΕΙΚΤΩΝ!Z233/ΣΥΝΘΕΣΗ_ΔΕΙΚΤΩΝ!Z232)</f>
        <v>-3.0944803849421484E-2</v>
      </c>
      <c r="AA232" s="10">
        <f>LN(ΣΥΝΘΕΣΗ_ΔΕΙΚΤΩΝ!AA233/ΣΥΝΘΕΣΗ_ΔΕΙΚΤΩΝ!AA232)</f>
        <v>-4.5859563963566802E-2</v>
      </c>
      <c r="AB232" s="10">
        <f>LN(ΣΥΝΘΕΣΗ_ΔΕΙΚΤΩΝ!AB233/ΣΥΝΘΕΣΗ_ΔΕΙΚΤΩΝ!AB232)</f>
        <v>-1.8538120998911226E-2</v>
      </c>
      <c r="AC232" s="10">
        <f>LN(ΣΥΝΘΕΣΗ_ΔΕΙΚΤΩΝ!AC233/ΣΥΝΘΕΣΗ_ΔΕΙΚΤΩΝ!AC232)</f>
        <v>-2.8057952795157381E-2</v>
      </c>
      <c r="AD232" s="10">
        <f>LN(ΣΥΝΘΕΣΗ_ΔΕΙΚΤΩΝ!AD233/ΣΥΝΘΕΣΗ_ΔΕΙΚΤΩΝ!AD232)</f>
        <v>-3.8221212820197741E-2</v>
      </c>
      <c r="AE232" s="10">
        <f>LN(ΣΥΝΘΕΣΗ_ΔΕΙΚΤΩΝ!AE233/ΣΥΝΘΕΣΗ_ΔΕΙΚΤΩΝ!AE232)</f>
        <v>-2.5280156673078487E-2</v>
      </c>
      <c r="AF232" s="10">
        <f>LN(ΣΥΝΘΕΣΗ_ΔΕΙΚΤΩΝ!AF233/ΣΥΝΘΕΣΗ_ΔΕΙΚΤΩΝ!AF232)</f>
        <v>-2.0566277581477083E-2</v>
      </c>
      <c r="AG232" s="10">
        <f>LN(ΣΥΝΘΕΣΗ_ΔΕΙΚΤΩΝ!AG233/ΣΥΝΘΕΣΗ_ΔΕΙΚΤΩΝ!AG232)</f>
        <v>0</v>
      </c>
      <c r="AH232" s="10">
        <f>LN(ΣΥΝΘΕΣΗ_ΔΕΙΚΤΩΝ!AH233/ΣΥΝΘΕΣΗ_ΔΕΙΚΤΩΝ!AH232)</f>
        <v>-1.0118130165584667E-2</v>
      </c>
      <c r="AI232" s="10">
        <f>LN(ΣΥΝΘΕΣΗ_ΔΕΙΚΤΩΝ!AI233/ΣΥΝΘΕΣΗ_ΔΕΙΚΤΩΝ!AI232)</f>
        <v>-2.4014876203873853E-2</v>
      </c>
      <c r="AJ232" s="10">
        <f>LN(ΣΥΝΘΕΣΗ_ΔΕΙΚΤΩΝ!AJ233/ΣΥΝΘΕΣΗ_ΔΕΙΚΤΩΝ!AJ232)</f>
        <v>-1.5401844611506703E-2</v>
      </c>
      <c r="AK232" s="10">
        <f>LN(ΣΥΝΘΕΣΗ_ΔΕΙΚΤΩΝ!AK233/ΣΥΝΘΕΣΗ_ΔΕΙΚΤΩΝ!AK232)</f>
        <v>-2.0619287202735818E-2</v>
      </c>
    </row>
    <row r="233" spans="1:37" x14ac:dyDescent="0.25">
      <c r="A233" s="5">
        <v>43164</v>
      </c>
      <c r="B233" s="10">
        <f>LN(ΣΥΝΘΕΣΗ_ΔΕΙΚΤΩΝ!B234/ΣΥΝΘΕΣΗ_ΔΕΙΚΤΩΝ!B233)</f>
        <v>1.1173300598125255E-2</v>
      </c>
      <c r="C233" s="10">
        <f>LN(ΣΥΝΘΕΣΗ_ΔΕΙΚΤΩΝ!C234/ΣΥΝΘΕΣΗ_ΔΕΙΚΤΩΝ!C233)</f>
        <v>-1.7910926566530105E-2</v>
      </c>
      <c r="D233" s="10">
        <f>LN(ΣΥΝΘΕΣΗ_ΔΕΙΚΤΩΝ!D234/ΣΥΝΘΕΣΗ_ΔΕΙΚΤΩΝ!D233)</f>
        <v>-7.6045993852193036E-3</v>
      </c>
      <c r="E233" s="10">
        <f>LN(ΣΥΝΘΕΣΗ_ΔΕΙΚΤΩΝ!E234/ΣΥΝΘΕΣΗ_ΔΕΙΚΤΩΝ!E233)</f>
        <v>-3.4367643504207769E-2</v>
      </c>
      <c r="F233" s="10">
        <f>LN(ΣΥΝΘΕΣΗ_ΔΕΙΚΤΩΝ!F234/ΣΥΝΘΕΣΗ_ΔΕΙΚΤΩΝ!F233)</f>
        <v>-5.4891827567517225E-2</v>
      </c>
      <c r="G233" s="10">
        <f>LN(ΣΥΝΘΕΣΗ_ΔΕΙΚΤΩΝ!G234/ΣΥΝΘΕΣΗ_ΔΕΙΚΤΩΝ!G233)</f>
        <v>-3.7522439323089678E-2</v>
      </c>
      <c r="H233" s="10">
        <f>LN(ΣΥΝΘΕΣΗ_ΔΕΙΚΤΩΝ!H234/ΣΥΝΘΕΣΗ_ΔΕΙΚΤΩΝ!H233)</f>
        <v>-1.1104942840271764E-3</v>
      </c>
      <c r="I233" s="10">
        <f>LN(ΣΥΝΘΕΣΗ_ΔΕΙΚΤΩΝ!I234/ΣΥΝΘΕΣΗ_ΔΕΙΚΤΩΝ!I233)</f>
        <v>-1.5267472130788421E-2</v>
      </c>
      <c r="J233" s="10">
        <f>LN(ΣΥΝΘΕΣΗ_ΔΕΙΚΤΩΝ!J234/ΣΥΝΘΕΣΗ_ΔΕΙΚΤΩΝ!J233)</f>
        <v>3.5026305512020745E-3</v>
      </c>
      <c r="K233" s="10">
        <f>LN(ΣΥΝΘΕΣΗ_ΔΕΙΚΤΩΝ!K234/ΣΥΝΘΕΣΗ_ΔΕΙΚΤΩΝ!K233)</f>
        <v>-1.8484814674102987E-2</v>
      </c>
      <c r="L233" s="10">
        <f>LN(ΣΥΝΘΕΣΗ_ΔΕΙΚΤΩΝ!L234/ΣΥΝΘΕΣΗ_ΔΕΙΚΤΩΝ!L233)</f>
        <v>-2.409755157906053E-2</v>
      </c>
      <c r="M233" s="10">
        <f>LN(ΣΥΝΘΕΣΗ_ΔΕΙΚΤΩΝ!M234/ΣΥΝΘΕΣΗ_ΔΕΙΚΤΩΝ!M233)</f>
        <v>-1.6807118316381174E-2</v>
      </c>
      <c r="N233" s="10">
        <f>LN(ΣΥΝΘΕΣΗ_ΔΕΙΚΤΩΝ!N234/ΣΥΝΘΕΣΗ_ΔΕΙΚΤΩΝ!N233)</f>
        <v>-3.5430436979500449E-2</v>
      </c>
      <c r="O233" s="10">
        <f>LN(ΣΥΝΘΕΣΗ_ΔΕΙΚΤΩΝ!O234/ΣΥΝΘΕΣΗ_ΔΕΙΚΤΩΝ!O233)</f>
        <v>-3.0448546447069579E-2</v>
      </c>
      <c r="P233" s="10">
        <f>LN(ΣΥΝΘΕΣΗ_ΔΕΙΚΤΩΝ!P234/ΣΥΝΘΕΣΗ_ΔΕΙΚΤΩΝ!P233)</f>
        <v>-2.1887272887500562E-2</v>
      </c>
      <c r="Q233" s="10">
        <f>LN(ΣΥΝΘΕΣΗ_ΔΕΙΚΤΩΝ!Q234/ΣΥΝΘΕΣΗ_ΔΕΙΚΤΩΝ!Q233)</f>
        <v>-1.4563364187896667E-2</v>
      </c>
      <c r="R233" s="10">
        <f>LN(ΣΥΝΘΕΣΗ_ΔΕΙΚΤΩΝ!R234/ΣΥΝΘΕΣΗ_ΔΕΙΚΤΩΝ!R233)</f>
        <v>-3.6039936483196928E-2</v>
      </c>
      <c r="S233" s="10">
        <f>LN(ΣΥΝΘΕΣΗ_ΔΕΙΚΤΩΝ!S234/ΣΥΝΘΕΣΗ_ΔΕΙΚΤΩΝ!S233)</f>
        <v>-1.5810606026642315E-2</v>
      </c>
      <c r="T233" s="10">
        <f>LN(ΣΥΝΘΕΣΗ_ΔΕΙΚΤΩΝ!T234/ΣΥΝΘΕΣΗ_ΔΕΙΚΤΩΝ!T233)</f>
        <v>-3.9958312301603294E-2</v>
      </c>
      <c r="U233" s="10">
        <f>LN(ΣΥΝΘΕΣΗ_ΔΕΙΚΤΩΝ!U234/ΣΥΝΘΕΣΗ_ΔΕΙΚΤΩΝ!U233)</f>
        <v>9.4787439545437387E-3</v>
      </c>
      <c r="V233" s="10">
        <f>LN(ΣΥΝΘΕΣΗ_ΔΕΙΚΤΩΝ!V234/ΣΥΝΘΕΣΗ_ΔΕΙΚΤΩΝ!V233)</f>
        <v>-1.7544309650909393E-2</v>
      </c>
      <c r="W233" s="10">
        <f>LN(ΣΥΝΘΕΣΗ_ΔΕΙΚΤΩΝ!W234/ΣΥΝΘΕΣΗ_ΔΕΙΚΤΩΝ!W233)</f>
        <v>-6.9992371820034913E-2</v>
      </c>
      <c r="X233" s="10">
        <f>LN(ΣΥΝΘΕΣΗ_ΔΕΙΚΤΩΝ!X234/ΣΥΝΘΕΣΗ_ΔΕΙΚΤΩΝ!X233)</f>
        <v>-4.6403795565023364E-3</v>
      </c>
      <c r="Y233" s="10">
        <f>LN(ΣΥΝΘΕΣΗ_ΔΕΙΚΤΩΝ!Y234/ΣΥΝΘΕΣΗ_ΔΕΙΚΤΩΝ!Y233)</f>
        <v>1.7751945458450321E-2</v>
      </c>
      <c r="Z233" s="10">
        <f>LN(ΣΥΝΘΕΣΗ_ΔΕΙΚΤΩΝ!Z234/ΣΥΝΘΕΣΗ_ΔΕΙΚΤΩΝ!Z233)</f>
        <v>-1.7291497110060994E-2</v>
      </c>
      <c r="AA233" s="10">
        <f>LN(ΣΥΝΘΕΣΗ_ΔΕΙΚΤΩΝ!AA234/ΣΥΝΘΕΣΗ_ΔΕΙΚΤΩΝ!AA233)</f>
        <v>-5.1587368790493235E-2</v>
      </c>
      <c r="AB233" s="10">
        <f>LN(ΣΥΝΘΕΣΗ_ΔΕΙΚΤΩΝ!AB234/ΣΥΝΘΕΣΗ_ΔΕΙΚΤΩΝ!AB233)</f>
        <v>-1.4659948410684517E-2</v>
      </c>
      <c r="AC233" s="10">
        <f>LN(ΣΥΝΘΕΣΗ_ΔΕΙΚΤΩΝ!AC234/ΣΥΝΘΕΣΗ_ΔΕΙΚΤΩΝ!AC233)</f>
        <v>-1.6393809775676383E-2</v>
      </c>
      <c r="AD233" s="10">
        <f>LN(ΣΥΝΘΕΣΗ_ΔΕΙΚΤΩΝ!AD234/ΣΥΝΘΕΣΗ_ΔΕΙΚΤΩΝ!AD233)</f>
        <v>-6.9667749190987199E-2</v>
      </c>
      <c r="AE233" s="10">
        <f>LN(ΣΥΝΘΕΣΗ_ΔΕΙΚΤΩΝ!AE234/ΣΥΝΘΕΣΗ_ΔΕΙΚΤΩΝ!AE233)</f>
        <v>-3.2137425238814528E-2</v>
      </c>
      <c r="AF233" s="10">
        <f>LN(ΣΥΝΘΕΣΗ_ΔΕΙΚΤΩΝ!AF234/ΣΥΝΘΕΣΗ_ΔΕΙΚΤΩΝ!AF233)</f>
        <v>-2.6317308317373417E-2</v>
      </c>
      <c r="AG233" s="10">
        <f>LN(ΣΥΝΘΕΣΗ_ΔΕΙΚΤΩΝ!AG234/ΣΥΝΘΕΣΗ_ΔΕΙΚΤΩΝ!AG233)</f>
        <v>0</v>
      </c>
      <c r="AH233" s="10">
        <f>LN(ΣΥΝΘΕΣΗ_ΔΕΙΚΤΩΝ!AH234/ΣΥΝΘΕΣΗ_ΔΕΙΚΤΩΝ!AH233)</f>
        <v>-4.8620687006073859E-2</v>
      </c>
      <c r="AI233" s="10">
        <f>LN(ΣΥΝΘΕΣΗ_ΔΕΙΚΤΩΝ!AI234/ΣΥΝΘΕΣΗ_ΔΕΙΚΤΩΝ!AI233)</f>
        <v>2.4014876203873919E-2</v>
      </c>
      <c r="AJ233" s="10">
        <f>LN(ΣΥΝΘΕΣΗ_ΔΕΙΚΤΩΝ!AJ234/ΣΥΝΘΕΣΗ_ΔΕΙΚΤΩΝ!AJ233)</f>
        <v>-3.1534144407088162E-2</v>
      </c>
      <c r="AK233" s="10">
        <f>LN(ΣΥΝΘΕΣΗ_ΔΕΙΚΤΩΝ!AK234/ΣΥΝΘΕΣΗ_ΔΕΙΚΤΩΝ!AK233)</f>
        <v>-8.3682496705165792E-3</v>
      </c>
    </row>
    <row r="234" spans="1:37" x14ac:dyDescent="0.25">
      <c r="A234" s="5">
        <v>43165</v>
      </c>
      <c r="B234" s="10">
        <f>LN(ΣΥΝΘΕΣΗ_ΔΕΙΚΤΩΝ!B235/ΣΥΝΘΕΣΗ_ΔΕΙΚΤΩΝ!B234)</f>
        <v>1.8501392881613734E-3</v>
      </c>
      <c r="C234" s="10">
        <f>LN(ΣΥΝΘΕΣΗ_ΔΕΙΚΤΩΝ!C235/ΣΥΝΘΕΣΗ_ΔΕΙΚΤΩΝ!C234)</f>
        <v>-1.0902591338215388E-2</v>
      </c>
      <c r="D234" s="10">
        <f>LN(ΣΥΝΘΕΣΗ_ΔΕΙΚΤΩΝ!D235/ΣΥΝΘΕΣΗ_ΔΕΙΚΤΩΝ!D234)</f>
        <v>3.2661977866211022E-3</v>
      </c>
      <c r="E234" s="10">
        <f>LN(ΣΥΝΘΕΣΗ_ΔΕΙΚΤΩΝ!E235/ΣΥΝΘΕΣΗ_ΔΕΙΚΤΩΝ!E234)</f>
        <v>1.3889112160667093E-2</v>
      </c>
      <c r="F234" s="10">
        <f>LN(ΣΥΝΘΕΣΗ_ΔΕΙΚΤΩΝ!F235/ΣΥΝΘΕΣΗ_ΔΕΙΚΤΩΝ!F234)</f>
        <v>1.5661710327448761E-3</v>
      </c>
      <c r="G234" s="10">
        <f>LN(ΣΥΝΘΕΣΗ_ΔΕΙΚΤΩΝ!G235/ΣΥΝΘΕΣΗ_ΔΕΙΚΤΩΝ!G234)</f>
        <v>1.4598799421152851E-2</v>
      </c>
      <c r="H234" s="10">
        <f>LN(ΣΥΝΘΕΣΗ_ΔΕΙΚΤΩΝ!H235/ΣΥΝΘΕΣΗ_ΔΕΙΚΤΩΝ!H234)</f>
        <v>-1.1173300598125189E-2</v>
      </c>
      <c r="I234" s="10">
        <f>LN(ΣΥΝΘΕΣΗ_ΔΕΙΚΤΩΝ!I235/ΣΥΝΘΕΣΗ_ΔΕΙΚΤΩΝ!I234)</f>
        <v>3.8387763071656669E-3</v>
      </c>
      <c r="J234" s="10">
        <f>LN(ΣΥΝΘΕΣΗ_ΔΕΙΚΤΩΝ!J235/ΣΥΝΘΕΣΗ_ΔΕΙΚΤΩΝ!J234)</f>
        <v>2.7587956518828963E-2</v>
      </c>
      <c r="K234" s="10">
        <f>LN(ΣΥΝΘΕΣΗ_ΔΕΙΚΤΩΝ!K235/ΣΥΝΘΕΣΗ_ΔΕΙΚΤΩΝ!K234)</f>
        <v>1.5550109706508986E-2</v>
      </c>
      <c r="L234" s="10">
        <f>LN(ΣΥΝΘΕΣΗ_ΔΕΙΚΤΩΝ!L235/ΣΥΝΘΕΣΗ_ΔΕΙΚΤΩΝ!L234)</f>
        <v>2.0331068783583758E-2</v>
      </c>
      <c r="M234" s="10">
        <f>LN(ΣΥΝΘΕΣΗ_ΔΕΙΚΤΩΝ!M235/ΣΥΝΘΕΣΗ_ΔΕΙΚΤΩΝ!M234)</f>
        <v>8.4388686458646035E-3</v>
      </c>
      <c r="N234" s="10">
        <f>LN(ΣΥΝΘΕΣΗ_ΔΕΙΚΤΩΝ!N235/ΣΥΝΘΕΣΗ_ΔΕΙΚΤΩΝ!N234)</f>
        <v>-1.0934938213713295E-3</v>
      </c>
      <c r="O234" s="10">
        <f>LN(ΣΥΝΘΕΣΗ_ΔΕΙΚΤΩΝ!O235/ΣΥΝΘΕΣΗ_ΔΕΙΚΤΩΝ!O234)</f>
        <v>3.04485464470696E-2</v>
      </c>
      <c r="P234" s="10">
        <f>LN(ΣΥΝΘΕΣΗ_ΔΕΙΚΤΩΝ!P235/ΣΥΝΘΕΣΗ_ΔΕΙΚΤΩΝ!P234)</f>
        <v>6.3025418708025265E-3</v>
      </c>
      <c r="Q234" s="10">
        <f>LN(ΣΥΝΘΕΣΗ_ΔΕΙΚΤΩΝ!Q235/ΣΥΝΘΕΣΗ_ΔΕΙΚΤΩΝ!Q234)</f>
        <v>2.4155763879336205E-2</v>
      </c>
      <c r="R234" s="10">
        <f>LN(ΣΥΝΘΕΣΗ_ΔΕΙΚΤΩΝ!R235/ΣΥΝΘΕΣΗ_ΔΕΙΚΤΩΝ!R234)</f>
        <v>1.5475957485447467E-2</v>
      </c>
      <c r="S234" s="10">
        <f>LN(ΣΥΝΘΕΣΗ_ΔΕΙΚΤΩΝ!S235/ΣΥΝΘΕΣΗ_ΔΕΙΚΤΩΝ!S234)</f>
        <v>-1.9940186068643953E-3</v>
      </c>
      <c r="T234" s="10">
        <f>LN(ΣΥΝΘΕΣΗ_ΔΕΙΚΤΩΝ!T235/ΣΥΝΘΕΣΗ_ΔΕΙΚΤΩΝ!T234)</f>
        <v>0</v>
      </c>
      <c r="U234" s="10">
        <f>LN(ΣΥΝΘΕΣΗ_ΔΕΙΚΤΩΝ!U235/ΣΥΝΘΕΣΗ_ΔΕΙΚΤΩΝ!U234)</f>
        <v>-9.47874395454377E-3</v>
      </c>
      <c r="V234" s="10">
        <f>LN(ΣΥΝΘΕΣΗ_ΔΕΙΚΤΩΝ!V235/ΣΥΝΘΕΣΗ_ΔΕΙΚΤΩΝ!V234)</f>
        <v>-1.0676257991341868E-2</v>
      </c>
      <c r="W234" s="10">
        <f>LN(ΣΥΝΘΕΣΗ_ΔΕΙΚΤΩΝ!W235/ΣΥΝΘΕΣΗ_ΔΕΙΚΤΩΝ!W234)</f>
        <v>-3.7570488777122881E-3</v>
      </c>
      <c r="X234" s="10">
        <f>LN(ΣΥΝΘΕΣΗ_ΔΕΙΚΤΩΝ!X235/ΣΥΝΘΕΣΗ_ΔΕΙΚΤΩΝ!X234)</f>
        <v>4.6403795565023009E-3</v>
      </c>
      <c r="Y234" s="10">
        <f>LN(ΣΥΝΘΕΣΗ_ΔΕΙΚΤΩΝ!Y235/ΣΥΝΘΕΣΗ_ΔΕΙΚΤΩΝ!Y234)</f>
        <v>-1.7751945458450338E-2</v>
      </c>
      <c r="Z234" s="10">
        <f>LN(ΣΥΝΘΕΣΗ_ΔΕΙΚΤΩΝ!Z235/ΣΥΝΘΕΣΗ_ΔΕΙΚΤΩΝ!Z234)</f>
        <v>0</v>
      </c>
      <c r="AA234" s="10">
        <f>LN(ΣΥΝΘΕΣΗ_ΔΕΙΚΤΩΝ!AA235/ΣΥΝΘΕΣΗ_ΔΕΙΚΤΩΝ!AA234)</f>
        <v>2.0955365175988089E-2</v>
      </c>
      <c r="AB234" s="10">
        <f>LN(ΣΥΝΘΕΣΗ_ΔΕΙΚΤΩΝ!AB235/ΣΥΝΘΕΣΗ_ΔΕΙΚΤΩΝ!AB234)</f>
        <v>-1.2739025777429826E-2</v>
      </c>
      <c r="AC234" s="10">
        <f>LN(ΣΥΝΘΕΣΗ_ΔΕΙΚΤΩΝ!AC235/ΣΥΝΘΕΣΗ_ΔΕΙΚΤΩΝ!AC234)</f>
        <v>1.2320484388040657E-2</v>
      </c>
      <c r="AD234" s="10">
        <f>LN(ΣΥΝΘΕΣΗ_ΔΕΙΚΤΩΝ!AD235/ΣΥΝΘΕΣΗ_ΔΕΙΚΤΩΝ!AD234)</f>
        <v>0</v>
      </c>
      <c r="AE234" s="10">
        <f>LN(ΣΥΝΘΕΣΗ_ΔΕΙΚΤΩΝ!AE235/ΣΥΝΘΕΣΗ_ΔΕΙΚΤΩΝ!AE234)</f>
        <v>-1.4095769800393527E-2</v>
      </c>
      <c r="AF234" s="10">
        <f>LN(ΣΥΝΘΕΣΗ_ΔΕΙΚΤΩΝ!AF235/ΣΥΝΘΕΣΗ_ΔΕΙΚΤΩΝ!AF234)</f>
        <v>1.3245226750020723E-2</v>
      </c>
      <c r="AG234" s="10">
        <f>LN(ΣΥΝΘΕΣΗ_ΔΕΙΚΤΩΝ!AG235/ΣΥΝΘΕΣΗ_ΔΕΙΚΤΩΝ!AG234)</f>
        <v>3.929278139889557E-3</v>
      </c>
      <c r="AH234" s="10">
        <f>LN(ΣΥΝΘΕΣΗ_ΔΕΙΚΤΩΝ!AH235/ΣΥΝΘΕΣΗ_ΔΕΙΚΤΩΝ!AH234)</f>
        <v>2.8072018778686307E-2</v>
      </c>
      <c r="AI234" s="10">
        <f>LN(ΣΥΝΘΕΣΗ_ΔΕΙΚΤΩΝ!AI235/ΣΥΝΘΕΣΗ_ΔΕΙΚΤΩΝ!AI234)</f>
        <v>-6.8027473227525231E-3</v>
      </c>
      <c r="AJ234" s="10">
        <f>LN(ΣΥΝΘΕΣΗ_ΔΕΙΚΤΩΝ!AJ235/ΣΥΝΘΕΣΗ_ΔΕΙΚΤΩΝ!AJ234)</f>
        <v>-1.1507606851479802E-2</v>
      </c>
      <c r="AK234" s="10">
        <f>LN(ΣΥΝΘΕΣΗ_ΔΕΙΚΤΩΝ!AK235/ΣΥΝΘΕΣΗ_ΔΕΙΚΤΩΝ!AK234)</f>
        <v>2.8987536873252406E-2</v>
      </c>
    </row>
    <row r="235" spans="1:37" x14ac:dyDescent="0.25">
      <c r="A235" s="5">
        <v>43166</v>
      </c>
      <c r="B235" s="10">
        <f>LN(ΣΥΝΘΕΣΗ_ΔΕΙΚΤΩΝ!B236/ΣΥΝΘΕΣΗ_ΔΕΙΚΤΩΝ!B235)</f>
        <v>1.5043395047334521E-2</v>
      </c>
      <c r="C235" s="10">
        <f>LN(ΣΥΝΘΕΣΗ_ΔΕΙΚΤΩΝ!C236/ΣΥΝΘΕΣΗ_ΔΕΙΚΤΩΝ!C235)</f>
        <v>4.8602768822526626E-3</v>
      </c>
      <c r="D235" s="10">
        <f>LN(ΣΥΝΘΕΣΗ_ΔΕΙΚΤΩΝ!D236/ΣΥΝΘΕΣΗ_ΔΕΙΚΤΩΝ!D235)</f>
        <v>-1.5334364000106574E-2</v>
      </c>
      <c r="E235" s="10">
        <f>LN(ΣΥΝΘΕΣΗ_ΔΕΙΚΤΩΝ!E236/ΣΥΝΘΕΣΗ_ΔΕΙΚΤΩΝ!E235)</f>
        <v>2.7212563524884794E-2</v>
      </c>
      <c r="F235" s="10">
        <f>LN(ΣΥΝΘΕΣΗ_ΔΕΙΚΤΩΝ!F236/ΣΥΝΘΕΣΗ_ΔΕΙΚΤΩΝ!F235)</f>
        <v>-2.5357935590081575E-2</v>
      </c>
      <c r="G235" s="10">
        <f>LN(ΣΥΝΘΕΣΗ_ΔΕΙΚΤΩΝ!G236/ΣΥΝΘΕΣΗ_ΔΕΙΚΤΩΝ!G235)</f>
        <v>-4.9007579106694614E-2</v>
      </c>
      <c r="H235" s="10">
        <f>LN(ΣΥΝΘΕΣΗ_ΔΕΙΚΤΩΝ!H236/ΣΥΝΘΕΣΗ_ΔΕΙΚΤΩΝ!H235)</f>
        <v>-2.2497197340154416E-3</v>
      </c>
      <c r="I235" s="10">
        <f>LN(ΣΥΝΘΕΣΗ_ΔΕΙΚΤΩΝ!I236/ΣΥΝΘΕΣΗ_ΔΕΙΚΤΩΝ!I235)</f>
        <v>9.5329606587234664E-3</v>
      </c>
      <c r="J235" s="10">
        <f>LN(ΣΥΝΘΕΣΗ_ΔΕΙΚΤΩΝ!J236/ΣΥΝΘΕΣΗ_ΔΕΙΚΤΩΝ!J235)</f>
        <v>-3.1090587070031005E-2</v>
      </c>
      <c r="K235" s="10">
        <f>LN(ΣΥΝΘΕΣΗ_ΔΕΙΚΤΩΝ!K236/ΣΥΝΘΕΣΗ_ΔΕΙΚΤΩΝ!K235)</f>
        <v>-8.1151312189908457E-3</v>
      </c>
      <c r="L235" s="10">
        <f>LN(ΣΥΝΘΕΣΗ_ΔΕΙΚΤΩΝ!L236/ΣΥΝΘΕΣΗ_ΔΕΙΚΤΩΝ!L235)</f>
        <v>-1.9048194970694474E-2</v>
      </c>
      <c r="M235" s="10">
        <f>LN(ΣΥΝΘΕΣΗ_ΔΕΙΚΤΩΝ!M236/ΣΥΝΘΕΣΗ_ΔΕΙΚΤΩΝ!M235)</f>
        <v>-3.3670065479044068E-3</v>
      </c>
      <c r="N235" s="10">
        <f>LN(ΣΥΝΘΕΣΗ_ΔΕΙΚΤΩΝ!N236/ΣΥΝΘΕΣΗ_ΔΕΙΚΤΩΝ!N235)</f>
        <v>4.3668191663403895E-3</v>
      </c>
      <c r="O235" s="10">
        <f>LN(ΣΥΝΘΕΣΗ_ΔΕΙΚΤΩΝ!O236/ΣΥΝΘΕΣΗ_ΔΕΙΚΤΩΝ!O235)</f>
        <v>-1.0395104000340077E-2</v>
      </c>
      <c r="P235" s="10">
        <f>LN(ΣΥΝΘΕΣΗ_ΔΕΙΚΤΩΝ!P236/ΣΥΝΘΕΣΗ_ΔΕΙΚΤΩΝ!P235)</f>
        <v>2.3798329554086905E-2</v>
      </c>
      <c r="Q235" s="10">
        <f>LN(ΣΥΝΘΕΣΗ_ΔΕΙΚΤΩΝ!Q236/ΣΥΝΘΕΣΗ_ΔΕΙΚΤΩΝ!Q235)</f>
        <v>-1.3213405458391834E-2</v>
      </c>
      <c r="R235" s="10">
        <f>LN(ΣΥΝΘΕΣΗ_ΔΕΙΚΤΩΝ!R236/ΣΥΝΘΕΣΗ_ΔΕΙΚΤΩΝ!R235)</f>
        <v>8.0972102326193028E-3</v>
      </c>
      <c r="S235" s="10">
        <f>LN(ΣΥΝΘΕΣΗ_ΔΕΙΚΤΩΝ!S236/ΣΥΝΘΕΣΗ_ΔΕΙΚΤΩΝ!S235)</f>
        <v>7.9523281904950154E-3</v>
      </c>
      <c r="T235" s="10">
        <f>LN(ΣΥΝΘΕΣΗ_ΔΕΙΚΤΩΝ!T236/ΣΥΝΘΕΣΗ_ΔΕΙΚΤΩΝ!T235)</f>
        <v>-4.8077015681032322E-3</v>
      </c>
      <c r="U235" s="10">
        <f>LN(ΣΥΝΘΕΣΗ_ΔΕΙΚΤΩΝ!U236/ΣΥΝΘΕΣΗ_ΔΕΙΚΤΩΝ!U235)</f>
        <v>-2.8987536873252298E-2</v>
      </c>
      <c r="V235" s="10">
        <f>LN(ΣΥΝΘΕΣΗ_ΔΕΙΚΤΩΝ!V236/ΣΥΝΘΕΣΗ_ΔΕΙΚΤΩΝ!V235)</f>
        <v>-3.5842332278150498E-3</v>
      </c>
      <c r="W235" s="10">
        <f>LN(ΣΥΝΘΕΣΗ_ΔΕΙΚΤΩΝ!W236/ΣΥΝΘΕΣΗ_ΔΕΙΚΤΩΝ!W235)</f>
        <v>0</v>
      </c>
      <c r="X235" s="10">
        <f>LN(ΣΥΝΘΕΣΗ_ΔΕΙΚΤΩΝ!X236/ΣΥΝΘΕΣΗ_ΔΕΙΚΤΩΝ!X235)</f>
        <v>-4.6403795565023364E-3</v>
      </c>
      <c r="Y235" s="10">
        <f>LN(ΣΥΝΘΕΣΗ_ΔΕΙΚΤΩΝ!Y236/ΣΥΝΘΕΣΗ_ΔΕΙΚΤΩΝ!Y235)</f>
        <v>-2.1116923440922697E-2</v>
      </c>
      <c r="Z235" s="10">
        <f>LN(ΣΥΝΘΕΣΗ_ΔΕΙΚΤΩΝ!Z236/ΣΥΝΘΕΣΗ_ΔΕΙΚΤΩΝ!Z235)</f>
        <v>1.7291497110061043E-2</v>
      </c>
      <c r="AA235" s="10">
        <f>LN(ΣΥΝΘΕΣΗ_ΔΕΙΚΤΩΝ!AA236/ΣΥΝΘΕΣΗ_ΔΕΙΚΤΩΝ!AA235)</f>
        <v>-1.5090245723589971E-2</v>
      </c>
      <c r="AB235" s="10">
        <f>LN(ΣΥΝΘΕΣΗ_ΔΕΙΚΤΩΝ!AB236/ΣΥΝΘΕΣΗ_ΔΕΙΚΤΩΝ!AB235)</f>
        <v>1.6949558313773205E-2</v>
      </c>
      <c r="AC235" s="10">
        <f>LN(ΣΥΝΘΕΣΗ_ΔΕΙΚΤΩΝ!AC236/ΣΥΝΘΕΣΗ_ΔΕΙΚΤΩΝ!AC235)</f>
        <v>2.0202707317519469E-2</v>
      </c>
      <c r="AD235" s="10">
        <f>LN(ΣΥΝΘΕΣΗ_ΔΕΙΚΤΩΝ!AD236/ΣΥΝΘΕΣΗ_ΔΕΙΚΤΩΝ!AD235)</f>
        <v>-3.8046970436639714E-3</v>
      </c>
      <c r="AE235" s="10">
        <f>LN(ΣΥΝΘΕΣΗ_ΔΕΙΚΤΩΝ!AE236/ΣΥΝΘΕΣΗ_ΔΕΙΚΤΩΝ!AE235)</f>
        <v>-3.0426686630708091E-2</v>
      </c>
      <c r="AF235" s="10">
        <f>LN(ΣΥΝΘΕΣΗ_ΔΕΙΚΤΩΝ!AF236/ΣΥΝΘΕΣΗ_ΔΕΙΚΤΩΝ!AF235)</f>
        <v>-3.4809404665861174E-2</v>
      </c>
      <c r="AG235" s="10">
        <f>LN(ΣΥΝΘΕΣΗ_ΔΕΙΚΤΩΝ!AG236/ΣΥΝΘΕΣΗ_ΔΕΙΚΤΩΝ!AG235)</f>
        <v>-3.9292781398894382E-3</v>
      </c>
      <c r="AH235" s="10">
        <f>LN(ΣΥΝΘΕΣΗ_ΔΕΙΚΤΩΝ!AH236/ΣΥΝΘΕΣΗ_ΔΕΙΚΤΩΝ!AH235)</f>
        <v>-3.1637084943182354E-2</v>
      </c>
      <c r="AI235" s="10">
        <f>LN(ΣΥΝΘΕΣΗ_ΔΕΙΚΤΩΝ!AI236/ΣΥΝΘΕΣΗ_ΔΕΙΚΤΩΝ!AI235)</f>
        <v>-2.7683428748416856E-2</v>
      </c>
      <c r="AJ235" s="10">
        <f>LN(ΣΥΝΘΕΣΗ_ΔΕΙΚΤΩΝ!AJ236/ΣΥΝΘΕΣΗ_ΔΕΙΚΤΩΝ!AJ235)</f>
        <v>0</v>
      </c>
      <c r="AK235" s="10">
        <f>LN(ΣΥΝΘΕΣΗ_ΔΕΙΚΤΩΝ!AK236/ΣΥΝΘΕΣΗ_ΔΕΙΚΤΩΝ!AK235)</f>
        <v>-4.1672696400568074E-2</v>
      </c>
    </row>
    <row r="236" spans="1:37" x14ac:dyDescent="0.25">
      <c r="A236" s="5">
        <v>43167</v>
      </c>
      <c r="B236" s="10">
        <f>LN(ΣΥΝΘΕΣΗ_ΔΕΙΚΤΩΝ!B237/ΣΥΝΘΕΣΗ_ΔΕΙΚΤΩΝ!B236)</f>
        <v>2.6591577604242963E-2</v>
      </c>
      <c r="C236" s="10">
        <f>LN(ΣΥΝΘΕΣΗ_ΔΕΙΚΤΩΝ!C237/ΣΥΝΘΕΣΗ_ΔΕΙΚΤΩΝ!C236)</f>
        <v>2.0396627907645654E-2</v>
      </c>
      <c r="D236" s="10">
        <f>LN(ΣΥΝΘΕΣΗ_ΔΕΙΚΤΩΝ!D237/ΣΥΝΘΕΣΗ_ΔΕΙΚΤΩΝ!D236)</f>
        <v>2.6145280104322207E-2</v>
      </c>
      <c r="E236" s="10">
        <f>LN(ΣΥΝΘΕΣΗ_ΔΕΙΚΤΩΝ!E237/ΣΥΝΘΕΣΗ_ΔΕΙΚΤΩΝ!E236)</f>
        <v>4.3342305798832172E-2</v>
      </c>
      <c r="F236" s="10">
        <f>LN(ΣΥΝΘΕΣΗ_ΔΕΙΚΤΩΝ!F237/ΣΥΝΘΕΣΗ_ΔΕΙΚΤΩΝ!F236)</f>
        <v>3.0041784902507918E-2</v>
      </c>
      <c r="G236" s="10">
        <f>LN(ΣΥΝΘΕΣΗ_ΔΕΙΚΤΩΝ!G237/ΣΥΝΘΕΣΗ_ΔΕΙΚΤΩΝ!G236)</f>
        <v>4.7557252529048057E-2</v>
      </c>
      <c r="H236" s="10">
        <f>LN(ΣΥΝΘΕΣΗ_ΔΕΙΚΤΩΝ!H237/ΣΥΝΘΕΣΗ_ΔΕΙΚΤΩΝ!H236)</f>
        <v>2.2497197340153245E-3</v>
      </c>
      <c r="I236" s="10">
        <f>LN(ΣΥΝΘΕΣΗ_ΔΕΙΚΤΩΝ!I237/ΣΥΝΘΕΣΗ_ΔΕΙΚΤΩΝ!I236)</f>
        <v>1.8797545967502421E-2</v>
      </c>
      <c r="J236" s="10">
        <f>LN(ΣΥΝΘΕΣΗ_ΔΕΙΚΤΩΝ!J237/ΣΥΝΘΕΣΗ_ΔΕΙΚΤΩΝ!J236)</f>
        <v>3.1090587070030967E-2</v>
      </c>
      <c r="K236" s="10">
        <f>LN(ΣΥΝΘΕΣΗ_ΔΕΙΚΤΩΝ!K237/ΣΥΝΘΕΣΗ_ΔΕΙΚΤΩΝ!K236)</f>
        <v>1.8349138668196398E-2</v>
      </c>
      <c r="L236" s="10">
        <f>LN(ΣΥΝΘΕΣΗ_ΔΕΙΚΤΩΝ!L237/ΣΥΝΘΕΣΗ_ΔΕΙΚΤΩΝ!L236)</f>
        <v>1.2739025777429932E-2</v>
      </c>
      <c r="M236" s="10">
        <f>LN(ΣΥΝΘΕΣΗ_ΔΕΙΚΤΩΝ!M237/ΣΥΝΘΕΣΗ_ΔΕΙΚΤΩΝ!M236)</f>
        <v>5.0462680676244395E-3</v>
      </c>
      <c r="N236" s="10">
        <f>LN(ΣΥΝΘΕΣΗ_ΔΕΙΚΤΩΝ!N237/ΣΥΝΘΕΣΗ_ΔΕΙΚΤΩΝ!N236)</f>
        <v>-1.3158084577511088E-2</v>
      </c>
      <c r="O236" s="10">
        <f>LN(ΣΥΝΘΕΣΗ_ΔΕΙΚΤΩΝ!O237/ΣΥΝΘΕΣΗ_ΔΕΙΚΤΩΝ!O236)</f>
        <v>6.2500203451713258E-3</v>
      </c>
      <c r="P236" s="10">
        <f>LN(ΣΥΝΘΕΣΗ_ΔΕΙΚΤΩΝ!P237/ΣΥΝΘΕΣΗ_ΔΕΙΚΤΩΝ!P236)</f>
        <v>1.7233067123775408E-2</v>
      </c>
      <c r="Q236" s="10">
        <f>LN(ΣΥΝΘΕΣΗ_ΔΕΙΚΤΩΝ!Q237/ΣΥΝΘΕΣΗ_ΔΕΙΚΤΩΝ!Q236)</f>
        <v>2.4154601116035583E-3</v>
      </c>
      <c r="R236" s="10">
        <f>LN(ΣΥΝΘΕΣΗ_ΔΕΙΚΤΩΝ!R237/ΣΥΝΘΕΣΗ_ΔΕΙΚΤΩΝ!R236)</f>
        <v>3.5778213478839024E-3</v>
      </c>
      <c r="S236" s="10">
        <f>LN(ΣΥΝΘΕΣΗ_ΔΕΙΚΤΩΝ!S237/ΣΥΝΘΕΣΗ_ΔΕΙΚΤΩΝ!S236)</f>
        <v>9.8522964430116395E-3</v>
      </c>
      <c r="T236" s="10">
        <f>LN(ΣΥΝΘΕΣΗ_ΔΕΙΚΤΩΝ!T237/ΣΥΝΘΕΣΗ_ΔΕΙΚΤΩΝ!T236)</f>
        <v>2.6160826038672057E-2</v>
      </c>
      <c r="U236" s="10">
        <f>LN(ΣΥΝΘΕΣΗ_ΔΕΙΚΤΩΝ!U237/ΣΥΝΘΕΣΗ_ΔΕΙΚΤΩΝ!U236)</f>
        <v>6.6375068944872592E-2</v>
      </c>
      <c r="V236" s="10">
        <f>LN(ΣΥΝΘΕΣΗ_ΔΕΙΚΤΩΝ!V237/ΣΥΝΘΕΣΗ_ΔΕΙΚΤΩΝ!V236)</f>
        <v>1.7937224540269007E-3</v>
      </c>
      <c r="W236" s="10">
        <f>LN(ΣΥΝΘΕΣΗ_ΔΕΙΚΤΩΝ!W237/ΣΥΝΘΕΣΗ_ΔΕΙΚΤΩΝ!W236)</f>
        <v>1.6179568876269486E-2</v>
      </c>
      <c r="X236" s="10">
        <f>LN(ΣΥΝΘΕΣΗ_ΔΕΙΚΤΩΝ!X237/ΣΥΝΘΕΣΗ_ΔΕΙΚΤΩΝ!X236)</f>
        <v>6.9525193148818835E-3</v>
      </c>
      <c r="Y236" s="10">
        <f>LN(ΣΥΝΘΕΣΗ_ΔΕΙΚΤΩΝ!Y237/ΣΥΝΘΕΣΗ_ΔΕΙΚΤΩΝ!Y236)</f>
        <v>2.1116923440922614E-2</v>
      </c>
      <c r="Z236" s="10">
        <f>LN(ΣΥΝΘΕΣΗ_ΔΕΙΚΤΩΝ!Z237/ΣΥΝΘΕΣΗ_ΔΕΙΚΤΩΝ!Z236)</f>
        <v>0</v>
      </c>
      <c r="AA236" s="10">
        <f>LN(ΣΥΝΘΕΣΗ_ΔΕΙΚΤΩΝ!AA237/ΣΥΝΘΕΣΗ_ΔΕΙΚΤΩΝ!AA236)</f>
        <v>6.9930354909706043E-3</v>
      </c>
      <c r="AB236" s="10">
        <f>LN(ΣΥΝΘΕΣΗ_ΔΕΙΚΤΩΝ!AB237/ΣΥΝΘΕΣΗ_ΔΕΙΚΤΩΝ!AB236)</f>
        <v>0</v>
      </c>
      <c r="AC236" s="10">
        <f>LN(ΣΥΝΘΕΣΗ_ΔΕΙΚΤΩΝ!AC237/ΣΥΝΘΕΣΗ_ΔΕΙΚΤΩΝ!AC236)</f>
        <v>8.8010877322713371E-2</v>
      </c>
      <c r="AD236" s="10">
        <f>LN(ΣΥΝΘΕΣΗ_ΔΕΙΚΤΩΝ!AD237/ΣΥΝΘΕΣΗ_ΔΕΙΚΤΩΝ!AD236)</f>
        <v>4.7155137917277677E-2</v>
      </c>
      <c r="AE236" s="10">
        <f>LN(ΣΥΝΘΕΣΗ_ΔΕΙΚΤΩΝ!AE237/ΣΥΝΘΕΣΗ_ΔΕΙΚΤΩΝ!AE236)</f>
        <v>1.9324272826402842E-2</v>
      </c>
      <c r="AF236" s="10">
        <f>LN(ΣΥΝΘΕΣΗ_ΔΕΙΚΤΩΝ!AF237/ΣΥΝΘΕΣΗ_ΔΕΙΚΤΩΝ!AF236)</f>
        <v>3.2174357027856114E-2</v>
      </c>
      <c r="AG236" s="10">
        <f>LN(ΣΥΝΘΕΣΗ_ΔΕΙΚΤΩΝ!AG237/ΣΥΝΘΕΣΗ_ΔΕΙΚΤΩΝ!AG236)</f>
        <v>0</v>
      </c>
      <c r="AH236" s="10">
        <f>LN(ΣΥΝΘΕΣΗ_ΔΕΙΚΤΩΝ!AH237/ΣΥΝΘΕΣΗ_ΔΕΙΚΤΩΝ!AH236)</f>
        <v>9.5310179804324741E-2</v>
      </c>
      <c r="AI236" s="10">
        <f>LN(ΣΥΝΘΕΣΗ_ΔΕΙΚΤΩΝ!AI237/ΣΥΝΘΕΣΗ_ΔΕΙΚΤΩΝ!AI236)</f>
        <v>-3.5149421074444969E-3</v>
      </c>
      <c r="AJ236" s="10">
        <f>LN(ΣΥΝΘΕΣΗ_ΔΕΙΚΤΩΝ!AJ237/ΣΥΝΘΕΣΗ_ΔΕΙΚΤΩΝ!AJ236)</f>
        <v>9.2166551049240476E-3</v>
      </c>
      <c r="AK236" s="10">
        <f>LN(ΣΥΝΘΕΣΗ_ΔΕΙΚΤΩΝ!AK237/ΣΥΝΘΕΣΗ_ΔΕΙΚΤΩΝ!AK236)</f>
        <v>2.1053409197832263E-2</v>
      </c>
    </row>
    <row r="237" spans="1:37" x14ac:dyDescent="0.25">
      <c r="A237" s="5">
        <v>43168</v>
      </c>
      <c r="B237" s="10">
        <f>LN(ΣΥΝΘΕΣΗ_ΔΕΙΚΤΩΝ!B238/ΣΥΝΘΕΣΗ_ΔΕΙΚΤΩΝ!B237)</f>
        <v>2.8328630843041072E-3</v>
      </c>
      <c r="C237" s="10">
        <f>LN(ΣΥΝΘΕΣΗ_ΔΕΙΚΤΩΝ!C238/ΣΥΝΘΕΣΗ_ΔΕΙΚΤΩΝ!C237)</f>
        <v>-1.1947573421118062E-2</v>
      </c>
      <c r="D237" s="10">
        <f>LN(ΣΥΝΘΕΣΗ_ΔΕΙΚΤΩΝ!D238/ΣΥΝΘΕΣΗ_ΔΕΙΚΤΩΝ!D237)</f>
        <v>-1.4077113890836827E-2</v>
      </c>
      <c r="E237" s="10">
        <f>LN(ΣΥΝΘΕΣΗ_ΔΕΙΚΤΩΝ!E238/ΣΥΝΘΕΣΗ_ΔΕΙΚΤΩΝ!E237)</f>
        <v>1.783486763603432E-2</v>
      </c>
      <c r="F237" s="10">
        <f>LN(ΣΥΝΘΕΣΗ_ΔΕΙΚΤΩΝ!F238/ΣΥΝΘΕΣΗ_ΔΕΙΚΤΩΝ!F237)</f>
        <v>5.6032823868734906E-2</v>
      </c>
      <c r="G237" s="10">
        <f>LN(ΣΥΝΘΕΣΗ_ΔΕΙΚΤΩΝ!G238/ΣΥΝΘΕΣΗ_ΔΕΙΚΤΩΝ!G237)</f>
        <v>-1.6093983073262954E-2</v>
      </c>
      <c r="H237" s="10">
        <f>LN(ΣΥΝΘΕΣΗ_ΔΕΙΚΤΩΝ!H238/ΣΥΝΘΕΣΗ_ΔΕΙΚΤΩΝ!H237)</f>
        <v>1.3393057336438035E-2</v>
      </c>
      <c r="I237" s="10">
        <f>LN(ΣΥΝΘΕΣΗ_ΔΕΙΚΤΩΝ!I238/ΣΥΝΘΕΣΗ_ΔΕΙΚΤΩΝ!I237)</f>
        <v>-1.1236073266925954E-2</v>
      </c>
      <c r="J237" s="10">
        <f>LN(ΣΥΝΘΕΣΗ_ΔΕΙΚΤΩΝ!J238/ΣΥΝΘΕΣΗ_ΔΕΙΚΤΩΝ!J237)</f>
        <v>-6.8259650703998706E-3</v>
      </c>
      <c r="K237" s="10">
        <f>LN(ΣΥΝΘΕΣΗ_ΔΕΙΚΤΩΝ!K238/ΣΥΝΘΕΣΗ_ΔΕΙΚΤΩΝ!K237)</f>
        <v>2.9048676926302069E-3</v>
      </c>
      <c r="L237" s="10">
        <f>LN(ΣΥΝΘΕΣΗ_ΔΕΙΚΤΩΝ!L238/ΣΥΝΘΕΣΗ_ΔΕΙΚΤΩΝ!L237)</f>
        <v>5.0505157860685716E-3</v>
      </c>
      <c r="M237" s="10">
        <f>LN(ΣΥΝΘΕΣΗ_ΔΕΙΚΤΩΝ!M238/ΣΥΝΘΕΣΗ_ΔΕΙΚΤΩΝ!M237)</f>
        <v>1.0016778243471209E-2</v>
      </c>
      <c r="N237" s="10">
        <f>LN(ΣΥΝΘΕΣΗ_ΔΕΙΚΤΩΝ!N238/ΣΥΝΘΕΣΗ_ΔΕΙΚΤΩΝ!N237)</f>
        <v>1.7505917513614588E-2</v>
      </c>
      <c r="O237" s="10">
        <f>LN(ΣΥΝΘΕΣΗ_ΔΕΙΚΤΩΝ!O238/ΣΥΝΘΕΣΗ_ΔΕΙΚΤΩΝ!O237)</f>
        <v>9.3023926623134103E-3</v>
      </c>
      <c r="P237" s="10">
        <f>LN(ΣΥΝΘΕΣΗ_ΔΕΙΚΤΩΝ!P238/ΣΥΝΘΕΣΗ_ΔΕΙΚΤΩΝ!P237)</f>
        <v>1.496287267671232E-2</v>
      </c>
      <c r="Q237" s="10">
        <f>LN(ΣΥΝΘΕΣΗ_ΔΕΙΚΤΩΝ!Q238/ΣΥΝΘΕΣΗ_ΔΕΙΚΤΩΝ!Q237)</f>
        <v>1.2055456553489111E-3</v>
      </c>
      <c r="R237" s="10">
        <f>LN(ΣΥΝΘΕΣΗ_ΔΕΙΚΤΩΝ!R238/ΣΥΝΘΕΣΗ_ΔΕΙΚΤΩΝ!R237)</f>
        <v>2.2948932985544783E-2</v>
      </c>
      <c r="S237" s="10">
        <f>LN(ΣΥΝΘΕΣΗ_ΔΕΙΚΤΩΝ!S238/ΣΥΝΘΕΣΗ_ΔΕΙΚΤΩΝ!S237)</f>
        <v>1.9418085857101731E-2</v>
      </c>
      <c r="T237" s="10">
        <f>LN(ΣΥΝΘΕΣΗ_ΔΕΙΚΤΩΝ!T238/ΣΥΝΘΕΣΗ_ΔΕΙΚΤΩΝ!T237)</f>
        <v>1.398624197473987E-2</v>
      </c>
      <c r="U237" s="10">
        <f>LN(ΣΥΝΘΕΣΗ_ΔΕΙΚΤΩΝ!U238/ΣΥΝΘΕΣΗ_ΔΕΙΚΤΩΝ!U237)</f>
        <v>2.7150989065950898E-2</v>
      </c>
      <c r="V237" s="10">
        <f>LN(ΣΥΝΘΕΣΗ_ΔΕΙΚΤΩΝ!V238/ΣΥΝΘΕΣΗ_ΔΕΙΚΤΩΝ!V237)</f>
        <v>5.3619431413853731E-3</v>
      </c>
      <c r="W237" s="10">
        <f>LN(ΣΥΝΘΕΣΗ_ΔΕΙΚΤΩΝ!W238/ΣΥΝΘΕΣΗ_ΔΕΙΚΤΩΝ!W237)</f>
        <v>1.5921953010585257E-2</v>
      </c>
      <c r="X237" s="10">
        <f>LN(ΣΥΝΘΕΣΗ_ΔΕΙΚΤΩΝ!X238/ΣΥΝΘΕΣΗ_ΔΕΙΚΤΩΝ!X237)</f>
        <v>2.3068060979148704E-3</v>
      </c>
      <c r="Y237" s="10">
        <f>LN(ΣΥΝΘΕΣΗ_ΔΕΙΚΤΩΝ!Y238/ΣΥΝΘΕΣΗ_ΔΕΙΚΤΩΝ!Y237)</f>
        <v>1.4914245866701199E-3</v>
      </c>
      <c r="Z237" s="10">
        <f>LN(ΣΥΝΘΕΣΗ_ΔΕΙΚΤΩΝ!Z238/ΣΥΝΘΕΣΗ_ΔΕΙΚΤΩΝ!Z237)</f>
        <v>1.1363758650315003E-2</v>
      </c>
      <c r="AA237" s="10">
        <f>LN(ΣΥΝΘΕΣΗ_ΔΕΙΚΤΩΝ!AA238/ΣΥΝΘΕΣΗ_ΔΕΙΚΤΩΝ!AA237)</f>
        <v>1.2694919481248944E-2</v>
      </c>
      <c r="AB237" s="10">
        <f>LN(ΣΥΝΘΕΣΗ_ΔΕΙΚΤΩΝ!AB238/ΣΥΝΘΕΣΗ_ΔΕΙΚΤΩΝ!AB237)</f>
        <v>0</v>
      </c>
      <c r="AC237" s="10">
        <f>LN(ΣΥΝΘΕΣΗ_ΔΕΙΚΤΩΝ!AC238/ΣΥΝΘΕΣΗ_ΔΕΙΚΤΩΝ!AC237)</f>
        <v>2.8882874148786146E-2</v>
      </c>
      <c r="AD237" s="10">
        <f>LN(ΣΥΝΘΕΣΗ_ΔΕΙΚΤΩΝ!AD238/ΣΥΝΘΕΣΗ_ΔΕΙΚΤΩΝ!AD237)</f>
        <v>2.0396627907645654E-2</v>
      </c>
      <c r="AE237" s="10">
        <f>LN(ΣΥΝΘΕΣΗ_ΔΕΙΚΤΩΝ!AE238/ΣΥΝΘΕΣΗ_ΔΕΙΚΤΩΝ!AE237)</f>
        <v>9.523881511255541E-3</v>
      </c>
      <c r="AF237" s="10">
        <f>LN(ΣΥΝΘΕΣΗ_ΔΕΙΚΤΩΝ!AF238/ΣΥΝΘΕΣΗ_ΔΕΙΚΤΩΝ!AF237)</f>
        <v>1.3106347505300583E-2</v>
      </c>
      <c r="AG237" s="10">
        <f>LN(ΣΥΝΘΕΣΗ_ΔΕΙΚΤΩΝ!AG238/ΣΥΝΘΕΣΗ_ΔΕΙΚΤΩΝ!AG237)</f>
        <v>0</v>
      </c>
      <c r="AH237" s="10">
        <f>LN(ΣΥΝΘΕΣΗ_ΔΕΙΚΤΩΝ!AH238/ΣΥΝΘΕΣΗ_ΔΕΙΚΤΩΝ!AH237)</f>
        <v>-3.9740328649514108E-2</v>
      </c>
      <c r="AI237" s="10">
        <f>LN(ΣΥΝΘΕΣΗ_ΔΕΙΚΤΩΝ!AI238/ΣΥΝΘΕΣΗ_ΔΕΙΚΤΩΝ!AI237)</f>
        <v>-1.4184634991956413E-2</v>
      </c>
      <c r="AJ237" s="10">
        <f>LN(ΣΥΝΘΕΣΗ_ΔΕΙΚΤΩΝ!AJ238/ΣΥΝΘΕΣΗ_ΔΕΙΚΤΩΝ!AJ237)</f>
        <v>9.1324835632724723E-3</v>
      </c>
      <c r="AK237" s="10">
        <f>LN(ΣΥΝΘΕΣΗ_ΔΕΙΚΤΩΝ!AK238/ΣΥΝΘΕΣΗ_ΔΕΙΚΤΩΝ!AK237)</f>
        <v>-4.1753714104805105E-3</v>
      </c>
    </row>
    <row r="238" spans="1:37" x14ac:dyDescent="0.25">
      <c r="A238" s="5">
        <v>43171</v>
      </c>
      <c r="B238" s="10">
        <f>LN(ΣΥΝΘΕΣΗ_ΔΕΙΚΤΩΝ!B239/ΣΥΝΘΕΣΗ_ΔΕΙΚΤΩΝ!B238)</f>
        <v>3.5298307035244387E-3</v>
      </c>
      <c r="C238" s="10">
        <f>LN(ΣΥΝΘΕΣΗ_ΔΕΙΚΤΩΝ!C239/ΣΥΝΘΕΣΗ_ΔΕΙΚΤΩΝ!C238)</f>
        <v>0</v>
      </c>
      <c r="D238" s="10">
        <f>LN(ΣΥΝΘΕΣΗ_ΔΕΙΚΤΩΝ!D239/ΣΥΝΘΕΣΗ_ΔΕΙΚΤΩΝ!D238)</f>
        <v>3.2661977866211022E-3</v>
      </c>
      <c r="E238" s="10">
        <f>LN(ΣΥΝΘΕΣΗ_ΔΕΙΚΤΩΝ!E239/ΣΥΝΘΕΣΗ_ΔΕΙΚΤΩΝ!E238)</f>
        <v>1.1299555253933247E-2</v>
      </c>
      <c r="F238" s="10">
        <f>LN(ΣΥΝΘΕΣΗ_ΔΕΙΚΤΩΝ!F239/ΣΥΝΘΕΣΗ_ΔΕΙΚΤΩΝ!F238)</f>
        <v>-1.4738396183005527E-3</v>
      </c>
      <c r="G238" s="10">
        <f>LN(ΣΥΝΘΕΣΗ_ΔΕΙΚΤΩΝ!G239/ΣΥΝΘΕΣΗ_ΔΕΙΚΤΩΝ!G238)</f>
        <v>4.0467949552846424E-2</v>
      </c>
      <c r="H238" s="10">
        <f>LN(ΣΥΝΘΕΣΗ_ΔΕΙΚΤΩΝ!H239/ΣΥΝΘΕΣΗ_ΔΕΙΚΤΩΝ!H238)</f>
        <v>1.9759149980462392E-2</v>
      </c>
      <c r="I238" s="10">
        <f>LN(ΣΥΝΘΕΣΗ_ΔΕΙΚΤΩΝ!I239/ΣΥΝΘΕΣΗ_ΔΕΙΚΤΩΝ!I238)</f>
        <v>2.4187225614004042E-2</v>
      </c>
      <c r="J238" s="10">
        <f>LN(ΣΥΝΘΕΣΗ_ΔΕΙΚΤΩΝ!J239/ΣΥΝΘΕΣΗ_ΔΕΙΚΤΩΝ!J238)</f>
        <v>1.3605652055778678E-2</v>
      </c>
      <c r="K238" s="10">
        <f>LN(ΣΥΝΘΕΣΗ_ΔΕΙΚΤΩΝ!K239/ΣΥΝΘΕΣΗ_ΔΕΙΚΤΩΝ!K238)</f>
        <v>1.0101095986503919E-2</v>
      </c>
      <c r="L238" s="10">
        <f>LN(ΣΥΝΘΕΣΗ_ΔΕΙΚΤΩΝ!L239/ΣΥΝΘΕΣΗ_ΔΕΙΚΤΩΝ!L238)</f>
        <v>1.2515807931830597E-2</v>
      </c>
      <c r="M238" s="10">
        <f>LN(ΣΥΝΘΕΣΗ_ΔΕΙΚΤΩΝ!M239/ΣΥΝΘΕΣΗ_ΔΕΙΚΤΩΝ!M238)</f>
        <v>1.1560822401076006E-2</v>
      </c>
      <c r="N238" s="10">
        <f>LN(ΣΥΝΘΕΣΗ_ΔΕΙΚΤΩΝ!N239/ΣΥΝΘΕΣΗ_ΔΕΙΚΤΩΝ!N238)</f>
        <v>4.2469227109112564E-2</v>
      </c>
      <c r="O238" s="10">
        <f>LN(ΣΥΝΘΕΣΗ_ΔΕΙΚΤΩΝ!O239/ΣΥΝΘΕΣΗ_ΔΕΙΚΤΩΝ!O238)</f>
        <v>1.6326893287428666E-2</v>
      </c>
      <c r="P238" s="10">
        <f>LN(ΣΥΝΘΕΣΗ_ΔΕΙΚΤΩΝ!P239/ΣΥΝΘΕΣΗ_ΔΕΙΚΤΩΝ!P238)</f>
        <v>-9.950330853168092E-3</v>
      </c>
      <c r="Q238" s="10">
        <f>LN(ΣΥΝΘΕΣΗ_ΔΕΙΚΤΩΝ!Q239/ΣΥΝΘΕΣΗ_ΔΕΙΚΤΩΝ!Q238)</f>
        <v>1.20409406480451E-3</v>
      </c>
      <c r="R238" s="10">
        <f>LN(ΣΥΝΘΕΣΗ_ΔΕΙΚΤΩΝ!R239/ΣΥΝΘΕΣΗ_ΔΕΙΚΤΩΝ!R238)</f>
        <v>2.614380574070672E-3</v>
      </c>
      <c r="S238" s="10">
        <f>LN(ΣΥΝΘΕΣΗ_ΔΕΙΚΤΩΝ!S239/ΣΥΝΘΕΣΗ_ΔΕΙΚΤΩΝ!S238)</f>
        <v>1.9048194970694411E-2</v>
      </c>
      <c r="T238" s="10">
        <f>LN(ΣΥΝΘΕΣΗ_ΔΕΙΚΤΩΝ!T239/ΣΥΝΘΕΣΗ_ΔΕΙΚΤΩΝ!T238)</f>
        <v>0</v>
      </c>
      <c r="U238" s="10">
        <f>LN(ΣΥΝΘΕΣΗ_ΔΕΙΚΤΩΝ!U239/ΣΥΝΘΕΣΗ_ΔΕΙΚΤΩΝ!U238)</f>
        <v>-2.715098906595086E-2</v>
      </c>
      <c r="V238" s="10">
        <f>LN(ΣΥΝΘΕΣΗ_ΔΕΙΚΤΩΝ!V239/ΣΥΝΘΕΣΗ_ΔΕΙΚΤΩΝ!V238)</f>
        <v>2.9852963149681128E-2</v>
      </c>
      <c r="W238" s="10">
        <f>LN(ΣΥΝΘΕΣΗ_ΔΕΙΚΤΩΝ!W239/ΣΥΝΘΕΣΗ_ΔΕΙΚΤΩΝ!W238)</f>
        <v>4.2812721307185587E-2</v>
      </c>
      <c r="X238" s="10">
        <f>LN(ΣΥΝΘΕΣΗ_ΔΕΙΚΤΩΝ!X239/ΣΥΝΘΕΣΗ_ΔΕΙΚΤΩΝ!X238)</f>
        <v>2.3014969882791674E-3</v>
      </c>
      <c r="Y238" s="10">
        <f>LN(ΣΥΝΘΕΣΗ_ΔΕΙΚΤΩΝ!Y239/ΣΥΝΘΕΣΗ_ΔΕΙΚΤΩΝ!Y238)</f>
        <v>1.1851990587014328E-2</v>
      </c>
      <c r="Z238" s="10">
        <f>LN(ΣΥΝΘΕΣΗ_ΔΕΙΚΤΩΝ!Z239/ΣΥΝΘΕΣΗ_ΔΕΙΚΤΩΝ!Z238)</f>
        <v>1.123607326692597E-2</v>
      </c>
      <c r="AA238" s="10">
        <f>LN(ΣΥΝΘΕΣΗ_ΔΕΙΚΤΩΝ!AA239/ΣΥΝΘΕΣΗ_ΔΕΙΚΤΩΝ!AA238)</f>
        <v>3.4344624486346968E-3</v>
      </c>
      <c r="AB238" s="10">
        <f>LN(ΣΥΝΘΕΣΗ_ΔΕΙΚΤΩΝ!AB239/ΣΥΝΘΕΣΗ_ΔΕΙΚΤΩΝ!AB238)</f>
        <v>8.3682496705165792E-3</v>
      </c>
      <c r="AC238" s="10">
        <f>LN(ΣΥΝΘΕΣΗ_ΔΕΙΚΤΩΝ!AC239/ΣΥΝΘΕΣΗ_ΔΕΙΚΤΩΝ!AC238)</f>
        <v>2.1127546425875277E-2</v>
      </c>
      <c r="AD238" s="10">
        <f>LN(ΣΥΝΘΕΣΗ_ΔΕΙΚΤΩΝ!AD239/ΣΥΝΘΕΣΗ_ΔΕΙΚΤΩΝ!AD238)</f>
        <v>2.9258962538215114E-2</v>
      </c>
      <c r="AE238" s="10">
        <f>LN(ΣΥΝΘΕΣΗ_ΔΕΙΚΤΩΝ!AE239/ΣΥΝΘΕΣΗ_ΔΕΙΚΤΩΝ!AE238)</f>
        <v>1.2559034776493835E-2</v>
      </c>
      <c r="AF238" s="10">
        <f>LN(ΣΥΝΘΕΣΗ_ΔΕΙΚΤΩΝ!AF239/ΣΥΝΘΕΣΗ_ΔΕΙΚΤΩΝ!AF238)</f>
        <v>4.08219945202552E-2</v>
      </c>
      <c r="AG238" s="10">
        <f>LN(ΣΥΝΘΕΣΗ_ΔΕΙΚΤΩΝ!AG239/ΣΥΝΘΕΣΗ_ΔΕΙΚΤΩΝ!AG238)</f>
        <v>0</v>
      </c>
      <c r="AH238" s="10">
        <f>LN(ΣΥΝΘΕΣΗ_ΔΕΙΚΤΩΝ!AH239/ΣΥΝΘΕΣΗ_ΔΕΙΚΤΩΝ!AH238)</f>
        <v>-1.018684530699313E-2</v>
      </c>
      <c r="AI238" s="10">
        <f>LN(ΣΥΝΘΕΣΗ_ΔΕΙΚΤΩΝ!AI239/ΣΥΝΘΕΣΗ_ΔΕΙΚΤΩΝ!AI238)</f>
        <v>0</v>
      </c>
      <c r="AJ238" s="10">
        <f>LN(ΣΥΝΘΕΣΗ_ΔΕΙΚΤΩΝ!AJ239/ΣΥΝΘΕΣΗ_ΔΕΙΚΤΩΝ!AJ238)</f>
        <v>3.3522692038643435E-2</v>
      </c>
      <c r="AK238" s="10">
        <f>LN(ΣΥΝΘΕΣΗ_ΔΕΙΚΤΩΝ!AK239/ΣΥΝΘΕΣΗ_ΔΕΙΚΤΩΝ!AK238)</f>
        <v>3.6965194233471547E-2</v>
      </c>
    </row>
    <row r="239" spans="1:37" x14ac:dyDescent="0.25">
      <c r="A239" s="5">
        <v>43172</v>
      </c>
      <c r="B239" s="10">
        <f>LN(ΣΥΝΘΕΣΗ_ΔΕΙΚΤΩΝ!B240/ΣΥΝΘΕΣΗ_ΔΕΙΚΤΩΝ!B239)</f>
        <v>3.5229875298326013E-4</v>
      </c>
      <c r="C239" s="10">
        <f>LN(ΣΥΝΘΕΣΗ_ΔΕΙΚΤΩΝ!C240/ΣΥΝΘΕΣΗ_ΔΕΙΚΤΩΝ!C239)</f>
        <v>2.4927106670470493E-2</v>
      </c>
      <c r="D239" s="10">
        <f>LN(ΣΥΝΘΕΣΗ_ΔΕΙΚΤΩΝ!D240/ΣΥΝΘΕΣΗ_ΔΕΙΚΤΩΝ!D239)</f>
        <v>0</v>
      </c>
      <c r="E239" s="10">
        <f>LN(ΣΥΝΘΕΣΗ_ΔΕΙΚΤΩΝ!E240/ΣΥΝΘΕΣΗ_ΔΕΙΚΤΩΝ!E239)</f>
        <v>-3.299791771501219E-2</v>
      </c>
      <c r="F239" s="10">
        <f>LN(ΣΥΝΘΕΣΗ_ΔΕΙΚΤΩΝ!F240/ΣΥΝΘΕΣΗ_ΔΕΙΚΤΩΝ!F239)</f>
        <v>8.8106296821549059E-3</v>
      </c>
      <c r="G239" s="10">
        <f>LN(ΣΥΝΘΕΣΗ_ΔΕΙΚΤΩΝ!G240/ΣΥΝΘΕΣΗ_ΔΕΙΚΤΩΝ!G239)</f>
        <v>2.6556417361432674E-2</v>
      </c>
      <c r="H239" s="10">
        <f>LN(ΣΥΝΘΕΣΗ_ΔΕΙΚΤΩΝ!H240/ΣΥΝΘΕΣΗ_ΔΕΙΚΤΩΝ!H239)</f>
        <v>5.4200674693393345E-3</v>
      </c>
      <c r="I239" s="10">
        <f>LN(ΣΥΝΘΕΣΗ_ΔΕΙΚΤΩΝ!I240/ΣΥΝΘΕΣΗ_ΔΕΙΚΤΩΝ!I239)</f>
        <v>0</v>
      </c>
      <c r="J239" s="10">
        <f>LN(ΣΥΝΘΕΣΗ_ΔΕΙΚΤΩΝ!J240/ΣΥΝΘΕΣΗ_ΔΕΙΚΤΩΝ!J239)</f>
        <v>3.372684478639156E-3</v>
      </c>
      <c r="K239" s="10">
        <f>LN(ΣΥΝΘΕΣΗ_ΔΕΙΚΤΩΝ!K240/ΣΥΝΘΕΣΗ_ΔΕΙΚΤΩΝ!K239)</f>
        <v>7.1531063226551441E-3</v>
      </c>
      <c r="L239" s="10">
        <f>LN(ΣΥΝΘΕΣΗ_ΔΕΙΚΤΩΝ!L240/ΣΥΝΘΕΣΗ_ΔΕΙΚΤΩΝ!L239)</f>
        <v>-8.7445903887512621E-3</v>
      </c>
      <c r="M239" s="10">
        <f>LN(ΣΥΝΘΕΣΗ_ΔΕΙΚΤΩΝ!M240/ΣΥΝΘΕΣΗ_ΔΕΙΚΤΩΝ!M239)</f>
        <v>1.6406894574597963E-3</v>
      </c>
      <c r="N239" s="10">
        <f>LN(ΣΥΝΘΕΣΗ_ΔΕΙΚΤΩΝ!N240/ΣΥΝΘΕΣΗ_ΔΕΙΚΤΩΝ!N239)</f>
        <v>-1.255246607111986E-2</v>
      </c>
      <c r="O239" s="10">
        <f>LN(ΣΥΝΘΕΣΗ_ΔΕΙΚΤΩΝ!O240/ΣΥΝΘΕΣΗ_ΔΕΙΚΤΩΝ!O239)</f>
        <v>9.0680722139705183E-3</v>
      </c>
      <c r="P239" s="10">
        <f>LN(ΣΥΝΘΕΣΗ_ΔΕΙΚΤΩΝ!P240/ΣΥΝΘΕΣΗ_ΔΕΙΚΤΩΝ!P239)</f>
        <v>2.9955089797983709E-3</v>
      </c>
      <c r="Q239" s="10">
        <f>LN(ΣΥΝΘΕΣΗ_ΔΕΙΚΤΩΝ!Q240/ΣΥΝΘΕΣΗ_ΔΕΙΚΤΩΝ!Q239)</f>
        <v>5.9988182292532227E-3</v>
      </c>
      <c r="R239" s="10">
        <f>LN(ΣΥΝΘΕΣΗ_ΔΕΙΚΤΩΝ!R240/ΣΥΝΘΕΣΗ_ΔΕΙΚΤΩΝ!R239)</f>
        <v>1.7391308731268974E-3</v>
      </c>
      <c r="S239" s="10">
        <f>LN(ΣΥΝΘΕΣΗ_ΔΕΙΚΤΩΝ!S240/ΣΥΝΘΕΣΗ_ΔΕΙΚΤΩΝ!S239)</f>
        <v>-9.47874395454377E-3</v>
      </c>
      <c r="T239" s="10">
        <f>LN(ΣΥΝΘΕΣΗ_ΔΕΙΚΤΩΝ!T240/ΣΥΝΘΕΣΗ_ΔΕΙΚΤΩΝ!T239)</f>
        <v>2.3121397583793788E-3</v>
      </c>
      <c r="U239" s="10">
        <f>LN(ΣΥΝΘΕΣΗ_ΔΕΙΚΤΩΝ!U240/ΣΥΝΘΕΣΗ_ΔΕΙΚΤΩΝ!U239)</f>
        <v>9.1324835632724723E-3</v>
      </c>
      <c r="V239" s="10">
        <f>LN(ΣΥΝΘΕΣΗ_ΔΕΙΚΤΩΝ!V240/ΣΥΝΘΕΣΗ_ΔΕΙΚΤΩΝ!V239)</f>
        <v>3.4542348680873824E-3</v>
      </c>
      <c r="W239" s="10">
        <f>LN(ΣΥΝΘΕΣΗ_ΔΕΙΚΤΩΝ!W240/ΣΥΝΘΕΣΗ_ΔΕΙΚΤΩΝ!W239)</f>
        <v>-1.5249562378032143E-2</v>
      </c>
      <c r="X239" s="10">
        <f>LN(ΣΥΝΘΕΣΗ_ΔΕΙΚΤΩΝ!X240/ΣΥΝΘΕΣΗ_ΔΕΙΚΤΩΝ!X239)</f>
        <v>-2.301496988279163E-3</v>
      </c>
      <c r="Y239" s="10">
        <f>LN(ΣΥΝΘΕΣΗ_ΔΕΙΚΤΩΝ!Y240/ΣΥΝΘΕΣΗ_ΔΕΙΚΤΩΝ!Y239)</f>
        <v>-1.4738396183005527E-3</v>
      </c>
      <c r="Z239" s="10">
        <f>LN(ΣΥΝΘΕΣΗ_ΔΕΙΚΤΩΝ!Z240/ΣΥΝΘΕΣΗ_ΔΕΙΚΤΩΝ!Z239)</f>
        <v>-5.6022555486698981E-3</v>
      </c>
      <c r="AA239" s="10">
        <f>LN(ΣΥΝΘΕΣΗ_ΔΕΙΚΤΩΝ!AA240/ΣΥΝΘΕΣΗ_ΔΕΙΚΤΩΝ!AA239)</f>
        <v>-5.7306747089849834E-3</v>
      </c>
      <c r="AB239" s="10">
        <f>LN(ΣΥΝΘΕΣΗ_ΔΕΙΚΤΩΝ!AB240/ΣΥΝΘΕΣΗ_ΔΕΙΚΤΩΝ!AB239)</f>
        <v>1.2422519998557329E-2</v>
      </c>
      <c r="AC239" s="10">
        <f>LN(ΣΥΝΘΕΣΗ_ΔΕΙΚΤΩΝ!AC240/ΣΥΝΘΕΣΗ_ΔΕΙΚΤΩΝ!AC239)</f>
        <v>3.761127074578325E-2</v>
      </c>
      <c r="AD239" s="10">
        <f>LN(ΣΥΝΘΕΣΗ_ΔΕΙΚΤΩΝ!AD240/ΣΥΝΘΕΣΗ_ΔΕΙΚΤΩΝ!AD239)</f>
        <v>-2.9258962538215159E-2</v>
      </c>
      <c r="AE239" s="10">
        <f>LN(ΣΥΝΘΕΣΗ_ΔΕΙΚΤΩΝ!AE240/ΣΥΝΘΕΣΗ_ΔΕΙΚΤΩΝ!AE239)</f>
        <v>3.1152673169492786E-3</v>
      </c>
      <c r="AF239" s="10">
        <f>LN(ΣΥΝΘΕΣΗ_ΔΕΙΚΤΩΝ!AF240/ΣΥΝΘΕΣΗ_ΔΕΙΚΤΩΝ!AF239)</f>
        <v>-2.503130218118477E-3</v>
      </c>
      <c r="AG239" s="10">
        <f>LN(ΣΥΝΘΕΣΗ_ΔΕΙΚΤΩΝ!AG240/ΣΥΝΘΕΣΗ_ΔΕΙΚΤΩΝ!AG239)</f>
        <v>0</v>
      </c>
      <c r="AH239" s="10">
        <f>LN(ΣΥΝΘΕΣΗ_ΔΕΙΚΤΩΝ!AH240/ΣΥΝΘΕΣΗ_ΔΕΙΚΤΩΝ!AH239)</f>
        <v>6.8027473227526203E-3</v>
      </c>
      <c r="AI239" s="10">
        <f>LN(ΣΥΝΘΕΣΗ_ΔΕΙΚΤΩΝ!AI240/ΣΥΝΘΕΣΗ_ΔΕΙΚΤΩΝ!AI239)</f>
        <v>3.5650661644961446E-3</v>
      </c>
      <c r="AJ239" s="10">
        <f>LN(ΣΥΝΘΕΣΗ_ΔΕΙΚΤΩΝ!AJ240/ΣΥΝΘΕΣΗ_ΔΕΙΚΤΩΝ!AJ239)</f>
        <v>2.195390563435656E-3</v>
      </c>
      <c r="AK239" s="10">
        <f>LN(ΣΥΝΘΕΣΗ_ΔΕΙΚΤΩΝ!AK240/ΣΥΝΘΕΣΗ_ΔΕΙΚΤΩΝ!AK239)</f>
        <v>2.7834798993443838E-2</v>
      </c>
    </row>
    <row r="240" spans="1:37" x14ac:dyDescent="0.25">
      <c r="A240" s="5">
        <v>43173</v>
      </c>
      <c r="B240" s="10">
        <f>LN(ΣΥΝΘΕΣΗ_ΔΕΙΚΤΩΝ!B241/ΣΥΝΘΕΣΗ_ΔΕΙΚΤΩΝ!B240)</f>
        <v>-3.88212945650783E-3</v>
      </c>
      <c r="C240" s="10">
        <f>LN(ΣΥΝΘΕΣΗ_ΔΕΙΚΤΩΝ!C241/ΣΥΝΘΕΣΗ_ΔΕΙΚΤΩΝ!C240)</f>
        <v>1.3969959440200351E-2</v>
      </c>
      <c r="D240" s="10">
        <f>LN(ΣΥΝΘΕΣΗ_ΔΕΙΚΤΩΝ!D241/ΣΥΝΘΕΣΗ_ΔΕΙΚΤΩΝ!D240)</f>
        <v>-1.0929070532190206E-2</v>
      </c>
      <c r="E240" s="10">
        <f>LN(ΣΥΝΘΕΣΗ_ΔΕΙΚΤΩΝ!E241/ΣΥΝΘΕΣΗ_ΔΕΙΚΤΩΝ!E240)</f>
        <v>8.9917111919640864E-3</v>
      </c>
      <c r="F240" s="10">
        <f>LN(ΣΥΝΘΕΣΗ_ΔΕΙΚΤΩΝ!F241/ΣΥΝΘΕΣΗ_ΔΕΙΚΤΩΝ!F240)</f>
        <v>-1.6212587977822556E-2</v>
      </c>
      <c r="G240" s="10">
        <f>LN(ΣΥΝΘΕΣΗ_ΔΕΙΚΤΩΝ!G241/ΣΥΝΘΕΣΗ_ΔΕΙΚΤΩΝ!G240)</f>
        <v>0</v>
      </c>
      <c r="H240" s="10">
        <f>LN(ΣΥΝΘΕΣΗ_ΔΕΙΚΤΩΝ!H241/ΣΥΝΘΕΣΗ_ΔΕΙΚΤΩΝ!H240)</f>
        <v>-5.4200674693392556E-3</v>
      </c>
      <c r="I240" s="10">
        <f>LN(ΣΥΝΘΕΣΗ_ΔΕΙΚΤΩΝ!I241/ΣΥΝΘΕΣΗ_ΔΕΙΚΤΩΝ!I240)</f>
        <v>-1.2951152347078006E-2</v>
      </c>
      <c r="J240" s="10">
        <f>LN(ΣΥΝΘΕΣΗ_ΔΕΙΚΤΩΝ!J241/ΣΥΝΘΕΣΗ_ΔΕΙΚΤΩΝ!J240)</f>
        <v>-1.6978336534417906E-2</v>
      </c>
      <c r="K240" s="10">
        <f>LN(ΣΥΝΘΕΣΗ_ΔΕΙΚΤΩΝ!K241/ΣΥΝΘΕΣΗ_ΔΕΙΚΤΩΝ!K240)</f>
        <v>-1.2190900352612466E-2</v>
      </c>
      <c r="L240" s="10">
        <f>LN(ΣΥΝΘΕΣΗ_ΔΕΙΚΤΩΝ!L241/ΣΥΝΘΕΣΗ_ΔΕΙΚΤΩΝ!L240)</f>
        <v>-1.2626430372811802E-2</v>
      </c>
      <c r="M240" s="10">
        <f>LN(ΣΥΝΘΕΣΗ_ΔΕΙΚΤΩΝ!M241/ΣΥΝΘΕΣΗ_ΔΕΙΚΤΩΝ!M240)</f>
        <v>-1.8197359051907468E-2</v>
      </c>
      <c r="N240" s="10">
        <f>LN(ΣΥΝΘΕΣΗ_ΔΕΙΚΤΩΝ!N241/ΣΥΝΘΕΣΗ_ΔΕΙΚΤΩΝ!N240)</f>
        <v>1.3591427203539211E-2</v>
      </c>
      <c r="O240" s="10">
        <f>LN(ΣΥΝΘΕΣΗ_ΔΕΙΚΤΩΝ!O241/ΣΥΝΘΕΣΗ_ΔΕΙΚΤΩΝ!O240)</f>
        <v>5.0025116829716309E-3</v>
      </c>
      <c r="P240" s="10">
        <f>LN(ΣΥΝΘΕΣΗ_ΔΕΙΚΤΩΝ!P241/ΣΥΝΘΕΣΗ_ΔΕΙΚΤΩΝ!P240)</f>
        <v>9.9651228973885418E-4</v>
      </c>
      <c r="Q240" s="10">
        <f>LN(ΣΥΝΘΕΣΗ_ΔΕΙΚΤΩΝ!Q241/ΣΥΝΘΕΣΗ_ΔΕΙΚΤΩΝ!Q240)</f>
        <v>-1.2033839563723565E-2</v>
      </c>
      <c r="R240" s="10">
        <f>LN(ΣΥΝΘΕΣΗ_ΔΕΙΚΤΩΝ!R241/ΣΥΝΘΕΣΗ_ΔΕΙΚΤΩΝ!R240)</f>
        <v>-5.2264927335426946E-3</v>
      </c>
      <c r="S240" s="10">
        <f>LN(ΣΥΝΘΕΣΗ_ΔΕΙΚΤΩΝ!S241/ΣΥΝΘΕΣΗ_ΔΕΙΚΤΩΝ!S240)</f>
        <v>-9.5694510161506725E-3</v>
      </c>
      <c r="T240" s="10">
        <f>LN(ΣΥΝΘΕΣΗ_ΔΕΙΚΤΩΝ!T241/ΣΥΝΘΕΣΗ_ΔΕΙΚΤΩΝ!T240)</f>
        <v>-1.1614532420693002E-2</v>
      </c>
      <c r="U240" s="10">
        <f>LN(ΣΥΝΘΕΣΗ_ΔΕΙΚΤΩΝ!U241/ΣΥΝΘΕΣΗ_ΔΕΙΚΤΩΝ!U240)</f>
        <v>0</v>
      </c>
      <c r="V240" s="10">
        <f>LN(ΣΥΝΘΕΣΗ_ΔΕΙΚΤΩΝ!V241/ΣΥΝΘΕΣΗ_ΔΕΙΚΤΩΝ!V240)</f>
        <v>-3.4542348680874461E-3</v>
      </c>
      <c r="W240" s="10">
        <f>LN(ΣΥΝΘΕΣΗ_ΔΕΙΚΤΩΝ!W241/ΣΥΝΘΕΣΗ_ΔΕΙΚΤΩΝ!W240)</f>
        <v>-1.7889564750775057E-2</v>
      </c>
      <c r="X240" s="10">
        <f>LN(ΣΥΝΘΕΣΗ_ΔΕΙΚΤΩΝ!X241/ΣΥΝΘΕΣΗ_ΔΕΙΚΤΩΝ!X240)</f>
        <v>-2.3068060979149481E-3</v>
      </c>
      <c r="Y240" s="10">
        <f>LN(ΣΥΝΘΕΣΗ_ΔΕΙΚΤΩΝ!Y241/ΣΥΝΘΕΣΗ_ΔΕΙΚΤΩΝ!Y240)</f>
        <v>-8.8889474172460393E-3</v>
      </c>
      <c r="Z240" s="10">
        <f>LN(ΣΥΝΘΕΣΗ_ΔΕΙΚΤΩΝ!Z241/ΣΥΝΘΕΣΗ_ΔΕΙΚΤΩΝ!Z240)</f>
        <v>-1.4144507386164738E-2</v>
      </c>
      <c r="AA240" s="10">
        <f>LN(ΣΥΝΘΕΣΗ_ΔΕΙΚΤΩΝ!AA241/ΣΥΝΘΕΣΗ_ΔΕΙΚΤΩΝ!AA240)</f>
        <v>-1.622283550688737E-2</v>
      </c>
      <c r="AB240" s="10">
        <f>LN(ΣΥΝΘΕΣΗ_ΔΕΙΚΤΩΝ!AB241/ΣΥΝΘΕΣΗ_ΔΕΙΚΤΩΝ!AB240)</f>
        <v>-8.2645098498934245E-3</v>
      </c>
      <c r="AC240" s="10">
        <f>LN(ΣΥΝΘΕΣΗ_ΔΕΙΚΤΩΝ!AC241/ΣΥΝΘΕΣΗ_ΔΕΙΚΤΩΝ!AC240)</f>
        <v>6.8097616279440082E-2</v>
      </c>
      <c r="AD240" s="10">
        <f>LN(ΣΥΝΘΕΣΗ_ΔΕΙΚΤΩΝ!AD241/ΣΥΝΘΕΣΗ_ΔΕΙΚΤΩΝ!AD240)</f>
        <v>-1.3150219386878579E-2</v>
      </c>
      <c r="AE240" s="10">
        <f>LN(ΣΥΝΘΕΣΗ_ΔΕΙΚΤΩΝ!AE241/ΣΥΝΘΕΣΗ_ΔΕΙΚΤΩΝ!AE240)</f>
        <v>9.2879924664707215E-3</v>
      </c>
      <c r="AF240" s="10">
        <f>LN(ΣΥΝΘΕΣΗ_ΔΕΙΚΤΩΝ!AF241/ΣΥΝΘΕΣΗ_ΔΕΙΚΤΩΝ!AF240)</f>
        <v>2.5031302181184748E-3</v>
      </c>
      <c r="AG240" s="10">
        <f>LN(ΣΥΝΘΕΣΗ_ΔΕΙΚΤΩΝ!AG241/ΣΥΝΘΕΣΗ_ΔΕΙΚΤΩΝ!AG240)</f>
        <v>0</v>
      </c>
      <c r="AH240" s="10">
        <f>LN(ΣΥΝΘΕΣΗ_ΔΕΙΚΤΩΝ!AH241/ΣΥΝΘΕΣΗ_ΔΕΙΚΤΩΝ!AH240)</f>
        <v>-2.7493140580198732E-2</v>
      </c>
      <c r="AI240" s="10">
        <f>LN(ΣΥΝΘΕΣΗ_ΔΕΙΚΤΩΝ!AI241/ΣΥΝΘΕΣΗ_ΔΕΙΚΤΩΝ!AI240)</f>
        <v>-7.1428875123802247E-3</v>
      </c>
      <c r="AJ240" s="10">
        <f>LN(ΣΥΝΘΕΣΗ_ΔΕΙΚΤΩΝ!AJ241/ΣΥΝΘΕΣΗ_ΔΕΙΚΤΩΝ!AJ240)</f>
        <v>0</v>
      </c>
      <c r="AK240" s="10">
        <f>LN(ΣΥΝΘΕΣΗ_ΔΕΙΚΤΩΝ!AK241/ΣΥΝΘΕΣΗ_ΔΕΙΚΤΩΝ!AK240)</f>
        <v>-3.9292781398894382E-3</v>
      </c>
    </row>
    <row r="241" spans="1:37" x14ac:dyDescent="0.25">
      <c r="A241" s="5">
        <v>43174</v>
      </c>
      <c r="B241" s="10">
        <f>LN(ΣΥΝΘΕΣΗ_ΔΕΙΚΤΩΝ!B242/ΣΥΝΘΕΣΗ_ΔΕΙΚΤΩΝ!B241)</f>
        <v>1.8220546113528316E-2</v>
      </c>
      <c r="C241" s="10">
        <f>LN(ΣΥΝΘΕΣΗ_ΔΕΙΚΤΩΝ!C242/ΣΥΝΘΕΣΗ_ΔΕΙΚΤΩΝ!C241)</f>
        <v>6.9124699206235809E-3</v>
      </c>
      <c r="D241" s="10">
        <f>LN(ΣΥΝΘΕΣΗ_ΔΕΙΚΤΩΝ!D242/ΣΥΝΘΕΣΗ_ΔΕΙΚΤΩΝ!D241)</f>
        <v>-6.6152391187193167E-3</v>
      </c>
      <c r="E241" s="10">
        <f>LN(ΣΥΝΘΕΣΗ_ΔΕΙΚΤΩΝ!E242/ΣΥΝΘΕΣΗ_ΔΕΙΚΤΩΝ!E241)</f>
        <v>-6.4143901776636944E-3</v>
      </c>
      <c r="F241" s="10">
        <f>LN(ΣΥΝΘΕΣΗ_ΔΕΙΚΤΩΝ!F242/ΣΥΝΘΕΣΗ_ΔΕΙΚΤΩΝ!F241)</f>
        <v>-8.9552837291041673E-3</v>
      </c>
      <c r="G241" s="10">
        <f>LN(ΣΥΝΘΕΣΗ_ΔΕΙΚΤΩΝ!G242/ΣΥΝΘΕΣΗ_ΔΕΙΚΤΩΝ!G241)</f>
        <v>-1.3802624689583467E-3</v>
      </c>
      <c r="H241" s="10">
        <f>LN(ΣΥΝΘΕΣΗ_ΔΕΙΚΤΩΝ!H242/ΣΥΝΘΕΣΗ_ΔΕΙΚΤΩΝ!H241)</f>
        <v>9.7350687707524128E-3</v>
      </c>
      <c r="I241" s="10">
        <f>LN(ΣΥΝΘΕΣΗ_ΔΕΙΚΤΩΝ!I242/ΣΥΝΘΕΣΗ_ΔΕΙΚΤΩΝ!I241)</f>
        <v>-3.7313476128582471E-3</v>
      </c>
      <c r="J241" s="10">
        <f>LN(ΣΥΝΘΕΣΗ_ΔΕΙΚΤΩΝ!J242/ΣΥΝΘΕΣΗ_ΔΕΙΚΤΩΝ!J241)</f>
        <v>6.8259650703998906E-3</v>
      </c>
      <c r="K241" s="10">
        <f>LN(ΣΥΝΘΕΣΗ_ΔΕΙΚΤΩΝ!K242/ΣΥΝΘΕΣΗ_ΔΕΙΚΤΩΝ!K241)</f>
        <v>1.4326892620761702E-2</v>
      </c>
      <c r="L241" s="10">
        <f>LN(ΣΥΝΘΕΣΗ_ΔΕΙΚΤΩΝ!L242/ΣΥΝΘΕΣΗ_ΔΕΙΚΤΩΝ!L241)</f>
        <v>-2.5445306349948728E-3</v>
      </c>
      <c r="M241" s="10">
        <f>LN(ΣΥΝΘΕΣΗ_ΔΕΙΚΤΩΝ!M242/ΣΥΝΘΕΣΗ_ΔΕΙΚΤΩΝ!M241)</f>
        <v>1.6680571006970134E-3</v>
      </c>
      <c r="N241" s="10">
        <f>LN(ΣΥΝΘΕΣΗ_ΔΕΙΚΤΩΝ!N242/ΣΥΝΘΕΣΗ_ΔΕΙΚΤΩΝ!N241)</f>
        <v>2.0746895408602969E-3</v>
      </c>
      <c r="O241" s="10">
        <f>LN(ΣΥΝΘΕΣΗ_ΔΕΙΚΤΩΝ!O242/ΣΥΝΘΕΣΗ_ΔΕΙΚΤΩΝ!O241)</f>
        <v>-5.0025116829716873E-3</v>
      </c>
      <c r="P241" s="10">
        <f>LN(ΣΥΝΘΕΣΗ_ΔΕΙΚΤΩΝ!P242/ΣΥΝΘΕΣΗ_ΔΕΙΚΤΩΝ!P241)</f>
        <v>-1.4547535209054075E-2</v>
      </c>
      <c r="Q241" s="10">
        <f>LN(ΣΥΝΘΕΣΗ_ΔΕΙΚΤΩΝ!Q242/ΣΥΝΘΕΣΗ_ΔΕΙΚΤΩΝ!Q241)</f>
        <v>1.5615932946228164E-2</v>
      </c>
      <c r="R241" s="10">
        <f>LN(ΣΥΝΘΕΣΗ_ΔΕΙΚΤΩΝ!R242/ΣΥΝΘΕΣΗ_ΔΕΙΚΤΩΝ!R241)</f>
        <v>-1.6733107288704304E-2</v>
      </c>
      <c r="S241" s="10">
        <f>LN(ΣΥΝΘΕΣΗ_ΔΕΙΚΤΩΝ!S242/ΣΥΝΘΕΣΗ_ΔΕΙΚΤΩΝ!S241)</f>
        <v>9.5694510161506725E-3</v>
      </c>
      <c r="T241" s="10">
        <f>LN(ΣΥΝΘΕΣΗ_ΔΕΙΚΤΩΝ!T242/ΣΥΝΘΕΣΗ_ΔΕΙΚΤΩΝ!T241)</f>
        <v>-9.3897403498390316E-3</v>
      </c>
      <c r="U241" s="10">
        <f>LN(ΣΥΝΘΕΣΗ_ΔΕΙΚΤΩΝ!U242/ΣΥΝΘΕΣΗ_ΔΕΙΚΤΩΝ!U241)</f>
        <v>-4.6520015634892928E-2</v>
      </c>
      <c r="V241" s="10">
        <f>LN(ΣΥΝΘΕΣΗ_ΔΕΙΚΤΩΝ!V242/ΣΥΝΘΕΣΗ_ΔΕΙΚΤΩΝ!V241)</f>
        <v>-1.3937507843781624E-2</v>
      </c>
      <c r="W241" s="10">
        <f>LN(ΣΥΝΘΕΣΗ_ΔΕΙΚΤΩΝ!W242/ΣΥΝΘΕΣΗ_ΔΕΙΚΤΩΝ!W241)</f>
        <v>-1.2040940648045638E-3</v>
      </c>
      <c r="X241" s="10">
        <f>LN(ΣΥΝΘΕΣΗ_ΔΕΙΚΤΩΝ!X242/ΣΥΝΘΕΣΗ_ΔΕΙΚΤΩΝ!X241)</f>
        <v>1.1481182373956232E-2</v>
      </c>
      <c r="Y241" s="10">
        <f>LN(ΣΥΝΘΕΣΗ_ΔΕΙΚΤΩΝ!Y242/ΣΥΝΘΕΣΗ_ΔΕΙΚΤΩΝ!Y241)</f>
        <v>-2.9806281381377893E-3</v>
      </c>
      <c r="Z241" s="10">
        <f>LN(ΣΥΝΘΕΣΗ_ΔΕΙΚΤΩΝ!Z242/ΣΥΝΘΕΣΗ_ΔΕΙΚΤΩΝ!Z241)</f>
        <v>8.5106896679086105E-3</v>
      </c>
      <c r="AA241" s="10">
        <f>LN(ΣΥΝΘΕΣΗ_ΔΕΙΚΤΩΝ!AA242/ΣΥΝΘΕΣΗ_ΔΕΙΚΤΩΝ!AA241)</f>
        <v>-2.3391823531722662E-3</v>
      </c>
      <c r="AB241" s="10">
        <f>LN(ΣΥΝΘΕΣΗ_ΔΕΙΚΤΩΝ!AB242/ΣΥΝΘΕΣΗ_ΔΕΙΚΤΩΝ!AB241)</f>
        <v>1.0320009031989449E-2</v>
      </c>
      <c r="AC241" s="10">
        <f>LN(ΣΥΝΘΕΣΗ_ΔΕΙΚΤΩΝ!AC242/ΣΥΝΘΕΣΗ_ΔΕΙΚΤΩΝ!AC241)</f>
        <v>-2.5398190605610459E-2</v>
      </c>
      <c r="AD241" s="10">
        <f>LN(ΣΥΝΘΕΣΗ_ΔΕΙΚΤΩΝ!AD242/ΣΥΝΘΕΣΗ_ΔΕΙΚΤΩΝ!AD241)</f>
        <v>-1.3325454597149396E-2</v>
      </c>
      <c r="AE241" s="10">
        <f>LN(ΣΥΝΘΕΣΗ_ΔΕΙΚΤΩΝ!AE242/ΣΥΝΘΕΣΗ_ΔΕΙΚΤΩΝ!AE241)</f>
        <v>-1.0844413014128853E-2</v>
      </c>
      <c r="AF241" s="10">
        <f>LN(ΣΥΝΘΕΣΗ_ΔΕΙΚΤΩΝ!AF242/ΣΥΝΘΕΣΗ_ΔΕΙΚΤΩΝ!AF241)</f>
        <v>0</v>
      </c>
      <c r="AG241" s="10">
        <f>LN(ΣΥΝΘΕΣΗ_ΔΕΙΚΤΩΝ!AG242/ΣΥΝΘΕΣΗ_ΔΕΙΚΤΩΝ!AG241)</f>
        <v>0</v>
      </c>
      <c r="AH241" s="10">
        <f>LN(ΣΥΝΘΕΣΗ_ΔΕΙΚΤΩΝ!AH242/ΣΥΝΘΕΣΗ_ΔΕΙΚΤΩΝ!AH241)</f>
        <v>-2.1127546425875169E-2</v>
      </c>
      <c r="AI241" s="10">
        <f>LN(ΣΥΝΘΕΣΗ_ΔΕΙΚΤΩΝ!AI242/ΣΥΝΘΕΣΗ_ΔΕΙΚΤΩΝ!AI241)</f>
        <v>-3.5906681307284844E-3</v>
      </c>
      <c r="AJ241" s="10">
        <f>LN(ΣΥΝΘΕΣΗ_ΔΕΙΚΤΩΝ!AJ242/ΣΥΝΘΕΣΗ_ΔΕΙΚΤΩΝ!AJ241)</f>
        <v>4.3763745997990027E-3</v>
      </c>
      <c r="AK241" s="10">
        <f>LN(ΣΥΝΘΕΣΗ_ΔΕΙΚΤΩΝ!AK242/ΣΥΝΘΕΣΗ_ΔΕΙΚΤΩΝ!AK241)</f>
        <v>-2.7945930390559336E-2</v>
      </c>
    </row>
    <row r="242" spans="1:37" x14ac:dyDescent="0.25">
      <c r="A242" s="5">
        <v>43175</v>
      </c>
      <c r="B242" s="10">
        <f>LN(ΣΥΝΘΕΣΗ_ΔΕΙΚΤΩΝ!B243/ΣΥΝΘΕΣΗ_ΔΕΙΚΤΩΝ!B242)</f>
        <v>-4.8729647418744373E-3</v>
      </c>
      <c r="C242" s="10">
        <f>LN(ΣΥΝΘΕΣΗ_ΔΕΙΚΤΩΝ!C243/ΣΥΝΘΕΣΗ_ΔΕΙΚΤΩΝ!C242)</f>
        <v>1.2550079154288374E-2</v>
      </c>
      <c r="D242" s="10">
        <f>LN(ΣΥΝΘΕΣΗ_ΔΕΙΚΤΩΝ!D243/ΣΥΝΘΕΣΗ_ΔΕΙΚΤΩΝ!D242)</f>
        <v>-3.2605474034561918E-2</v>
      </c>
      <c r="E242" s="10">
        <f>LN(ΣΥΝΘΕΣΗ_ΔΕΙΚΤΩΝ!E243/ΣΥΝΘΕΣΗ_ΔΕΙΚΤΩΝ!E242)</f>
        <v>-2.5773210143004033E-3</v>
      </c>
      <c r="F242" s="10">
        <f>LN(ΣΥΝΘΕΣΗ_ΔΕΙΚΤΩΝ!F243/ΣΥΝΘΕΣΗ_ΔΕΙΚΤΩΝ!F242)</f>
        <v>-9.0362060639373326E-3</v>
      </c>
      <c r="G242" s="10">
        <f>LN(ΣΥΝΘΕΣΗ_ΔΕΙΚΤΩΝ!G243/ΣΥΝΘΕΣΗ_ΔΕΙΚΤΩΝ!G242)</f>
        <v>-8.3218233374922172E-3</v>
      </c>
      <c r="H242" s="10">
        <f>LN(ΣΥΝΘΕΣΗ_ΔΕΙΚΤΩΝ!H243/ΣΥΝΘΕΣΗ_ΔΕΙΚΤΩΝ!H242)</f>
        <v>-1.4092374139708104E-2</v>
      </c>
      <c r="I242" s="10">
        <f>LN(ΣΥΝΘΕΣΗ_ΔΕΙΚΤΩΝ!I243/ΣΥΝΘΕΣΗ_ΔΕΙΚΤΩΝ!I242)</f>
        <v>0</v>
      </c>
      <c r="J242" s="10">
        <f>LN(ΣΥΝΘΕΣΗ_ΔΕΙΚΤΩΝ!J243/ΣΥΝΘΕΣΗ_ΔΕΙΚΤΩΝ!J242)</f>
        <v>0</v>
      </c>
      <c r="K242" s="10">
        <f>LN(ΣΥΝΘΕΣΗ_ΔΕΙΚΤΩΝ!K243/ΣΥΝΘΕΣΗ_ΔΕΙΚΤΩΝ!K242)</f>
        <v>-3.1794585661152445E-2</v>
      </c>
      <c r="L242" s="10">
        <f>LN(ΣΥΝΘΕΣΗ_ΔΕΙΚΤΩΝ!L243/ΣΥΝΘΕΣΗ_ΔΕΙΚΤΩΝ!L242)</f>
        <v>1.8928009885518859E-2</v>
      </c>
      <c r="M242" s="10">
        <f>LN(ΣΥΝΘΕΣΗ_ΔΕΙΚΤΩΝ!M243/ΣΥΝΘΕΣΗ_ΔΕΙΚΤΩΝ!M242)</f>
        <v>-2.7028672387919374E-2</v>
      </c>
      <c r="N242" s="10">
        <f>LN(ΣΥΝΘΕΣΗ_ΔΕΙΚΤΩΝ!N243/ΣΥΝΘΕΣΗ_ΔΕΙΚΤΩΝ!N242)</f>
        <v>3.0614635819606734E-2</v>
      </c>
      <c r="O242" s="10">
        <f>LN(ΣΥΝΘΕΣΗ_ΔΕΙΚΤΩΝ!O243/ΣΥΝΘΕΣΗ_ΔΕΙΚΤΩΝ!O242)</f>
        <v>-2.7454698464409941E-2</v>
      </c>
      <c r="P242" s="10">
        <f>LN(ΣΥΝΘΕΣΗ_ΔΕΙΚΤΩΝ!P243/ΣΥΝΘΕΣΗ_ΔΕΙΚΤΩΝ!P242)</f>
        <v>-1.6815682856615298E-2</v>
      </c>
      <c r="Q242" s="10">
        <f>LN(ΣΥΝΘΕΣΗ_ΔΕΙΚΤΩΝ!Q243/ΣΥΝΘΕΣΗ_ΔΕΙΚΤΩΝ!Q242)</f>
        <v>9.4899881848482092E-3</v>
      </c>
      <c r="R242" s="10">
        <f>LN(ΣΥΝΘΕΣΗ_ΔΕΙΚΤΩΝ!R243/ΣΥΝΘΕΣΗ_ΔΕΙΚΤΩΝ!R242)</f>
        <v>-3.5587226169939952E-3</v>
      </c>
      <c r="S242" s="10">
        <f>LN(ΣΥΝΘΕΣΗ_ΔΕΙΚΤΩΝ!S243/ΣΥΝΘΕΣΗ_ΔΕΙΚΤΩΝ!S242)</f>
        <v>-5.7306747089850953E-3</v>
      </c>
      <c r="T242" s="10">
        <f>LN(ΣΥΝΘΕΣΗ_ΔΕΙΚΤΩΝ!T243/ΣΥΝΘΕΣΗ_ΔΕΙΚΤΩΝ!T242)</f>
        <v>-1.9048194970694363E-2</v>
      </c>
      <c r="U242" s="10">
        <f>LN(ΣΥΝΘΕΣΗ_ΔΕΙΚΤΩΝ!U243/ΣΥΝΘΕΣΗ_ΔΕΙΚΤΩΝ!U242)</f>
        <v>-9.5694510161506725E-3</v>
      </c>
      <c r="V242" s="10">
        <f>LN(ΣΥΝΘΕΣΗ_ΔΕΙΚΤΩΝ!V243/ΣΥΝΘΕΣΗ_ΔΕΙΚΤΩΝ!V242)</f>
        <v>1.3937507843781678E-2</v>
      </c>
      <c r="W242" s="10">
        <f>LN(ΣΥΝΘΕΣΗ_ΔΕΙΚΤΩΝ!W243/ΣΥΝΘΕΣΗ_ΔΕΙΚΤΩΝ!W242)</f>
        <v>1.197619104671562E-2</v>
      </c>
      <c r="X242" s="10">
        <f>LN(ΣΥΝΘΕΣΗ_ΔΕΙΚΤΩΝ!X243/ΣΥΝΘΕΣΗ_ΔΕΙΚΤΩΝ!X242)</f>
        <v>0</v>
      </c>
      <c r="Y242" s="10">
        <f>LN(ΣΥΝΘΕΣΗ_ΔΕΙΚΤΩΝ!Y243/ΣΥΝΘΕΣΗ_ΔΕΙΚΤΩΝ!Y242)</f>
        <v>5.9523985272953517E-3</v>
      </c>
      <c r="Z242" s="10">
        <f>LN(ΣΥΝΘΕΣΗ_ΔΕΙΚΤΩΝ!Z243/ΣΥΝΘΕΣΗ_ΔΕΙΚΤΩΝ!Z242)</f>
        <v>1.123607326692597E-2</v>
      </c>
      <c r="AA242" s="10">
        <f>LN(ΣΥΝΘΕΣΗ_ΔΕΙΚΤΩΝ!AA243/ΣΥΝΘΕΣΗ_ΔΕΙΚΤΩΝ!AA242)</f>
        <v>-1.1778699192612763E-2</v>
      </c>
      <c r="AB242" s="10">
        <f>LN(ΣΥΝΘΕΣΗ_ΔΕΙΚΤΩΝ!AB243/ΣΥΝΘΕΣΗ_ΔΕΙΚΤΩΝ!AB242)</f>
        <v>4.098366392282185E-3</v>
      </c>
      <c r="AC242" s="10">
        <f>LN(ΣΥΝΘΕΣΗ_ΔΕΙΚΤΩΝ!AC243/ΣΥΝΘΕΣΗ_ΔΕΙΚΤΩΝ!AC242)</f>
        <v>9.6000737290193577E-3</v>
      </c>
      <c r="AD242" s="10">
        <f>LN(ΣΥΝΘΕΣΗ_ΔΕΙΚΤΩΝ!AD243/ΣΥΝΘΕΣΗ_ΔΕΙΚΤΩΝ!AD242)</f>
        <v>1.2187691941294254E-3</v>
      </c>
      <c r="AE242" s="10">
        <f>LN(ΣΥΝΘΕΣΗ_ΔΕΙΚΤΩΝ!AE243/ΣΥΝΘΕΣΗ_ΔΕΙΚΤΩΝ!AE242)</f>
        <v>-3.1201273362436339E-3</v>
      </c>
      <c r="AF242" s="10">
        <f>LN(ΣΥΝΘΕΣΗ_ΔΕΙΚΤΩΝ!AF243/ΣΥΝΘΕΣΗ_ΔΕΙΚΤΩΝ!AF242)</f>
        <v>-1.5113637810048184E-2</v>
      </c>
      <c r="AG242" s="10">
        <f>LN(ΣΥΝΘΕΣΗ_ΔΕΙΚΤΩΝ!AG243/ΣΥΝΘΕΣΗ_ΔΕΙΚΤΩΝ!AG242)</f>
        <v>0</v>
      </c>
      <c r="AH242" s="10">
        <f>LN(ΣΥΝΘΕΣΗ_ΔΕΙΚΤΩΝ!AH243/ΣΥΝΘΕΣΗ_ΔΕΙΚΤΩΝ!AH242)</f>
        <v>1.4134510934904497E-2</v>
      </c>
      <c r="AI242" s="10">
        <f>LN(ΣΥΝΘΕΣΗ_ΔΕΙΚΤΩΝ!AI243/ΣΥΝΘΕΣΗ_ΔΕΙΚΤΩΝ!AI242)</f>
        <v>2.4868066578013524E-2</v>
      </c>
      <c r="AJ242" s="10">
        <f>LN(ΣΥΝΘΕΣΗ_ΔΕΙΚΤΩΝ!AJ243/ΣΥΝΘΕΣΗ_ΔΕΙΚΤΩΝ!AJ242)</f>
        <v>-4.3763745997990001E-3</v>
      </c>
      <c r="AK242" s="10">
        <f>LN(ΣΥΝΘΕΣΗ_ΔΕΙΚΤΩΝ!AK243/ΣΥΝΘΕΣΗ_ΔΕΙΚΤΩΝ!AK242)</f>
        <v>4.0404095370049058E-3</v>
      </c>
    </row>
    <row r="243" spans="1:37" x14ac:dyDescent="0.25">
      <c r="A243" s="5">
        <v>43178</v>
      </c>
      <c r="B243" s="10">
        <f>LN(ΣΥΝΘΕΣΗ_ΔΕΙΚΤΩΝ!B244/ΣΥΝΘΕΣΗ_ΔΕΙΚΤΩΝ!B243)</f>
        <v>-2.0957045742188815E-3</v>
      </c>
      <c r="C243" s="10">
        <f>LN(ΣΥΝΘΕΣΗ_ΔΕΙΚΤΩΝ!C244/ΣΥΝΘΕΣΗ_ΔΕΙΚΤΩΝ!C243)</f>
        <v>6.7796869853787691E-3</v>
      </c>
      <c r="D243" s="10">
        <f>LN(ΣΥΝΘΕΣΗ_ΔΕΙΚΤΩΝ!D244/ΣΥΝΘΕΣΗ_ΔΕΙΚΤΩΝ!D243)</f>
        <v>1.2493064247466405E-2</v>
      </c>
      <c r="E243" s="10">
        <f>LN(ΣΥΝΘΕΣΗ_ΔΕΙΚΤΩΝ!E244/ΣΥΝΘΕΣΗ_ΔΕΙΚΤΩΝ!E243)</f>
        <v>1.4093763075859521E-2</v>
      </c>
      <c r="F243" s="10">
        <f>LN(ΣΥΝΘΕΣΗ_ΔΕΙΚΤΩΝ!F244/ΣΥΝΘΕΣΗ_ΔΕΙΚΤΩΝ!F243)</f>
        <v>-6.0698213670758337E-3</v>
      </c>
      <c r="G243" s="10">
        <f>LN(ΣΥΝΘΕΣΗ_ΔΕΙΚΤΩΝ!G244/ΣΥΝΘΕΣΗ_ΔΕΙΚΤΩΝ!G243)</f>
        <v>-3.6883613430554622E-2</v>
      </c>
      <c r="H243" s="10">
        <f>LN(ΣΥΝΘΕΣΗ_ΔΕΙΚΤΩΝ!H244/ΣΥΝΘΕΣΗ_ΔΕΙΚΤΩΝ!H243)</f>
        <v>1.5168221473171444E-2</v>
      </c>
      <c r="I243" s="10">
        <f>LN(ΣΥΝΘΕΣΗ_ΔΕΙΚΤΩΝ!I244/ΣΥΝΘΕΣΗ_ΔΕΙΚΤΩΝ!I243)</f>
        <v>2.0352228848898517E-2</v>
      </c>
      <c r="J243" s="10">
        <f>LN(ΣΥΝΘΕΣΗ_ΔΕΙΚΤΩΝ!J244/ΣΥΝΘΕΣΗ_ΔΕΙΚΤΩΝ!J243)</f>
        <v>-2.0619287202735592E-2</v>
      </c>
      <c r="K243" s="10">
        <f>LN(ΣΥΝΘΕΣΗ_ΔΕΙΚΤΩΝ!K244/ΣΥΝΘΕΣΗ_ΔΕΙΚΤΩΝ!K243)</f>
        <v>-2.3023668314346112E-2</v>
      </c>
      <c r="L243" s="10">
        <f>LN(ΣΥΝΘΕΣΗ_ΔΕΙΚΤΩΝ!L244/ΣΥΝΘΕΣΗ_ΔΕΙΚΤΩΝ!L243)</f>
        <v>-7.5282664207915245E-3</v>
      </c>
      <c r="M243" s="10">
        <f>LN(ΣΥΝΘΕΣΗ_ΔΕΙΚΤΩΝ!M244/ΣΥΝΘΕΣΗ_ΔΕΙΚΤΩΝ!M243)</f>
        <v>1.0221554071538227E-2</v>
      </c>
      <c r="N243" s="10">
        <f>LN(ΣΥΝΘΕΣΗ_ΔΕΙΚΤΩΝ!N244/ΣΥΝΘΕΣΗ_ΔΕΙΚΤΩΝ!N243)</f>
        <v>-2.2358654972587624E-2</v>
      </c>
      <c r="O243" s="10">
        <f>LN(ΣΥΝΘΕΣΗ_ΔΕΙΚΤΩΝ!O244/ΣΥΝΘΕΣΗ_ΔΕΙΚΤΩΝ!O243)</f>
        <v>0</v>
      </c>
      <c r="P243" s="10">
        <f>LN(ΣΥΝΘΕΣΗ_ΔΕΙΚΤΩΝ!P244/ΣΥΝΘΕΣΗ_ΔΕΙΚΤΩΝ!P243)</f>
        <v>0</v>
      </c>
      <c r="Q243" s="10">
        <f>LN(ΣΥΝΘΕΣΗ_ΔΕΙΚΤΩΝ!Q244/ΣΥΝΘΕΣΗ_ΔΕΙΚΤΩΝ!Q243)</f>
        <v>-8.2988028146951786E-3</v>
      </c>
      <c r="R243" s="10">
        <f>LN(ΣΥΝΘΕΣΗ_ΔΕΙΚΤΩΝ!R244/ΣΥΝΘΕΣΗ_ΔΕΙΚΤΩΝ!R243)</f>
        <v>-1.7841217935015538E-3</v>
      </c>
      <c r="S243" s="10">
        <f>LN(ΣΥΝΘΕΣΗ_ΔΕΙΚΤΩΝ!S244/ΣΥΝΘΕΣΗ_ΔΕΙΚΤΩΝ!S243)</f>
        <v>3.8240964384034758E-3</v>
      </c>
      <c r="T243" s="10">
        <f>LN(ΣΥΝΘΕΣΗ_ΔΕΙΚΤΩΝ!T244/ΣΥΝΘΕΣΗ_ΔΕΙΚΤΩΝ!T243)</f>
        <v>9.5694510161506725E-3</v>
      </c>
      <c r="U243" s="10">
        <f>LN(ΣΥΝΘΕΣΗ_ΔΕΙΚΤΩΝ!U244/ΣΥΝΘΕΣΗ_ΔΕΙΚΤΩΝ!U243)</f>
        <v>2.8437935320533625E-2</v>
      </c>
      <c r="V243" s="10">
        <f>LN(ΣΥΝΘΕΣΗ_ΔΕΙΚΤΩΝ!V244/ΣΥΝΘΕΣΗ_ΔΕΙΚΤΩΝ!V243)</f>
        <v>0</v>
      </c>
      <c r="W243" s="10">
        <f>LN(ΣΥΝΘΕΣΗ_ΔΕΙΚΤΩΝ!W244/ΣΥΝΘΕΣΗ_ΔΕΙΚΤΩΝ!W243)</f>
        <v>-1.5597196813668042E-2</v>
      </c>
      <c r="X243" s="10">
        <f>LN(ΣΥΝΘΕΣΗ_ΔΕΙΚΤΩΝ!X244/ΣΥΝΘΕΣΗ_ΔΕΙΚΤΩΝ!X243)</f>
        <v>-6.8728792877620643E-3</v>
      </c>
      <c r="Y243" s="10">
        <f>LN(ΣΥΝΘΕΣΗ_ΔΕΙΚΤΩΝ!Y244/ΣΥΝΘΕΣΗ_ΔΕΙΚΤΩΝ!Y243)</f>
        <v>7.9814423230129758E-2</v>
      </c>
      <c r="Z243" s="10">
        <f>LN(ΣΥΝΘΕΣΗ_ΔΕΙΚΤΩΝ!Z244/ΣΥΝΘΕΣΗ_ΔΕΙΚΤΩΝ!Z243)</f>
        <v>-3.4094211342976126E-2</v>
      </c>
      <c r="AA243" s="10">
        <f>LN(ΣΥΝΘΕΣΗ_ΔΕΙΚΤΩΝ!AA244/ΣΥΝΘΕΣΗ_ΔΕΙΚΤΩΝ!AA243)</f>
        <v>-2.0347799572265814E-2</v>
      </c>
      <c r="AB243" s="10">
        <f>LN(ΣΥΝΘΕΣΗ_ΔΕΙΚΤΩΝ!AB244/ΣΥΝΘΕΣΗ_ΔΕΙΚΤΩΝ!AB243)</f>
        <v>2.042901629800331E-3</v>
      </c>
      <c r="AC243" s="10">
        <f>LN(ΣΥΝΘΕΣΗ_ΔΕΙΚΤΩΝ!AC244/ΣΥΝΘΕΣΗ_ΔΕΙΚΤΩΝ!AC243)</f>
        <v>-9.6000737290193421E-3</v>
      </c>
      <c r="AD243" s="10">
        <f>LN(ΣΥΝΘΕΣΗ_ΔΕΙΚΤΩΝ!AD244/ΣΥΝΘΕΣΗ_ΔΕΙΚΤΩΝ!AD243)</f>
        <v>-4.3566317023221626E-2</v>
      </c>
      <c r="AE243" s="10">
        <f>LN(ΣΥΝΘΕΣΗ_ΔΕΙΚΤΩΝ!AE244/ΣΥΝΘΕΣΗ_ΔΕΙΚΤΩΝ!AE243)</f>
        <v>-3.1748698314580298E-2</v>
      </c>
      <c r="AF243" s="10">
        <f>LN(ΣΥΝΘΕΣΗ_ΔΕΙΚΤΩΝ!AF244/ΣΥΝΘΕΣΗ_ΔΕΙΚΤΩΝ!AF243)</f>
        <v>5.0633019565466345E-3</v>
      </c>
      <c r="AG243" s="10">
        <f>LN(ΣΥΝΘΕΣΗ_ΔΕΙΚΤΩΝ!AG244/ΣΥΝΘΕΣΗ_ΔΕΙΚΤΩΝ!AG243)</f>
        <v>0</v>
      </c>
      <c r="AH243" s="10">
        <f>LN(ΣΥΝΘΕΣΗ_ΔΕΙΚΤΩΝ!AH244/ΣΥΝΘΕΣΗ_ΔΕΙΚΤΩΝ!AH243)</f>
        <v>-2.1277398447284736E-2</v>
      </c>
      <c r="AI243" s="10">
        <f>LN(ΣΥΝΘΕΣΗ_ΔΕΙΚΤΩΝ!AI244/ΣΥΝΘΕΣΗ_ΔΕΙΚΤΩΝ!AI243)</f>
        <v>-1.0582109330536972E-2</v>
      </c>
      <c r="AJ243" s="10">
        <f>LN(ΣΥΝΘΕΣΗ_ΔΕΙΚΤΩΝ!AJ244/ΣΥΝΘΕΣΗ_ΔΕΙΚΤΩΝ!AJ243)</f>
        <v>-1.7699577099400749E-2</v>
      </c>
      <c r="AK243" s="10">
        <f>LN(ΣΥΝΘΕΣΗ_ΔΕΙΚΤΩΝ!AK244/ΣΥΝΘΕΣΗ_ΔΕΙΚΤΩΝ!AK243)</f>
        <v>-1.6260520871780291E-2</v>
      </c>
    </row>
    <row r="244" spans="1:37" x14ac:dyDescent="0.25">
      <c r="A244" s="5">
        <v>43179</v>
      </c>
      <c r="B244" s="10">
        <f>LN(ΣΥΝΘΕΣΗ_ΔΕΙΚΤΩΝ!B245/ΣΥΝΘΕΣΗ_ΔΕΙΚΤΩΝ!B244)</f>
        <v>-1.373019281190202E-2</v>
      </c>
      <c r="C244" s="10">
        <f>LN(ΣΥΝΘΕΣΗ_ΔΕΙΚΤΩΝ!C245/ΣΥΝΘΕΣΗ_ΔΕΙΚΤΩΝ!C244)</f>
        <v>-5.6465423882101603E-3</v>
      </c>
      <c r="D244" s="10">
        <f>LN(ΣΥΝΘΕΣΗ_ΔΕΙΚΤΩΝ!D245/ΣΥΝΘΕΣΗ_ΔΕΙΚΤΩΝ!D244)</f>
        <v>3.3802849088236911E-3</v>
      </c>
      <c r="E244" s="10">
        <f>LN(ΣΥΝΘΕΣΗ_ΔΕΙΚΤΩΝ!E245/ΣΥΝΘΕΣΗ_ΔΕΙΚΤΩΝ!E244)</f>
        <v>-2.1865822923562511E-2</v>
      </c>
      <c r="F244" s="10">
        <f>LN(ΣΥΝΘΕΣΗ_ΔΕΙΚΤΩΝ!F245/ΣΥΝΘΕΣΗ_ΔΕΙΚΤΩΝ!F244)</f>
        <v>4.5558165358606613E-3</v>
      </c>
      <c r="G244" s="10">
        <f>LN(ΣΥΝΘΕΣΗ_ΔΕΙΚΤΩΝ!G245/ΣΥΝΘΕΣΗ_ΔΕΙΚΤΩΝ!G244)</f>
        <v>2.886004889135073E-3</v>
      </c>
      <c r="H244" s="10">
        <f>LN(ΣΥΝΘΕΣΗ_ΔΕΙΚΤΩΝ!H245/ΣΥΝΘΕΣΗ_ΔΕΙΚΤΩΝ!H244)</f>
        <v>-1.081091610421573E-2</v>
      </c>
      <c r="I244" s="10">
        <f>LN(ΣΥΝΘΕΣΗ_ΔΕΙΚΤΩΝ!I245/ΣΥΝΘΕΣΗ_ΔΕΙΚΤΩΝ!I244)</f>
        <v>-1.1049836186584935E-2</v>
      </c>
      <c r="J244" s="10">
        <f>LN(ΣΥΝΘΕΣΗ_ΔΕΙΚΤΩΝ!J245/ΣΥΝΘΕΣΗ_ΔΕΙΚΤΩΝ!J244)</f>
        <v>0</v>
      </c>
      <c r="K244" s="10">
        <f>LN(ΣΥΝΘΕΣΗ_ΔΕΙΚΤΩΝ!K245/ΣΥΝΘΕΣΗ_ΔΕΙΚΤΩΝ!K244)</f>
        <v>0</v>
      </c>
      <c r="L244" s="10">
        <f>LN(ΣΥΝΘΕΣΗ_ΔΕΙΚΤΩΝ!L245/ΣΥΝΘΕΣΗ_ΔΕΙΚΤΩΝ!L244)</f>
        <v>-5.0505157860685915E-3</v>
      </c>
      <c r="M244" s="10">
        <f>LN(ΣΥΝΘΕΣΗ_ΔΕΙΚΤΩΝ!M245/ΣΥΝΘΕΣΗ_ΔΕΙΚΤΩΝ!M244)</f>
        <v>0</v>
      </c>
      <c r="N244" s="10">
        <f>LN(ΣΥΝΘΕΣΗ_ΔΕΙΚΤΩΝ!N245/ΣΥΝΘΕΣΗ_ΔΕΙΚΤΩΝ!N244)</f>
        <v>-7.220247973487132E-3</v>
      </c>
      <c r="O244" s="10">
        <f>LN(ΣΥΝΘΕΣΗ_ΔΕΙΚΤΩΝ!O245/ΣΥΝΘΕΣΗ_ΔΕΙΚΤΩΝ!O244)</f>
        <v>-6.2047768868827577E-3</v>
      </c>
      <c r="P244" s="10">
        <f>LN(ΣΥΝΘΕΣΗ_ΔΕΙΚΤΩΝ!P245/ΣΥΝΘΕΣΗ_ΔΕΙΚΤΩΝ!P244)</f>
        <v>2.1353124470568842E-2</v>
      </c>
      <c r="Q244" s="10">
        <f>LN(ΣΥΝΘΕΣΗ_ΔΕΙΚΤΩΝ!Q245/ΣΥΝΘΕΣΗ_ΔΕΙΚΤΩΝ!Q244)</f>
        <v>-1.1976191046715649E-2</v>
      </c>
      <c r="R244" s="10">
        <f>LN(ΣΥΝΘΕΣΗ_ΔΕΙΚΤΩΝ!R245/ΣΥΝΘΕΣΗ_ΔΕΙΚΤΩΝ!R244)</f>
        <v>3.5650661644961446E-3</v>
      </c>
      <c r="S244" s="10">
        <f>LN(ΣΥΝΘΕΣΗ_ΔΕΙΚΤΩΝ!S245/ΣΥΝΘΕΣΗ_ΔΕΙΚΤΩΝ!S244)</f>
        <v>-1.151644206155918E-2</v>
      </c>
      <c r="T244" s="10">
        <f>LN(ΣΥΝΘΕΣΗ_ΔΕΙΚΤΩΝ!T245/ΣΥΝΘΕΣΗ_ΔΕΙΚΤΩΝ!T244)</f>
        <v>-1.4388737452099669E-2</v>
      </c>
      <c r="U244" s="10">
        <f>LN(ΣΥΝΘΕΣΗ_ΔΕΙΚΤΩΝ!U245/ΣΥΝΘΕΣΗ_ΔΕΙΚΤΩΝ!U244)</f>
        <v>-1.8868484304382805E-2</v>
      </c>
      <c r="V244" s="10">
        <f>LN(ΣΥΝΘΕΣΗ_ΔΕΙΚΤΩΝ!V245/ΣΥΝΘΕΣΗ_ΔΕΙΚΤΩΝ!V244)</f>
        <v>2.8987536873252187E-2</v>
      </c>
      <c r="W244" s="10">
        <f>LN(ΣΥΝΘΕΣΗ_ΔΕΙΚΤΩΝ!W245/ΣΥΝΘΕΣΗ_ΔΕΙΚΤΩΝ!W244)</f>
        <v>-1.4616581782828661E-2</v>
      </c>
      <c r="X244" s="10">
        <f>LN(ΣΥΝΘΕΣΗ_ΔΕΙΚΤΩΝ!X245/ΣΥΝΘΕΣΗ_ΔΕΙΚΤΩΝ!X244)</f>
        <v>0</v>
      </c>
      <c r="Y244" s="10">
        <f>LN(ΣΥΝΘΕΣΗ_ΔΕΙΚΤΩΝ!Y245/ΣΥΝΘΕΣΗ_ΔΕΙΚΤΩΝ!Y244)</f>
        <v>0.13677953634703852</v>
      </c>
      <c r="Z244" s="10">
        <f>LN(ΣΥΝΘΕΣΗ_ΔΕΙΚΤΩΝ!Z245/ΣΥΝΘΕΣΗ_ΔΕΙΚΤΩΝ!Z244)</f>
        <v>5.7637047167501338E-3</v>
      </c>
      <c r="AA244" s="10">
        <f>LN(ΣΥΝΘΕΣΗ_ΔΕΙΚΤΩΝ!AA245/ΣΥΝΘΕΣΗ_ΔΕΙΚΤΩΝ!AA244)</f>
        <v>7.2289471431512924E-3</v>
      </c>
      <c r="AB244" s="10">
        <f>LN(ΣΥΝΘΕΣΗ_ΔΕΙΚΤΩΝ!AB245/ΣΥΝΘΕΣΗ_ΔΕΙΚΤΩΝ!AB244)</f>
        <v>2.0387366898483089E-3</v>
      </c>
      <c r="AC244" s="10">
        <f>LN(ΣΥΝΘΕΣΗ_ΔΕΙΚΤΩΝ!AC245/ΣΥΝΘΕΣΗ_ΔΕΙΚΤΩΝ!AC244)</f>
        <v>4.4032270150503344E-2</v>
      </c>
      <c r="AD244" s="10">
        <f>LN(ΣΥΝΘΕΣΗ_ΔΕΙΚΤΩΝ!AD245/ΣΥΝΘΕΣΗ_ΔΕΙΚΤΩΝ!AD244)</f>
        <v>4.9637981091771533E-2</v>
      </c>
      <c r="AE244" s="10">
        <f>LN(ΣΥΝΘΕΣΗ_ΔΕΙΚΤΩΝ!AE245/ΣΥΝΘΕΣΗ_ΔΕΙΚΤΩΝ!AE244)</f>
        <v>-8.0972102326193618E-3</v>
      </c>
      <c r="AF244" s="10">
        <f>LN(ΣΥΝΘΕΣΗ_ΔΕΙΚΤΩΝ!AF245/ΣΥΝΘΕΣΗ_ΔΕΙΚΤΩΝ!AF244)</f>
        <v>7.5472056353829038E-3</v>
      </c>
      <c r="AG244" s="10">
        <f>LN(ΣΥΝΘΕΣΗ_ΔΕΙΚΤΩΝ!AG245/ΣΥΝΘΕΣΗ_ΔΕΙΚΤΩΝ!AG244)</f>
        <v>0</v>
      </c>
      <c r="AH244" s="10">
        <f>LN(ΣΥΝΘΕΣΗ_ΔΕΙΚΤΩΝ!AH245/ΣΥΝΘΕΣΗ_ΔΕΙΚΤΩΝ!AH244)</f>
        <v>3.5778213478839024E-3</v>
      </c>
      <c r="AI244" s="10">
        <f>LN(ΣΥΝΘΕΣΗ_ΔΕΙΚΤΩΝ!AI245/ΣΥΝΘΕΣΗ_ΔΕΙΚΤΩΝ!AI244)</f>
        <v>0</v>
      </c>
      <c r="AJ244" s="10">
        <f>LN(ΣΥΝΘΕΣΗ_ΔΕΙΚΤΩΝ!AJ245/ΣΥΝΘΕΣΗ_ΔΕΙΚΤΩΝ!AJ244)</f>
        <v>4.4543503493801534E-3</v>
      </c>
      <c r="AK244" s="10">
        <f>LN(ΣΥΝΘΕΣΗ_ΔΕΙΚΤΩΝ!AK245/ΣΥΝΘΕΣΗ_ΔΕΙΚΤΩΝ!AK244)</f>
        <v>2.0284671171505932E-2</v>
      </c>
    </row>
    <row r="245" spans="1:37" x14ac:dyDescent="0.25">
      <c r="A245" s="5">
        <v>43180</v>
      </c>
      <c r="B245" s="10">
        <f>LN(ΣΥΝΘΕΣΗ_ΔΕΙΚΤΩΝ!B246/ΣΥΝΘΕΣΗ_ΔΕΙΚΤΩΝ!B245)</f>
        <v>-1.1766939121581881E-2</v>
      </c>
      <c r="C245" s="10">
        <f>LN(ΣΥΝΘΕΣΗ_ΔΕΙΚΤΩΝ!C246/ΣΥΝΘΕΣΗ_ΔΕΙΚΤΩΝ!C245)</f>
        <v>-4.5403029187830977E-3</v>
      </c>
      <c r="D245" s="10">
        <f>LN(ΣΥΝΘΕΣΗ_ΔΕΙΚΤΩΝ!D246/ΣΥΝΘΕΣΗ_ΔΕΙΚΤΩΝ!D245)</f>
        <v>-9.0396095777250211E-3</v>
      </c>
      <c r="E245" s="10">
        <f>LN(ΣΥΝΘΕΣΗ_ΔΕΙΚΤΩΝ!E246/ΣΥΝΘΕΣΗ_ΔΕΙΚΤΩΝ!E245)</f>
        <v>5.1880790817778995E-3</v>
      </c>
      <c r="F245" s="10">
        <f>LN(ΣΥΝΘΕΣΗ_ΔΕΙΚΤΩΝ!F246/ΣΥΝΘΕΣΗ_ΔΕΙΚΤΩΝ!F245)</f>
        <v>-4.5558165358605789E-3</v>
      </c>
      <c r="G245" s="10">
        <f>LN(ΣΥΝΘΕΣΗ_ΔΕΙΚΤΩΝ!G246/ΣΥΝΘΕΣΗ_ΔΕΙΚΤΩΝ!G245)</f>
        <v>5.7471422555680713E-3</v>
      </c>
      <c r="H245" s="10">
        <f>LN(ΣΥΝΘΕΣΗ_ΔΕΙΚΤΩΝ!H246/ΣΥΝΘΕΣΗ_ΔΕΙΚΤΩΝ!H245)</f>
        <v>0</v>
      </c>
      <c r="I245" s="10">
        <f>LN(ΣΥΝΘΕΣΗ_ΔΕΙΚΤΩΝ!I246/ΣΥΝΘΕΣΗ_ΔΕΙΚΤΩΝ!I245)</f>
        <v>-9.302392662313674E-3</v>
      </c>
      <c r="J245" s="10">
        <f>LN(ΣΥΝΘΕΣΗ_ΔΕΙΚΤΩΝ!J246/ΣΥΝΘΕΣΗ_ΔΕΙΚΤΩΝ!J245)</f>
        <v>-3.47826437632492E-3</v>
      </c>
      <c r="K245" s="10">
        <f>LN(ΣΥΝΘΕΣΗ_ΔΕΙΚΤΩΝ!K246/ΣΥΝΘΕΣΗ_ΔΕΙΚΤΩΝ!K245)</f>
        <v>4.3373207729625864E-2</v>
      </c>
      <c r="L245" s="10">
        <f>LN(ΣΥΝΘΕΣΗ_ΔΕΙΚΤΩΝ!L246/ΣΥΝΘΕΣΗ_ΔΕΙΚΤΩΝ!L245)</f>
        <v>1.2650223065867022E-3</v>
      </c>
      <c r="M245" s="10">
        <f>LN(ΣΥΝΘΕΣΗ_ΔΕΙΚΤΩΝ!M246/ΣΥΝΘΕΣΗ_ΔΕΙΚΤΩΝ!M245)</f>
        <v>-3.3955890011382718E-3</v>
      </c>
      <c r="N245" s="10">
        <f>LN(ΣΥΝΘΕΣΗ_ΔΕΙΚΤΩΝ!N246/ΣΥΝΘΕΣΗ_ΔΕΙΚΤΩΝ!N245)</f>
        <v>-2.7283958948468391E-2</v>
      </c>
      <c r="O245" s="10">
        <f>LN(ΣΥΝΘΕΣΗ_ΔΕΙΚΤΩΝ!O246/ΣΥΝΘΕΣΗ_ΔΕΙΚΤΩΝ!O245)</f>
        <v>-1.1476390956343573E-2</v>
      </c>
      <c r="P245" s="10">
        <f>LN(ΣΥΝΘΕΣΗ_ΔΕΙΚΤΩΝ!P246/ΣΥΝΘΕΣΗ_ΔΕΙΚΤΩΝ!P245)</f>
        <v>4.0160696548899649E-3</v>
      </c>
      <c r="Q245" s="10">
        <f>LN(ΣΥΝΘΕΣΗ_ΔΕΙΚΤΩΝ!Q246/ΣΥΝΘΕΣΗ_ΔΕΙΚΤΩΝ!Q245)</f>
        <v>0</v>
      </c>
      <c r="R245" s="10">
        <f>LN(ΣΥΝΘΕΣΗ_ΔΕΙΚΤΩΝ!R246/ΣΥΝΘΕΣΗ_ΔΕΙΚΤΩΝ!R245)</f>
        <v>1.763714148610666E-2</v>
      </c>
      <c r="S245" s="10">
        <f>LN(ΣΥΝΘΕΣΗ_ΔΕΙΚΤΩΝ!S246/ΣΥΝΘΕΣΗ_ΔΕΙΚΤΩΝ!S245)</f>
        <v>1.9286409064056863E-3</v>
      </c>
      <c r="T245" s="10">
        <f>LN(ΣΥΝΘΕΣΗ_ΔΕΙΚΤΩΝ!T246/ΣΥΝΘΕΣΗ_ΔΕΙΚΤΩΝ!T245)</f>
        <v>-9.7088141269608269E-3</v>
      </c>
      <c r="U245" s="10">
        <f>LN(ΣΥΝΘΕΣΗ_ΔΕΙΚΤΩΝ!U246/ΣΥΝΘΕΣΗ_ΔΕΙΚΤΩΝ!U245)</f>
        <v>2.8170876966696439E-2</v>
      </c>
      <c r="V245" s="10">
        <f>LN(ΣΥΝΘΕΣΗ_ΔΕΙΚΤΩΝ!V246/ΣΥΝΘΕΣΗ_ΔΕΙΚΤΩΝ!V245)</f>
        <v>-2.7258927972634534E-2</v>
      </c>
      <c r="W245" s="10">
        <f>LN(ΣΥΝΘΕΣΗ_ΔΕΙΚΤΩΝ!W246/ΣΥΝΘΕΣΗ_ΔΕΙΚΤΩΝ!W245)</f>
        <v>-1.6079505374348119E-2</v>
      </c>
      <c r="X245" s="10">
        <f>LN(ΣΥΝΘΕΣΗ_ΔΕΙΚΤΩΝ!X246/ΣΥΝΘΕΣΗ_ΔΕΙΚΤΩΝ!X245)</f>
        <v>4.5871640069061401E-3</v>
      </c>
      <c r="Y245" s="10">
        <f>LN(ΣΥΝΘΕΣΗ_ΔΕΙΚΤΩΝ!Y246/ΣΥΝΘΕΣΗ_ΔΕΙΚΤΩΝ!Y245)</f>
        <v>4.4399815868139167E-2</v>
      </c>
      <c r="Z245" s="10">
        <f>LN(ΣΥΝΘΕΣΗ_ΔΕΙΚΤΩΝ!Z246/ΣΥΝΘΕΣΗ_ΔΕΙΚΤΩΝ!Z245)</f>
        <v>0</v>
      </c>
      <c r="AA245" s="10">
        <f>LN(ΣΥΝΘΕΣΗ_ΔΕΙΚΤΩΝ!AA246/ΣΥΝΘΕΣΗ_ΔΕΙΚΤΩΝ!AA245)</f>
        <v>8.3682496705165792E-3</v>
      </c>
      <c r="AB245" s="10">
        <f>LN(ΣΥΝΘΕΣΗ_ΔΕΙΚΤΩΝ!AB246/ΣΥΝΘΕΣΗ_ΔΕΙΚΤΩΝ!AB245)</f>
        <v>-2.0576857688759501E-2</v>
      </c>
      <c r="AC245" s="10">
        <f>LN(ΣΥΝΘΕΣΗ_ΔΕΙΚΤΩΝ!AC246/ΣΥΝΘΕΣΗ_ΔΕΙΚΤΩΝ!AC245)</f>
        <v>3.328597763346676E-2</v>
      </c>
      <c r="AD245" s="10">
        <f>LN(ΣΥΝΘΕΣΗ_ΔΕΙΚΤΩΝ!AD246/ΣΥΝΘΕΣΗ_ΔΕΙΚΤΩΝ!AD245)</f>
        <v>-8.5106896679086191E-3</v>
      </c>
      <c r="AE245" s="10">
        <f>LN(ΣΥΝΘΕΣΗ_ΔΕΙΚΤΩΝ!AE246/ΣΥΝΘΕΣΗ_ΔΕΙΚΤΩΝ!AE245)</f>
        <v>-1.3093476747019658E-2</v>
      </c>
      <c r="AF245" s="10">
        <f>LN(ΣΥΝΘΕΣΗ_ΔΕΙΚΤΩΝ!AF246/ΣΥΝΘΕΣΗ_ΔΕΙΚΤΩΝ!AF245)</f>
        <v>0</v>
      </c>
      <c r="AG245" s="10">
        <f>LN(ΣΥΝΘΕΣΗ_ΔΕΙΚΤΩΝ!AG246/ΣΥΝΘΕΣΗ_ΔΕΙΚΤΩΝ!AG245)</f>
        <v>0</v>
      </c>
      <c r="AH245" s="10">
        <f>LN(ΣΥΝΘΕΣΗ_ΔΕΙΚΤΩΝ!AH246/ΣΥΝΘΕΣΗ_ΔΕΙΚΤΩΝ!AH245)</f>
        <v>3.5650661644961446E-3</v>
      </c>
      <c r="AI245" s="10">
        <f>LN(ΣΥΝΘΕΣΗ_ΔΕΙΚΤΩΝ!AI246/ΣΥΝΘΕΣΗ_ΔΕΙΚΤΩΝ!AI245)</f>
        <v>3.5398267051239868E-3</v>
      </c>
      <c r="AJ245" s="10">
        <f>LN(ΣΥΝΘΕΣΗ_ΔΕΙΚΤΩΝ!AJ246/ΣΥΝΘΕΣΗ_ΔΕΙΚΤΩΝ!AJ245)</f>
        <v>0</v>
      </c>
      <c r="AK245" s="10">
        <f>LN(ΣΥΝΘΕΣΗ_ΔΕΙΚΤΩΝ!AK246/ΣΥΝΘΕΣΗ_ΔΕΙΚΤΩΝ!AK245)</f>
        <v>0</v>
      </c>
    </row>
    <row r="246" spans="1:37" x14ac:dyDescent="0.25">
      <c r="A246" s="5">
        <v>43181</v>
      </c>
      <c r="B246" s="10">
        <f>LN(ΣΥΝΘΕΣΗ_ΔΕΙΚΤΩΝ!B247/ΣΥΝΘΕΣΗ_ΔΕΙΚΤΩΝ!B246)</f>
        <v>1.2475656373074951E-2</v>
      </c>
      <c r="C246" s="10">
        <f>LN(ΣΥΝΘΕΣΗ_ΔΕΙΚΤΩΝ!C247/ΣΥΝΘΕΣΗ_ΔΕΙΚΤΩΝ!C246)</f>
        <v>-5.0156284600475359E-2</v>
      </c>
      <c r="D246" s="10">
        <f>LN(ΣΥΝΘΕΣΗ_ΔΕΙΚΤΩΝ!D247/ΣΥΝΘΕΣΗ_ΔΕΙΚΤΩΝ!D246)</f>
        <v>1.6882787038750936E-2</v>
      </c>
      <c r="E246" s="10">
        <f>LN(ΣΥΝΘΕΣΗ_ΔΕΙΚΤΩΝ!E247/ΣΥΝΘΕΣΗ_ΔΕΙΚΤΩΝ!E246)</f>
        <v>0</v>
      </c>
      <c r="F246" s="10">
        <f>LN(ΣΥΝΘΕΣΗ_ΔΕΙΚΤΩΝ!F247/ΣΥΝΘΕΣΗ_ΔΕΙΚΤΩΝ!F246)</f>
        <v>-2.6215842130892914E-2</v>
      </c>
      <c r="G246" s="10">
        <f>LN(ΣΥΝΘΕΣΗ_ΔΕΙΚΤΩΝ!G247/ΣΥΝΘΕΣΗ_ΔΕΙΚΤΩΝ!G246)</f>
        <v>-2.0261185139822082E-2</v>
      </c>
      <c r="H246" s="10">
        <f>LN(ΣΥΝΘΕΣΗ_ΔΕΙΚΤΩΝ!H247/ΣΥΝΘΕΣΗ_ΔΕΙΚΤΩΝ!H246)</f>
        <v>-1.0875476873988823E-3</v>
      </c>
      <c r="I246" s="10">
        <f>LN(ΣΥΝΘΕΣΗ_ΔΕΙΚΤΩΝ!I247/ΣΥΝΘΕΣΗ_ΔΕΙΚΤΩΝ!I246)</f>
        <v>-4.0043481440841466E-2</v>
      </c>
      <c r="J246" s="10">
        <f>LN(ΣΥΝΘΕΣΗ_ΔΕΙΚΤΩΝ!J247/ΣΥΝΘΕΣΗ_ΔΕΙΚΤΩΝ!J246)</f>
        <v>-3.4904049397684908E-3</v>
      </c>
      <c r="K246" s="10">
        <f>LN(ΣΥΝΘΕΣΗ_ΔΕΙΚΤΩΝ!K247/ΣΥΝΘΕΣΗ_ΔΕΙΚΤΩΝ!K246)</f>
        <v>-4.3373207729625815E-2</v>
      </c>
      <c r="L246" s="10">
        <f>LN(ΣΥΝΘΕΣΗ_ΔΕΙΚΤΩΝ!L247/ΣΥΝΘΕΣΗ_ΔΕΙΚΤΩΝ!L246)</f>
        <v>0</v>
      </c>
      <c r="M246" s="10">
        <f>LN(ΣΥΝΘΕΣΗ_ΔΕΙΚΤΩΝ!M247/ΣΥΝΘΕΣΗ_ΔΕΙΚΤΩΝ!M246)</f>
        <v>-5.1151006667704887E-3</v>
      </c>
      <c r="N246" s="10">
        <f>LN(ΣΥΝΘΕΣΗ_ΔΕΙΚΤΩΝ!N247/ΣΥΝΘΕΣΗ_ΔΕΙΚΤΩΝ!N246)</f>
        <v>-1.0643960557867014E-3</v>
      </c>
      <c r="O246" s="10">
        <f>LN(ΣΥΝΘΕΣΗ_ΔΕΙΚΤΩΝ!O247/ΣΥΝΘΕΣΗ_ΔΕΙΚΤΩΝ!O246)</f>
        <v>-5.7220140329891325E-2</v>
      </c>
      <c r="P246" s="10">
        <f>LN(ΣΥΝΘΕΣΗ_ΔΕΙΚΤΩΝ!P247/ΣΥΝΘΕΣΗ_ΔΕΙΚΤΩΝ!P246)</f>
        <v>-1.361937823228373E-2</v>
      </c>
      <c r="Q246" s="10">
        <f>LN(ΣΥΝΘΕΣΗ_ΔΕΙΚΤΩΝ!Q247/ΣΥΝΘΕΣΗ_ΔΕΙΚΤΩΝ!Q246)</f>
        <v>-2.315764667523084E-2</v>
      </c>
      <c r="R246" s="10">
        <f>LN(ΣΥΝΘΕΣΗ_ΔΕΙΚΤΩΝ!R247/ΣΥΝΘΕΣΗ_ΔΕΙΚΤΩΝ!R246)</f>
        <v>-3.1072184589376092E-2</v>
      </c>
      <c r="S246" s="10">
        <f>LN(ΣΥΝΘΕΣΗ_ΔΕΙΚΤΩΝ!S247/ΣΥΝΘΕΣΗ_ΔΕΙΚΤΩΝ!S246)</f>
        <v>-1.7493157447517345E-2</v>
      </c>
      <c r="T246" s="10">
        <f>LN(ΣΥΝΘΕΣΗ_ΔΕΙΚΤΩΝ!T247/ΣΥΝΘΕΣΗ_ΔΕΙΚΤΩΝ!T246)</f>
        <v>-1.7220597751670522E-2</v>
      </c>
      <c r="U246" s="10">
        <f>LN(ΣΥΝΘΕΣΗ_ΔΕΙΚΤΩΝ!U247/ΣΥΝΘΕΣΗ_ΔΕΙΚΤΩΝ!U246)</f>
        <v>-9.3023926623135612E-3</v>
      </c>
      <c r="V246" s="10">
        <f>LN(ΣΥΝΘΕΣΗ_ΔΕΙΚΤΩΝ!V247/ΣΥΝΘΕΣΗ_ΔΕΙΚΤΩΝ!V246)</f>
        <v>-1.3913267916985002E-2</v>
      </c>
      <c r="W246" s="10">
        <f>LN(ΣΥΝΘΕΣΗ_ΔΕΙΚΤΩΝ!W247/ΣΥΝΘΕΣΗ_ΔΕΙΚΤΩΝ!W246)</f>
        <v>-3.1668257498867057E-2</v>
      </c>
      <c r="X246" s="10">
        <f>LN(ΣΥΝΘΕΣΗ_ΔΕΙΚΤΩΝ!X247/ΣΥΝΘΕΣΗ_ΔΕΙΚΤΩΝ!X246)</f>
        <v>-9.1954670931002746E-3</v>
      </c>
      <c r="Y246" s="10">
        <f>LN(ΣΥΝΘΕΣΗ_ΔΕΙΚΤΩΝ!Y247/ΣΥΝΘΕΣΗ_ΔΕΙΚΤΩΝ!Y246)</f>
        <v>6.833739578565117E-3</v>
      </c>
      <c r="Z246" s="10">
        <f>LN(ΣΥΝΘΕΣΗ_ΔΕΙΚΤΩΝ!Z247/ΣΥΝΘΕΣΗ_ΔΕΙΚΤΩΝ!Z246)</f>
        <v>-1.1560822401075971E-2</v>
      </c>
      <c r="AA246" s="10">
        <f>LN(ΣΥΝΘΕΣΗ_ΔΕΙΚΤΩΝ!AA247/ΣΥΝΘΕΣΗ_ΔΕΙΚΤΩΝ!AA246)</f>
        <v>-1.8018505502678365E-2</v>
      </c>
      <c r="AB246" s="10">
        <f>LN(ΣΥΝΘΕΣΗ_ΔΕΙΚΤΩΝ!AB247/ΣΥΝΘΕΣΗ_ΔΕΙΚΤΩΝ!AB246)</f>
        <v>-1.044941587434112E-2</v>
      </c>
      <c r="AC246" s="10">
        <f>LN(ΣΥΝΘΕΣΗ_ΔΕΙΚΤΩΝ!AC247/ΣΥΝΘΕΣΗ_ΔΕΙΚΤΩΝ!AC246)</f>
        <v>-2.9806281381377893E-3</v>
      </c>
      <c r="AD246" s="10">
        <f>LN(ΣΥΝΘΕΣΗ_ΔΕΙΚΤΩΝ!AD247/ΣΥΝΘΕΣΗ_ΔΕΙΚΤΩΝ!AD246)</f>
        <v>-1.2217472503223644E-3</v>
      </c>
      <c r="AE246" s="10">
        <f>LN(ΣΥΝΘΕΣΗ_ΔΕΙΚΤΩΝ!AE247/ΣΥΝΘΕΣΗ_ΔΕΙΚΤΩΝ!AE246)</f>
        <v>-1.6611677666896228E-2</v>
      </c>
      <c r="AF246" s="10">
        <f>LN(ΣΥΝΘΕΣΗ_ΔΕΙΚΤΩΝ!AF247/ΣΥΝΘΕΣΗ_ΔΕΙΚΤΩΝ!AF246)</f>
        <v>-5.0251362026730428E-3</v>
      </c>
      <c r="AG246" s="10">
        <f>LN(ΣΥΝΘΕΣΗ_ΔΕΙΚΤΩΝ!AG247/ΣΥΝΘΕΣΗ_ΔΕΙΚΤΩΝ!AG246)</f>
        <v>0</v>
      </c>
      <c r="AH246" s="10">
        <f>LN(ΣΥΝΘΕΣΗ_ΔΕΙΚΤΩΝ!AH247/ΣΥΝΘΕΣΗ_ΔΕΙΚΤΩΝ!AH246)</f>
        <v>-7.1428875123801137E-3</v>
      </c>
      <c r="AI246" s="10">
        <f>LN(ΣΥΝΘΕΣΗ_ΔΕΙΚΤΩΝ!AI247/ΣΥΝΘΕΣΗ_ΔΕΙΚΤΩΝ!AI246)</f>
        <v>-7.0922283094917984E-3</v>
      </c>
      <c r="AJ246" s="10">
        <f>LN(ΣΥΝΘΕΣΗ_ΔΕΙΚΤΩΝ!AJ247/ΣΥΝΘΕΣΗ_ΔΕΙΚΤΩΝ!AJ246)</f>
        <v>-2.2472855852058514E-2</v>
      </c>
      <c r="AK246" s="10">
        <f>LN(ΣΥΝΘΕΣΗ_ΔΕΙΚΤΩΝ!AK247/ΣΥΝΘΕΣΗ_ΔΕΙΚΤΩΝ!AK246)</f>
        <v>-8.0645598367304078E-3</v>
      </c>
    </row>
    <row r="247" spans="1:37" x14ac:dyDescent="0.25">
      <c r="A247" s="5">
        <v>43182</v>
      </c>
      <c r="B247" s="10">
        <f>LN(ΣΥΝΘΕΣΗ_ΔΕΙΚΤΩΝ!B248/ΣΥΝΘΕΣΗ_ΔΕΙΚΤΩΝ!B247)</f>
        <v>5.6517282194819413E-3</v>
      </c>
      <c r="C247" s="10">
        <f>LN(ΣΥΝΘΕΣΗ_ΔΕΙΚΤΩΝ!C248/ΣΥΝΘΕΣΗ_ΔΕΙΚΤΩΝ!C247)</f>
        <v>-7.2029122940578854E-3</v>
      </c>
      <c r="D247" s="10">
        <f>LN(ΣΥΝΘΕΣΗ_ΔΕΙΚΤΩΝ!D248/ΣΥΝΘΕΣΗ_ΔΕΙΚΤΩΝ!D247)</f>
        <v>-2.8298436122427658E-2</v>
      </c>
      <c r="E247" s="10">
        <f>LN(ΣΥΝΘΕΣΗ_ΔΕΙΚΤΩΝ!E248/ΣΥΝΘΕΣΗ_ΔΕΙΚΤΩΝ!E247)</f>
        <v>-2.6213820787528395E-2</v>
      </c>
      <c r="F247" s="10">
        <f>LN(ΣΥΝΘΕΣΗ_ΔΕΙΚΤΩΝ!F248/ΣΥΝΘΕΣΗ_ΔΕΙΚΤΩΝ!F247)</f>
        <v>-1.4162313812504473E-2</v>
      </c>
      <c r="G247" s="10">
        <f>LN(ΣΥΝΘΕΣΗ_ΔΕΙΚΤΩΝ!G248/ΣΥΝΘΕΣΗ_ΔΕΙΚΤΩΝ!G247)</f>
        <v>5.8309203107931437E-3</v>
      </c>
      <c r="H247" s="10">
        <f>LN(ΣΥΝΘΕΣΗ_ΔΕΙΚΤΩΝ!H248/ΣΥΝΘΕΣΗ_ΔΕΙΚΤΩΝ!H247)</f>
        <v>-1.4246816312707614E-2</v>
      </c>
      <c r="I247" s="10">
        <f>LN(ΣΥΝΘΕΣΗ_ΔΕΙΚΤΩΝ!I248/ΣΥΝΘΕΣΗ_ΔΕΙΚΤΩΝ!I247)</f>
        <v>-9.7752489046423301E-3</v>
      </c>
      <c r="J247" s="10">
        <f>LN(ΣΥΝΘΕΣΗ_ΔΕΙΚΤΩΝ!J248/ΣΥΝΘΕΣΗ_ΔΕΙΚΤΩΝ!J247)</f>
        <v>1.3889112160667093E-2</v>
      </c>
      <c r="K247" s="10">
        <f>LN(ΣΥΝΘΕΣΗ_ΔΕΙΚΤΩΝ!K248/ΣΥΝΘΕΣΗ_ΔΕΙΚΤΩΝ!K247)</f>
        <v>-3.1288321039393802E-2</v>
      </c>
      <c r="L247" s="10">
        <f>LN(ΣΥΝΘΕΣΗ_ΔΕΙΚΤΩΝ!L248/ΣΥΝΘΕΣΗ_ΔΕΙΚΤΩΝ!L247)</f>
        <v>2.5252538671939884E-3</v>
      </c>
      <c r="M247" s="10">
        <f>LN(ΣΥΝΘΕΣΗ_ΔΕΙΚΤΩΝ!M248/ΣΥΝΘΕΣΗ_ΔΕΙΚΤΩΝ!M247)</f>
        <v>-6.8610903799452404E-3</v>
      </c>
      <c r="N247" s="10">
        <f>LN(ΣΥΝΘΕΣΗ_ΔΕΙΚΤΩΝ!N248/ΣΥΝΘΕΣΗ_ΔΕΙΚΤΩΝ!N247)</f>
        <v>-1.178374642206245E-2</v>
      </c>
      <c r="O247" s="10">
        <f>LN(ΣΥΝΘΕΣΗ_ΔΕΙΚΤΩΝ!O248/ΣΥΝΘΕΣΗ_ΔΕΙΚΤΩΝ!O247)</f>
        <v>-1.1173300598125189E-2</v>
      </c>
      <c r="P247" s="10">
        <f>LN(ΣΥΝΘΕΣΗ_ΔΕΙΚΤΩΝ!P248/ΣΥΝΘΕΣΗ_ΔΕΙΚΤΩΝ!P247)</f>
        <v>-1.845259943079481E-2</v>
      </c>
      <c r="Q247" s="10">
        <f>LN(ΣΥΝΘΕΣΗ_ΔΕΙΚΤΩΝ!Q248/ΣΥΝΘΕΣΗ_ΔΕΙΚΤΩΝ!Q247)</f>
        <v>-9.9133401686512697E-3</v>
      </c>
      <c r="R247" s="10">
        <f>LN(ΣΥΝΘΕΣΗ_ΔΕΙΚΤΩΝ!R248/ΣΥΝΘΕΣΗ_ΔΕΙΚΤΩΝ!R247)</f>
        <v>-8.1485285639050567E-3</v>
      </c>
      <c r="S247" s="10">
        <f>LN(ΣΥΝΘΕΣΗ_ΔΕΙΚΤΩΝ!S248/ΣΥΝΘΕΣΗ_ΔΕΙΚΤΩΝ!S247)</f>
        <v>-1.9627091678487058E-3</v>
      </c>
      <c r="T247" s="10">
        <f>LN(ΣΥΝΘΕΣΗ_ΔΕΙΚΤΩΝ!T248/ΣΥΝΘΕΣΗ_ΔΕΙΚΤΩΝ!T247)</f>
        <v>4.9505051598562047E-3</v>
      </c>
      <c r="U247" s="10">
        <f>LN(ΣΥΝΘΕΣΗ_ΔΕΙΚΤΩΝ!U248/ΣΥΝΘΕΣΗ_ΔΕΙΚΤΩΝ!U247)</f>
        <v>-5.770831762064673E-2</v>
      </c>
      <c r="V247" s="10">
        <f>LN(ΣΥΝΘΕΣΗ_ΔΕΙΚΤΩΝ!V248/ΣΥΝΘΕΣΗ_ΔΕΙΚΤΩΝ!V247)</f>
        <v>5.2401866635562499E-3</v>
      </c>
      <c r="W247" s="10">
        <f>LN(ΣΥΝΘΕΣΗ_ΔΕΙΚΤΩΝ!W248/ΣΥΝΘΕΣΗ_ΔΕΙΚΤΩΝ!W247)</f>
        <v>8.9686699827603161E-3</v>
      </c>
      <c r="X247" s="10">
        <f>LN(ΣΥΝΘΕΣΗ_ΔΕΙΚΤΩΝ!X248/ΣΥΝΘΕΣΗ_ΔΕΙΚΤΩΝ!X247)</f>
        <v>2.3068060979148704E-3</v>
      </c>
      <c r="Y247" s="10">
        <f>LN(ΣΥΝΘΕΣΗ_ΔΕΙΚΤΩΝ!Y248/ΣΥΝΘΕΣΗ_ΔΕΙΚΤΩΝ!Y247)</f>
        <v>-6.8337395785651352E-3</v>
      </c>
      <c r="Z247" s="10">
        <f>LN(ΣΥΝΘΕΣΗ_ΔΕΙΚΤΩΝ!Z248/ΣΥΝΘΕΣΗ_ΔΕΙΚΤΩΝ!Z247)</f>
        <v>8.6831225734608566E-3</v>
      </c>
      <c r="AA247" s="10">
        <f>LN(ΣΥΝΘΕΣΗ_ΔΕΙΚΤΩΝ!AA248/ΣΥΝΘΕΣΗ_ΔΕΙΚΤΩΝ!AA247)</f>
        <v>8.4490544865276629E-3</v>
      </c>
      <c r="AB247" s="10">
        <f>LN(ΣΥΝΘΕΣΗ_ΔΕΙΚΤΩΝ!AB248/ΣΥΝΘΕΣΗ_ΔΕΙΚΤΩΝ!AB247)</f>
        <v>3.7117662956502588E-2</v>
      </c>
      <c r="AC247" s="10">
        <f>LN(ΣΥΝΘΕΣΗ_ΔΕΙΚΤΩΝ!AC248/ΣΥΝΘΕΣΗ_ΔΕΙΚΤΩΝ!AC247)</f>
        <v>-2.1116923440922808E-2</v>
      </c>
      <c r="AD247" s="10">
        <f>LN(ΣΥΝΘΕΣΗ_ΔΕΙΚΤΩΝ!AD248/ΣΥΝΘΕΣΗ_ΔΕΙΚΤΩΝ!AD247)</f>
        <v>-4.9019706002067795E-3</v>
      </c>
      <c r="AE247" s="10">
        <f>LN(ΣΥΝΘΕΣΗ_ΔΕΙΚΤΩΝ!AE248/ΣΥΝΘΕΣΗ_ΔΕΙΚΤΩΝ!AE247)</f>
        <v>5.0125418235441935E-3</v>
      </c>
      <c r="AF247" s="10">
        <f>LN(ΣΥΝΘΕΣΗ_ΔΕΙΚΤΩΝ!AF248/ΣΥΝΘΕΣΗ_ΔΕΙΚΤΩΝ!AF247)</f>
        <v>-5.0505157860685915E-3</v>
      </c>
      <c r="AG247" s="10">
        <f>LN(ΣΥΝΘΕΣΗ_ΔΕΙΚΤΩΝ!AG248/ΣΥΝΘΕΣΗ_ΔΕΙΚΤΩΝ!AG247)</f>
        <v>0</v>
      </c>
      <c r="AH247" s="10">
        <f>LN(ΣΥΝΘΕΣΗ_ΔΕΙΚΤΩΝ!AH248/ΣΥΝΘΕΣΗ_ΔΕΙΚΤΩΝ!AH247)</f>
        <v>3.5778213478839024E-3</v>
      </c>
      <c r="AI247" s="10">
        <f>LN(ΣΥΝΘΕΣΗ_ΔΕΙΚΤΩΝ!AI248/ΣΥΝΘΕΣΗ_ΔΕΙΚΤΩΝ!AI247)</f>
        <v>7.0922283094918366E-3</v>
      </c>
      <c r="AJ247" s="10">
        <f>LN(ΣΥΝΘΕΣΗ_ΔΕΙΚΤΩΝ!AJ248/ΣΥΝΘΕΣΗ_ΔΕΙΚΤΩΝ!AJ247)</f>
        <v>-6.8415318167167121E-3</v>
      </c>
      <c r="AK247" s="10">
        <f>LN(ΣΥΝΘΕΣΗ_ΔΕΙΚΤΩΝ!AK248/ΣΥΝΘΕΣΗ_ΔΕΙΚΤΩΝ!AK247)</f>
        <v>0</v>
      </c>
    </row>
    <row r="248" spans="1:37" x14ac:dyDescent="0.25">
      <c r="A248" s="5">
        <v>43185</v>
      </c>
      <c r="B248" s="10">
        <f>LN(ΣΥΝΘΕΣΗ_ΔΕΙΚΤΩΝ!B249/ΣΥΝΘΕΣΗ_ΔΕΙΚΤΩΝ!B248)</f>
        <v>3.8671167897249294E-3</v>
      </c>
      <c r="C248" s="10">
        <f>LN(ΣΥΝΘΕΣΗ_ΔΕΙΚΤΩΝ!C249/ΣΥΝΘΕΣΗ_ΔΕΙΚΤΩΝ!C248)</f>
        <v>-2.1925360628965888E-2</v>
      </c>
      <c r="D248" s="10">
        <f>LN(ΣΥΝΘΕΣΗ_ΔΕΙΚΤΩΝ!D249/ΣΥΝΘΕΣΗ_ΔΕΙΚΤΩΝ!D248)</f>
        <v>1.1474470564766996E-3</v>
      </c>
      <c r="E248" s="10">
        <f>LN(ΣΥΝΘΕΣΗ_ΔΕΙΚΤΩΝ!E249/ΣΥΝΘΕΣΗ_ΔΕΙΚΤΩΝ!E248)</f>
        <v>-1.0681009420334052E-2</v>
      </c>
      <c r="F248" s="10">
        <f>LN(ΣΥΝΘΕΣΗ_ΔΕΙΚΤΩΝ!F249/ΣΥΝΘΕΣΗ_ΔΕΙΚΤΩΝ!F248)</f>
        <v>9.4637930309503619E-3</v>
      </c>
      <c r="G248" s="10">
        <f>LN(ΣΥΝΘΕΣΗ_ΔΕΙΚΤΩΝ!G249/ΣΥΝΘΕΣΗ_ΔΕΙΚΤΩΝ!G248)</f>
        <v>7.2411612565594736E-3</v>
      </c>
      <c r="H248" s="10">
        <f>LN(ΣΥΝΘΕΣΗ_ΔΕΙΚΤΩΝ!H249/ΣΥΝΘΕΣΗ_ΔΕΙΚΤΩΝ!H248)</f>
        <v>-9.9834439841831497E-3</v>
      </c>
      <c r="I248" s="10">
        <f>LN(ΣΥΝΘΕΣΗ_ΔΕΙΚΤΩΝ!I249/ΣΥΝΘΕΣΗ_ΔΕΙΚΤΩΝ!I248)</f>
        <v>3.0950246041101061E-2</v>
      </c>
      <c r="J248" s="10">
        <f>LN(ΣΥΝΘΕΣΗ_ΔΕΙΚΤΩΝ!J249/ΣΥΝΘΕΣΗ_ΔΕΙΚΤΩΝ!J248)</f>
        <v>-2.797385204240618E-2</v>
      </c>
      <c r="K248" s="10">
        <f>LN(ΣΥΝΘΕΣΗ_ΔΕΙΚΤΩΝ!K249/ΣΥΝΘΕΣΗ_ΔΕΙΚΤΩΝ!K248)</f>
        <v>1.6147986407981939E-2</v>
      </c>
      <c r="L248" s="10">
        <f>LN(ΣΥΝΘΕΣΗ_ΔΕΙΚΤΩΝ!L249/ΣΥΝΘΕΣΗ_ΔΕΙΚΤΩΝ!L248)</f>
        <v>-1.2618298204220542E-3</v>
      </c>
      <c r="M248" s="10">
        <f>LN(ΣΥΝΘΕΣΗ_ΔΕΙΚΤΩΝ!M249/ΣΥΝΘΕΣΗ_ΔΕΙΚΤΩΝ!M248)</f>
        <v>-8.6430961560199689E-3</v>
      </c>
      <c r="N248" s="10">
        <f>LN(ΣΥΝΘΕΣΗ_ΔΕΙΚΤΩΝ!N249/ΣΥΝΘΕΣΗ_ΔΕΙΚΤΩΝ!N248)</f>
        <v>-5.4024982833483087E-3</v>
      </c>
      <c r="O248" s="10">
        <f>LN(ΣΥΝΘΕΣΗ_ΔΕΙΚΤΩΝ!O249/ΣΥΝΘΕΣΗ_ΔΕΙΚΤΩΝ!O248)</f>
        <v>1.1173300598125255E-2</v>
      </c>
      <c r="P248" s="10">
        <f>LN(ΣΥΝΘΕΣΗ_ΔΕΙΚΤΩΝ!P249/ΣΥΝΘΕΣΗ_ΔΕΙΚΤΩΝ!P248)</f>
        <v>3.0991760343211253E-3</v>
      </c>
      <c r="Q248" s="10">
        <f>LN(ΣΥΝΘΕΣΗ_ΔΕΙΚΤΩΝ!Q249/ΣΥΝΘΕΣΗ_ΔΕΙΚΤΩΝ!Q248)</f>
        <v>8.6795337197228106E-3</v>
      </c>
      <c r="R248" s="10">
        <f>LN(ΣΥΝΘΕΣΗ_ΔΕΙΚΤΩΝ!R249/ΣΥΝΘΕΣΗ_ΔΕΙΚΤΩΝ!R248)</f>
        <v>3.5718082602079246E-2</v>
      </c>
      <c r="S248" s="10">
        <f>LN(ΣΥΝΘΕΣΗ_ΔΕΙΚΤΩΝ!S249/ΣΥΝΘΕΣΗ_ΔΕΙΚΤΩΝ!S248)</f>
        <v>9.7752489046422468E-3</v>
      </c>
      <c r="T248" s="10">
        <f>LN(ΣΥΝΘΕΣΗ_ΔΕΙΚΤΩΝ!T249/ΣΥΝΘΕΣΗ_ΔΕΙΚΤΩΝ!T248)</f>
        <v>4.9261183360560026E-3</v>
      </c>
      <c r="U248" s="10">
        <f>LN(ΣΥΝΘΕΣΗ_ΔΕΙΚΤΩΝ!U249/ΣΥΝΘΕΣΗ_ΔΕΙΚΤΩΝ!U248)</f>
        <v>-9.950330853168092E-3</v>
      </c>
      <c r="V248" s="10">
        <f>LN(ΣΥΝΘΕΣΗ_ΔΕΙΚΤΩΝ!V249/ΣΥΝΘΕΣΗ_ΔΕΙΚΤΩΝ!V248)</f>
        <v>-5.2401866635562698E-3</v>
      </c>
      <c r="W248" s="10">
        <f>LN(ΣΥΝΘΕΣΗ_ΔΕΙΚΤΩΝ!W249/ΣΥΝΘΕΣΗ_ΔΕΙΚΤΩΝ!W248)</f>
        <v>2.0202707317519469E-2</v>
      </c>
      <c r="X248" s="10">
        <f>LN(ΣΥΝΘΕΣΗ_ΔΕΙΚΤΩΝ!X249/ΣΥΝΘΕΣΗ_ΔΕΙΚΤΩΝ!X248)</f>
        <v>4.5977092486295494E-3</v>
      </c>
      <c r="Y248" s="10">
        <f>LN(ΣΥΝΘΕΣΗ_ΔΕΙΚΤΩΝ!Y249/ΣΥΝΘΕΣΗ_ΔΕΙΚΤΩΝ!Y248)</f>
        <v>1.5873349156290163E-2</v>
      </c>
      <c r="Z248" s="10">
        <f>LN(ΣΥΝΘΕΣΗ_ΔΕΙΚΤΩΝ!Z249/ΣΥΝΘΕΣΗ_ΔΕΙΚΤΩΝ!Z248)</f>
        <v>-2.0379162336652254E-2</v>
      </c>
      <c r="AA248" s="10">
        <f>LN(ΣΥΝΘΕΣΗ_ΔΕΙΚΤΩΝ!AA249/ΣΥΝΘΕΣΗ_ΔΕΙΚΤΩΝ!AA248)</f>
        <v>-2.6798193154724047E-2</v>
      </c>
      <c r="AB248" s="10">
        <f>LN(ΣΥΝΘΕΣΗ_ΔΕΙΚΤΩΝ!AB249/ΣΥΝΘΕΣΗ_ΔΕΙΚΤΩΝ!AB248)</f>
        <v>-2.6668247082161523E-2</v>
      </c>
      <c r="AC248" s="10">
        <f>LN(ΣΥΝΘΕΣΗ_ΔΕΙΚΤΩΝ!AC249/ΣΥΝΘΕΣΗ_ΔΕΙΚΤΩΝ!AC248)</f>
        <v>-1.2270092591814247E-2</v>
      </c>
      <c r="AD248" s="10">
        <f>LN(ΣΥΝΘΕΣΗ_ΔΕΙΚΤΩΝ!AD249/ΣΥΝΘΕΣΗ_ΔΕΙΚΤΩΝ!AD248)</f>
        <v>6.1237178505292042E-3</v>
      </c>
      <c r="AE248" s="10">
        <f>LN(ΣΥΝΘΕΣΗ_ΔΕΙΚΤΩΝ!AE249/ΣΥΝΘΕΣΗ_ΔΕΙΚΤΩΝ!AE248)</f>
        <v>8.2988028146950641E-3</v>
      </c>
      <c r="AF248" s="10">
        <f>LN(ΣΥΝΘΕΣΗ_ΔΕΙΚΤΩΝ!AF249/ΣΥΝΘΕΣΗ_ΔΕΙΚΤΩΝ!AF248)</f>
        <v>1.007565198874164E-2</v>
      </c>
      <c r="AG248" s="10">
        <f>LN(ΣΥΝΘΕΣΗ_ΔΕΙΚΤΩΝ!AG249/ΣΥΝΘΕΣΗ_ΔΕΙΚΤΩΝ!AG248)</f>
        <v>0</v>
      </c>
      <c r="AH248" s="10">
        <f>LN(ΣΥΝΘΕΣΗ_ΔΕΙΚΤΩΝ!AH249/ΣΥΝΘΕΣΗ_ΔΕΙΚΤΩΝ!AH248)</f>
        <v>1.065729447398776E-2</v>
      </c>
      <c r="AI248" s="10">
        <f>LN(ΣΥΝΘΕΣΗ_ΔΕΙΚΤΩΝ!AI249/ΣΥΝΘΕΣΗ_ΔΕΙΚΤΩΝ!AI248)</f>
        <v>3.5273405179684406E-3</v>
      </c>
      <c r="AJ248" s="10">
        <f>LN(ΣΥΝΘΕΣΗ_ΔΕΙΚΤΩΝ!AJ249/ΣΥΝΘΕΣΗ_ΔΕΙΚΤΩΝ!AJ248)</f>
        <v>-2.3149181866965751E-2</v>
      </c>
      <c r="AK248" s="10">
        <f>LN(ΣΥΝΘΕΣΗ_ΔΕΙΚΤΩΝ!AK249/ΣΥΝΘΕΣΗ_ΔΕΙΚΤΩΝ!AK248)</f>
        <v>8.0645598367304946E-3</v>
      </c>
    </row>
    <row r="249" spans="1:37" x14ac:dyDescent="0.25">
      <c r="A249" s="5">
        <v>43186</v>
      </c>
      <c r="B249" s="10">
        <f>LN(ΣΥΝΘΕΣΗ_ΔΕΙΚΤΩΝ!B250/ΣΥΝΘΕΣΗ_ΔΕΙΚΤΩΝ!B249)</f>
        <v>8.0377857165934118E-3</v>
      </c>
      <c r="C249" s="10">
        <f>LN(ΣΥΝΘΕΣΗ_ΔΕΙΚΤΩΝ!C250/ΣΥΝΘΕΣΗ_ΔΕΙΚΤΩΝ!C249)</f>
        <v>3.6877730791848359E-3</v>
      </c>
      <c r="D249" s="10">
        <f>LN(ΣΥΝΘΕΣΗ_ΔΕΙΚΤΩΝ!D250/ΣΥΝΘΕΣΗ_ΔΕΙΚΤΩΝ!D249)</f>
        <v>2.0432038817205934E-2</v>
      </c>
      <c r="E249" s="10">
        <f>LN(ΣΥΝΘΕΣΗ_ΔΕΙΚΤΩΝ!E250/ΣΥΝΘΕΣΗ_ΔΕΙΚΤΩΝ!E249)</f>
        <v>1.7299167262812051E-2</v>
      </c>
      <c r="F249" s="10">
        <f>LN(ΣΥΝΘΕΣΗ_ΔΕΙΚΤΩΝ!F250/ΣΥΝΘΕΣΗ_ΔΕΙΚΤΩΝ!F249)</f>
        <v>4.6985207815543354E-3</v>
      </c>
      <c r="G249" s="10">
        <f>LN(ΣΥΝΘΕΣΗ_ΔΕΙΚΤΩΝ!G250/ΣΥΝΘΕΣΗ_ΔΕΙΚΤΩΝ!G249)</f>
        <v>1.4419613169014058E-3</v>
      </c>
      <c r="H249" s="10">
        <f>LN(ΣΥΝΘΕΣΗ_ΔΕΙΚΤΩΝ!H250/ΣΥΝΘΕΣΗ_ΔΕΙΚΤΩΝ!H249)</f>
        <v>1.9868203216725184E-2</v>
      </c>
      <c r="I249" s="10">
        <f>LN(ΣΥΝΘΕΣΗ_ΔΕΙΚΤΩΝ!I250/ΣΥΝΘΕΣΗ_ΔΕΙΚΤΩΝ!I249)</f>
        <v>-2.7028672387919259E-2</v>
      </c>
      <c r="J249" s="10">
        <f>LN(ΣΥΝΘΕΣΗ_ΔΕΙΚΤΩΝ!J250/ΣΥΝΘΕΣΗ_ΔΕΙΚΤΩΝ!J249)</f>
        <v>2.4519617174318446E-2</v>
      </c>
      <c r="K249" s="10">
        <f>LN(ΣΥΝΘΕΣΗ_ΔΕΙΚΤΩΝ!K250/ΣΥΝΘΕΣΗ_ΔΕΙΚΤΩΝ!K249)</f>
        <v>8.3555366479318369E-3</v>
      </c>
      <c r="L249" s="10">
        <f>LN(ΣΥΝΘΕΣΗ_ΔΕΙΚΤΩΝ!L250/ΣΥΝΘΕΣΗ_ΔΕΙΚΤΩΝ!L249)</f>
        <v>-5.063301956546762E-3</v>
      </c>
      <c r="M249" s="10">
        <f>LN(ΣΥΝΘΕΣΗ_ΔΕΙΚΤΩΝ!M250/ΣΥΝΘΕΣΗ_ΔΕΙΚΤΩΝ!M249)</f>
        <v>2.061928720273561E-2</v>
      </c>
      <c r="N249" s="10">
        <f>LN(ΣΥΝΘΕΣΗ_ΔΕΙΚΤΩΝ!N250/ΣΥΝΘΕΣΗ_ΔΕΙΚΤΩΝ!N249)</f>
        <v>5.4024982833483417E-3</v>
      </c>
      <c r="O249" s="10">
        <f>LN(ΣΥΝΘΕΣΗ_ΔΕΙΚΤΩΝ!O250/ΣΥΝΘΕΣΗ_ΔΕΙΚΤΩΝ!O249)</f>
        <v>5.5401803756153509E-3</v>
      </c>
      <c r="P249" s="10">
        <f>LN(ΣΥΝΘΕΣΗ_ΔΕΙΚΤΩΝ!P250/ΣΥΝΘΕΣΗ_ΔΕΙΚΤΩΝ!P249)</f>
        <v>2.294263260216628E-2</v>
      </c>
      <c r="Q249" s="10">
        <f>LN(ΣΥΝΘΕΣΗ_ΔΕΙΚΤΩΝ!Q250/ΣΥΝΘΕΣΗ_ΔΕΙΚΤΩΝ!Q249)</f>
        <v>1.2270092591814401E-2</v>
      </c>
      <c r="R249" s="10">
        <f>LN(ΣΥΝΘΕΣΗ_ΔΕΙΚΤΩΝ!R250/ΣΥΝΘΕΣΗ_ΔΕΙΚΤΩΝ!R249)</f>
        <v>-1.0582109330536972E-2</v>
      </c>
      <c r="S249" s="10">
        <f>LN(ΣΥΝΘΕΣΗ_ΔΕΙΚΤΩΝ!S250/ΣΥΝΘΕΣΗ_ΔΕΙΚΤΩΝ!S249)</f>
        <v>7.7519768043179237E-3</v>
      </c>
      <c r="T249" s="10">
        <f>LN(ΣΥΝΘΕΣΗ_ΔΕΙΚΤΩΝ!T250/ΣΥΝΘΕΣΗ_ΔΕΙΚΤΩΝ!T249)</f>
        <v>7.3439742557585052E-3</v>
      </c>
      <c r="U249" s="10">
        <f>LN(ΣΥΝΘΕΣΗ_ΔΕΙΚΤΩΝ!U250/ΣΥΝΘΕΣΗ_ΔΕΙΚΤΩΝ!U249)</f>
        <v>9.950330853168092E-3</v>
      </c>
      <c r="V249" s="10">
        <f>LN(ΣΥΝΘΕΣΗ_ΔΕΙΚΤΩΝ!V250/ΣΥΝΘΕΣΗ_ΔΕΙΚΤΩΝ!V249)</f>
        <v>-1.7528488274143605E-3</v>
      </c>
      <c r="W249" s="10">
        <f>LN(ΣΥΝΘΕΣΗ_ΔΕΙΚΤΩΝ!W250/ΣΥΝΘΕΣΗ_ΔΕΙΚΤΩΝ!W249)</f>
        <v>-1.1313759900273404E-2</v>
      </c>
      <c r="X249" s="10">
        <f>LN(ΣΥΝΘΕΣΗ_ΔΕΙΚΤΩΝ!X250/ΣΥΝΘΕΣΗ_ΔΕΙΚΤΩΝ!X249)</f>
        <v>4.5766670274116732E-3</v>
      </c>
      <c r="Y249" s="10">
        <f>LN(ΣΥΝΘΕΣΗ_ΔΕΙΚΤΩΝ!Y250/ΣΥΝΘΕΣΗ_ΔΕΙΚΤΩΝ!Y249)</f>
        <v>1.2297527810406245E-2</v>
      </c>
      <c r="Z249" s="10">
        <f>LN(ΣΥΝΘΕΣΗ_ΔΕΙΚΤΩΝ!Z250/ΣΥΝΘΕΣΗ_ΔΕΙΚΤΩΝ!Z249)</f>
        <v>-5.8997221271882708E-3</v>
      </c>
      <c r="AA249" s="10">
        <f>LN(ΣΥΝΘΕΣΗ_ΔΕΙΚΤΩΝ!AA250/ΣΥΝΘΕΣΗ_ΔΕΙΚΤΩΝ!AA249)</f>
        <v>-1.1173300598125189E-2</v>
      </c>
      <c r="AB249" s="10">
        <f>LN(ΣΥΝΘΕΣΗ_ΔΕΙΚΤΩΝ!AB250/ΣΥΝΘΕΣΗ_ΔΕΙΚΤΩΝ!AB249)</f>
        <v>-2.0811662038245117E-3</v>
      </c>
      <c r="AC249" s="10">
        <f>LN(ΣΥΝΘΕΣΗ_ΔΕΙΚΤΩΝ!AC250/ΣΥΝΘΕΣΗ_ΔΕΙΚΤΩΝ!AC249)</f>
        <v>0</v>
      </c>
      <c r="AD249" s="10">
        <f>LN(ΣΥΝΘΕΣΗ_ΔΕΙΚΤΩΝ!AD250/ΣΥΝΘΕΣΗ_ΔΕΙΚΤΩΝ!AD249)</f>
        <v>-6.1237178505291045E-3</v>
      </c>
      <c r="AE249" s="10">
        <f>LN(ΣΥΝΘΕΣΗ_ΔΕΙΚΤΩΝ!AE250/ΣΥΝΘΕΣΗ_ΔΕΙΚΤΩΝ!AE249)</f>
        <v>-4.9710127220203857E-3</v>
      </c>
      <c r="AF249" s="10">
        <f>LN(ΣΥΝΘΕΣΗ_ΔΕΙΚΤΩΝ!AF250/ΣΥΝΘΕΣΗ_ΔΕΙΚΤΩΝ!AF249)</f>
        <v>0</v>
      </c>
      <c r="AG249" s="10">
        <f>LN(ΣΥΝΘΕΣΗ_ΔΕΙΚΤΩΝ!AG250/ΣΥΝΘΕΣΗ_ΔΕΙΚΤΩΝ!AG249)</f>
        <v>0</v>
      </c>
      <c r="AH249" s="10">
        <f>LN(ΣΥΝΘΕΣΗ_ΔΕΙΚΤΩΝ!AH250/ΣΥΝΘΕΣΗ_ΔΕΙΚΤΩΝ!AH249)</f>
        <v>0</v>
      </c>
      <c r="AI249" s="10">
        <f>LN(ΣΥΝΘΕΣΗ_ΔΕΙΚΤΩΝ!AI250/ΣΥΝΘΕΣΗ_ΔΕΙΚΤΩΝ!AI249)</f>
        <v>-7.067167223092443E-3</v>
      </c>
      <c r="AJ249" s="10">
        <f>LN(ΣΥΝΘΕΣΗ_ΔΕΙΚΤΩΝ!AJ250/ΣΥΝΘΕΣΗ_ΔΕΙΚΤΩΝ!AJ249)</f>
        <v>4.6729056993924231E-3</v>
      </c>
      <c r="AK249" s="10">
        <f>LN(ΣΥΝΘΕΣΗ_ΔΕΙΚΤΩΝ!AK250/ΣΥΝΘΕΣΗ_ΔΕΙΚΤΩΝ!AK249)</f>
        <v>1.5936592262812379E-2</v>
      </c>
    </row>
    <row r="250" spans="1:37" x14ac:dyDescent="0.25">
      <c r="A250" s="5">
        <v>43187</v>
      </c>
      <c r="B250" s="10">
        <f>LN(ΣΥΝΘΕΣΗ_ΔΕΙΚΤΩΝ!B251/ΣΥΝΘΕΣΗ_ΔΕΙΚΤΩΝ!B250)</f>
        <v>2.6448390354576013E-2</v>
      </c>
      <c r="C250" s="10">
        <f>LN(ΣΥΝΘΕΣΗ_ΔΕΙΚΤΩΝ!C251/ΣΥΝΘΕΣΗ_ΔΕΙΚΤΩΝ!C250)</f>
        <v>-1.2277472383224036E-3</v>
      </c>
      <c r="D250" s="10">
        <f>LN(ΣΥΝΘΕΣΗ_ΔΕΙΚΤΩΝ!D251/ΣΥΝΘΕΣΗ_ΔΕΙΚΤΩΝ!D250)</f>
        <v>-1.1299555253933282E-2</v>
      </c>
      <c r="E250" s="10">
        <f>LN(ΣΥΝΘΕΣΗ_ΔΕΙΚΤΩΝ!E251/ΣΥΝΘΕΣΗ_ΔΕΙΚΤΩΝ!E250)</f>
        <v>-1.0610179112015571E-2</v>
      </c>
      <c r="F250" s="10">
        <f>LN(ΣΥΝΘΕΣΗ_ΔΕΙΚΤΩΝ!F251/ΣΥΝΘΕΣΗ_ΔΕΙΚΤΩΝ!F250)</f>
        <v>0</v>
      </c>
      <c r="G250" s="10">
        <f>LN(ΣΥΝΘΕΣΗ_ΔΕΙΚΤΩΝ!G251/ΣΥΝΘΕΣΗ_ΔΕΙΚΤΩΝ!G250)</f>
        <v>-2.0379162336652254E-2</v>
      </c>
      <c r="H250" s="10">
        <f>LN(ΣΥΝΘΕΣΗ_ΔΕΙΚΤΩΝ!H251/ΣΥΝΘΕΣΗ_ΔΕΙΚΤΩΝ!H250)</f>
        <v>-4.3811680155630877E-3</v>
      </c>
      <c r="I250" s="10">
        <f>LN(ΣΥΝΘΕΣΗ_ΔΕΙΚΤΩΝ!I251/ΣΥΝΘΕΣΗ_ΔΕΙΚΤΩΝ!I250)</f>
        <v>1.1673284304724587E-2</v>
      </c>
      <c r="J250" s="10">
        <f>LN(ΣΥΝΘΕΣΗ_ΔΕΙΚΤΩΝ!J251/ΣΥΝΘΕΣΗ_ΔΕΙΚΤΩΝ!J250)</f>
        <v>-1.3937507843781624E-2</v>
      </c>
      <c r="K250" s="10">
        <f>LN(ΣΥΝΘΕΣΗ_ΔΕΙΚΤΩΝ!K251/ΣΥΝΘΕΣΗ_ΔΕΙΚΤΩΝ!K250)</f>
        <v>-1.2942700654837939E-2</v>
      </c>
      <c r="L250" s="10">
        <f>LN(ΣΥΝΘΕΣΗ_ΔΕΙΚΤΩΝ!L251/ΣΥΝΘΕΣΗ_ΔΕΙΚΤΩΝ!L250)</f>
        <v>7.5853713892565641E-3</v>
      </c>
      <c r="M250" s="10">
        <f>LN(ΣΥΝΘΕΣΗ_ΔΕΙΚΤΩΝ!M251/ΣΥΝΘΕΣΗ_ΔΕΙΚΤΩΝ!M250)</f>
        <v>-8.539761548134496E-3</v>
      </c>
      <c r="N250" s="10">
        <f>LN(ΣΥΝΘΕΣΗ_ΔΕΙΚΤΩΝ!N251/ΣΥΝΘΕΣΗ_ΔΕΙΚΤΩΝ!N250)</f>
        <v>7.514796502486364E-3</v>
      </c>
      <c r="O250" s="10">
        <f>LN(ΣΥΝΘΕΣΗ_ΔΕΙΚΤΩΝ!O251/ΣΥΝΘΕΣΗ_ΔΕΙΚΤΩΝ!O250)</f>
        <v>-5.540180375615468E-3</v>
      </c>
      <c r="P250" s="10">
        <f>LN(ΣΥΝΘΕΣΗ_ΔΕΙΚΤΩΝ!P251/ΣΥΝΘΕΣΗ_ΔΕΙΚΤΩΝ!P250)</f>
        <v>-3.2789822822990956E-2</v>
      </c>
      <c r="Q250" s="10">
        <f>LN(ΣΥΝΘΕΣΗ_ΔΕΙΚΤΩΝ!Q251/ΣΥΝΘΕΣΗ_ΔΕΙΚΤΩΝ!Q250)</f>
        <v>-3.6652453982958058E-3</v>
      </c>
      <c r="R250" s="10">
        <f>LN(ΣΥΝΘΕΣΗ_ΔΕΙΚΤΩΝ!R251/ΣΥΝΘΕΣΗ_ΔΕΙΚΤΩΝ!R250)</f>
        <v>-1.4285957247476541E-2</v>
      </c>
      <c r="S250" s="10">
        <f>LN(ΣΥΝΘΕΣΗ_ΔΕΙΚΤΩΝ!S251/ΣΥΝΘΕΣΗ_ΔΕΙΚΤΩΝ!S250)</f>
        <v>-3.8684767779202061E-3</v>
      </c>
      <c r="T250" s="10">
        <f>LN(ΣΥΝΘΕΣΗ_ΔΕΙΚΤΩΝ!T251/ΣΥΝΘΕΣΗ_ΔΕΙΚΤΩΝ!T250)</f>
        <v>-4.8899852941919038E-3</v>
      </c>
      <c r="U250" s="10">
        <f>LN(ΣΥΝΘΕΣΗ_ΔΕΙΚΤΩΝ!U251/ΣΥΝΘΕΣΗ_ΔΕΙΚΤΩΝ!U250)</f>
        <v>9.8522964430116395E-3</v>
      </c>
      <c r="V250" s="10">
        <f>LN(ΣΥΝΘΕΣΗ_ΔΕΙΚΤΩΝ!V251/ΣΥΝΘΕΣΗ_ΔΕΙΚΤΩΝ!V250)</f>
        <v>-1.9486887673496735E-2</v>
      </c>
      <c r="W250" s="10">
        <f>LN(ΣΥΝΘΕΣΗ_ΔΕΙΚΤΩΝ!W251/ΣΥΝΘΕΣΗ_ΔΕΙΚΤΩΝ!W250)</f>
        <v>-1.5286921896905651E-2</v>
      </c>
      <c r="X250" s="10">
        <f>LN(ΣΥΝΘΕΣΗ_ΔΕΙΚΤΩΝ!X251/ΣΥΝΘΕΣΗ_ΔΕΙΚΤΩΝ!X250)</f>
        <v>-4.5766670274117547E-3</v>
      </c>
      <c r="Y250" s="10">
        <f>LN(ΣΥΝΘΕΣΗ_ΔΕΙΚΤΩΝ!Y251/ΣΥΝΘΕΣΗ_ΔΕΙΚΤΩΝ!Y250)</f>
        <v>0</v>
      </c>
      <c r="Z250" s="10">
        <f>LN(ΣΥΝΘΕΣΗ_ΔΕΙΚΤΩΝ!Z251/ΣΥΝΘΕΣΗ_ΔΕΙΚΤΩΝ!Z250)</f>
        <v>0</v>
      </c>
      <c r="AA250" s="10">
        <f>LN(ΣΥΝΘΕΣΗ_ΔΕΙΚΤΩΝ!AA251/ΣΥΝΘΕΣΗ_ΔΕΙΚΤΩΝ!AA250)</f>
        <v>3.7383221106071581E-3</v>
      </c>
      <c r="AB250" s="10">
        <f>LN(ΣΥΝΘΕΣΗ_ΔΕΙΚΤΩΝ!AB251/ΣΥΝΘΕΣΗ_ΔΕΙΚΤΩΝ!AB250)</f>
        <v>0</v>
      </c>
      <c r="AC250" s="10">
        <f>LN(ΣΥΝΘΕΣΗ_ΔΕΙΚΤΩΝ!AC251/ΣΥΝΘΕΣΗ_ΔΕΙΚΤΩΝ!AC250)</f>
        <v>2.4391453124159048E-2</v>
      </c>
      <c r="AD250" s="10">
        <f>LN(ΣΥΝΘΕΣΗ_ΔΕΙΚΤΩΝ!AD251/ΣΥΝΘΕΣΗ_ΔΕΙΚΤΩΝ!AD250)</f>
        <v>-2.7398974188114274E-2</v>
      </c>
      <c r="AE250" s="10">
        <f>LN(ΣΥΝΘΕΣΗ_ΔΕΙΚΤΩΝ!AE251/ΣΥΝΘΕΣΗ_ΔΕΙΚΤΩΝ!AE250)</f>
        <v>-2.0134908409055925E-2</v>
      </c>
      <c r="AF250" s="10">
        <f>LN(ΣΥΝΘΕΣΗ_ΔΕΙΚΤΩΝ!AF251/ΣΥΝΘΕΣΗ_ΔΕΙΚΤΩΝ!AF250)</f>
        <v>-1.0075651988741587E-2</v>
      </c>
      <c r="AG250" s="10">
        <f>LN(ΣΥΝΘΕΣΗ_ΔΕΙΚΤΩΝ!AG251/ΣΥΝΘΕΣΗ_ΔΕΙΚΤΩΝ!AG250)</f>
        <v>0</v>
      </c>
      <c r="AH250" s="10">
        <f>LN(ΣΥΝΘΕΣΗ_ΔΕΙΚΤΩΝ!AH251/ΣΥΝΘΕΣΗ_ΔΕΙΚΤΩΝ!AH250)</f>
        <v>-3.5975102458277695E-2</v>
      </c>
      <c r="AI250" s="10">
        <f>LN(ΣΥΝΘΕΣΗ_ΔΕΙΚΤΩΝ!AI251/ΣΥΝΘΕΣΗ_ΔΕΙΚΤΩΝ!AI250)</f>
        <v>1.0582109330537008E-2</v>
      </c>
      <c r="AJ250" s="10">
        <f>LN(ΣΥΝΘΕΣΗ_ΔΕΙΚΤΩΝ!AJ251/ΣΥΝΘΕΣΗ_ΔΕΙΚΤΩΝ!AJ250)</f>
        <v>1.3889112160667093E-2</v>
      </c>
      <c r="AK250" s="10">
        <f>LN(ΣΥΝΘΕΣΗ_ΔΕΙΚΤΩΝ!AK251/ΣΥΝΘΕΣΗ_ΔΕΙΚΤΩΝ!AK250)</f>
        <v>-1.5936592262812414E-2</v>
      </c>
    </row>
    <row r="251" spans="1:37" x14ac:dyDescent="0.25">
      <c r="A251" s="5">
        <v>43188</v>
      </c>
      <c r="B251" s="10">
        <f>LN(ΣΥΝΘΕΣΗ_ΔΕΙΚΤΩΝ!B252/ΣΥΝΘΕΣΗ_ΔΕΙΚΤΩΝ!B251)</f>
        <v>1.3468217050866611E-2</v>
      </c>
      <c r="C251" s="10">
        <f>LN(ΣΥΝΘΕΣΗ_ΔΕΙΚΤΩΝ!C252/ΣΥΝΘΕΣΗ_ΔΕΙΚΤΩΝ!C251)</f>
        <v>-2.7398974188114503E-2</v>
      </c>
      <c r="D251" s="10">
        <f>LN(ΣΥΝΘΕΣΗ_ΔΕΙΚΤΩΝ!D252/ΣΥΝΘΕΣΗ_ΔΕΙΚΤΩΝ!D251)</f>
        <v>5.6657375356772999E-3</v>
      </c>
      <c r="E251" s="10">
        <f>LN(ΣΥΝΘΕΣΗ_ΔΕΙΚΤΩΝ!E252/ΣΥΝΘΕΣΗ_ΔΕΙΚΤΩΝ!E251)</f>
        <v>-3.3901551675681339E-2</v>
      </c>
      <c r="F251" s="10">
        <f>LN(ΣΥΝΘΕΣΗ_ΔΕΙΚΤΩΝ!F252/ΣΥΝΘΕΣΗ_ΔΕΙΚΤΩΝ!F251)</f>
        <v>-1.5637219761828699E-3</v>
      </c>
      <c r="G251" s="10">
        <f>LN(ΣΥΝΘΕΣΗ_ΔΕΙΚΤΩΝ!G252/ΣΥΝΘΕΣΗ_ΔΕΙΚΤΩΝ!G251)</f>
        <v>0</v>
      </c>
      <c r="H251" s="10">
        <f>LN(ΣΥΝΘΕΣΗ_ΔΕΙΚΤΩΝ!H252/ΣΥΝΘΕΣΗ_ΔΕΙΚΤΩΝ!H251)</f>
        <v>-1.9956316383459287E-2</v>
      </c>
      <c r="I251" s="10">
        <f>LN(ΣΥΝΘΕΣΗ_ΔΕΙΚΤΩΝ!I252/ΣΥΝΘΕΣΗ_ΔΕΙΚΤΩΝ!I251)</f>
        <v>-1.55948579579064E-2</v>
      </c>
      <c r="J251" s="10">
        <f>LN(ΣΥΝΘΕΣΗ_ΔΕΙΚΤΩΝ!J252/ΣΥΝΘΕΣΗ_ΔΕΙΚΤΩΝ!J251)</f>
        <v>3.5026305512020745E-3</v>
      </c>
      <c r="K251" s="10">
        <f>LN(ΣΥΝΘΕΣΗ_ΔΕΙΚΤΩΝ!K252/ΣΥΝΘΕΣΗ_ΔΕΙΚΤΩΝ!K251)</f>
        <v>-1.1560822401075858E-2</v>
      </c>
      <c r="L251" s="10">
        <f>LN(ΣΥΝΘΕΣΗ_ΔΕΙΚΤΩΝ!L252/ΣΥΝΘΕΣΗ_ΔΕΙΚΤΩΝ!L251)</f>
        <v>-1.1399743464727425E-2</v>
      </c>
      <c r="M251" s="10">
        <f>LN(ΣΥΝΘΕΣΗ_ΔΕΙΚΤΩΝ!M252/ΣΥΝΘΕΣΗ_ΔΕΙΚΤΩΝ!M251)</f>
        <v>2.2053480714857437E-2</v>
      </c>
      <c r="N251" s="10">
        <f>LN(ΣΥΝΘΕΣΗ_ΔΕΙΚΤΩΝ!N252/ΣΥΝΘΕΣΗ_ΔΕΙΚΤΩΝ!N251)</f>
        <v>-9.6722946425076319E-3</v>
      </c>
      <c r="O251" s="10">
        <f>LN(ΣΥΝΘΕΣΗ_ΔΕΙΚΤΩΝ!O252/ΣΥΝΘΕΣΗ_ΔΕΙΚΤΩΝ!O251)</f>
        <v>-3.3901551675681457E-2</v>
      </c>
      <c r="P251" s="10">
        <f>LN(ΣΥΝΘΕΣΗ_ΔΕΙΚΤΩΝ!P252/ΣΥΝΘΕΣΗ_ΔΕΙΚΤΩΝ!P251)</f>
        <v>-3.2824545648043456E-2</v>
      </c>
      <c r="Q251" s="10">
        <f>LN(ΣΥΝΘΕΣΗ_ΔΕΙΚΤΩΝ!Q252/ΣΥΝΘΕΣΗ_ΔΕΙΚΤΩΝ!Q251)</f>
        <v>-4.907985312192201E-3</v>
      </c>
      <c r="R251" s="10">
        <f>LN(ΣΥΝΘΕΣΗ_ΔΕΙΚΤΩΝ!R252/ΣΥΝΘΕΣΗ_ΔΕΙΚΤΩΝ!R251)</f>
        <v>-1.2669852741051665E-2</v>
      </c>
      <c r="S251" s="10">
        <f>LN(ΣΥΝΘΕΣΗ_ΔΕΙΚΤΩΝ!S252/ΣΥΝΘΕΣΗ_ΔΕΙΚΤΩΝ!S251)</f>
        <v>-3.5506688456909762E-2</v>
      </c>
      <c r="T251" s="10">
        <f>LN(ΣΥΝΘΕΣΗ_ΔΕΙΚΤΩΝ!T252/ΣΥΝΘΕΣΗ_ΔΕΙΚΤΩΝ!T251)</f>
        <v>-1.2330612457478674E-2</v>
      </c>
      <c r="U251" s="10">
        <f>LN(ΣΥΝΘΕΣΗ_ΔΕΙΚΤΩΝ!U252/ΣΥΝΘΕΣΗ_ΔΕΙΚΤΩΝ!U251)</f>
        <v>4.7856021177635141E-2</v>
      </c>
      <c r="V251" s="10">
        <f>LN(ΣΥΝΘΕΣΗ_ΔΕΙΚΤΩΝ!V252/ΣΥΝΘΕΣΗ_ΔΕΙΚΤΩΝ!V251)</f>
        <v>8.9047783429596853E-3</v>
      </c>
      <c r="W251" s="10">
        <f>LN(ΣΥΝΘΕΣΗ_ΔΕΙΚΤΩΝ!W252/ΣΥΝΘΕΣΗ_ΔΕΙΚΤΩΝ!W251)</f>
        <v>-0.11266138553632869</v>
      </c>
      <c r="X251" s="10">
        <f>LN(ΣΥΝΘΕΣΗ_ΔΕΙΚΤΩΝ!X252/ΣΥΝΘΕΣΗ_ΔΕΙΚΤΩΝ!X251)</f>
        <v>-1.3857034661426354E-2</v>
      </c>
      <c r="Y251" s="10">
        <f>LN(ΣΥΝΘΕΣΗ_ΔΕΙΚΤΩΝ!Y252/ΣΥΝΘΕΣΗ_ΔΕΙΚΤΩΝ!Y251)</f>
        <v>4.3485111939738676E-2</v>
      </c>
      <c r="Z251" s="10">
        <f>LN(ΣΥΝΘΕΣΗ_ΔΕΙΚΤΩΝ!Z252/ΣΥΝΘΕΣΗ_ΔΕΙΚΤΩΝ!Z251)</f>
        <v>-5.9347355198145777E-3</v>
      </c>
      <c r="AA251" s="10">
        <f>LN(ΣΥΝΘΕΣΗ_ΔΕΙΚΤΩΝ!AA252/ΣΥΝΘΕΣΗ_ΔΕΙΚΤΩΝ!AA251)</f>
        <v>-2.6466573188163287E-2</v>
      </c>
      <c r="AB251" s="10">
        <f>LN(ΣΥΝΘΕΣΗ_ΔΕΙΚΤΩΝ!AB252/ΣΥΝΘΕΣΗ_ΔΕΙΚΤΩΝ!AB251)</f>
        <v>0</v>
      </c>
      <c r="AC251" s="10">
        <f>LN(ΣΥΝΘΕΣΗ_ΔΕΙΚΤΩΝ!AC252/ΣΥΝΘΕΣΗ_ΔΕΙΚΤΩΝ!AC251)</f>
        <v>3.0075210639553224E-3</v>
      </c>
      <c r="AD251" s="10">
        <f>LN(ΣΥΝΘΕΣΗ_ΔΕΙΚΤΩΝ!AD252/ΣΥΝΘΕΣΗ_ΔΕΙΚΤΩΝ!AD251)</f>
        <v>-3.4685557987890102E-2</v>
      </c>
      <c r="AE251" s="10">
        <f>LN(ΣΥΝΘΕΣΗ_ΔΕΙΚΤΩΝ!AE252/ΣΥΝΘΕΣΗ_ΔΕΙΚΤΩΝ!AE251)</f>
        <v>-2.575249610241474E-2</v>
      </c>
      <c r="AF251" s="10">
        <f>LN(ΣΥΝΘΕΣΗ_ΔΕΙΚΤΩΝ!AF252/ΣΥΝΘΕΣΗ_ΔΕΙΚΤΩΝ!AF251)</f>
        <v>0</v>
      </c>
      <c r="AG251" s="10">
        <f>LN(ΣΥΝΘΕΣΗ_ΔΕΙΚΤΩΝ!AG252/ΣΥΝΘΕΣΗ_ΔΕΙΚΤΩΝ!AG251)</f>
        <v>0</v>
      </c>
      <c r="AH251" s="10">
        <f>LN(ΣΥΝΘΕΣΗ_ΔΕΙΚΤΩΝ!AH252/ΣΥΝΘΕΣΗ_ΔΕΙΚΤΩΝ!AH251)</f>
        <v>8.7621691320444617E-2</v>
      </c>
      <c r="AI251" s="10">
        <f>LN(ΣΥΝΘΕΣΗ_ΔΕΙΚΤΩΝ!AI252/ΣΥΝΘΕΣΗ_ΔΕΙΚΤΩΝ!AI251)</f>
        <v>0</v>
      </c>
      <c r="AJ251" s="10">
        <f>LN(ΣΥΝΘΕΣΗ_ΔΕΙΚΤΩΝ!AJ252/ΣΥΝΘΕΣΗ_ΔΕΙΚΤΩΝ!AJ251)</f>
        <v>-1.1560822401075971E-2</v>
      </c>
      <c r="AK251" s="10">
        <f>LN(ΣΥΝΘΕΣΗ_ΔΕΙΚΤΩΝ!AK252/ΣΥΝΘΕΣΗ_ΔΕΙΚΤΩΝ!AK251)</f>
        <v>4.0080213975386466E-3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AK37"/>
  <sheetViews>
    <sheetView topLeftCell="B1" zoomScale="79" zoomScaleNormal="79" workbookViewId="0">
      <selection activeCell="H23" sqref="H23"/>
    </sheetView>
  </sheetViews>
  <sheetFormatPr defaultRowHeight="15" x14ac:dyDescent="0.25"/>
  <sheetData>
    <row r="1" spans="1:37" x14ac:dyDescent="0.25"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1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25">
      <c r="A3" s="2" t="s">
        <v>2</v>
      </c>
      <c r="B3" s="11">
        <v>0.12296542069690009</v>
      </c>
      <c r="C3" s="11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5">
      <c r="A4" s="2" t="s">
        <v>3</v>
      </c>
      <c r="B4" s="11">
        <v>0.18109990081806773</v>
      </c>
      <c r="C4" s="11">
        <v>0.1351366819786313</v>
      </c>
      <c r="D4" s="11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25">
      <c r="A5" s="2" t="s">
        <v>4</v>
      </c>
      <c r="B5" s="11">
        <v>4.8144431753162548E-2</v>
      </c>
      <c r="C5" s="11">
        <v>0.27849098085023383</v>
      </c>
      <c r="D5" s="11">
        <v>0.22241638596382129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x14ac:dyDescent="0.25">
      <c r="A6" s="2" t="s">
        <v>5</v>
      </c>
      <c r="B6" s="11">
        <v>4.8780698543725957E-2</v>
      </c>
      <c r="C6" s="11">
        <v>0.12549535186733185</v>
      </c>
      <c r="D6" s="11">
        <v>0.23831850343575872</v>
      </c>
      <c r="E6" s="11">
        <v>0.16462252903442029</v>
      </c>
      <c r="F6" s="11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25">
      <c r="A7" s="2" t="s">
        <v>6</v>
      </c>
      <c r="B7" s="11">
        <v>1.566979657160765E-2</v>
      </c>
      <c r="C7" s="11">
        <v>0.22570037894836556</v>
      </c>
      <c r="D7" s="11">
        <v>9.6009323152197096E-2</v>
      </c>
      <c r="E7" s="11">
        <v>0.17704401993882846</v>
      </c>
      <c r="F7" s="11">
        <v>0.34698144695372168</v>
      </c>
      <c r="G7" s="11">
        <v>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x14ac:dyDescent="0.25">
      <c r="A8" s="2" t="s">
        <v>7</v>
      </c>
      <c r="B8" s="11">
        <v>0.12822612395515159</v>
      </c>
      <c r="C8" s="11">
        <v>0.17691147901901025</v>
      </c>
      <c r="D8" s="11">
        <v>0.30440850942824671</v>
      </c>
      <c r="E8" s="11">
        <v>0.28361442016491001</v>
      </c>
      <c r="F8" s="11">
        <v>0.15724089197382968</v>
      </c>
      <c r="G8" s="11">
        <v>0.22282581621077618</v>
      </c>
      <c r="H8" s="1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25">
      <c r="A9" s="2" t="s">
        <v>8</v>
      </c>
      <c r="B9" s="11">
        <v>7.3715506101735773E-2</v>
      </c>
      <c r="C9" s="11">
        <v>0.24786258374437387</v>
      </c>
      <c r="D9" s="11">
        <v>0.18864063774592671</v>
      </c>
      <c r="E9" s="11">
        <v>0.18382158894850742</v>
      </c>
      <c r="F9" s="11">
        <v>0.24121140564455815</v>
      </c>
      <c r="G9" s="11">
        <v>0.35510674626116218</v>
      </c>
      <c r="H9" s="11">
        <v>0.24242065121266942</v>
      </c>
      <c r="I9" s="11">
        <v>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25">
      <c r="A10" s="2" t="s">
        <v>9</v>
      </c>
      <c r="B10" s="11">
        <v>2.9009526528611454E-2</v>
      </c>
      <c r="C10" s="11">
        <v>0.14436690154974893</v>
      </c>
      <c r="D10" s="11">
        <v>7.0098467125614905E-2</v>
      </c>
      <c r="E10" s="11">
        <v>4.2304410352574907E-2</v>
      </c>
      <c r="F10" s="11">
        <v>8.0975861257162857E-2</v>
      </c>
      <c r="G10" s="11">
        <v>0.15132880074646948</v>
      </c>
      <c r="H10" s="11">
        <v>0.1730424223004976</v>
      </c>
      <c r="I10" s="11">
        <v>0.25408663405070731</v>
      </c>
      <c r="J10" s="11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25">
      <c r="A11" s="2" t="s">
        <v>10</v>
      </c>
      <c r="B11" s="11">
        <v>-5.9779010559653352E-2</v>
      </c>
      <c r="C11" s="11">
        <v>4.5036601205943973E-2</v>
      </c>
      <c r="D11" s="11">
        <v>-6.5803823685241639E-2</v>
      </c>
      <c r="E11" s="11">
        <v>8.5628105197396873E-2</v>
      </c>
      <c r="F11" s="11">
        <v>7.1553179246835491E-2</v>
      </c>
      <c r="G11" s="11">
        <v>8.8223205255666542E-2</v>
      </c>
      <c r="H11" s="11">
        <v>0.13341053697243579</v>
      </c>
      <c r="I11" s="11">
        <v>4.9216532743940292E-2</v>
      </c>
      <c r="J11" s="11">
        <v>0.13362710389887286</v>
      </c>
      <c r="K11" s="11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2" t="s">
        <v>11</v>
      </c>
      <c r="B12" s="11">
        <v>8.0237313021842518E-2</v>
      </c>
      <c r="C12" s="11">
        <v>0.25378493278646647</v>
      </c>
      <c r="D12" s="11">
        <v>0.15142375833572452</v>
      </c>
      <c r="E12" s="11">
        <v>0.260262550648244</v>
      </c>
      <c r="F12" s="11">
        <v>0.25342852438985569</v>
      </c>
      <c r="G12" s="11">
        <v>0.33632374864044978</v>
      </c>
      <c r="H12" s="11">
        <v>0.25187480396711553</v>
      </c>
      <c r="I12" s="11">
        <v>0.29649010095108175</v>
      </c>
      <c r="J12" s="11">
        <v>0.19755276743316352</v>
      </c>
      <c r="K12" s="11">
        <v>0.20270019897709085</v>
      </c>
      <c r="L12" s="11">
        <v>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x14ac:dyDescent="0.25">
      <c r="A13" s="2" t="s">
        <v>12</v>
      </c>
      <c r="B13" s="11">
        <v>2.2185237084595143E-2</v>
      </c>
      <c r="C13" s="11">
        <v>0.24126957144636854</v>
      </c>
      <c r="D13" s="11">
        <v>0.25678677113794679</v>
      </c>
      <c r="E13" s="11">
        <v>0.20599066186061216</v>
      </c>
      <c r="F13" s="11">
        <v>0.26798472159326592</v>
      </c>
      <c r="G13" s="11">
        <v>0.28686595685786254</v>
      </c>
      <c r="H13" s="11">
        <v>0.19661777888483517</v>
      </c>
      <c r="I13" s="11">
        <v>0.31249901914939415</v>
      </c>
      <c r="J13" s="11">
        <v>0.2203035008060209</v>
      </c>
      <c r="K13" s="11">
        <v>8.4487133567853062E-2</v>
      </c>
      <c r="L13" s="11">
        <v>0.34171053642015103</v>
      </c>
      <c r="M13" s="11">
        <v>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2" t="s">
        <v>13</v>
      </c>
      <c r="B14" s="11">
        <v>8.5410286622427598E-2</v>
      </c>
      <c r="C14" s="11">
        <v>3.0355824161449243E-2</v>
      </c>
      <c r="D14" s="11">
        <v>7.4556644146215864E-2</v>
      </c>
      <c r="E14" s="11">
        <v>0.12500248621587928</v>
      </c>
      <c r="F14" s="11">
        <v>0.13171308166389389</v>
      </c>
      <c r="G14" s="11">
        <v>9.9652423521194952E-2</v>
      </c>
      <c r="H14" s="11">
        <v>0.21491813798625059</v>
      </c>
      <c r="I14" s="11">
        <v>0.16164427223239095</v>
      </c>
      <c r="J14" s="11">
        <v>8.6640338466384623E-2</v>
      </c>
      <c r="K14" s="11">
        <v>0.12925556310716937</v>
      </c>
      <c r="L14" s="11">
        <v>0.19311203372328531</v>
      </c>
      <c r="M14" s="11">
        <v>0.20362027370379121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25">
      <c r="A15" s="2" t="s">
        <v>14</v>
      </c>
      <c r="B15" s="11">
        <v>-3.8844652765369424E-3</v>
      </c>
      <c r="C15" s="11">
        <v>0.2118100988676756</v>
      </c>
      <c r="D15" s="11">
        <v>0.12785603215293134</v>
      </c>
      <c r="E15" s="11">
        <v>0.20906468823676855</v>
      </c>
      <c r="F15" s="11">
        <v>0.28662599590596838</v>
      </c>
      <c r="G15" s="11">
        <v>0.31556907005417473</v>
      </c>
      <c r="H15" s="11">
        <v>0.26158689689692421</v>
      </c>
      <c r="I15" s="11">
        <v>0.33421246838916235</v>
      </c>
      <c r="J15" s="11">
        <v>0.17011250880208656</v>
      </c>
      <c r="K15" s="11">
        <v>0.19612727055484638</v>
      </c>
      <c r="L15" s="11">
        <v>0.31163902630629986</v>
      </c>
      <c r="M15" s="11">
        <v>0.25222111444667555</v>
      </c>
      <c r="N15" s="11">
        <v>0.27585527520189412</v>
      </c>
      <c r="O15" s="11">
        <v>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2" t="s">
        <v>15</v>
      </c>
      <c r="B16" s="11">
        <v>-3.8667998686821622E-2</v>
      </c>
      <c r="C16" s="11">
        <v>0.16559798348486113</v>
      </c>
      <c r="D16" s="11">
        <v>0.12136792325093916</v>
      </c>
      <c r="E16" s="11">
        <v>0.28982024526026934</v>
      </c>
      <c r="F16" s="11">
        <v>0.13592675380960018</v>
      </c>
      <c r="G16" s="11">
        <v>0.1881258423198561</v>
      </c>
      <c r="H16" s="11">
        <v>0.1479291207710953</v>
      </c>
      <c r="I16" s="11">
        <v>0.1629957484441231</v>
      </c>
      <c r="J16" s="11">
        <v>0.12997736194746601</v>
      </c>
      <c r="K16" s="11">
        <v>9.0377759222891998E-2</v>
      </c>
      <c r="L16" s="11">
        <v>0.22983029016637316</v>
      </c>
      <c r="M16" s="11">
        <v>0.18209775345903056</v>
      </c>
      <c r="N16" s="11">
        <v>8.7535659620755601E-2</v>
      </c>
      <c r="O16" s="11">
        <v>0.2089984900042825</v>
      </c>
      <c r="P16" s="11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x14ac:dyDescent="0.25">
      <c r="A17" s="2" t="s">
        <v>16</v>
      </c>
      <c r="B17" s="11">
        <v>4.3025903244136313E-2</v>
      </c>
      <c r="C17" s="11">
        <v>0.21839890606661652</v>
      </c>
      <c r="D17" s="11">
        <v>0.14676341189708489</v>
      </c>
      <c r="E17" s="11">
        <v>0.2666926022513148</v>
      </c>
      <c r="F17" s="11">
        <v>0.21144954462801777</v>
      </c>
      <c r="G17" s="11">
        <v>0.2300559536909299</v>
      </c>
      <c r="H17" s="11">
        <v>0.24489300650407578</v>
      </c>
      <c r="I17" s="11">
        <v>0.19087996219678499</v>
      </c>
      <c r="J17" s="11">
        <v>0.15841419921305336</v>
      </c>
      <c r="K17" s="11">
        <v>0.17670839788076151</v>
      </c>
      <c r="L17" s="11">
        <v>0.2898390162489155</v>
      </c>
      <c r="M17" s="11">
        <v>0.27784324283302764</v>
      </c>
      <c r="N17" s="11">
        <v>0.30564633178306239</v>
      </c>
      <c r="O17" s="11">
        <v>0.32245896879920172</v>
      </c>
      <c r="P17" s="11">
        <v>0.17210644350481422</v>
      </c>
      <c r="Q17" s="11">
        <v>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8" t="s">
        <v>17</v>
      </c>
      <c r="B18" s="11">
        <v>0.10344215965004554</v>
      </c>
      <c r="C18" s="11">
        <v>0.26902624207300901</v>
      </c>
      <c r="D18" s="11">
        <v>0.13842385094666954</v>
      </c>
      <c r="E18" s="11">
        <v>0.2179596556176458</v>
      </c>
      <c r="F18" s="11">
        <v>0.24103268994254837</v>
      </c>
      <c r="G18" s="11">
        <v>0.15376853564078588</v>
      </c>
      <c r="H18" s="11">
        <v>0.20692653684014883</v>
      </c>
      <c r="I18" s="11">
        <v>0.22554579337462022</v>
      </c>
      <c r="J18" s="11">
        <v>0.1488815250602151</v>
      </c>
      <c r="K18" s="11">
        <v>5.3524157110928436E-2</v>
      </c>
      <c r="L18" s="11">
        <v>0.11653802919149664</v>
      </c>
      <c r="M18" s="11">
        <v>0.11807213014386153</v>
      </c>
      <c r="N18" s="11">
        <v>0.13117372198229216</v>
      </c>
      <c r="O18" s="11">
        <v>0.263365550642366</v>
      </c>
      <c r="P18" s="11">
        <v>0.30142067597767841</v>
      </c>
      <c r="Q18" s="11">
        <v>0.19318149670505111</v>
      </c>
      <c r="R18" s="11">
        <v>1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x14ac:dyDescent="0.25">
      <c r="A19" s="2" t="s">
        <v>18</v>
      </c>
      <c r="B19" s="11">
        <v>2.2844347232202345E-2</v>
      </c>
      <c r="C19" s="11">
        <v>7.0652266258338925E-2</v>
      </c>
      <c r="D19" s="11">
        <v>0.13648685982044975</v>
      </c>
      <c r="E19" s="11">
        <v>0.1200375554648859</v>
      </c>
      <c r="F19" s="11">
        <v>0.29887384871916162</v>
      </c>
      <c r="G19" s="11">
        <v>0.33393114057202572</v>
      </c>
      <c r="H19" s="11">
        <v>0.24206372043500796</v>
      </c>
      <c r="I19" s="11">
        <v>0.38366778675379004</v>
      </c>
      <c r="J19" s="11">
        <v>0.23014257343101355</v>
      </c>
      <c r="K19" s="11">
        <v>6.733467685717319E-2</v>
      </c>
      <c r="L19" s="11">
        <v>0.15729824679087759</v>
      </c>
      <c r="M19" s="11">
        <v>0.28051240332659183</v>
      </c>
      <c r="N19" s="11">
        <v>0.20411908810458596</v>
      </c>
      <c r="O19" s="11">
        <v>0.30492206627703261</v>
      </c>
      <c r="P19" s="11">
        <v>0.13227200286910454</v>
      </c>
      <c r="Q19" s="11">
        <v>0.14654513753768258</v>
      </c>
      <c r="R19" s="11">
        <v>0.22184169374651178</v>
      </c>
      <c r="S19" s="11">
        <v>1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2" t="s">
        <v>19</v>
      </c>
      <c r="B20" s="11">
        <v>9.7547765019322732E-2</v>
      </c>
      <c r="C20" s="11">
        <v>0.1997264012123264</v>
      </c>
      <c r="D20" s="11">
        <v>0.25938357197599377</v>
      </c>
      <c r="E20" s="11">
        <v>0.35328602540135173</v>
      </c>
      <c r="F20" s="11">
        <v>0.19425698455513488</v>
      </c>
      <c r="G20" s="11">
        <v>0.16612854730879126</v>
      </c>
      <c r="H20" s="11">
        <v>0.15560514654068056</v>
      </c>
      <c r="I20" s="11">
        <v>0.11578349885335765</v>
      </c>
      <c r="J20" s="11">
        <v>0.13927610522577183</v>
      </c>
      <c r="K20" s="11">
        <v>0.13793564495300903</v>
      </c>
      <c r="L20" s="11">
        <v>0.28594337089689759</v>
      </c>
      <c r="M20" s="11">
        <v>0.30228009132849865</v>
      </c>
      <c r="N20" s="11">
        <v>0.12478152423169342</v>
      </c>
      <c r="O20" s="11">
        <v>0.23100035781159858</v>
      </c>
      <c r="P20" s="11">
        <v>0.25044634231705126</v>
      </c>
      <c r="Q20" s="11">
        <v>0.21122171255481925</v>
      </c>
      <c r="R20" s="11">
        <v>0.26534137020736542</v>
      </c>
      <c r="S20" s="11">
        <v>9.4021687341327098E-2</v>
      </c>
      <c r="T20" s="11">
        <v>1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5">
      <c r="A21" s="2" t="s">
        <v>20</v>
      </c>
      <c r="B21" s="11">
        <v>6.9937022260517637E-2</v>
      </c>
      <c r="C21" s="11">
        <v>0.1226601303898566</v>
      </c>
      <c r="D21" s="11">
        <v>0.10965646717148689</v>
      </c>
      <c r="E21" s="11">
        <v>0.12358240950459173</v>
      </c>
      <c r="F21" s="11">
        <v>0.19023689575371167</v>
      </c>
      <c r="G21" s="11">
        <v>0.11690165860866102</v>
      </c>
      <c r="H21" s="11">
        <v>0.18301848768667733</v>
      </c>
      <c r="I21" s="11">
        <v>0.10388896610226769</v>
      </c>
      <c r="J21" s="11">
        <v>7.9376969561581398E-2</v>
      </c>
      <c r="K21" s="11">
        <v>7.001221371321209E-2</v>
      </c>
      <c r="L21" s="11">
        <v>0.11687488768352676</v>
      </c>
      <c r="M21" s="11">
        <v>1.5926829740326522E-2</v>
      </c>
      <c r="N21" s="11">
        <v>0.10931626471338246</v>
      </c>
      <c r="O21" s="11">
        <v>0.15411359816154391</v>
      </c>
      <c r="P21" s="11">
        <v>0.1123636189715248</v>
      </c>
      <c r="Q21" s="11">
        <v>0.19455254297154931</v>
      </c>
      <c r="R21" s="11">
        <v>7.4196009035041505E-2</v>
      </c>
      <c r="S21" s="11">
        <v>8.6361076703427714E-2</v>
      </c>
      <c r="T21" s="11">
        <v>0.11241531236922105</v>
      </c>
      <c r="U21" s="1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2" t="s">
        <v>21</v>
      </c>
      <c r="B22" s="11">
        <v>0.17888056456925167</v>
      </c>
      <c r="C22" s="11">
        <v>0.15923178000385618</v>
      </c>
      <c r="D22" s="11">
        <v>0.1139741237644524</v>
      </c>
      <c r="E22" s="11">
        <v>8.2784006364785473E-2</v>
      </c>
      <c r="F22" s="11">
        <v>0.19850048100021556</v>
      </c>
      <c r="G22" s="11">
        <v>0.14488953207118704</v>
      </c>
      <c r="H22" s="11">
        <v>0.14747684771195013</v>
      </c>
      <c r="I22" s="11">
        <v>0.14106395793439178</v>
      </c>
      <c r="J22" s="11">
        <v>1.3877440362035989E-2</v>
      </c>
      <c r="K22" s="11">
        <v>0.11540371035370153</v>
      </c>
      <c r="L22" s="11">
        <v>0.12893917705109459</v>
      </c>
      <c r="M22" s="11">
        <v>0.24112645178378539</v>
      </c>
      <c r="N22" s="11">
        <v>0.25188355207419277</v>
      </c>
      <c r="O22" s="11">
        <v>0.18124445336790715</v>
      </c>
      <c r="P22" s="11">
        <v>0.16378235208979697</v>
      </c>
      <c r="Q22" s="11">
        <v>0.2225358482481842</v>
      </c>
      <c r="R22" s="11">
        <v>0.11830999773620607</v>
      </c>
      <c r="S22" s="11">
        <v>5.3603027923889275E-2</v>
      </c>
      <c r="T22" s="11">
        <v>6.4399153990647107E-2</v>
      </c>
      <c r="U22" s="11">
        <v>0.10180359030274562</v>
      </c>
      <c r="V22" s="11">
        <v>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x14ac:dyDescent="0.25">
      <c r="A23" s="2" t="s">
        <v>22</v>
      </c>
      <c r="B23" s="11">
        <v>-7.2800549195228811E-2</v>
      </c>
      <c r="C23" s="11">
        <v>0.11348823772759646</v>
      </c>
      <c r="D23" s="11">
        <v>2.3797700043841411E-2</v>
      </c>
      <c r="E23" s="11">
        <v>0.16374080737895752</v>
      </c>
      <c r="F23" s="11">
        <v>0.19862404843726214</v>
      </c>
      <c r="G23" s="11">
        <v>0.27243292339218189</v>
      </c>
      <c r="H23" s="11">
        <v>0.1976721355067563</v>
      </c>
      <c r="I23" s="11">
        <v>0.23942426958718213</v>
      </c>
      <c r="J23" s="11">
        <v>0.15657557076679923</v>
      </c>
      <c r="K23" s="11">
        <v>0.11023040665313098</v>
      </c>
      <c r="L23" s="11">
        <v>0.15085444448759502</v>
      </c>
      <c r="M23" s="11">
        <v>0.23442801013641551</v>
      </c>
      <c r="N23" s="11">
        <v>0.12587133497862976</v>
      </c>
      <c r="O23" s="11">
        <v>0.21066603931623321</v>
      </c>
      <c r="P23" s="11">
        <v>0.18368998887294041</v>
      </c>
      <c r="Q23" s="11">
        <v>0.20482551059523207</v>
      </c>
      <c r="R23" s="11">
        <v>0.22422459027567737</v>
      </c>
      <c r="S23" s="11">
        <v>0.30675689197085748</v>
      </c>
      <c r="T23" s="11">
        <v>0.17162126015540249</v>
      </c>
      <c r="U23" s="11">
        <v>5.5601836806348122E-2</v>
      </c>
      <c r="V23" s="11">
        <v>0.12910196460721707</v>
      </c>
      <c r="W23" s="11">
        <v>1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8" t="s">
        <v>23</v>
      </c>
      <c r="B24" s="11">
        <v>6.5993266739883663E-2</v>
      </c>
      <c r="C24" s="11">
        <v>0.18289892780258102</v>
      </c>
      <c r="D24" s="11">
        <v>0.10407019585833467</v>
      </c>
      <c r="E24" s="11">
        <v>1.6771576300019183E-2</v>
      </c>
      <c r="F24" s="11">
        <v>0.17391579875784047</v>
      </c>
      <c r="G24" s="11">
        <v>0.23114435457934138</v>
      </c>
      <c r="H24" s="11">
        <v>2.9929132156242738E-2</v>
      </c>
      <c r="I24" s="11">
        <v>0.24030263296532173</v>
      </c>
      <c r="J24" s="11">
        <v>2.6168071999870958E-2</v>
      </c>
      <c r="K24" s="11">
        <v>3.8476318915462507E-2</v>
      </c>
      <c r="L24" s="11">
        <v>0.17949068864595327</v>
      </c>
      <c r="M24" s="11">
        <v>0.22529713807292512</v>
      </c>
      <c r="N24" s="11">
        <v>9.8239570831578665E-2</v>
      </c>
      <c r="O24" s="11">
        <v>0.16613491522077159</v>
      </c>
      <c r="P24" s="11">
        <v>9.1998769669275449E-2</v>
      </c>
      <c r="Q24" s="11">
        <v>0.16368933097542368</v>
      </c>
      <c r="R24" s="11">
        <v>0.14271202637012179</v>
      </c>
      <c r="S24" s="11">
        <v>0.20383982238708234</v>
      </c>
      <c r="T24" s="11">
        <v>4.1017719320110745E-2</v>
      </c>
      <c r="U24" s="11">
        <v>-0.133491923851042</v>
      </c>
      <c r="V24" s="11">
        <v>7.2700648286124797E-2</v>
      </c>
      <c r="W24" s="11">
        <v>0.12226162876222563</v>
      </c>
      <c r="X24" s="11">
        <v>1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x14ac:dyDescent="0.25">
      <c r="A25" s="2" t="s">
        <v>24</v>
      </c>
      <c r="B25" s="11">
        <v>7.2076802887898498E-3</v>
      </c>
      <c r="C25" s="11">
        <v>7.826045792144444E-2</v>
      </c>
      <c r="D25" s="11">
        <v>8.0107286653512924E-2</v>
      </c>
      <c r="E25" s="11">
        <v>3.6513186505385785E-2</v>
      </c>
      <c r="F25" s="11">
        <v>9.7961664944726315E-2</v>
      </c>
      <c r="G25" s="11">
        <v>0.19916004876234489</v>
      </c>
      <c r="H25" s="11">
        <v>3.2287762568100967E-2</v>
      </c>
      <c r="I25" s="11">
        <v>0.1216341756677233</v>
      </c>
      <c r="J25" s="11">
        <v>0.10698448198402159</v>
      </c>
      <c r="K25" s="11">
        <v>4.1989921993968601E-2</v>
      </c>
      <c r="L25" s="11">
        <v>0.11385152262436574</v>
      </c>
      <c r="M25" s="11">
        <v>0.20950457806876821</v>
      </c>
      <c r="N25" s="11">
        <v>1.9711225554145576E-2</v>
      </c>
      <c r="O25" s="11">
        <v>3.0421629032952795E-2</v>
      </c>
      <c r="P25" s="11">
        <v>0.13947032754856398</v>
      </c>
      <c r="Q25" s="11">
        <v>0.10127166547532374</v>
      </c>
      <c r="R25" s="11">
        <v>8.7295632342807183E-2</v>
      </c>
      <c r="S25" s="11">
        <v>3.4097246456247718E-2</v>
      </c>
      <c r="T25" s="11">
        <v>6.3828300238032071E-2</v>
      </c>
      <c r="U25" s="11">
        <v>8.2619129389675125E-2</v>
      </c>
      <c r="V25" s="11">
        <v>8.4040354824700486E-2</v>
      </c>
      <c r="W25" s="11">
        <v>4.5038527484672124E-2</v>
      </c>
      <c r="X25" s="11">
        <v>9.1091098515571095E-2</v>
      </c>
      <c r="Y25" s="11">
        <v>1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2" t="s">
        <v>25</v>
      </c>
      <c r="B26" s="11">
        <v>4.0610975145646024E-2</v>
      </c>
      <c r="C26" s="11">
        <v>0.23072100346447191</v>
      </c>
      <c r="D26" s="11">
        <v>4.7221540468291898E-2</v>
      </c>
      <c r="E26" s="11">
        <v>0.18802183980014789</v>
      </c>
      <c r="F26" s="11">
        <v>0.17786637770525868</v>
      </c>
      <c r="G26" s="11">
        <v>0.22221645900082293</v>
      </c>
      <c r="H26" s="11">
        <v>0.17493518917055739</v>
      </c>
      <c r="I26" s="11">
        <v>0.11527600971692835</v>
      </c>
      <c r="J26" s="11">
        <v>0.18075255962272879</v>
      </c>
      <c r="K26" s="11">
        <v>9.0520577115202436E-2</v>
      </c>
      <c r="L26" s="11">
        <v>0.14308228185874333</v>
      </c>
      <c r="M26" s="11">
        <v>0.14083914374821602</v>
      </c>
      <c r="N26" s="11">
        <v>0.13558511449503025</v>
      </c>
      <c r="O26" s="11">
        <v>0.14738984481044914</v>
      </c>
      <c r="P26" s="11">
        <v>8.9923646848105693E-2</v>
      </c>
      <c r="Q26" s="11">
        <v>0.12403601330130841</v>
      </c>
      <c r="R26" s="11">
        <v>0.22389071652586212</v>
      </c>
      <c r="S26" s="11">
        <v>0.24563976331993082</v>
      </c>
      <c r="T26" s="11">
        <v>0.13775640708174614</v>
      </c>
      <c r="U26" s="11">
        <v>9.4600445113587853E-2</v>
      </c>
      <c r="V26" s="11">
        <v>0.14463125690689962</v>
      </c>
      <c r="W26" s="11">
        <v>0.17767379063616659</v>
      </c>
      <c r="X26" s="11">
        <v>0.15454428004169474</v>
      </c>
      <c r="Y26" s="11">
        <v>0.1507542481043562</v>
      </c>
      <c r="Z26" s="11">
        <v>1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x14ac:dyDescent="0.25">
      <c r="A27" s="7" t="s">
        <v>26</v>
      </c>
      <c r="B27" s="11">
        <v>3.4623422630064814E-2</v>
      </c>
      <c r="C27" s="11">
        <v>0.10994457649501051</v>
      </c>
      <c r="D27" s="11">
        <v>0.10712346356190813</v>
      </c>
      <c r="E27" s="11">
        <v>0.1391697129277073</v>
      </c>
      <c r="F27" s="11">
        <v>0.26975773832117061</v>
      </c>
      <c r="G27" s="11">
        <v>0.41280190952034096</v>
      </c>
      <c r="H27" s="11">
        <v>0.26454694398406159</v>
      </c>
      <c r="I27" s="11">
        <v>0.28561827184754857</v>
      </c>
      <c r="J27" s="11">
        <v>0.13745644266405596</v>
      </c>
      <c r="K27" s="11">
        <v>0.12204255746381792</v>
      </c>
      <c r="L27" s="11">
        <v>0.20350789197533126</v>
      </c>
      <c r="M27" s="11">
        <v>0.25777571586207249</v>
      </c>
      <c r="N27" s="11">
        <v>0.20604277308364266</v>
      </c>
      <c r="O27" s="11">
        <v>0.24536269536708588</v>
      </c>
      <c r="P27" s="11">
        <v>0.157414722047195</v>
      </c>
      <c r="Q27" s="11">
        <v>0.2578333664107591</v>
      </c>
      <c r="R27" s="11">
        <v>0.12943245726440561</v>
      </c>
      <c r="S27" s="11">
        <v>0.24534513019343041</v>
      </c>
      <c r="T27" s="11">
        <v>0.17590812672133357</v>
      </c>
      <c r="U27" s="11">
        <v>0.16795256263766067</v>
      </c>
      <c r="V27" s="11">
        <v>0.21536123751736566</v>
      </c>
      <c r="W27" s="11">
        <v>0.49587394595714751</v>
      </c>
      <c r="X27" s="11">
        <v>0.20473866018890918</v>
      </c>
      <c r="Y27" s="11">
        <v>0.10089936600534469</v>
      </c>
      <c r="Z27" s="11">
        <v>0.30843393039519246</v>
      </c>
      <c r="AA27" s="11">
        <v>1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2" t="s">
        <v>27</v>
      </c>
      <c r="B28" s="11">
        <v>4.1870105091196423E-2</v>
      </c>
      <c r="C28" s="11">
        <v>0.19047643009122414</v>
      </c>
      <c r="D28" s="11">
        <v>0.10591032777171226</v>
      </c>
      <c r="E28" s="11">
        <v>0.119816509310106</v>
      </c>
      <c r="F28" s="11">
        <v>0.24471263701799631</v>
      </c>
      <c r="G28" s="11">
        <v>0.26555861931099883</v>
      </c>
      <c r="H28" s="11">
        <v>0.19672427264873094</v>
      </c>
      <c r="I28" s="11">
        <v>0.18920727550140518</v>
      </c>
      <c r="J28" s="11">
        <v>0.13576179131909652</v>
      </c>
      <c r="K28" s="11">
        <v>0.16175181166962876</v>
      </c>
      <c r="L28" s="11">
        <v>0.24764961493660373</v>
      </c>
      <c r="M28" s="11">
        <v>0.37627927648120268</v>
      </c>
      <c r="N28" s="11">
        <v>0.28387734780945606</v>
      </c>
      <c r="O28" s="11">
        <v>0.22509226610054495</v>
      </c>
      <c r="P28" s="11">
        <v>0.13876971951016751</v>
      </c>
      <c r="Q28" s="11">
        <v>0.29722587304076492</v>
      </c>
      <c r="R28" s="11">
        <v>0.16090484213746079</v>
      </c>
      <c r="S28" s="11">
        <v>0.23423497319607822</v>
      </c>
      <c r="T28" s="11">
        <v>0.18326351152835177</v>
      </c>
      <c r="U28" s="11">
        <v>9.0377950793659054E-2</v>
      </c>
      <c r="V28" s="11">
        <v>0.24478104841307924</v>
      </c>
      <c r="W28" s="11">
        <v>0.16708826594566289</v>
      </c>
      <c r="X28" s="11">
        <v>0.18479266841281924</v>
      </c>
      <c r="Y28" s="11">
        <v>0.17108040843788822</v>
      </c>
      <c r="Z28" s="11">
        <v>0.3204119127870485</v>
      </c>
      <c r="AA28" s="11">
        <v>0.27230096031423845</v>
      </c>
      <c r="AB28" s="11">
        <v>1</v>
      </c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x14ac:dyDescent="0.25">
      <c r="A29" s="2" t="s">
        <v>28</v>
      </c>
      <c r="B29" s="11">
        <v>7.7078692012015726E-2</v>
      </c>
      <c r="C29" s="11">
        <v>3.0278457781548366E-2</v>
      </c>
      <c r="D29" s="11">
        <v>5.5090860524045155E-3</v>
      </c>
      <c r="E29" s="11">
        <v>7.6571388946148997E-2</v>
      </c>
      <c r="F29" s="11">
        <v>0.15809108614742728</v>
      </c>
      <c r="G29" s="11">
        <v>0.13985635047769998</v>
      </c>
      <c r="H29" s="11">
        <v>5.9500771886503934E-2</v>
      </c>
      <c r="I29" s="11">
        <v>9.6790984271540093E-2</v>
      </c>
      <c r="J29" s="11">
        <v>0.14275510155998225</v>
      </c>
      <c r="K29" s="11">
        <v>4.2266373473081917E-2</v>
      </c>
      <c r="L29" s="11">
        <v>0.1980611681206742</v>
      </c>
      <c r="M29" s="11">
        <v>9.9545055653909222E-3</v>
      </c>
      <c r="N29" s="11">
        <v>4.643739628709511E-2</v>
      </c>
      <c r="O29" s="11">
        <v>0.17304128941838137</v>
      </c>
      <c r="P29" s="11">
        <v>0.17034687286498723</v>
      </c>
      <c r="Q29" s="11">
        <v>3.4556233392963862E-3</v>
      </c>
      <c r="R29" s="11">
        <v>0.13207426187954616</v>
      </c>
      <c r="S29" s="11">
        <v>7.0246010517105745E-2</v>
      </c>
      <c r="T29" s="11">
        <v>1.8134789933410136E-2</v>
      </c>
      <c r="U29" s="11">
        <v>6.8110706589861431E-2</v>
      </c>
      <c r="V29" s="11">
        <v>-6.9157651421242704E-4</v>
      </c>
      <c r="W29" s="11">
        <v>8.1773438195497608E-2</v>
      </c>
      <c r="X29" s="11">
        <v>6.4412907300182523E-2</v>
      </c>
      <c r="Y29" s="11">
        <v>0.17980202546486929</v>
      </c>
      <c r="Z29" s="11">
        <v>6.4140744449258671E-2</v>
      </c>
      <c r="AA29" s="11">
        <v>0.13214235422998222</v>
      </c>
      <c r="AB29" s="11">
        <v>7.7119692117085872E-2</v>
      </c>
      <c r="AC29" s="11">
        <v>1</v>
      </c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2" t="s">
        <v>29</v>
      </c>
      <c r="B30" s="11">
        <v>-0.14619665521814718</v>
      </c>
      <c r="C30" s="11">
        <v>0.25992634506785933</v>
      </c>
      <c r="D30" s="11">
        <v>1.3127807963427435E-2</v>
      </c>
      <c r="E30" s="11">
        <v>0.18206407325148452</v>
      </c>
      <c r="F30" s="11">
        <v>0.20400439029383485</v>
      </c>
      <c r="G30" s="11">
        <v>0.4269550287587846</v>
      </c>
      <c r="H30" s="11">
        <v>0.14534397906736335</v>
      </c>
      <c r="I30" s="11">
        <v>0.23232752068150084</v>
      </c>
      <c r="J30" s="11">
        <v>0.14502789460999257</v>
      </c>
      <c r="K30" s="11">
        <v>0.12059583016344944</v>
      </c>
      <c r="L30" s="11">
        <v>0.25085555215334132</v>
      </c>
      <c r="M30" s="11">
        <v>0.25967857465917094</v>
      </c>
      <c r="N30" s="11">
        <v>8.7158073979997766E-2</v>
      </c>
      <c r="O30" s="11">
        <v>0.17019582055800481</v>
      </c>
      <c r="P30" s="11">
        <v>0.26855616945800298</v>
      </c>
      <c r="Q30" s="11">
        <v>0.14128697489309403</v>
      </c>
      <c r="R30" s="11">
        <v>0.22816637914692389</v>
      </c>
      <c r="S30" s="11">
        <v>0.28010161317913967</v>
      </c>
      <c r="T30" s="11">
        <v>0.1552063257100581</v>
      </c>
      <c r="U30" s="11">
        <v>6.0599872887980397E-2</v>
      </c>
      <c r="V30" s="11">
        <v>0.11278465295019971</v>
      </c>
      <c r="W30" s="11">
        <v>0.37126225795075973</v>
      </c>
      <c r="X30" s="11">
        <v>0.20963480328150039</v>
      </c>
      <c r="Y30" s="11">
        <v>0.24533309248377075</v>
      </c>
      <c r="Z30" s="11">
        <v>0.30474585136419485</v>
      </c>
      <c r="AA30" s="11">
        <v>0.35698531603574862</v>
      </c>
      <c r="AB30" s="11">
        <v>0.23657336135902834</v>
      </c>
      <c r="AC30" s="11">
        <v>0.11180104345655856</v>
      </c>
      <c r="AD30" s="11">
        <v>1</v>
      </c>
      <c r="AE30" s="11"/>
      <c r="AF30" s="11"/>
      <c r="AG30" s="11"/>
      <c r="AH30" s="11"/>
      <c r="AI30" s="11"/>
      <c r="AJ30" s="11"/>
      <c r="AK30" s="11"/>
    </row>
    <row r="31" spans="1:37" x14ac:dyDescent="0.25">
      <c r="A31" s="2" t="s">
        <v>30</v>
      </c>
      <c r="B31" s="11">
        <v>1.5717958277261412E-2</v>
      </c>
      <c r="C31" s="11">
        <v>0.18629182312320638</v>
      </c>
      <c r="D31" s="11">
        <v>-8.6914958619465285E-3</v>
      </c>
      <c r="E31" s="11">
        <v>0.15650181852406833</v>
      </c>
      <c r="F31" s="11">
        <v>0.22880051142906299</v>
      </c>
      <c r="G31" s="11">
        <v>0.41304321035795111</v>
      </c>
      <c r="H31" s="11">
        <v>0.22255105565394245</v>
      </c>
      <c r="I31" s="11">
        <v>0.22783873358943318</v>
      </c>
      <c r="J31" s="11">
        <v>0.10293194914796763</v>
      </c>
      <c r="K31" s="11">
        <v>0.21841798473830662</v>
      </c>
      <c r="L31" s="11">
        <v>0.19707950745388084</v>
      </c>
      <c r="M31" s="11">
        <v>0.19335537722012144</v>
      </c>
      <c r="N31" s="11">
        <v>0.16194171082193332</v>
      </c>
      <c r="O31" s="11">
        <v>0.22644010220357644</v>
      </c>
      <c r="P31" s="11">
        <v>9.8648911542356804E-2</v>
      </c>
      <c r="Q31" s="11">
        <v>0.11059157523151029</v>
      </c>
      <c r="R31" s="11">
        <v>0.21010653904588628</v>
      </c>
      <c r="S31" s="11">
        <v>0.30983793347740857</v>
      </c>
      <c r="T31" s="11">
        <v>7.7136934212425345E-2</v>
      </c>
      <c r="U31" s="11">
        <v>0.10174242304886963</v>
      </c>
      <c r="V31" s="11">
        <v>0.14853465547632813</v>
      </c>
      <c r="W31" s="11">
        <v>0.2375307124774747</v>
      </c>
      <c r="X31" s="11">
        <v>0.21245434871447461</v>
      </c>
      <c r="Y31" s="11">
        <v>0.12717674351326638</v>
      </c>
      <c r="Z31" s="11">
        <v>0.35235454081186807</v>
      </c>
      <c r="AA31" s="11">
        <v>0.32095734924059371</v>
      </c>
      <c r="AB31" s="11">
        <v>0.17479769180115504</v>
      </c>
      <c r="AC31" s="11">
        <v>0.23134642439326608</v>
      </c>
      <c r="AD31" s="11">
        <v>0.41742935340922693</v>
      </c>
      <c r="AE31" s="11">
        <v>1</v>
      </c>
      <c r="AF31" s="11"/>
      <c r="AG31" s="11"/>
      <c r="AH31" s="11"/>
      <c r="AI31" s="11"/>
      <c r="AJ31" s="11"/>
      <c r="AK31" s="11"/>
    </row>
    <row r="32" spans="1:37" x14ac:dyDescent="0.25">
      <c r="A32" s="2" t="s">
        <v>31</v>
      </c>
      <c r="B32" s="11">
        <v>-5.6167201516418304E-2</v>
      </c>
      <c r="C32" s="11">
        <v>6.6980415786509012E-2</v>
      </c>
      <c r="D32" s="11">
        <v>4.8246299386543231E-3</v>
      </c>
      <c r="E32" s="11">
        <v>0.17410580994852493</v>
      </c>
      <c r="F32" s="11">
        <v>3.2098045213914135E-2</v>
      </c>
      <c r="G32" s="11">
        <v>0.20231249676841742</v>
      </c>
      <c r="H32" s="11">
        <v>0.14586646191428568</v>
      </c>
      <c r="I32" s="11">
        <v>0.15549490071707836</v>
      </c>
      <c r="J32" s="11">
        <v>6.1731903466226201E-2</v>
      </c>
      <c r="K32" s="11">
        <v>8.4039634031837424E-2</v>
      </c>
      <c r="L32" s="11">
        <v>9.6212998027604787E-2</v>
      </c>
      <c r="M32" s="11">
        <v>0.15498309636612065</v>
      </c>
      <c r="N32" s="11">
        <v>1.6656877269249113E-2</v>
      </c>
      <c r="O32" s="11">
        <v>3.372172958472977E-2</v>
      </c>
      <c r="P32" s="11">
        <v>0.11945269294435822</v>
      </c>
      <c r="Q32" s="11">
        <v>0.12509812723725003</v>
      </c>
      <c r="R32" s="11">
        <v>0.15508149536404914</v>
      </c>
      <c r="S32" s="11">
        <v>0.21287071854133321</v>
      </c>
      <c r="T32" s="11">
        <v>6.3619105921508878E-2</v>
      </c>
      <c r="U32" s="11">
        <v>-1.8121080900688985E-3</v>
      </c>
      <c r="V32" s="11">
        <v>3.7620366671968865E-2</v>
      </c>
      <c r="W32" s="11">
        <v>0.39339349699863851</v>
      </c>
      <c r="X32" s="11">
        <v>0.15897594623101755</v>
      </c>
      <c r="Y32" s="11">
        <v>0.1447904879692325</v>
      </c>
      <c r="Z32" s="11">
        <v>0.16092606781774979</v>
      </c>
      <c r="AA32" s="11">
        <v>0.22648879619967546</v>
      </c>
      <c r="AB32" s="11">
        <v>0.12376052803333777</v>
      </c>
      <c r="AC32" s="11">
        <v>8.4141332225651205E-2</v>
      </c>
      <c r="AD32" s="11">
        <v>0.27012680208832551</v>
      </c>
      <c r="AE32" s="11">
        <v>0.2025039451551599</v>
      </c>
      <c r="AF32" s="11">
        <v>1</v>
      </c>
      <c r="AG32" s="11"/>
      <c r="AH32" s="11"/>
      <c r="AI32" s="11"/>
      <c r="AJ32" s="11"/>
      <c r="AK32" s="11"/>
    </row>
    <row r="33" spans="1:37" x14ac:dyDescent="0.25">
      <c r="A33" s="2" t="s">
        <v>32</v>
      </c>
      <c r="B33" s="11">
        <v>7.0350070380334829E-3</v>
      </c>
      <c r="C33" s="11">
        <v>0.10677565539833395</v>
      </c>
      <c r="D33" s="11">
        <v>6.641981236411483E-2</v>
      </c>
      <c r="E33" s="11">
        <v>0.14832504364813737</v>
      </c>
      <c r="F33" s="11">
        <v>2.9441045922567598E-2</v>
      </c>
      <c r="G33" s="11">
        <v>4.7485434288369661E-2</v>
      </c>
      <c r="H33" s="11">
        <v>4.2245113888261236E-2</v>
      </c>
      <c r="I33" s="11">
        <v>3.7388820932262512E-3</v>
      </c>
      <c r="J33" s="11">
        <v>3.8337640091890808E-3</v>
      </c>
      <c r="K33" s="11">
        <v>5.4352698116330311E-2</v>
      </c>
      <c r="L33" s="11">
        <v>7.4979572368735009E-2</v>
      </c>
      <c r="M33" s="11">
        <v>8.97703094480201E-2</v>
      </c>
      <c r="N33" s="11">
        <v>0.19221075751095892</v>
      </c>
      <c r="O33" s="11">
        <v>1.3651570066049138E-2</v>
      </c>
      <c r="P33" s="11">
        <v>-3.7669919690483562E-2</v>
      </c>
      <c r="Q33" s="11">
        <v>0.10773594043401924</v>
      </c>
      <c r="R33" s="11">
        <v>-7.4203460643737994E-4</v>
      </c>
      <c r="S33" s="11">
        <v>5.2633903681554559E-2</v>
      </c>
      <c r="T33" s="11">
        <v>3.6829988014588678E-2</v>
      </c>
      <c r="U33" s="11">
        <v>5.5226668976057276E-2</v>
      </c>
      <c r="V33" s="11">
        <v>0.14108293106239153</v>
      </c>
      <c r="W33" s="11">
        <v>3.0779408535193242E-2</v>
      </c>
      <c r="X33" s="11">
        <v>4.3933789113672975E-2</v>
      </c>
      <c r="Y33" s="11">
        <v>2.527977360039213E-2</v>
      </c>
      <c r="Z33" s="11">
        <v>0.25444314740375551</v>
      </c>
      <c r="AA33" s="11">
        <v>4.6531679596013086E-2</v>
      </c>
      <c r="AB33" s="11">
        <v>0.23918587934715213</v>
      </c>
      <c r="AC33" s="11">
        <v>-5.7145204216974117E-2</v>
      </c>
      <c r="AD33" s="11">
        <v>0.10462717128199334</v>
      </c>
      <c r="AE33" s="11">
        <v>7.4457387505375047E-2</v>
      </c>
      <c r="AF33" s="11">
        <v>0.17478518713549543</v>
      </c>
      <c r="AG33" s="11">
        <v>1</v>
      </c>
      <c r="AH33" s="11"/>
      <c r="AI33" s="11"/>
      <c r="AJ33" s="11"/>
      <c r="AK33" s="11"/>
    </row>
    <row r="34" spans="1:37" x14ac:dyDescent="0.25">
      <c r="A34" s="2" t="s">
        <v>33</v>
      </c>
      <c r="B34" s="11">
        <v>-6.6168303185802904E-3</v>
      </c>
      <c r="C34" s="11">
        <v>0.14030752079295386</v>
      </c>
      <c r="D34" s="11">
        <v>0.17202220877409335</v>
      </c>
      <c r="E34" s="11">
        <v>7.8053068038194312E-2</v>
      </c>
      <c r="F34" s="11">
        <v>0.14020467444471565</v>
      </c>
      <c r="G34" s="11">
        <v>0.32996627468461409</v>
      </c>
      <c r="H34" s="11">
        <v>6.2660236806234587E-2</v>
      </c>
      <c r="I34" s="11">
        <v>0.13069191436006411</v>
      </c>
      <c r="J34" s="11">
        <v>2.1729190910365168E-2</v>
      </c>
      <c r="K34" s="11">
        <v>5.4552743657107758E-2</v>
      </c>
      <c r="L34" s="11">
        <v>0.11009253793372073</v>
      </c>
      <c r="M34" s="11">
        <v>0.20600759476935043</v>
      </c>
      <c r="N34" s="11">
        <v>6.1721520264562631E-2</v>
      </c>
      <c r="O34" s="11">
        <v>0.15422380954846748</v>
      </c>
      <c r="P34" s="11">
        <v>4.333866153372181E-2</v>
      </c>
      <c r="Q34" s="11">
        <v>0.14711749619860418</v>
      </c>
      <c r="R34" s="11">
        <v>8.966193456823851E-2</v>
      </c>
      <c r="S34" s="11">
        <v>0.20730345788996396</v>
      </c>
      <c r="T34" s="11">
        <v>0.12709304989258677</v>
      </c>
      <c r="U34" s="11">
        <v>7.1976784345731321E-2</v>
      </c>
      <c r="V34" s="11">
        <v>0.11076907287975865</v>
      </c>
      <c r="W34" s="11">
        <v>0.12996555005861085</v>
      </c>
      <c r="X34" s="11">
        <v>0.24489145218638456</v>
      </c>
      <c r="Y34" s="11">
        <v>0.13388622766782954</v>
      </c>
      <c r="Z34" s="11">
        <v>0.15873920647067571</v>
      </c>
      <c r="AA34" s="11">
        <v>0.25339681417185883</v>
      </c>
      <c r="AB34" s="11">
        <v>0.20906481790241613</v>
      </c>
      <c r="AC34" s="11">
        <v>-3.4560352672971875E-2</v>
      </c>
      <c r="AD34" s="11">
        <v>0.26874148215223598</v>
      </c>
      <c r="AE34" s="11">
        <v>0.19418026377257502</v>
      </c>
      <c r="AF34" s="11">
        <v>0.24089672571009901</v>
      </c>
      <c r="AG34" s="11">
        <v>0.2165133520517929</v>
      </c>
      <c r="AH34" s="11">
        <v>1</v>
      </c>
      <c r="AI34" s="11"/>
      <c r="AJ34" s="11"/>
      <c r="AK34" s="11"/>
    </row>
    <row r="35" spans="1:37" x14ac:dyDescent="0.25">
      <c r="A35" s="2" t="s">
        <v>34</v>
      </c>
      <c r="B35" s="11">
        <v>-6.4459704755672573E-2</v>
      </c>
      <c r="C35" s="11">
        <v>0.1348550531855055</v>
      </c>
      <c r="D35" s="11">
        <v>2.9344061547847407E-2</v>
      </c>
      <c r="E35" s="11">
        <v>9.6747578674503884E-2</v>
      </c>
      <c r="F35" s="11">
        <v>0.10434872108372635</v>
      </c>
      <c r="G35" s="11">
        <v>0.18792600254352707</v>
      </c>
      <c r="H35" s="11">
        <v>0.15069931123771041</v>
      </c>
      <c r="I35" s="11">
        <v>0.19429395067453101</v>
      </c>
      <c r="J35" s="11">
        <v>0.10958646683796638</v>
      </c>
      <c r="K35" s="11">
        <v>7.9032654435267663E-2</v>
      </c>
      <c r="L35" s="11">
        <v>8.9513522160473785E-2</v>
      </c>
      <c r="M35" s="11">
        <v>0.16082307467203494</v>
      </c>
      <c r="N35" s="11">
        <v>6.0273429086073832E-2</v>
      </c>
      <c r="O35" s="11">
        <v>0.13297227649775328</v>
      </c>
      <c r="P35" s="11">
        <v>0.12320015455389717</v>
      </c>
      <c r="Q35" s="11">
        <v>0.16694483924062875</v>
      </c>
      <c r="R35" s="11">
        <v>0.15489785537410225</v>
      </c>
      <c r="S35" s="11">
        <v>0.25098338685392968</v>
      </c>
      <c r="T35" s="11">
        <v>4.9627450716569814E-2</v>
      </c>
      <c r="U35" s="11">
        <v>3.2047201652574617E-2</v>
      </c>
      <c r="V35" s="11">
        <v>3.1217367347609604E-2</v>
      </c>
      <c r="W35" s="11">
        <v>0.17523351920053504</v>
      </c>
      <c r="X35" s="11">
        <v>0.10939659495694742</v>
      </c>
      <c r="Y35" s="11">
        <v>7.5036513850828088E-2</v>
      </c>
      <c r="Z35" s="11">
        <v>0.15814124765765522</v>
      </c>
      <c r="AA35" s="11">
        <v>0.17083833561100459</v>
      </c>
      <c r="AB35" s="11">
        <v>0.22003410651182467</v>
      </c>
      <c r="AC35" s="11">
        <v>3.5114283014695782E-2</v>
      </c>
      <c r="AD35" s="11">
        <v>0.19324931317983254</v>
      </c>
      <c r="AE35" s="11">
        <v>0.13413570261731173</v>
      </c>
      <c r="AF35" s="11">
        <v>9.5149243587464433E-2</v>
      </c>
      <c r="AG35" s="11">
        <v>0.10177625707642685</v>
      </c>
      <c r="AH35" s="11">
        <v>0.1594134526194165</v>
      </c>
      <c r="AI35" s="11">
        <v>1</v>
      </c>
      <c r="AJ35" s="11"/>
      <c r="AK35" s="11"/>
    </row>
    <row r="36" spans="1:37" x14ac:dyDescent="0.25">
      <c r="A36" s="2" t="s">
        <v>35</v>
      </c>
      <c r="B36" s="11">
        <v>2.8516755093767405E-2</v>
      </c>
      <c r="C36" s="11">
        <v>0.2200274357491874</v>
      </c>
      <c r="D36" s="11">
        <v>0.10754577473603455</v>
      </c>
      <c r="E36" s="11">
        <v>0.17933438044908667</v>
      </c>
      <c r="F36" s="11">
        <v>7.7476766892798546E-2</v>
      </c>
      <c r="G36" s="11">
        <v>0.28874104011937879</v>
      </c>
      <c r="H36" s="11">
        <v>0.19600229426744104</v>
      </c>
      <c r="I36" s="11">
        <v>0.19048902546363908</v>
      </c>
      <c r="J36" s="11">
        <v>0.10195696448881117</v>
      </c>
      <c r="K36" s="11">
        <v>0.12357725121968902</v>
      </c>
      <c r="L36" s="11">
        <v>0.18864792574205583</v>
      </c>
      <c r="M36" s="11">
        <v>0.29175575265222031</v>
      </c>
      <c r="N36" s="11">
        <v>0.25448723164330839</v>
      </c>
      <c r="O36" s="11">
        <v>0.21804667524157176</v>
      </c>
      <c r="P36" s="11">
        <v>0.13427209146563551</v>
      </c>
      <c r="Q36" s="11">
        <v>0.23696487034747113</v>
      </c>
      <c r="R36" s="11">
        <v>0.20887059762309912</v>
      </c>
      <c r="S36" s="11">
        <v>0.19243033978548302</v>
      </c>
      <c r="T36" s="11">
        <v>0.11136342697686639</v>
      </c>
      <c r="U36" s="11">
        <v>2.8547080398469937E-2</v>
      </c>
      <c r="V36" s="11">
        <v>0.12708451620428626</v>
      </c>
      <c r="W36" s="11">
        <v>0.25890841627463773</v>
      </c>
      <c r="X36" s="11">
        <v>0.13969427811544238</v>
      </c>
      <c r="Y36" s="11">
        <v>0.15929479168428784</v>
      </c>
      <c r="Z36" s="11">
        <v>0.18164930524091202</v>
      </c>
      <c r="AA36" s="11">
        <v>0.21195670082325385</v>
      </c>
      <c r="AB36" s="11">
        <v>0.2598678862404159</v>
      </c>
      <c r="AC36" s="11">
        <v>0.16795353408585198</v>
      </c>
      <c r="AD36" s="11">
        <v>0.30324907766287756</v>
      </c>
      <c r="AE36" s="11">
        <v>0.30619627353556106</v>
      </c>
      <c r="AF36" s="11">
        <v>6.3133869717815802E-2</v>
      </c>
      <c r="AG36" s="11">
        <v>5.8310746663825163E-3</v>
      </c>
      <c r="AH36" s="11">
        <v>6.2793746932781336E-2</v>
      </c>
      <c r="AI36" s="11">
        <v>0.16638302947014416</v>
      </c>
      <c r="AJ36" s="11">
        <v>1</v>
      </c>
      <c r="AK36" s="11"/>
    </row>
    <row r="37" spans="1:37" ht="15.75" thickBot="1" x14ac:dyDescent="0.3">
      <c r="A37" s="2" t="s">
        <v>36</v>
      </c>
      <c r="B37" s="12">
        <v>2.6246350203773413E-2</v>
      </c>
      <c r="C37" s="12">
        <v>0.16276427180169969</v>
      </c>
      <c r="D37" s="12">
        <v>4.2073242934359885E-2</v>
      </c>
      <c r="E37" s="12">
        <v>0.12747121673904827</v>
      </c>
      <c r="F37" s="12">
        <v>5.1724750439373843E-2</v>
      </c>
      <c r="G37" s="12">
        <v>0.20472652701128977</v>
      </c>
      <c r="H37" s="12">
        <v>0.15350345712804922</v>
      </c>
      <c r="I37" s="12">
        <v>8.0606385205040515E-2</v>
      </c>
      <c r="J37" s="12">
        <v>0.11747580263889709</v>
      </c>
      <c r="K37" s="12">
        <v>7.5943912924350945E-2</v>
      </c>
      <c r="L37" s="12">
        <v>9.4960398547426925E-2</v>
      </c>
      <c r="M37" s="12">
        <v>0.1724958986884817</v>
      </c>
      <c r="N37" s="12">
        <v>0.16150670886558083</v>
      </c>
      <c r="O37" s="12">
        <v>0.19717401817819652</v>
      </c>
      <c r="P37" s="12">
        <v>0.20665204383654101</v>
      </c>
      <c r="Q37" s="12">
        <v>0.21246995372524932</v>
      </c>
      <c r="R37" s="12">
        <v>0.21391415781145054</v>
      </c>
      <c r="S37" s="12">
        <v>0.17955673643606249</v>
      </c>
      <c r="T37" s="12">
        <v>0.10859348109749863</v>
      </c>
      <c r="U37" s="12">
        <v>5.9617864739311813E-2</v>
      </c>
      <c r="V37" s="12">
        <v>0.22284768898842713</v>
      </c>
      <c r="W37" s="12">
        <v>0.11519812071371199</v>
      </c>
      <c r="X37" s="12">
        <v>8.6904390283622443E-2</v>
      </c>
      <c r="Y37" s="12">
        <v>8.405989755141427E-2</v>
      </c>
      <c r="Z37" s="12">
        <v>0.12881311645345084</v>
      </c>
      <c r="AA37" s="12">
        <v>0.13309048881293895</v>
      </c>
      <c r="AB37" s="12">
        <v>0.20274030430130416</v>
      </c>
      <c r="AC37" s="12">
        <v>2.7666856386549844E-2</v>
      </c>
      <c r="AD37" s="12">
        <v>0.15766834664603929</v>
      </c>
      <c r="AE37" s="12">
        <v>0.15469097450542296</v>
      </c>
      <c r="AF37" s="12">
        <v>8.1809767452540788E-2</v>
      </c>
      <c r="AG37" s="12">
        <v>-3.1038587207813495E-2</v>
      </c>
      <c r="AH37" s="12">
        <v>0.2996125082864603</v>
      </c>
      <c r="AI37" s="12">
        <v>0.17465531370671555</v>
      </c>
      <c r="AJ37" s="12">
        <v>0.21914317334763467</v>
      </c>
      <c r="AK37" s="12">
        <v>1</v>
      </c>
    </row>
  </sheetData>
  <printOptions horizontalCentered="1" verticalCentered="1"/>
  <pageMargins left="0.11811023622047245" right="0.11811023622047245" top="0.15748031496062992" bottom="0.15748031496062992" header="0.11811023622047245" footer="0.11811023622047245"/>
  <pageSetup paperSize="9" scale="4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B17"/>
  <sheetViews>
    <sheetView workbookViewId="0">
      <selection activeCell="B3" sqref="B3:B17"/>
    </sheetView>
  </sheetViews>
  <sheetFormatPr defaultRowHeight="15" x14ac:dyDescent="0.25"/>
  <cols>
    <col min="2" max="2" width="12.7109375" customWidth="1"/>
  </cols>
  <sheetData>
    <row r="1" spans="1:2" x14ac:dyDescent="0.25">
      <c r="A1" s="193" t="s">
        <v>95</v>
      </c>
      <c r="B1" s="193"/>
    </row>
    <row r="2" spans="1:2" x14ac:dyDescent="0.25">
      <c r="A2" s="66" t="s">
        <v>37</v>
      </c>
      <c r="B2" s="66" t="s">
        <v>94</v>
      </c>
    </row>
    <row r="3" spans="1:2" x14ac:dyDescent="0.25">
      <c r="A3" s="66">
        <v>1</v>
      </c>
      <c r="B3" s="67" t="s">
        <v>3</v>
      </c>
    </row>
    <row r="4" spans="1:2" x14ac:dyDescent="0.25">
      <c r="A4" s="66">
        <v>2</v>
      </c>
      <c r="B4" s="67" t="s">
        <v>5</v>
      </c>
    </row>
    <row r="5" spans="1:2" x14ac:dyDescent="0.25">
      <c r="A5" s="66">
        <v>3</v>
      </c>
      <c r="B5" s="67" t="s">
        <v>16</v>
      </c>
    </row>
    <row r="6" spans="1:2" x14ac:dyDescent="0.25">
      <c r="A6" s="66">
        <v>4</v>
      </c>
      <c r="B6" s="67" t="s">
        <v>2</v>
      </c>
    </row>
    <row r="7" spans="1:2" x14ac:dyDescent="0.25">
      <c r="A7" s="66">
        <v>5</v>
      </c>
      <c r="B7" s="67" t="s">
        <v>19</v>
      </c>
    </row>
    <row r="8" spans="1:2" x14ac:dyDescent="0.25">
      <c r="A8" s="66">
        <v>6</v>
      </c>
      <c r="B8" s="67" t="s">
        <v>13</v>
      </c>
    </row>
    <row r="9" spans="1:2" x14ac:dyDescent="0.25">
      <c r="A9" s="66">
        <v>7</v>
      </c>
      <c r="B9" s="67" t="s">
        <v>4</v>
      </c>
    </row>
    <row r="10" spans="1:2" x14ac:dyDescent="0.25">
      <c r="A10" s="66">
        <v>8</v>
      </c>
      <c r="B10" s="67" t="s">
        <v>14</v>
      </c>
    </row>
    <row r="11" spans="1:2" x14ac:dyDescent="0.25">
      <c r="A11" s="66">
        <v>9</v>
      </c>
      <c r="B11" s="67" t="s">
        <v>15</v>
      </c>
    </row>
    <row r="12" spans="1:2" x14ac:dyDescent="0.25">
      <c r="A12" s="66">
        <v>10</v>
      </c>
      <c r="B12" s="67" t="s">
        <v>7</v>
      </c>
    </row>
    <row r="13" spans="1:2" x14ac:dyDescent="0.25">
      <c r="A13" s="66">
        <v>11</v>
      </c>
      <c r="B13" s="67" t="s">
        <v>35</v>
      </c>
    </row>
    <row r="14" spans="1:2" x14ac:dyDescent="0.25">
      <c r="A14" s="66">
        <v>12</v>
      </c>
      <c r="B14" s="67" t="s">
        <v>73</v>
      </c>
    </row>
    <row r="15" spans="1:2" x14ac:dyDescent="0.25">
      <c r="A15" s="66">
        <v>13</v>
      </c>
      <c r="B15" s="67" t="s">
        <v>1</v>
      </c>
    </row>
    <row r="16" spans="1:2" x14ac:dyDescent="0.25">
      <c r="A16" s="66">
        <v>14</v>
      </c>
      <c r="B16" s="67" t="s">
        <v>18</v>
      </c>
    </row>
    <row r="17" spans="1:2" x14ac:dyDescent="0.25">
      <c r="A17" s="66">
        <v>15</v>
      </c>
      <c r="B17" s="67" t="s">
        <v>25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F17"/>
  <sheetViews>
    <sheetView workbookViewId="0">
      <selection activeCell="B2" sqref="B2:D17"/>
    </sheetView>
  </sheetViews>
  <sheetFormatPr defaultRowHeight="15" x14ac:dyDescent="0.25"/>
  <cols>
    <col min="4" max="4" width="16.85546875" customWidth="1"/>
    <col min="5" max="5" width="11.7109375" customWidth="1"/>
    <col min="6" max="6" width="21.140625" customWidth="1"/>
  </cols>
  <sheetData>
    <row r="1" spans="2:6" ht="15.75" thickBot="1" x14ac:dyDescent="0.3"/>
    <row r="2" spans="2:6" ht="15.75" thickBot="1" x14ac:dyDescent="0.3">
      <c r="B2" s="70" t="s">
        <v>37</v>
      </c>
      <c r="C2" s="73" t="s">
        <v>94</v>
      </c>
      <c r="D2" s="73" t="s">
        <v>104</v>
      </c>
      <c r="E2" s="73" t="s">
        <v>105</v>
      </c>
      <c r="F2" s="69" t="s">
        <v>96</v>
      </c>
    </row>
    <row r="3" spans="2:6" ht="16.5" thickTop="1" thickBot="1" x14ac:dyDescent="0.3">
      <c r="B3" s="71">
        <v>1</v>
      </c>
      <c r="C3" s="68" t="s">
        <v>3</v>
      </c>
      <c r="D3" s="94">
        <v>101260000</v>
      </c>
      <c r="E3" s="92">
        <v>8.85</v>
      </c>
      <c r="F3" s="75">
        <f>D3*E3</f>
        <v>896151000</v>
      </c>
    </row>
    <row r="4" spans="2:6" ht="16.5" thickTop="1" thickBot="1" x14ac:dyDescent="0.3">
      <c r="B4" s="71">
        <v>2</v>
      </c>
      <c r="C4" s="68" t="s">
        <v>5</v>
      </c>
      <c r="D4" s="94">
        <v>79721775</v>
      </c>
      <c r="E4" s="92">
        <v>6.39</v>
      </c>
      <c r="F4" s="75">
        <f t="shared" ref="F4:F17" si="0">D4*E4</f>
        <v>509422142.25</v>
      </c>
    </row>
    <row r="5" spans="2:6" ht="16.5" thickTop="1" thickBot="1" x14ac:dyDescent="0.3">
      <c r="B5" s="71">
        <v>3</v>
      </c>
      <c r="C5" s="68" t="s">
        <v>16</v>
      </c>
      <c r="D5" s="94">
        <v>25000000</v>
      </c>
      <c r="E5" s="92">
        <v>16.260000000000002</v>
      </c>
      <c r="F5" s="75">
        <f t="shared" si="0"/>
        <v>406500000.00000006</v>
      </c>
    </row>
    <row r="6" spans="2:6" ht="16.5" thickTop="1" thickBot="1" x14ac:dyDescent="0.3">
      <c r="B6" s="71">
        <v>4</v>
      </c>
      <c r="C6" s="68" t="s">
        <v>2</v>
      </c>
      <c r="D6" s="94">
        <v>66948210</v>
      </c>
      <c r="E6" s="92">
        <v>15.84</v>
      </c>
      <c r="F6" s="75">
        <f t="shared" si="0"/>
        <v>1060459646.4</v>
      </c>
    </row>
    <row r="7" spans="2:6" ht="16.5" thickTop="1" thickBot="1" x14ac:dyDescent="0.3">
      <c r="B7" s="71">
        <v>5</v>
      </c>
      <c r="C7" s="68" t="s">
        <v>19</v>
      </c>
      <c r="D7" s="94">
        <v>77063568</v>
      </c>
      <c r="E7" s="92">
        <v>20.149999999999999</v>
      </c>
      <c r="F7" s="75">
        <f t="shared" si="0"/>
        <v>1552830895.1999998</v>
      </c>
    </row>
    <row r="8" spans="2:6" ht="16.5" thickTop="1" thickBot="1" x14ac:dyDescent="0.3">
      <c r="B8" s="71">
        <v>6</v>
      </c>
      <c r="C8" s="68" t="s">
        <v>13</v>
      </c>
      <c r="D8" s="94">
        <v>110782980</v>
      </c>
      <c r="E8" s="92">
        <v>18.52</v>
      </c>
      <c r="F8" s="75">
        <f t="shared" si="0"/>
        <v>2051700789.5999999</v>
      </c>
    </row>
    <row r="9" spans="2:6" ht="16.5" thickTop="1" thickBot="1" x14ac:dyDescent="0.3">
      <c r="B9" s="71">
        <v>7</v>
      </c>
      <c r="C9" s="68" t="s">
        <v>4</v>
      </c>
      <c r="D9" s="94">
        <v>136059759</v>
      </c>
      <c r="E9" s="92">
        <v>14.5</v>
      </c>
      <c r="F9" s="75">
        <f t="shared" si="0"/>
        <v>1972866505.5</v>
      </c>
    </row>
    <row r="10" spans="2:6" ht="16.5" thickTop="1" thickBot="1" x14ac:dyDescent="0.3">
      <c r="B10" s="71">
        <v>8</v>
      </c>
      <c r="C10" s="68" t="s">
        <v>14</v>
      </c>
      <c r="D10" s="94">
        <v>142891161</v>
      </c>
      <c r="E10" s="92">
        <v>8.6999999999999993</v>
      </c>
      <c r="F10" s="75">
        <f t="shared" si="0"/>
        <v>1243153100.6999998</v>
      </c>
    </row>
    <row r="11" spans="2:6" ht="16.5" thickTop="1" thickBot="1" x14ac:dyDescent="0.3">
      <c r="B11" s="71">
        <v>9</v>
      </c>
      <c r="C11" s="68" t="s">
        <v>15</v>
      </c>
      <c r="D11" s="94">
        <v>319000000</v>
      </c>
      <c r="E11" s="92">
        <v>9.2899999999999991</v>
      </c>
      <c r="F11" s="75">
        <f t="shared" si="0"/>
        <v>2963509999.9999995</v>
      </c>
    </row>
    <row r="12" spans="2:6" ht="16.5" thickTop="1" thickBot="1" x14ac:dyDescent="0.3">
      <c r="B12" s="71">
        <v>10</v>
      </c>
      <c r="C12" s="68" t="s">
        <v>7</v>
      </c>
      <c r="D12" s="94">
        <v>71417100</v>
      </c>
      <c r="E12" s="92">
        <v>8.93</v>
      </c>
      <c r="F12" s="75">
        <f t="shared" si="0"/>
        <v>637754703</v>
      </c>
    </row>
    <row r="13" spans="2:6" ht="16.5" thickTop="1" thickBot="1" x14ac:dyDescent="0.3">
      <c r="B13" s="71">
        <v>11</v>
      </c>
      <c r="C13" s="68" t="s">
        <v>35</v>
      </c>
      <c r="D13" s="94">
        <v>22075665</v>
      </c>
      <c r="E13" s="92">
        <v>4.3</v>
      </c>
      <c r="F13" s="75">
        <f t="shared" si="0"/>
        <v>94925359.5</v>
      </c>
    </row>
    <row r="14" spans="2:6" ht="16.5" thickTop="1" thickBot="1" x14ac:dyDescent="0.3">
      <c r="B14" s="71">
        <v>12</v>
      </c>
      <c r="C14" s="68" t="s">
        <v>73</v>
      </c>
      <c r="D14" s="94">
        <v>490150389</v>
      </c>
      <c r="E14" s="92">
        <v>10.98</v>
      </c>
      <c r="F14" s="75">
        <f t="shared" si="0"/>
        <v>5381851271.2200003</v>
      </c>
    </row>
    <row r="15" spans="2:6" ht="16.5" thickTop="1" thickBot="1" x14ac:dyDescent="0.3">
      <c r="B15" s="71">
        <v>13</v>
      </c>
      <c r="C15" s="68" t="s">
        <v>1</v>
      </c>
      <c r="D15" s="94">
        <v>370763039</v>
      </c>
      <c r="E15" s="92">
        <v>29.9</v>
      </c>
      <c r="F15" s="75">
        <f t="shared" si="0"/>
        <v>11085814866.1</v>
      </c>
    </row>
    <row r="16" spans="2:6" ht="16.5" thickTop="1" thickBot="1" x14ac:dyDescent="0.3">
      <c r="B16" s="71">
        <v>14</v>
      </c>
      <c r="C16" s="68" t="s">
        <v>18</v>
      </c>
      <c r="D16" s="94">
        <v>113918936</v>
      </c>
      <c r="E16" s="92">
        <v>4.9800000000000004</v>
      </c>
      <c r="F16" s="75">
        <f t="shared" si="0"/>
        <v>567316301.28000009</v>
      </c>
    </row>
    <row r="17" spans="2:6" ht="16.5" thickTop="1" thickBot="1" x14ac:dyDescent="0.3">
      <c r="B17" s="72">
        <v>15</v>
      </c>
      <c r="C17" s="74" t="s">
        <v>25</v>
      </c>
      <c r="D17" s="95">
        <v>82667000</v>
      </c>
      <c r="E17" s="93">
        <v>1.68</v>
      </c>
      <c r="F17" s="75">
        <f t="shared" si="0"/>
        <v>138880560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Y251"/>
  <sheetViews>
    <sheetView workbookViewId="0">
      <selection activeCell="J2" sqref="J2:X2"/>
    </sheetView>
  </sheetViews>
  <sheetFormatPr defaultRowHeight="15" x14ac:dyDescent="0.25"/>
  <cols>
    <col min="4" max="4" width="10.42578125" bestFit="1" customWidth="1"/>
    <col min="9" max="9" width="12.140625" customWidth="1"/>
    <col min="13" max="13" width="9.7109375" customWidth="1"/>
  </cols>
  <sheetData>
    <row r="1" spans="1:25" ht="16.5" thickTop="1" thickBot="1" x14ac:dyDescent="0.3">
      <c r="A1" s="194" t="s">
        <v>100</v>
      </c>
      <c r="B1" s="194"/>
      <c r="C1" s="194"/>
      <c r="D1" s="194"/>
      <c r="E1" s="194"/>
      <c r="I1" s="195" t="s">
        <v>101</v>
      </c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7"/>
    </row>
    <row r="2" spans="1:25" ht="16.5" thickTop="1" thickBot="1" x14ac:dyDescent="0.3">
      <c r="A2" s="76" t="s">
        <v>37</v>
      </c>
      <c r="B2" s="76" t="s">
        <v>94</v>
      </c>
      <c r="C2" s="77" t="s">
        <v>97</v>
      </c>
      <c r="D2" s="77" t="s">
        <v>98</v>
      </c>
      <c r="E2" s="77" t="s">
        <v>99</v>
      </c>
      <c r="I2" s="78" t="s">
        <v>0</v>
      </c>
      <c r="J2" s="79" t="s">
        <v>3</v>
      </c>
      <c r="K2" s="79" t="s">
        <v>5</v>
      </c>
      <c r="L2" s="79" t="s">
        <v>16</v>
      </c>
      <c r="M2" s="79" t="s">
        <v>2</v>
      </c>
      <c r="N2" s="79" t="s">
        <v>19</v>
      </c>
      <c r="O2" s="79" t="s">
        <v>13</v>
      </c>
      <c r="P2" s="79" t="s">
        <v>4</v>
      </c>
      <c r="Q2" s="79" t="s">
        <v>14</v>
      </c>
      <c r="R2" s="79" t="s">
        <v>15</v>
      </c>
      <c r="S2" s="79" t="s">
        <v>7</v>
      </c>
      <c r="T2" s="79" t="s">
        <v>35</v>
      </c>
      <c r="U2" s="80" t="s">
        <v>17</v>
      </c>
      <c r="V2" s="81" t="s">
        <v>1</v>
      </c>
      <c r="W2" s="79" t="s">
        <v>18</v>
      </c>
      <c r="X2" s="82" t="s">
        <v>25</v>
      </c>
      <c r="Y2" s="89" t="s">
        <v>103</v>
      </c>
    </row>
    <row r="3" spans="1:25" ht="16.5" thickTop="1" thickBot="1" x14ac:dyDescent="0.3">
      <c r="A3" s="66">
        <v>1</v>
      </c>
      <c r="B3" s="67" t="s">
        <v>3</v>
      </c>
      <c r="C3" s="65"/>
      <c r="D3" s="91">
        <f>SLOPE(J3:J251,Y3:Y251)</f>
        <v>-5.8900098904468275E-4</v>
      </c>
      <c r="E3" s="65"/>
      <c r="I3" s="83">
        <v>42828</v>
      </c>
      <c r="J3" s="84">
        <v>-4.8899852941916809E-3</v>
      </c>
      <c r="K3" s="84">
        <v>1.0649727916657928E-2</v>
      </c>
      <c r="L3" s="84">
        <v>-2.3282897595911845E-3</v>
      </c>
      <c r="M3" s="84">
        <f>LN(ΣΥΝΘΕΣΗ_ΔΕΙΚΤΩΝ!M4/ΣΥΝΘΕΣΗ_ΔΕΙΚΤΩΝ!M3)</f>
        <v>-5.7747994938839083E-3</v>
      </c>
      <c r="N3" s="84">
        <f>LN(ΣΥΝΘΕΣΗ_ΔΕΙΚΤΩΝ!N4/ΣΥΝΘΕΣΗ_ΔΕΙΚΤΩΝ!N3)</f>
        <v>8.5262392282448793E-3</v>
      </c>
      <c r="O3" s="84">
        <f>LN(ΣΥΝΘΕΣΗ_ΔΕΙΚΤΩΝ!O4/ΣΥΝΘΕΣΗ_ΔΕΙΚΤΩΝ!O3)</f>
        <v>0</v>
      </c>
      <c r="P3" s="84">
        <f>LN(ΣΥΝΘΕΣΗ_ΔΕΙΚΤΩΝ!P4/ΣΥΝΘΕΣΗ_ΔΕΙΚΤΩΝ!P3)</f>
        <v>1.3528954940319429E-2</v>
      </c>
      <c r="Q3" s="84">
        <f>LN(ΣΥΝΘΕΣΗ_ΔΕΙΚΤΩΝ!Q4/ΣΥΝΘΕΣΗ_ΔΕΙΚΤΩΝ!Q3)</f>
        <v>-5.4538506824637024E-3</v>
      </c>
      <c r="R3" s="84">
        <f>LN(ΣΥΝΘΕΣΗ_ΔΕΙΚΤΩΝ!R4/ΣΥΝΘΕΣΗ_ΔΕΙΚΤΩΝ!R3)</f>
        <v>5.6274768657283893E-3</v>
      </c>
      <c r="S3" s="84">
        <f>LN(ΣΥΝΘΕΣΗ_ΔΕΙΚΤΩΝ!S4/ΣΥΝΘΕΣΗ_ΔΕΙΚΤΩΝ!S3)</f>
        <v>0</v>
      </c>
      <c r="T3" s="84">
        <f>LN(ΣΥΝΘΕΣΗ_ΔΕΙΚΤΩΝ!T4/ΣΥΝΘΕΣΗ_ΔΕΙΚΤΩΝ!T3)</f>
        <v>-1.6863410404364776E-3</v>
      </c>
      <c r="U3" s="84">
        <f>LN(ΣΥΝΘΕΣΗ_ΔΕΙΚΤΩΝ!U4/ΣΥΝΘΕΣΗ_ΔΕΙΚΤΩΝ!U3)</f>
        <v>1.1876624162579112E-2</v>
      </c>
      <c r="V3" s="84">
        <f>LN(ΣΥΝΘΕΣΗ_ΔΕΙΚΤΩΝ!V4/ΣΥΝΘΕΣΗ_ΔΕΙΚΤΩΝ!V3)</f>
        <v>-2.0559687424911103E-3</v>
      </c>
      <c r="W3" s="84">
        <f>LN(ΣΥΝΘΕΣΗ_ΔΕΙΚΤΩΝ!W4/ΣΥΝΘΕΣΗ_ΔΕΙΚΤΩΝ!W3)</f>
        <v>-1.6878037787351748E-2</v>
      </c>
      <c r="X3" s="85">
        <f>LN(ΣΥΝΘΕΣΗ_ΔΕΙΚΤΩΝ!X4/ΣΥΝΘΕΣΗ_ΔΕΙΚΤΩΝ!X3)</f>
        <v>-7.1428875123802247E-3</v>
      </c>
      <c r="Y3" s="90">
        <f>LN(ΣΥΝΘΕΣΗ_ΔΕΙΚΤΩΝ!AM3/ΣΥΝΘΕΣΗ_ΔΕΙΚΤΩΝ!AM2)</f>
        <v>1.889934414862206E-3</v>
      </c>
    </row>
    <row r="4" spans="1:25" ht="16.5" thickTop="1" thickBot="1" x14ac:dyDescent="0.3">
      <c r="A4" s="66">
        <v>2</v>
      </c>
      <c r="B4" s="67" t="s">
        <v>5</v>
      </c>
      <c r="C4" s="65"/>
      <c r="D4" s="91">
        <f>SLOPE(K3:K251,Y3:Y251)</f>
        <v>2.7709372526563483E-2</v>
      </c>
      <c r="E4" s="65"/>
      <c r="I4" s="83">
        <v>42829</v>
      </c>
      <c r="J4" s="84">
        <v>1.0969031370573937E-2</v>
      </c>
      <c r="K4" s="84">
        <v>-4.2462908814509849E-3</v>
      </c>
      <c r="L4" s="84">
        <v>-5.4538506824637024E-3</v>
      </c>
      <c r="M4" s="84">
        <f>LN(ΣΥΝΘΕΣΗ_ΔΕΙΚΤΩΝ!M5/ΣΥΝΘΕΣΗ_ΔΕΙΚΤΩΝ!M4)</f>
        <v>0</v>
      </c>
      <c r="N4" s="84">
        <f>LN(ΣΥΝΘΕΣΗ_ΔΕΙΚΤΩΝ!N5/ΣΥΝΘΕΣΗ_ΔΕΙΚΤΩΝ!N4)</f>
        <v>-5.4728017413547764E-3</v>
      </c>
      <c r="O4" s="84">
        <f>LN(ΣΥΝΘΕΣΗ_ΔΕΙΚΤΩΝ!O5/ΣΥΝΘΕΣΗ_ΔΕΙΚΤΩΝ!O4)</f>
        <v>-5.7118533129851936E-3</v>
      </c>
      <c r="P4" s="84">
        <f>LN(ΣΥΝΘΕΣΗ_ΔΕΙΚΤΩΝ!P5/ΣΥΝΘΕΣΗ_ΔΕΙΚΤΩΝ!P4)</f>
        <v>7.808182447811709E-3</v>
      </c>
      <c r="Q4" s="84">
        <f>LN(ΣΥΝΘΕΣΗ_ΔΕΙΚΤΩΝ!Q5/ΣΥΝΘΕΣΗ_ΔΕΙΚΤΩΝ!Q4)</f>
        <v>-3.1298930089277044E-3</v>
      </c>
      <c r="R4" s="84">
        <f>LN(ΣΥΝΘΕΣΗ_ΔΕΙΚΤΩΝ!R5/ΣΥΝΘΕΣΗ_ΔΕΙΚΤΩΝ!R4)</f>
        <v>1.1217051091999518E-3</v>
      </c>
      <c r="S4" s="84">
        <f>LN(ΣΥΝΘΕΣΗ_ΔΕΙΚΤΩΝ!S5/ΣΥΝΘΕΣΗ_ΔΕΙΚΤΩΝ!S4)</f>
        <v>-3.4782643763246971E-3</v>
      </c>
      <c r="T4" s="84">
        <f>LN(ΣΥΝΘΕΣΗ_ΔΕΙΚΤΩΝ!T5/ΣΥΝΘΕΣΗ_ΔΕΙΚΤΩΝ!T4)</f>
        <v>2.0464276480850422E-2</v>
      </c>
      <c r="U4" s="84">
        <f>LN(ΣΥΝΘΕΣΗ_ΔΕΙΚΤΩΝ!U5/ΣΥΝΘΕΣΗ_ΔΕΙΚΤΩΝ!U4)</f>
        <v>3.3665396284337026E-2</v>
      </c>
      <c r="V4" s="84">
        <f>LN(ΣΥΝΘΕΣΗ_ΔΕΙΚΤΩΝ!V5/ΣΥΝΘΕΣΗ_ΔΕΙΚΤΩΝ!V4)</f>
        <v>-6.8839188780987926E-3</v>
      </c>
      <c r="W4" s="84">
        <f>LN(ΣΥΝΘΕΣΗ_ΔΕΙΚΤΩΝ!W5/ΣΥΝΘΕΣΗ_ΔΕΙΚΤΩΝ!W4)</f>
        <v>1.0582109330537008E-2</v>
      </c>
      <c r="X4" s="85">
        <f>LN(ΣΥΝΘΕΣΗ_ΔΕΙΚΤΩΝ!X5/ΣΥΝΘΕΣΗ_ΔΕΙΚΤΩΝ!X4)</f>
        <v>-2.3923456386198238E-3</v>
      </c>
      <c r="Y4" s="90">
        <f>LN(ΣΥΝΘΕΣΗ_ΔΕΙΚΤΩΝ!AM4/ΣΥΝΘΕΣΗ_ΔΕΙΚΤΩΝ!AM3)</f>
        <v>-1.3195779266048722E-3</v>
      </c>
    </row>
    <row r="5" spans="1:25" ht="16.5" thickTop="1" thickBot="1" x14ac:dyDescent="0.3">
      <c r="A5" s="66">
        <v>3</v>
      </c>
      <c r="B5" s="67" t="s">
        <v>16</v>
      </c>
      <c r="C5" s="65"/>
      <c r="D5" s="91">
        <f>SLOPE(L3:L251,Y3:Y251)</f>
        <v>0.1988890030919733</v>
      </c>
      <c r="E5" s="65"/>
      <c r="I5" s="83">
        <v>42830</v>
      </c>
      <c r="J5" s="84">
        <v>-1.2128564252092936E-3</v>
      </c>
      <c r="K5" s="84">
        <v>-1.9334651707455724E-2</v>
      </c>
      <c r="L5" s="84">
        <v>-3.1298930089277044E-3</v>
      </c>
      <c r="M5" s="84">
        <f>LN(ΣΥΝΘΕΣΗ_ΔΕΙΚΤΩΝ!M6/ΣΥΝΘΕΣΗ_ΔΕΙΚΤΩΝ!M5)</f>
        <v>2.101318959881639E-2</v>
      </c>
      <c r="N5" s="84">
        <f>LN(ΣΥΝΘΕΣΗ_ΔΕΙΚΤΩΝ!N6/ΣΥΝΘΕΣΗ_ΔΕΙΚΤΩΝ!N5)</f>
        <v>2.4097551579060524E-2</v>
      </c>
      <c r="O5" s="84">
        <f>LN(ΣΥΝΘΕΣΗ_ΔΕΙΚΤΩΝ!O6/ΣΥΝΘΕΣΗ_ΔΕΙΚΤΩΝ!O5)</f>
        <v>-1.4330756250245606E-3</v>
      </c>
      <c r="P5" s="84">
        <f>LN(ΣΥΝΘΕΣΗ_ΔΕΙΚΤΩΝ!P6/ΣΥΝΘΕΣΗ_ΔΕΙΚΤΩΝ!P5)</f>
        <v>-2.2246950221110513E-3</v>
      </c>
      <c r="Q5" s="84">
        <f>LN(ΣΥΝΘΕΣΗ_ΔΕΙΚΤΩΝ!Q6/ΣΥΝΘΕΣΗ_ΔΕΙΚΤΩΝ!Q5)</f>
        <v>1.5552413007485003E-2</v>
      </c>
      <c r="R5" s="84">
        <f>LN(ΣΥΝΘΕΣΗ_ΔΕΙΚΤΩΝ!R6/ΣΥΝΘΕΣΗ_ΔΕΙΚΤΩΝ!R5)</f>
        <v>-7.878487572079939E-3</v>
      </c>
      <c r="S5" s="84">
        <f>LN(ΣΥΝΘΕΣΗ_ΔΕΙΚΤΩΝ!S6/ΣΥΝΘΕΣΗ_ΔΕΙΚΤΩΝ!S5)</f>
        <v>1.3841051411871511E-2</v>
      </c>
      <c r="T5" s="84">
        <f>LN(ΣΥΝΘΕΣΗ_ΔΕΙΚΤΩΝ!T6/ΣΥΝΘΕΣΗ_ΔΕΙΚΤΩΝ!T5)</f>
        <v>3.71364156936166E-3</v>
      </c>
      <c r="U5" s="84">
        <f>LN(ΣΥΝΘΕΣΗ_ΔΕΙΚΤΩΝ!U6/ΣΥΝΘΕΣΗ_ΔΕΙΚΤΩΝ!U5)</f>
        <v>1.5855371789794001E-2</v>
      </c>
      <c r="V5" s="84">
        <f>LN(ΣΥΝΘΕΣΗ_ΔΕΙΚΤΩΝ!V6/ΣΥΝΘΕΣΗ_ΔΕΙΚΤΩΝ!V5)</f>
        <v>-1.3678200967182553E-2</v>
      </c>
      <c r="W5" s="84">
        <f>LN(ΣΥΝΘΕΣΗ_ΔΕΙΚΤΩΝ!W6/ΣΥΝΘΕΣΗ_ΔΕΙΚΤΩΝ!W5)</f>
        <v>4.1242958534049218E-2</v>
      </c>
      <c r="X5" s="85">
        <f>LN(ΣΥΝΘΕΣΗ_ΔΕΙΚΤΩΝ!X6/ΣΥΝΘΕΣΗ_ΔΕΙΚΤΩΝ!X5)</f>
        <v>4.7789816163508209E-3</v>
      </c>
      <c r="Y5" s="90">
        <f>LN(ΣΥΝΘΕΣΗ_ΔΕΙΚΤΩΝ!AM5/ΣΥΝΘΕΣΗ_ΔΕΙΚΤΩΝ!AM4)</f>
        <v>5.2828222022604362E-3</v>
      </c>
    </row>
    <row r="6" spans="1:25" ht="16.5" thickTop="1" thickBot="1" x14ac:dyDescent="0.3">
      <c r="A6" s="66">
        <v>4</v>
      </c>
      <c r="B6" s="67" t="s">
        <v>2</v>
      </c>
      <c r="C6" s="65"/>
      <c r="D6" s="91">
        <f>SLOPE(M3:M251,Y3:Y251)</f>
        <v>7.6556270311773561E-2</v>
      </c>
      <c r="E6" s="65"/>
      <c r="I6" s="83">
        <v>42831</v>
      </c>
      <c r="J6" s="84">
        <v>-1.3439420361661045E-2</v>
      </c>
      <c r="K6" s="84">
        <v>6.486509229606632E-3</v>
      </c>
      <c r="L6" s="84">
        <v>1.5552413007485003E-2</v>
      </c>
      <c r="M6" s="84">
        <f>LN(ΣΥΝΘΕΣΗ_ΔΕΙΚΤΩΝ!M7/ΣΥΝΘΕΣΗ_ΔΕΙΚΤΩΝ!M6)</f>
        <v>-1.3320843975660678E-2</v>
      </c>
      <c r="N6" s="84">
        <f>LN(ΣΥΝΘΕΣΗ_ΔΕΙΚΤΩΝ!N7/ΣΥΝΘΕΣΗ_ΔΕΙΚΤΩΝ!N6)</f>
        <v>-1.7412628477176537E-2</v>
      </c>
      <c r="O6" s="84">
        <f>LN(ΣΥΝΘΕΣΗ_ΔΕΙΚΤΩΝ!O7/ΣΥΝΘΕΣΗ_ΔΕΙΚΤΩΝ!O6)</f>
        <v>5.7200213158997062E-3</v>
      </c>
      <c r="P6" s="84">
        <f>LN(ΣΥΝΘΕΣΗ_ΔΕΙΚΤΩΝ!P7/ΣΥΝΘΕΣΗ_ΔΕΙΚΤΩΝ!P6)</f>
        <v>1.4372828957758684E-2</v>
      </c>
      <c r="Q6" s="84">
        <f>LN(ΣΥΝΘΕΣΗ_ΔΕΙΚΤΩΝ!Q7/ΣΥΝΘΕΣΗ_ΔΕΙΚΤΩΝ!Q6)</f>
        <v>1.3793322132335769E-2</v>
      </c>
      <c r="R6" s="84">
        <f>LN(ΣΥΝΘΕΣΗ_ΔΕΙΚΤΩΝ!R7/ΣΥΝΘΕΣΗ_ΔΕΙΚΤΩΝ!R6)</f>
        <v>5.6338177182560642E-3</v>
      </c>
      <c r="S6" s="84">
        <f>LN(ΣΥΝΘΕΣΗ_ΔΕΙΚΤΩΝ!S7/ΣΥΝΘΕΣΗ_ΔΕΙΚΤΩΝ!S6)</f>
        <v>-3.4423441909729015E-3</v>
      </c>
      <c r="T6" s="84">
        <f>LN(ΣΥΝΘΕΣΗ_ΔΕΙΚΤΩΝ!T7/ΣΥΝΘΕΣΗ_ΔΕΙΚΤΩΝ!T6)</f>
        <v>-3.3003330286568541E-3</v>
      </c>
      <c r="U6" s="84">
        <f>LN(ΣΥΝΘΕΣΗ_ΔΕΙΚΤΩΝ!U7/ΣΥΝΘΕΣΗ_ΔΕΙΚΤΩΝ!U6)</f>
        <v>7.3626315244674903E-2</v>
      </c>
      <c r="V6" s="84">
        <f>LN(ΣΥΝΘΕΣΗ_ΔΕΙΚΤΩΝ!V7/ΣΥΝΘΕΣΗ_ΔΕΙΚΤΩΝ!V6)</f>
        <v>-2.3369956885464496E-3</v>
      </c>
      <c r="W6" s="84">
        <f>LN(ΣΥΝΘΕΣΗ_ΔΕΙΚΤΩΝ!W7/ΣΥΝΘΕΣΗ_ΔΕΙΚΤΩΝ!W6)</f>
        <v>6.0423144559626617E-3</v>
      </c>
      <c r="X6" s="85">
        <f>LN(ΣΥΝΘΕΣΗ_ΔΕΙΚΤΩΝ!X7/ΣΥΝΘΕΣΗ_ΔΕΙΚΤΩΝ!X6)</f>
        <v>0</v>
      </c>
      <c r="Y6" s="90">
        <f>LN(ΣΥΝΘΕΣΗ_ΔΕΙΚΤΩΝ!AM6/ΣΥΝΘΕΣΗ_ΔΕΙΚΤΩΝ!AM5)</f>
        <v>1.7597236705166276E-3</v>
      </c>
    </row>
    <row r="7" spans="1:25" ht="16.5" thickTop="1" thickBot="1" x14ac:dyDescent="0.3">
      <c r="A7" s="66">
        <v>5</v>
      </c>
      <c r="B7" s="67" t="s">
        <v>19</v>
      </c>
      <c r="C7" s="65"/>
      <c r="D7" s="91">
        <f>SLOPE(N3:N251,Y3:Y251)</f>
        <v>0.10242127490974504</v>
      </c>
      <c r="E7" s="65"/>
      <c r="I7" s="83">
        <v>42832</v>
      </c>
      <c r="J7" s="84">
        <v>-9.8888321292471982E-3</v>
      </c>
      <c r="K7" s="84">
        <v>1.2848142477849059E-2</v>
      </c>
      <c r="L7" s="84">
        <v>1.3793322132335769E-2</v>
      </c>
      <c r="M7" s="84">
        <f>LN(ΣΥΝΘΕΣΗ_ΔΕΙΚΤΩΝ!M8/ΣΥΝΘΕΣΗ_ΔΕΙΚΤΩΝ!M7)</f>
        <v>-1.7391742711869107E-2</v>
      </c>
      <c r="N7" s="84">
        <f>LN(ΣΥΝΘΕΣΗ_ΔΕΙΚΤΩΝ!N8/ΣΥΝΘΕΣΗ_ΔΕΙΚΤΩΝ!N7)</f>
        <v>1.2106539008961844E-3</v>
      </c>
      <c r="O7" s="84">
        <f>LN(ΣΥΝΘΕΣΗ_ΔΕΙΚΤΩΝ!O8/ΣΥΝΘΕΣΗ_ΔΕΙΚΤΩΝ!O7)</f>
        <v>9.9319772167121637E-3</v>
      </c>
      <c r="P7" s="84">
        <f>LN(ΣΥΝΘΕΣΗ_ΔΕΙΚΤΩΝ!P8/ΣΥΝΘΕΣΗ_ΔΕΙΚΤΩΝ!P7)</f>
        <v>-1.8837122086444225E-2</v>
      </c>
      <c r="Q7" s="84">
        <f>LN(ΣΥΝΘΕΣΗ_ΔΕΙΚΤΩΝ!Q8/ΣΥΝΘΕΣΗ_ΔΕΙΚΤΩΝ!Q7)</f>
        <v>4.5558165358606613E-3</v>
      </c>
      <c r="R7" s="84">
        <f>LN(ΣΥΝΘΕΣΗ_ΔΕΙΚΤΩΝ!R8/ΣΥΝΘΕΣΗ_ΔΕΙΚΤΩΝ!R7)</f>
        <v>0</v>
      </c>
      <c r="S7" s="84">
        <f>LN(ΣΥΝΘΕΣΗ_ΔΕΙΚΤΩΝ!S8/ΣΥΝΘΕΣΗ_ΔΕΙΚΤΩΝ!S7)</f>
        <v>1.3698844358161927E-2</v>
      </c>
      <c r="T7" s="84">
        <f>LN(ΣΥΝΘΕΣΗ_ΔΕΙΚΤΩΝ!T8/ΣΥΝΘΕΣΗ_ΔΕΙΚΤΩΝ!T7)</f>
        <v>-1.5407342051990054E-2</v>
      </c>
      <c r="U7" s="84">
        <f>LN(ΣΥΝΘΕΣΗ_ΔΕΙΚΤΩΝ!U8/ΣΥΝΘΕΣΗ_ΔΕΙΚΤΩΝ!U7)</f>
        <v>0.17305818547632162</v>
      </c>
      <c r="V7" s="84">
        <f>LN(ΣΥΝΘΕΣΗ_ΔΕΙΚΤΩΝ!V8/ΣΥΝΘΕΣΗ_ΔΕΙΚΤΩΝ!V7)</f>
        <v>2.2899115533827764E-2</v>
      </c>
      <c r="W7" s="84">
        <f>LN(ΣΥΝΘΕΣΗ_ΔΕΙΚΤΩΝ!W8/ΣΥΝΘΕΣΗ_ΔΕΙΚΤΩΝ!W7)</f>
        <v>2.006018726865766E-3</v>
      </c>
      <c r="X7" s="85">
        <f>LN(ΣΥΝΘΕΣΗ_ΔΕΙΚΤΩΝ!X8/ΣΥΝΘΕΣΗ_ΔΕΙΚΤΩΝ!X7)</f>
        <v>-2.8777224558691326E-2</v>
      </c>
      <c r="Y7" s="90">
        <f>LN(ΣΥΝΘΕΣΗ_ΔΕΙΚΤΩΝ!AM7/ΣΥΝΘΕΣΗ_ΔΕΙΚΤΩΝ!AM6)</f>
        <v>1.4687114618798082E-2</v>
      </c>
    </row>
    <row r="8" spans="1:25" ht="16.5" thickTop="1" thickBot="1" x14ac:dyDescent="0.3">
      <c r="A8" s="66">
        <v>6</v>
      </c>
      <c r="B8" s="67" t="s">
        <v>13</v>
      </c>
      <c r="C8" s="65"/>
      <c r="D8" s="91">
        <f>SLOPE(O3:O251,Y3:Y251)</f>
        <v>9.7283289923133343E-2</v>
      </c>
      <c r="E8" s="65"/>
      <c r="I8" s="83">
        <v>42835</v>
      </c>
      <c r="J8" s="84">
        <v>1.7241806434505954E-2</v>
      </c>
      <c r="K8" s="84">
        <v>0</v>
      </c>
      <c r="L8" s="84">
        <v>4.5558165358606613E-3</v>
      </c>
      <c r="M8" s="84">
        <f>LN(ΣΥΝΘΕΣΗ_ΔΕΙΚΤΩΝ!M9/ΣΥΝΘΕΣΗ_ΔΕΙΚΤΩΝ!M8)</f>
        <v>1.1628037995119214E-2</v>
      </c>
      <c r="N8" s="84">
        <f>LN(ΣΥΝΘΕΣΗ_ΔΕΙΚΤΩΝ!N9/ΣΥΝΘΕΣΗ_ΔΕΙΚΤΩΝ!N8)</f>
        <v>-1.2785562296971927E-2</v>
      </c>
      <c r="O8" s="84">
        <f>LN(ΣΥΝΘΕΣΗ_ΔΕΙΚΤΩΝ!O9/ΣΥΝΘΕΣΗ_ΔΕΙΚΤΩΝ!O8)</f>
        <v>-5.6633310082122119E-3</v>
      </c>
      <c r="P8" s="84">
        <f>LN(ΣΥΝΘΕΣΗ_ΔΕΙΚΤΩΝ!P9/ΣΥΝΘΕΣΗ_ΔΕΙΚΤΩΝ!P8)</f>
        <v>-2.2396425935046868E-3</v>
      </c>
      <c r="Q8" s="84">
        <f>LN(ΣΥΝΘΕΣΗ_ΔΕΙΚΤΩΝ!Q9/ΣΥΝΘΕΣΗ_ΔΕΙΚΤΩΝ!Q8)</f>
        <v>-1.1428695823622631E-2</v>
      </c>
      <c r="R8" s="84">
        <f>LN(ΣΥΝΘΕΣΗ_ΔΕΙΚΤΩΝ!R9/ΣΥΝΘΕΣΗ_ΔΕΙΚΤΩΝ!R8)</f>
        <v>0</v>
      </c>
      <c r="S8" s="84">
        <f>LN(ΣΥΝΘΕΣΗ_ΔΕΙΚΤΩΝ!S9/ΣΥΝΘΕΣΗ_ΔΕΙΚΤΩΝ!S8)</f>
        <v>5.6213144840552481E-2</v>
      </c>
      <c r="T8" s="84">
        <f>LN(ΣΥΝΘΕΣΗ_ΔΕΙΚΤΩΝ!T9/ΣΥΝΘΕΣΗ_ΔΕΙΚΤΩΝ!T8)</f>
        <v>-1.4796296150754926E-2</v>
      </c>
      <c r="U8" s="84">
        <f>LN(ΣΥΝΘΕΣΗ_ΔΕΙΚΤΩΝ!U9/ΣΥΝΘΕΣΗ_ΔΕΙΚΤΩΝ!U8)</f>
        <v>2.5142199940990186E-2</v>
      </c>
      <c r="V8" s="84">
        <f>LN(ΣΥΝΘΕΣΗ_ΔΕΙΚΤΩΝ!V9/ΣΥΝΘΕΣΗ_ΔΕΙΚΤΩΝ!V8)</f>
        <v>4.3354317764460592E-3</v>
      </c>
      <c r="W8" s="84">
        <f>LN(ΣΥΝΘΕΣΗ_ΔΕΙΚΤΩΝ!W9/ΣΥΝΘΕΣΗ_ΔΕΙΚΤΩΝ!W8)</f>
        <v>7.9840743482205486E-3</v>
      </c>
      <c r="X8" s="85">
        <f>LN(ΣΥΝΘΕΣΗ_ΔΕΙΚΤΩΝ!X9/ΣΥΝΘΕΣΗ_ΔΕΙΚΤΩΝ!X8)</f>
        <v>7.333203236263448E-3</v>
      </c>
      <c r="Y8" s="90">
        <f>LN(ΣΥΝΘΕΣΗ_ΔΕΙΚΤΩΝ!AM8/ΣΥΝΘΕΣΗ_ΔΕΙΚΤΩΝ!AM7)</f>
        <v>5.5778180435380267E-4</v>
      </c>
    </row>
    <row r="9" spans="1:25" ht="16.5" thickTop="1" thickBot="1" x14ac:dyDescent="0.3">
      <c r="A9" s="66">
        <v>7</v>
      </c>
      <c r="B9" s="67" t="s">
        <v>4</v>
      </c>
      <c r="C9" s="65"/>
      <c r="D9" s="91">
        <f>SLOPE(P3:P251,Y3:Y251)</f>
        <v>-0.12717398348633385</v>
      </c>
      <c r="E9" s="65"/>
      <c r="I9" s="83">
        <v>42836</v>
      </c>
      <c r="J9" s="84">
        <v>-2.3472356185142044E-2</v>
      </c>
      <c r="K9" s="84">
        <v>-2.1299262578248533E-3</v>
      </c>
      <c r="L9" s="84">
        <v>-1.1428695823622631E-2</v>
      </c>
      <c r="M9" s="84">
        <f>LN(ΣΥΝΘΕΣΗ_ΔΕΙΚΤΩΝ!M10/ΣΥΝΘΕΣΗ_ΔΕΙΚΤΩΝ!M9)</f>
        <v>7.677580899034332E-3</v>
      </c>
      <c r="N9" s="84">
        <f>LN(ΣΥΝΘΕΣΗ_ΔΕΙΚΤΩΝ!N10/ΣΥΝΘΕΣΗ_ΔΕΙΚΤΩΝ!N9)</f>
        <v>-1.357207754554359E-2</v>
      </c>
      <c r="O9" s="84">
        <f>LN(ΣΥΝΘΕΣΗ_ΔΕΙΚΤΩΝ!O10/ΣΥΝΘΕΣΗ_ΔΕΙΚΤΩΝ!O9)</f>
        <v>4.2505022905795515E-3</v>
      </c>
      <c r="P9" s="84">
        <f>LN(ΣΥΝΘΕΣΗ_ΔΕΙΚΤΩΝ!P10/ΣΥΝΘΕΣΗ_ΔΕΙΚΤΩΝ!P9)</f>
        <v>8.9286307443013982E-3</v>
      </c>
      <c r="Q9" s="84">
        <f>LN(ΣΥΝΘΕΣΗ_ΔΕΙΚΤΩΝ!Q10/ΣΥΝΘΕΣΗ_ΔΕΙΚΤΩΝ!Q9)</f>
        <v>1.3698844358161927E-2</v>
      </c>
      <c r="R9" s="84">
        <f>LN(ΣΥΝΘΕΣΗ_ΔΕΙΚΤΩΝ!R10/ΣΥΝΘΕΣΗ_ΔΕΙΚΤΩΝ!R9)</f>
        <v>0</v>
      </c>
      <c r="S9" s="84">
        <f>LN(ΣΥΝΘΕΣΗ_ΔΕΙΚΤΩΝ!S10/ΣΥΝΘΕΣΗ_ΔΕΙΚΤΩΝ!S9)</f>
        <v>-6.4516352814887193E-3</v>
      </c>
      <c r="T9" s="84">
        <f>LN(ΣΥΝΘΕΣΗ_ΔΕΙΚΤΩΝ!T10/ΣΥΝΘΕΣΗ_ΔΕΙΚΤΩΝ!T9)</f>
        <v>3.0203638202745037E-2</v>
      </c>
      <c r="U9" s="84">
        <f>LN(ΣΥΝΘΕΣΗ_ΔΕΙΚΤΩΝ!U10/ΣΥΝΘΕΣΗ_ΔΕΙΚΤΩΝ!U9)</f>
        <v>-8.5985052552317934E-3</v>
      </c>
      <c r="V9" s="84">
        <f>LN(ΣΥΝΘΕΣΗ_ΔΕΙΚΤΩΝ!V10/ΣΥΝΘΕΣΗ_ΔΕΙΚΤΩΝ!V9)</f>
        <v>-6.6248100657569711E-3</v>
      </c>
      <c r="W9" s="84">
        <f>LN(ΣΥΝΘΕΣΗ_ΔΕΙΚΤΩΝ!W10/ΣΥΝΘΕΣΗ_ΔΕΙΚΤΩΝ!W9)</f>
        <v>-3.9840690148744591E-3</v>
      </c>
      <c r="X9" s="85">
        <f>LN(ΣΥΝΘΕΣΗ_ΔΕΙΚΤΩΝ!X10/ΣΥΝΘΕΣΗ_ΔΕΙΚΤΩΝ!X9)</f>
        <v>2.4324993750611955E-3</v>
      </c>
      <c r="Y9" s="90">
        <f>LN(ΣΥΝΘΕΣΗ_ΔΕΙΚΤΩΝ!AM9/ΣΥΝΘΕΣΗ_ΔΕΙΚΤΩΝ!AM8)</f>
        <v>-2.0565257850317675E-3</v>
      </c>
    </row>
    <row r="10" spans="1:25" ht="16.5" thickTop="1" thickBot="1" x14ac:dyDescent="0.3">
      <c r="A10" s="66">
        <v>8</v>
      </c>
      <c r="B10" s="67" t="s">
        <v>14</v>
      </c>
      <c r="C10" s="65"/>
      <c r="D10" s="91">
        <f>SLOPE(Q3:Q251,Y3:Y251)</f>
        <v>6.9574548175474565E-2</v>
      </c>
      <c r="E10" s="65"/>
      <c r="I10" s="83">
        <v>42837</v>
      </c>
      <c r="J10" s="84">
        <v>1.3656326447485555E-2</v>
      </c>
      <c r="K10" s="84">
        <v>-1.2875714360045393E-2</v>
      </c>
      <c r="L10" s="84">
        <v>1.3698844358161927E-2</v>
      </c>
      <c r="M10" s="84">
        <f>LN(ΣΥΝΘΕΣΗ_ΔΕΙΚΤΩΝ!M11/ΣΥΝΘΕΣΗ_ΔΕΙΚΤΩΝ!M10)</f>
        <v>0</v>
      </c>
      <c r="N10" s="84">
        <f>LN(ΣΥΝΘΕΣΗ_ΔΕΙΚΤΩΝ!N11/ΣΥΝΘΕΣΗ_ΔΕΙΚΤΩΝ!N10)</f>
        <v>-6.2305497506361975E-3</v>
      </c>
      <c r="O10" s="84">
        <f>LN(ΣΥΝΘΕΣΗ_ΔΕΙΚΤΩΝ!O11/ΣΥΝΘΕΣΗ_ΔΕΙΚΤΩΝ!O10)</f>
        <v>-4.250502290579627E-3</v>
      </c>
      <c r="P10" s="84">
        <f>LN(ΣΥΝΘΕΣΗ_ΔΕΙΚΤΩΝ!P11/ΣΥΝΘΕΣΗ_ΔΕΙΚΤΩΝ!P10)</f>
        <v>-6.688988150796652E-3</v>
      </c>
      <c r="Q10" s="84">
        <f>LN(ΣΥΝΘΕΣΗ_ΔΕΙΚΤΩΝ!Q11/ΣΥΝΘΕΣΗ_ΔΕΙΚΤΩΝ!Q10)</f>
        <v>7.5557238199781146E-4</v>
      </c>
      <c r="R10" s="84">
        <f>LN(ΣΥΝΘΕΣΗ_ΔΕΙΚΤΩΝ!R11/ΣΥΝΘΕΣΗ_ΔΕΙΚΤΩΝ!R10)</f>
        <v>0</v>
      </c>
      <c r="S10" s="84">
        <f>LN(ΣΥΝΘΕΣΗ_ΔΕΙΚΤΩΝ!S11/ΣΥΝΘΕΣΗ_ΔΕΙΚΤΩΝ!S10)</f>
        <v>2.556049697953507E-2</v>
      </c>
      <c r="T10" s="84">
        <f>LN(ΣΥΝΘΕΣΗ_ΔΕΙΚΤΩΝ!T11/ΣΥΝΘΕΣΗ_ΔΕΙΚΤΩΝ!T10)</f>
        <v>0</v>
      </c>
      <c r="U10" s="84">
        <f>LN(ΣΥΝΘΕΣΗ_ΔΕΙΚΤΩΝ!U11/ΣΥΝΘΕΣΗ_ΔΕΙΚΤΩΝ!U10)</f>
        <v>8.5985052552317708E-3</v>
      </c>
      <c r="V10" s="84">
        <f>LN(ΣΥΝΘΕΣΗ_ΔΕΙΚΤΩΝ!V11/ΣΥΝΘΕΣΗ_ΔΕΙΚΤΩΝ!V10)</f>
        <v>1.116820724978341E-2</v>
      </c>
      <c r="W10" s="84">
        <f>LN(ΣΥΝΘΕΣΗ_ΔΕΙΚΤΩΝ!W11/ΣΥΝΘΕΣΗ_ΔΕΙΚΤΩΝ!W10)</f>
        <v>-1.9980026626731087E-3</v>
      </c>
      <c r="X10" s="85">
        <f>LN(ΣΥΝΘΕΣΗ_ΔΕΙΚΤΩΝ!X11/ΣΥΝΘΕΣΗ_ΔΕΙΚΤΩΝ!X10)</f>
        <v>0</v>
      </c>
      <c r="Y10" s="90">
        <f>LN(ΣΥΝΘΕΣΗ_ΔΕΙΚΤΩΝ!AM10/ΣΥΝΘΕΣΗ_ΔΕΙΚΤΩΝ!AM9)</f>
        <v>7.5151424926594209E-3</v>
      </c>
    </row>
    <row r="11" spans="1:25" ht="16.5" thickTop="1" thickBot="1" x14ac:dyDescent="0.3">
      <c r="A11" s="66">
        <v>9</v>
      </c>
      <c r="B11" s="67" t="s">
        <v>15</v>
      </c>
      <c r="C11" s="65"/>
      <c r="D11" s="91">
        <f>SLOPE(R3:R251,Y3:Y251)</f>
        <v>6.5226751151301693E-2</v>
      </c>
      <c r="E11" s="65"/>
      <c r="I11" s="83">
        <v>42838</v>
      </c>
      <c r="J11" s="84">
        <v>8.5942824873341938E-3</v>
      </c>
      <c r="K11" s="84">
        <v>8.6022035826632884E-3</v>
      </c>
      <c r="L11" s="84">
        <v>7.5557238199781146E-4</v>
      </c>
      <c r="M11" s="84">
        <f>LN(ΣΥΝΘΕΣΗ_ΔΕΙΚΤΩΝ!M12/ΣΥΝΘΕΣΗ_ΔΕΙΚΤΩΝ!M11)</f>
        <v>1.9102202561192452E-3</v>
      </c>
      <c r="N11" s="84">
        <f>LN(ΣΥΝΘΕΣΗ_ΔΕΙΚΤΩΝ!N12/ΣΥΝΘΕΣΗ_ΔΕΙΚΤΩΝ!N11)</f>
        <v>0</v>
      </c>
      <c r="O11" s="84">
        <f>LN(ΣΥΝΘΕΣΗ_ΔΕΙΚΤΩΝ!O12/ΣΥΝΘΕΣΗ_ΔΕΙΚΤΩΝ!O11)</f>
        <v>-9.9886675243996501E-3</v>
      </c>
      <c r="P11" s="84">
        <f>LN(ΣΥΝΘΕΣΗ_ΔΕΙΚΤΩΝ!P12/ΣΥΝΘΕΣΗ_ΔΕΙΚΤΩΝ!P11)</f>
        <v>-8.9888245684332183E-3</v>
      </c>
      <c r="Q11" s="84">
        <f>LN(ΣΥΝΘΕΣΗ_ΔΕΙΚΤΩΝ!Q12/ΣΥΝΘΕΣΗ_ΔΕΙΚΤΩΝ!Q11)</f>
        <v>-1.063032030175637E-2</v>
      </c>
      <c r="R11" s="84">
        <f>LN(ΣΥΝΘΕΣΗ_ΔΕΙΚΤΩΝ!R12/ΣΥΝΘΕΣΗ_ΔΕΙΚΤΩΝ!R11)</f>
        <v>-1.9285906886583343E-2</v>
      </c>
      <c r="S11" s="84">
        <f>LN(ΣΥΝΘΕΣΗ_ΔΕΙΚΤΩΝ!S12/ΣΥΝΘΕΣΗ_ΔΕΙΚΤΩΝ!S11)</f>
        <v>-1.9108861698046473E-2</v>
      </c>
      <c r="T11" s="84">
        <f>LN(ΣΥΝΘΕΣΗ_ΔΕΙΚΤΩΝ!T12/ΣΥΝΘΕΣΗ_ΔΕΙΚΤΩΝ!T11)</f>
        <v>-1.2404384472489212E-3</v>
      </c>
      <c r="U11" s="84">
        <f>LN(ΣΥΝΘΕΣΗ_ΔΕΙΚΤΩΝ!U12/ΣΥΝΘΕΣΗ_ΔΕΙΚΤΩΝ!U11)</f>
        <v>-4.2857455076247046E-2</v>
      </c>
      <c r="V11" s="84">
        <f>LN(ΣΥΝΘΕΣΗ_ΔΕΙΚΤΩΝ!V12/ΣΥΝΘΕΣΗ_ΔΕΙΚΤΩΝ!V11)</f>
        <v>-1.5762747838571251E-2</v>
      </c>
      <c r="W11" s="84">
        <f>LN(ΣΥΝΘΕΣΗ_ΔΕΙΚΤΩΝ!W12/ΣΥΝΘΕΣΗ_ΔΕΙΚΤΩΝ!W11)</f>
        <v>-6.0180723255630212E-3</v>
      </c>
      <c r="X11" s="85">
        <f>LN(ΣΥΝΘΕΣΗ_ΔΕΙΚΤΩΝ!X12/ΣΥΝΘΕΣΗ_ΔΕΙΚΤΩΝ!X11)</f>
        <v>-2.4324993750613156E-3</v>
      </c>
      <c r="Y11" s="90">
        <f>LN(ΣΥΝΘΕΣΗ_ΔΕΙΚΤΩΝ!AM11/ΣΥΝΘΕΣΗ_ΔΕΙΚΤΩΝ!AM10)</f>
        <v>-2.3671070990260099E-3</v>
      </c>
    </row>
    <row r="12" spans="1:25" ht="16.5" thickTop="1" thickBot="1" x14ac:dyDescent="0.3">
      <c r="A12" s="66">
        <v>10</v>
      </c>
      <c r="B12" s="67" t="s">
        <v>7</v>
      </c>
      <c r="C12" s="65"/>
      <c r="D12" s="91">
        <f>SLOPE(S3:S251,Y3:Y251)</f>
        <v>-0.1131523752863087</v>
      </c>
      <c r="E12" s="65"/>
      <c r="I12" s="83">
        <v>42843</v>
      </c>
      <c r="J12" s="84">
        <v>-1.223241742744094E-3</v>
      </c>
      <c r="K12" s="84">
        <v>-4.2918520815409204E-3</v>
      </c>
      <c r="L12" s="84">
        <v>-1.063032030175637E-2</v>
      </c>
      <c r="M12" s="84">
        <f>LN(ΣΥΝΘΕΣΗ_ΔΕΙΚΤΩΝ!M13/ΣΥΝΘΕΣΗ_ΔΕΙΚΤΩΝ!M12)</f>
        <v>-1.151644206155918E-2</v>
      </c>
      <c r="N12" s="84">
        <f>LN(ΣΥΝΘΕΣΗ_ΔΕΙΚΤΩΝ!N13/ΣΥΝΘΕΣΗ_ΔΕΙΚΤΩΝ!N12)</f>
        <v>-2.5317807984289897E-2</v>
      </c>
      <c r="O12" s="84">
        <f>LN(ΣΥΝΘΕΣΗ_ΔΕΙΚΤΩΝ!O13/ΣΥΝΘΕΣΗ_ΔΕΙΚΤΩΝ!O12)</f>
        <v>-7.196346542985301E-3</v>
      </c>
      <c r="P12" s="84">
        <f>LN(ΣΥΝΘΕΣΗ_ΔΕΙΚΤΩΝ!P13/ΣΥΝΘΕΣΗ_ΔΕΙΚΤΩΝ!P12)</f>
        <v>0</v>
      </c>
      <c r="Q12" s="84">
        <f>LN(ΣΥΝΘΕΣΗ_ΔΕΙΚΤΩΝ!Q13/ΣΥΝΘΕΣΗ_ΔΕΙΚΤΩΝ!Q12)</f>
        <v>6.088298867255355E-3</v>
      </c>
      <c r="R12" s="84">
        <f>LN(ΣΥΝΘΕΣΗ_ΔΕΙΚΤΩΝ!R13/ΣΥΝΘΕΣΗ_ΔΕΙΚΤΩΝ!R12)</f>
        <v>-6.8965790590604405E-3</v>
      </c>
      <c r="S12" s="84">
        <f>LN(ΣΥΝΘΕΣΗ_ΔΕΙΚΤΩΝ!S13/ΣΥΝΘΕΣΗ_ΔΕΙΚΤΩΝ!S12)</f>
        <v>-3.2206147000421719E-3</v>
      </c>
      <c r="T12" s="84">
        <f>LN(ΣΥΝΘΕΣΗ_ΔΕΙΚΤΩΝ!T13/ΣΥΝΘΕΣΗ_ΔΕΙΚΤΩΝ!T12)</f>
        <v>2.4793401130425593E-3</v>
      </c>
      <c r="U12" s="84">
        <f>LN(ΣΥΝΘΕΣΗ_ΔΕΙΚΤΩΝ!U13/ΣΥΝΘΕΣΗ_ΔΕΙΚΤΩΝ!U12)</f>
        <v>2.5585868567586368E-2</v>
      </c>
      <c r="V12" s="84">
        <f>LN(ΣΥΝΘΕΣΗ_ΔΕΙΚΤΩΝ!V13/ΣΥΝΘΕΣΗ_ΔΕΙΚΤΩΝ!V12)</f>
        <v>6.8839188780987692E-3</v>
      </c>
      <c r="W12" s="84">
        <f>LN(ΣΥΝΘΕΣΗ_ΔΕΙΚΤΩΝ!W13/ΣΥΝΘΕΣΗ_ΔΕΙΚΤΩΝ!W12)</f>
        <v>-1.4184634991956413E-2</v>
      </c>
      <c r="X12" s="85">
        <f>LN(ΣΥΝΘΕΣΗ_ΔΕΙΚΤΩΝ!X13/ΣΥΝΘΕΣΗ_ΔΕΙΚΤΩΝ!X12)</f>
        <v>0</v>
      </c>
      <c r="Y12" s="90">
        <f>LN(ΣΥΝΘΕΣΗ_ΔΕΙΚΤΩΝ!AM12/ΣΥΝΘΕΣΗ_ΔΕΙΚΤΩΝ!AM11)</f>
        <v>-9.2147587445408786E-3</v>
      </c>
    </row>
    <row r="13" spans="1:25" ht="16.5" thickTop="1" thickBot="1" x14ac:dyDescent="0.3">
      <c r="A13" s="66">
        <v>11</v>
      </c>
      <c r="B13" s="67" t="s">
        <v>35</v>
      </c>
      <c r="C13" s="65"/>
      <c r="D13" s="91">
        <f>SLOPE(T3:T251,Y3:Y251)</f>
        <v>-2.7400740737741177E-2</v>
      </c>
      <c r="E13" s="65"/>
      <c r="I13" s="83">
        <v>42844</v>
      </c>
      <c r="J13" s="84">
        <v>9.744291474678141E-3</v>
      </c>
      <c r="K13" s="84">
        <v>2.148228538289605E-3</v>
      </c>
      <c r="L13" s="84">
        <v>6.088298867255355E-3</v>
      </c>
      <c r="M13" s="84">
        <f>LN(ΣΥΝΘΕΣΗ_ΔΕΙΚΤΩΝ!M14/ΣΥΝΘΕΣΗ_ΔΕΙΚΤΩΝ!M13)</f>
        <v>-7.7519768043179359E-3</v>
      </c>
      <c r="N13" s="84">
        <f>LN(ΣΥΝΘΕΣΗ_ΔΕΙΚΤΩΝ!N14/ΣΥΝΘΕΣΗ_ΔΕΙΚΤΩΝ!N13)</f>
        <v>-6.4308903302904025E-3</v>
      </c>
      <c r="O13" s="84">
        <f>LN(ΣΥΝΘΕΣΗ_ΔΕΙΚΤΩΝ!O14/ΣΥΝΘΕΣΗ_ΔΕΙΚΤΩΝ!O13)</f>
        <v>-2.8931019745499511E-3</v>
      </c>
      <c r="P13" s="84">
        <f>LN(ΣΥΝΘΕΣΗ_ΔΕΙΚΤΩΝ!P14/ΣΥΝΘΕΣΗ_ΔΕΙΚΤΩΝ!P13)</f>
        <v>5.6274768657283893E-3</v>
      </c>
      <c r="Q13" s="84">
        <f>LN(ΣΥΝΘΕΣΗ_ΔΕΙΚΤΩΝ!Q14/ΣΥΝΘΕΣΗ_ΔΕΙΚΤΩΝ!Q13)</f>
        <v>9.0635061533469105E-3</v>
      </c>
      <c r="R13" s="84">
        <f>LN(ΣΥΝΘΕΣΗ_ΔΕΙΚΤΩΝ!R14/ΣΥΝΘΕΣΗ_ΔΕΙΚΤΩΝ!R13)</f>
        <v>1.3745920904635136E-2</v>
      </c>
      <c r="S13" s="84">
        <f>LN(ΣΥΝΘΕΣΗ_ΔΕΙΚΤΩΝ!S14/ΣΥΝΘΕΣΗ_ΔΕΙΚΤΩΝ!S13)</f>
        <v>-2.2839491969822903E-2</v>
      </c>
      <c r="T13" s="84">
        <f>LN(ΣΥΝΘΕΣΗ_ΔΕΙΚΤΩΝ!T14/ΣΥΝΘΕΣΗ_ΔΕΙΚΤΩΝ!T13)</f>
        <v>-1.5807317494084133E-2</v>
      </c>
      <c r="U13" s="84">
        <f>LN(ΣΥΝΘΕΣΗ_ΔΕΙΚΤΩΝ!U14/ΣΥΝΘΕΣΗ_ΔΕΙΚΤΩΝ!U13)</f>
        <v>0</v>
      </c>
      <c r="V13" s="84">
        <f>LN(ΣΥΝΘΕΣΗ_ΔΕΙΚΤΩΝ!V14/ΣΥΝΘΕΣΗ_ΔΕΙΚΤΩΝ!V13)</f>
        <v>0</v>
      </c>
      <c r="W13" s="84">
        <f>LN(ΣΥΝΘΕΣΗ_ΔΕΙΚΤΩΝ!W14/ΣΥΝΘΕΣΗ_ΔΕΙΚΤΩΝ!W13)</f>
        <v>-2.0429016298002933E-3</v>
      </c>
      <c r="X13" s="85">
        <f>LN(ΣΥΝΘΕΣΗ_ΔΕΙΚΤΩΝ!X14/ΣΥΝΘΕΣΗ_ΔΕΙΚΤΩΝ!X13)</f>
        <v>0</v>
      </c>
      <c r="Y13" s="90">
        <f>LN(ΣΥΝΘΕΣΗ_ΔΕΙΚΤΩΝ!AM13/ΣΥΝΘΕΣΗ_ΔΕΙΚΤΩΝ!AM12)</f>
        <v>2.4479094405635252E-3</v>
      </c>
    </row>
    <row r="14" spans="1:25" ht="16.5" thickTop="1" thickBot="1" x14ac:dyDescent="0.3">
      <c r="A14" s="66">
        <v>12</v>
      </c>
      <c r="B14" s="67" t="s">
        <v>73</v>
      </c>
      <c r="C14" s="65"/>
      <c r="D14" s="91">
        <f>SLOPE(U3:U251,Y3:Y251)</f>
        <v>5.7522309880535902E-2</v>
      </c>
      <c r="E14" s="65"/>
      <c r="I14" s="83">
        <v>42845</v>
      </c>
      <c r="J14" s="84">
        <v>6.0423144559626617E-3</v>
      </c>
      <c r="K14" s="84">
        <v>-8.6207430439070882E-3</v>
      </c>
      <c r="L14" s="84">
        <v>9.0635061533469105E-3</v>
      </c>
      <c r="M14" s="84">
        <f>LN(ΣΥΝΘΕΣΗ_ΔΕΙΚΤΩΝ!M15/ΣΥΝΘΕΣΗ_ΔΕΙΚΤΩΝ!M14)</f>
        <v>-3.8986404156571976E-3</v>
      </c>
      <c r="N14" s="84">
        <f>LN(ΣΥΝΘΕΣΗ_ΔΕΙΚΤΩΝ!N15/ΣΥΝΘΕΣΗ_ΔΕΙΚΤΩΝ!N14)</f>
        <v>-3.8784793285708565E-3</v>
      </c>
      <c r="O14" s="84">
        <f>LN(ΣΥΝΘΕΣΗ_ΔΕΙΚΤΩΝ!O15/ΣΥΝΘΕΣΗ_ΔΕΙΚΤΩΝ!O14)</f>
        <v>1.4475972417895013E-3</v>
      </c>
      <c r="P14" s="84">
        <f>LN(ΣΥΝΘΕΣΗ_ΔΕΙΚΤΩΝ!P15/ΣΥΝΘΕΣΗ_ΔΕΙΚΤΩΝ!P14)</f>
        <v>-1.1229647446237823E-3</v>
      </c>
      <c r="Q14" s="84">
        <f>LN(ΣΥΝΘΕΣΗ_ΔΕΙΚΤΩΝ!Q15/ΣΥΝΘΕΣΗ_ΔΕΙΚΤΩΝ!Q14)</f>
        <v>-6.0332008041678086E-3</v>
      </c>
      <c r="R14" s="84">
        <f>LN(ΣΥΝΘΕΣΗ_ΔΕΙΚΤΩΝ!R15/ΣΥΝΘΕΣΗ_ΔΕΙΚΤΩΝ!R14)</f>
        <v>-2.1852508437623493E-2</v>
      </c>
      <c r="S14" s="84">
        <f>LN(ΣΥΝΘΕΣΗ_ΔΕΙΚΤΩΝ!S15/ΣΥΝΘΕΣΗ_ΔΕΙΚΤΩΝ!S14)</f>
        <v>9.8522964430116395E-3</v>
      </c>
      <c r="T14" s="84">
        <f>LN(ΣΥΝΘΕΣΗ_ΔΕΙΚΤΩΝ!T15/ΣΥΝΘΕΣΗ_ΔΕΙΚΤΩΝ!T14)</f>
        <v>5.0188311119427655E-3</v>
      </c>
      <c r="U14" s="84">
        <f>LN(ΣΥΝΘΕΣΗ_ΔΕΙΚΤΩΝ!U15/ΣΥΝΘΕΣΗ_ΔΕΙΚΤΩΝ!U14)</f>
        <v>3.3407817730156525E-2</v>
      </c>
      <c r="V14" s="84">
        <f>LN(ΣΥΝΘΕΣΗ_ΔΕΙΚΤΩΝ!V15/ΣΥΝΘΕΣΗ_ΔΕΙΚΤΩΝ!V14)</f>
        <v>-2.2893782893109779E-3</v>
      </c>
      <c r="W14" s="84">
        <f>LN(ΣΥΝΘΕΣΗ_ΔΕΙΚΤΩΝ!W15/ΣΥΝΘΕΣΗ_ΔΕΙΚΤΩΝ!W14)</f>
        <v>2.042901629800331E-3</v>
      </c>
      <c r="X14" s="85">
        <f>LN(ΣΥΝΘΕΣΗ_ΔΕΙΚΤΩΝ!X15/ΣΥΝΘΕΣΗ_ΔΕΙΚΤΩΝ!X14)</f>
        <v>2.4324993750611955E-3</v>
      </c>
      <c r="Y14" s="90">
        <f>LN(ΣΥΝΘΕΣΗ_ΔΕΙΚΤΩΝ!AM14/ΣΥΝΘΕΣΗ_ΔΕΙΚΤΩΝ!AM13)</f>
        <v>-6.7388089737758514E-3</v>
      </c>
    </row>
    <row r="15" spans="1:25" ht="16.5" thickTop="1" thickBot="1" x14ac:dyDescent="0.3">
      <c r="A15" s="66">
        <v>13</v>
      </c>
      <c r="B15" s="67" t="s">
        <v>1</v>
      </c>
      <c r="C15" s="65"/>
      <c r="D15" s="91">
        <f>SLOPE(V3:V251,Y3:Y251)</f>
        <v>0.23216392381135101</v>
      </c>
      <c r="E15" s="65"/>
      <c r="I15" s="83">
        <v>42846</v>
      </c>
      <c r="J15" s="84">
        <v>-1.4563364187896667E-2</v>
      </c>
      <c r="K15" s="84">
        <v>6.4725145056175196E-3</v>
      </c>
      <c r="L15" s="84">
        <v>-6.0332008041678086E-3</v>
      </c>
      <c r="M15" s="84">
        <f>LN(ΣΥΝΘΕΣΗ_ΔΕΙΚΤΩΝ!M16/ΣΥΝΘΕΣΗ_ΔΕΙΚΤΩΝ!M15)</f>
        <v>1.1650617219975274E-2</v>
      </c>
      <c r="N15" s="84">
        <f>LN(ΣΥΝΘΕΣΗ_ΔΕΙΚΤΩΝ!N16/ΣΥΝΘΕΣΗ_ΔΕΙΚΤΩΝ!N15)</f>
        <v>2.5873235649509544E-3</v>
      </c>
      <c r="O15" s="84">
        <f>LN(ΣΥΝΘΕΣΗ_ΔΕΙΚΤΩΝ!O16/ΣΥΝΘΕΣΗ_ΔΕΙΚΤΩΝ!O15)</f>
        <v>7.2067189972817684E-3</v>
      </c>
      <c r="P15" s="84">
        <f>LN(ΣΥΝΘΕΣΗ_ΔΕΙΚΤΩΝ!P16/ΣΥΝΘΕΣΗ_ΔΕΙΚΤΩΝ!P15)</f>
        <v>1.0061571745434841E-2</v>
      </c>
      <c r="Q15" s="84">
        <f>LN(ΣΥΝΘΕΣΗ_ΔΕΙΚΤΩΝ!Q16/ΣΥΝΘΕΣΗ_ΔΕΙΚΤΩΝ!Q15)</f>
        <v>-1.5140048312151828E-3</v>
      </c>
      <c r="R15" s="84">
        <f>LN(ΣΥΝΘΕΣΗ_ΔΕΙΚΤΩΝ!R16/ΣΥΝΘΕΣΗ_ΔΕΙΚΤΩΝ!R15)</f>
        <v>2.2989518224698781E-2</v>
      </c>
      <c r="S15" s="84">
        <f>LN(ΣΥΝΘΕΣΗ_ΔΕΙΚΤΩΝ!S16/ΣΥΝΘΕΣΗ_ΔΕΙΚΤΩΝ!S15)</f>
        <v>6.5146810211936723E-3</v>
      </c>
      <c r="T15" s="84">
        <f>LN(ΣΥΝΘΕΣΗ_ΔΕΙΚΤΩΝ!T16/ΣΥΝΘΕΣΗ_ΔΕΙΚΤΩΝ!T15)</f>
        <v>1.2507819016526766E-3</v>
      </c>
      <c r="U15" s="84">
        <f>LN(ΣΥΝΘΕΣΗ_ΔΕΙΚΤΩΝ!U16/ΣΥΝΘΕΣΗ_ΔΕΙΚΤΩΝ!U15)</f>
        <v>-1.6136231221495788E-2</v>
      </c>
      <c r="V15" s="84">
        <f>LN(ΣΥΝΘΕΣΗ_ΔΕΙΚΤΩΝ!V16/ΣΥΝΘΕΣΗ_ΔΕΙΚΤΩΝ!V15)</f>
        <v>2.2893782893109991E-3</v>
      </c>
      <c r="W15" s="84">
        <f>LN(ΣΥΝΘΕΣΗ_ΔΕΙΚΤΩΝ!W16/ΣΥΝΘΕΣΗ_ΔΕΙΚΤΩΝ!W15)</f>
        <v>1.0152371464017908E-2</v>
      </c>
      <c r="X15" s="85">
        <f>LN(ΣΥΝΘΕΣΗ_ΔΕΙΚΤΩΝ!X16/ΣΥΝΘΕΣΗ_ΔΕΙΚΤΩΝ!X15)</f>
        <v>2.4265966772569888E-3</v>
      </c>
      <c r="Y15" s="90">
        <f>LN(ΣΥΝΘΕΣΗ_ΔΕΙΚΤΩΝ!AM15/ΣΥΝΘΕΣΗ_ΔΕΙΚΤΩΝ!AM14)</f>
        <v>-4.205151928068104E-3</v>
      </c>
    </row>
    <row r="16" spans="1:25" ht="16.5" thickTop="1" thickBot="1" x14ac:dyDescent="0.3">
      <c r="A16" s="66">
        <v>14</v>
      </c>
      <c r="B16" s="67" t="s">
        <v>18</v>
      </c>
      <c r="C16" s="65"/>
      <c r="D16" s="91">
        <f>SLOPE(W3:W251,Y3:Y251)</f>
        <v>0.16882071393578829</v>
      </c>
      <c r="E16" s="65"/>
      <c r="I16" s="83">
        <v>42849</v>
      </c>
      <c r="J16" s="84">
        <v>1.6970104218461561E-2</v>
      </c>
      <c r="K16" s="84">
        <v>-2.1528533611012007E-3</v>
      </c>
      <c r="L16" s="84">
        <v>-1.5140048312151828E-3</v>
      </c>
      <c r="M16" s="84">
        <f>LN(ΣΥΝΘΕΣΗ_ΔΕΙΚΤΩΝ!M17/ΣΥΝΘΕΣΗ_ΔΕΙΚΤΩΝ!M16)</f>
        <v>1.3423020332140771E-2</v>
      </c>
      <c r="N16" s="84">
        <f>LN(ΣΥΝΘΕΣΗ_ΔΕΙΚΤΩΝ!N17/ΣΥΝΘΕΣΗ_ΔΕΙΚΤΩΝ!N16)</f>
        <v>3.3039854078200093E-2</v>
      </c>
      <c r="O16" s="84">
        <f>LN(ΣΥΝΘΕΣΗ_ΔΕΙΚΤΩΝ!O17/ΣΥΝΘΕΣΗ_ΔΕΙΚΤΩΝ!O16)</f>
        <v>0</v>
      </c>
      <c r="P16" s="84">
        <f>LN(ΣΥΝΘΕΣΗ_ΔΕΙΚΤΩΝ!P17/ΣΥΝΘΕΣΗ_ΔΕΙΚΤΩΝ!P16)</f>
        <v>5.5463259205561352E-3</v>
      </c>
      <c r="Q16" s="84">
        <f>LN(ΣΥΝΘΕΣΗ_ΔΕΙΚΤΩΝ!Q17/ΣΥΝΘΕΣΗ_ΔΕΙΚΤΩΝ!Q16)</f>
        <v>7.5472056353831241E-3</v>
      </c>
      <c r="R16" s="84">
        <f>LN(ΣΥΝΘΕΣΗ_ΔΕΙΚΤΩΝ!R17/ΣΥΝΘΕΣΗ_ΔΕΙΚΤΩΝ!R16)</f>
        <v>1.0175328041652446E-2</v>
      </c>
      <c r="S16" s="84">
        <f>LN(ΣΥΝΘΕΣΗ_ΔΕΙΚΤΩΝ!S17/ΣΥΝΘΕΣΗ_ΔΕΙΚΤΩΝ!S16)</f>
        <v>1.2903404835908001E-2</v>
      </c>
      <c r="T16" s="84">
        <f>LN(ΣΥΝΘΕΣΗ_ΔΕΙΚΤΩΝ!T17/ΣΥΝΘΕΣΗ_ΔΕΙΚΤΩΝ!T16)</f>
        <v>-1.2578782206860185E-2</v>
      </c>
      <c r="U16" s="84">
        <f>LN(ΣΥΝΘΕΣΗ_ΔΕΙΚΤΩΝ!U17/ΣΥΝΘΕΣΗ_ΔΕΙΚΤΩΝ!U16)</f>
        <v>1.6136231221495871E-2</v>
      </c>
      <c r="V16" s="84">
        <f>LN(ΣΥΝΘΕΣΗ_ΔΕΙΚΤΩΝ!V17/ΣΥΝΘΕΣΗ_ΔΕΙΚΤΩΝ!V16)</f>
        <v>1.9923683715344181E-2</v>
      </c>
      <c r="W16" s="84">
        <f>LN(ΣΥΝΘΕΣΗ_ΔΕΙΚΤΩΝ!W17/ΣΥΝΘΕΣΗ_ΔΕΙΚΤΩΝ!W16)</f>
        <v>0</v>
      </c>
      <c r="X16" s="85">
        <f>LN(ΣΥΝΘΕΣΗ_ΔΕΙΚΤΩΝ!X17/ΣΥΝΘΕΣΗ_ΔΕΙΚΤΩΝ!X16)</f>
        <v>1.6584925270109439E-2</v>
      </c>
      <c r="Y16" s="90">
        <f>LN(ΣΥΝΘΕΣΗ_ΔΕΙΚΤΩΝ!AM16/ΣΥΝΘΕΣΗ_ΔΕΙΚΤΩΝ!AM15)</f>
        <v>1.7315747027154996E-2</v>
      </c>
    </row>
    <row r="17" spans="1:25" ht="16.5" thickTop="1" thickBot="1" x14ac:dyDescent="0.3">
      <c r="A17" s="66">
        <v>15</v>
      </c>
      <c r="B17" s="67" t="s">
        <v>25</v>
      </c>
      <c r="C17" s="65"/>
      <c r="D17" s="91">
        <f>SLOPE(X3:X251,Y3:Y251)</f>
        <v>5.3548003438480245E-3</v>
      </c>
      <c r="E17" s="65"/>
      <c r="I17" s="83">
        <v>42850</v>
      </c>
      <c r="J17" s="84">
        <v>3.1936481163046829E-2</v>
      </c>
      <c r="K17" s="84">
        <v>6.4447054426421835E-3</v>
      </c>
      <c r="L17" s="84">
        <v>7.5472056353831241E-3</v>
      </c>
      <c r="M17" s="84">
        <f>LN(ΣΥΝΘΕΣΗ_ΔΕΙΚΤΩΝ!M18/ΣΥΝΘΕΣΗ_ΔΕΙΚΤΩΝ!M17)</f>
        <v>5.6980211146377959E-3</v>
      </c>
      <c r="N17" s="84">
        <f>LN(ΣΥΝΘΕΣΗ_ΔΕΙΚΤΩΝ!N18/ΣΥΝΘΕΣΗ_ΔΕΙΚΤΩΝ!N17)</f>
        <v>-6.2519539391836109E-4</v>
      </c>
      <c r="O17" s="84">
        <f>LN(ΣΥΝΘΕΣΗ_ΔΕΙΚΤΩΝ!O18/ΣΥΝΘΕΣΗ_ΔΕΙΚΤΩΝ!O17)</f>
        <v>-4.3177960000563677E-3</v>
      </c>
      <c r="P17" s="84">
        <f>LN(ΣΥΝΘΕΣΗ_ΔΕΙΚΤΩΝ!P18/ΣΥΝΘΕΣΗ_ΔΕΙΚΤΩΝ!P17)</f>
        <v>1.1055833077498758E-3</v>
      </c>
      <c r="Q17" s="84">
        <f>LN(ΣΥΝΘΕΣΗ_ΔΕΙΚΤΩΝ!Q18/ΣΥΝΘΕΣΗ_ΔΕΙΚΤΩΝ!Q17)</f>
        <v>-4.5214847188460071E-3</v>
      </c>
      <c r="R17" s="84">
        <f>LN(ΣΥΝΘΕΣΗ_ΔΕΙΚΤΩΝ!R18/ΣΥΝΘΕΣΗ_ΔΕΙΚΤΩΝ!R17)</f>
        <v>6.7264827609505914E-3</v>
      </c>
      <c r="S17" s="84">
        <f>LN(ΣΥΝΘΕΣΗ_ΔΕΙΚΤΩΝ!S18/ΣΥΝΘΕΣΗ_ΔΕΙΚΤΩΝ!S17)</f>
        <v>9.5694510161506725E-3</v>
      </c>
      <c r="T17" s="84">
        <f>LN(ΣΥΝΘΕΣΗ_ΔΕΙΚΤΩΝ!T18/ΣΥΝΘΕΣΗ_ΔΕΙΚΤΩΝ!T17)</f>
        <v>2.5001302205417401E-2</v>
      </c>
      <c r="U17" s="84">
        <f>LN(ΣΥΝΘΕΣΗ_ΔΕΙΚΤΩΝ!U18/ΣΥΝΘΕΣΗ_ΔΕΙΚΤΩΝ!U17)</f>
        <v>-4.1278431162485911E-2</v>
      </c>
      <c r="V17" s="84">
        <f>LN(ΣΥΝΘΕΣΗ_ΔΕΙΚΤΩΝ!V18/ΣΥΝΘΕΣΗ_ΔΕΙΚΤΩΝ!V17)</f>
        <v>1.7554055907128864E-2</v>
      </c>
      <c r="W17" s="84">
        <f>LN(ΣΥΝΘΕΣΗ_ΔΕΙΚΤΩΝ!W18/ΣΥΝΘΕΣΗ_ΔΕΙΚΤΩΝ!W17)</f>
        <v>-2.022245380767809E-3</v>
      </c>
      <c r="X17" s="85">
        <f>LN(ΣΥΝΘΕΣΗ_ΔΕΙΚΤΩΝ!X18/ΣΥΝΘΕΣΗ_ΔΕΙΚΤΩΝ!X17)</f>
        <v>1.1612880832567084E-2</v>
      </c>
      <c r="Y17" s="90">
        <f>LN(ΣΥΝΘΕΣΗ_ΔΕΙΚΤΩΝ!AM17/ΣΥΝΘΕΣΗ_ΔΕΙΚΤΩΝ!AM16)</f>
        <v>2.0310414088282023E-2</v>
      </c>
    </row>
    <row r="18" spans="1:25" ht="15.75" thickTop="1" x14ac:dyDescent="0.25">
      <c r="I18" s="83">
        <v>42852</v>
      </c>
      <c r="J18" s="84">
        <v>-1.1641575015485978E-2</v>
      </c>
      <c r="K18" s="84">
        <v>-2.1574981400211257E-3</v>
      </c>
      <c r="L18" s="84">
        <v>-3.7835837796390288E-3</v>
      </c>
      <c r="M18" s="84">
        <f>LN(ΣΥΝΘΕΣΗ_ΔΕΙΚΤΩΝ!M20/ΣΥΝΘΕΣΗ_ΔΕΙΚΤΩΝ!M19)</f>
        <v>3.7735893836392666E-3</v>
      </c>
      <c r="N18" s="84">
        <f>LN(ΣΥΝΘΕΣΗ_ΔΕΙΚΤΩΝ!N20/ΣΥΝΘΕΣΗ_ΔΕΙΚΤΩΝ!N19)</f>
        <v>-1.4663954187014237E-2</v>
      </c>
      <c r="O18" s="84">
        <f>LN(ΣΥΝΘΕΣΗ_ΔΕΙΚΤΩΝ!O20/ΣΥΝΘΕΣΗ_ΔΕΙΚΤΩΝ!O19)</f>
        <v>-7.227553867621501E-3</v>
      </c>
      <c r="P18" s="84">
        <f>LN(ΣΥΝΘΕΣΗ_ΔΕΙΚΤΩΝ!P20/ΣΥΝΘΕΣΗ_ΔΕΙΚΤΩΝ!P19)</f>
        <v>0</v>
      </c>
      <c r="Q18" s="84">
        <f>LN(ΣΥΝΘΕΣΗ_ΔΕΙΚΤΩΝ!Q20/ΣΥΝΘΕΣΗ_ΔΕΙΚΤΩΝ!Q19)</f>
        <v>-1.297232994880001E-2</v>
      </c>
      <c r="R18" s="84">
        <f>LN(ΣΥΝΘΕΣΗ_ΔΕΙΚΤΩΝ!R20/ΣΥΝΘΕΣΗ_ΔΕΙΚΤΩΝ!R19)</f>
        <v>6.7415985669196732E-3</v>
      </c>
      <c r="S18" s="84">
        <f>LN(ΣΥΝΘΕΣΗ_ΔΕΙΚΤΩΝ!S20/ΣΥΝΘΕΣΗ_ΔΕΙΚΤΩΝ!S19)</f>
        <v>-3.2206147000421719E-3</v>
      </c>
      <c r="T18" s="84">
        <f>LN(ΣΥΝΘΕΣΗ_ΔΕΙΚΤΩΝ!T20/ΣΥΝΘΕΣΗ_ΔΕΙΚΤΩΝ!T19)</f>
        <v>-2.2259781418794835E-2</v>
      </c>
      <c r="U18" s="84">
        <f>LN(ΣΥΝΘΕΣΗ_ΔΕΙΚΤΩΝ!U20/ΣΥΝΘΕΣΗ_ΔΕΙΚΤΩΝ!U19)</f>
        <v>-8.9767209615582415E-3</v>
      </c>
      <c r="V18" s="84">
        <f>LN(ΣΥΝΘΕΣΗ_ΔΕΙΚΤΩΝ!V20/ΣΥΝΘΕΣΗ_ΔΕΙΚΤΩΝ!V19)</f>
        <v>2.1211293369820784E-2</v>
      </c>
      <c r="W18" s="84">
        <f>LN(ΣΥΝΘΕΣΗ_ΔΕΙΚΤΩΝ!W20/ΣΥΝΘΕΣΗ_ΔΕΙΚΤΩΝ!W19)</f>
        <v>3.4174179812593471E-2</v>
      </c>
      <c r="X18" s="85">
        <f>LN(ΣΥΝΘΕΣΗ_ΔΕΙΚΤΩΝ!X20/ΣΥΝΘΕΣΗ_ΔΕΙΚΤΩΝ!X19)</f>
        <v>2.3424700334123611E-3</v>
      </c>
      <c r="Y18" s="90">
        <f>LN(ΣΥΝΘΕΣΗ_ΔΕΙΚΤΩΝ!AM18/ΣΥΝΘΕΣΗ_ΔΕΙΚΤΩΝ!AM17)</f>
        <v>1.2937233414735565E-2</v>
      </c>
    </row>
    <row r="19" spans="1:25" x14ac:dyDescent="0.25">
      <c r="I19" s="83">
        <v>42853</v>
      </c>
      <c r="J19" s="84">
        <v>0</v>
      </c>
      <c r="K19" s="84">
        <v>2.1574981400210927E-3</v>
      </c>
      <c r="L19" s="84">
        <v>-1.297232994880001E-2</v>
      </c>
      <c r="M19" s="84">
        <f>LN(ΣΥΝΘΕΣΗ_ΔΕΙΚΤΩΝ!M21/ΣΥΝΘΕΣΗ_ΔΕΙΚΤΩΝ!M20)</f>
        <v>2.6023773421305293E-2</v>
      </c>
      <c r="N19" s="84">
        <f>LN(ΣΥΝΘΕΣΗ_ΔΕΙΚΤΩΝ!N21/ΣΥΝΘΕΣΗ_ΔΕΙΚΤΩΝ!N20)</f>
        <v>8.3147265083553402E-3</v>
      </c>
      <c r="O19" s="84">
        <f>LN(ΣΥΝΘΕΣΗ_ΔΕΙΚΤΩΝ!O21/ΣΥΝΘΕΣΗ_ΔΕΙΚΤΩΝ!O20)</f>
        <v>5.7862160568385194E-3</v>
      </c>
      <c r="P19" s="84">
        <f>LN(ΣΥΝΘΕΣΗ_ΔΕΙΚΤΩΝ!P21/ΣΥΝΘΕΣΗ_ΔΕΙΚΤΩΝ!P20)</f>
        <v>-3.0119398906935716E-2</v>
      </c>
      <c r="Q19" s="84">
        <f>LN(ΣΥΝΘΕΣΗ_ΔΕΙΚΤΩΝ!Q21/ΣΥΝΘΕΣΗ_ΔΕΙΚΤΩΝ!Q20)</f>
        <v>1.2972329948799972E-2</v>
      </c>
      <c r="R19" s="84">
        <f>LN(ΣΥΝΘΕΣΗ_ΔΕΙΚΤΩΝ!R21/ΣΥΝΘΕΣΗ_ΔΕΙΚΤΩΝ!R20)</f>
        <v>1.3348362823427209E-2</v>
      </c>
      <c r="S19" s="84">
        <f>LN(ΣΥΝΘΕΣΗ_ΔΕΙΚΤΩΝ!S21/ΣΥΝΘΕΣΗ_ΔΕΙΚΤΩΝ!S20)</f>
        <v>2.861880530565266E-2</v>
      </c>
      <c r="T19" s="84">
        <f>LN(ΣΥΝΘΕΣΗ_ΔΕΙΚΤΩΝ!T21/ΣΥΝΘΕΣΗ_ΔΕΙΚΤΩΝ!T20)</f>
        <v>0</v>
      </c>
      <c r="U19" s="84">
        <f>LN(ΣΥΝΘΕΣΗ_ΔΕΙΚΤΩΝ!U21/ΣΥΝΘΕΣΗ_ΔΕΙΚΤΩΝ!U20)</f>
        <v>1.7873576799295056E-2</v>
      </c>
      <c r="V19" s="84">
        <f>LN(ΣΥΝΘΕΣΗ_ΔΕΙΚΤΩΝ!V21/ΣΥΝΘΕΣΗ_ΔΕΙΚΤΩΝ!V20)</f>
        <v>4.0711748884386757E-2</v>
      </c>
      <c r="W19" s="84">
        <f>LN(ΣΥΝΘΕΣΗ_ΔΕΙΚΤΩΝ!W21/ΣΥΝΘΕΣΗ_ΔΕΙΚΤΩΝ!W20)</f>
        <v>3.1130918595173213E-2</v>
      </c>
      <c r="X19" s="85">
        <f>LN(ΣΥΝΘΕΣΗ_ΔΕΙΚΤΩΝ!X21/ΣΥΝΘΕΣΗ_ΔΕΙΚΤΩΝ!X20)</f>
        <v>6.7622969595067571E-3</v>
      </c>
      <c r="Y19" s="90">
        <f>LN(ΣΥΝΘΕΣΗ_ΔΕΙΚΤΩΝ!AM19/ΣΥΝΘΕΣΗ_ΔΕΙΚΤΩΝ!AM18)</f>
        <v>1.557070163311246E-4</v>
      </c>
    </row>
    <row r="20" spans="1:25" x14ac:dyDescent="0.25">
      <c r="I20" s="83">
        <v>42857</v>
      </c>
      <c r="J20" s="84">
        <v>7.0011954589835612E-3</v>
      </c>
      <c r="K20" s="84">
        <v>8.583743691391435E-3</v>
      </c>
      <c r="L20" s="84">
        <v>1.2972329948799972E-2</v>
      </c>
      <c r="M20" s="84">
        <f>LN(ΣΥΝΘΕΣΗ_ΔΕΙΚΤΩΝ!M22/ΣΥΝΘΕΣΗ_ΔΕΙΚΤΩΝ!M21)</f>
        <v>-1.8365478073013922E-3</v>
      </c>
      <c r="N20" s="84">
        <f>LN(ΣΥΝΘΕΣΗ_ΔΕΙΚΤΩΝ!N22/ΣΥΝΘΕΣΗ_ΔΕΙΚΤΩΝ!N21)</f>
        <v>8.2461615386585155E-3</v>
      </c>
      <c r="O20" s="84">
        <f>LN(ΣΥΝΘΕΣΗ_ΔΕΙΚΤΩΝ!O22/ΣΥΝΘΕΣΗ_ΔΕΙΚΤΩΝ!O21)</f>
        <v>1.0046008713027301E-2</v>
      </c>
      <c r="P20" s="84">
        <f>LN(ΣΥΝΘΕΣΗ_ΔΕΙΚΤΩΝ!P22/ΣΥΝΘΕΣΗ_ΔΕΙΚΤΩΝ!P21)</f>
        <v>1.2380574569554019E-2</v>
      </c>
      <c r="Q20" s="84">
        <f>LN(ΣΥΝΘΕΣΗ_ΔΕΙΚΤΩΝ!Q22/ΣΥΝΘΕΣΗ_ΔΕΙΚΤΩΝ!Q21)</f>
        <v>-6.846736522117338E-3</v>
      </c>
      <c r="R20" s="84">
        <f>LN(ΣΥΝΘΕΣΗ_ΔΕΙΚΤΩΝ!R22/ΣΥΝΘΕΣΗ_ΔΕΙΚΤΩΝ!R21)</f>
        <v>2.6173795113912199E-2</v>
      </c>
      <c r="S20" s="84">
        <f>LN(ΣΥΝΘΕΣΗ_ΔΕΙΚΤΩΝ!S22/ΣΥΝΘΕΣΗ_ΔΕΙΚΤΩΝ!S21)</f>
        <v>9.3604427595638928E-3</v>
      </c>
      <c r="T20" s="84">
        <f>LN(ΣΥΝΘΕΣΗ_ΔΕΙΚΤΩΝ!T22/ΣΥΝΘΕΣΗ_ΔΕΙΚΤΩΝ!T21)</f>
        <v>-5.4336601818331587E-3</v>
      </c>
      <c r="U20" s="84">
        <f>LN(ΣΥΝΘΕΣΗ_ΔΕΙΚΤΩΝ!U22/ΣΥΝΘΕΣΗ_ΔΕΙΚΤΩΝ!U21)</f>
        <v>8.8183992975202248E-3</v>
      </c>
      <c r="V20" s="84">
        <f>LN(ΣΥΝΘΕΣΗ_ΔΕΙΚΤΩΝ!V22/ΣΥΝΘΕΣΗ_ΔΕΙΚΤΩΝ!V21)</f>
        <v>0</v>
      </c>
      <c r="W20" s="84">
        <f>LN(ΣΥΝΘΕΣΗ_ΔΕΙΚΤΩΝ!W22/ΣΥΝΘΕΣΗ_ΔΕΙΚΤΩΝ!W21)</f>
        <v>-0.17089286097033188</v>
      </c>
      <c r="X20" s="85">
        <f>LN(ΣΥΝΘΕΣΗ_ΔΕΙΚΤΩΝ!X22/ΣΥΝΘΕΣΗ_ΔΕΙΚΤΩΝ!X21)</f>
        <v>0</v>
      </c>
      <c r="Y20" s="90">
        <f>LN(ΣΥΝΘΕΣΗ_ΔΕΙΚΤΩΝ!AM20/ΣΥΝΘΕΣΗ_ΔΕΙΚΤΩΝ!AM19)</f>
        <v>7.9792906512398745E-3</v>
      </c>
    </row>
    <row r="21" spans="1:25" x14ac:dyDescent="0.25">
      <c r="I21" s="83">
        <v>42858</v>
      </c>
      <c r="J21" s="84">
        <v>3.2039353744616875E-2</v>
      </c>
      <c r="K21" s="84">
        <v>0</v>
      </c>
      <c r="L21" s="84">
        <v>-6.846736522117338E-3</v>
      </c>
      <c r="M21" s="84">
        <f>LN(ΣΥΝΘΕΣΗ_ΔΕΙΚΤΩΝ!M23/ΣΥΝΘΕΣΗ_ΔΕΙΚΤΩΝ!M22)</f>
        <v>2.1819047394639673E-2</v>
      </c>
      <c r="N21" s="84">
        <f>LN(ΣΥΝΘΕΣΗ_ΔΕΙΚΤΩΝ!N23/ΣΥΝΘΕΣΗ_ΔΕΙΚΤΩΝ!N22)</f>
        <v>-1.7203355142675208E-2</v>
      </c>
      <c r="O21" s="84">
        <f>LN(ΣΥΝΘΕΣΗ_ΔΕΙΚΤΩΝ!O23/ΣΥΝΘΕΣΗ_ΔΕΙΚΤΩΝ!O22)</f>
        <v>2.5378494419283783E-2</v>
      </c>
      <c r="P21" s="84">
        <f>LN(ΣΥΝΘΕΣΗ_ΔΕΙΚΤΩΝ!P23/ΣΥΝΘΕΣΗ_ΔΕΙΚΤΩΝ!P22)</f>
        <v>5.5772592981062153E-3</v>
      </c>
      <c r="Q21" s="84">
        <f>LN(ΣΥΝΘΕΣΗ_ΔΕΙΚΤΩΝ!Q23/ΣΥΝΘΕΣΗ_ΔΕΙΚΤΩΝ!Q22)</f>
        <v>7.6306756850264858E-4</v>
      </c>
      <c r="R21" s="84">
        <f>LN(ΣΥΝΘΕΣΗ_ΔΕΙΚΤΩΝ!R23/ΣΥΝΘΕΣΗ_ΔΕΙΚΤΩΝ!R22)</f>
        <v>2.445629597752693E-2</v>
      </c>
      <c r="S21" s="84">
        <f>LN(ΣΥΝΘΕΣΗ_ΔΕΙΚΤΩΝ!S23/ΣΥΝΘΕΣΗ_ΔΕΙΚΤΩΝ!S22)</f>
        <v>-1.5649771667127776E-2</v>
      </c>
      <c r="T21" s="84">
        <f>LN(ΣΥΝΘΕΣΗ_ΔΕΙΚΤΩΝ!T23/ΣΥΝΘΕΣΗ_ΔΕΙΚΤΩΝ!T22)</f>
        <v>2.5244460784810237E-2</v>
      </c>
      <c r="U21" s="84">
        <f>LN(ΣΥΝΘΕΣΗ_ΔΕΙΚΤΩΝ!U23/ΣΥΝΘΕΣΗ_ΔΕΙΚΤΩΝ!U22)</f>
        <v>0</v>
      </c>
      <c r="V21" s="84">
        <f>LN(ΣΥΝΘΕΣΗ_ΔΕΙΚΤΩΝ!V23/ΣΥΝΘΕΣΗ_ΔΕΙΚΤΩΝ!V22)</f>
        <v>4.0625690650899797E-3</v>
      </c>
      <c r="W21" s="84">
        <f>LN(ΣΥΝΘΕΣΗ_ΔΕΙΚΤΩΝ!W23/ΣΥΝΘΕΣΗ_ΔΕΙΚΤΩΝ!W22)</f>
        <v>5.310982531394854E-2</v>
      </c>
      <c r="X21" s="85">
        <f>LN(ΣΥΝΘΕΣΗ_ΔΕΙΚΤΩΝ!X23/ΣΥΝΘΕΣΗ_ΔΕΙΚΤΩΝ!X22)</f>
        <v>-4.4253012709602468E-3</v>
      </c>
      <c r="Y21" s="90">
        <f>LN(ΣΥΝΘΕΣΗ_ΔΕΙΚΤΩΝ!AM21/ΣΥΝΘΕΣΗ_ΔΕΙΚΤΩΝ!AM20)</f>
        <v>3.0097009261980546E-2</v>
      </c>
    </row>
    <row r="22" spans="1:25" x14ac:dyDescent="0.25">
      <c r="I22" s="83">
        <v>42859</v>
      </c>
      <c r="J22" s="84">
        <v>2.2272635609123223E-2</v>
      </c>
      <c r="K22" s="84">
        <v>0</v>
      </c>
      <c r="L22" s="84">
        <v>7.6306756850264858E-4</v>
      </c>
      <c r="M22" s="84">
        <f>LN(ΣΥΝΘΕΣΗ_ΔΕΙΚΤΩΝ!M24/ΣΥΝΘΕΣΗ_ΔΕΙΚΤΩΝ!M23)</f>
        <v>0</v>
      </c>
      <c r="N22" s="84">
        <f>LN(ΣΥΝΘΕΣΗ_ΔΕΙΚΤΩΝ!N24/ΣΥΝΘΕΣΗ_ΔΕΙΚΤΩΝ!N23)</f>
        <v>-1.6197309080653179E-2</v>
      </c>
      <c r="O22" s="84">
        <f>LN(ΣΥΝΘΕΣΗ_ΔΕΙΚΤΩΝ!O24/ΣΥΝΘΕΣΗ_ΔΕΙΚΤΩΝ!O23)</f>
        <v>2.732748151514236E-2</v>
      </c>
      <c r="P22" s="84">
        <f>LN(ΣΥΝΘΕΣΗ_ΔΕΙΚΤΩΝ!P24/ΣΥΝΘΕΣΗ_ΔΕΙΚΤΩΝ!P23)</f>
        <v>9.9613441296729065E-3</v>
      </c>
      <c r="Q22" s="84">
        <f>LN(ΣΥΝΘΕΣΗ_ΔΕΙΚΤΩΝ!Q24/ΣΥΝΘΕΣΗ_ΔΕΙΚΤΩΝ!Q23)</f>
        <v>3.8066281215627671E-3</v>
      </c>
      <c r="R22" s="84">
        <f>LN(ΣΥΝΘΕΣΗ_ΔΕΙΚΤΩΝ!R24/ΣΥΝΘΕΣΗ_ΔΕΙΚΤΩΝ!R23)</f>
        <v>4.1928782600361781E-3</v>
      </c>
      <c r="S22" s="84">
        <f>LN(ΣΥΝΘΕΣΗ_ΔΕΙΚΤΩΝ!S24/ΣΥΝΘΕΣΗ_ΔΕΙΚΤΩΝ!S23)</f>
        <v>3.1496089028962013E-3</v>
      </c>
      <c r="T22" s="84">
        <f>LN(ΣΥΝΘΕΣΗ_ΔΕΙΚΤΩΝ!T24/ΣΥΝΘΕΣΗ_ΔΕΙΚΤΩΝ!T23)</f>
        <v>-2.8647451554241676E-3</v>
      </c>
      <c r="U22" s="84">
        <f>LN(ΣΥΝΘΕΣΗ_ΔΕΙΚΤΩΝ!U24/ΣΥΝΘΕΣΗ_ΔΕΙΚΤΩΝ!U23)</f>
        <v>3.3667400764349868E-2</v>
      </c>
      <c r="V22" s="84">
        <f>LN(ΣΥΝΘΕΣΗ_ΔΕΙΚΤΩΝ!V24/ΣΥΝΘΕΣΗ_ΔΕΙΚΤΩΝ!V23)</f>
        <v>1.568817372598643E-2</v>
      </c>
      <c r="W22" s="84">
        <f>LN(ΣΥΝΘΕΣΗ_ΔΕΙΚΤΩΝ!W24/ΣΥΝΘΕΣΗ_ΔΕΙΚΤΩΝ!W23)</f>
        <v>2.1528533611010927E-3</v>
      </c>
      <c r="X22" s="85">
        <f>LN(ΣΥΝΘΕΣΗ_ΔΕΙΚΤΩΝ!X24/ΣΥΝΘΕΣΗ_ΔΕΙΚΤΩΝ!X23)</f>
        <v>9.06245309999258E-3</v>
      </c>
      <c r="Y22" s="90">
        <f>LN(ΣΥΝΘΕΣΗ_ΔΕΙΚΤΩΝ!AM22/ΣΥΝΘΕΣΗ_ΔΕΙΚΤΩΝ!AM21)</f>
        <v>1.9804497430574358E-2</v>
      </c>
    </row>
    <row r="23" spans="1:25" x14ac:dyDescent="0.25">
      <c r="I23" s="83">
        <v>42860</v>
      </c>
      <c r="J23" s="84">
        <v>5.0466961879436965E-2</v>
      </c>
      <c r="K23" s="84">
        <v>2.947581813295368E-2</v>
      </c>
      <c r="L23" s="84">
        <v>3.8066281215627671E-3</v>
      </c>
      <c r="M23" s="84">
        <f>LN(ΣΥΝΘΕΣΗ_ΔΕΙΚΤΩΝ!M25/ΣΥΝΘΕΣΗ_ΔΕΙΚΤΩΝ!M24)</f>
        <v>0</v>
      </c>
      <c r="N23" s="84">
        <f>LN(ΣΥΝΘΕΣΗ_ΔΕΙΚΤΩΝ!N25/ΣΥΝΘΕΣΗ_ΔΕΙΚΤΩΝ!N24)</f>
        <v>4.4082512570188914E-2</v>
      </c>
      <c r="O23" s="84">
        <f>LN(ΣΥΝΘΕΣΗ_ΔΕΙΚΤΩΝ!O25/ΣΥΝΘΕΣΗ_ΔΕΙΚΤΩΝ!O24)</f>
        <v>1.4791179974035401E-2</v>
      </c>
      <c r="P23" s="84">
        <f>LN(ΣΥΝΘΕΣΗ_ΔΕΙΚΤΩΝ!P25/ΣΥΝΘΕΣΗ_ΔΕΙΚΤΩΝ!P24)</f>
        <v>1.746769304039078E-2</v>
      </c>
      <c r="Q23" s="84">
        <f>LN(ΣΥΝΘΕΣΗ_ΔΕΙΚΤΩΝ!Q25/ΣΥΝΘΕΣΗ_ΔΕΙΚΤΩΝ!Q24)</f>
        <v>-1.2232568435634408E-2</v>
      </c>
      <c r="R23" s="84">
        <f>LN(ΣΥΝΘΕΣΗ_ΔΕΙΚΤΩΝ!R25/ΣΥΝΘΕΣΗ_ΔΕΙΚΤΩΝ!R24)</f>
        <v>9.370188287584541E-3</v>
      </c>
      <c r="S23" s="84">
        <f>LN(ΣΥΝΘΕΣΗ_ΔΕΙΚΤΩΝ!S25/ΣΥΝΘΕΣΗ_ΔΕΙΚΤΩΝ!S24)</f>
        <v>2.7908788117076443E-2</v>
      </c>
      <c r="T23" s="84">
        <f>LN(ΣΥΝΘΕΣΗ_ΔΕΙΚΤΩΝ!T25/ΣΥΝΘΕΣΗ_ΔΕΙΚΤΩΝ!T24)</f>
        <v>1.8274620243481761E-2</v>
      </c>
      <c r="U23" s="84">
        <f>LN(ΣΥΝΘΕΣΗ_ΔΕΙΚΤΩΝ!U25/ΣΥΝΘΕΣΗ_ΔΕΙΚΤΩΝ!U24)</f>
        <v>0</v>
      </c>
      <c r="V23" s="84">
        <f>LN(ΣΥΝΘΕΣΗ_ΔΕΙΚΤΩΝ!V25/ΣΥΝΘΕΣΗ_ΔΕΙΚΤΩΝ!V24)</f>
        <v>1.5642334584843782E-2</v>
      </c>
      <c r="W23" s="84">
        <f>LN(ΣΥΝΘΕΣΗ_ΔΕΙΚΤΩΝ!W25/ΣΥΝΘΕΣΗ_ΔΕΙΚΤΩΝ!W24)</f>
        <v>-1.298719552681119E-2</v>
      </c>
      <c r="X23" s="85">
        <f>LN(ΣΥΝΘΕΣΗ_ΔΕΙΚΤΩΝ!X25/ΣΥΝΘΕΣΗ_ΔΕΙΚΤΩΝ!X24)</f>
        <v>-6.7309062289055881E-3</v>
      </c>
      <c r="Y23" s="90">
        <f>LN(ΣΥΝΘΕΣΗ_ΔΕΙΚΤΩΝ!AM23/ΣΥΝΘΕΣΗ_ΔΕΙΚΤΩΝ!AM22)</f>
        <v>4.1401508407571292E-4</v>
      </c>
    </row>
    <row r="24" spans="1:25" x14ac:dyDescent="0.25">
      <c r="I24" s="83">
        <v>42863</v>
      </c>
      <c r="J24" s="84">
        <v>-1.158517433522965E-2</v>
      </c>
      <c r="K24" s="84">
        <v>-1.6736792355523864E-2</v>
      </c>
      <c r="L24" s="84">
        <v>-1.2232568435634408E-2</v>
      </c>
      <c r="M24" s="84">
        <f>LN(ΣΥΝΘΕΣΗ_ΔΕΙΚΤΩΝ!M26/ΣΥΝΘΕΣΗ_ΔΕΙΚΤΩΝ!M25)</f>
        <v>7.168489478612497E-3</v>
      </c>
      <c r="N24" s="84">
        <f>LN(ΣΥΝΘΕΣΗ_ΔΕΙΚΤΩΝ!N26/ΣΥΝΘΕΣΗ_ΔΕΙΚΤΩΝ!N25)</f>
        <v>5.7088966984127174E-2</v>
      </c>
      <c r="O24" s="84">
        <f>LN(ΣΥΝΘΕΣΗ_ΔΕΙΚΤΩΝ!O26/ΣΥΝΘΕΣΗ_ΔΕΙΚΤΩΝ!O25)</f>
        <v>1.0621448765234303E-2</v>
      </c>
      <c r="P24" s="84">
        <f>LN(ΣΥΝΘΕΣΗ_ΔΕΙΚΤΩΝ!P26/ΣΥΝΘΕΣΗ_ΔΕΙΚΤΩΝ!P25)</f>
        <v>6.4725145056175196E-3</v>
      </c>
      <c r="Q24" s="84">
        <f>LN(ΣΥΝΘΕΣΗ_ΔΕΙΚΤΩΝ!Q26/ΣΥΝΘΕΣΗ_ΔΕΙΚΤΩΝ!Q25)</f>
        <v>1.8293193047325483E-2</v>
      </c>
      <c r="R24" s="84">
        <f>LN(ΣΥΝΘΕΣΗ_ΔΕΙΚΤΩΝ!R26/ΣΥΝΘΕΣΗ_ΔΕΙΚΤΩΝ!R25)</f>
        <v>2.2541938094495607E-2</v>
      </c>
      <c r="S24" s="84">
        <f>LN(ΣΥΝΘΕΣΗ_ΔΕΙΚΤΩΝ!S26/ΣΥΝΘΕΣΗ_ΔΕΙΚΤΩΝ!S25)</f>
        <v>3.6039936483196873E-2</v>
      </c>
      <c r="T24" s="84">
        <f>LN(ΣΥΝΘΕΣΗ_ΔΕΙΚΤΩΝ!T26/ΣΥΝΘΕΣΗ_ΔΕΙΚΤΩΝ!T25)</f>
        <v>2.4643536448727719E-2</v>
      </c>
      <c r="U24" s="84">
        <f>LN(ΣΥΝΘΕΣΗ_ΔΕΙΚΤΩΝ!U26/ΣΥΝΘΕΣΗ_ΔΕΙΚΤΩΝ!U25)</f>
        <v>1.6000341346441339E-2</v>
      </c>
      <c r="V24" s="84">
        <f>LN(ΣΥΝΘΕΣΗ_ΔΕΙΚΤΩΝ!V26/ΣΥΝΘΕΣΗ_ΔΕΙΚΤΩΝ!V25)</f>
        <v>-9.673355461937443E-3</v>
      </c>
      <c r="W24" s="84">
        <f>LN(ΣΥΝΘΕΣΗ_ΔΕΙΚΤΩΝ!W26/ΣΥΝΘΕΣΗ_ΔΕΙΚΤΩΝ!W25)</f>
        <v>2.1762794225954484E-3</v>
      </c>
      <c r="X24" s="85">
        <f>LN(ΣΥΝΘΕΣΗ_ΔΕΙΚΤΩΝ!X26/ΣΥΝΘΕΣΗ_ΔΕΙΚΤΩΝ!X25)</f>
        <v>2.0937543998733781E-3</v>
      </c>
      <c r="Y24" s="90">
        <f>LN(ΣΥΝΘΕΣΗ_ΔΕΙΚΤΩΝ!AM24/ΣΥΝΘΕΣΗ_ΔΕΙΚΤΩΝ!AM23)</f>
        <v>6.7469365865857021E-3</v>
      </c>
    </row>
    <row r="25" spans="1:25" x14ac:dyDescent="0.25">
      <c r="I25" s="83">
        <v>42864</v>
      </c>
      <c r="J25" s="84">
        <v>3.5383503889316659E-2</v>
      </c>
      <c r="K25" s="84">
        <v>1.6736792355523826E-2</v>
      </c>
      <c r="L25" s="84">
        <v>1.8293193047325483E-2</v>
      </c>
      <c r="M25" s="84">
        <f>LN(ΣΥΝΘΕΣΗ_ΔΕΙΚΤΩΝ!M27/ΣΥΝΘΕΣΗ_ΔΕΙΚΤΩΝ!M26)</f>
        <v>4.1964199099032207E-2</v>
      </c>
      <c r="N25" s="84">
        <f>LN(ΣΥΝΘΕΣΗ_ΔΕΙΚΤΩΝ!N27/ΣΥΝΘΕΣΗ_ΔΕΙΚΤΩΝ!N26)</f>
        <v>4.6707826697516393E-2</v>
      </c>
      <c r="O25" s="84">
        <f>LN(ΣΥΝΘΕΣΗ_ΔΕΙΚΤΩΝ!O27/ΣΥΝΘΕΣΗ_ΔΕΙΚΤΩΝ!O26)</f>
        <v>2.3364633952298087E-2</v>
      </c>
      <c r="P25" s="84">
        <f>LN(ΣΥΝΘΕΣΗ_ΔΕΙΚΤΩΝ!P27/ΣΥΝΘΕΣΗ_ΔΕΙΚΤΩΝ!P26)</f>
        <v>2.0224212462626096E-2</v>
      </c>
      <c r="Q25" s="84">
        <f>LN(ΣΥΝΘΕΣΗ_ΔΕΙΚΤΩΝ!Q27/ΣΥΝΘΕΣΗ_ΔΕΙΚΤΩΝ!Q26)</f>
        <v>4.2150416912338708E-2</v>
      </c>
      <c r="R25" s="84">
        <f>LN(ΣΥΝΘΕΣΗ_ΔΕΙΚΤΩΝ!R27/ΣΥΝΘΕΣΗ_ΔΕΙΚΤΩΝ!R26)</f>
        <v>-2.0283982613926096E-3</v>
      </c>
      <c r="S25" s="84">
        <f>LN(ΣΥΝΘΕΣΗ_ΔΕΙΚΤΩΝ!S27/ΣΥΝΘΕΣΗ_ΔΕΙΚΤΩΝ!S26)</f>
        <v>5.8823699030666129E-3</v>
      </c>
      <c r="T25" s="84">
        <f>LN(ΣΥΝΘΕΣΗ_ΔΕΙΚΤΩΝ!T27/ΣΥΝΘΕΣΗ_ΔΕΙΚΤΩΝ!T26)</f>
        <v>1.2873202936206191E-2</v>
      </c>
      <c r="U25" s="84">
        <f>LN(ΣΥΝΘΕΣΗ_ΔΕΙΚΤΩΝ!U27/ΣΥΝΘΕΣΗ_ΔΕΙΚΤΩΝ!U26)</f>
        <v>2.3938410938183396E-2</v>
      </c>
      <c r="V25" s="84">
        <f>LN(ΣΥΝΘΕΣΗ_ΔΕΙΚΤΩΝ!V27/ΣΥΝΘΕΣΗ_ΔΕΙΚΤΩΝ!V26)</f>
        <v>4.5753279323036973E-2</v>
      </c>
      <c r="W25" s="84">
        <f>LN(ΣΥΝΘΕΣΗ_ΔΕΙΚΤΩΝ!W27/ΣΥΝΘΕΣΗ_ΔΕΙΚΤΩΝ!W26)</f>
        <v>1.510276818575665E-2</v>
      </c>
      <c r="X25" s="85">
        <f>LN(ΣΥΝΘΕΣΗ_ΔΕΙΚΤΩΝ!X27/ΣΥΝΘΕΣΗ_ΔΕΙΚΤΩΝ!X26)</f>
        <v>6.9476889013098822E-3</v>
      </c>
      <c r="Y25" s="90">
        <f>LN(ΣΥΝΘΕΣΗ_ΔΕΙΚΤΩΝ!AM25/ΣΥΝΘΕΣΗ_ΔΕΙΚΤΩΝ!AM24)</f>
        <v>1.2429233232691236E-2</v>
      </c>
    </row>
    <row r="26" spans="1:25" x14ac:dyDescent="0.25">
      <c r="I26" s="83">
        <v>42865</v>
      </c>
      <c r="J26" s="84">
        <v>-1.0230179920346257E-3</v>
      </c>
      <c r="K26" s="84">
        <v>1.2371291802546829E-2</v>
      </c>
      <c r="L26" s="84">
        <v>4.2150416912338708E-2</v>
      </c>
      <c r="M26" s="84">
        <f>LN(ΣΥΝΘΕΣΗ_ΔΕΙΚΤΩΝ!M28/ΣΥΝΘΕΣΗ_ΔΕΙΚΤΩΝ!M27)</f>
        <v>2.0339684237122783E-2</v>
      </c>
      <c r="N26" s="84">
        <f>LN(ΣΥΝΘΕΣΗ_ΔΕΙΚΤΩΝ!N28/ΣΥΝΘΕΣΗ_ΔΕΙΚΤΩΝ!N27)</f>
        <v>0</v>
      </c>
      <c r="O26" s="84">
        <f>LN(ΣΥΝΘΕΣΗ_ΔΕΙΚΤΩΝ!O28/ΣΥΝΘΕΣΗ_ΔΕΙΚΤΩΝ!O27)</f>
        <v>-2.5836469610367456E-3</v>
      </c>
      <c r="P26" s="84">
        <f>LN(ΣΥΝΘΕΣΗ_ΔΕΙΚΤΩΝ!P28/ΣΥΝΘΕΣΗ_ΔΕΙΚΤΩΝ!P27)</f>
        <v>2.6002505032607138E-2</v>
      </c>
      <c r="Q26" s="84">
        <f>LN(ΣΥΝΘΕΣΗ_ΔΕΙΚΤΩΝ!Q28/ΣΥΝΘΕΣΗ_ΔΕΙΚΤΩΝ!Q27)</f>
        <v>3.1363939293458792E-2</v>
      </c>
      <c r="R26" s="84">
        <f>LN(ΣΥΝΘΕΣΗ_ΔΕΙΚΤΩΝ!R28/ΣΥΝΘΕΣΗ_ΔΕΙΚΤΩΝ!R27)</f>
        <v>9.0955654844851151E-3</v>
      </c>
      <c r="S26" s="84">
        <f>LN(ΣΥΝΘΕΣΗ_ΔΕΙΚΤΩΝ!S28/ΣΥΝΘΕΣΗ_ΔΕΙΚΤΩΝ!S27)</f>
        <v>-2.0741484306816469E-2</v>
      </c>
      <c r="T26" s="84">
        <f>LN(ΣΥΝΘΕΣΗ_ΔΕΙΚΤΩΝ!T28/ΣΥΝΘΕΣΗ_ΔΕΙΚΤΩΝ!T27)</f>
        <v>0</v>
      </c>
      <c r="U26" s="84">
        <f>LN(ΣΥΝΘΕΣΗ_ΔΕΙΚΤΩΝ!U28/ΣΥΝΘΕΣΗ_ΔΕΙΚΤΩΝ!U27)</f>
        <v>-8.190053970044367E-3</v>
      </c>
      <c r="V26" s="84">
        <f>LN(ΣΥΝΘΕΣΗ_ΔΕΙΚΤΩΝ!V28/ΣΥΝΘΕΣΗ_ΔΕΙΚΤΩΝ!V27)</f>
        <v>1.4672949476181359E-2</v>
      </c>
      <c r="W26" s="84">
        <f>LN(ΣΥΝΘΕΣΗ_ΔΕΙΚΤΩΝ!W28/ΣΥΝΘΕΣΗ_ΔΕΙΚΤΩΝ!W27)</f>
        <v>-6.4447054426420951E-3</v>
      </c>
      <c r="X26" s="85">
        <f>LN(ΣΥΝΘΕΣΗ_ΔΕΙΚΤΩΝ!X28/ΣΥΝΘΕΣΗ_ΔΕΙΚΤΩΝ!X27)</f>
        <v>-4.6264250920663597E-3</v>
      </c>
      <c r="Y26" s="90">
        <f>LN(ΣΥΝΘΕΣΗ_ΔΕΙΚΤΩΝ!AM26/ΣΥΝΘΕΣΗ_ΔΕΙΚΤΩΝ!AM25)</f>
        <v>1.9393650979764046E-2</v>
      </c>
    </row>
    <row r="27" spans="1:25" x14ac:dyDescent="0.25">
      <c r="I27" s="83">
        <v>42866</v>
      </c>
      <c r="J27" s="84">
        <v>-4.5010213813940131E-2</v>
      </c>
      <c r="K27" s="84">
        <v>4.0899852515252876E-3</v>
      </c>
      <c r="L27" s="84">
        <v>3.1363939293458792E-2</v>
      </c>
      <c r="M27" s="84">
        <f>LN(ΣΥΝΘΕΣΗ_ΔΕΙΚΤΩΝ!M29/ΣΥΝΘΕΣΗ_ΔΕΙΚΤΩΝ!M28)</f>
        <v>-6.7340321813440683E-3</v>
      </c>
      <c r="N27" s="84">
        <f>LN(ΣΥΝΘΕΣΗ_ΔΕΙΚΤΩΝ!N29/ΣΥΝΘΕΣΗ_ΔΕΙΚΤΩΝ!N28)</f>
        <v>-8.4866138773185811E-3</v>
      </c>
      <c r="O27" s="84">
        <f>LN(ΣΥΝΘΕΣΗ_ΔΕΙΚΤΩΝ!O29/ΣΥΝΘΕΣΗ_ΔΕΙΚΤΩΝ!O28)</f>
        <v>-1.9461203244194657E-2</v>
      </c>
      <c r="P27" s="84">
        <f>LN(ΣΥΝΘΕΣΗ_ΔΕΙΚΤΩΝ!P29/ΣΥΝΘΕΣΗ_ΔΕΙΚΤΩΝ!P28)</f>
        <v>-4.1152321451066549E-3</v>
      </c>
      <c r="Q27" s="84">
        <f>LN(ΣΥΝΘΕΣΗ_ΔΕΙΚΤΩΝ!Q29/ΣΥΝΘΕΣΗ_ΔΕΙΚΤΩΝ!Q28)</f>
        <v>1.8770102681990468E-2</v>
      </c>
      <c r="R27" s="84">
        <f>LN(ΣΥΝΘΕΣΗ_ΔΕΙΚΤΩΝ!R29/ΣΥΝΘΕΣΗ_ΔΕΙΚΤΩΝ!R28)</f>
        <v>6.018072325563166E-3</v>
      </c>
      <c r="S27" s="84">
        <f>LN(ΣΥΝΘΕΣΗ_ΔΕΙΚΤΩΝ!S29/ΣΥΝΘΕΣΗ_ΔΕΙΚΤΩΝ!S28)</f>
        <v>-6.0060240602119218E-3</v>
      </c>
      <c r="T27" s="84">
        <f>LN(ΣΥΝΘΕΣΗ_ΔΕΙΚΤΩΝ!T29/ΣΥΝΘΕΣΗ_ΔΕΙΚΤΩΝ!T28)</f>
        <v>0</v>
      </c>
      <c r="U27" s="84">
        <f>LN(ΣΥΝΘΕΣΗ_ΔΕΙΚΤΩΝ!U29/ΣΥΝΘΕΣΗ_ΔΕΙΚΤΩΝ!U28)</f>
        <v>8.1900539700444034E-3</v>
      </c>
      <c r="V27" s="84">
        <f>LN(ΣΥΝΘΕΣΗ_ΔΕΙΚΤΩΝ!V29/ΣΥΝΘΕΣΗ_ΔΕΙΚΤΩΝ!V28)</f>
        <v>9.1087161982403003E-3</v>
      </c>
      <c r="W27" s="84">
        <f>LN(ΣΥΝΘΕΣΗ_ΔΕΙΚΤΩΝ!W29/ΣΥΝΘΕΣΗ_ΔΕΙΚΤΩΝ!W28)</f>
        <v>-1.3015368112070361E-2</v>
      </c>
      <c r="X27" s="85">
        <f>LN(ΣΥΝΘΕΣΗ_ΔΕΙΚΤΩΝ!X29/ΣΥΝΘΕΣΗ_ΔΕΙΚΤΩΝ!X28)</f>
        <v>-6.7465650802037008E-3</v>
      </c>
      <c r="Y27" s="90">
        <f>LN(ΣΥΝΘΕΣΗ_ΔΕΙΚΤΩΝ!AM27/ΣΥΝΘΕΣΗ_ΔΕΙΚΤΩΝ!AM26)</f>
        <v>1.7321522776134791E-2</v>
      </c>
    </row>
    <row r="28" spans="1:25" x14ac:dyDescent="0.25">
      <c r="I28" s="83">
        <v>42867</v>
      </c>
      <c r="J28" s="84">
        <v>-3.597118062050475E-2</v>
      </c>
      <c r="K28" s="84">
        <v>-2.688890021633129E-2</v>
      </c>
      <c r="L28" s="84">
        <v>1.8770102681990468E-2</v>
      </c>
      <c r="M28" s="84">
        <f>LN(ΣΥΝΘΕΣΗ_ΔΕΙΚΤΩΝ!M30/ΣΥΝΘΕΣΗ_ΔΕΙΚΤΩΝ!M29)</f>
        <v>0</v>
      </c>
      <c r="N28" s="84">
        <f>LN(ΣΥΝΘΕΣΗ_ΔΕΙΚΤΩΝ!N30/ΣΥΝΘΕΣΗ_ΔΕΙΚΤΩΝ!N29)</f>
        <v>-1.6036998909817076E-2</v>
      </c>
      <c r="O28" s="84">
        <f>LN(ΣΥΝΘΕΣΗ_ΔΕΙΚΤΩΝ!O30/ΣΥΝΘΕΣΗ_ΔΕΙΚΤΩΝ!O29)</f>
        <v>-2.6413116254018734E-3</v>
      </c>
      <c r="P28" s="84">
        <f>LN(ΣΥΝΘΕΣΗ_ΔΕΙΚΤΩΝ!P30/ΣΥΝΘΕΣΗ_ΔΕΙΚΤΩΝ!P29)</f>
        <v>-1.0314596066622707E-3</v>
      </c>
      <c r="Q28" s="84">
        <f>LN(ΣΥΝΘΕΣΗ_ΔΕΙΚΤΩΝ!Q30/ΣΥΝΘΕΣΗ_ΔΕΙΚΤΩΝ!Q29)</f>
        <v>-8.2988028146950658E-3</v>
      </c>
      <c r="R28" s="84">
        <f>LN(ΣΥΝΘΕΣΗ_ΔΕΙΚΤΩΝ!R30/ΣΥΝΘΕΣΗ_ΔΕΙΚΤΩΝ!R29)</f>
        <v>-8.0321716972642666E-3</v>
      </c>
      <c r="S28" s="84">
        <f>LN(ΣΥΝΘΕΣΗ_ΔΕΙΚΤΩΝ!S30/ΣΥΝΘΕΣΗ_ΔΕΙΚΤΩΝ!S29)</f>
        <v>3.0075210639553224E-3</v>
      </c>
      <c r="T28" s="84">
        <f>LN(ΣΥΝΘΕΣΗ_ΔΕΙΚΤΩΝ!T30/ΣΥΝΘΕΣΗ_ΔΕΙΚΤΩΝ!T29)</f>
        <v>-1.562531790308087E-2</v>
      </c>
      <c r="U28" s="84">
        <f>LN(ΣΥΝΘΕΣΗ_ΔΕΙΚΤΩΝ!U30/ΣΥΝΘΕΣΗ_ΔΕΙΚΤΩΝ!U29)</f>
        <v>-1.5618895398625092E-2</v>
      </c>
      <c r="V28" s="84">
        <f>LN(ΣΥΝΘΕΣΗ_ΔΕΙΚΤΩΝ!V30/ΣΥΝΘΕΣΗ_ΔΕΙΚΤΩΝ!V29)</f>
        <v>1.6335134262531109E-2</v>
      </c>
      <c r="W28" s="84">
        <f>LN(ΣΥΝΘΕΣΗ_ΔΕΙΚΤΩΝ!W30/ΣΥΝΘΕΣΗ_ΔΕΙΚΤΩΝ!W29)</f>
        <v>-1.540184461150659E-2</v>
      </c>
      <c r="X28" s="85">
        <f>LN(ΣΥΝΘΕΣΗ_ΔΕΙΚΤΩΝ!X30/ΣΥΝΘΕΣΗ_ΔΕΙΚΤΩΝ!X29)</f>
        <v>0</v>
      </c>
      <c r="Y28" s="90">
        <f>LN(ΣΥΝΘΕΣΗ_ΔΕΙΚΤΩΝ!AM28/ΣΥΝΘΕΣΗ_ΔΕΙΚΤΩΝ!AM27)</f>
        <v>6.5318991560224778E-3</v>
      </c>
    </row>
    <row r="29" spans="1:25" x14ac:dyDescent="0.25">
      <c r="I29" s="83">
        <v>42870</v>
      </c>
      <c r="J29" s="84">
        <v>1.1092624542857557E-3</v>
      </c>
      <c r="K29" s="84">
        <v>8.3507792174198885E-3</v>
      </c>
      <c r="L29" s="84">
        <v>-8.2988028146950658E-3</v>
      </c>
      <c r="M29" s="84">
        <f>LN(ΣΥΝΘΕΣΗ_ΔΕΙΚΤΩΝ!M31/ΣΥΝΘΕΣΗ_ΔΕΙΚΤΩΝ!M30)</f>
        <v>-3.3840979842404569E-3</v>
      </c>
      <c r="N29" s="84">
        <f>LN(ΣΥΝΘΕΣΗ_ΔΕΙΚΤΩΝ!N31/ΣΥΝΘΕΣΗ_ΔΕΙΚΤΩΝ!N30)</f>
        <v>-3.4060838072959981E-2</v>
      </c>
      <c r="O29" s="84">
        <f>LN(ΣΥΝΘΕΣΗ_ΔΕΙΚΤΩΝ!O31/ΣΥΝΘΕΣΗ_ΔΕΙΚΤΩΝ!O30)</f>
        <v>7.9030969829272553E-3</v>
      </c>
      <c r="P29" s="84">
        <f>LN(ΣΥΝΘΕΣΗ_ΔΕΙΚΤΩΝ!P31/ΣΥΝΘΕΣΗ_ΔΕΙΚΤΩΝ!P30)</f>
        <v>3.0911925696728796E-3</v>
      </c>
      <c r="Q29" s="84">
        <f>LN(ΣΥΝΘΕΣΗ_ΔΕΙΚΤΩΝ!Q31/ΣΥΝΘΕΣΗ_ΔΕΙΚΤΩΝ!Q30)</f>
        <v>6.2305497506361628E-3</v>
      </c>
      <c r="R29" s="84">
        <f>LN(ΣΥΝΘΕΣΗ_ΔΕΙΚΤΩΝ!R31/ΣΥΝΘΕΣΗ_ΔΕΙΚΤΩΝ!R30)</f>
        <v>1.1027680677062645E-2</v>
      </c>
      <c r="S29" s="84">
        <f>LN(ΣΥΝΘΕΣΗ_ΔΕΙΚΤΩΝ!S31/ΣΥΝΘΕΣΗ_ΔΕΙΚΤΩΝ!S30)</f>
        <v>2.3739987303073085E-2</v>
      </c>
      <c r="T29" s="84">
        <f>LN(ΣΥΝΘΕΣΗ_ΔΕΙΚΤΩΝ!T31/ΣΥΝΘΕΣΗ_ΔΕΙΚΤΩΝ!T30)</f>
        <v>1.1741817876683195E-2</v>
      </c>
      <c r="U29" s="84">
        <f>LN(ΣΥΝΘΕΣΗ_ΔΕΙΚΤΩΝ!U31/ΣΥΝΘΕΣΗ_ΔΕΙΚΤΩΝ!U30)</f>
        <v>7.4288414285806365E-3</v>
      </c>
      <c r="V29" s="84">
        <f>LN(ΣΥΝΘΕΣΗ_ΔΕΙΚΤΩΝ!V31/ΣΥΝΘΕΣΗ_ΔΕΙΚΤΩΝ!V30)</f>
        <v>-1.4486363168374036E-2</v>
      </c>
      <c r="W29" s="84">
        <f>LN(ΣΥΝΘΕΣΗ_ΔΕΙΚΤΩΝ!W31/ΣΥΝΘΕΣΗ_ΔΕΙΚΤΩΝ!W30)</f>
        <v>1.3216051391526462E-2</v>
      </c>
      <c r="X29" s="85">
        <f>LN(ΣΥΝΘΕΣΗ_ΔΕΙΚΤΩΝ!X31/ΣΥΝΘΕΣΗ_ΔΕΙΚΤΩΝ!X30)</f>
        <v>9.06245309999258E-3</v>
      </c>
      <c r="Y29" s="90">
        <f>LN(ΣΥΝΘΕΣΗ_ΔΕΙΚΤΩΝ!AM29/ΣΥΝΘΕΣΗ_ΔΕΙΚΤΩΝ!AM28)</f>
        <v>-1.0124338665642038E-2</v>
      </c>
    </row>
    <row r="30" spans="1:25" x14ac:dyDescent="0.25">
      <c r="I30" s="83">
        <v>42871</v>
      </c>
      <c r="J30" s="84">
        <v>1.3216051391526462E-2</v>
      </c>
      <c r="K30" s="84">
        <v>8.2816208317220176E-3</v>
      </c>
      <c r="L30" s="84">
        <v>6.2305497506361628E-3</v>
      </c>
      <c r="M30" s="84">
        <f>LN(ΣΥΝΘΕΣΗ_ΔΕΙΚΤΩΝ!M32/ΣΥΝΘΕΣΗ_ΔΕΙΚΤΩΝ!M31)</f>
        <v>-8.5106896679087302E-3</v>
      </c>
      <c r="N30" s="84">
        <f>LN(ΣΥΝΘΕΣΗ_ΔΕΙΚΤΩΝ!N32/ΣΥΝΘΕΣΗ_ΔΕΙΚΤΩΝ!N31)</f>
        <v>1.3646014184805795E-2</v>
      </c>
      <c r="O30" s="84">
        <f>LN(ΣΥΝΘΕΣΗ_ΔΕΙΚΤΩΝ!O32/ΣΥΝΘΕΣΗ_ΔΕΙΚΤΩΝ!O31)</f>
        <v>-9.2263736084689501E-3</v>
      </c>
      <c r="P30" s="84">
        <f>LN(ΣΥΝΘΕΣΗ_ΔΕΙΚΤΩΝ!P32/ΣΥΝΘΕΣΗ_ΔΕΙΚΤΩΝ!P31)</f>
        <v>-9.3023926623134485E-3</v>
      </c>
      <c r="Q30" s="84">
        <f>LN(ΣΥΝΘΕΣΗ_ΔΕΙΚΤΩΝ!Q32/ΣΥΝΘΕΣΗ_ΔΕΙΚΤΩΝ!Q31)</f>
        <v>-2.7643417741499356E-3</v>
      </c>
      <c r="R30" s="84">
        <f>LN(ΣΥΝΘΕΣΗ_ΔΕΙΚΤΩΝ!R32/ΣΥΝΘΕΣΗ_ΔΕΙΚΤΩΝ!R31)</f>
        <v>-8.0080508033427995E-3</v>
      </c>
      <c r="S30" s="84">
        <f>LN(ΣΥΝΘΕΣΗ_ΔΕΙΚΤΩΝ!S32/ΣΥΝΘΕΣΗ_ΔΕΙΚΤΩΝ!S31)</f>
        <v>-1.1799546931155055E-2</v>
      </c>
      <c r="T30" s="84">
        <f>LN(ΣΥΝΘΕΣΗ_ΔΕΙΚΤΩΝ!T32/ΣΥΝΘΕΣΗ_ΔΕΙΚΤΩΝ!T31)</f>
        <v>-1.4896394625198622E-2</v>
      </c>
      <c r="U30" s="84">
        <f>LN(ΣΥΝΘΕΣΗ_ΔΕΙΚΤΩΝ!U32/ΣΥΝΘΕΣΗ_ΔΕΙΚΤΩΝ!U31)</f>
        <v>8.1900539700444034E-3</v>
      </c>
      <c r="V30" s="84">
        <f>LN(ΣΥΝΘΕΣΗ_ΔΕΙΚΤΩΝ!V32/ΣΥΝΘΕΣΗ_ΔΕΙΚΤΩΝ!V31)</f>
        <v>-1.8487710941570211E-3</v>
      </c>
      <c r="W30" s="84">
        <f>LN(ΣΥΝΘΕΣΗ_ΔΕΙΚΤΩΝ!W32/ΣΥΝΘΕΣΗ_ΔΕΙΚΤΩΝ!W31)</f>
        <v>2.3784905023442118E-2</v>
      </c>
      <c r="X30" s="85">
        <f>LN(ΣΥΝΘΕΣΗ_ΔΕΙΚΤΩΝ!X32/ΣΥΝΘΕΣΗ_ΔΕΙΚΤΩΝ!X31)</f>
        <v>-2.3158880197887565E-3</v>
      </c>
      <c r="Y30" s="90">
        <f>LN(ΣΥΝΘΕΣΗ_ΔΕΙΚΤΩΝ!AM30/ΣΥΝΘΕΣΗ_ΔΕΙΚΤΩΝ!AM29)</f>
        <v>-8.6672087954882803E-3</v>
      </c>
    </row>
    <row r="31" spans="1:25" x14ac:dyDescent="0.25">
      <c r="I31" s="83">
        <v>42872</v>
      </c>
      <c r="J31" s="84">
        <v>0</v>
      </c>
      <c r="K31" s="84">
        <v>2.0408871631207252E-2</v>
      </c>
      <c r="L31" s="84">
        <v>-2.7643417741499356E-3</v>
      </c>
      <c r="M31" s="84">
        <f>LN(ΣΥΝΘΕΣΗ_ΔΕΙΚΤΩΝ!M33/ΣΥΝΘΕΣΗ_ΔΕΙΚΤΩΝ!M32)</f>
        <v>-1.0309369658861213E-2</v>
      </c>
      <c r="N31" s="84">
        <f>LN(ΣΥΝΘΕΣΗ_ΔΕΙΚΤΩΝ!N33/ΣΥΝΘΕΣΗ_ΔΕΙΚΤΩΝ!N32)</f>
        <v>-1.006819283692156E-2</v>
      </c>
      <c r="O31" s="84">
        <f>LN(ΣΥΝΘΕΣΗ_ΔΕΙΚΤΩΝ!O33/ΣΥΝΘΕΣΗ_ΔΕΙΚΤΩΝ!O32)</f>
        <v>-7.9766442613574354E-3</v>
      </c>
      <c r="P31" s="84">
        <f>LN(ΣΥΝΘΕΣΗ_ΔΕΙΚΤΩΝ!P33/ΣΥΝΘΕΣΗ_ΔΕΙΚΤΩΝ!P32)</f>
        <v>-1.3591427203539114E-2</v>
      </c>
      <c r="Q31" s="84">
        <f>LN(ΣΥΝΘΕΣΗ_ΔΕΙΚΤΩΝ!Q33/ΣΥΝΘΕΣΗ_ΔΕΙΚΤΩΝ!Q32)</f>
        <v>-3.0923054209525555E-2</v>
      </c>
      <c r="R31" s="84">
        <f>LN(ΣΥΝΘΕΣΗ_ΔΕΙΚΤΩΝ!R33/ΣΥΝΘΕΣΗ_ΔΕΙΚΤΩΝ!R32)</f>
        <v>-4.0282028286046639E-3</v>
      </c>
      <c r="S31" s="84">
        <f>LN(ΣΥΝΘΕΣΗ_ΔΕΙΚΤΩΝ!S33/ΣΥΝΘΕΣΗ_ΔΕΙΚΤΩΝ!S32)</f>
        <v>0</v>
      </c>
      <c r="T31" s="84">
        <f>LN(ΣΥΝΘΕΣΗ_ΔΕΙΚΤΩΝ!T33/ΣΥΝΘΕΣΗ_ΔΕΙΚΤΩΝ!T32)</f>
        <v>-5.1475069114565643E-3</v>
      </c>
      <c r="U31" s="84">
        <f>LN(ΣΥΝΘΕΣΗ_ΔΕΙΚΤΩΝ!U33/ΣΥΝΘΕΣΗ_ΔΕΙΚΤΩΝ!U32)</f>
        <v>0</v>
      </c>
      <c r="V31" s="84">
        <f>LN(ΣΥΝΘΕΣΗ_ΔΕΙΚΤΩΝ!V33/ΣΥΝΘΕΣΗ_ΔΕΙΚΤΩΝ!V32)</f>
        <v>1.8487710941570549E-3</v>
      </c>
      <c r="W31" s="84">
        <f>LN(ΣΥΝΘΕΣΗ_ΔΕΙΚΤΩΝ!W33/ΣΥΝΘΕΣΗ_ΔΕΙΚΤΩΝ!W32)</f>
        <v>-6.4308903302904025E-3</v>
      </c>
      <c r="X31" s="85">
        <f>LN(ΣΥΝΘΕΣΗ_ΔΕΙΚΤΩΝ!X33/ΣΥΝΘΕΣΗ_ΔΕΙΚΤΩΝ!X32)</f>
        <v>-1.1426030802162567E-2</v>
      </c>
      <c r="Y31" s="90">
        <f>LN(ΣΥΝΘΕΣΗ_ΔΕΙΚΤΩΝ!AM31/ΣΥΝΘΕΣΗ_ΔΕΙΚΤΩΝ!AM30)</f>
        <v>8.2235839933890876E-3</v>
      </c>
    </row>
    <row r="32" spans="1:25" x14ac:dyDescent="0.25">
      <c r="I32" s="83">
        <v>42873</v>
      </c>
      <c r="J32" s="84">
        <v>1.3043663192029398E-2</v>
      </c>
      <c r="K32" s="84">
        <v>-1.2195273093818355E-2</v>
      </c>
      <c r="L32" s="84">
        <v>-3.0923054209525555E-2</v>
      </c>
      <c r="M32" s="84">
        <f>LN(ΣΥΝΘΕΣΗ_ΔΕΙΚΤΩΝ!M34/ΣΥΝΘΕΣΗ_ΔΕΙΚΤΩΝ!M33)</f>
        <v>-5.1948168771040228E-3</v>
      </c>
      <c r="N32" s="84">
        <f>LN(ΣΥΝΘΕΣΗ_ΔΕΙΚΤΩΝ!N34/ΣΥΝΘΕΣΗ_ΔΕΙΚΤΩΝ!N33)</f>
        <v>2.2367030146895995E-2</v>
      </c>
      <c r="O32" s="84">
        <f>LN(ΣΥΝΘΕΣΗ_ΔΕΙΚΤΩΝ!O34/ΣΥΝΘΕΣΗ_ΔΕΙΚΤΩΝ!O33)</f>
        <v>1.8514149564143267E-2</v>
      </c>
      <c r="P32" s="84">
        <f>LN(ΣΥΝΘΕΣΗ_ΔΕΙΚΤΩΝ!P34/ΣΥΝΘΕΣΗ_ΔΕΙΚΤΩΝ!P33)</f>
        <v>-2.0202707317519355E-2</v>
      </c>
      <c r="Q32" s="84">
        <f>LN(ΣΥΝΘΕΣΗ_ΔΕΙΚΤΩΝ!Q34/ΣΥΝΘΕΣΗ_ΔΕΙΚΤΩΝ!Q33)</f>
        <v>9.9432637403311444E-3</v>
      </c>
      <c r="R32" s="84">
        <f>LN(ΣΥΝΘΕΣΗ_ΔΕΙΚΤΩΝ!R34/ΣΥΝΘΕΣΗ_ΔΕΙΚΤΩΝ!R33)</f>
        <v>1.0040244985232505E-2</v>
      </c>
      <c r="S32" s="84">
        <f>LN(ΣΥΝΘΕΣΗ_ΔΕΙΚΤΩΝ!S34/ΣΥΝΘΕΣΗ_ΔΕΙΚΤΩΝ!S33)</f>
        <v>-2.9717703891575932E-3</v>
      </c>
      <c r="T32" s="84">
        <f>LN(ΣΥΝΘΕΣΗ_ΔΕΙΚΤΩΝ!T34/ΣΥΝΘΕΣΗ_ΔΕΙΚΤΩΝ!T33)</f>
        <v>-5.5732628336450834E-3</v>
      </c>
      <c r="U32" s="84">
        <f>LN(ΣΥΝΘΕΣΗ_ΔΕΙΚΤΩΝ!U34/ΣΥΝΘΕΣΗ_ΔΕΙΚΤΩΝ!U33)</f>
        <v>-3.9938752284624776E-2</v>
      </c>
      <c r="V32" s="84">
        <f>LN(ΣΥΝΘΕΣΗ_ΔΕΙΚΤΩΝ!V34/ΣΥΝΘΕΣΗ_ΔΕΙΚΤΩΝ!V33)</f>
        <v>-9.0918151094476016E-3</v>
      </c>
      <c r="W32" s="84">
        <f>LN(ΣΥΝΘΕΣΗ_ΔΕΙΚΤΩΝ!W34/ΣΥΝΘΕΣΗ_ΔΕΙΚΤΩΝ!W33)</f>
        <v>0</v>
      </c>
      <c r="X32" s="85">
        <f>LN(ΣΥΝΘΕΣΗ_ΔΕΙΚΤΩΝ!X34/ΣΥΝΘΕΣΗ_ΔΕΙΚΤΩΝ!X33)</f>
        <v>7.0110125930457909E-3</v>
      </c>
      <c r="Y32" s="90">
        <f>LN(ΣΥΝΘΕΣΗ_ΔΕΙΚΤΩΝ!AM32/ΣΥΝΘΕΣΗ_ΔΕΙΚΤΩΝ!AM31)</f>
        <v>3.8026187825921032E-4</v>
      </c>
    </row>
    <row r="33" spans="9:25" x14ac:dyDescent="0.25">
      <c r="I33" s="83">
        <v>42874</v>
      </c>
      <c r="J33" s="84">
        <v>-5.6650348288564883E-2</v>
      </c>
      <c r="K33" s="84">
        <v>-8.2135985373888564E-3</v>
      </c>
      <c r="L33" s="84">
        <v>9.9432637403311444E-3</v>
      </c>
      <c r="M33" s="84">
        <f>LN(ΣΥΝΘΕΣΗ_ΔΕΙΚΤΩΝ!M35/ΣΥΝΘΕΣΗ_ΔΕΙΚΤΩΝ!M34)</f>
        <v>-1.2227226569560219E-2</v>
      </c>
      <c r="N33" s="84">
        <f>LN(ΣΥΝΘΕΣΗ_ΔΕΙΚΤΩΝ!N35/ΣΥΝΘΕΣΗ_ΔΕΙΚΤΩΝ!N34)</f>
        <v>1.0998663696904399E-2</v>
      </c>
      <c r="O33" s="84">
        <f>LN(ΣΥΝΘΕΣΗ_ΔΕΙΚΤΩΝ!O35/ΣΥΝΘΕΣΗ_ΔΕΙΚΤΩΝ!O34)</f>
        <v>-6.5729170518422954E-3</v>
      </c>
      <c r="P33" s="84">
        <f>LN(ΣΥΝΘΕΣΗ_ΔΕΙΚΤΩΝ!P35/ΣΥΝΘΕΣΗ_ΔΕΙΚΤΩΝ!P34)</f>
        <v>3.5868824061918839E-2</v>
      </c>
      <c r="Q33" s="84">
        <f>LN(ΣΥΝΘΕΣΗ_ΔΕΙΚΤΩΝ!Q35/ΣΥΝΘΕΣΗ_ΔΕΙΚΤΩΝ!Q34)</f>
        <v>0</v>
      </c>
      <c r="R33" s="84">
        <f>LN(ΣΥΝΘΕΣΗ_ΔΕΙΚΤΩΝ!R35/ΣΥΝΘΕΣΗ_ΔΕΙΚΤΩΝ!R34)</f>
        <v>2.8559301908460889E-2</v>
      </c>
      <c r="S33" s="84">
        <f>LN(ΣΥΝΘΕΣΗ_ΔΕΙΚΤΩΝ!S35/ΣΥΝΘΕΣΗ_ΔΕΙΚΤΩΝ!S34)</f>
        <v>8.8889474172459942E-3</v>
      </c>
      <c r="T33" s="84">
        <f>LN(ΣΥΝΘΕΣΗ_ΔΕΙΚΤΩΝ!T35/ΣΥΝΘΕΣΗ_ΔΕΙΚΤΩΝ!T34)</f>
        <v>-5.604498256784789E-3</v>
      </c>
      <c r="U33" s="84">
        <f>LN(ΣΥΝΘΕΣΗ_ΔΕΙΚΤΩΝ!U35/ΣΥΝΘΕΣΗ_ΔΕΙΚΤΩΝ!U34)</f>
        <v>3.174869831458027E-2</v>
      </c>
      <c r="V33" s="84">
        <f>LN(ΣΥΝΘΕΣΗ_ΔΕΙΚΤΩΝ!V35/ΣΥΝΘΕΣΗ_ΔΕΙΚΤΩΝ!V34)</f>
        <v>3.720934525689933E-3</v>
      </c>
      <c r="W33" s="84">
        <f>LN(ΣΥΝΘΕΣΗ_ΔΕΙΚΤΩΝ!W35/ΣΥΝΘΕΣΗ_ΔΕΙΚΤΩΝ!W34)</f>
        <v>-1.0810916104215617E-2</v>
      </c>
      <c r="X33" s="85">
        <f>LN(ΣΥΝΘΕΣΗ_ΔΕΙΚΤΩΝ!X35/ΣΥΝΘΕΣΗ_ΔΕΙΚΤΩΝ!X34)</f>
        <v>-7.0110125930457632E-3</v>
      </c>
      <c r="Y33" s="90">
        <f>LN(ΣΥΝΘΕΣΗ_ΔΕΙΚΤΩΝ!AM33/ΣΥΝΘΕΣΗ_ΔΕΙΚΤΩΝ!AM32)</f>
        <v>-7.9521511228384054E-3</v>
      </c>
    </row>
    <row r="34" spans="9:25" x14ac:dyDescent="0.25">
      <c r="I34" s="83">
        <v>42877</v>
      </c>
      <c r="J34" s="84">
        <v>0</v>
      </c>
      <c r="K34" s="84">
        <v>2.0597329630107838E-3</v>
      </c>
      <c r="L34" s="84">
        <v>0</v>
      </c>
      <c r="M34" s="84">
        <f>LN(ΣΥΝΘΕΣΗ_ΔΕΙΚΤΩΝ!M36/ΣΥΝΘΕΣΗ_ΔΕΙΚΤΩΝ!M35)</f>
        <v>5.2585572534668296E-3</v>
      </c>
      <c r="N34" s="84">
        <f>LN(ΣΥΝΘΕΣΗ_ΔΕΙΚΤΩΝ!N36/ΣΥΝΘΕΣΗ_ΔΕΙΚΤΩΝ!N35)</f>
        <v>-1.3329667083379897E-2</v>
      </c>
      <c r="O34" s="84">
        <f>LN(ΣΥΝΘΕΣΗ_ΔΕΙΚΤΩΝ!O36/ΣΥΝΘΕΣΗ_ΔΕΙΚΤΩΝ!O35)</f>
        <v>-1.7294564354801024E-2</v>
      </c>
      <c r="P34" s="84">
        <f>LN(ΣΥΝΘΕΣΗ_ΔΕΙΚΤΩΝ!P36/ΣΥΝΘΕΣΗ_ΔΕΙΚΤΩΝ!P35)</f>
        <v>-5.1948168771040228E-3</v>
      </c>
      <c r="Q34" s="84">
        <f>LN(ΣΥΝΘΕΣΗ_ΔΕΙΚΤΩΝ!Q36/ΣΥΝΘΕΣΗ_ΔΕΙΚΤΩΝ!Q35)</f>
        <v>0</v>
      </c>
      <c r="R34" s="84">
        <f>LN(ΣΥΝΘΕΣΗ_ΔΕΙΚΤΩΝ!R36/ΣΥΝΘΕΣΗ_ΔΕΙΚΤΩΝ!R35)</f>
        <v>2.6821531194563139E-2</v>
      </c>
      <c r="S34" s="84">
        <f>LN(ΣΥΝΘΕΣΗ_ΔΕΙΚΤΩΝ!S36/ΣΥΝΘΕΣΗ_ΔΕΙΚΤΩΝ!S35)</f>
        <v>0</v>
      </c>
      <c r="T34" s="84">
        <f>LN(ΣΥΝΘΕΣΗ_ΔΕΙΚΤΩΝ!T36/ΣΥΝΘΕΣΗ_ΔΕΙΚΤΩΝ!T35)</f>
        <v>-4.0225315703794739E-3</v>
      </c>
      <c r="U34" s="84">
        <f>LN(ΣΥΝΘΕΣΗ_ΔΕΙΚΤΩΝ!U36/ΣΥΝΘΕΣΗ_ΔΕΙΚΤΩΝ!U35)</f>
        <v>-1.5748356968139057E-2</v>
      </c>
      <c r="V34" s="84">
        <f>LN(ΣΥΝΘΕΣΗ_ΔΕΙΚΤΩΝ!V36/ΣΥΝΘΕΣΗ_ΔΕΙΚΤΩΝ!V35)</f>
        <v>0</v>
      </c>
      <c r="W34" s="84">
        <f>LN(ΣΥΝΘΕΣΗ_ΔΕΙΚΤΩΝ!W36/ΣΥΝΘΕΣΗ_ΔΕΙΚΤΩΝ!W35)</f>
        <v>2.1715535135079325E-3</v>
      </c>
      <c r="X34" s="85">
        <f>LN(ΣΥΝΘΕΣΗ_ΔΕΙΚΤΩΝ!X36/ΣΥΝΘΕΣΗ_ΔΕΙΚΤΩΝ!X35)</f>
        <v>2.3424700334123611E-3</v>
      </c>
      <c r="Y34" s="90">
        <f>LN(ΣΥΝΘΕΣΗ_ΔΕΙΚΤΩΝ!AM34/ΣΥΝΘΕΣΗ_ΔΕΙΚΤΩΝ!AM33)</f>
        <v>1.7102748265850323E-3</v>
      </c>
    </row>
    <row r="35" spans="9:25" x14ac:dyDescent="0.25">
      <c r="I35" s="83">
        <v>42878</v>
      </c>
      <c r="J35" s="84">
        <v>1.4747856634555679E-2</v>
      </c>
      <c r="K35" s="84">
        <v>1.4300550142196113E-2</v>
      </c>
      <c r="L35" s="84">
        <v>0</v>
      </c>
      <c r="M35" s="84">
        <f>LN(ΣΥΝΘΕΣΗ_ΔΕΙΚΤΩΝ!M37/ΣΥΝΘΕΣΗ_ΔΕΙΚΤΩΝ!M36)</f>
        <v>-3.740418222688336E-2</v>
      </c>
      <c r="N35" s="84">
        <f>LN(ΣΥΝΘΕΣΗ_ΔΕΙΚΤΩΝ!N37/ΣΥΝΘΕΣΗ_ΔΕΙΚΤΩΝ!N36)</f>
        <v>-5.264709440107939E-3</v>
      </c>
      <c r="O35" s="84">
        <f>LN(ΣΥΝΘΕΣΗ_ΔΕΙΚΤΩΝ!O37/ΣΥΝΘΕΣΗ_ΔΕΙΚΤΩΝ!O36)</f>
        <v>-1.2150817782512579E-2</v>
      </c>
      <c r="P35" s="84">
        <f>LN(ΣΥΝΘΕΣΗ_ΔΕΙΚΤΩΝ!P37/ΣΥΝΘΕΣΗ_ΔΕΙΚΤΩΝ!P36)</f>
        <v>-3.0674007184814799E-2</v>
      </c>
      <c r="Q35" s="84">
        <f>LN(ΣΥΝΘΕΣΗ_ΔΕΙΚΤΩΝ!Q37/ΣΥΝΘΕΣΗ_ΔΕΙΚΤΩΝ!Q36)</f>
        <v>-1.0657294473988093E-2</v>
      </c>
      <c r="R35" s="84">
        <f>LN(ΣΥΝΘΕΣΗ_ΔΕΙΚΤΩΝ!R37/ΣΥΝΘΕΣΗ_ΔΕΙΚΤΩΝ!R36)</f>
        <v>-9.4562654800706613E-4</v>
      </c>
      <c r="S35" s="84">
        <f>LN(ΣΥΝΘΕΣΗ_ΔΕΙΚΤΩΝ!S37/ΣΥΝΘΕΣΗ_ΔΕΙΚΤΩΝ!S36)</f>
        <v>-1.1869575555383882E-2</v>
      </c>
      <c r="T35" s="84">
        <f>LN(ΣΥΝΘΕΣΗ_ΔΕΙΚΤΩΝ!T37/ΣΥΝΘΕΣΗ_ΔΕΙΚΤΩΝ!T36)</f>
        <v>-3.6341651142195734E-3</v>
      </c>
      <c r="U35" s="84">
        <f>LN(ΣΥΝΘΕΣΗ_ΔΕΙΚΤΩΝ!U37/ΣΥΝΘΕΣΗ_ΔΕΙΚΤΩΝ!U36)</f>
        <v>0</v>
      </c>
      <c r="V35" s="84">
        <f>LN(ΣΥΝΘΕΣΗ_ΔΕΙΚΤΩΝ!V37/ΣΥΝΘΕΣΗ_ΔΕΙΚΤΩΝ!V36)</f>
        <v>-1.4779054892803895E-2</v>
      </c>
      <c r="W35" s="84">
        <f>LN(ΣΥΝΘΕΣΗ_ΔΕΙΚΤΩΝ!W37/ΣΥΝΘΕΣΗ_ΔΕΙΚΤΩΝ!W36)</f>
        <v>-4.3478329361033982E-3</v>
      </c>
      <c r="X35" s="85">
        <f>LN(ΣΥΝΘΕΣΗ_ΔΕΙΚΤΩΝ!X37/ΣΥΝΘΕΣΗ_ΔΕΙΚΤΩΝ!X36)</f>
        <v>-2.3424700334124205E-3</v>
      </c>
      <c r="Y35" s="90">
        <f>LN(ΣΥΝΘΕΣΗ_ΔΕΙΚΤΩΝ!AM35/ΣΥΝΘΕΣΗ_ΔΕΙΚΤΩΝ!AM34)</f>
        <v>5.544619024452648E-3</v>
      </c>
    </row>
    <row r="36" spans="9:25" x14ac:dyDescent="0.25">
      <c r="I36" s="83">
        <v>42879</v>
      </c>
      <c r="J36" s="84">
        <v>2.2497197340153245E-3</v>
      </c>
      <c r="K36" s="84">
        <v>2.4049255232669663E-2</v>
      </c>
      <c r="L36" s="84">
        <v>-1.0657294473988093E-2</v>
      </c>
      <c r="M36" s="84">
        <f>LN(ΣΥΝΘΕΣΗ_ΔΕΙΚΤΩΝ!M38/ΣΥΝΘΕΣΗ_ΔΕΙΚΤΩΝ!M37)</f>
        <v>9.033485097667826E-3</v>
      </c>
      <c r="N36" s="84">
        <f>LN(ΣΥΝΘΕΣΗ_ΔΕΙΚΤΩΝ!N38/ΣΥΝΘΕΣΗ_ΔΕΙΚΤΩΝ!N37)</f>
        <v>-8.8365818004981118E-3</v>
      </c>
      <c r="O36" s="84">
        <f>LN(ΣΥΝΘΕΣΗ_ΔΕΙΚΤΩΝ!O38/ΣΥΝΘΕΣΗ_ΔΕΙΚΤΩΝ!O37)</f>
        <v>-2.4614511864164842E-2</v>
      </c>
      <c r="P36" s="84">
        <f>LN(ΣΥΝΘΕΣΗ_ΔΕΙΚΤΩΝ!P38/ΣΥΝΘΕΣΗ_ΔΕΙΚΤΩΝ!P37)</f>
        <v>2.1254785268323109E-2</v>
      </c>
      <c r="Q36" s="84">
        <f>LN(ΣΥΝΘΕΣΗ_ΔΕΙΚΤΩΝ!Q38/ΣΥΝΘΕΣΗ_ΔΕΙΚΤΩΝ!Q37)</f>
        <v>0</v>
      </c>
      <c r="R36" s="84">
        <f>LN(ΣΥΝΘΕΣΗ_ΔΕΙΚΤΩΝ!R38/ΣΥΝΘΕΣΗ_ΔΕΙΚΤΩΝ!R37)</f>
        <v>-9.5057749997007317E-3</v>
      </c>
      <c r="S36" s="84">
        <f>LN(ΣΥΝΘΕΣΗ_ΔΕΙΚΤΩΝ!S38/ΣΥΝΘΕΣΗ_ΔΕΙΚΤΩΝ!S37)</f>
        <v>-8.9955629085779858E-3</v>
      </c>
      <c r="T36" s="84">
        <f>LN(ΣΥΝΘΕΣΗ_ΔΕΙΚΤΩΝ!T38/ΣΥΝΘΕΣΗ_ΔΕΙΚΤΩΝ!T37)</f>
        <v>1.0863112257370931E-2</v>
      </c>
      <c r="U36" s="84">
        <f>LN(ΣΥΝΘΕΣΗ_ΔΕΙΚΤΩΝ!U38/ΣΥΝΘΕΣΗ_ΔΕΙΚΤΩΝ!U37)</f>
        <v>0</v>
      </c>
      <c r="V36" s="84">
        <f>LN(ΣΥΝΘΕΣΗ_ΔΕΙΚΤΩΝ!V38/ΣΥΝΘΕΣΗ_ΔΕΙΚΤΩΝ!V37)</f>
        <v>-5.4805012920171392E-3</v>
      </c>
      <c r="W36" s="84">
        <f>LN(ΣΥΝΘΕΣΗ_ΔΕΙΚΤΩΝ!W38/ΣΥΝΘΕΣΗ_ΔΕΙΚΤΩΝ!W37)</f>
        <v>3.2157111634531228E-2</v>
      </c>
      <c r="X36" s="85">
        <f>LN(ΣΥΝΘΕΣΗ_ΔΕΙΚΤΩΝ!X38/ΣΥΝΘΕΣΗ_ΔΕΙΚΤΩΝ!X37)</f>
        <v>2.3424700334123611E-3</v>
      </c>
      <c r="Y36" s="90">
        <f>LN(ΣΥΝΘΕΣΗ_ΔΕΙΚΤΩΝ!AM36/ΣΥΝΘΕΣΗ_ΔΕΙΚΤΩΝ!AM35)</f>
        <v>-6.9994431707884651E-3</v>
      </c>
    </row>
    <row r="37" spans="9:25" x14ac:dyDescent="0.25">
      <c r="I37" s="83">
        <v>42880</v>
      </c>
      <c r="J37" s="84">
        <v>0</v>
      </c>
      <c r="K37" s="84">
        <v>-1.3958352250706801E-2</v>
      </c>
      <c r="L37" s="84">
        <v>0</v>
      </c>
      <c r="M37" s="84">
        <f>LN(ΣΥΝΘΕΣΗ_ΔΕΙΚΤΩΝ!M39/ΣΥΝΘΕΣΗ_ΔΕΙΚΤΩΝ!M38)</f>
        <v>0</v>
      </c>
      <c r="N37" s="84">
        <f>LN(ΣΥΝΘΕΣΗ_ΔΕΙΚΤΩΝ!N39/ΣΥΝΘΕΣΗ_ΔΕΙΚΤΩΝ!N38)</f>
        <v>5.899722127188322E-3</v>
      </c>
      <c r="O37" s="84">
        <f>LN(ΣΥΝΘΕΣΗ_ΔΕΙΚΤΩΝ!O39/ΣΥΝΘΕΣΗ_ΔΕΙΚΤΩΝ!O38)</f>
        <v>8.3183621205245688E-3</v>
      </c>
      <c r="P37" s="84">
        <f>LN(ΣΥΝΘΕΣΗ_ΔΕΙΚΤΩΝ!P39/ΣΥΝΘΕΣΗ_ΔΕΙΚΤΩΝ!P38)</f>
        <v>2.1841741915048854E-2</v>
      </c>
      <c r="Q37" s="84">
        <f>LN(ΣΥΝΘΕΣΗ_ΔΕΙΚΤΩΝ!Q39/ΣΥΝΘΕΣΗ_ΔΕΙΚΤΩΝ!Q38)</f>
        <v>0</v>
      </c>
      <c r="R37" s="84">
        <f>LN(ΣΥΝΘΕΣΗ_ΔΕΙΚΤΩΝ!R39/ΣΥΝΘΕΣΗ_ΔΕΙΚΤΩΝ!R38)</f>
        <v>-1.1527505171067496E-2</v>
      </c>
      <c r="S37" s="84">
        <f>LN(ΣΥΝΘΕΣΗ_ΔΕΙΚΤΩΝ!S39/ΣΥΝΘΕΣΗ_ΔΕΙΚΤΩΝ!S38)</f>
        <v>-9.0772181511165392E-3</v>
      </c>
      <c r="T37" s="84">
        <f>LN(ΣΥΝΘΕΣΗ_ΔΕΙΚΤΩΝ!T39/ΣΥΝΘΕΣΗ_ΔΕΙΚΤΩΝ!T38)</f>
        <v>3.306086226088821E-2</v>
      </c>
      <c r="U37" s="84">
        <f>LN(ΣΥΝΘΕΣΗ_ΔΕΙΚΤΩΝ!U39/ΣΥΝΘΕΣΗ_ΔΕΙΚΤΩΝ!U38)</f>
        <v>2.3938410938183396E-2</v>
      </c>
      <c r="V37" s="84">
        <f>LN(ΣΥΝΘΕΣΗ_ΔΕΙΚΤΩΝ!V39/ΣΥΝΘΕΣΗ_ΔΕΙΚΤΩΝ!V38)</f>
        <v>-1.5083818204232267E-2</v>
      </c>
      <c r="W37" s="84">
        <f>LN(ΣΥΝΘΕΣΗ_ΔΕΙΚΤΩΝ!W39/ΣΥΝΘΕΣΗ_ΔΕΙΚΤΩΝ!W38)</f>
        <v>6.3091691932647556E-3</v>
      </c>
      <c r="X37" s="85">
        <f>LN(ΣΥΝΘΕΣΗ_ΔΕΙΚΤΩΝ!X39/ΣΥΝΘΕΣΗ_ΔΕΙΚΤΩΝ!X38)</f>
        <v>4.6685425596333287E-3</v>
      </c>
      <c r="Y37" s="90">
        <f>LN(ΣΥΝΘΕΣΗ_ΔΕΙΚΤΩΝ!AM37/ΣΥΝΘΕΣΗ_ΔΕΙΚΤΩΝ!AM36)</f>
        <v>-2.1949675968534782E-2</v>
      </c>
    </row>
    <row r="38" spans="9:25" x14ac:dyDescent="0.25">
      <c r="I38" s="83">
        <v>42881</v>
      </c>
      <c r="J38" s="84">
        <v>-1.0163836790005994E-2</v>
      </c>
      <c r="K38" s="84">
        <v>2.006018726865766E-3</v>
      </c>
      <c r="L38" s="84">
        <v>0</v>
      </c>
      <c r="M38" s="84">
        <f>LN(ΣΥΝΘΕΣΗ_ΔΕΙΚΤΩΝ!M40/ΣΥΝΘΕΣΗ_ΔΕΙΚΤΩΝ!M39)</f>
        <v>5.38117890451675E-3</v>
      </c>
      <c r="N38" s="84">
        <f>LN(ΣΥΝΘΕΣΗ_ΔΕΙΚΤΩΝ!N40/ΣΥΝΘΕΣΗ_ΔΕΙΚΤΩΝ!N39)</f>
        <v>0</v>
      </c>
      <c r="O38" s="84">
        <f>LN(ΣΥΝΘΕΣΗ_ΔΕΙΚΤΩΝ!O40/ΣΥΝΘΕΣΗ_ΔΕΙΚΤΩΝ!O39)</f>
        <v>2.4413077425216711E-2</v>
      </c>
      <c r="P38" s="84">
        <f>LN(ΣΥΝΘΕΣΗ_ΔΕΙΚΤΩΝ!P40/ΣΥΝΘΕΣΗ_ΔΕΙΚΤΩΝ!P39)</f>
        <v>-1.2422519998557209E-2</v>
      </c>
      <c r="Q38" s="84">
        <f>LN(ΣΥΝΘΕΣΗ_ΔΕΙΚΤΩΝ!Q40/ΣΥΝΘΕΣΗ_ΔΕΙΚΤΩΝ!Q39)</f>
        <v>2.1405644991108167E-3</v>
      </c>
      <c r="R38" s="84">
        <f>LN(ΣΥΝΘΕΣΗ_ΔΕΙΚΤΩΝ!R40/ΣΥΝΘΕΣΗ_ΔΕΙΚΤΩΝ!R39)</f>
        <v>-1.9342365798308656E-3</v>
      </c>
      <c r="S38" s="84">
        <f>LN(ΣΥΝΘΕΣΗ_ΔΕΙΚΤΩΝ!S40/ΣΥΝΘΕΣΗ_ΔΕΙΚΤΩΝ!S39)</f>
        <v>-2.7736754971599636E-2</v>
      </c>
      <c r="T38" s="84">
        <f>LN(ΣΥΝΘΕΣΗ_ΔΕΙΚΤΩΝ!T40/ΣΥΝΘΕΣΗ_ΔΕΙΚΤΩΝ!T39)</f>
        <v>1.6129381929883717E-2</v>
      </c>
      <c r="U38" s="84">
        <f>LN(ΣΥΝΘΕΣΗ_ΔΕΙΚΤΩΝ!U40/ΣΥΝΘΕΣΗ_ΔΕΙΚΤΩΝ!U39)</f>
        <v>1.6181582851241695E-2</v>
      </c>
      <c r="V38" s="84">
        <f>LN(ΣΥΝΘΕΣΗ_ΔΕΙΚΤΩΝ!V40/ΣΥΝΘΕΣΗ_ΔΕΙΚΤΩΝ!V39)</f>
        <v>1.3187004281953681E-2</v>
      </c>
      <c r="W38" s="84">
        <f>LN(ΣΥΝΘΕΣΗ_ΔΕΙΚΤΩΝ!W40/ΣΥΝΘΕΣΗ_ΔΕΙΚΤΩΝ!W39)</f>
        <v>4.1841065225740907E-3</v>
      </c>
      <c r="X38" s="85">
        <f>LN(ΣΥΝΘΕΣΗ_ΔΕΙΚΤΩΝ!X40/ΣΥΝΘΕΣΗ_ΔΕΙΚΤΩΝ!X39)</f>
        <v>4.4150182091169145E-3</v>
      </c>
      <c r="Y38" s="90">
        <f>LN(ΣΥΝΘΕΣΗ_ΔΕΙΚΤΩΝ!AM38/ΣΥΝΘΕΣΗ_ΔΕΙΚΤΩΝ!AM37)</f>
        <v>7.5300287523065688E-3</v>
      </c>
    </row>
    <row r="39" spans="9:25" x14ac:dyDescent="0.25">
      <c r="I39" s="83">
        <v>42884</v>
      </c>
      <c r="J39" s="84">
        <v>1.016383679000604E-2</v>
      </c>
      <c r="K39" s="84">
        <v>0</v>
      </c>
      <c r="L39" s="84">
        <v>2.1405644991108167E-3</v>
      </c>
      <c r="M39" s="84">
        <f>LN(ΣΥΝΘΕΣΗ_ΔΕΙΚΤΩΝ!M41/ΣΥΝΘΕΣΗ_ΔΕΙΚΤΩΝ!M40)</f>
        <v>8.9047783429596853E-3</v>
      </c>
      <c r="N39" s="84">
        <f>LN(ΣΥΝΘΕΣΗ_ΔΕΙΚΤΩΝ!N41/ΣΥΝΘΕΣΗ_ΔΕΙΚΤΩΝ!N40)</f>
        <v>0</v>
      </c>
      <c r="O39" s="84">
        <f>LN(ΣΥΝΘΕΣΗ_ΔΕΙΚΤΩΝ!O41/ΣΥΝΘΕΣΗ_ΔΕΙΚΤΩΝ!O40)</f>
        <v>2.9210786386302375E-2</v>
      </c>
      <c r="P39" s="84">
        <f>LN(ΣΥΝΘΕΣΗ_ΔΕΙΚΤΩΝ!P41/ΣΥΝΘΕΣΗ_ΔΕΙΚΤΩΝ!P40)</f>
        <v>1.0362787035546658E-2</v>
      </c>
      <c r="Q39" s="84">
        <f>LN(ΣΥΝΘΕΣΗ_ΔΕΙΚΤΩΝ!Q41/ΣΥΝΘΕΣΗ_ΔΕΙΚΤΩΝ!Q40)</f>
        <v>1.2044070492845432E-2</v>
      </c>
      <c r="R39" s="84">
        <f>LN(ΣΥΝΘΕΣΗ_ΔΕΙΚΤΩΝ!R41/ΣΥΝΘΕΣΗ_ΔΕΙΚΤΩΝ!R40)</f>
        <v>-7.7745775471300396E-3</v>
      </c>
      <c r="S39" s="84">
        <f>LN(ΣΥΝΘΕΣΗ_ΔΕΙΚΤΩΝ!S41/ΣΥΝΘΕΣΗ_ΔΕΙΚΤΩΝ!S40)</f>
        <v>0</v>
      </c>
      <c r="T39" s="84">
        <f>LN(ΣΥΝΘΕΣΗ_ΔΕΙΚΤΩΝ!T41/ΣΥΝΘΕΣΗ_ΔΕΙΚΤΩΝ!T40)</f>
        <v>1.7372038084236721E-2</v>
      </c>
      <c r="U39" s="84">
        <f>LN(ΣΥΝΘΕΣΗ_ΔΕΙΚΤΩΝ!U41/ΣΥΝΘΕΣΗ_ΔΕΙΚΤΩΝ!U40)</f>
        <v>-1.6181582851241737E-2</v>
      </c>
      <c r="V39" s="84">
        <f>LN(ΣΥΝΘΕΣΗ_ΔΕΙΚΤΩΝ!V41/ΣΥΝΘΕΣΗ_ΔΕΙΚΤΩΝ!V40)</f>
        <v>7.3773152142956166E-3</v>
      </c>
      <c r="W39" s="84">
        <f>LN(ΣΥΝΘΕΣΗ_ΔΕΙΚΤΩΝ!W41/ΣΥΝΘΕΣΗ_ΔΕΙΚΤΩΝ!W40)</f>
        <v>-2.1097828964635926E-2</v>
      </c>
      <c r="X39" s="85">
        <f>LN(ΣΥΝΘΕΣΗ_ΔΕΙΚΤΩΝ!X41/ΣΥΝΘΕΣΗ_ΔΕΙΚΤΩΝ!X40)</f>
        <v>0</v>
      </c>
      <c r="Y39" s="90">
        <f>LN(ΣΥΝΘΕΣΗ_ΔΕΙΚΤΩΝ!AM39/ΣΥΝΘΕΣΗ_ΔΕΙΚΤΩΝ!AM38)</f>
        <v>8.4249322650075016E-3</v>
      </c>
    </row>
    <row r="40" spans="9:25" x14ac:dyDescent="0.25">
      <c r="I40" s="83">
        <v>42885</v>
      </c>
      <c r="J40" s="84">
        <v>2.6609108727964507E-2</v>
      </c>
      <c r="K40" s="84">
        <v>7.9840743482205486E-3</v>
      </c>
      <c r="L40" s="84">
        <v>1.2044070492845432E-2</v>
      </c>
      <c r="M40" s="84">
        <f>LN(ΣΥΝΘΕΣΗ_ΔΕΙΚΤΩΝ!M42/ΣΥΝΘΕΣΗ_ΔΕΙΚΤΩΝ!M41)</f>
        <v>-8.9047783429597217E-3</v>
      </c>
      <c r="N40" s="84">
        <f>LN(ΣΥΝΘΕΣΗ_ΔΕΙΚΤΩΝ!N42/ΣΥΝΘΕΣΗ_ΔΕΙΚΤΩΝ!N41)</f>
        <v>8.2015691134177098E-3</v>
      </c>
      <c r="O40" s="84">
        <f>LN(ΣΥΝΘΕΣΗ_ΔΕΙΚΤΩΝ!O42/ΣΥΝΘΕΣΗ_ΔΕΙΚΤΩΝ!O41)</f>
        <v>1.5451842847293635E-2</v>
      </c>
      <c r="P40" s="84">
        <f>LN(ΣΥΝΘΕΣΗ_ΔΕΙΚΤΩΝ!P42/ΣΥΝΘΕΣΗ_ΔΕΙΚΤΩΝ!P41)</f>
        <v>2.0408871631207252E-2</v>
      </c>
      <c r="Q40" s="84">
        <f>LN(ΣΥΝΘΕΣΗ_ΔΕΙΚΤΩΝ!Q42/ΣΥΝΘΕΣΗ_ΔΕΙΚΤΩΝ!Q41)</f>
        <v>5.6179923042232738E-3</v>
      </c>
      <c r="R40" s="84">
        <f>LN(ΣΥΝΘΕΣΗ_ΔΕΙΚΤΩΝ!R42/ΣΥΝΘΕΣΗ_ΔΕΙΚΤΩΝ!R41)</f>
        <v>-9.8040000966208556E-3</v>
      </c>
      <c r="S40" s="84">
        <f>LN(ΣΥΝΘΕΣΗ_ΔΕΙΚΤΩΝ!S42/ΣΥΝΘΕΣΗ_ΔΕΙΚΤΩΝ!S41)</f>
        <v>3.1201273362434566E-3</v>
      </c>
      <c r="T40" s="84">
        <f>LN(ΣΥΝΘΕΣΗ_ΔΕΙΚΤΩΝ!T42/ΣΥΝΘΕΣΗ_ΔΕΙΚΤΩΝ!T41)</f>
        <v>-2.0806500532871551E-2</v>
      </c>
      <c r="U40" s="84">
        <f>LN(ΣΥΝΘΕΣΗ_ΔΕΙΚΤΩΝ!U42/ΣΥΝΘΕΣΗ_ΔΕΙΚΤΩΝ!U41)</f>
        <v>0</v>
      </c>
      <c r="V40" s="84">
        <f>LN(ΣΥΝΘΕΣΗ_ΔΕΙΚΤΩΝ!V42/ΣΥΝΘΕΣΗ_ΔΕΙΚΤΩΝ!V41)</f>
        <v>0</v>
      </c>
      <c r="W40" s="84">
        <f>LN(ΣΥΝΘΕΣΗ_ΔΕΙΚΤΩΝ!W42/ΣΥΝΘΕΣΗ_ΔΕΙΚΤΩΝ!W41)</f>
        <v>-8.5653628589229345E-3</v>
      </c>
      <c r="X40" s="85">
        <f>LN(ΣΥΝΘΕΣΗ_ΔΕΙΚΤΩΝ!X42/ΣΥΝΘΕΣΗ_ΔΕΙΚΤΩΝ!X41)</f>
        <v>2.3158880197888957E-3</v>
      </c>
      <c r="Y40" s="90">
        <f>LN(ΣΥΝΘΕΣΗ_ΔΕΙΚΤΩΝ!AM40/ΣΥΝΘΕΣΗ_ΔΕΙΚΤΩΝ!AM39)</f>
        <v>-1.4914437623278572E-3</v>
      </c>
    </row>
    <row r="41" spans="9:25" x14ac:dyDescent="0.25">
      <c r="I41" s="83">
        <v>42886</v>
      </c>
      <c r="J41" s="84">
        <v>-6.6729102517389824E-2</v>
      </c>
      <c r="K41" s="84">
        <v>-1.2000144003110634E-2</v>
      </c>
      <c r="L41" s="84">
        <v>5.6179923042232738E-3</v>
      </c>
      <c r="M41" s="84">
        <f>LN(ΣΥΝΘΕΣΗ_ΔΕΙΚΤΩΝ!M43/ΣΥΝΘΕΣΗ_ΔΕΙΚΤΩΝ!M42)</f>
        <v>-1.0791471632764319E-2</v>
      </c>
      <c r="N41" s="84">
        <f>LN(ΣΥΝΘΕΣΗ_ΔΕΙΚΤΩΝ!N43/ΣΥΝΘΕΣΗ_ΔΕΙΚΤΩΝ!N42)</f>
        <v>3.494470649773557E-3</v>
      </c>
      <c r="O41" s="84">
        <f>LN(ΣΥΝΘΕΣΗ_ΔΕΙΚΤΩΝ!O43/ΣΥΝΘΕΣΗ_ΔΕΙΚΤΩΝ!O42)</f>
        <v>-8.9303641454684946E-3</v>
      </c>
      <c r="P41" s="84">
        <f>LN(ΣΥΝΘΕΣΗ_ΔΕΙΚΤΩΝ!P43/ΣΥΝΘΕΣΗ_ΔΕΙΚΤΩΝ!P42)</f>
        <v>-1.0152371464017962E-2</v>
      </c>
      <c r="Q41" s="84">
        <f>LN(ΣΥΝΘΕΣΗ_ΔΕΙΚΤΩΝ!Q43/ΣΥΝΘΕΣΗ_ΔΕΙΚΤΩΝ!Q42)</f>
        <v>-7.7329032088492315E-3</v>
      </c>
      <c r="R41" s="84">
        <f>LN(ΣΥΝΘΕΣΗ_ΔΕΙΚΤΩΝ!R43/ΣΥΝΘΕΣΗ_ΔΕΙΚΤΩΝ!R42)</f>
        <v>-9.9010709827115698E-3</v>
      </c>
      <c r="S41" s="84">
        <f>LN(ΣΥΝΘΕΣΗ_ΔΕΙΚΤΩΝ!S43/ΣΥΝΘΕΣΗ_ΔΕΙΚΤΩΝ!S42)</f>
        <v>-3.1201273362435225E-3</v>
      </c>
      <c r="T41" s="84">
        <f>LN(ΣΥΝΘΕΣΗ_ΔΕΙΚΤΩΝ!T43/ΣΥΝΘΕΣΗ_ΔΕΙΚΤΩΝ!T42)</f>
        <v>-2.2811737285902686E-2</v>
      </c>
      <c r="U41" s="84">
        <f>LN(ΣΥΝΘΕΣΗ_ΔΕΙΚΤΩΝ!U43/ΣΥΝΘΕΣΗ_ΔΕΙΚΤΩΝ!U42)</f>
        <v>-8.190053970044367E-3</v>
      </c>
      <c r="V41" s="84">
        <f>LN(ΣΥΝΘΕΣΗ_ΔΕΙΚΤΩΝ!V43/ΣΥΝΘΕΣΗ_ΔΕΙΚΤΩΝ!V42)</f>
        <v>5.6380528977746846E-3</v>
      </c>
      <c r="W41" s="84">
        <f>LN(ΣΥΝΘΕΣΗ_ΔΕΙΚΤΩΝ!W43/ΣΥΝΘΕΣΗ_ΔΕΙΚΤΩΝ!W42)</f>
        <v>4.2918520815410843E-3</v>
      </c>
      <c r="X41" s="85">
        <f>LN(ΣΥΝΘΕΣΗ_ΔΕΙΚΤΩΝ!X43/ΣΥΝΘΕΣΗ_ΔΕΙΚΤΩΝ!X42)</f>
        <v>4.6157478671900957E-3</v>
      </c>
      <c r="Y41" s="90">
        <f>LN(ΣΥΝΘΕΣΗ_ΔΕΙΚΤΩΝ!AM41/ΣΥΝΘΕΣΗ_ΔΕΙΚΤΩΝ!AM40)</f>
        <v>-1.5065576725585869E-3</v>
      </c>
    </row>
    <row r="42" spans="9:25" x14ac:dyDescent="0.25">
      <c r="I42" s="83">
        <v>42887</v>
      </c>
      <c r="J42" s="84">
        <v>3.7870274055409749E-2</v>
      </c>
      <c r="K42" s="84">
        <v>1.0010093595100425E-2</v>
      </c>
      <c r="L42" s="84">
        <v>-7.7329032088492315E-3</v>
      </c>
      <c r="M42" s="84">
        <f>LN(ΣΥΝΘΕΣΗ_ΔΕΙΚΤΩΝ!M44/ΣΥΝΘΕΣΗ_ΔΕΙΚΤΩΝ!M43)</f>
        <v>-5.4397232958182098E-3</v>
      </c>
      <c r="N42" s="84">
        <f>LN(ΣΥΝΘΕΣΗ_ΔΕΙΚΤΩΝ!N44/ΣΥΝΘΕΣΗ_ΔΕΙΚΤΩΝ!N43)</f>
        <v>-1.7457089100230648E-3</v>
      </c>
      <c r="O42" s="84">
        <f>LN(ΣΥΝΘΕΣΗ_ΔΕΙΚΤΩΝ!O44/ΣΥΝΘΕΣΗ_ΔΕΙΚΤΩΝ!O43)</f>
        <v>2.933663275560933E-2</v>
      </c>
      <c r="P42" s="84">
        <f>LN(ΣΥΝΘΕΣΗ_ΔΕΙΚΤΩΝ!P44/ΣΥΝΘΕΣΗ_ΔΕΙΚΤΩΝ!P43)</f>
        <v>-2.0619287202735818E-2</v>
      </c>
      <c r="Q42" s="84">
        <f>LN(ΣΥΝΘΕΣΗ_ΔΕΙΚΤΩΝ!Q44/ΣΥΝΘΕΣΗ_ΔΕΙΚΤΩΝ!Q43)</f>
        <v>2.8188884064202012E-3</v>
      </c>
      <c r="R42" s="84">
        <f>LN(ΣΥΝΘΕΣΗ_ΔΕΙΚΤΩΝ!R44/ΣΥΝΘΕΣΗ_ΔΕΙΚΤΩΝ!R43)</f>
        <v>-5.9880418446226691E-3</v>
      </c>
      <c r="S42" s="84">
        <f>LN(ΣΥΝΘΕΣΗ_ΔΕΙΚΤΩΝ!S44/ΣΥΝΘΕΣΗ_ΔΕΙΚΤΩΝ!S43)</f>
        <v>-6.2696130135953742E-3</v>
      </c>
      <c r="T42" s="84">
        <f>LN(ΣΥΝΘΕΣΗ_ΔΕΙΚΤΩΝ!T44/ΣΥΝΘΕΣΗ_ΔΕΙΚΤΩΝ!T43)</f>
        <v>1.6676748718386748E-2</v>
      </c>
      <c r="U42" s="84">
        <f>LN(ΣΥΝΘΕΣΗ_ΔΕΙΚΤΩΝ!U44/ΣΥΝΘΕΣΗ_ΔΕΙΚΤΩΝ!U43)</f>
        <v>1.6313575491523787E-2</v>
      </c>
      <c r="V42" s="84">
        <f>LN(ΣΥΝΘΕΣΗ_ΔΕΙΚΤΩΝ!V44/ΣΥΝΘΕΣΗ_ΔΕΙΚΤΩΝ!V43)</f>
        <v>-9.4144924312253141E-3</v>
      </c>
      <c r="W42" s="84">
        <f>LN(ΣΥΝΘΕΣΗ_ΔΕΙΚΤΩΝ!W44/ΣΥΝΘΕΣΗ_ΔΕΙΚΤΩΝ!W43)</f>
        <v>-1.510276818575663E-2</v>
      </c>
      <c r="X42" s="85">
        <f>LN(ΣΥΝΘΕΣΗ_ΔΕΙΚΤΩΝ!X44/ΣΥΝΘΕΣΗ_ΔΕΙΚΤΩΝ!X43)</f>
        <v>-2.3052107949124456E-3</v>
      </c>
      <c r="Y42" s="90">
        <f>LN(ΣΥΝΘΕΣΗ_ΔΕΙΚΤΩΝ!AM42/ΣΥΝΘΕΣΗ_ΔΕΙΚΤΩΝ!AM41)</f>
        <v>-1.0056342144249754E-3</v>
      </c>
    </row>
    <row r="43" spans="9:25" x14ac:dyDescent="0.25">
      <c r="I43" s="83">
        <v>42888</v>
      </c>
      <c r="J43" s="84">
        <v>7.851975282685171E-3</v>
      </c>
      <c r="K43" s="84">
        <v>2.7506645789833729E-2</v>
      </c>
      <c r="L43" s="84">
        <v>2.8188884064202012E-3</v>
      </c>
      <c r="M43" s="84">
        <f>LN(ΣΥΝΘΕΣΗ_ΔΕΙΚΤΩΝ!M45/ΣΥΝΘΕΣΗ_ΔΕΙΚΤΩΝ!M44)</f>
        <v>3.6297680505787311E-3</v>
      </c>
      <c r="N43" s="84">
        <f>LN(ΣΥΝΘΕΣΗ_ΔΕΙΚΤΩΝ!N45/ΣΥΝΘΕΣΗ_ΔΕΙΚΤΩΝ!N44)</f>
        <v>7.542826594348951E-3</v>
      </c>
      <c r="O43" s="84">
        <f>LN(ΣΥΝΘΕΣΗ_ΔΕΙΚΤΩΝ!O45/ΣΥΝΘΕΣΗ_ΔΕΙΚΤΩΝ!O44)</f>
        <v>-1.2705036862668334E-2</v>
      </c>
      <c r="P43" s="84">
        <f>LN(ΣΥΝΘΕΣΗ_ΔΕΙΚΤΩΝ!P45/ΣΥΝΘΕΣΗ_ΔΕΙΚΤΩΝ!P44)</f>
        <v>-2.1053409197832267E-2</v>
      </c>
      <c r="Q43" s="84">
        <f>LN(ΣΥΝΘΕΣΗ_ΔΕΙΚΤΩΝ!Q45/ΣΥΝΘΕΣΗ_ΔΕΙΚΤΩΝ!Q44)</f>
        <v>1.4064699927516034E-3</v>
      </c>
      <c r="R43" s="84">
        <f>LN(ΣΥΝΘΕΣΗ_ΔΕΙΚΤΩΝ!R45/ΣΥΝΘΕΣΗ_ΔΕΙΚΤΩΝ!R44)</f>
        <v>-1.00604470258414E-2</v>
      </c>
      <c r="S43" s="84">
        <f>LN(ΣΥΝΘΕΣΗ_ΔΕΙΚΤΩΝ!S45/ΣΥΝΘΕΣΗ_ΔΕΙΚΤΩΝ!S44)</f>
        <v>-6.309169193264721E-3</v>
      </c>
      <c r="T43" s="84">
        <f>LN(ΣΥΝΘΕΣΗ_ΔΕΙΚΤΩΝ!T45/ΣΥΝΘΕΣΗ_ΔΕΙΚΤΩΝ!T44)</f>
        <v>1.4130462343713313E-2</v>
      </c>
      <c r="U43" s="84">
        <f>LN(ΣΥΝΘΕΣΗ_ΔΕΙΚΤΩΝ!U45/ΣΥΝΘΕΣΗ_ΔΕΙΚΤΩΝ!U44)</f>
        <v>0</v>
      </c>
      <c r="V43" s="84">
        <f>LN(ΣΥΝΘΕΣΗ_ΔΕΙΚΤΩΝ!V45/ΣΥΝΘΕΣΗ_ΔΕΙΚΤΩΝ!V44)</f>
        <v>3.7764395334505454E-3</v>
      </c>
      <c r="W43" s="84">
        <f>LN(ΣΥΝΘΕΣΗ_ΔΕΙΚΤΩΝ!W45/ΣΥΝΘΕΣΗ_ΔΕΙΚΤΩΝ!W44)</f>
        <v>-2.6433257068155597E-2</v>
      </c>
      <c r="X43" s="85">
        <f>LN(ΣΥΝΘΕΣΗ_ΔΕΙΚΤΩΝ!X45/ΣΥΝΘΕΣΗ_ΔΕΙΚΤΩΝ!X44)</f>
        <v>-2.3105370722775603E-3</v>
      </c>
      <c r="Y43" s="90">
        <f>LN(ΣΥΝΘΕΣΗ_ΔΕΙΚΤΩΝ!AM43/ΣΥΝΘΕΣΗ_ΔΕΙΚΤΩΝ!AM42)</f>
        <v>8.4902474569723638E-3</v>
      </c>
    </row>
    <row r="44" spans="9:25" x14ac:dyDescent="0.25">
      <c r="I44" s="83">
        <v>42892</v>
      </c>
      <c r="J44" s="84">
        <v>0</v>
      </c>
      <c r="K44" s="84">
        <v>-1.759576189037949E-2</v>
      </c>
      <c r="L44" s="84">
        <v>1.4064699927516034E-3</v>
      </c>
      <c r="M44" s="84">
        <f>LN(ΣΥΝΘΕΣΗ_ΔΕΙΚΤΩΝ!M46/ΣΥΝΘΕΣΗ_ΔΕΙΚΤΩΝ!M45)</f>
        <v>1.2601426878003795E-2</v>
      </c>
      <c r="N44" s="84">
        <f>LN(ΣΥΝΘΕΣΗ_ΔΕΙΚΤΩΝ!N46/ΣΥΝΘΕΣΗ_ΔΕΙΚΤΩΝ!N45)</f>
        <v>9.2060489077228792E-3</v>
      </c>
      <c r="O44" s="84">
        <f>LN(ΣΥΝΘΕΣΗ_ΔΕΙΚΤΩΝ!O46/ΣΥΝΘΕΣΗ_ΔΕΙΚΤΩΝ!O45)</f>
        <v>1.5226788293599554E-2</v>
      </c>
      <c r="P44" s="84">
        <f>LN(ΣΥΝΘΕΣΗ_ΔΕΙΚΤΩΝ!P46/ΣΥΝΘΕΣΗ_ΔΕΙΚΤΩΝ!P45)</f>
        <v>-1.0695289116747919E-2</v>
      </c>
      <c r="Q44" s="84">
        <f>LN(ΣΥΝΘΕΣΗ_ΔΕΙΚΤΩΝ!Q46/ΣΥΝΘΕΣΗ_ΔΕΙΚΤΩΝ!Q45)</f>
        <v>-1.9156314767534502E-2</v>
      </c>
      <c r="R44" s="84">
        <f>LN(ΣΥΝΘΕΣΗ_ΔΕΙΚΤΩΝ!R46/ΣΥΝΘΕΣΗ_ΔΕΙΚΤΩΝ!R45)</f>
        <v>-8.1218720573490704E-3</v>
      </c>
      <c r="S44" s="84">
        <f>LN(ΣΥΝΘΕΣΗ_ΔΕΙΚΤΩΝ!S46/ΣΥΝΘΕΣΗ_ΔΕΙΚΤΩΝ!S45)</f>
        <v>0</v>
      </c>
      <c r="T44" s="84">
        <f>LN(ΣΥΝΘΕΣΗ_ΔΕΙΚΤΩΝ!T46/ΣΥΝΘΕΣΗ_ΔΕΙΚΤΩΝ!T45)</f>
        <v>1.4307472976820251E-2</v>
      </c>
      <c r="U44" s="84">
        <f>LN(ΣΥΝΘΕΣΗ_ΔΕΙΚΤΩΝ!U46/ΣΥΝΘΕΣΗ_ΔΕΙΚΤΩΝ!U45)</f>
        <v>-2.3742416920104491E-2</v>
      </c>
      <c r="V44" s="84">
        <f>LN(ΣΥΝΘΕΣΗ_ΔΕΙΚΤΩΝ!V46/ΣΥΝΘΕΣΗ_ΔΕΙΚΤΩΝ!V45)</f>
        <v>7.3232887614605282E-3</v>
      </c>
      <c r="W44" s="84">
        <f>LN(ΣΥΝΘΕΣΗ_ΔΕΙΚΤΩΝ!W46/ΣΥΝΘΕΣΗ_ΔΕΙΚΤΩΝ!W45)</f>
        <v>4.4543503493803746E-3</v>
      </c>
      <c r="X44" s="85">
        <f>LN(ΣΥΝΘΕΣΗ_ΔΕΙΚΤΩΝ!X46/ΣΥΝΘΕΣΗ_ΔΕΙΚΤΩΝ!X45)</f>
        <v>-4.6371518290322551E-3</v>
      </c>
      <c r="Y44" s="90">
        <f>LN(ΣΥΝΘΕΣΗ_ΔΕΙΚΤΩΝ!AM44/ΣΥΝΘΕΣΗ_ΔΕΙΚΤΩΝ!AM43)</f>
        <v>6.0188141555623503E-3</v>
      </c>
    </row>
    <row r="45" spans="9:25" x14ac:dyDescent="0.25">
      <c r="I45" s="83">
        <v>42893</v>
      </c>
      <c r="J45" s="84">
        <v>1.7719178985102932E-2</v>
      </c>
      <c r="K45" s="84">
        <v>5.8997221271881017E-3</v>
      </c>
      <c r="L45" s="84">
        <v>-1.9156314767534502E-2</v>
      </c>
      <c r="M45" s="84">
        <f>LN(ΣΥΝΘΕΣΗ_ΔΕΙΚΤΩΝ!M47/ΣΥΝΘΕΣΗ_ΔΕΙΚΤΩΝ!M46)</f>
        <v>3.5714323675971795E-3</v>
      </c>
      <c r="N45" s="84">
        <f>LN(ΣΥΝΘΕΣΗ_ΔΕΙΚΤΩΝ!N47/ΣΥΝΘΕΣΗ_ΔΕΙΚΤΩΝ!N46)</f>
        <v>1.928590688658325E-2</v>
      </c>
      <c r="O45" s="84">
        <f>LN(ΣΥΝΘΕΣΗ_ΔΕΙΚΤΩΝ!O47/ΣΥΝΘΕΣΗ_ΔΕΙΚΤΩΝ!O46)</f>
        <v>5.0245049807979315E-3</v>
      </c>
      <c r="P45" s="84">
        <f>LN(ΣΥΝΘΕΣΗ_ΔΕΙΚΤΩΝ!P47/ΣΥΝΘΕΣΗ_ΔΕΙΚΤΩΝ!P46)</f>
        <v>5.3619431413853731E-3</v>
      </c>
      <c r="Q45" s="84">
        <f>LN(ΣΥΝΘΕΣΗ_ΔΕΙΚΤΩΝ!Q47/ΣΥΝΘΕΣΗ_ΔΕΙΚΤΩΝ!Q46)</f>
        <v>2.7553844871403593E-2</v>
      </c>
      <c r="R45" s="84">
        <f>LN(ΣΥΝΘΕΣΗ_ΔΕΙΚΤΩΝ!R47/ΣΥΝΘΕΣΗ_ΔΕΙΚΤΩΝ!R46)</f>
        <v>6.0975798681183165E-3</v>
      </c>
      <c r="S45" s="84">
        <f>LN(ΣΥΝΘΕΣΗ_ΔΕΙΚΤΩΝ!S47/ΣΥΝΘΕΣΗ_ΔΕΙΚΤΩΝ!S46)</f>
        <v>2.5001302205417186E-2</v>
      </c>
      <c r="T45" s="84">
        <f>LN(ΣΥΝΘΕΣΗ_ΔΕΙΚΤΩΝ!T47/ΣΥΝΘΕΣΗ_ΔΕΙΚΤΩΝ!T46)</f>
        <v>-1.8709079358117313E-3</v>
      </c>
      <c r="U45" s="84">
        <f>LN(ΣΥΝΘΕΣΗ_ΔΕΙΚΤΩΝ!U47/ΣΥΝΘΕΣΗ_ΔΕΙΚΤΩΝ!U46)</f>
        <v>0</v>
      </c>
      <c r="V45" s="84">
        <f>LN(ΣΥΝΘΕΣΗ_ΔΕΙΚΤΩΝ!V47/ΣΥΝΘΕΣΗ_ΔΕΙΚΤΩΝ!V46)</f>
        <v>-7.3232887614605958E-3</v>
      </c>
      <c r="W45" s="84">
        <f>LN(ΣΥΝΘΕΣΗ_ΔΕΙΚΤΩΝ!W47/ΣΥΝΘΕΣΗ_ΔΕΙΚΤΩΝ!W46)</f>
        <v>-2.9314387668775369E-2</v>
      </c>
      <c r="X45" s="85">
        <f>LN(ΣΥΝΘΕΣΗ_ΔΕΙΚΤΩΝ!X47/ΣΥΝΘΕΣΗ_ΔΕΙΚΤΩΝ!X46)</f>
        <v>9.2528996962223126E-3</v>
      </c>
      <c r="Y45" s="90">
        <f>LN(ΣΥΝΘΕΣΗ_ΔΕΙΚΤΩΝ!AM45/ΣΥΝΘΕΣΗ_ΔΕΙΚΤΩΝ!AM44)</f>
        <v>-1.1559491927079177E-2</v>
      </c>
    </row>
    <row r="46" spans="9:25" x14ac:dyDescent="0.25">
      <c r="I46" s="83">
        <v>42894</v>
      </c>
      <c r="J46" s="84">
        <v>-2.1978030824794268E-3</v>
      </c>
      <c r="K46" s="84">
        <v>7.8125397367936247E-3</v>
      </c>
      <c r="L46" s="84">
        <v>2.7553844871403593E-2</v>
      </c>
      <c r="M46" s="84">
        <f>LN(ΣΥΝΘΕΣΗ_ΔΕΙΚΤΩΝ!M48/ΣΥΝΘΕΣΗ_ΔΕΙΚΤΩΝ!M47)</f>
        <v>3.5587226169939328E-3</v>
      </c>
      <c r="N46" s="84">
        <f>LN(ΣΥΝΘΕΣΗ_ΔΕΙΚΤΩΝ!N48/ΣΥΝΘΕΣΗ_ΔΕΙΚΤΩΝ!N47)</f>
        <v>-7.3301709664343514E-3</v>
      </c>
      <c r="O46" s="84">
        <f>LN(ΣΥΝΘΕΣΗ_ΔΕΙΚΤΩΝ!O48/ΣΥΝΘΕΣΗ_ΔΕΙΚΤΩΝ!O47)</f>
        <v>3.7518803391078815E-3</v>
      </c>
      <c r="P46" s="84">
        <f>LN(ΣΥΝΘΕΣΗ_ΔΕΙΚΤΩΝ!P48/ΣΥΝΘΕΣΗ_ΔΕΙΚΤΩΝ!P47)</f>
        <v>-1.0752791776261737E-2</v>
      </c>
      <c r="Q46" s="84">
        <f>LN(ΣΥΝΘΕΣΗ_ΔΕΙΚΤΩΝ!Q48/ΣΥΝΘΕΣΗ_ΔΕΙΚΤΩΝ!Q47)</f>
        <v>-1.6866176340907542E-2</v>
      </c>
      <c r="R46" s="84">
        <f>LN(ΣΥΝΘΕΣΗ_ΔΕΙΚΤΩΝ!R48/ΣΥΝΘΕΣΗ_ΔΕΙΚΤΩΝ!R47)</f>
        <v>-1.2232568435634295E-2</v>
      </c>
      <c r="S46" s="84">
        <f>LN(ΣΥΝΘΕΣΗ_ΔΕΙΚΤΩΝ!S48/ΣΥΝΘΕΣΗ_ΔΕΙΚΤΩΝ!S47)</f>
        <v>5.4067221270275578E-2</v>
      </c>
      <c r="T46" s="84">
        <f>LN(ΣΥΝΘΕΣΗ_ΔΕΙΚΤΩΝ!T48/ΣΥΝΘΕΣΗ_ΔΕΙΚΤΩΝ!T47)</f>
        <v>-3.7460198977105473E-4</v>
      </c>
      <c r="U46" s="84">
        <f>LN(ΣΥΝΘΕΣΗ_ΔΕΙΚΤΩΝ!U48/ΣΥΝΘΕΣΗ_ΔΕΙΚΤΩΝ!U47)</f>
        <v>0</v>
      </c>
      <c r="V46" s="84">
        <f>LN(ΣΥΝΘΕΣΗ_ΔΕΙΚΤΩΝ!V48/ΣΥΝΘΕΣΗ_ΔΕΙΚΤΩΝ!V47)</f>
        <v>-9.2777338782369882E-3</v>
      </c>
      <c r="W46" s="84">
        <f>LN(ΣΥΝΘΕΣΗ_ΔΕΙΚΤΩΝ!W48/ΣΥΝΘΕΣΗ_ΔΕΙΚΤΩΝ!W47)</f>
        <v>6.8415318167167841E-3</v>
      </c>
      <c r="X46" s="85">
        <f>LN(ΣΥΝΘΕΣΗ_ΔΕΙΚΤΩΝ!X48/ΣΥΝΘΕΣΗ_ΔΕΙΚΤΩΝ!X47)</f>
        <v>0</v>
      </c>
      <c r="Y46" s="90">
        <f>LN(ΣΥΝΘΕΣΗ_ΔΕΙΚΤΩΝ!AM46/ΣΥΝΘΕΣΗ_ΔΕΙΚΤΩΝ!AM45)</f>
        <v>-4.1757480995915849E-3</v>
      </c>
    </row>
    <row r="47" spans="9:25" x14ac:dyDescent="0.25">
      <c r="I47" s="83">
        <v>42895</v>
      </c>
      <c r="J47" s="84">
        <v>-4.4101504775526171E-3</v>
      </c>
      <c r="K47" s="84">
        <v>4.563529470661936E-2</v>
      </c>
      <c r="L47" s="84">
        <v>-1.6866176340907542E-2</v>
      </c>
      <c r="M47" s="84">
        <f>LN(ΣΥΝΘΕΣΗ_ΔΕΙΚΤΩΝ!M49/ΣΥΝΘΕΣΗ_ΔΕΙΚΤΩΝ!M48)</f>
        <v>-5.3428444104954695E-3</v>
      </c>
      <c r="N47" s="84">
        <f>LN(ΣΥΝΘΕΣΗ_ΔΕΙΚΤΩΝ!N49/ΣΥΝΘΕΣΗ_ΔΕΙΚΤΩΝ!N48)</f>
        <v>-7.3842993875682297E-3</v>
      </c>
      <c r="O47" s="84">
        <f>LN(ΣΥΝΘΕΣΗ_ΔΕΙΚΤΩΝ!O49/ΣΥΝΘΕΣΗ_ΔΕΙΚΤΩΝ!O48)</f>
        <v>2.4934559733455148E-3</v>
      </c>
      <c r="P47" s="84">
        <f>LN(ΣΥΝΘΕΣΗ_ΔΕΙΚΤΩΝ!P49/ΣΥΝΘΕΣΗ_ΔΕΙΚΤΩΝ!P48)</f>
        <v>2.6668247082161273E-2</v>
      </c>
      <c r="Q47" s="84">
        <f>LN(ΣΥΝΘΕΣΗ_ΔΕΙΚΤΩΝ!Q49/ΣΥΝΘΕΣΗ_ΔΕΙΚΤΩΝ!Q48)</f>
        <v>4.2432878378664204E-3</v>
      </c>
      <c r="R47" s="84">
        <f>LN(ΣΥΝΘΕΣΗ_ΔΕΙΚΤΩΝ!R49/ΣΥΝΘΕΣΗ_ΔΕΙΚΤΩΝ!R48)</f>
        <v>2.0491810449354236E-3</v>
      </c>
      <c r="S47" s="84">
        <f>LN(ΣΥΝΘΕΣΗ_ΔΕΙΚΤΩΝ!S49/ΣΥΝΘΕΣΗ_ΔΕΙΚΤΩΝ!S48)</f>
        <v>2.8820438535491884E-2</v>
      </c>
      <c r="T47" s="84">
        <f>LN(ΣΥΝΘΕΣΗ_ΔΕΙΚΤΩΝ!T49/ΣΥΝΘΕΣΗ_ΔΕΙΚΤΩΝ!T48)</f>
        <v>-4.8752697655124709E-2</v>
      </c>
      <c r="U47" s="84">
        <f>LN(ΣΥΝΘΕΣΗ_ΔΕΙΚΤΩΝ!U49/ΣΥΝΘΕΣΗ_ΔΕΙΚΤΩΝ!U48)</f>
        <v>0</v>
      </c>
      <c r="V47" s="84">
        <f>LN(ΣΥΝΘΕΣΗ_ΔΕΙΚΤΩΝ!V49/ΣΥΝΘΕΣΗ_ΔΕΙΚΤΩΝ!V48)</f>
        <v>9.2777338782368927E-3</v>
      </c>
      <c r="W47" s="84">
        <f>LN(ΣΥΝΘΕΣΗ_ΔΕΙΚΤΩΝ!W49/ΣΥΝΘΕΣΗ_ΔΕΙΚΤΩΝ!W48)</f>
        <v>-2.2753138371355394E-3</v>
      </c>
      <c r="X47" s="85">
        <f>LN(ΣΥΝΘΕΣΗ_ΔΕΙΚΤΩΝ!X49/ΣΥΝΘΕΣΗ_ΔΕΙΚΤΩΝ!X48)</f>
        <v>-2.3052107949124456E-3</v>
      </c>
      <c r="Y47" s="90">
        <f>LN(ΣΥΝΘΕΣΗ_ΔΕΙΚΤΩΝ!AM47/ΣΥΝΘΕΣΗ_ΔΕΙΚΤΩΝ!AM46)</f>
        <v>6.128748244952833E-3</v>
      </c>
    </row>
    <row r="48" spans="9:25" x14ac:dyDescent="0.25">
      <c r="I48" s="83">
        <v>42898</v>
      </c>
      <c r="J48" s="84">
        <v>7.7050463744051823E-3</v>
      </c>
      <c r="K48" s="84">
        <v>-5.5918132657779415E-3</v>
      </c>
      <c r="L48" s="84">
        <v>4.2432878378664204E-3</v>
      </c>
      <c r="M48" s="84">
        <f>LN(ΣΥΝΘΕΣΗ_ΔΕΙΚΤΩΝ!M50/ΣΥΝΘΕΣΗ_ΔΕΙΚΤΩΝ!M49)</f>
        <v>0</v>
      </c>
      <c r="N48" s="84">
        <f>LN(ΣΥΝΘΕΣΗ_ΔΕΙΚΤΩΝ!N50/ΣΥΝΘΕΣΗ_ΔΕΙΚΤΩΝ!N49)</f>
        <v>-2.2831060145685209E-3</v>
      </c>
      <c r="O48" s="84">
        <f>LN(ΣΥΝΘΕΣΗ_ΔΕΙΚΤΩΝ!O50/ΣΥΝΘΕΣΗ_ΔΕΙΚΤΩΝ!O49)</f>
        <v>-7.4990977605390837E-3</v>
      </c>
      <c r="P48" s="84">
        <f>LN(ΣΥΝΘΕΣΗ_ΔΕΙΚΤΩΝ!P50/ΣΥΝΘΕΣΗ_ΔΕΙΚΤΩΝ!P49)</f>
        <v>1.0471299867295437E-2</v>
      </c>
      <c r="Q48" s="84">
        <f>LN(ΣΥΝΘΕΣΗ_ΔΕΙΚΤΩΝ!Q50/ΣΥΝΘΕΣΗ_ΔΕΙΚΤΩΝ!Q49)</f>
        <v>-4.9522563184665304E-3</v>
      </c>
      <c r="R48" s="84">
        <f>LN(ΣΥΝΘΕΣΗ_ΔΕΙΚΤΩΝ!R50/ΣΥΝΘΕΣΗ_ΔΕΙΚΤΩΝ!R49)</f>
        <v>1.1196045705085216E-2</v>
      </c>
      <c r="S48" s="84">
        <f>LN(ΣΥΝΘΕΣΗ_ΔΕΙΚΤΩΝ!S50/ΣΥΝΘΕΣΗ_ΔΕΙΚΤΩΝ!S49)</f>
        <v>-5.6980211146377786E-3</v>
      </c>
      <c r="T48" s="84">
        <f>LN(ΣΥΝΘΕΣΗ_ΔΕΙΚΤΩΝ!T50/ΣΥΝΘΕΣΗ_ΔΕΙΚΤΩΝ!T49)</f>
        <v>-9.8834566140835398E-3</v>
      </c>
      <c r="U48" s="84">
        <f>LN(ΣΥΝΘΕΣΗ_ΔΕΙΚΤΩΝ!U50/ΣΥΝΘΕΣΗ_ΔΕΙΚΤΩΝ!U49)</f>
        <v>0</v>
      </c>
      <c r="V48" s="84">
        <f>LN(ΣΥΝΘΕΣΗ_ΔΕΙΚΤΩΝ!V50/ΣΥΝΘΕΣΗ_ΔΕΙΚΤΩΝ!V49)</f>
        <v>1.8301164382404443E-2</v>
      </c>
      <c r="W48" s="84">
        <f>LN(ΣΥΝΘΕΣΗ_ΔΕΙΚΤΩΝ!W50/ΣΥΝΘΕΣΗ_ΔΕΙΚΤΩΝ!W49)</f>
        <v>1.1325149357053503E-2</v>
      </c>
      <c r="X48" s="85">
        <f>LN(ΣΥΝΘΕΣΗ_ΔΕΙΚΤΩΝ!X50/ΣΥΝΘΕΣΗ_ΔΕΙΚΤΩΝ!X49)</f>
        <v>2.3052107949123996E-3</v>
      </c>
      <c r="Y48" s="90">
        <f>LN(ΣΥΝΘΕΣΗ_ΔΕΙΚΤΩΝ!AM48/ΣΥΝΘΕΣΗ_ΔΕΙΚΤΩΝ!AM47)</f>
        <v>3.9073809442022218E-3</v>
      </c>
    </row>
    <row r="49" spans="9:25" x14ac:dyDescent="0.25">
      <c r="I49" s="83">
        <v>42899</v>
      </c>
      <c r="J49" s="84">
        <v>-1.8816271799475991E-2</v>
      </c>
      <c r="K49" s="84">
        <v>1.8674141747954624E-3</v>
      </c>
      <c r="L49" s="84">
        <v>-4.9522563184665304E-3</v>
      </c>
      <c r="M49" s="84">
        <f>LN(ΣΥΝΘΕΣΗ_ΔΕΙΚΤΩΝ!M51/ΣΥΝΘΕΣΗ_ΔΕΙΚΤΩΝ!M50)</f>
        <v>-1.4388737452099669E-2</v>
      </c>
      <c r="N49" s="84">
        <f>LN(ΣΥΝΘΕΣΗ_ΔΕΙΚΤΩΝ!N51/ΣΥΝΘΕΣΗ_ΔΕΙΚΤΩΝ!N50)</f>
        <v>1.1363758650315003E-2</v>
      </c>
      <c r="O49" s="84">
        <f>LN(ΣΥΝΘΕΣΗ_ΔΕΙΚΤΩΝ!O51/ΣΥΝΘΕΣΗ_ΔΕΙΚΤΩΝ!O50)</f>
        <v>-3.7707435327122584E-3</v>
      </c>
      <c r="P49" s="84">
        <f>LN(ΣΥΝΘΕΣΗ_ΔΕΙΚΤΩΝ!P51/ΣΥΝΘΕΣΗ_ΔΕΙΚΤΩΝ!P50)</f>
        <v>-6.2696130135954852E-3</v>
      </c>
      <c r="Q49" s="84">
        <f>LN(ΣΥΝΘΕΣΗ_ΔΕΙΚΤΩΝ!Q51/ΣΥΝΘΕΣΗ_ΔΕΙΚΤΩΝ!Q50)</f>
        <v>0</v>
      </c>
      <c r="R49" s="84">
        <f>LN(ΣΥΝΘΕΣΗ_ΔΕΙΚΤΩΝ!R51/ΣΥΝΘΕΣΗ_ΔΕΙΚΤΩΝ!R50)</f>
        <v>2.022245380767649E-3</v>
      </c>
      <c r="S49" s="84">
        <f>LN(ΣΥΝΘΕΣΗ_ΔΕΙΚΤΩΝ!S51/ΣΥΝΘΕΣΗ_ΔΕΙΚΤΩΝ!S50)</f>
        <v>-1.4388737452099556E-2</v>
      </c>
      <c r="T49" s="84">
        <f>LN(ΣΥΝΘΕΣΗ_ΔΕΙΚΤΩΝ!T51/ΣΥΝΘΕΣΗ_ΔΕΙΚΤΩΝ!T50)</f>
        <v>1.6939542338292313E-2</v>
      </c>
      <c r="U49" s="84">
        <f>LN(ΣΥΝΘΕΣΗ_ΔΕΙΚΤΩΝ!U51/ΣΥΝΘΕΣΗ_ΔΕΙΚΤΩΝ!U50)</f>
        <v>0</v>
      </c>
      <c r="V49" s="84">
        <f>LN(ΣΥΝΘΕΣΗ_ΔΕΙΚΤΩΝ!V51/ΣΥΝΘΕΣΗ_ΔΕΙΚΤΩΝ!V50)</f>
        <v>2.5216026342834243E-2</v>
      </c>
      <c r="W49" s="84">
        <f>LN(ΣΥΝΘΕΣΗ_ΔΕΙΚΤΩΝ!W51/ΣΥΝΘΕΣΗ_ΔΕΙΚΤΩΝ!W50)</f>
        <v>-6.7796869853788038E-3</v>
      </c>
      <c r="X49" s="85">
        <f>LN(ΣΥΝΘΕΣΗ_ΔΕΙΚΤΩΝ!X51/ΣΥΝΘΕΣΗ_ΔΕΙΚΤΩΝ!X50)</f>
        <v>8.9398876205898422E-3</v>
      </c>
      <c r="Y49" s="90">
        <f>LN(ΣΥΝΘΕΣΗ_ΔΕΙΚΤΩΝ!AM49/ΣΥΝΘΕΣΗ_ΔΕΙΚΤΩΝ!AM48)</f>
        <v>3.1914241678863997E-3</v>
      </c>
    </row>
    <row r="50" spans="9:25" x14ac:dyDescent="0.25">
      <c r="I50" s="83">
        <v>42900</v>
      </c>
      <c r="J50" s="84">
        <v>1.2215587768124111E-2</v>
      </c>
      <c r="K50" s="84">
        <v>-1.8674141747955844E-3</v>
      </c>
      <c r="L50" s="84">
        <v>0</v>
      </c>
      <c r="M50" s="84">
        <f>LN(ΣΥΝΘΕΣΗ_ΔΕΙΚΤΩΝ!M52/ΣΥΝΘΕΣΗ_ΔΕΙΚΤΩΝ!M51)</f>
        <v>7.2202479734870973E-3</v>
      </c>
      <c r="N50" s="84">
        <f>LN(ΣΥΝΘΕΣΗ_ΔΕΙΚΤΩΝ!N52/ΣΥΝΘΕΣΗ_ΔΕΙΚΤΩΝ!N51)</f>
        <v>5.6338177182560642E-3</v>
      </c>
      <c r="O50" s="84">
        <f>LN(ΣΥΝΘΕΣΗ_ΔΕΙΚΤΩΝ!O52/ΣΥΝΘΕΣΗ_ΔΕΙΚΤΩΝ!O51)</f>
        <v>-1.394899614427325E-2</v>
      </c>
      <c r="P50" s="84">
        <f>LN(ΣΥΝΘΕΣΗ_ΔΕΙΚΤΩΝ!P52/ΣΥΝΘΕΣΗ_ΔΕΙΚΤΩΝ!P51)</f>
        <v>1.4568415828290633E-2</v>
      </c>
      <c r="Q50" s="84">
        <f>LN(ΣΥΝΘΕΣΗ_ΔΕΙΚΤΩΝ!Q52/ΣΥΝΘΕΣΗ_ΔΕΙΚΤΩΝ!Q51)</f>
        <v>0</v>
      </c>
      <c r="R50" s="84">
        <f>LN(ΣΥΝΘΕΣΗ_ΔΕΙΚΤΩΝ!R52/ΣΥΝΘΕΣΗ_ΔΕΙΚΤΩΝ!R51)</f>
        <v>-1.5267472130788421E-2</v>
      </c>
      <c r="S50" s="84">
        <f>LN(ΣΥΝΘΕΣΗ_ΔΕΙΚΤΩΝ!S52/ΣΥΝΘΕΣΗ_ΔΕΙΚΤΩΝ!S51)</f>
        <v>-3.2403424054659416E-2</v>
      </c>
      <c r="T50" s="84">
        <f>LN(ΣΥΝΘΕΣΗ_ΔΕΙΚΤΩΝ!T52/ΣΥΝΘΕΣΗ_ΔΕΙΚΤΩΝ!T51)</f>
        <v>-4.6985207815542608E-3</v>
      </c>
      <c r="U50" s="84">
        <f>LN(ΣΥΝΘΕΣΗ_ΔΕΙΚΤΩΝ!U52/ΣΥΝΘΕΣΗ_ΔΕΙΚΤΩΝ!U51)</f>
        <v>0</v>
      </c>
      <c r="V50" s="84">
        <f>LN(ΣΥΝΘΕΣΗ_ΔΕΙΚΤΩΝ!V52/ΣΥΝΘΕΣΗ_ΔΕΙΚΤΩΝ!V51)</f>
        <v>-3.6153329328238713E-3</v>
      </c>
      <c r="W50" s="84">
        <f>LN(ΣΥΝΘΕΣΗ_ΔΕΙΚΤΩΝ!W52/ΣΥΝΘΕΣΗ_ΔΕΙΚΤΩΝ!W51)</f>
        <v>-2.2701485345391855E-3</v>
      </c>
      <c r="X50" s="85">
        <f>LN(ΣΥΝΘΕΣΗ_ΔΕΙΚΤΩΝ!X52/ΣΥΝΘΕΣΗ_ΔΕΙΚΤΩΝ!X51)</f>
        <v>0</v>
      </c>
      <c r="Y50" s="90">
        <f>LN(ΣΥΝΘΕΣΗ_ΔΕΙΚΤΩΝ!AM50/ΣΥΝΘΕΣΗ_ΔΕΙΚΤΩΝ!AM49)</f>
        <v>1.5843743382258746E-2</v>
      </c>
    </row>
    <row r="51" spans="9:25" x14ac:dyDescent="0.25">
      <c r="I51" s="83">
        <v>42901</v>
      </c>
      <c r="J51" s="84">
        <v>1.5334364000106524E-2</v>
      </c>
      <c r="K51" s="84">
        <v>2.7651531330510164E-2</v>
      </c>
      <c r="L51" s="84">
        <v>0</v>
      </c>
      <c r="M51" s="84">
        <f>LN(ΣΥΝΘΕΣΗ_ΔΕΙΚΤΩΝ!M53/ΣΥΝΘΕΣΗ_ΔΕΙΚΤΩΝ!M52)</f>
        <v>3.59066813072854E-3</v>
      </c>
      <c r="N51" s="84">
        <f>LN(ΣΥΝΘΕΣΗ_ΔΕΙΚΤΩΝ!N53/ΣΥΝΘΕΣΗ_ΔΕΙΚΤΩΝ!N52)</f>
        <v>1.6713480973740532E-2</v>
      </c>
      <c r="O51" s="84">
        <f>LN(ΣΥΝΘΕΣΗ_ΔΕΙΚΤΩΝ!O53/ΣΥΝΘΕΣΗ_ΔΕΙΚΤΩΝ!O52)</f>
        <v>2.3972886615986989E-2</v>
      </c>
      <c r="P51" s="84">
        <f>LN(ΣΥΝΘΕΣΗ_ΔΕΙΚΤΩΝ!P53/ΣΥΝΘΕΣΗ_ΔΕΙΚΤΩΝ!P52)</f>
        <v>2.2472855852058576E-2</v>
      </c>
      <c r="Q51" s="84">
        <f>LN(ΣΥΝΘΕΣΗ_ΔΕΙΚΤΩΝ!Q53/ΣΥΝΘΕΣΗ_ΔΕΙΚΤΩΝ!Q52)</f>
        <v>7.0671672230923528E-3</v>
      </c>
      <c r="R51" s="84">
        <f>LN(ΣΥΝΘΕΣΗ_ΔΕΙΚΤΩΝ!R53/ΣΥΝΘΕΣΗ_ΔΕΙΚΤΩΝ!R52)</f>
        <v>2.431730765070643E-2</v>
      </c>
      <c r="S51" s="84">
        <f>LN(ΣΥΝΘΕΣΗ_ΔΕΙΚΤΩΝ!S53/ΣΥΝΘΕΣΗ_ΔΕΙΚΤΩΝ!S52)</f>
        <v>1.1904902506318458E-2</v>
      </c>
      <c r="T51" s="84">
        <f>LN(ΣΥΝΘΕΣΗ_ΔΕΙΚΤΩΝ!T53/ΣΥΝΘΕΣΗ_ΔΕΙΚΤΩΝ!T52)</f>
        <v>4.6985207815543354E-3</v>
      </c>
      <c r="U51" s="84">
        <f>LN(ΣΥΝΘΕΣΗ_ΔΕΙΚΤΩΝ!U53/ΣΥΝΘΕΣΗ_ΔΕΙΚΤΩΝ!U52)</f>
        <v>3.1800478249866988E-2</v>
      </c>
      <c r="V51" s="84">
        <f>LN(ΣΥΝΘΕΣΗ_ΔΕΙΚΤΩΝ!V53/ΣΥΝΘΕΣΗ_ΔΕΙΚΤΩΝ!V52)</f>
        <v>4.3585286474685229E-2</v>
      </c>
      <c r="W51" s="84">
        <f>LN(ΣΥΝΘΕΣΗ_ΔΕΙΚΤΩΝ!W53/ΣΥΝΘΕΣΗ_ΔΕΙΚΤΩΝ!W52)</f>
        <v>2.2701485345390775E-3</v>
      </c>
      <c r="X51" s="85">
        <f>LN(ΣΥΝΘΕΣΗ_ΔΕΙΚΤΩΝ!X53/ΣΥΝΘΕΣΗ_ΔΕΙΚΤΩΝ!X52)</f>
        <v>9.0868412619797643E-3</v>
      </c>
      <c r="Y51" s="90">
        <f>LN(ΣΥΝΘΕΣΗ_ΔΕΙΚΤΩΝ!AM51/ΣΥΝΘΕΣΗ_ΔΕΙΚΤΩΝ!AM50)</f>
        <v>4.8057160257396732E-3</v>
      </c>
    </row>
    <row r="52" spans="9:25" x14ac:dyDescent="0.25">
      <c r="I52" s="83">
        <v>42902</v>
      </c>
      <c r="J52" s="84">
        <v>1.6172859245600968E-2</v>
      </c>
      <c r="K52" s="84">
        <v>5.3109825313948332E-2</v>
      </c>
      <c r="L52" s="84">
        <v>7.0671672230923528E-3</v>
      </c>
      <c r="M52" s="84">
        <f>LN(ΣΥΝΘΕΣΗ_ΔΕΙΚΤΩΝ!M54/ΣΥΝΘΕΣΗ_ΔΕΙΚΤΩΝ!M53)</f>
        <v>3.6943515191684276E-2</v>
      </c>
      <c r="N52" s="84">
        <f>LN(ΣΥΝΘΕΣΗ_ΔΕΙΚΤΩΝ!N54/ΣΥΝΘΕΣΗ_ΔΕΙΚΤΩΝ!N53)</f>
        <v>5.5096558109694795E-3</v>
      </c>
      <c r="O52" s="84">
        <f>LN(ΣΥΝΘΕΣΗ_ΔΕΙΚΤΩΝ!O54/ΣΥΝΘΕΣΗ_ΔΕΙΚΤΩΝ!O53)</f>
        <v>1.115806270342023E-2</v>
      </c>
      <c r="P52" s="84">
        <f>LN(ΣΥΝΘΕΣΗ_ΔΕΙΚΤΩΝ!P54/ΣΥΝΘΕΣΗ_ΔΕΙΚΤΩΝ!P53)</f>
        <v>9.0498355199178562E-3</v>
      </c>
      <c r="Q52" s="84">
        <f>LN(ΣΥΝΘΕΣΗ_ΔΕΙΚΤΩΝ!Q54/ΣΥΝΘΕΣΗ_ΔΕΙΚΤΩΝ!Q53)</f>
        <v>1.2596387685685786E-2</v>
      </c>
      <c r="R52" s="84">
        <f>LN(ΣΥΝΘΕΣΗ_ΔΕΙΚΤΩΝ!R54/ΣΥΝΘΕΣΗ_ΔΕΙΚΤΩΝ!R53)</f>
        <v>2.8615667366556803E-2</v>
      </c>
      <c r="S52" s="84">
        <f>LN(ΣΥΝΘΕΣΗ_ΔΕΙΚΤΩΝ!S54/ΣΥΝΘΕΣΗ_ΔΕΙΚΤΩΝ!S53)</f>
        <v>3.2026026719408435E-2</v>
      </c>
      <c r="T52" s="84">
        <f>LN(ΣΥΝΘΕΣΗ_ΔΕΙΚΤΩΝ!T54/ΣΥΝΘΕΣΗ_ΔΕΙΚΤΩΝ!T53)</f>
        <v>-7.8155533482022652E-4</v>
      </c>
      <c r="U52" s="84">
        <f>LN(ΣΥΝΘΕΣΗ_ΔΕΙΚΤΩΝ!U54/ΣΥΝΘΕΣΗ_ΔΕΙΚΤΩΝ!U53)</f>
        <v>0</v>
      </c>
      <c r="V52" s="84">
        <f>LN(ΣΥΝΘΕΣΗ_ΔΕΙΚΤΩΝ!V54/ΣΥΝΘΕΣΗ_ΔΕΙΚΤΩΝ!V53)</f>
        <v>1.7322020613954412E-3</v>
      </c>
      <c r="W52" s="84">
        <f>LN(ΣΥΝΘΕΣΗ_ΔΕΙΚΤΩΝ!W54/ΣΥΝΘΕΣΗ_ΔΕΙΚΤΩΝ!W53)</f>
        <v>1.3513719166722855E-2</v>
      </c>
      <c r="X52" s="85">
        <f>LN(ΣΥΝΘΕΣΗ_ΔΕΙΚΤΩΝ!X54/ΣΥΝΘΕΣΗ_ΔΕΙΚΤΩΝ!X53)</f>
        <v>8.7808737108733947E-3</v>
      </c>
      <c r="Y52" s="90">
        <f>LN(ΣΥΝΘΕΣΗ_ΔΕΙΚΤΩΝ!AM52/ΣΥΝΘΕΣΗ_ΔΕΙΚΤΩΝ!AM51)</f>
        <v>-1.5493224814660809E-3</v>
      </c>
    </row>
    <row r="53" spans="9:25" x14ac:dyDescent="0.25">
      <c r="I53" s="83">
        <v>42905</v>
      </c>
      <c r="J53" s="84">
        <v>3.8809275171752269E-2</v>
      </c>
      <c r="K53" s="84">
        <v>2.2166295457260423E-2</v>
      </c>
      <c r="L53" s="84">
        <v>1.2596387685685786E-2</v>
      </c>
      <c r="M53" s="84">
        <f>LN(ΣΥΝΘΕΣΗ_ΔΕΙΚΤΩΝ!M55/ΣΥΝΘΕΣΗ_ΔΕΙΚΤΩΝ!M54)</f>
        <v>3.5627177643151035E-2</v>
      </c>
      <c r="N53" s="84">
        <f>LN(ΣΥΝΘΕΣΗ_ΔΕΙΚΤΩΝ!N55/ΣΥΝΘΕΣΗ_ΔΕΙΚΤΩΝ!N54)</f>
        <v>3.9326371138481891E-2</v>
      </c>
      <c r="O53" s="84">
        <f>LN(ΣΥΝΘΕΣΗ_ΔΕΙΚΤΩΝ!O55/ΣΥΝΘΕΣΗ_ΔΕΙΚΤΩΝ!O54)</f>
        <v>8.4709855264478006E-3</v>
      </c>
      <c r="P53" s="84">
        <f>LN(ΣΥΝΘΕΣΗ_ΔΕΙΚΤΩΝ!P55/ΣΥΝΘΕΣΗ_ΔΕΙΚΤΩΝ!P54)</f>
        <v>7.9761140700088176E-3</v>
      </c>
      <c r="Q53" s="84">
        <f>LN(ΣΥΝΘΕΣΗ_ΔΕΙΚΤΩΝ!Q55/ΣΥΝΘΕΣΗ_ΔΕΙΚΤΩΝ!Q54)</f>
        <v>2.2009141491789848E-2</v>
      </c>
      <c r="R53" s="84">
        <f>LN(ΣΥΝΘΕΣΗ_ΔΕΙΚΤΩΝ!R55/ΣΥΝΘΕΣΗ_ΔΕΙΚΤΩΝ!R54)</f>
        <v>1.6401718383800903E-2</v>
      </c>
      <c r="S53" s="84">
        <f>LN(ΣΥΝΘΕΣΗ_ΔΕΙΚΤΩΝ!S55/ΣΥΝΘΕΣΗ_ΔΕΙΚΤΩΝ!S54)</f>
        <v>2.8612322810321949E-3</v>
      </c>
      <c r="T53" s="84">
        <f>LN(ΣΥΝΘΕΣΗ_ΔΕΙΚΤΩΝ!T55/ΣΥΝΘΕΣΗ_ΔΕΙΚΤΩΝ!T54)</f>
        <v>1.5516215091756973E-2</v>
      </c>
      <c r="U53" s="84">
        <f>LN(ΣΥΝΘΕΣΗ_ΔΕΙΚΤΩΝ!U55/ΣΥΝΘΕΣΗ_ΔΕΙΚΤΩΝ!U54)</f>
        <v>7.1971522184858094E-3</v>
      </c>
      <c r="V53" s="84">
        <f>LN(ΣΥΝΘΕΣΗ_ΔΕΙΚΤΩΝ!V55/ΣΥΝΘΕΣΗ_ΔΕΙΚΤΩΝ!V54)</f>
        <v>1.3409174614966895E-2</v>
      </c>
      <c r="W53" s="84">
        <f>LN(ΣΥΝΘΕΣΗ_ΔΕΙΚΤΩΝ!W55/ΣΥΝΘΕΣΗ_ΔΕΙΚΤΩΝ!W54)</f>
        <v>-2.2396425935047983E-3</v>
      </c>
      <c r="X53" s="85">
        <f>LN(ΣΥΝΘΕΣΗ_ΔΕΙΚΤΩΝ!X55/ΣΥΝΘΕΣΗ_ΔΕΙΚΤΩΝ!X54)</f>
        <v>4.4732796578782624E-3</v>
      </c>
      <c r="Y53" s="90">
        <f>LN(ΣΥΝΘΕΣΗ_ΔΕΙΚΤΩΝ!AM53/ΣΥΝΘΕΣΗ_ΔΕΙΚΤΩΝ!AM52)</f>
        <v>7.9584440973038319E-3</v>
      </c>
    </row>
    <row r="54" spans="9:25" x14ac:dyDescent="0.25">
      <c r="I54" s="83">
        <v>42906</v>
      </c>
      <c r="J54" s="84">
        <v>6.1538655743780656E-3</v>
      </c>
      <c r="K54" s="84">
        <v>-3.3783815916271949E-3</v>
      </c>
      <c r="L54" s="84">
        <v>2.2009141491789848E-2</v>
      </c>
      <c r="M54" s="84">
        <f>LN(ΣΥΝΘΕΣΗ_ΔΕΙΚΤΩΝ!M56/ΣΥΝΘΕΣΗ_ΔΕΙΚΤΩΝ!M55)</f>
        <v>1.6652793190612488E-3</v>
      </c>
      <c r="N54" s="84">
        <f>LN(ΣΥΝΘΕΣΗ_ΔΕΙΚΤΩΝ!N56/ΣΥΝΘΕΣΗ_ΔΕΙΚΤΩΝ!N55)</f>
        <v>3.6910139452089484E-3</v>
      </c>
      <c r="O54" s="84">
        <f>LN(ΣΥΝΘΕΣΗ_ΔΕΙΚΤΩΝ!O56/ΣΥΝΘΕΣΗ_ΔΕΙΚΤΩΝ!O55)</f>
        <v>4.8780584534329936E-3</v>
      </c>
      <c r="P54" s="84">
        <f>LN(ΣΥΝΘΕΣΗ_ΔΕΙΚΤΩΝ!P56/ΣΥΝΘΕΣΗ_ΔΕΙΚΤΩΝ!P55)</f>
        <v>-8.9776164070983107E-3</v>
      </c>
      <c r="Q54" s="84">
        <f>LN(ΣΥΝΘΕΣΗ_ΔΕΙΚΤΩΝ!Q56/ΣΥΝΘΕΣΗ_ΔΕΙΚΤΩΝ!Q55)</f>
        <v>3.8697289953683774E-2</v>
      </c>
      <c r="R54" s="84">
        <f>LN(ΣΥΝΘΕΣΗ_ΔΕΙΚΤΩΝ!R56/ΣΥΝΘΕΣΗ_ΔΕΙΚΤΩΝ!R55)</f>
        <v>-4.7961722634929441E-3</v>
      </c>
      <c r="S54" s="84">
        <f>LN(ΣΥΝΘΕΣΗ_ΔΕΙΚΤΩΝ!S56/ΣΥΝΘΕΣΗ_ΔΕΙΚΤΩΝ!S55)</f>
        <v>-1.4388737452099556E-2</v>
      </c>
      <c r="T54" s="84">
        <f>LN(ΣΥΝΘΕΣΗ_ΔΕΙΚΤΩΝ!T56/ΣΥΝΘΕΣΗ_ΔΕΙΚΤΩΝ!T55)</f>
        <v>-2.6522615508978966E-2</v>
      </c>
      <c r="U54" s="84">
        <f>LN(ΣΥΝΘΕΣΗ_ΔΕΙΚΤΩΝ!U56/ΣΥΝΘΕΣΗ_ΔΕΙΚΤΩΝ!U55)</f>
        <v>-1.5255213548248143E-2</v>
      </c>
      <c r="V54" s="84">
        <f>LN(ΣΥΝΘΕΣΗ_ΔΕΙΚΤΩΝ!V56/ΣΥΝΘΕΣΗ_ΔΕΙΚΤΩΝ!V55)</f>
        <v>-6.6821117303859636E-3</v>
      </c>
      <c r="W54" s="84">
        <f>LN(ΣΥΝΘΕΣΗ_ΔΕΙΚΤΩΝ!W56/ΣΥΝΘΕΣΗ_ΔΕΙΚΤΩΝ!W55)</f>
        <v>-3.1893363775953733E-2</v>
      </c>
      <c r="X54" s="85">
        <f>LN(ΣΥΝΘΕΣΗ_ΔΕΙΚΤΩΝ!X56/ΣΥΝΘΕΣΗ_ΔΕΙΚΤΩΝ!X55)</f>
        <v>-2.2341385521623602E-3</v>
      </c>
      <c r="Y54" s="90">
        <f>LN(ΣΥΝΘΕΣΗ_ΔΕΙΚΤΩΝ!AM54/ΣΥΝΘΕΣΗ_ΔΕΙΚΤΩΝ!AM53)</f>
        <v>1.855842465194163E-2</v>
      </c>
    </row>
    <row r="55" spans="9:25" x14ac:dyDescent="0.25">
      <c r="I55" s="83">
        <v>42907</v>
      </c>
      <c r="J55" s="84">
        <v>-1.5456258236691577E-2</v>
      </c>
      <c r="K55" s="84">
        <v>-1.7065260554187098E-2</v>
      </c>
      <c r="L55" s="84">
        <v>3.8697289953683774E-2</v>
      </c>
      <c r="M55" s="84">
        <f>LN(ΣΥΝΘΕΣΗ_ΔΕΙΚΤΩΝ!M57/ΣΥΝΘΕΣΗ_ΔΕΙΚΤΩΝ!M56)</f>
        <v>-2.3570114707111109E-2</v>
      </c>
      <c r="N55" s="84">
        <f>LN(ΣΥΝΘΕΣΗ_ΔΕΙΚΤΩΝ!N57/ΣΥΝΘΕΣΗ_ΔΕΙΚΤΩΝ!N56)</f>
        <v>2.0834086902841834E-2</v>
      </c>
      <c r="O55" s="84">
        <f>LN(ΣΥΝΘΕΣΗ_ΔΕΙΚΤΩΝ!O57/ΣΥΝΘΕΣΗ_ΔΕΙΚΤΩΝ!O56)</f>
        <v>1.4493007302566824E-2</v>
      </c>
      <c r="P55" s="84">
        <f>LN(ΣΥΝΘΕΣΗ_ΔΕΙΚΤΩΝ!P57/ΣΥΝΘΕΣΗ_ΔΕΙΚΤΩΝ!P56)</f>
        <v>2.0020026706729687E-3</v>
      </c>
      <c r="Q55" s="84">
        <f>LN(ΣΥΝΘΕΣΗ_ΔΕΙΚΤΩΝ!Q57/ΣΥΝΘΕΣΗ_ΔΕΙΚΤΩΝ!Q56)</f>
        <v>-1.185003991749573E-2</v>
      </c>
      <c r="R55" s="84">
        <f>LN(ΣΥΝΘΕΣΗ_ΔΕΙΚΤΩΝ!R57/ΣΥΝΘΕΣΗ_ΔΕΙΚΤΩΝ!R56)</f>
        <v>2.750291888962678E-2</v>
      </c>
      <c r="S55" s="84">
        <f>LN(ΣΥΝΘΕΣΗ_ΔΕΙΚΤΩΝ!S57/ΣΥΝΘΕΣΗ_ΔΕΙΚΤΩΝ!S56)</f>
        <v>3.4191364748279128E-2</v>
      </c>
      <c r="T55" s="84">
        <f>LN(ΣΥΝΘΕΣΗ_ΔΕΙΚΤΩΝ!T57/ΣΥΝΘΕΣΗ_ΔΕΙΚΤΩΝ!T56)</f>
        <v>6.6968932578910503E-3</v>
      </c>
      <c r="U55" s="84">
        <f>LN(ΣΥΝΘΕΣΗ_ΔΕΙΚΤΩΝ!U57/ΣΥΝΘΕΣΗ_ΔΕΙΚΤΩΝ!U56)</f>
        <v>0</v>
      </c>
      <c r="V55" s="84">
        <f>LN(ΣΥΝΘΕΣΗ_ΔΕΙΚΤΩΝ!V57/ΣΥΝΘΕΣΗ_ΔΕΙΚΤΩΝ!V56)</f>
        <v>-1.1932696711845962E-2</v>
      </c>
      <c r="W55" s="84">
        <f>LN(ΣΥΝΘΕΣΗ_ΔΕΙΚΤΩΝ!W57/ΣΥΝΘΕΣΗ_ΔΕΙΚΤΩΝ!W56)</f>
        <v>-4.6403795565022254E-3</v>
      </c>
      <c r="X55" s="85">
        <f>LN(ΣΥΝΘΕΣΗ_ΔΕΙΚΤΩΝ!X57/ΣΥΝΘΕΣΗ_ΔΕΙΚΤΩΝ!X56)</f>
        <v>0</v>
      </c>
      <c r="Y55" s="90">
        <f>LN(ΣΥΝΘΕΣΗ_ΔΕΙΚΤΩΝ!AM55/ΣΥΝΘΕΣΗ_ΔΕΙΚΤΩΝ!AM54)</f>
        <v>7.0257473977828706E-3</v>
      </c>
    </row>
    <row r="56" spans="9:25" x14ac:dyDescent="0.25">
      <c r="I56" s="83">
        <v>42908</v>
      </c>
      <c r="J56" s="84">
        <v>-9.3897403498392554E-3</v>
      </c>
      <c r="K56" s="84">
        <v>6.861090379945381E-3</v>
      </c>
      <c r="L56" s="84">
        <v>-1.185003991749573E-2</v>
      </c>
      <c r="M56" s="84">
        <f>LN(ΣΥΝΘΕΣΗ_ΔΕΙΚΤΩΝ!M58/ΣΥΝΘΕΣΗ_ΔΕΙΚΤΩΝ!M57)</f>
        <v>8.4818150559091299E-3</v>
      </c>
      <c r="N56" s="84">
        <f>LN(ΣΥΝΘΕΣΗ_ΔΕΙΚΤΩΝ!N58/ΣΥΝΘΕΣΗ_ΔΕΙΚΤΩΝ!N57)</f>
        <v>-1.0362787035546547E-2</v>
      </c>
      <c r="O56" s="84">
        <f>LN(ΣΥΝΘΕΣΗ_ΔΕΙΚΤΩΝ!O58/ΣΥΝΘΕΣΗ_ΔΕΙΚΤΩΝ!O57)</f>
        <v>-1.1997601919040602E-3</v>
      </c>
      <c r="P56" s="84">
        <f>LN(ΣΥΝΘΕΣΗ_ΔΕΙΚΤΩΝ!P58/ΣΥΝΘΕΣΗ_ΔΕΙΚΤΩΝ!P57)</f>
        <v>-2.0202707317519355E-2</v>
      </c>
      <c r="Q56" s="84">
        <f>LN(ΣΥΝΘΕΣΗ_ΔΕΙΚΤΩΝ!Q58/ΣΥΝΘΕΣΗ_ΔΕΙΚΤΩΝ!Q57)</f>
        <v>2.4854124340702496E-2</v>
      </c>
      <c r="R56" s="84">
        <f>LN(ΣΥΝΘΕΣΗ_ΔΕΙΚΤΩΝ!R58/ΣΥΝΘΕΣΗ_ΔΕΙΚΤΩΝ!R57)</f>
        <v>1.0237409093220309E-2</v>
      </c>
      <c r="S56" s="84">
        <f>LN(ΣΥΝΘΕΣΗ_ΔΕΙΚΤΩΝ!S58/ΣΥΝΘΕΣΗ_ΔΕΙΚΤΩΝ!S57)</f>
        <v>8.3682496705165792E-3</v>
      </c>
      <c r="T56" s="84">
        <f>LN(ΣΥΝΘΕΣΗ_ΔΕΙΚΤΩΝ!T58/ΣΥΝΘΕΣΗ_ΔΕΙΚΤΩΝ!T57)</f>
        <v>6.2622513846140732E-3</v>
      </c>
      <c r="U56" s="84">
        <f>LN(ΣΥΝΘΕΣΗ_ΔΕΙΚΤΩΝ!U58/ΣΥΝΘΕΣΗ_ΔΕΙΚΤΩΝ!U57)</f>
        <v>0</v>
      </c>
      <c r="V56" s="84">
        <f>LN(ΣΥΝΘΕΣΗ_ΔΕΙΚΤΩΝ!V58/ΣΥΝΘΕΣΗ_ΔΕΙΚΤΩΝ!V57)</f>
        <v>3.4734317658693574E-3</v>
      </c>
      <c r="W56" s="84">
        <f>LN(ΣΥΝΘΕΣΗ_ΔΕΙΚΤΩΝ!W58/ΣΥΝΘΕΣΗ_ΔΕΙΚΤΩΝ!W57)</f>
        <v>-1.4051753455650302E-2</v>
      </c>
      <c r="X56" s="85">
        <f>LN(ΣΥΝΘΕΣΗ_ΔΕΙΚΤΩΝ!X58/ΣΥΝΘΕΣΗ_ΔΕΙΚΤΩΝ!X57)</f>
        <v>6.6874970589521961E-3</v>
      </c>
      <c r="Y56" s="90">
        <f>LN(ΣΥΝΘΕΣΗ_ΔΕΙΚΤΩΝ!AM56/ΣΥΝΘΕΣΗ_ΔΕΙΚΤΩΝ!AM55)</f>
        <v>-4.4718403582130551E-3</v>
      </c>
    </row>
    <row r="57" spans="9:25" x14ac:dyDescent="0.25">
      <c r="I57" s="83">
        <v>42909</v>
      </c>
      <c r="J57" s="84">
        <v>5.22740343515173E-3</v>
      </c>
      <c r="K57" s="84">
        <v>5.4876610225834302E-2</v>
      </c>
      <c r="L57" s="84">
        <v>2.4854124340702496E-2</v>
      </c>
      <c r="M57" s="84">
        <f>LN(ΣΥΝΘΕΣΗ_ΔΕΙΚΤΩΝ!M59/ΣΥΝΘΕΣΗ_ΔΕΙΚΤΩΝ!M58)</f>
        <v>-1.3605652055778598E-2</v>
      </c>
      <c r="N57" s="84">
        <f>LN(ΣΥΝΘΕΣΗ_ΔΕΙΚΤΩΝ!N59/ΣΥΝΘΕΣΗ_ΔΕΙΚΤΩΝ!N58)</f>
        <v>-3.2824545648043456E-2</v>
      </c>
      <c r="O57" s="84">
        <f>LN(ΣΥΝΘΕΣΗ_ΔΕΙΚΤΩΝ!O59/ΣΥΝΘΕΣΗ_ΔΕΙΚΤΩΝ!O58)</f>
        <v>-2.307327616430236E-2</v>
      </c>
      <c r="P57" s="84">
        <f>LN(ΣΥΝΘΕΣΗ_ΔΕΙΚΤΩΝ!P59/ΣΥΝΘΕΣΗ_ΔΕΙΚΤΩΝ!P58)</f>
        <v>3.0565484825488742E-3</v>
      </c>
      <c r="Q57" s="84">
        <f>LN(ΣΥΝΘΕΣΗ_ΔΕΙΚΤΩΝ!Q59/ΣΥΝΘΕΣΗ_ΔΕΙΚΤΩΝ!Q58)</f>
        <v>1.2911557636198078E-3</v>
      </c>
      <c r="R57" s="84">
        <f>LN(ΣΥΝΘΕΣΗ_ΔΕΙΚΤΩΝ!R59/ΣΥΝΘΕΣΗ_ΔΕΙΚΤΩΝ!R58)</f>
        <v>-3.710579396535713E-3</v>
      </c>
      <c r="S57" s="84">
        <f>LN(ΣΥΝΘΕΣΗ_ΔΕΙΚΤΩΝ!S59/ΣΥΝΘΕΣΗ_ΔΕΙΚΤΩΝ!S58)</f>
        <v>-2.781642961876914E-3</v>
      </c>
      <c r="T57" s="84">
        <f>LN(ΣΥΝΘΕΣΗ_ΔΕΙΚΤΩΝ!T59/ΣΥΝΘΕΣΗ_ΔΕΙΚΤΩΝ!T58)</f>
        <v>8.5470605784585679E-3</v>
      </c>
      <c r="U57" s="84">
        <f>LN(ΣΥΝΘΕΣΗ_ΔΕΙΚΤΩΝ!U59/ΣΥΝΘΕΣΗ_ΔΕΙΚΤΩΝ!U58)</f>
        <v>2.3191763143984554E-2</v>
      </c>
      <c r="V57" s="84">
        <f>LN(ΣΥΝΘΕΣΗ_ΔΕΙΚΤΩΝ!V59/ΣΥΝΘΕΣΗ_ΔΕΙΚΤΩΝ!V58)</f>
        <v>0</v>
      </c>
      <c r="W57" s="84">
        <f>LN(ΣΥΝΘΕΣΗ_ΔΕΙΚΤΩΝ!W59/ΣΥΝΘΕΣΗ_ΔΕΙΚΤΩΝ!W58)</f>
        <v>-2.3612761856798199E-3</v>
      </c>
      <c r="X57" s="85">
        <f>LN(ΣΥΝΘΕΣΗ_ΔΕΙΚΤΩΝ!X59/ΣΥΝΘΕΣΗ_ΔΕΙΚΤΩΝ!X58)</f>
        <v>-2.2242002051947938E-3</v>
      </c>
      <c r="Y57" s="90">
        <f>LN(ΣΥΝΘΕΣΗ_ΔΕΙΚΤΩΝ!AM57/ΣΥΝΘΕΣΗ_ΔΕΙΚΤΩΝ!AM56)</f>
        <v>-1.0389989263043856E-2</v>
      </c>
    </row>
    <row r="58" spans="9:25" x14ac:dyDescent="0.25">
      <c r="I58" s="83">
        <v>42912</v>
      </c>
      <c r="J58" s="84">
        <v>-2.0011199619388617E-2</v>
      </c>
      <c r="K58" s="84">
        <v>8.0580613297624414E-3</v>
      </c>
      <c r="L58" s="84">
        <v>1.2911557636198078E-3</v>
      </c>
      <c r="M58" s="84">
        <f>LN(ΣΥΝΘΕΣΗ_ΔΕΙΚΤΩΝ!M60/ΣΥΝΘΕΣΗ_ΔΕΙΚΤΩΝ!M59)</f>
        <v>-1.3793322132335873E-2</v>
      </c>
      <c r="N58" s="84">
        <f>LN(ΣΥΝΘΕΣΗ_ΔΕΙΚΤΩΝ!N60/ΣΥΝΘΕΣΗ_ΔΕΙΚΤΩΝ!N59)</f>
        <v>2.0245763441183399E-2</v>
      </c>
      <c r="O58" s="84">
        <f>LN(ΣΥΝΘΕΣΗ_ΔΕΙΚΤΩΝ!O60/ΣΥΝΘΕΣΗ_ΔΕΙΚΤΩΝ!O59)</f>
        <v>1.2277472383223377E-3</v>
      </c>
      <c r="P58" s="84">
        <f>LN(ΣΥΝΘΕΣΗ_ΔΕΙΚΤΩΝ!P60/ΣΥΝΘΕΣΗ_ΔΕΙΚΤΩΝ!P59)</f>
        <v>1.6145658501386891E-2</v>
      </c>
      <c r="Q58" s="84">
        <f>LN(ΣΥΝΘΕΣΗ_ΔΕΙΚΤΩΝ!Q60/ΣΥΝΘΕΣΗ_ΔΕΙΚΤΩΝ!Q59)</f>
        <v>-5.1746557900174744E-3</v>
      </c>
      <c r="R58" s="84">
        <f>LN(ΣΥΝΘΕΣΗ_ΔΕΙΚΤΩΝ!R60/ΣΥΝΘΕΣΗ_ΔΕΙΚΤΩΝ!R59)</f>
        <v>-1.0275662578204187E-2</v>
      </c>
      <c r="S58" s="84">
        <f>LN(ΣΥΝΘΕΣΗ_ΔΕΙΚΤΩΝ!S60/ΣΥΝΘΕΣΗ_ΔΕΙΚΤΩΝ!S59)</f>
        <v>3.8256031155536746E-2</v>
      </c>
      <c r="T58" s="84">
        <f>LN(ΣΥΝΘΕΣΗ_ΔΕΙΚΤΩΝ!T60/ΣΥΝΘΕΣΗ_ΔΕΙΚΤΩΝ!T59)</f>
        <v>-4.2643987864576507E-3</v>
      </c>
      <c r="U58" s="84">
        <f>LN(ΣΥΝΘΕΣΗ_ΔΕΙΚΤΩΝ!U60/ΣΥΝΘΕΣΗ_ΔΕΙΚΤΩΝ!U59)</f>
        <v>3.8003797882935425E-2</v>
      </c>
      <c r="V58" s="84">
        <f>LN(ΣΥΝΘΕΣΗ_ΔΕΙΚΤΩΝ!V60/ΣΥΝΘΕΣΗ_ΔΕΙΚΤΩΝ!V59)</f>
        <v>-3.4734317658693457E-3</v>
      </c>
      <c r="W58" s="84">
        <f>LN(ΣΥΝΘΕΣΗ_ΔΕΙΚΤΩΝ!W60/ΣΥΝΘΕΣΗ_ΔΕΙΚΤΩΝ!W59)</f>
        <v>3.7127234028893431E-2</v>
      </c>
      <c r="X58" s="85">
        <f>LN(ΣΥΝΘΕΣΗ_ΔΕΙΚΤΩΝ!X60/ΣΥΝΘΕΣΗ_ΔΕΙΚΤΩΝ!X59)</f>
        <v>0</v>
      </c>
      <c r="Y58" s="90">
        <f>LN(ΣΥΝΘΕΣΗ_ΔΕΙΚΤΩΝ!AM58/ΣΥΝΘΕΣΗ_ΔΕΙΚΤΩΝ!AM57)</f>
        <v>6.9833283861802636E-3</v>
      </c>
    </row>
    <row r="59" spans="9:25" x14ac:dyDescent="0.25">
      <c r="I59" s="83">
        <v>42913</v>
      </c>
      <c r="J59" s="84">
        <v>-2.3682484643559206E-2</v>
      </c>
      <c r="K59" s="84">
        <v>4.3963123421115989E-2</v>
      </c>
      <c r="L59" s="84">
        <v>-5.1746557900174744E-3</v>
      </c>
      <c r="M59" s="84">
        <f>LN(ΣΥΝΘΕΣΗ_ΔΕΙΚΤΩΝ!M61/ΣΥΝΘΕΣΗ_ΔΕΙΚΤΩΝ!M60)</f>
        <v>-8.7184510398810467E-3</v>
      </c>
      <c r="N59" s="84">
        <f>LN(ΣΥΝΘΕΣΗ_ΔΕΙΚΤΩΝ!N61/ΣΥΝΘΕΣΗ_ΔΕΙΚΤΩΝ!N60)</f>
        <v>8.4034107963793792E-3</v>
      </c>
      <c r="O59" s="84">
        <f>LN(ΣΥΝΘΕΣΗ_ΔΕΙΚΤΩΝ!O61/ΣΥΝΘΕΣΗ_ΔΕΙΚΤΩΝ!O60)</f>
        <v>2.1845528925979858E-2</v>
      </c>
      <c r="P59" s="84">
        <f>LN(ΣΥΝΘΕΣΗ_ΔΕΙΚΤΩΝ!P61/ΣΥΝΘΕΣΗ_ΔΕΙΚΤΩΝ!P60)</f>
        <v>1.000500333583622E-3</v>
      </c>
      <c r="Q59" s="84">
        <f>LN(ΣΥΝΘΕΣΗ_ΔΕΙΚΤΩΝ!Q61/ΣΥΝΘΕΣΗ_ΔΕΙΚΤΩΝ!Q60)</f>
        <v>-7.1591584655910194E-3</v>
      </c>
      <c r="R59" s="84">
        <f>LN(ΣΥΝΘΕΣΗ_ΔΕΙΚΤΩΝ!R61/ΣΥΝΘΕΣΗ_ΔΕΙΚΤΩΝ!R60)</f>
        <v>6.5512634872217281E-3</v>
      </c>
      <c r="S59" s="84">
        <f>LN(ΣΥΝΘΕΣΗ_ΔΕΙΚΤΩΝ!S61/ΣΥΝΘΕΣΗ_ΔΕΙΚΤΩΝ!S60)</f>
        <v>2.9064132943911334E-2</v>
      </c>
      <c r="T59" s="84">
        <f>LN(ΣΥΝΘΕΣΗ_ΔΕΙΚΤΩΝ!T61/ΣΥΝΘΕΣΗ_ΔΕΙΚΤΩΝ!T60)</f>
        <v>-2.5178356030242259E-2</v>
      </c>
      <c r="U59" s="84">
        <f>LN(ΣΥΝΘΕΣΗ_ΔΕΙΚΤΩΝ!U61/ΣΥΝΘΕΣΗ_ΔΕΙΚΤΩΝ!U60)</f>
        <v>2.1829997478681671E-2</v>
      </c>
      <c r="V59" s="84">
        <f>LN(ΣΥΝΘΕΣΗ_ΔΕΙΚΤΩΝ!V61/ΣΥΝΘΕΣΗ_ΔΕΙΚΤΩΝ!V60)</f>
        <v>8.4885741408173305E-3</v>
      </c>
      <c r="W59" s="84">
        <f>LN(ΣΥΝΘΕΣΗ_ΔΕΙΚΤΩΝ!W61/ΣΥΝΘΕΣΗ_ΔΕΙΚΤΩΝ!W60)</f>
        <v>2.696792642750697E-2</v>
      </c>
      <c r="X59" s="85">
        <f>LN(ΣΥΝΘΕΣΗ_ΔΕΙΚΤΩΝ!X61/ΣΥΝΘΕΣΗ_ΔΕΙΚΤΩΝ!X60)</f>
        <v>0</v>
      </c>
      <c r="Y59" s="90">
        <f>LN(ΣΥΝΘΕΣΗ_ΔΕΙΚΤΩΝ!AM59/ΣΥΝΘΕΣΗ_ΔΕΙΚΤΩΝ!AM58)</f>
        <v>-1.7443176884523301E-3</v>
      </c>
    </row>
    <row r="60" spans="9:25" x14ac:dyDescent="0.25">
      <c r="I60" s="83">
        <v>42914</v>
      </c>
      <c r="J60" s="84">
        <v>7.5963468919347764E-3</v>
      </c>
      <c r="K60" s="84">
        <v>3.174869831458027E-2</v>
      </c>
      <c r="L60" s="84">
        <v>-7.1591584655910194E-3</v>
      </c>
      <c r="M60" s="84">
        <f>LN(ΣΥΝΘΕΣΗ_ΔΕΙΚΤΩΝ!M62/ΣΥΝΘΕΣΗ_ΔΕΙΚΤΩΝ!M61)</f>
        <v>3.4965070587295271E-3</v>
      </c>
      <c r="N60" s="84">
        <f>LN(ΣΥΝΘΕΣΗ_ΔΕΙΚΤΩΝ!N62/ΣΥΝΘΕΣΗ_ΔΕΙΚΤΩΝ!N61)</f>
        <v>-1.5702698855990754E-3</v>
      </c>
      <c r="O60" s="84">
        <f>LN(ΣΥΝΘΕΣΗ_ΔΕΙΚΤΩΝ!O62/ΣΥΝΘΕΣΗ_ΔΕΙΚΤΩΝ!O61)</f>
        <v>2.3980826840128461E-3</v>
      </c>
      <c r="P60" s="84">
        <f>LN(ΣΥΝΘΕΣΗ_ΔΕΙΚΤΩΝ!P62/ΣΥΝΘΕΣΗ_ΔΕΙΚΤΩΝ!P61)</f>
        <v>-5.0125418235443982E-3</v>
      </c>
      <c r="Q60" s="84">
        <f>LN(ΣΥΝΘΕΣΗ_ΔΕΙΚΤΩΝ!Q62/ΣΥΝΘΕΣΗ_ΔΕΙΚΤΩΝ!Q61)</f>
        <v>7.159158465591074E-3</v>
      </c>
      <c r="R60" s="84">
        <f>LN(ΣΥΝΘΕΣΗ_ΔΕΙΚΤΩΝ!R62/ΣΥΝΘΕΣΗ_ΔΕΙΚΤΩΝ!R61)</f>
        <v>-2.0735898479178276E-2</v>
      </c>
      <c r="S60" s="84">
        <f>LN(ΣΥΝΘΕΣΗ_ΔΕΙΚΤΩΝ!S62/ΣΥΝΘΕΣΗ_ΔΕΙΚΤΩΝ!S61)</f>
        <v>1.2936791030719581E-2</v>
      </c>
      <c r="T60" s="84">
        <f>LN(ΣΥΝΘΕΣΗ_ΔΕΙΚΤΩΝ!T62/ΣΥΝΘΕΣΗ_ΔΕΙΚΤΩΝ!T61)</f>
        <v>-1.195933967536267E-3</v>
      </c>
      <c r="U60" s="84">
        <f>LN(ΣΥΝΘΕΣΗ_ΔΕΙΚΤΩΝ!U62/ΣΥΝΘΕΣΗ_ΔΕΙΚΤΩΝ!U61)</f>
        <v>0</v>
      </c>
      <c r="V60" s="84">
        <f>LN(ΣΥΝΘΕΣΗ_ΔΕΙΚΤΩΝ!V62/ΣΥΝΘΕΣΗ_ΔΕΙΚΤΩΝ!V61)</f>
        <v>-8.4885741408171848E-3</v>
      </c>
      <c r="W60" s="84">
        <f>LN(ΣΥΝΘΕΣΗ_ΔΕΙΚΤΩΝ!W62/ΣΥΝΘΕΣΗ_ΔΕΙΚΤΩΝ!W61)</f>
        <v>0.1111089285686902</v>
      </c>
      <c r="X60" s="85">
        <f>LN(ΣΥΝΘΕΣΗ_ΔΕΙΚΤΩΝ!X62/ΣΥΝΘΕΣΗ_ΔΕΙΚΤΩΝ!X61)</f>
        <v>-2.2291583015949254E-3</v>
      </c>
      <c r="Y60" s="90">
        <f>LN(ΣΥΝΘΕΣΗ_ΔΕΙΚΤΩΝ!AM60/ΣΥΝΘΕΣΗ_ΔΕΙΚΤΩΝ!AM59)</f>
        <v>4.4827283232669081E-3</v>
      </c>
    </row>
    <row r="61" spans="9:25" x14ac:dyDescent="0.25">
      <c r="I61" s="83">
        <v>42915</v>
      </c>
      <c r="J61" s="84">
        <v>-5.4200674693392556E-3</v>
      </c>
      <c r="K61" s="84">
        <v>-2.9806281381377893E-3</v>
      </c>
      <c r="L61" s="84">
        <v>7.159158465591074E-3</v>
      </c>
      <c r="M61" s="84">
        <f>LN(ΣΥΝΘΕΣΗ_ΔΕΙΚΤΩΝ!M63/ΣΥΝΘΕΣΗ_ΔΕΙΚΤΩΝ!M62)</f>
        <v>2.5841231183887328E-2</v>
      </c>
      <c r="N61" s="84">
        <f>LN(ΣΥΝΘΕΣΗ_ΔΕΙΚΤΩΝ!N63/ΣΥΝΘΕΣΗ_ΔΕΙΚΤΩΝ!N62)</f>
        <v>-1.0482181253285274E-3</v>
      </c>
      <c r="O61" s="84">
        <f>LN(ΣΥΝΘΕΣΗ_ΔΕΙΚΤΩΝ!O63/ΣΥΝΘΕΣΗ_ΔΕΙΚΤΩΝ!O62)</f>
        <v>-1.3261194941383685E-2</v>
      </c>
      <c r="P61" s="84">
        <f>LN(ΣΥΝΘΕΣΗ_ΔΕΙΚΤΩΝ!P63/ΣΥΝΘΕΣΗ_ΔΕΙΚΤΩΝ!P62)</f>
        <v>-5.0377940299570698E-3</v>
      </c>
      <c r="Q61" s="84">
        <f>LN(ΣΥΝΘΕΣΗ_ΔΕΙΚΤΩΝ!Q63/ΣΥΝΘΕΣΗ_ΔΕΙΚΤΩΝ!Q62)</f>
        <v>6.4829823988603796E-4</v>
      </c>
      <c r="R61" s="84">
        <f>LN(ΣΥΝΘΕΣΗ_ΔΕΙΚΤΩΝ!R63/ΣΥΝΘΕΣΗ_ΔΕΙΚΤΩΝ!R62)</f>
        <v>3.8022859497384787E-3</v>
      </c>
      <c r="S61" s="84">
        <f>LN(ΣΥΝΘΕΣΗ_ΔΕΙΚΤΩΝ!S63/ΣΥΝΘΕΣΗ_ΔΕΙΚΤΩΝ!S62)</f>
        <v>2.5382073271417196E-2</v>
      </c>
      <c r="T61" s="84">
        <f>LN(ΣΥΝΘΕΣΗ_ΔΕΙΚΤΩΝ!T63/ΣΥΝΘΕΣΗ_ΔΕΙΚΤΩΝ!T62)</f>
        <v>-1.2038668668933824E-2</v>
      </c>
      <c r="U61" s="84">
        <f>LN(ΣΥΝΘΕΣΗ_ΔΕΙΚΤΩΝ!U63/ΣΥΝΘΕΣΗ_ΔΕΙΚΤΩΝ!U62)</f>
        <v>0</v>
      </c>
      <c r="V61" s="84">
        <f>LN(ΣΥΝΘΕΣΗ_ΔΕΙΚΤΩΝ!V63/ΣΥΝΘΕΣΗ_ΔΕΙΚΤΩΝ!V62)</f>
        <v>3.4734317658693574E-3</v>
      </c>
      <c r="W61" s="84">
        <f>LN(ΣΥΝΘΕΣΗ_ΔΕΙΚΤΩΝ!W63/ΣΥΝΘΕΣΗ_ΔΕΙΚΤΩΝ!W62)</f>
        <v>0.1107033600683216</v>
      </c>
      <c r="X61" s="85">
        <f>LN(ΣΥΝΘΕΣΗ_ΔΕΙΚΤΩΝ!X63/ΣΥΝΘΕΣΗ_ΔΕΙΚΤΩΝ!X62)</f>
        <v>-8.7415103317702286E-3</v>
      </c>
      <c r="Y61" s="90">
        <f>LN(ΣΥΝΘΕΣΗ_ΔΕΙΚΤΩΝ!AM61/ΣΥΝΘΕΣΗ_ΔΕΙΚΤΩΝ!AM60)</f>
        <v>-1.823275945709179E-4</v>
      </c>
    </row>
    <row r="62" spans="9:25" x14ac:dyDescent="0.25">
      <c r="I62" s="83">
        <v>42916</v>
      </c>
      <c r="J62" s="84">
        <v>-5.4496047675645911E-3</v>
      </c>
      <c r="K62" s="84">
        <v>-1.0502722199149288E-2</v>
      </c>
      <c r="L62" s="84">
        <v>6.4829823988603796E-4</v>
      </c>
      <c r="M62" s="84">
        <f>LN(ΣΥΝΘΕΣΗ_ΔΕΙΚΤΩΝ!M64/ΣΥΝΘΕΣΗ_ΔΕΙΚΤΩΝ!M63)</f>
        <v>1.6992357529598428E-3</v>
      </c>
      <c r="N62" s="84">
        <f>LN(ΣΥΝΘΕΣΗ_ΔΕΙΚΤΩΝ!N64/ΣΥΝΘΕΣΗ_ΔΕΙΚΤΩΝ!N63)</f>
        <v>-1.9592895751786778E-2</v>
      </c>
      <c r="O62" s="84">
        <f>LN(ΣΥΝΘΕΣΗ_ΔΕΙΚΤΩΝ!O64/ΣΥΝΘΕΣΗ_ΔΕΙΚΤΩΝ!O63)</f>
        <v>-1.0982416668608929E-2</v>
      </c>
      <c r="P62" s="84">
        <f>LN(ΣΥΝΘΕΣΗ_ΔΕΙΚΤΩΝ!P64/ΣΥΝΘΕΣΗ_ΔΕΙΚΤΩΝ!P63)</f>
        <v>9.0498355199178562E-3</v>
      </c>
      <c r="Q62" s="84">
        <f>LN(ΣΥΝΘΕΣΗ_ΔΕΙΚΤΩΝ!Q64/ΣΥΝΘΕΣΗ_ΔΕΙΚΤΩΝ!Q63)</f>
        <v>-6.5019734913466841E-3</v>
      </c>
      <c r="R62" s="84">
        <f>LN(ΣΥΝΘΕΣΗ_ΔΕΙΚΤΩΝ!R64/ΣΥΝΘΕΣΗ_ΔΕΙΚΤΩΝ!R63)</f>
        <v>2.1586948055081063E-2</v>
      </c>
      <c r="S62" s="84">
        <f>LN(ΣΥΝΘΕΣΗ_ΔΕΙΚΤΩΝ!S64/ΣΥΝΘΕΣΗ_ΔΕΙΚΤΩΝ!S63)</f>
        <v>2.2305757514298186E-2</v>
      </c>
      <c r="T62" s="84">
        <f>LN(ΣΥΝΘΕΣΗ_ΔΕΙΚΤΩΝ!T64/ΣΥΝΘΕΣΗ_ΔΕΙΚΤΩΝ!T63)</f>
        <v>9.2425813669326506E-3</v>
      </c>
      <c r="U62" s="84">
        <f>LN(ΣΥΝΘΕΣΗ_ΔΕΙΚΤΩΝ!U64/ΣΥΝΘΕΣΗ_ΔΕΙΚΤΩΝ!U63)</f>
        <v>-2.1829997478681692E-2</v>
      </c>
      <c r="V62" s="84">
        <f>LN(ΣΥΝΘΕΣΗ_ΔΕΙΚΤΩΝ!V64/ΣΥΝΘΕΣΗ_ΔΕΙΚΤΩΝ!V63)</f>
        <v>-3.4734317658693457E-3</v>
      </c>
      <c r="W62" s="84">
        <f>LN(ΣΥΝΘΕΣΗ_ΔΕΙΚΤΩΝ!W64/ΣΥΝΘΕΣΗ_ΔΕΙΚΤΩΝ!W63)</f>
        <v>0.19028267800982218</v>
      </c>
      <c r="X62" s="85">
        <f>LN(ΣΥΝΘΕΣΗ_ΔΕΙΚΤΩΝ!X64/ΣΥΝΘΕΣΗ_ΔΕΙΚΤΩΝ!X63)</f>
        <v>2.0240645614814316E-3</v>
      </c>
      <c r="Y62" s="90">
        <f>LN(ΣΥΝΘΕΣΗ_ΔΕΙΚΤΩΝ!AM62/ΣΥΝΘΕΣΗ_ΔΕΙΚΤΩΝ!AM61)</f>
        <v>-3.5315501224214832E-3</v>
      </c>
    </row>
    <row r="63" spans="9:25" x14ac:dyDescent="0.25">
      <c r="I63" s="83">
        <v>42919</v>
      </c>
      <c r="J63" s="84">
        <v>-1.2094704883344966E-2</v>
      </c>
      <c r="K63" s="84">
        <v>-6.0514556833552672E-3</v>
      </c>
      <c r="L63" s="84">
        <v>-6.5019734913466841E-3</v>
      </c>
      <c r="M63" s="84">
        <f>LN(ΣΥΝΘΕΣΗ_ΔΕΙΚΤΩΝ!M65/ΣΥΝΘΕΣΗ_ΔΕΙΚΤΩΝ!M64)</f>
        <v>6.7682153461388105E-3</v>
      </c>
      <c r="N63" s="84">
        <f>LN(ΣΥΝΘΕΣΗ_ΔΕΙΚΤΩΝ!N65/ΣΥΝΘΕΣΗ_ΔΕΙΚΤΩΝ!N64)</f>
        <v>0</v>
      </c>
      <c r="O63" s="84">
        <f>LN(ΣΥΝΘΕΣΗ_ΔΕΙΚΤΩΝ!O65/ΣΥΝΘΕΣΗ_ΔΕΙΚΤΩΝ!O64)</f>
        <v>0</v>
      </c>
      <c r="P63" s="84">
        <f>LN(ΣΥΝΘΕΣΗ_ΔΕΙΚΤΩΝ!P65/ΣΥΝΘΕΣΗ_ΔΕΙΚΤΩΝ!P64)</f>
        <v>-1.2084739215071999E-2</v>
      </c>
      <c r="Q63" s="84">
        <f>LN(ΣΥΝΘΕΣΗ_ΔΕΙΚΤΩΝ!Q65/ΣΥΝΘΕΣΗ_ΔΕΙΚΤΩΝ!Q64)</f>
        <v>2.3849019470539669E-2</v>
      </c>
      <c r="R63" s="84">
        <f>LN(ΣΥΝΘΕΣΗ_ΔΕΙΚΤΩΝ!R65/ΣΥΝΘΕΣΗ_ΔΕΙΚΤΩΝ!R64)</f>
        <v>-7.4557661313433008E-3</v>
      </c>
      <c r="S63" s="84">
        <f>LN(ΣΥΝΘΕΣΗ_ΔΕΙΚΤΩΝ!S65/ΣΥΝΘΕΣΗ_ΔΕΙΚΤΩΝ!S64)</f>
        <v>-2.985296314968116E-2</v>
      </c>
      <c r="T63" s="84">
        <f>LN(ΣΥΝΘΕΣΗ_ΔΕΙΚΤΩΝ!T65/ΣΥΝΘΕΣΗ_ΔΕΙΚΤΩΝ!T64)</f>
        <v>-1.4504686202881688E-2</v>
      </c>
      <c r="U63" s="84">
        <f>LN(ΣΥΝΘΕΣΗ_ΔΕΙΚΤΩΝ!U65/ΣΥΝΘΕΣΗ_ΔΕΙΚΤΩΝ!U64)</f>
        <v>2.1829997478681671E-2</v>
      </c>
      <c r="V63" s="84">
        <f>LN(ΣΥΝΘΕΣΗ_ΔΕΙΚΤΩΝ!V65/ΣΥΝΘΕΣΗ_ΔΕΙΚΤΩΝ!V64)</f>
        <v>1.7076740976755041E-2</v>
      </c>
      <c r="W63" s="84">
        <f>LN(ΣΥΝΘΕΣΗ_ΔΕΙΚΤΩΝ!W65/ΣΥΝΘΕΣΗ_ΔΕΙΚΤΩΝ!W64)</f>
        <v>-1.4695079793599947E-3</v>
      </c>
      <c r="X63" s="85">
        <f>LN(ΣΥΝΘΕΣΗ_ΔΕΙΚΤΩΝ!X65/ΣΥΝΘΕΣΗ_ΔΕΙΚΤΩΝ!X64)</f>
        <v>0</v>
      </c>
      <c r="Y63" s="90">
        <f>LN(ΣΥΝΘΕΣΗ_ΔΕΙΚΤΩΝ!AM63/ΣΥΝΘΕΣΗ_ΔΕΙΚΤΩΝ!AM62)</f>
        <v>4.8921276058103563E-3</v>
      </c>
    </row>
    <row r="64" spans="9:25" x14ac:dyDescent="0.25">
      <c r="I64" s="83">
        <v>42920</v>
      </c>
      <c r="J64" s="84">
        <v>-1.0005642117321058E-2</v>
      </c>
      <c r="K64" s="84">
        <v>0</v>
      </c>
      <c r="L64" s="84">
        <v>2.3849019470539669E-2</v>
      </c>
      <c r="M64" s="84">
        <f>LN(ΣΥΝΘΕΣΗ_ΔΕΙΚΤΩΝ!M66/ΣΥΝΘΕΣΗ_ΔΕΙΚΤΩΝ!M65)</f>
        <v>5.0955969371702395E-2</v>
      </c>
      <c r="N64" s="84">
        <f>LN(ΣΥΝΘΕΣΗ_ΔΕΙΚΤΩΝ!N66/ΣΥΝΘΕΣΗ_ΔΕΙΚΤΩΝ!N65)</f>
        <v>1.8543577712169104E-2</v>
      </c>
      <c r="O64" s="84">
        <f>LN(ΣΥΝΘΕΣΗ_ΔΕΙΚΤΩΝ!O66/ΣΥΝΘΕΣΗ_ΔΕΙΚΤΩΝ!O65)</f>
        <v>2.3045289117883918E-2</v>
      </c>
      <c r="P64" s="84">
        <f>LN(ΣΥΝΘΕΣΗ_ΔΕΙΚΤΩΝ!P66/ΣΥΝΘΕΣΗ_ΔΕΙΚΤΩΝ!P65)</f>
        <v>1.3085239548655534E-2</v>
      </c>
      <c r="Q64" s="84">
        <f>LN(ΣΥΝΘΕΣΗ_ΔΕΙΚΤΩΝ!Q66/ΣΥΝΘΕΣΗ_ΔΕΙΚΤΩΝ!Q65)</f>
        <v>2.1424890084106057E-2</v>
      </c>
      <c r="R64" s="84">
        <f>LN(ΣΥΝΘΕΣΗ_ΔΕΙΚΤΩΝ!R66/ΣΥΝΘΕΣΗ_ΔΕΙΚΤΩΝ!R65)</f>
        <v>6.5268296966846011E-3</v>
      </c>
      <c r="S64" s="84">
        <f>LN(ΣΥΝΘΕΣΗ_ΔΕΙΚΤΩΝ!S66/ΣΥΝΘΕΣΗ_ΔΕΙΚΤΩΝ!S65)</f>
        <v>1.0050335853501506E-2</v>
      </c>
      <c r="T64" s="84">
        <f>LN(ΣΥΝΘΕΣΗ_ΔΕΙΚΤΩΝ!T66/ΣΥΝΘΕΣΗ_ΔΕΙΚΤΩΝ!T65)</f>
        <v>1.4504686202881629E-2</v>
      </c>
      <c r="U64" s="84">
        <f>LN(ΣΥΝΘΕΣΗ_ΔΕΙΚΤΩΝ!U66/ΣΥΝΘΕΣΗ_ΔΕΙΚΤΩΝ!U65)</f>
        <v>3.583564437112733E-2</v>
      </c>
      <c r="V64" s="84">
        <f>LN(ΣΥΝΘΕΣΗ_ΔΕΙΚΤΩΝ!V66/ΣΥΝΘΕΣΗ_ΔΕΙΚΤΩΝ!V65)</f>
        <v>-1.3603309210885609E-2</v>
      </c>
      <c r="W64" s="84">
        <f>LN(ΣΥΝΘΕΣΗ_ΔΕΙΚΤΩΝ!W66/ΣΥΝΘΕΣΗ_ΔΕΙΚΤΩΝ!W65)</f>
        <v>4.3172171865208574E-2</v>
      </c>
      <c r="X64" s="85">
        <f>LN(ΣΥΝΘΕΣΗ_ΔΕΙΚΤΩΝ!X66/ΣΥΝΘΕΣΗ_ΔΕΙΚΤΩΝ!X65)</f>
        <v>2.2441661124105649E-3</v>
      </c>
      <c r="Y64" s="90">
        <f>LN(ΣΥΝΘΕΣΗ_ΔΕΙΚΤΩΝ!AM64/ΣΥΝΘΕΣΗ_ΔΕΙΚΤΩΝ!AM63)</f>
        <v>4.7354135686059175E-3</v>
      </c>
    </row>
    <row r="65" spans="9:25" x14ac:dyDescent="0.25">
      <c r="I65" s="83">
        <v>42921</v>
      </c>
      <c r="J65" s="84">
        <v>2.3192646399274926E-2</v>
      </c>
      <c r="K65" s="84">
        <v>4.1610757719842073E-2</v>
      </c>
      <c r="L65" s="84">
        <v>2.1424890084106057E-2</v>
      </c>
      <c r="M65" s="84">
        <f>LN(ΣΥΝΘΕΣΗ_ΔΕΙΚΤΩΝ!M67/ΣΥΝΘΕΣΗ_ΔΕΙΚΤΩΝ!M66)</f>
        <v>-9.6619109117369716E-3</v>
      </c>
      <c r="N65" s="84">
        <f>LN(ΣΥΝΘΕΣΗ_ΔΕΙΚΤΩΝ!N67/ΣΥΝΘΕΣΗ_ΔΕΙΚΤΩΝ!N66)</f>
        <v>3.9119759137749538E-2</v>
      </c>
      <c r="O65" s="84">
        <f>LN(ΣΥΝΘΕΣΗ_ΔΕΙΚΤΩΝ!O67/ΣΥΝΘΕΣΗ_ΔΕΙΚΤΩΝ!O66)</f>
        <v>-4.8077015681030092E-3</v>
      </c>
      <c r="P65" s="84">
        <f>LN(ΣΥΝΘΕΣΗ_ΔΕΙΚΤΩΝ!P67/ΣΥΝΘΕΣΗ_ΔΕΙΚΤΩΝ!P66)</f>
        <v>1.3902905168991434E-2</v>
      </c>
      <c r="Q65" s="84">
        <f>LN(ΣΥΝΘΕΣΗ_ΔΕΙΚΤΩΝ!Q67/ΣΥΝΘΕΣΗ_ΔΕΙΚΤΩΝ!Q66)</f>
        <v>2.8274778468166641E-2</v>
      </c>
      <c r="R65" s="84">
        <f>LN(ΣΥΝΘΕΣΗ_ΔΕΙΚΤΩΝ!R67/ΣΥΝΘΕΣΗ_ΔΕΙΚΤΩΝ!R66)</f>
        <v>-5.5918132657779415E-3</v>
      </c>
      <c r="S65" s="84">
        <f>LN(ΣΥΝΘΕΣΗ_ΔΕΙΚΤΩΝ!S67/ΣΥΝΘΕΣΗ_ΔΕΙΚΤΩΝ!S66)</f>
        <v>0</v>
      </c>
      <c r="T65" s="84">
        <f>LN(ΣΥΝΘΕΣΗ_ΔΕΙΚΤΩΝ!T67/ΣΥΝΘΕΣΗ_ΔΕΙΚΤΩΝ!T66)</f>
        <v>-8.003201707691552E-4</v>
      </c>
      <c r="U65" s="84">
        <f>LN(ΣΥΝΘΕΣΗ_ΔΕΙΚΤΩΝ!U67/ΣΥΝΘΕΣΗ_ΔΕΙΚΤΩΝ!U66)</f>
        <v>0</v>
      </c>
      <c r="V65" s="84">
        <f>LN(ΣΥΝΘΕΣΗ_ΔΕΙΚΤΩΝ!V67/ΣΥΝΘΕΣΗ_ΔΕΙΚΤΩΝ!V66)</f>
        <v>2.6855287038546973E-2</v>
      </c>
      <c r="W65" s="84">
        <f>LN(ΣΥΝΘΕΣΗ_ΔΕΙΚΤΩΝ!W67/ΣΥΝΘΕΣΗ_ΔΕΙΚΤΩΝ!W66)</f>
        <v>2.3661507498158228E-2</v>
      </c>
      <c r="X65" s="85">
        <f>LN(ΣΥΝΘΕΣΗ_ΔΕΙΚΤΩΝ!X67/ΣΥΝΘΕΣΗ_ΔΕΙΚΤΩΝ!X66)</f>
        <v>-8.7808737108733409E-3</v>
      </c>
      <c r="Y65" s="90">
        <f>LN(ΣΥΝΘΕΣΗ_ΔΕΙΚΤΩΝ!AM65/ΣΥΝΘΕΣΗ_ΔΕΙΚΤΩΝ!AM64)</f>
        <v>-2.12876696619592E-3</v>
      </c>
    </row>
    <row r="66" spans="9:25" x14ac:dyDescent="0.25">
      <c r="I66" s="83">
        <v>42922</v>
      </c>
      <c r="J66" s="84">
        <v>4.3573053689556262E-3</v>
      </c>
      <c r="K66" s="84">
        <v>1.4451118538174506E-2</v>
      </c>
      <c r="L66" s="84">
        <v>2.8274778468166641E-2</v>
      </c>
      <c r="M66" s="84">
        <f>LN(ΣΥΝΘΕΣΗ_ΔΕΙΚΤΩΝ!M68/ΣΥΝΘΕΣΗ_ΔΕΙΚΤΩΝ!M67)</f>
        <v>1.1263192278710869E-2</v>
      </c>
      <c r="N66" s="84">
        <f>LN(ΣΥΝΘΕΣΗ_ΔΕΙΚΤΩΝ!N68/ΣΥΝΘΕΣΗ_ΔΕΙΚΤΩΝ!N67)</f>
        <v>-2.8675799976666309E-2</v>
      </c>
      <c r="O66" s="84">
        <f>LN(ΣΥΝΘΕΣΗ_ΔΕΙΚΤΩΝ!O68/ΣΥΝΘΕΣΗ_ΔΕΙΚΤΩΝ!O67)</f>
        <v>-3.6210057669524049E-3</v>
      </c>
      <c r="P66" s="84">
        <f>LN(ΣΥΝΘΕΣΗ_ΔΕΙΚΤΩΝ!P68/ΣΥΝΘΕΣΗ_ΔΕΙΚΤΩΝ!P67)</f>
        <v>-9.8667990244509745E-4</v>
      </c>
      <c r="Q66" s="84">
        <f>LN(ΣΥΝΘΕΣΗ_ΔΕΙΚΤΩΝ!Q68/ΣΥΝΘΕΣΗ_ΔΕΙΚΤΩΝ!Q67)</f>
        <v>-2.4541108916117545E-2</v>
      </c>
      <c r="R66" s="84">
        <f>LN(ΣΥΝΘΕΣΗ_ΔΕΙΚΤΩΝ!R68/ΣΥΝΘΕΣΗ_ΔΕΙΚΤΩΝ!R67)</f>
        <v>-1.0333581854545299E-2</v>
      </c>
      <c r="S66" s="84">
        <f>LN(ΣΥΝΘΕΣΗ_ΔΕΙΚΤΩΝ!S68/ΣΥΝΘΕΣΗ_ΔΕΙΚΤΩΝ!S67)</f>
        <v>-2.0202707317519466E-2</v>
      </c>
      <c r="T66" s="84">
        <f>LN(ΣΥΝΘΕΣΗ_ΔΕΙΚΤΩΝ!T68/ΣΥΝΘΕΣΗ_ΔΕΙΚΤΩΝ!T67)</f>
        <v>-1.2016824999040315E-3</v>
      </c>
      <c r="U66" s="84">
        <f>LN(ΣΥΝΘΕΣΗ_ΔΕΙΚΤΩΝ!U68/ΣΥΝΘΕΣΗ_ΔΕΙΚΤΩΝ!U67)</f>
        <v>-7.2098365667497555E-3</v>
      </c>
      <c r="V66" s="84">
        <f>LN(ΣΥΝΘΕΣΗ_ΔΕΙΚΤΩΝ!V68/ΣΥΝΘΕΣΗ_ΔΕΙΚΤΩΝ!V67)</f>
        <v>-2.1840144663599098E-2</v>
      </c>
      <c r="W66" s="84">
        <f>LN(ΣΥΝΘΕΣΗ_ΔΕΙΚΤΩΝ!W68/ΣΥΝΘΕΣΗ_ΔΕΙΚΤΩΝ!W67)</f>
        <v>-4.0707374771146949E-2</v>
      </c>
      <c r="X66" s="85">
        <f>LN(ΣΥΝΘΕΣΗ_ΔΕΙΚΤΩΝ!X68/ΣΥΝΘΕΣΗ_ΔΕΙΚΤΩΝ!X67)</f>
        <v>2.2588670097282333E-3</v>
      </c>
      <c r="Y66" s="90">
        <f>LN(ΣΥΝΘΕΣΗ_ΔΕΙΚΤΩΝ!AM66/ΣΥΝΘΕΣΗ_ΔΕΙΚΤΩΝ!AM65)</f>
        <v>1.8534266151890834E-2</v>
      </c>
    </row>
    <row r="67" spans="9:25" x14ac:dyDescent="0.25">
      <c r="I67" s="83">
        <v>42923</v>
      </c>
      <c r="J67" s="84">
        <v>1.9376278963138895E-2</v>
      </c>
      <c r="K67" s="84">
        <v>1.1412392051744765E-2</v>
      </c>
      <c r="L67" s="84">
        <v>-2.4541108916117545E-2</v>
      </c>
      <c r="M67" s="84">
        <f>LN(ΣΥΝΘΕΣΗ_ΔΕΙΚΤΩΝ!M69/ΣΥΝΘΕΣΗ_ΔΕΙΚΤΩΝ!M68)</f>
        <v>2.8393074501217828E-2</v>
      </c>
      <c r="N67" s="84">
        <f>LN(ΣΥΝΘΕΣΗ_ΔΕΙΚΤΩΝ!N69/ΣΥΝΘΕΣΗ_ΔΕΙΚΤΩΝ!N68)</f>
        <v>-1.1494379425735021E-2</v>
      </c>
      <c r="O67" s="84">
        <f>LN(ΣΥΝΘΕΣΗ_ΔΕΙΚΤΩΝ!O69/ΣΥΝΘΕΣΗ_ΔΕΙΚΤΩΝ!O68)</f>
        <v>8.428707335055529E-3</v>
      </c>
      <c r="P67" s="84">
        <f>LN(ΣΥΝΘΕΣΗ_ΔΕΙΚΤΩΝ!P69/ΣΥΝΘΕΣΗ_ΔΕΙΚΤΩΝ!P68)</f>
        <v>6.8864020296332618E-3</v>
      </c>
      <c r="Q67" s="84">
        <f>LN(ΣΥΝΘΕΣΗ_ΔΕΙΚΤΩΝ!Q69/ΣΥΝΘΕΣΗ_ΔΕΙΚΤΩΝ!Q68)</f>
        <v>3.1007776782479642E-3</v>
      </c>
      <c r="R67" s="84">
        <f>LN(ΣΥΝΘΕΣΗ_ΔΕΙΚΤΩΝ!R69/ΣΥΝΘΕΣΗ_ΔΕΙΚΤΩΝ!R68)</f>
        <v>-9.4877372051093024E-3</v>
      </c>
      <c r="S67" s="84">
        <f>LN(ΣΥΝΘΕΣΗ_ΔΕΙΚΤΩΝ!S69/ΣΥΝΘΕΣΗ_ΔΕΙΚΤΩΝ!S68)</f>
        <v>3.2625227316076609E-2</v>
      </c>
      <c r="T67" s="84">
        <f>LN(ΣΥΝΘΕΣΗ_ΔΕΙΚΤΩΝ!T69/ΣΥΝΘΕΣΗ_ΔΕΙΚΤΩΝ!T68)</f>
        <v>2.1412396190496293E-2</v>
      </c>
      <c r="U67" s="84">
        <f>LN(ΣΥΝΘΕΣΗ_ΔΕΙΚΤΩΝ!U69/ΣΥΝΘΕΣΗ_ΔΕΙΚΤΩΝ!U68)</f>
        <v>0</v>
      </c>
      <c r="V67" s="84">
        <f>LN(ΣΥΝΘΕΣΗ_ΔΕΙΚΤΩΝ!V69/ΣΥΝΘΕΣΗ_ΔΕΙΚΤΩΝ!V68)</f>
        <v>0</v>
      </c>
      <c r="W67" s="84">
        <f>LN(ΣΥΝΘΕΣΗ_ΔΕΙΚΤΩΝ!W69/ΣΥΝΘΕΣΗ_ΔΕΙΚΤΩΝ!W68)</f>
        <v>1.70458672729886E-2</v>
      </c>
      <c r="X67" s="85">
        <f>LN(ΣΥΝΘΕΣΗ_ΔΕΙΚΤΩΝ!X69/ΣΥΝΘΕΣΗ_ΔΕΙΚΤΩΝ!X68)</f>
        <v>2.2537760272530465E-3</v>
      </c>
      <c r="Y67" s="90">
        <f>LN(ΣΥΝΘΕΣΗ_ΔΕΙΚΤΩΝ!AM67/ΣΥΝΘΕΣΗ_ΔΕΙΚΤΩΝ!AM66)</f>
        <v>2.2676150498902752E-3</v>
      </c>
    </row>
    <row r="68" spans="9:25" x14ac:dyDescent="0.25">
      <c r="I68" s="83">
        <v>42926</v>
      </c>
      <c r="J68" s="84">
        <v>2.3183335455657067E-2</v>
      </c>
      <c r="K68" s="84">
        <v>-9.9787000498960821E-3</v>
      </c>
      <c r="L68" s="84">
        <v>3.1007776782479642E-3</v>
      </c>
      <c r="M68" s="84">
        <f>LN(ΣΥΝΘΕΣΗ_ΔΕΙΚΤΩΝ!M70/ΣΥΝΘΕΣΗ_ΔΕΙΚΤΩΝ!M69)</f>
        <v>0</v>
      </c>
      <c r="N68" s="84">
        <f>LN(ΣΥΝΘΕΣΗ_ΔΕΙΚΤΩΝ!N70/ΣΥΝΘΕΣΗ_ΔΕΙΚΤΩΝ!N69)</f>
        <v>3.6716537445259986E-3</v>
      </c>
      <c r="O68" s="84">
        <f>LN(ΣΥΝΘΕΣΗ_ΔΕΙΚΤΩΝ!O70/ΣΥΝΘΕΣΗ_ΔΕΙΚΤΩΝ!O69)</f>
        <v>4.7846981233364734E-3</v>
      </c>
      <c r="P68" s="84">
        <f>LN(ΣΥΝΘΕΣΗ_ΔΕΙΚΤΩΝ!P70/ΣΥΝΘΕΣΗ_ΔΕΙΚΤΩΝ!P69)</f>
        <v>-1.9627091678487058E-3</v>
      </c>
      <c r="Q68" s="84">
        <f>LN(ΣΥΝΘΕΣΗ_ΔΕΙΚΤΩΝ!Q70/ΣΥΝΘΕΣΗ_ΔΕΙΚΤΩΝ!Q69)</f>
        <v>-9.3313274288841924E-3</v>
      </c>
      <c r="R68" s="84">
        <f>LN(ΣΥΝΘΕΣΗ_ΔΕΙΚΤΩΝ!R70/ΣΥΝΘΕΣΗ_ΔΕΙΚΤΩΝ!R69)</f>
        <v>-4.7778399537131968E-3</v>
      </c>
      <c r="S68" s="84">
        <f>LN(ΣΥΝΘΕΣΗ_ΔΕΙΚΤΩΝ!S70/ΣΥΝΘΕΣΗ_ΔΕΙΚΤΩΝ!S69)</f>
        <v>-1.9950786419348682E-2</v>
      </c>
      <c r="T68" s="84">
        <f>LN(ΣΥΝΘΕΣΗ_ΔΕΙΚΤΩΝ!T70/ΣΥΝΘΕΣΗ_ΔΕΙΚΤΩΝ!T69)</f>
        <v>3.5245777626724765E-3</v>
      </c>
      <c r="U68" s="84">
        <f>LN(ΣΥΝΘΕΣΗ_ΔΕΙΚΤΩΝ!U70/ΣΥΝΘΕΣΗ_ΔΕΙΚΤΩΝ!U69)</f>
        <v>0</v>
      </c>
      <c r="V68" s="84">
        <f>LN(ΣΥΝΘΕΣΗ_ΔΕΙΚΤΩΝ!V70/ΣΥΝΘΕΣΗ_ΔΕΙΚΤΩΝ!V69)</f>
        <v>-2.5684997199246159E-2</v>
      </c>
      <c r="W68" s="84">
        <f>LN(ΣΥΝΘΕΣΗ_ΔΕΙΚΤΩΝ!W70/ΣΥΝΘΕΣΗ_ΔΕΙΚΤΩΝ!W69)</f>
        <v>1.4074597678797698E-3</v>
      </c>
      <c r="X68" s="85">
        <f>LN(ΣΥΝΘΕΣΗ_ΔΕΙΚΤΩΝ!X70/ΣΥΝΘΕΣΗ_ΔΕΙΚΤΩΝ!X69)</f>
        <v>-2.2539371919550907E-2</v>
      </c>
      <c r="Y68" s="90">
        <f>LN(ΣΥΝΘΕΣΗ_ΔΕΙΚΤΩΝ!AM68/ΣΥΝΘΕΣΗ_ΔΕΙΚΤΩΝ!AM67)</f>
        <v>-6.9257958252678933E-3</v>
      </c>
    </row>
    <row r="69" spans="9:25" x14ac:dyDescent="0.25">
      <c r="I69" s="83">
        <v>42927</v>
      </c>
      <c r="J69" s="84">
        <v>-5.1293294387550578E-2</v>
      </c>
      <c r="K69" s="84">
        <v>-1.2977831748713989E-2</v>
      </c>
      <c r="L69" s="84">
        <v>-9.3313274288841924E-3</v>
      </c>
      <c r="M69" s="84">
        <f>LN(ΣΥΝΘΕΣΗ_ΔΕΙΚΤΩΝ!M71/ΣΥΝΘΕΣΗ_ΔΕΙΚΤΩΝ!M70)</f>
        <v>-2.0424904852041004E-2</v>
      </c>
      <c r="N69" s="84">
        <f>LN(ΣΥΝΘΕΣΗ_ΔΕΙΚΤΩΝ!N71/ΣΥΝΘΕΣΗ_ΔΕΙΚΤΩΝ!N70)</f>
        <v>3.5993602647905243E-2</v>
      </c>
      <c r="O69" s="84">
        <f>LN(ΣΥΝΘΕΣΗ_ΔΕΙΚΤΩΝ!O71/ΣΥΝΘΕΣΗ_ΔΕΙΚΤΩΝ!O70)</f>
        <v>-1.6847570572611357E-2</v>
      </c>
      <c r="P69" s="84">
        <f>LN(ΣΥΝΘΕΣΗ_ΔΕΙΚΤΩΝ!P71/ΣΥΝΘΕΣΗ_ΔΕΙΚΤΩΝ!P70)</f>
        <v>-1.1857846450783503E-2</v>
      </c>
      <c r="Q69" s="84">
        <f>LN(ΣΥΝΘΕΣΗ_ΔΕΙΚΤΩΝ!Q71/ΣΥΝΘΕΣΗ_ΔΕΙΚΤΩΝ!Q70)</f>
        <v>-4.3845983178240986E-3</v>
      </c>
      <c r="R69" s="84">
        <f>LN(ΣΥΝΘΕΣΗ_ΔΕΙΚΤΩΝ!R71/ΣΥΝΘΕΣΗ_ΔΕΙΚΤΩΝ!R70)</f>
        <v>-9.5831344181159081E-4</v>
      </c>
      <c r="S69" s="84">
        <f>LN(ΣΥΝΘΕΣΗ_ΔΕΙΚΤΩΝ!S71/ΣΥΝΘΕΣΗ_ΔΕΙΚΤΩΝ!S70)</f>
        <v>-7.5853713892566118E-3</v>
      </c>
      <c r="T69" s="84">
        <f>LN(ΣΥΝΘΕΣΗ_ΔΕΙΚΤΩΝ!T71/ΣΥΝΘΕΣΗ_ΔΕΙΚΤΩΝ!T70)</f>
        <v>-3.1323439863161057E-3</v>
      </c>
      <c r="U69" s="84">
        <f>LN(ΣΥΝΘΕΣΗ_ΔΕΙΚΤΩΝ!U71/ΣΥΝΘΕΣΗ_ΔΕΙΚΤΩΝ!U70)</f>
        <v>0</v>
      </c>
      <c r="V69" s="84">
        <f>LN(ΣΥΝΘΕΣΗ_ΔΕΙΚΤΩΝ!V71/ΣΥΝΘΕΣΗ_ΔΕΙΚΤΩΝ!V70)</f>
        <v>5.2956875747102823E-3</v>
      </c>
      <c r="W69" s="84">
        <f>LN(ΣΥΝΘΕΣΗ_ΔΕΙΚΤΩΝ!W71/ΣΥΝΘΕΣΗ_ΔΕΙΚΤΩΝ!W70)</f>
        <v>-5.0479353760276659E-2</v>
      </c>
      <c r="X69" s="85">
        <f>LN(ΣΥΝΘΕΣΗ_ΔΕΙΚΤΩΝ!X71/ΣΥΝΘΕΣΗ_ΔΕΙΚΤΩΝ!X70)</f>
        <v>1.3493629551585165E-2</v>
      </c>
      <c r="Y69" s="90">
        <f>LN(ΣΥΝΘΕΣΗ_ΔΕΙΚΤΩΝ!AM69/ΣΥΝΘΕΣΗ_ΔΕΙΚΤΩΝ!AM68)</f>
        <v>7.6133743904223524E-3</v>
      </c>
    </row>
    <row r="70" spans="9:25" x14ac:dyDescent="0.25">
      <c r="I70" s="83">
        <v>42928</v>
      </c>
      <c r="J70" s="84">
        <v>9.8200461809757333E-3</v>
      </c>
      <c r="K70" s="84">
        <v>-1.1678964864146262E-2</v>
      </c>
      <c r="L70" s="84">
        <v>-4.3845983178240986E-3</v>
      </c>
      <c r="M70" s="84">
        <f>LN(ΣΥΝΘΕΣΗ_ΔΕΙΚΤΩΝ!M72/ΣΥΝΘΕΣΗ_ΔΕΙΚΤΩΝ!M71)</f>
        <v>9.478743954543959E-3</v>
      </c>
      <c r="N70" s="84">
        <f>LN(ΣΥΝΘΕΣΗ_ΔΕΙΚΤΩΝ!N72/ΣΥΝΘΕΣΗ_ΔΕΙΚΤΩΝ!N71)</f>
        <v>-1.9378474837310599E-2</v>
      </c>
      <c r="O70" s="84">
        <f>LN(ΣΥΝΘΕΣΗ_ΔΕΙΚΤΩΝ!O72/ΣΥΝΘΕΣΗ_ΔΕΙΚΤΩΝ!O71)</f>
        <v>2.3981964686485405E-2</v>
      </c>
      <c r="P70" s="84">
        <f>LN(ΣΥΝΘΕΣΗ_ΔΕΙΚΤΩΝ!P72/ΣΥΝΘΕΣΗ_ΔΕΙΚΤΩΝ!P71)</f>
        <v>3.9682591756204488E-3</v>
      </c>
      <c r="Q70" s="84">
        <f>LN(ΣΥΝΘΕΣΗ_ΔΕΙΚΤΩΝ!Q72/ΣΥΝΘΕΣΗ_ΔΕΙΚΤΩΝ!Q71)</f>
        <v>1.3096538919845718E-2</v>
      </c>
      <c r="R70" s="84">
        <f>LN(ΣΥΝΘΕΣΗ_ΔΕΙΚΤΩΝ!R72/ΣΥΝΘΕΣΗ_ΔΕΙΚΤΩΝ!R71)</f>
        <v>1.9934214900817329E-2</v>
      </c>
      <c r="S70" s="84">
        <f>LN(ΣΥΝΘΕΣΗ_ΔΕΙΚΤΩΝ!S72/ΣΥΝΘΕΣΗ_ΔΕΙΚΤΩΝ!S71)</f>
        <v>2.5348556031881157E-3</v>
      </c>
      <c r="T70" s="84">
        <f>LN(ΣΥΝΘΕΣΗ_ΔΕΙΚΤΩΝ!T72/ΣΥΝΘΕΣΗ_ΔΕΙΚΤΩΝ!T71)</f>
        <v>8.979174129272351E-3</v>
      </c>
      <c r="U70" s="84">
        <f>LN(ΣΥΝΘΕΣΗ_ΔΕΙΚΤΩΝ!U72/ΣΥΝΘΕΣΗ_ΔΕΙΚΤΩΝ!U71)</f>
        <v>0</v>
      </c>
      <c r="V70" s="84">
        <f>LN(ΣΥΝΘΕΣΗ_ΔΕΙΚΤΩΝ!V72/ΣΥΝΘΕΣΗ_ΔΕΙΚΤΩΝ!V71)</f>
        <v>5.0926442490620595E-3</v>
      </c>
      <c r="W70" s="84">
        <f>LN(ΣΥΝΘΕΣΗ_ΔΕΙΚΤΩΝ!W72/ΣΥΝΘΕΣΗ_ΔΕΙΚΤΩΝ!W71)</f>
        <v>-1.4803851704342195E-3</v>
      </c>
      <c r="X70" s="85">
        <f>LN(ΣΥΝΘΕΣΗ_ΔΕΙΚΤΩΝ!X72/ΣΥΝΘΕΣΗ_ΔΕΙΚΤΩΝ!X71)</f>
        <v>0</v>
      </c>
      <c r="Y70" s="90">
        <f>LN(ΣΥΝΘΕΣΗ_ΔΕΙΚΤΩΝ!AM70/ΣΥΝΘΕΣΗ_ΔΕΙΚΤΩΝ!AM69)</f>
        <v>5.923609309787818E-4</v>
      </c>
    </row>
    <row r="71" spans="9:25" x14ac:dyDescent="0.25">
      <c r="I71" s="83">
        <v>42929</v>
      </c>
      <c r="J71" s="84">
        <v>7.5716965308935125E-3</v>
      </c>
      <c r="K71" s="84">
        <v>-1.4695079793599947E-3</v>
      </c>
      <c r="L71" s="84">
        <v>1.3096538919845718E-2</v>
      </c>
      <c r="M71" s="84">
        <f>LN(ΣΥΝΘΕΣΗ_ΔΕΙΚΤΩΝ!M73/ΣΥΝΘΕΣΗ_ΔΕΙΚΤΩΝ!M72)</f>
        <v>1.5710922320411461E-3</v>
      </c>
      <c r="N71" s="84">
        <f>LN(ΣΥΝΘΕΣΗ_ΔΕΙΚΤΩΝ!N73/ΣΥΝΘΕΣΗ_ΔΕΙΚΤΩΝ!N72)</f>
        <v>9.2261033732926323E-3</v>
      </c>
      <c r="O71" s="84">
        <f>LN(ΣΥΝΘΕΣΗ_ΔΕΙΚΤΩΝ!O73/ΣΥΝΘΕΣΗ_ΔΕΙΚΤΩΝ!O72)</f>
        <v>3.4927881059578433E-2</v>
      </c>
      <c r="P71" s="84">
        <f>LN(ΣΥΝΘΕΣΗ_ΔΕΙΚΤΩΝ!P73/ΣΥΝΘΕΣΗ_ΔΕΙΚΤΩΝ!P72)</f>
        <v>0</v>
      </c>
      <c r="Q71" s="84">
        <f>LN(ΣΥΝΘΕΣΗ_ΔΕΙΚΤΩΝ!Q73/ΣΥΝΘΕΣΗ_ΔΕΙΚΤΩΝ!Q72)</f>
        <v>1.4760415583120455E-2</v>
      </c>
      <c r="R71" s="84">
        <f>LN(ΣΥΝΘΕΣΗ_ΔΕΙΚΤΩΝ!R73/ΣΥΝΘΕΣΗ_ΔΕΙΚΤΩΝ!R72)</f>
        <v>1.3072081567352701E-2</v>
      </c>
      <c r="S71" s="84">
        <f>LN(ΣΥΝΘΕΣΗ_ΔΕΙΚΤΩΝ!S73/ΣΥΝΘΕΣΗ_ΔΕΙΚΤΩΝ!S72)</f>
        <v>4.4561828059910907E-2</v>
      </c>
      <c r="T71" s="84">
        <f>LN(ΣΥΝΘΕΣΗ_ΔΕΙΚΤΩΝ!T73/ΣΥΝΘΕΣΗ_ΔΕΙΚΤΩΝ!T72)</f>
        <v>-1.9451474718923936E-3</v>
      </c>
      <c r="U71" s="84">
        <f>LN(ΣΥΝΘΕΣΗ_ΔΕΙΚΤΩΝ!U73/ΣΥΝΘΕΣΗ_ΔΕΙΚΤΩΝ!U72)</f>
        <v>-2.1207376156827142E-2</v>
      </c>
      <c r="V71" s="84">
        <f>LN(ΣΥΝΘΕΣΗ_ΔΕΙΚΤΩΝ!V73/ΣΥΝΘΕΣΗ_ΔΕΙΚΤΩΝ!V72)</f>
        <v>1.750087951057143E-3</v>
      </c>
      <c r="W71" s="84">
        <f>LN(ΣΥΝΘΕΣΗ_ΔΕΙΚΤΩΝ!W73/ΣΥΝΘΕΣΗ_ΔΕΙΚΤΩΝ!W72)</f>
        <v>7.38010729762246E-3</v>
      </c>
      <c r="X71" s="85">
        <f>LN(ΣΥΝΘΕΣΗ_ΔΕΙΚΤΩΝ!X73/ΣΥΝΘΕΣΗ_ΔΕΙΚΤΩΝ!X72)</f>
        <v>9.0457423679657714E-3</v>
      </c>
      <c r="Y71" s="90">
        <f>LN(ΣΥΝΘΕΣΗ_ΔΕΙΚΤΩΝ!AM71/ΣΥΝΘΕΣΗ_ΔΕΙΚΤΩΝ!AM70)</f>
        <v>-1.3155167670043635E-3</v>
      </c>
    </row>
    <row r="72" spans="9:25" x14ac:dyDescent="0.25">
      <c r="I72" s="83">
        <v>42930</v>
      </c>
      <c r="J72" s="84">
        <v>4.3010818993907017E-3</v>
      </c>
      <c r="K72" s="84">
        <v>2.0379162336652264E-2</v>
      </c>
      <c r="L72" s="84">
        <v>1.4760415583120455E-2</v>
      </c>
      <c r="M72" s="84">
        <f>LN(ΣΥΝΘΕΣΗ_ΔΕΙΚΤΩΝ!M74/ΣΥΝΘΕΣΗ_ΔΕΙΚΤΩΝ!M73)</f>
        <v>-3.1446566794717194E-3</v>
      </c>
      <c r="N72" s="84">
        <f>LN(ΣΥΝΘΕΣΗ_ΔΕΙΚΤΩΝ!N74/ΣΥΝΘΕΣΗ_ΔΕΙΚΤΩΝ!N73)</f>
        <v>-1.3354076211323326E-2</v>
      </c>
      <c r="O72" s="84">
        <f>LN(ΣΥΝΘΕΣΗ_ΔΕΙΚΤΩΝ!O74/ΣΥΝΘΕΣΗ_ΔΕΙΚΤΩΝ!O73)</f>
        <v>-5.7372503901434594E-3</v>
      </c>
      <c r="P72" s="84">
        <f>LN(ΣΥΝΘΕΣΗ_ΔΕΙΚΤΩΝ!P74/ΣΥΝΘΕΣΗ_ΔΕΙΚΤΩΝ!P73)</f>
        <v>9.8522964430116395E-3</v>
      </c>
      <c r="Q72" s="84">
        <f>LN(ΣΥΝΘΕΣΗ_ΔΕΙΚΤΩΝ!Q74/ΣΥΝΘΕΣΗ_ΔΕΙΚΤΩΝ!Q73)</f>
        <v>-1.8331810816608492E-3</v>
      </c>
      <c r="R72" s="84">
        <f>LN(ΣΥΝΘΕΣΗ_ΔΕΙΚΤΩΝ!R74/ΣΥΝΘΕΣΗ_ΔΕΙΚΤΩΝ!R73)</f>
        <v>1.1070223754247113E-2</v>
      </c>
      <c r="S72" s="84">
        <f>LN(ΣΥΝΘΕΣΗ_ΔΕΙΚΤΩΝ!S74/ΣΥΝΘΕΣΗ_ΔΕΙΚΤΩΝ!S73)</f>
        <v>-2.42424361150628E-3</v>
      </c>
      <c r="T72" s="84">
        <f>LN(ΣΥΝΘΕΣΗ_ΔΕΙΚΤΩΝ!T74/ΣΥΝΘΕΣΗ_ΔΕΙΚΤΩΝ!T73)</f>
        <v>-1.9489384457807256E-3</v>
      </c>
      <c r="U72" s="84">
        <f>LN(ΣΥΝΘΕΣΗ_ΔΕΙΚΤΩΝ!U74/ΣΥΝΘΕΣΗ_ΔΕΙΚΤΩΝ!U73)</f>
        <v>6.629858538669803E-3</v>
      </c>
      <c r="V72" s="84">
        <f>LN(ΣΥΝΘΕΣΗ_ΔΕΙΚΤΩΝ!V74/ΣΥΝΘΕΣΗ_ΔΕΙΚΤΩΝ!V73)</f>
        <v>-3.5032440803166739E-3</v>
      </c>
      <c r="W72" s="84">
        <f>LN(ΣΥΝΘΕΣΗ_ΔΕΙΚΤΩΝ!W74/ΣΥΝΘΕΣΗ_ΔΕΙΚΤΩΝ!W73)</f>
        <v>-5.8997221271882708E-3</v>
      </c>
      <c r="X72" s="85">
        <f>LN(ΣΥΝΘΕΣΗ_ΔΕΙΚΤΩΝ!X74/ΣΥΝΘΕΣΗ_ΔΕΙΚΤΩΝ!X73)</f>
        <v>2.0240645614814316E-3</v>
      </c>
      <c r="Y72" s="90">
        <f>LN(ΣΥΝΘΕΣΗ_ΔΕΙΚΤΩΝ!AM72/ΣΥΝΘΕΣΗ_ΔΕΙΚΤΩΝ!AM71)</f>
        <v>1.216451031195172E-2</v>
      </c>
    </row>
    <row r="73" spans="9:25" x14ac:dyDescent="0.25">
      <c r="I73" s="83">
        <v>42933</v>
      </c>
      <c r="J73" s="84">
        <v>-3.2240758717527879E-3</v>
      </c>
      <c r="K73" s="84">
        <v>-1.3053122244579329E-2</v>
      </c>
      <c r="L73" s="84">
        <v>-1.8331810816608492E-3</v>
      </c>
      <c r="M73" s="84">
        <f>LN(ΣΥΝΘΕΣΗ_ΔΕΙΚΤΩΝ!M75/ΣΥΝΘΕΣΗ_ΔΕΙΚΤΩΝ!M74)</f>
        <v>-1.5873349156290122E-2</v>
      </c>
      <c r="N73" s="84">
        <f>LN(ΣΥΝΘΕΣΗ_ΔΕΙΚΤΩΝ!N75/ΣΥΝΘΕΣΗ_ΔΕΙΚΤΩΝ!N74)</f>
        <v>9.7762548634393112E-3</v>
      </c>
      <c r="O73" s="84">
        <f>LN(ΣΥΝΘΕΣΗ_ΔΕΙΚΤΩΝ!O75/ΣΥΝΘΕΣΗ_ΔΕΙΚΤΩΝ!O74)</f>
        <v>-1.6241656328631723E-2</v>
      </c>
      <c r="P73" s="84">
        <f>LN(ΣΥΝΘΕΣΗ_ΔΕΙΚΤΩΝ!P75/ΣΥΝΘΕΣΗ_ΔΕΙΚΤΩΝ!P74)</f>
        <v>-1.9627091678487058E-3</v>
      </c>
      <c r="Q73" s="84">
        <f>LN(ΣΥΝΘΕΣΗ_ΔΕΙΚΤΩΝ!Q75/ΣΥΝΘΕΣΗ_ΔΕΙΚΤΩΝ!Q74)</f>
        <v>3.0534374868902482E-3</v>
      </c>
      <c r="R73" s="84">
        <f>LN(ΣΥΝΘΕΣΗ_ΔΕΙΚΤΩΝ!R75/ΣΥΝΘΕΣΗ_ΔΕΙΚΤΩΝ!R74)</f>
        <v>-9.1785229022888577E-4</v>
      </c>
      <c r="S73" s="84">
        <f>LN(ΣΥΝΘΕΣΗ_ΔΕΙΚΤΩΝ!S75/ΣΥΝΘΕΣΗ_ΔΕΙΚΤΩΝ!S74)</f>
        <v>-3.7087068662335958E-2</v>
      </c>
      <c r="T73" s="84">
        <f>LN(ΣΥΝΘΕΣΗ_ΔΕΙΚΤΩΝ!T75/ΣΥΝΘΕΣΗ_ΔΕΙΚΤΩΝ!T74)</f>
        <v>-9.0143663514888426E-3</v>
      </c>
      <c r="U73" s="84">
        <f>LN(ΣΥΝΘΕΣΗ_ΔΕΙΚΤΩΝ!U75/ΣΥΝΘΕΣΗ_ΔΕΙΚΤΩΝ!U74)</f>
        <v>2.178735418490723E-2</v>
      </c>
      <c r="V73" s="84">
        <f>LN(ΣΥΝΘΕΣΗ_ΔΕΙΚΤΩΝ!V75/ΣΥΝΘΕΣΗ_ΔΕΙΚΤΩΝ!V74)</f>
        <v>-3.3394881198026017E-3</v>
      </c>
      <c r="W73" s="84">
        <f>LN(ΣΥΝΘΕΣΗ_ΔΕΙΚΤΩΝ!W75/ΣΥΝΘΕΣΗ_ΔΕΙΚΤΩΝ!W74)</f>
        <v>6.5832062849861941E-2</v>
      </c>
      <c r="X73" s="85">
        <f>LN(ΣΥΝΘΕΣΗ_ΔΕΙΚΤΩΝ!X75/ΣΥΝΘΕΣΗ_ΔΕΙΚΤΩΝ!X74)</f>
        <v>-6.5367075984627413E-3</v>
      </c>
      <c r="Y73" s="90">
        <f>LN(ΣΥΝΘΕΣΗ_ΔΕΙΚΤΩΝ!AM73/ΣΥΝΘΕΣΗ_ΔΕΙΚΤΩΝ!AM72)</f>
        <v>3.4268838981980285E-3</v>
      </c>
    </row>
    <row r="74" spans="9:25" x14ac:dyDescent="0.25">
      <c r="I74" s="83">
        <v>42934</v>
      </c>
      <c r="J74" s="84">
        <v>-7.5635152572445076E-3</v>
      </c>
      <c r="K74" s="84">
        <v>-1.4706147389695449E-2</v>
      </c>
      <c r="L74" s="84">
        <v>3.0534374868902482E-3</v>
      </c>
      <c r="M74" s="84">
        <f>LN(ΣΥΝΘΕΣΗ_ΔΕΙΚΤΩΝ!M76/ΣΥΝΘΕΣΗ_ΔΕΙΚΤΩΝ!M75)</f>
        <v>1.901800583576195E-2</v>
      </c>
      <c r="N74" s="84">
        <f>LN(ΣΥΝΘΕΣΗ_ΔΕΙΚΤΩΝ!N76/ΣΥΝΘΕΣΗ_ΔΕΙΚΤΩΝ!N75)</f>
        <v>-1.5372793188864781E-3</v>
      </c>
      <c r="O74" s="84">
        <f>LN(ΣΥΝΘΕΣΗ_ΔΕΙΚΤΩΝ!O76/ΣΥΝΘΕΣΗ_ΔΕΙΚΤΩΝ!O75)</f>
        <v>1.3937507843781458E-2</v>
      </c>
      <c r="P74" s="84">
        <f>LN(ΣΥΝΘΕΣΗ_ΔΕΙΚΤΩΝ!P76/ΣΥΝΘΕΣΗ_ΔΕΙΚΤΩΝ!P75)</f>
        <v>1.9627091678486889E-3</v>
      </c>
      <c r="Q74" s="84">
        <f>LN(ΣΥΝΘΕΣΗ_ΔΕΙΚΤΩΝ!Q76/ΣΥΝΘΕΣΗ_ΔΕΙΚΤΩΝ!Q75)</f>
        <v>1.392695837468369E-2</v>
      </c>
      <c r="R74" s="84">
        <f>LN(ΣΥΝΘΕΣΗ_ΔΕΙΚΤΩΝ!R76/ΣΥΝΘΕΣΗ_ΔΕΙΚΤΩΝ!R75)</f>
        <v>7.3193373422697017E-3</v>
      </c>
      <c r="S74" s="84">
        <f>LN(ΣΥΝΘΕΣΗ_ΔΕΙΚΤΩΝ!S76/ΣΥΝΘΕΣΗ_ΔΕΙΚΤΩΝ!S75)</f>
        <v>-2.5220694327099465E-3</v>
      </c>
      <c r="T74" s="84">
        <f>LN(ΣΥΝΘΕΣΗ_ΔΕΙΚΤΩΝ!T76/ΣΥΝΘΕΣΗ_ΔΕΙΚΤΩΝ!T75)</f>
        <v>0</v>
      </c>
      <c r="U74" s="84">
        <f>LN(ΣΥΝΘΕΣΗ_ΔΕΙΚΤΩΝ!U76/ΣΥΝΘΕΣΗ_ΔΕΙΚΤΩΝ!U75)</f>
        <v>-2.1787354184907182E-2</v>
      </c>
      <c r="V74" s="84">
        <f>LN(ΣΥΝΘΕΣΗ_ΔΕΙΚΤΩΝ!V76/ΣΥΝΘΕΣΗ_ΔΕΙΚΤΩΝ!V75)</f>
        <v>1.1900735483718606E-2</v>
      </c>
      <c r="W74" s="84">
        <f>LN(ΣΥΝΘΕΣΗ_ΔΕΙΚΤΩΝ!W76/ΣΥΝΘΕΣΗ_ΔΕΙΚΤΩΝ!W75)</f>
        <v>4.146515961848618E-3</v>
      </c>
      <c r="X74" s="85">
        <f>LN(ΣΥΝΘΕΣΗ_ΔΕΙΚΤΩΝ!X76/ΣΥΝΘΕΣΗ_ΔΕΙΚΤΩΝ!X75)</f>
        <v>1.5483311670346538E-2</v>
      </c>
      <c r="Y74" s="90">
        <f>LN(ΣΥΝΘΕΣΗ_ΔΕΙΚΤΩΝ!AM74/ΣΥΝΘΕΣΗ_ΔΕΙΚΤΩΝ!AM73)</f>
        <v>1.8780443535769144E-3</v>
      </c>
    </row>
    <row r="75" spans="9:25" x14ac:dyDescent="0.25">
      <c r="I75" s="83">
        <v>42935</v>
      </c>
      <c r="J75" s="84">
        <v>-3.2591012009069429E-3</v>
      </c>
      <c r="K75" s="84">
        <v>3.0636969461889801E-2</v>
      </c>
      <c r="L75" s="84">
        <v>1.392695837468369E-2</v>
      </c>
      <c r="M75" s="84">
        <f>LN(ΣΥΝΘΕΣΗ_ΔΕΙΚΤΩΝ!M77/ΣΥΝΘΕΣΗ_ΔΕΙΚΤΩΝ!M76)</f>
        <v>-4.7207011349374535E-3</v>
      </c>
      <c r="N75" s="84">
        <f>LN(ΣΥΝΘΕΣΗ_ΔΕΙΚΤΩΝ!N77/ΣΥΝΘΕΣΗ_ΔΕΙΚΤΩΝ!N76)</f>
        <v>-1.5504186535965312E-2</v>
      </c>
      <c r="O75" s="84">
        <f>LN(ΣΥΝΘΕΣΗ_ΔΕΙΚΤΩΝ!O77/ΣΥΝΘΕΣΗ_ΔΕΙΚΤΩΝ!O76)</f>
        <v>-5.7837061168488062E-3</v>
      </c>
      <c r="P75" s="84">
        <f>LN(ΣΥΝΘΕΣΗ_ΔΕΙΚΤΩΝ!P77/ΣΥΝΘΕΣΗ_ΔΕΙΚΤΩΝ!P76)</f>
        <v>3.9138993211363148E-3</v>
      </c>
      <c r="Q75" s="84">
        <f>LN(ΣΥΝΘΕΣΗ_ΔΕΙΚΤΩΝ!Q77/ΣΥΝΘΕΣΗ_ΔΕΙΚΤΩΝ!Q76)</f>
        <v>4.2004262178732335E-3</v>
      </c>
      <c r="R75" s="84">
        <f>LN(ΣΥΝΘΕΣΗ_ΔΕΙΚΤΩΝ!R77/ΣΥΝΘΕΣΗ_ΔΕΙΚΤΩΝ!R76)</f>
        <v>-7.3193373422698084E-3</v>
      </c>
      <c r="S75" s="84">
        <f>LN(ΣΥΝΘΕΣΗ_ΔΕΙΚΤΩΝ!S77/ΣΥΝΘΕΣΗ_ΔΕΙΚΤΩΝ!S76)</f>
        <v>1.0050335853501506E-2</v>
      </c>
      <c r="T75" s="84">
        <f>LN(ΣΥΝΘΕΣΗ_ΔΕΙΚΤΩΝ!T77/ΣΥΝΘΕΣΗ_ΔΕΙΚΤΩΝ!T76)</f>
        <v>-1.7875351826963193E-2</v>
      </c>
      <c r="U75" s="84">
        <f>LN(ΣΥΝΘΕΣΗ_ΔΕΙΚΤΩΝ!U77/ΣΥΝΘΕΣΗ_ΔΕΙΚΤΩΝ!U76)</f>
        <v>2.178735418490723E-2</v>
      </c>
      <c r="V75" s="84">
        <f>LN(ΣΥΝΘΕΣΗ_ΔΕΙΚΤΩΝ!V77/ΣΥΝΘΕΣΗ_ΔΕΙΚΤΩΝ!V76)</f>
        <v>-1.7196423058428931E-2</v>
      </c>
      <c r="W75" s="84">
        <f>LN(ΣΥΝΘΕΣΗ_ΔΕΙΚΤΩΝ!W77/ΣΥΝΘΕΣΗ_ΔΕΙΚΤΩΝ!W76)</f>
        <v>-6.9204428445737952E-3</v>
      </c>
      <c r="X75" s="85">
        <f>LN(ΣΥΝΘΕΣΗ_ΔΕΙΚΤΩΝ!X77/ΣΥΝΘΕΣΗ_ΔΕΙΚΤΩΝ!X76)</f>
        <v>0</v>
      </c>
      <c r="Y75" s="90">
        <f>LN(ΣΥΝΘΕΣΗ_ΔΕΙΚΤΩΝ!AM75/ΣΥΝΘΕΣΗ_ΔΕΙΚΤΩΝ!AM74)</f>
        <v>-1.1734155679730775E-2</v>
      </c>
    </row>
    <row r="76" spans="9:25" x14ac:dyDescent="0.25">
      <c r="I76" s="83">
        <v>42936</v>
      </c>
      <c r="J76" s="84">
        <v>1.1898463791614737E-2</v>
      </c>
      <c r="K76" s="84">
        <v>-2.8776998276150581E-3</v>
      </c>
      <c r="L76" s="84">
        <v>4.2004262178732335E-3</v>
      </c>
      <c r="M76" s="84">
        <f>LN(ΣΥΝΘΕΣΗ_ΔΕΙΚΤΩΝ!M78/ΣΥΝΘΕΣΗ_ΔΕΙΚΤΩΝ!M77)</f>
        <v>-1.750243564977267E-2</v>
      </c>
      <c r="N76" s="84">
        <f>LN(ΣΥΝΘΕΣΗ_ΔΕΙΚΤΩΝ!N78/ΣΥΝΘΕΣΗ_ΔΕΙΚΤΩΝ!N77)</f>
        <v>-2.7992321480104488E-2</v>
      </c>
      <c r="O76" s="84">
        <f>LN(ΣΥΝΘΕΣΗ_ΔΕΙΚΤΩΝ!O78/ΣΥΝΘΕΣΗ_ΔΕΙΚΤΩΝ!O77)</f>
        <v>-1.2843142090318843E-2</v>
      </c>
      <c r="P76" s="84">
        <f>LN(ΣΥΝΘΕΣΗ_ΔΕΙΚΤΩΝ!P78/ΣΥΝΘΕΣΗ_ΔΕΙΚΤΩΝ!P77)</f>
        <v>-5.8766084889850419E-3</v>
      </c>
      <c r="Q76" s="84">
        <f>LN(ΣΥΝΘΕΣΗ_ΔΕΙΚΤΩΝ!Q78/ΣΥΝΘΕΣΗ_ΔΕΙΚΤΩΝ!Q77)</f>
        <v>-1.995832803966574E-2</v>
      </c>
      <c r="R76" s="84">
        <f>LN(ΣΥΝΘΕΣΗ_ΔΕΙΚΤΩΝ!R78/ΣΥΝΘΕΣΗ_ΔΕΙΚΤΩΝ!R77)</f>
        <v>-9.1869551707246934E-4</v>
      </c>
      <c r="S76" s="84">
        <f>LN(ΣΥΝΘΕΣΗ_ΔΕΙΚΤΩΝ!S78/ΣΥΝΘΕΣΗ_ΔΕΙΚΤΩΝ!S77)</f>
        <v>-1.2578782206860073E-2</v>
      </c>
      <c r="T76" s="84">
        <f>LN(ΣΥΝΘΕΣΗ_ΔΕΙΚΤΩΝ!T78/ΣΥΝΘΕΣΗ_ΔΕΙΚΤΩΝ!T77)</f>
        <v>-5.478001142831132E-2</v>
      </c>
      <c r="U76" s="84">
        <f>LN(ΣΥΝΘΕΣΗ_ΔΕΙΚΤΩΝ!U78/ΣΥΝΘΕΣΗ_ΔΕΙΚΤΩΝ!U77)</f>
        <v>-1.4472032608534319E-2</v>
      </c>
      <c r="V76" s="84">
        <f>LN(ΣΥΝΘΕΣΗ_ΔΕΙΚΤΩΝ!V78/ΣΥΝΘΕΣΗ_ΔΕΙΚΤΩΝ!V77)</f>
        <v>8.8106296821549059E-3</v>
      </c>
      <c r="W76" s="84">
        <f>LN(ΣΥΝΘΕΣΗ_ΔΕΙΚΤΩΝ!W78/ΣΥΝΘΕΣΗ_ΔΕΙΚΤΩΝ!W77)</f>
        <v>2.7739268827252244E-3</v>
      </c>
      <c r="X76" s="85">
        <f>LN(ΣΥΝΘΕΣΗ_ΔΕΙΚΤΩΝ!X78/ΣΥΝΘΕΣΗ_ΔΕΙΚΤΩΝ!X77)</f>
        <v>6.6578142068672566E-3</v>
      </c>
      <c r="Y76" s="90">
        <f>LN(ΣΥΝΘΕΣΗ_ΔΕΙΚΤΩΝ!AM76/ΣΥΝΘΕΣΗ_ΔΕΙΚΤΩΝ!AM75)</f>
        <v>6.4292274279558366E-3</v>
      </c>
    </row>
    <row r="77" spans="9:25" x14ac:dyDescent="0.25">
      <c r="I77" s="83">
        <v>42937</v>
      </c>
      <c r="J77" s="84">
        <v>-2.9462032730316334E-2</v>
      </c>
      <c r="K77" s="84">
        <v>2.877699827614974E-3</v>
      </c>
      <c r="L77" s="84">
        <v>-1.995832803966574E-2</v>
      </c>
      <c r="M77" s="84">
        <f>LN(ΣΥΝΘΕΣΗ_ΔΕΙΚΤΩΝ!M79/ΣΥΝΘΕΣΗ_ΔΕΙΚΤΩΝ!M78)</f>
        <v>3.205130948948331E-3</v>
      </c>
      <c r="N77" s="84">
        <f>LN(ΣΥΝΘΕΣΗ_ΔΕΙΚΤΩΝ!N79/ΣΥΝΘΕΣΗ_ΔΕΙΚΤΩΝ!N78)</f>
        <v>2.4862428471176864E-2</v>
      </c>
      <c r="O77" s="84">
        <f>LN(ΣΥΝΘΕΣΗ_ΔΕΙΚΤΩΝ!O79/ΣΥΝΘΕΣΗ_ΔΕΙΚΤΩΝ!O78)</f>
        <v>8.1919709145881585E-3</v>
      </c>
      <c r="P77" s="84">
        <f>LN(ΣΥΝΘΕΣΗ_ΔΕΙΚΤΩΝ!P79/ΣΥΝΘΕΣΗ_ΔΕΙΚΤΩΝ!P78)</f>
        <v>-9.8717484791541171E-3</v>
      </c>
      <c r="Q77" s="84">
        <f>LN(ΣΥΝΘΕΣΗ_ΔΕΙΚΤΩΝ!Q79/ΣΥΝΘΕΣΗ_ΔΕΙΚΤΩΝ!Q78)</f>
        <v>-6.7422872633789727E-3</v>
      </c>
      <c r="R77" s="84">
        <f>LN(ΣΥΝΘΕΣΗ_ΔΕΙΚΤΩΝ!R79/ΣΥΝΘΕΣΗ_ΔΕΙΚΤΩΝ!R78)</f>
        <v>9.149194653587862E-3</v>
      </c>
      <c r="S77" s="84">
        <f>LN(ΣΥΝΘΕΣΗ_ΔΕΙΚΤΩΝ!S79/ΣΥΝΘΕΣΗ_ΔΕΙΚΤΩΝ!S78)</f>
        <v>0</v>
      </c>
      <c r="T77" s="84">
        <f>LN(ΣΥΝΘΕΣΗ_ΔΕΙΚΤΩΝ!T79/ΣΥΝΘΕΣΗ_ΔΕΙΚΤΩΝ!T78)</f>
        <v>2.2190569329365407E-2</v>
      </c>
      <c r="U77" s="84">
        <f>LN(ΣΥΝΘΕΣΗ_ΔΕΙΚΤΩΝ!U79/ΣΥΝΘΕΣΗ_ΔΕΙΚΤΩΝ!U78)</f>
        <v>1.447203260853425E-2</v>
      </c>
      <c r="V77" s="84">
        <f>LN(ΣΥΝΘΕΣΗ_ΔΕΙΚΤΩΝ!V79/ΣΥΝΘΕΣΗ_ΔΕΙΚΤΩΝ!V78)</f>
        <v>1.2205905679503545E-2</v>
      </c>
      <c r="W77" s="84">
        <f>LN(ΣΥΝΘΕΣΗ_ΔΕΙΚΤΩΝ!W79/ΣΥΝΘΕΣΗ_ΔΕΙΚΤΩΝ!W78)</f>
        <v>-4.1637811717795013E-3</v>
      </c>
      <c r="X77" s="85">
        <f>LN(ΣΥΝΘΕΣΗ_ΔΕΙΚΤΩΝ!X79/ΣΥΝΘΕΣΗ_ΔΕΙΚΤΩΝ!X78)</f>
        <v>-4.4336140016723816E-3</v>
      </c>
      <c r="Y77" s="90">
        <f>LN(ΣΥΝΘΕΣΗ_ΔΕΙΚΤΩΝ!AM77/ΣΥΝΘΕΣΗ_ΔΕΙΚΤΩΝ!AM76)</f>
        <v>1.1709054777897666E-3</v>
      </c>
    </row>
    <row r="78" spans="9:25" x14ac:dyDescent="0.25">
      <c r="I78" s="83">
        <v>42940</v>
      </c>
      <c r="J78" s="84">
        <v>0</v>
      </c>
      <c r="K78" s="84">
        <v>-8.6580627431145415E-3</v>
      </c>
      <c r="L78" s="84">
        <v>-6.7422872633789727E-3</v>
      </c>
      <c r="M78" s="84">
        <f>LN(ΣΥΝΘΕΣΗ_ΔΕΙΚΤΩΝ!M80/ΣΥΝΘΕΣΗ_ΔΕΙΚΤΩΝ!M79)</f>
        <v>7.9681696491768813E-3</v>
      </c>
      <c r="N78" s="84">
        <f>LN(ΣΥΝΘΕΣΗ_ΔΕΙΚΤΩΝ!N80/ΣΥΝΘΕΣΗ_ΔΕΙΚΤΩΝ!N79)</f>
        <v>-7.3414068583677449E-3</v>
      </c>
      <c r="O78" s="84">
        <f>LN(ΣΥΝΘΕΣΗ_ΔΕΙΚΤΩΝ!O80/ΣΥΝΘΕΣΗ_ΔΕΙΚΤΩΝ!O79)</f>
        <v>-1.645160489200528E-2</v>
      </c>
      <c r="P78" s="84">
        <f>LN(ΣΥΝΘΕΣΗ_ΔΕΙΚΤΩΝ!P80/ΣΥΝΘΕΣΗ_ΔΕΙΚΤΩΝ!P79)</f>
        <v>-1.9860979716294028E-3</v>
      </c>
      <c r="Q78" s="84">
        <f>LN(ΣΥΝΘΕΣΗ_ΔΕΙΚΤΩΝ!Q80/ΣΥΝΘΕΣΗ_ΔΕΙΚΤΩΝ!Q79)</f>
        <v>-6.1690510267153522E-3</v>
      </c>
      <c r="R78" s="84">
        <f>LN(ΣΥΝΘΕΣΗ_ΔΕΙΚΤΩΝ!R80/ΣΥΝΘΕΣΗ_ΔΕΙΚΤΩΝ!R79)</f>
        <v>-7.3126468462866023E-3</v>
      </c>
      <c r="S78" s="84">
        <f>LN(ΣΥΝΘΕΣΗ_ΔΕΙΚΤΩΝ!S80/ΣΥΝΘΕΣΗ_ΔΕΙΚΤΩΝ!S79)</f>
        <v>0</v>
      </c>
      <c r="T78" s="84">
        <f>LN(ΣΥΝΘΕΣΗ_ΔΕΙΚΤΩΝ!T80/ΣΥΝΘΕΣΗ_ΔΕΙΚΤΩΝ!T79)</f>
        <v>0</v>
      </c>
      <c r="U78" s="84">
        <f>LN(ΣΥΝΘΕΣΗ_ΔΕΙΚΤΩΝ!U80/ΣΥΝΘΕΣΗ_ΔΕΙΚΤΩΝ!U79)</f>
        <v>-2.1787354184907182E-2</v>
      </c>
      <c r="V78" s="84">
        <f>LN(ΣΥΝΘΕΣΗ_ΔΕΙΚΤΩΝ!V80/ΣΥΝΘΕΣΗ_ΔΕΙΚΤΩΝ!V79)</f>
        <v>-2.2788015010040696E-2</v>
      </c>
      <c r="W78" s="84">
        <f>LN(ΣΥΝΘΕΣΗ_ΔΕΙΚΤΩΝ!W80/ΣΥΝΘΕΣΗ_ΔΕΙΚΤΩΝ!W79)</f>
        <v>-5.5788150270389978E-3</v>
      </c>
      <c r="X78" s="85">
        <f>LN(ΣΥΝΘΕΣΗ_ΔΕΙΚΤΩΝ!X80/ΣΥΝΘΕΣΗ_ΔΕΙΚΤΩΝ!X79)</f>
        <v>-2.2242002051947938E-3</v>
      </c>
      <c r="Y78" s="90">
        <f>LN(ΣΥΝΘΕΣΗ_ΔΕΙΚΤΩΝ!AM78/ΣΥΝΘΕΣΗ_ΔΕΙΚΤΩΝ!AM77)</f>
        <v>-1.0079414476070395E-2</v>
      </c>
    </row>
    <row r="79" spans="9:25" x14ac:dyDescent="0.25">
      <c r="I79" s="83">
        <v>42941</v>
      </c>
      <c r="J79" s="84">
        <v>2.2123902829408637E-3</v>
      </c>
      <c r="K79" s="84">
        <v>-1.0196738020515093E-2</v>
      </c>
      <c r="L79" s="84">
        <v>-6.1690510267153522E-3</v>
      </c>
      <c r="M79" s="84">
        <f>LN(ΣΥΝΘΕΣΗ_ΔΕΙΚΤΩΝ!M81/ΣΥΝΘΕΣΗ_ΔΕΙΚΤΩΝ!M80)</f>
        <v>0</v>
      </c>
      <c r="N79" s="84">
        <f>LN(ΣΥΝΘΕΣΗ_ΔΕΙΚΤΩΝ!N81/ΣΥΝΘΕΣΗ_ΔΕΙΚΤΩΝ!N80)</f>
        <v>-1.05318598465859E-3</v>
      </c>
      <c r="O79" s="84">
        <f>LN(ΣΥΝΘΕΣΗ_ΔΕΙΚΤΩΝ!O81/ΣΥΝΘΕΣΗ_ΔΕΙΚΤΩΝ!O80)</f>
        <v>-5.9417881287508034E-3</v>
      </c>
      <c r="P79" s="84">
        <f>LN(ΣΥΝΘΕΣΗ_ΔΕΙΚΤΩΝ!P81/ΣΥΝΘΕΣΗ_ΔΕΙΚΤΩΝ!P80)</f>
        <v>-9.9900930750862985E-3</v>
      </c>
      <c r="Q79" s="84">
        <f>LN(ΣΥΝΘΕΣΗ_ΔΕΙΚΤΩΝ!Q81/ΣΥΝΘΕΣΗ_ΔΕΙΚΤΩΝ!Q80)</f>
        <v>-9.950330853168092E-3</v>
      </c>
      <c r="R79" s="84">
        <f>LN(ΣΥΝΘΕΣΗ_ΔΕΙΚΤΩΝ!R81/ΣΥΝΘΕΣΗ_ΔΕΙΚΤΩΝ!R80)</f>
        <v>9.1324835632724723E-3</v>
      </c>
      <c r="S79" s="84">
        <f>LN(ΣΥΝΘΕΣΗ_ΔΕΙΚΤΩΝ!S81/ΣΥΝΘΕΣΗ_ΔΕΙΚΤΩΝ!S80)</f>
        <v>-1.2739025777429826E-2</v>
      </c>
      <c r="T79" s="84">
        <f>LN(ΣΥΝΘΕΣΗ_ΔΕΙΚΤΩΝ!T81/ΣΥΝΘΕΣΗ_ΔΕΙΚΤΩΝ!T80)</f>
        <v>-2.0725396019723123E-3</v>
      </c>
      <c r="U79" s="84">
        <f>LN(ΣΥΝΘΕΣΗ_ΔΕΙΚΤΩΝ!U81/ΣΥΝΘΕΣΗ_ΔΕΙΚΤΩΝ!U80)</f>
        <v>-6.6298585386696885E-3</v>
      </c>
      <c r="V79" s="84">
        <f>LN(ΣΥΝΘΕΣΗ_ΔΕΙΚΤΩΝ!V81/ΣΥΝΘΕΣΗ_ΔΕΙΚΤΩΝ!V80)</f>
        <v>2.278801501004056E-2</v>
      </c>
      <c r="W79" s="84">
        <f>LN(ΣΥΝΘΕΣΗ_ΔΕΙΚΤΩΝ!W81/ΣΥΝΘΕΣΗ_ΔΕΙΚΤΩΝ!W80)</f>
        <v>-2.1202207650603051E-2</v>
      </c>
      <c r="X79" s="85">
        <f>LN(ΣΥΝΘΕΣΗ_ΔΕΙΚΤΩΝ!X81/ΣΥΝΘΕΣΗ_ΔΕΙΚΤΩΝ!X80)</f>
        <v>-2.2291583015949254E-3</v>
      </c>
      <c r="Y79" s="90">
        <f>LN(ΣΥΝΘΕΣΗ_ΔΕΙΚΤΩΝ!AM79/ΣΥΝΘΕΣΗ_ΔΕΙΚΤΩΝ!AM78)</f>
        <v>3.6577348690853746E-3</v>
      </c>
    </row>
    <row r="80" spans="9:25" x14ac:dyDescent="0.25">
      <c r="I80" s="83">
        <v>42942</v>
      </c>
      <c r="J80" s="84">
        <v>-1.4468811119916774E-2</v>
      </c>
      <c r="K80" s="84">
        <v>-3.7289928245472892E-2</v>
      </c>
      <c r="L80" s="84">
        <v>-9.950330853168092E-3</v>
      </c>
      <c r="M80" s="84">
        <f>LN(ΣΥΝΘΕΣΗ_ΔΕΙΚΤΩΝ!M82/ΣΥΝΘΕΣΗ_ΔΕΙΚΤΩΝ!M81)</f>
        <v>4.7506027585977988E-3</v>
      </c>
      <c r="N80" s="84">
        <f>LN(ΣΥΝΘΕΣΗ_ΔΕΙΚΤΩΝ!N82/ΣΥΝΘΕΣΗ_ΔΕΙΚΤΩΝ!N81)</f>
        <v>2.6308881262763952E-3</v>
      </c>
      <c r="O80" s="84">
        <f>LN(ΣΥΝΘΕΣΗ_ΔΕΙΚΤΩΝ!O82/ΣΥΝΘΕΣΗ_ΔΕΙΚΤΩΝ!O81)</f>
        <v>-1.8040176557734464E-2</v>
      </c>
      <c r="P80" s="84">
        <f>LN(ΣΥΝΘΕΣΗ_ΔΕΙΚΤΩΝ!P82/ΣΥΝΘΕΣΗ_ΔΕΙΚΤΩΝ!P81)</f>
        <v>-1.0045204260055874E-3</v>
      </c>
      <c r="Q80" s="84">
        <f>LN(ΣΥΝΘΕΣΗ_ΔΕΙΚΤΩΝ!Q82/ΣΥΝΘΕΣΗ_ΔΕΙΚΤΩΝ!Q81)</f>
        <v>-6.2696130135953742E-3</v>
      </c>
      <c r="R80" s="84">
        <f>LN(ΣΥΝΘΕΣΗ_ΔΕΙΚΤΩΝ!R82/ΣΥΝΘΕΣΗ_ΔΕΙΚΤΩΝ!R81)</f>
        <v>-4.5558165358608018E-3</v>
      </c>
      <c r="S80" s="84">
        <f>LN(ΣΥΝΘΕΣΗ_ΔΕΙΚΤΩΝ!S82/ΣΥΝΘΕΣΗ_ΔΕΙΚΤΩΝ!S81)</f>
        <v>-5.1413995004186523E-3</v>
      </c>
      <c r="T80" s="84">
        <f>LN(ΣΥΝΘΕΣΗ_ΔΕΙΚΤΩΝ!T82/ΣΥΝΘΕΣΗ_ΔΕΙΚΤΩΝ!T81)</f>
        <v>4.1485169647036878E-4</v>
      </c>
      <c r="U80" s="84">
        <f>LN(ΣΥΝΘΕΣΗ_ΔΕΙΚΤΩΝ!U82/ΣΥΝΘΕΣΗ_ΔΕΙΚΤΩΝ!U81)</f>
        <v>0</v>
      </c>
      <c r="V80" s="84">
        <f>LN(ΣΥΝΘΕΣΗ_ΔΕΙΚΤΩΝ!V82/ΣΥΝΘΕΣΗ_ΔΕΙΚΤΩΝ!V81)</f>
        <v>-3.4722257107490922E-3</v>
      </c>
      <c r="W80" s="84">
        <f>LN(ΣΥΝΘΕΣΗ_ΔΕΙΚΤΩΝ!W82/ΣΥΝΘΕΣΗ_ΔΕΙΚΤΩΝ!W81)</f>
        <v>-4.5296274915176085E-2</v>
      </c>
      <c r="X80" s="85">
        <f>LN(ΣΥΝΘΕΣΗ_ΔΕΙΚΤΩΝ!X82/ΣΥΝΘΕΣΗ_ΔΕΙΚΤΩΝ!X81)</f>
        <v>-8.7415103317702286E-3</v>
      </c>
      <c r="Y80" s="90">
        <f>LN(ΣΥΝΘΕΣΗ_ΔΕΙΚΤΩΝ!AM80/ΣΥΝΘΕΣΗ_ΔΕΙΚΤΩΝ!AM79)</f>
        <v>-7.1153646296553807E-3</v>
      </c>
    </row>
    <row r="81" spans="9:25" x14ac:dyDescent="0.25">
      <c r="I81" s="83">
        <v>42943</v>
      </c>
      <c r="J81" s="84">
        <v>8.9286307443013982E-3</v>
      </c>
      <c r="K81" s="84">
        <v>-4.5696956900652969E-3</v>
      </c>
      <c r="L81" s="84">
        <v>-6.2696130135953742E-3</v>
      </c>
      <c r="M81" s="84">
        <f>LN(ΣΥΝΘΕΣΗ_ΔΕΙΚΤΩΝ!M83/ΣΥΝΘΕΣΗ_ΔΕΙΚΤΩΝ!M82)</f>
        <v>-1.4320053774748445E-2</v>
      </c>
      <c r="N81" s="84">
        <f>LN(ΣΥΝΘΕΣΗ_ΔΕΙΚΤΩΝ!N83/ΣΥΝΘΕΣΗ_ΔΕΙΚΤΩΝ!N82)</f>
        <v>-4.2127497796228984E-3</v>
      </c>
      <c r="O81" s="84">
        <f>LN(ΣΥΝΘΕΣΗ_ΔΕΙΚΤΩΝ!O83/ΣΥΝΘΕΣΗ_ΔΕΙΚΤΩΝ!O82)</f>
        <v>7.2551708811720156E-3</v>
      </c>
      <c r="P81" s="84">
        <f>LN(ΣΥΝΘΕΣΗ_ΔΕΙΚΤΩΝ!P83/ΣΥΝΘΕΣΗ_ΔΕΙΚΤΩΝ!P82)</f>
        <v>-6.0484055358804812E-3</v>
      </c>
      <c r="Q81" s="84">
        <f>LN(ΣΥΝΘΕΣΗ_ΔΕΙΚΤΩΝ!Q83/ΣΥΝΘΕΣΗ_ΔΕΙΚΤΩΝ!Q82)</f>
        <v>-1.2586534071961774E-3</v>
      </c>
      <c r="R81" s="84">
        <f>LN(ΣΥΝΘΕΣΗ_ΔΕΙΚΤΩΝ!R83/ΣΥΝΘΕΣΗ_ΔΕΙΚΤΩΝ!R82)</f>
        <v>9.1282525735968166E-4</v>
      </c>
      <c r="S81" s="84">
        <f>LN(ΣΥΝΘΕΣΗ_ΔΕΙΚΤΩΝ!S83/ΣΥΝΘΕΣΗ_ΔΕΙΚΤΩΝ!S82)</f>
        <v>1.2804272245987968E-2</v>
      </c>
      <c r="T81" s="84">
        <f>LN(ΣΥΝΘΕΣΗ_ΔΕΙΚΤΩΝ!T83/ΣΥΝΘΕΣΗ_ΔΕΙΚΤΩΝ!T82)</f>
        <v>-1.6604403980990696E-3</v>
      </c>
      <c r="U81" s="84">
        <f>LN(ΣΥΝΘΕΣΗ_ΔΕΙΚΤΩΝ!U83/ΣΥΝΘΕΣΗ_ΔΕΙΚΤΩΝ!U82)</f>
        <v>-7.4184316475505154E-3</v>
      </c>
      <c r="V81" s="84">
        <f>LN(ΣΥΝΘΕΣΗ_ΔΕΙΚΤΩΝ!V83/ΣΥΝΘΕΣΗ_ΔΕΙΚΤΩΝ!V82)</f>
        <v>0</v>
      </c>
      <c r="W81" s="84">
        <f>LN(ΣΥΝΘΕΣΗ_ΔΕΙΚΤΩΝ!W83/ΣΥΝΘΕΣΗ_ΔΕΙΚΤΩΝ!W82)</f>
        <v>-2.2676708671029815E-2</v>
      </c>
      <c r="X81" s="85">
        <f>LN(ΣΥΝΘΕΣΗ_ΔΕΙΚΤΩΝ!X83/ΣΥΝΘΕΣΗ_ΔΕΙΚΤΩΝ!X82)</f>
        <v>4.2682306738921387E-3</v>
      </c>
      <c r="Y81" s="90">
        <f>LN(ΣΥΝΘΕΣΗ_ΔΕΙΚΤΩΝ!AM81/ΣΥΝΘΕΣΗ_ΔΕΙΚΤΩΝ!AM80)</f>
        <v>-1.5347587387303551E-2</v>
      </c>
    </row>
    <row r="82" spans="9:25" x14ac:dyDescent="0.25">
      <c r="I82" s="83">
        <v>42944</v>
      </c>
      <c r="J82" s="84">
        <v>1.3245226750020505E-2</v>
      </c>
      <c r="K82" s="84">
        <v>0</v>
      </c>
      <c r="L82" s="84">
        <v>-1.2586534071961774E-3</v>
      </c>
      <c r="M82" s="84">
        <f>LN(ΣΥΝΘΕΣΗ_ΔΕΙΚΤΩΝ!M84/ΣΥΝΘΕΣΗ_ΔΕΙΚΤΩΝ!M83)</f>
        <v>-8.0450956848315339E-3</v>
      </c>
      <c r="N82" s="84">
        <f>LN(ΣΥΝΘΕΣΗ_ΔΕΙΚΤΩΝ!N84/ΣΥΝΘΕΣΗ_ΔΕΙΚΤΩΝ!N83)</f>
        <v>5.2631700442746909E-3</v>
      </c>
      <c r="O82" s="84">
        <f>LN(ΣΥΝΘΕΣΗ_ΔΕΙΚΤΩΝ!O84/ΣΥΝΘΕΣΗ_ΔΕΙΚΤΩΝ!O83)</f>
        <v>1.197619104671562E-2</v>
      </c>
      <c r="P82" s="84">
        <f>LN(ΣΥΝΘΕΣΗ_ΔΕΙΚΤΩΝ!P84/ΣΥΝΘΕΣΗ_ΔΕΙΚΤΩΝ!P83)</f>
        <v>-1.733852716227308E-2</v>
      </c>
      <c r="Q82" s="84">
        <f>LN(ΣΥΝΘΕΣΗ_ΔΕΙΚΤΩΝ!Q84/ΣΥΝΘΕΣΗ_ΔΕΙΚΤΩΝ!Q83)</f>
        <v>-3.7854934794818561E-3</v>
      </c>
      <c r="R82" s="84">
        <f>LN(ΣΥΝΘΕΣΗ_ΔΕΙΚΤΩΝ!R84/ΣΥΝΘΕΣΗ_ΔΕΙΚΤΩΝ!R83)</f>
        <v>-1.6559716039018558E-2</v>
      </c>
      <c r="S82" s="84">
        <f>LN(ΣΥΝΘΕΣΗ_ΔΕΙΚΤΩΝ!S84/ΣΥΝΘΕΣΗ_ΔΕΙΚΤΩΝ!S83)</f>
        <v>-7.6628727455691371E-3</v>
      </c>
      <c r="T82" s="84">
        <f>LN(ΣΥΝΘΕΣΗ_ΔΕΙΚΤΩΝ!T84/ΣΥΝΘΕΣΗ_ΔΕΙΚΤΩΝ!T83)</f>
        <v>-2.0991534846940819E-2</v>
      </c>
      <c r="U82" s="84">
        <f>LN(ΣΥΝΘΕΣΗ_ΔΕΙΚΤΩΝ!U84/ΣΥΝΘΕΣΗ_ΔΕΙΚΤΩΝ!U83)</f>
        <v>-7.4738763445289643E-3</v>
      </c>
      <c r="V82" s="84">
        <f>LN(ΣΥΝΘΕΣΗ_ΔΕΙΚΤΩΝ!V84/ΣΥΝΘΕΣΗ_ΔΕΙΚΤΩΝ!V83)</f>
        <v>8.6580627431145311E-3</v>
      </c>
      <c r="W82" s="84">
        <f>LN(ΣΥΝΘΕΣΗ_ΔΕΙΚΤΩΝ!W84/ΣΥΝΘΕΣΗ_ΔΕΙΚΤΩΝ!W83)</f>
        <v>4.5766670274118935E-3</v>
      </c>
      <c r="X82" s="85">
        <f>LN(ΣΥΝΘΕΣΗ_ΔΕΙΚΤΩΝ!X84/ΣΥΝΘΕΣΗ_ΔΕΙΚΤΩΝ!X83)</f>
        <v>-4.2682306738920806E-3</v>
      </c>
      <c r="Y82" s="90">
        <f>LN(ΣΥΝΘΕΣΗ_ΔΕΙΚΤΩΝ!AM82/ΣΥΝΘΕΣΗ_ΔΕΙΚΤΩΝ!AM81)</f>
        <v>-1.404646951440295E-2</v>
      </c>
    </row>
    <row r="83" spans="9:25" x14ac:dyDescent="0.25">
      <c r="I83" s="83">
        <v>42947</v>
      </c>
      <c r="J83" s="84">
        <v>-2.1953905634356152E-3</v>
      </c>
      <c r="K83" s="84">
        <v>1.8154810280371744E-2</v>
      </c>
      <c r="L83" s="84">
        <v>-3.7854934794818561E-3</v>
      </c>
      <c r="M83" s="84">
        <f>LN(ΣΥΝΘΕΣΗ_ΔΕΙΚΤΩΝ!M85/ΣΥΝΘΕΣΗ_ΔΕΙΚΤΩΝ!M84)</f>
        <v>1.284126794832444E-2</v>
      </c>
      <c r="N83" s="84">
        <f>LN(ΣΥΝΘΕΣΗ_ΔΕΙΚΤΩΝ!N85/ΣΥΝΘΕΣΗ_ΔΕΙΚΤΩΝ!N84)</f>
        <v>1.5735644474303165E-3</v>
      </c>
      <c r="O83" s="84">
        <f>LN(ΣΥΝΘΕΣΗ_ΔΕΙΚΤΩΝ!O85/ΣΥΝΘΕΣΗ_ΔΕΙΚΤΩΝ!O84)</f>
        <v>0</v>
      </c>
      <c r="P83" s="84">
        <f>LN(ΣΥΝΘΕΣΗ_ΔΕΙΚΤΩΝ!P85/ΣΥΝΘΕΣΗ_ΔΕΙΚΤΩΝ!P84)</f>
        <v>8.1967672041784907E-3</v>
      </c>
      <c r="Q83" s="84">
        <f>LN(ΣΥΝΘΕΣΗ_ΔΕΙΚΤΩΝ!Q85/ΣΥΝΘΕΣΗ_ΔΕΙΚΤΩΝ!Q84)</f>
        <v>8.8106296821549059E-3</v>
      </c>
      <c r="R83" s="84">
        <f>LN(ΣΥΝΘΕΣΗ_ΔΕΙΚΤΩΝ!R85/ΣΥΝΘΕΣΗ_ΔΕΙΚΤΩΝ!R84)</f>
        <v>1.4733231512984087E-2</v>
      </c>
      <c r="S83" s="84">
        <f>LN(ΣΥΝΘΕΣΗ_ΔΕΙΚΤΩΝ!S85/ΣΥΝΘΕΣΗ_ΔΕΙΚΤΩΝ!S84)</f>
        <v>1.0204170174241668E-2</v>
      </c>
      <c r="T83" s="84">
        <f>LN(ΣΥΝΘΕΣΗ_ΔΕΙΚΤΩΝ!T85/ΣΥΝΘΕΣΗ_ΔΕΙΚΤΩΝ!T84)</f>
        <v>-3.3214180987644691E-2</v>
      </c>
      <c r="U83" s="84">
        <f>LN(ΣΥΝΘΕΣΗ_ΔΕΙΚΤΩΝ!U85/ΣΥΝΘΕΣΗ_ΔΕΙΚΤΩΝ!U84)</f>
        <v>1.4892307992079475E-2</v>
      </c>
      <c r="V83" s="84">
        <f>LN(ΣΥΝΘΕΣΗ_ΔΕΙΚΤΩΝ!V85/ΣΥΝΘΕΣΗ_ΔΕΙΚΤΩΝ!V84)</f>
        <v>0</v>
      </c>
      <c r="W83" s="84">
        <f>LN(ΣΥΝΘΕΣΗ_ΔΕΙΚΤΩΝ!W85/ΣΥΝΘΕΣΗ_ΔΕΙΚΤΩΝ!W84)</f>
        <v>3.4408779685541818E-2</v>
      </c>
      <c r="X83" s="85">
        <f>LN(ΣΥΝΘΕΣΗ_ΔΕΙΚΤΩΝ!X85/ΣΥΝΘΕΣΗ_ΔΕΙΚΤΩΝ!X84)</f>
        <v>6.5073717796078267E-3</v>
      </c>
      <c r="Y83" s="90">
        <f>LN(ΣΥΝΘΕΣΗ_ΔΕΙΚΤΩΝ!AM83/ΣΥΝΘΕΣΗ_ΔΕΙΚΤΩΝ!AM82)</f>
        <v>1.6965188824809487E-3</v>
      </c>
    </row>
    <row r="84" spans="9:25" x14ac:dyDescent="0.25">
      <c r="I84" s="83">
        <v>42948</v>
      </c>
      <c r="J84" s="84">
        <v>0</v>
      </c>
      <c r="K84" s="84">
        <v>1.1922644956906196E-2</v>
      </c>
      <c r="L84" s="84">
        <v>8.8106296821549059E-3</v>
      </c>
      <c r="M84" s="84">
        <f>LN(ΣΥΝΘΕΣΗ_ΔΕΙΚΤΩΝ!M86/ΣΥΝΘΕΣΗ_ΔΕΙΚΤΩΝ!M85)</f>
        <v>1.4252022707201632E-2</v>
      </c>
      <c r="N84" s="84">
        <f>LN(ΣΥΝΘΕΣΗ_ΔΕΙΚΤΩΝ!N86/ΣΥΝΘΕΣΗ_ΔΕΙΚΤΩΝ!N85)</f>
        <v>1.6116803234420055E-2</v>
      </c>
      <c r="O84" s="84">
        <f>LN(ΣΥΝΘΕΣΗ_ΔΕΙΚΤΩΝ!O86/ΣΥΝΘΕΣΗ_ΔΕΙΚΤΩΝ!O85)</f>
        <v>-2.3837913552762504E-3</v>
      </c>
      <c r="P84" s="84">
        <f>LN(ΣΥΝΘΕΣΗ_ΔΕΙΚΤΩΝ!P86/ΣΥΝΘΕΣΗ_ΔΕΙΚΤΩΝ!P85)</f>
        <v>1.2170535620255114E-2</v>
      </c>
      <c r="Q84" s="84">
        <f>LN(ΣΥΝΘΕΣΗ_ΔΕΙΚΤΩΝ!Q86/ΣΥΝΘΕΣΗ_ΔΕΙΚΤΩΝ!Q85)</f>
        <v>3.7523496185503718E-3</v>
      </c>
      <c r="R84" s="84">
        <f>LN(ΣΥΝΘΕΣΗ_ΔΕΙΚΤΩΝ!R86/ΣΥΝΘΕΣΗ_ΔΕΙΚΤΩΝ!R85)</f>
        <v>1.4519311324453369E-2</v>
      </c>
      <c r="S84" s="84">
        <f>LN(ΣΥΝΘΕΣΗ_ΔΕΙΚΤΩΝ!S86/ΣΥΝΘΕΣΗ_ΔΕΙΚΤΩΝ!S85)</f>
        <v>2.5348556031881157E-3</v>
      </c>
      <c r="T84" s="84">
        <f>LN(ΣΥΝΘΕΣΗ_ΔΕΙΚΤΩΝ!T86/ΣΥΝΘΕΣΗ_ΔΕΙΚΤΩΝ!T85)</f>
        <v>4.5442880709375001E-2</v>
      </c>
      <c r="U84" s="84">
        <f>LN(ΣΥΝΘΕΣΗ_ΔΕΙΚΤΩΝ!U86/ΣΥΝΘΕΣΗ_ΔΕΙΚΤΩΝ!U85)</f>
        <v>6.629858538669803E-3</v>
      </c>
      <c r="V84" s="84">
        <f>LN(ΣΥΝΘΕΣΗ_ΔΕΙΚΤΩΝ!V86/ΣΥΝΘΕΣΗ_ΔΕΙΚΤΩΝ!V85)</f>
        <v>1.722653311446156E-3</v>
      </c>
      <c r="W84" s="84">
        <f>LN(ΣΥΝΘΕΣΗ_ΔΕΙΚΤΩΝ!W86/ΣΥΝΘΕΣΗ_ΔΕΙΚΤΩΝ!W85)</f>
        <v>0</v>
      </c>
      <c r="X84" s="85">
        <f>LN(ΣΥΝΘΕΣΗ_ΔΕΙΚΤΩΝ!X86/ΣΥΝΘΕΣΗ_ΔΕΙΚΤΩΝ!X85)</f>
        <v>4.4632968537572856E-3</v>
      </c>
      <c r="Y84" s="90">
        <f>LN(ΣΥΝΘΕΣΗ_ΔΕΙΚΤΩΝ!AM84/ΣΥΝΘΕΣΗ_ΔΕΙΚΤΩΝ!AM83)</f>
        <v>-9.5698027899966207E-3</v>
      </c>
    </row>
    <row r="85" spans="9:25" x14ac:dyDescent="0.25">
      <c r="I85" s="83">
        <v>42949</v>
      </c>
      <c r="J85" s="84">
        <v>1.092907053219023E-2</v>
      </c>
      <c r="K85" s="84">
        <v>-1.0424517335884091E-2</v>
      </c>
      <c r="L85" s="84">
        <v>3.7523496185503718E-3</v>
      </c>
      <c r="M85" s="84">
        <f>LN(ΣΥΝΘΕΣΗ_ΔΕΙΚΤΩΝ!M87/ΣΥΝΘΕΣΗ_ΔΕΙΚΤΩΝ!M86)</f>
        <v>-7.8927007989091531E-3</v>
      </c>
      <c r="N85" s="84">
        <f>LN(ΣΥΝΘΕΣΗ_ΔΕΙΚΤΩΝ!N87/ΣΥΝΘΕΣΗ_ΔΕΙΚΤΩΝ!N86)</f>
        <v>2.5753297777325536E-3</v>
      </c>
      <c r="O85" s="84">
        <f>LN(ΣΥΝΘΕΣΗ_ΔΕΙΚΤΩΝ!O87/ΣΥΝΘΕΣΗ_ΔΕΙΚΤΩΝ!O86)</f>
        <v>-2.3894873973815786E-3</v>
      </c>
      <c r="P85" s="84">
        <f>LN(ΣΥΝΘΕΣΗ_ΔΕΙΚΤΩΝ!P87/ΣΥΝΘΕΣΗ_ΔΕΙΚΤΩΝ!P86)</f>
        <v>6.0301690265912311E-3</v>
      </c>
      <c r="Q85" s="84">
        <f>LN(ΣΥΝΘΕΣΗ_ΔΕΙΚΤΩΝ!Q87/ΣΥΝΘΕΣΗ_ΔΕΙΚΤΩΝ!Q86)</f>
        <v>-1.4461113372662475E-2</v>
      </c>
      <c r="R85" s="84">
        <f>LN(ΣΥΝΘΕΣΗ_ΔΕΙΚΤΩΝ!R87/ΣΥΝΘΕΣΗ_ΔΕΙΚΤΩΝ!R86)</f>
        <v>-9.0498355199179273E-3</v>
      </c>
      <c r="S85" s="84">
        <f>LN(ΣΥΝΘΕΣΗ_ΔΕΙΚΤΩΝ!S87/ΣΥΝΘΕΣΗ_ΔΕΙΚΤΩΝ!S86)</f>
        <v>0</v>
      </c>
      <c r="T85" s="84">
        <f>LN(ΣΥΝΘΕΣΗ_ΔΕΙΚΤΩΝ!T87/ΣΥΝΘΕΣΗ_ΔΕΙΚΤΩΝ!T86)</f>
        <v>3.054302626854723E-2</v>
      </c>
      <c r="U85" s="84">
        <f>LN(ΣΥΝΘΕΣΗ_ΔΕΙΚΤΩΝ!U87/ΣΥΝΘΕΣΗ_ΔΕΙΚΤΩΝ!U86)</f>
        <v>0</v>
      </c>
      <c r="V85" s="84">
        <f>LN(ΣΥΝΘΕΣΗ_ΔΕΙΚΤΩΝ!V87/ΣΥΝΘΕΣΗ_ΔΕΙΚΤΩΝ!V86)</f>
        <v>6.861090379945381E-3</v>
      </c>
      <c r="W85" s="84">
        <f>LN(ΣΥΝΘΕΣΗ_ΔΕΙΚΤΩΝ!W87/ΣΥΝΘΕΣΗ_ΔΕΙΚΤΩΝ!W86)</f>
        <v>1.1696039763191017E-2</v>
      </c>
      <c r="X85" s="85">
        <f>LN(ΣΥΝΘΕΣΗ_ΔΕΙΚΤΩΝ!X87/ΣΥΝΘΕΣΗ_ΔΕΙΚΤΩΝ!X86)</f>
        <v>0</v>
      </c>
      <c r="Y85" s="90">
        <f>LN(ΣΥΝΘΕΣΗ_ΔΕΙΚΤΩΝ!AM85/ΣΥΝΘΕΣΗ_ΔΕΙΚΤΩΝ!AM84)</f>
        <v>6.7855102527091937E-3</v>
      </c>
    </row>
    <row r="86" spans="9:25" x14ac:dyDescent="0.25">
      <c r="I86" s="83">
        <v>42950</v>
      </c>
      <c r="J86" s="84">
        <v>-2.3090635571465644E-2</v>
      </c>
      <c r="K86" s="84">
        <v>-1.4981276210219922E-3</v>
      </c>
      <c r="L86" s="84">
        <v>-1.4461113372662475E-2</v>
      </c>
      <c r="M86" s="84">
        <f>LN(ΣΥΝΘΕΣΗ_ΔΕΙΚΤΩΝ!M88/ΣΥΝΘΕΣΗ_ΔΕΙΚΤΩΝ!M87)</f>
        <v>3.1645596029631616E-3</v>
      </c>
      <c r="N86" s="84">
        <f>LN(ΣΥΝΘΕΣΗ_ΔΕΙΚΤΩΝ!N88/ΣΥΝΘΕΣΗ_ΔΕΙΚΤΩΝ!N87)</f>
        <v>-1.029336169114132E-3</v>
      </c>
      <c r="O86" s="84">
        <f>LN(ΣΥΝΘΕΣΗ_ΔΕΙΚΤΩΝ!O88/ΣΥΝΘΕΣΗ_ΔΕΙΚΤΩΝ!O87)</f>
        <v>-1.2033839563723565E-2</v>
      </c>
      <c r="P86" s="84">
        <f>LN(ΣΥΝΘΕΣΗ_ΔΕΙΚΤΩΝ!P88/ΣΥΝΘΕΣΗ_ΔΕΙΚΤΩΝ!P87)</f>
        <v>-8.0483331828283718E-3</v>
      </c>
      <c r="Q86" s="84">
        <f>LN(ΣΥΝΘΕΣΗ_ΔΕΙΚΤΩΝ!Q88/ΣΥΝΘΕΣΗ_ΔΕΙΚΤΩΝ!Q87)</f>
        <v>-3.1715852782934705E-3</v>
      </c>
      <c r="R86" s="84">
        <f>LN(ΣΥΝΘΕΣΗ_ΔΕΙΚΤΩΝ!R88/ΣΥΝΘΕΣΗ_ΔΕΙΚΤΩΝ!R87)</f>
        <v>-1.8198367169859828E-3</v>
      </c>
      <c r="S86" s="84">
        <f>LN(ΣΥΝΘΕΣΗ_ΔΕΙΚΤΩΝ!S88/ΣΥΝΘΕΣΗ_ΔΕΙΚΤΩΝ!S87)</f>
        <v>5.0505157860685716E-3</v>
      </c>
      <c r="T86" s="84">
        <f>LN(ΣΥΝΘΕΣΗ_ΔΕΙΚΤΩΝ!T88/ΣΥΝΘΕΣΗ_ΔΕΙΚΤΩΝ!T87)</f>
        <v>7.290433262679274E-3</v>
      </c>
      <c r="U86" s="84">
        <f>LN(ΣΥΝΘΕΣΗ_ΔΕΙΚΤΩΝ!U88/ΣΥΝΘΕΣΗ_ΔΕΙΚΤΩΝ!U87)</f>
        <v>7.3153215763729152E-3</v>
      </c>
      <c r="V86" s="84">
        <f>LN(ΣΥΝΘΕΣΗ_ΔΕΙΚΤΩΝ!V88/ΣΥΝΘΕΣΗ_ΔΕΙΚΤΩΝ!V87)</f>
        <v>2.5317807984290001E-2</v>
      </c>
      <c r="W86" s="84">
        <f>LN(ΣΥΝΘΕΣΗ_ΔΕΙΚΤΩΝ!W88/ΣΥΝΘΕΣΗ_ΔΕΙΚΤΩΝ!W87)</f>
        <v>-2.91121020745833E-3</v>
      </c>
      <c r="X86" s="85">
        <f>LN(ΣΥΝΘΕΣΗ_ΔΕΙΚΤΩΝ!X88/ΣΥΝΘΕΣΗ_ΔΕΙΚΤΩΝ!X87)</f>
        <v>4.4434643206579093E-3</v>
      </c>
      <c r="Y86" s="90">
        <f>LN(ΣΥΝΘΕΣΗ_ΔΕΙΚΤΩΝ!AM86/ΣΥΝΘΕΣΗ_ΔΕΙΚΤΩΝ!AM85)</f>
        <v>1.0074548635430189E-2</v>
      </c>
    </row>
    <row r="87" spans="9:25" x14ac:dyDescent="0.25">
      <c r="I87" s="83">
        <v>42951</v>
      </c>
      <c r="J87" s="84">
        <v>4.4395189453651203E-3</v>
      </c>
      <c r="K87" s="84">
        <v>7.4682946075257444E-3</v>
      </c>
      <c r="L87" s="84">
        <v>-3.1715852782934705E-3</v>
      </c>
      <c r="M87" s="84">
        <f>LN(ΣΥΝΘΕΣΗ_ΔΕΙΚΤΩΝ!M89/ΣΥΝΘΕΣΗ_ΔΕΙΚΤΩΝ!M88)</f>
        <v>-4.7506027585978647E-3</v>
      </c>
      <c r="N87" s="84">
        <f>LN(ΣΥΝΘΕΣΗ_ΔΕΙΚΤΩΝ!N89/ΣΥΝΘΕΣΗ_ΔΕΙΚΤΩΝ!N88)</f>
        <v>4.1110027065222876E-3</v>
      </c>
      <c r="O87" s="84">
        <f>LN(ΣΥΝΘΕΣΗ_ΔΕΙΚΤΩΝ!O89/ΣΥΝΘΕΣΗ_ΔΕΙΚΤΩΝ!O88)</f>
        <v>2.4183808642816527E-3</v>
      </c>
      <c r="P87" s="84">
        <f>LN(ΣΥΝΘΕΣΗ_ΔΕΙΚΤΩΝ!P89/ΣΥΝΘΕΣΗ_ΔΕΙΚΤΩΝ!P88)</f>
        <v>7.0458268332026543E-3</v>
      </c>
      <c r="Q87" s="84">
        <f>LN(ΣΥΝΘΕΣΗ_ΔΕΙΚΤΩΝ!Q89/ΣΥΝΘΕΣΗ_ΔΕΙΚΤΩΝ!Q88)</f>
        <v>-7.0130985558719177E-3</v>
      </c>
      <c r="R87" s="84">
        <f>LN(ΣΥΝΘΕΣΗ_ΔΕΙΚΤΩΝ!R89/ΣΥΝΘΕΣΗ_ΔΕΙΚΤΩΝ!R88)</f>
        <v>-8.23049913651548E-3</v>
      </c>
      <c r="S87" s="84">
        <f>LN(ΣΥΝΘΕΣΗ_ΔΕΙΚΤΩΝ!S89/ΣΥΝΘΕΣΗ_ΔΕΙΚΤΩΝ!S88)</f>
        <v>0</v>
      </c>
      <c r="T87" s="84">
        <f>LN(ΣΥΝΘΕΣΗ_ΔΕΙΚΤΩΝ!T89/ΣΥΝΘΕΣΗ_ΔΕΙΚΤΩΝ!T88)</f>
        <v>-3.1150059549159007E-2</v>
      </c>
      <c r="U87" s="84">
        <f>LN(ΣΥΝΘΕΣΗ_ΔΕΙΚΤΩΝ!U89/ΣΥΝΘΕΣΗ_ΔΕΙΚΤΩΝ!U88)</f>
        <v>0</v>
      </c>
      <c r="V87" s="84">
        <f>LN(ΣΥΝΘΕΣΗ_ΔΕΙΚΤΩΝ!V89/ΣΥΝΘΕΣΗ_ΔΕΙΚΤΩΝ!V88)</f>
        <v>-1.0050335853501338E-2</v>
      </c>
      <c r="W87" s="84">
        <f>LN(ΣΥΝΘΕΣΗ_ΔΕΙΚΤΩΝ!W89/ΣΥΝΘΕΣΗ_ΔΕΙΚΤΩΝ!W88)</f>
        <v>-8.7848295557328027E-3</v>
      </c>
      <c r="X87" s="85">
        <f>LN(ΣΥΝΘΕΣΗ_ΔΕΙΚΤΩΝ!X89/ΣΥΝΘΕΣΗ_ΔΕΙΚΤΩΝ!X88)</f>
        <v>-2.2192641154632235E-3</v>
      </c>
      <c r="Y87" s="90">
        <f>LN(ΣΥΝΘΕΣΗ_ΔΕΙΚΤΩΝ!AM87/ΣΥΝΘΕΣΗ_ΔΕΙΚΤΩΝ!AM86)</f>
        <v>-2.6637285091702983E-4</v>
      </c>
    </row>
    <row r="88" spans="9:25" x14ac:dyDescent="0.25">
      <c r="I88" s="83">
        <v>42954</v>
      </c>
      <c r="J88" s="84">
        <v>0</v>
      </c>
      <c r="K88" s="84">
        <v>-1.3483350337286988E-2</v>
      </c>
      <c r="L88" s="84">
        <v>-7.0130985558719177E-3</v>
      </c>
      <c r="M88" s="84">
        <f>LN(ΣΥΝΘΕΣΗ_ΔΕΙΚΤΩΝ!M90/ΣΥΝΘΕΣΗ_ΔΕΙΚΤΩΝ!M89)</f>
        <v>-7.9681696491768449E-3</v>
      </c>
      <c r="N88" s="84">
        <f>LN(ΣΥΝΘΕΣΗ_ΔΕΙΚΤΩΝ!N90/ΣΥΝΘΕΣΗ_ΔΕΙΚΤΩΝ!N89)</f>
        <v>-1.394290596901275E-2</v>
      </c>
      <c r="O88" s="84">
        <f>LN(ΣΥΝΘΕΣΗ_ΔΕΙΚΤΩΝ!O90/ΣΥΝΘΕΣΗ_ΔΕΙΚΤΩΝ!O89)</f>
        <v>4.8192864359489218E-3</v>
      </c>
      <c r="P88" s="84">
        <f>LN(ΣΥΝΘΕΣΗ_ΔΕΙΚΤΩΝ!P90/ΣΥΝΘΕΣΗ_ΔΕΙΚΤΩΝ!P89)</f>
        <v>-1.0035123772400224E-3</v>
      </c>
      <c r="Q88" s="84">
        <f>LN(ΣΥΝΘΕΣΗ_ΔΕΙΚΤΩΝ!Q90/ΣΥΝΘΕΣΗ_ΔΕΙΚΤΩΝ!Q89)</f>
        <v>1.2082817906122468E-2</v>
      </c>
      <c r="R88" s="84">
        <f>LN(ΣΥΝΘΕΣΗ_ΔΕΙΚΤΩΝ!R90/ΣΥΝΘΕΣΗ_ΔΕΙΚΤΩΝ!R89)</f>
        <v>8.2304991365154435E-3</v>
      </c>
      <c r="S88" s="84">
        <f>LN(ΣΥΝΘΕΣΗ_ΔΕΙΚΤΩΝ!S90/ΣΥΝΘΕΣΗ_ΔΕΙΚΤΩΝ!S89)</f>
        <v>0</v>
      </c>
      <c r="T88" s="84">
        <f>LN(ΣΥΝΘΕΣΗ_ΔΕΙΚΤΩΝ!T90/ΣΥΝΘΕΣΗ_ΔΕΙΚΤΩΝ!T89)</f>
        <v>0</v>
      </c>
      <c r="U88" s="84">
        <f>LN(ΣΥΝΘΕΣΗ_ΔΕΙΚΤΩΝ!U90/ΣΥΝΘΕΣΗ_ΔΕΙΚΤΩΝ!U89)</f>
        <v>2.0916738051176297E-2</v>
      </c>
      <c r="V88" s="84">
        <f>LN(ΣΥΝΘΕΣΗ_ΔΕΙΚΤΩΝ!V90/ΣΥΝΘΕΣΗ_ΔΕΙΚΤΩΝ!V89)</f>
        <v>-2.212856251073388E-2</v>
      </c>
      <c r="W88" s="84">
        <f>LN(ΣΥΝΘΕΣΗ_ΔΕΙΚΤΩΝ!W90/ΣΥΝΘΕΣΗ_ΔΕΙΚΤΩΝ!W89)</f>
        <v>-4.4215252578773739E-3</v>
      </c>
      <c r="X88" s="85">
        <f>LN(ΣΥΝΘΕΣΗ_ΔΕΙΚΤΩΝ!X90/ΣΥΝΘΕΣΗ_ΔΕΙΚΤΩΝ!X89)</f>
        <v>0</v>
      </c>
      <c r="Y88" s="90">
        <f>LN(ΣΥΝΘΕΣΗ_ΔΕΙΚΤΩΝ!AM88/ΣΥΝΘΕΣΗ_ΔΕΙΚΤΩΝ!AM87)</f>
        <v>4.470496178509459E-3</v>
      </c>
    </row>
    <row r="89" spans="9:25" x14ac:dyDescent="0.25">
      <c r="I89" s="83">
        <v>42955</v>
      </c>
      <c r="J89" s="84">
        <v>-1.9005602811904408E-2</v>
      </c>
      <c r="K89" s="84">
        <v>-1.509434248854292E-3</v>
      </c>
      <c r="L89" s="84">
        <v>1.2082817906122468E-2</v>
      </c>
      <c r="M89" s="84">
        <f>LN(ΣΥΝΘΕΣΗ_ΔΕΙΚΤΩΝ!M91/ΣΥΝΘΕΣΗ_ΔΕΙΚΤΩΝ!M90)</f>
        <v>-2.2654690564806151E-2</v>
      </c>
      <c r="N89" s="84">
        <f>LN(ΣΥΝΘΕΣΗ_ΔΕΙΚΤΩΝ!N91/ΣΥΝΘΕΣΗ_ΔΕΙΚΤΩΝ!N90)</f>
        <v>2.3131332023418927E-2</v>
      </c>
      <c r="O89" s="84">
        <f>LN(ΣΥΝΘΕΣΗ_ΔΕΙΚΤΩΝ!O91/ΣΥΝΘΕΣΗ_ΔΕΙΚΤΩΝ!O90)</f>
        <v>3.5422829842484273E-2</v>
      </c>
      <c r="P89" s="84">
        <f>LN(ΣΥΝΘΕΣΗ_ΔΕΙΚΤΩΝ!P91/ΣΥΝΘΕΣΗ_ΔΕΙΚΤΩΝ!P90)</f>
        <v>1.003512377240109E-3</v>
      </c>
      <c r="Q89" s="84">
        <f>LN(ΣΥΝΘΕΣΗ_ΔΕΙΚΤΩΝ!Q91/ΣΥΝΘΕΣΗ_ΔΕΙΚΤΩΝ!Q90)</f>
        <v>1.068856450635508E-2</v>
      </c>
      <c r="R89" s="84">
        <f>LN(ΣΥΝΘΕΣΗ_ΔΕΙΚΤΩΝ!R91/ΣΥΝΘΕΣΗ_ΔΕΙΚΤΩΝ!R90)</f>
        <v>-1.0989121575595317E-2</v>
      </c>
      <c r="S89" s="84">
        <f>LN(ΣΥΝΘΕΣΗ_ΔΕΙΚΤΩΝ!S91/ΣΥΝΘΕΣΗ_ΔΕΙΚΤΩΝ!S90)</f>
        <v>0</v>
      </c>
      <c r="T89" s="84">
        <f>LN(ΣΥΝΘΕΣΗ_ΔΕΙΚΤΩΝ!T91/ΣΥΝΘΕΣΗ_ΔΕΙΚΤΩΝ!T90)</f>
        <v>-1.666667052469229E-3</v>
      </c>
      <c r="U89" s="84">
        <f>LN(ΣΥΝΘΕΣΗ_ΔΕΙΚΤΩΝ!U91/ΣΥΝΘΕΣΗ_ΔΕΙΚΤΩΝ!U90)</f>
        <v>0</v>
      </c>
      <c r="V89" s="84">
        <f>LN(ΣΥΝΘΕΣΗ_ΔΕΙΚΤΩΝ!V91/ΣΥΝΘΕΣΗ_ΔΕΙΚΤΩΝ!V90)</f>
        <v>1.5371780047854002E-2</v>
      </c>
      <c r="W89" s="84">
        <f>LN(ΣΥΝΘΕΣΗ_ΔΕΙΚΤΩΝ!W91/ΣΥΝΘΕΣΗ_ΔΕΙΚΤΩΝ!W90)</f>
        <v>-1.0393560527263307E-2</v>
      </c>
      <c r="X89" s="85">
        <f>LN(ΣΥΝΘΕΣΗ_ΔΕΙΚΤΩΝ!X91/ΣΥΝΘΕΣΗ_ΔΕΙΚΤΩΝ!X90)</f>
        <v>-6.6874970589520643E-3</v>
      </c>
      <c r="Y89" s="90">
        <f>LN(ΣΥΝΘΕΣΗ_ΔΕΙΚΤΩΝ!AM89/ΣΥΝΘΕΣΗ_ΔΕΙΚΤΩΝ!AM88)</f>
        <v>-1.9790516668374307E-3</v>
      </c>
    </row>
    <row r="90" spans="9:25" x14ac:dyDescent="0.25">
      <c r="I90" s="83">
        <v>42956</v>
      </c>
      <c r="J90" s="84">
        <v>2.3425499510055854E-2</v>
      </c>
      <c r="K90" s="84">
        <v>1.5094342488543404E-3</v>
      </c>
      <c r="L90" s="84">
        <v>1.068856450635508E-2</v>
      </c>
      <c r="M90" s="84">
        <f>LN(ΣΥΝΘΕΣΗ_ΔΕΙΚΤΩΝ!M92/ΣΥΝΘΕΣΗ_ΔΕΙΚΤΩΝ!M91)</f>
        <v>-3.2786914616983469E-3</v>
      </c>
      <c r="N90" s="84">
        <f>LN(ΣΥΝΘΕΣΗ_ΔΕΙΚΤΩΝ!N92/ΣΥΝΘΕΣΗ_ΔΕΙΚΤΩΝ!N91)</f>
        <v>-9.701378104638024E-3</v>
      </c>
      <c r="O90" s="84">
        <f>LN(ΣΥΝΘΕΣΗ_ΔΕΙΚΤΩΝ!O92/ΣΥΝΘΕΣΗ_ΔΕΙΚΤΩΝ!O91)</f>
        <v>-1.4018921179330818E-2</v>
      </c>
      <c r="P90" s="84">
        <f>LN(ΣΥΝΘΕΣΗ_ΔΕΙΚΤΩΝ!P92/ΣΥΝΘΕΣΗ_ΔΕΙΚΤΩΝ!P91)</f>
        <v>-1.0080730528356898E-2</v>
      </c>
      <c r="Q90" s="84">
        <f>LN(ΣΥΝΘΕΣΗ_ΔΕΙΚΤΩΝ!Q92/ΣΥΝΘΕΣΗ_ΔΕΙΚΤΩΝ!Q91)</f>
        <v>-2.5046976150093934E-3</v>
      </c>
      <c r="R90" s="84">
        <f>LN(ΣΥΝΘΕΣΗ_ΔΕΙΚΤΩΝ!R92/ΣΥΝΘΕΣΗ_ΔΕΙΚΤΩΝ!R91)</f>
        <v>-1.843318494289224E-3</v>
      </c>
      <c r="S90" s="84">
        <f>LN(ΣΥΝΘΕΣΗ_ΔΕΙΚΤΩΝ!S92/ΣΥΝΘΕΣΗ_ΔΕΙΚΤΩΝ!S91)</f>
        <v>0</v>
      </c>
      <c r="T90" s="84">
        <f>LN(ΣΥΝΘΕΣΗ_ΔΕΙΚΤΩΝ!T92/ΣΥΝΘΕΣΗ_ΔΕΙΚΤΩΝ!T91)</f>
        <v>-1.0058760417846238E-2</v>
      </c>
      <c r="U90" s="84">
        <f>LN(ΣΥΝΘΕΣΗ_ΔΕΙΚΤΩΝ!U92/ΣΥΝΘΕΣΗ_ΔΕΙΚΤΩΝ!U91)</f>
        <v>-1.3654542009391939E-2</v>
      </c>
      <c r="V90" s="84">
        <f>LN(ΣΥΝΘΕΣΗ_ΔΕΙΚΤΩΝ!V92/ΣΥΝΘΕΣΗ_ΔΕΙΚΤΩΝ!V91)</f>
        <v>-6.8027473227525231E-3</v>
      </c>
      <c r="W90" s="84">
        <f>LN(ΣΥΝΘΕΣΗ_ΔΕΙΚΤΩΝ!W92/ΣΥΝΘΕΣΗ_ΔΕΙΚΤΩΝ!W91)</f>
        <v>0</v>
      </c>
      <c r="X90" s="85">
        <f>LN(ΣΥΝΘΕΣΗ_ΔΕΙΚΤΩΝ!X92/ΣΥΝΘΕΣΗ_ΔΕΙΚΤΩΝ!X91)</f>
        <v>1.1121111060624524E-2</v>
      </c>
      <c r="Y90" s="90">
        <f>LN(ΣΥΝΘΕΣΗ_ΔΕΙΚΤΩΝ!AM90/ΣΥΝΘΕΣΗ_ΔΕΙΚΤΩΝ!AM89)</f>
        <v>3.111622844686726E-3</v>
      </c>
    </row>
    <row r="91" spans="9:25" x14ac:dyDescent="0.25">
      <c r="I91" s="83">
        <v>42957</v>
      </c>
      <c r="J91" s="84">
        <v>-1.4436674941622589E-2</v>
      </c>
      <c r="K91" s="84">
        <v>1.5071592905713386E-3</v>
      </c>
      <c r="L91" s="84">
        <v>-2.5046976150093934E-3</v>
      </c>
      <c r="M91" s="84">
        <f>LN(ΣΥΝΘΕΣΗ_ΔΕΙΚΤΩΝ!M93/ΣΥΝΘΕΣΗ_ΔΕΙΚΤΩΝ!M92)</f>
        <v>-2.8311632825891307E-2</v>
      </c>
      <c r="N91" s="84">
        <f>LN(ΣΥΝΘΕΣΗ_ΔΕΙΚΤΩΝ!N93/ΣΥΝΘΕΣΗ_ΔΕΙΚΤΩΝ!N92)</f>
        <v>-9.7964176086295027E-3</v>
      </c>
      <c r="O91" s="84">
        <f>LN(ΣΥΝΘΕΣΗ_ΔΕΙΚΤΩΝ!O93/ΣΥΝΘΕΣΗ_ΔΕΙΚΤΩΝ!O92)</f>
        <v>-2.3557136924590365E-3</v>
      </c>
      <c r="P91" s="84">
        <f>LN(ΣΥΝΘΕΣΗ_ΔΕΙΚΤΩΝ!P93/ΣΥΝΘΕΣΗ_ΔΕΙΚΤΩΝ!P92)</f>
        <v>-2.2541938094495527E-2</v>
      </c>
      <c r="Q91" s="84">
        <f>LN(ΣΥΝΘΕΣΗ_ΔΕΙΚΤΩΝ!Q93/ΣΥΝΘΕΣΗ_ΔΕΙΚΤΩΝ!Q92)</f>
        <v>-9.4488891979323964E-3</v>
      </c>
      <c r="R91" s="84">
        <f>LN(ΣΥΝΘΕΣΗ_ΔΕΙΚΤΩΝ!R93/ΣΥΝΘΕΣΗ_ΔΕΙΚΤΩΝ!R92)</f>
        <v>-1.299925454363971E-2</v>
      </c>
      <c r="S91" s="84">
        <f>LN(ΣΥΝΘΕΣΗ_ΔΕΙΚΤΩΝ!S93/ΣΥΝΘΕΣΗ_ΔΕΙΚΤΩΝ!S92)</f>
        <v>0</v>
      </c>
      <c r="T91" s="84">
        <f>LN(ΣΥΝΘΕΣΗ_ΔΕΙΚΤΩΝ!T93/ΣΥΝΘΕΣΗ_ΔΕΙΚΤΩΝ!T92)</f>
        <v>-2.6895964895232573E-2</v>
      </c>
      <c r="U91" s="84">
        <f>LN(ΣΥΝΘΕΣΗ_ΔΕΙΚΤΩΝ!U93/ΣΥΝΘΕΣΗ_ΔΕΙΚΤΩΝ!U92)</f>
        <v>0</v>
      </c>
      <c r="V91" s="84">
        <f>LN(ΣΥΝΘΕΣΗ_ΔΕΙΚΤΩΝ!V93/ΣΥΝΘΕΣΗ_ΔΕΙΚΤΩΝ!V92)</f>
        <v>2.6937655731808386E-2</v>
      </c>
      <c r="W91" s="84">
        <f>LN(ΣΥΝΘΕΣΗ_ΔΕΙΚΤΩΝ!W93/ΣΥΝΘΕΣΗ_ΔΕΙΚΤΩΝ!W92)</f>
        <v>-1.0502722199149288E-2</v>
      </c>
      <c r="X91" s="85">
        <f>LN(ΣΥΝΘΕΣΗ_ΔΕΙΚΤΩΝ!X93/ΣΥΝΘΕΣΗ_ΔΕΙΚΤΩΝ!X92)</f>
        <v>-4.4336140016723816E-3</v>
      </c>
      <c r="Y91" s="90">
        <f>LN(ΣΥΝΘΕΣΗ_ΔΕΙΚΤΩΝ!AM91/ΣΥΝΘΕΣΗ_ΔΕΙΚΤΩΝ!AM90)</f>
        <v>3.8099862800291318E-3</v>
      </c>
    </row>
    <row r="92" spans="9:25" x14ac:dyDescent="0.25">
      <c r="I92" s="83">
        <v>42958</v>
      </c>
      <c r="J92" s="84">
        <v>-8.9888245684332183E-3</v>
      </c>
      <c r="K92" s="84">
        <v>0</v>
      </c>
      <c r="L92" s="84">
        <v>-9.4488891979323964E-3</v>
      </c>
      <c r="M92" s="84">
        <f>LN(ΣΥΝΘΕΣΗ_ΔΕΙΚΤΩΝ!M94/ΣΥΝΘΕΣΗ_ΔΕΙΚΤΩΝ!M93)</f>
        <v>-1.1894787652149207E-2</v>
      </c>
      <c r="N92" s="84">
        <f>LN(ΣΥΝΘΕΣΗ_ΔΕΙΚΤΩΝ!N94/ΣΥΝΘΕΣΗ_ΔΕΙΚΤΩΝ!N93)</f>
        <v>-1.3037994338129943E-2</v>
      </c>
      <c r="O92" s="84">
        <f>LN(ΣΥΝΘΕΣΗ_ΔΕΙΚΤΩΝ!O94/ΣΥΝΘΕΣΗ_ΔΕΙΚΤΩΝ!O93)</f>
        <v>8.2208331448570746E-3</v>
      </c>
      <c r="P92" s="84">
        <f>LN(ΣΥΝΘΕΣΗ_ΔΕΙΚΤΩΝ!P94/ΣΥΝΘΕΣΗ_ΔΕΙΚΤΩΝ!P93)</f>
        <v>-6.2370264555477728E-3</v>
      </c>
      <c r="Q92" s="84">
        <f>LN(ΣΥΝΘΕΣΗ_ΔΕΙΚΤΩΝ!Q94/ΣΥΝΘΕΣΗ_ΔΕΙΚΤΩΝ!Q93)</f>
        <v>1.1953586812941806E-2</v>
      </c>
      <c r="R92" s="84">
        <f>LN(ΣΥΝΘΕΣΗ_ΔΕΙΚΤΩΝ!R94/ΣΥΝΘΕΣΗ_ΔΕΙΚΤΩΝ!R93)</f>
        <v>1.2076319545038898E-2</v>
      </c>
      <c r="S92" s="84">
        <f>LN(ΣΥΝΘΕΣΗ_ΔΕΙΚΤΩΝ!S94/ΣΥΝΘΕΣΗ_ΔΕΙΚΤΩΝ!S93)</f>
        <v>0</v>
      </c>
      <c r="T92" s="84">
        <f>LN(ΣΥΝΘΕΣΗ_ΔΕΙΚΤΩΝ!T94/ΣΥΝΘΕΣΗ_ΔΕΙΚΤΩΝ!T93)</f>
        <v>3.8868543859748054E-3</v>
      </c>
      <c r="U92" s="84">
        <f>LN(ΣΥΝΘΕΣΗ_ΔΕΙΚΤΩΝ!U94/ΣΥΝΘΕΣΗ_ΔΕΙΚΤΩΝ!U93)</f>
        <v>-7.2621960417845596E-3</v>
      </c>
      <c r="V92" s="84">
        <f>LN(ΣΥΝΘΕΣΗ_ΔΕΙΚΤΩΝ!V94/ΣΥΝΘΕΣΗ_ΔΕΙΚΤΩΝ!V93)</f>
        <v>-8.3403319162189508E-3</v>
      </c>
      <c r="W92" s="84">
        <f>LN(ΣΥΝΘΕΣΗ_ΔΕΙΚΤΩΝ!W94/ΣΥΝΘΕΣΗ_ΔΕΙΚΤΩΝ!W93)</f>
        <v>-3.0211503341762112E-3</v>
      </c>
      <c r="X92" s="85">
        <f>LN(ΣΥΝΘΕΣΗ_ΔΕΙΚΤΩΝ!X94/ΣΥΝΘΕΣΗ_ΔΕΙΚΤΩΝ!X93)</f>
        <v>4.4336140016723131E-3</v>
      </c>
      <c r="Y92" s="90">
        <f>LN(ΣΥΝΘΕΣΗ_ΔΕΙΚΤΩΝ!AM92/ΣΥΝΘΕΣΗ_ΔΕΙΚΤΩΝ!AM91)</f>
        <v>2.0391150311451075E-4</v>
      </c>
    </row>
    <row r="93" spans="9:25" x14ac:dyDescent="0.25">
      <c r="I93" s="83">
        <v>42961</v>
      </c>
      <c r="J93" s="84">
        <v>1.0106767669774384E-2</v>
      </c>
      <c r="K93" s="84">
        <v>1.346318016829412E-2</v>
      </c>
      <c r="L93" s="84">
        <v>1.1953586812941806E-2</v>
      </c>
      <c r="M93" s="84">
        <f>LN(ΣΥΝΘΕΣΗ_ΔΕΙΚΤΩΝ!M95/ΣΥΝΘΕΣΗ_ΔΕΙΚΤΩΝ!M94)</f>
        <v>4.0206420478040607E-2</v>
      </c>
      <c r="N93" s="84">
        <f>LN(ΣΥΝΘΕΣΗ_ΔΕΙΚΤΩΝ!N95/ΣΥΝΘΕΣΗ_ΔΕΙΚΤΩΝ!N94)</f>
        <v>5.2479665334587459E-4</v>
      </c>
      <c r="O93" s="84">
        <f>LN(ΣΥΝΘΕΣΗ_ΔΕΙΚΤΩΝ!O95/ΣΥΝΘΕΣΗ_ΔΕΙΚΤΩΝ!O94)</f>
        <v>1.2783439625674905E-2</v>
      </c>
      <c r="P93" s="84">
        <f>LN(ΣΥΝΘΕΣΗ_ΔΕΙΚΤΩΝ!P95/ΣΥΝΘΕΣΗ_ΔΕΙΚΤΩΝ!P94)</f>
        <v>1.3464729577000949E-2</v>
      </c>
      <c r="Q93" s="84">
        <f>LN(ΣΥΝΘΕΣΗ_ΔΕΙΚΤΩΝ!Q95/ΣΥΝΘΕΣΗ_ΔΕΙΚΤΩΝ!Q94)</f>
        <v>3.7453227301621132E-3</v>
      </c>
      <c r="R93" s="84">
        <f>LN(ΣΥΝΘΕΣΗ_ΔΕΙΚΤΩΝ!R95/ΣΥΝΘΕΣΗ_ΔΕΙΚΤΩΝ!R94)</f>
        <v>-2.7739268827252079E-3</v>
      </c>
      <c r="S93" s="84">
        <f>LN(ΣΥΝΘΕΣΗ_ΔΕΙΚΤΩΝ!S95/ΣΥΝΘΕΣΗ_ΔΕΙΚΤΩΝ!S94)</f>
        <v>1.0025146619378646E-2</v>
      </c>
      <c r="T93" s="84">
        <f>LN(ΣΥΝΘΕΣΗ_ΔΕΙΚΤΩΝ!T95/ΣΥΝΘΕΣΗ_ΔΕΙΚΤΩΝ!T94)</f>
        <v>1.6670614747319436E-2</v>
      </c>
      <c r="U93" s="84">
        <f>LN(ΣΥΝΘΕΣΗ_ΔΕΙΚΤΩΝ!U95/ΣΥΝΘΕΣΗ_ΔΕΙΚΤΩΝ!U94)</f>
        <v>0</v>
      </c>
      <c r="V93" s="84">
        <f>LN(ΣΥΝΘΕΣΗ_ΔΕΙΚΤΩΝ!V95/ΣΥΝΘΕΣΗ_ΔΕΙΚΤΩΝ!V94)</f>
        <v>1.0000083334583399E-2</v>
      </c>
      <c r="W93" s="84">
        <f>LN(ΣΥΝΘΕΣΗ_ΔΕΙΚΤΩΝ!W95/ΣΥΝΘΕΣΗ_ΔΕΙΚΤΩΝ!W94)</f>
        <v>3.7123787874198864E-2</v>
      </c>
      <c r="X93" s="85">
        <f>LN(ΣΥΝΘΕΣΗ_ΔΕΙΚΤΩΝ!X95/ΣΥΝΘΕΣΗ_ΔΕΙΚΤΩΝ!X94)</f>
        <v>4.1938037407884621E-3</v>
      </c>
      <c r="Y93" s="90">
        <f>LN(ΣΥΝΘΕΣΗ_ΔΕΙΚΤΩΝ!AM93/ΣΥΝΘΕΣΗ_ΔΕΙΚΤΩΝ!AM92)</f>
        <v>-1.2345314362807235E-2</v>
      </c>
    </row>
    <row r="94" spans="9:25" x14ac:dyDescent="0.25">
      <c r="I94" s="83">
        <v>42963</v>
      </c>
      <c r="J94" s="84">
        <v>5.5710450494554295E-3</v>
      </c>
      <c r="K94" s="84">
        <v>1.3284328198734248E-2</v>
      </c>
      <c r="L94" s="84">
        <v>3.7453227301621132E-3</v>
      </c>
      <c r="M94" s="84">
        <f>LN(ΣΥΝΘΕΣΗ_ΔΕΙΚΤΩΝ!M96/ΣΥΝΘΕΣΗ_ΔΕΙΚΤΩΝ!M95)</f>
        <v>0</v>
      </c>
      <c r="N94" s="84">
        <f>LN(ΣΥΝΘΕΣΗ_ΔΕΙΚΤΩΝ!N96/ΣΥΝΘΕΣΗ_ΔΕΙΚΤΩΝ!N95)</f>
        <v>-1.7999427176610003E-2</v>
      </c>
      <c r="O94" s="84">
        <f>LN(ΣΥΝΘΕΣΗ_ΔΕΙΚΤΩΝ!O96/ΣΥΝΘΕΣΗ_ΔΕΙΚΤΩΝ!O95)</f>
        <v>-1.5125361070756104E-2</v>
      </c>
      <c r="P94" s="84">
        <f>LN(ΣΥΝΘΕΣΗ_ΔΕΙΚΤΩΝ!P96/ΣΥΝΘΕΣΗ_ΔΕΙΚΤΩΝ!P95)</f>
        <v>2.0554991820959595E-3</v>
      </c>
      <c r="Q94" s="84">
        <f>LN(ΣΥΝΘΕΣΗ_ΔΕΙΚΤΩΝ!Q96/ΣΥΝΘΕΣΗ_ΔΕΙΚΤΩΝ!Q95)</f>
        <v>-6.2324713765647916E-4</v>
      </c>
      <c r="R94" s="84">
        <f>LN(ΣΥΝΘΕΣΗ_ΔΕΙΚΤΩΝ!R96/ΣΥΝΘΕΣΗ_ΔΕΙΚΤΩΝ!R95)</f>
        <v>-1.7749181504282365E-2</v>
      </c>
      <c r="S94" s="84">
        <f>LN(ΣΥΝΘΕΣΗ_ΔΕΙΚΤΩΝ!S96/ΣΥΝΘΕΣΗ_ΔΕΙΚΤΩΝ!S95)</f>
        <v>-2.4968801985871545E-3</v>
      </c>
      <c r="T94" s="84">
        <f>LN(ΣΥΝΘΕΣΗ_ΔΕΙΚΤΩΝ!T96/ΣΥΝΘΕΣΗ_ΔΕΙΚΤΩΝ!T95)</f>
        <v>-1.7533055507978058E-2</v>
      </c>
      <c r="U94" s="84">
        <f>LN(ΣΥΝΘΕΣΗ_ΔΕΙΚΤΩΝ!U96/ΣΥΝΘΕΣΗ_ΔΕΙΚΤΩΝ!U95)</f>
        <v>0</v>
      </c>
      <c r="V94" s="84">
        <f>LN(ΣΥΝΘΕΣΗ_ΔΕΙΚΤΩΝ!V96/ΣΥΝΘΕΣΗ_ΔΕΙΚΤΩΝ!V95)</f>
        <v>8.2576852389816373E-3</v>
      </c>
      <c r="W94" s="84">
        <f>LN(ΣΥΝΘΕΣΗ_ΔΕΙΚΤΩΝ!W96/ΣΥΝΘΕΣΗ_ΔΕΙΚΤΩΝ!W95)</f>
        <v>-2.3599915340873492E-2</v>
      </c>
      <c r="X94" s="85">
        <f>LN(ΣΥΝΘΕΣΗ_ΔΕΙΚΤΩΝ!X96/ΣΥΝΘΕΣΗ_ΔΕΙΚΤΩΝ!X95)</f>
        <v>-2.2050725583138702E-3</v>
      </c>
      <c r="Y94" s="90">
        <f>LN(ΣΥΝΘΕΣΗ_ΔΕΙΚΤΩΝ!AM94/ΣΥΝΘΕΣΗ_ΔΕΙΚΤΩΝ!AM93)</f>
        <v>5.1110737914043412E-3</v>
      </c>
    </row>
    <row r="95" spans="9:25" x14ac:dyDescent="0.25">
      <c r="I95" s="83">
        <v>42964</v>
      </c>
      <c r="J95" s="84">
        <v>-1.1173300598125189E-2</v>
      </c>
      <c r="K95" s="84">
        <v>-1.7751945458450338E-2</v>
      </c>
      <c r="L95" s="84">
        <v>-6.2324713765647916E-4</v>
      </c>
      <c r="M95" s="84">
        <f>LN(ΣΥΝΘΕΣΗ_ΔΕΙΚΤΩΝ!M97/ΣΥΝΘΕΣΗ_ΔΕΙΚΤΩΝ!M96)</f>
        <v>-1.6433857437300147E-3</v>
      </c>
      <c r="N95" s="84">
        <f>LN(ΣΥΝΘΕΣΗ_ΔΕΙΚΤΩΝ!N97/ΣΥΝΘΕΣΗ_ΔΕΙΚΤΩΝ!N96)</f>
        <v>0</v>
      </c>
      <c r="O95" s="84">
        <f>LN(ΣΥΝΘΕΣΗ_ΔΕΙΚΤΩΝ!O97/ΣΥΝΘΕΣΗ_ΔΕΙΚΤΩΝ!O96)</f>
        <v>1.1716462968907578E-3</v>
      </c>
      <c r="P95" s="84">
        <f>LN(ΣΥΝΘΕΣΗ_ΔΕΙΚΤΩΝ!P97/ΣΥΝΘΕΣΗ_ΔΕΙΚΤΩΝ!P96)</f>
        <v>-1.9699963161804838E-2</v>
      </c>
      <c r="Q95" s="84">
        <f>LN(ΣΥΝΘΕΣΗ_ΔΕΙΚΤΩΝ!Q97/ΣΥΝΘΕΣΗ_ΔΕΙΚΤΩΝ!Q96)</f>
        <v>-8.7664932121825512E-3</v>
      </c>
      <c r="R95" s="84">
        <f>LN(ΣΥΝΘΕΣΗ_ΔΕΙΚΤΩΝ!R97/ΣΥΝΘΕΣΗ_ΔΕΙΚΤΩΝ!R96)</f>
        <v>-2.8315261957383405E-3</v>
      </c>
      <c r="S95" s="84">
        <f>LN(ΣΥΝΘΕΣΗ_ΔΕΙΚΤΩΝ!S97/ΣΥΝΘΕΣΗ_ΔΕΙΚΤΩΝ!S96)</f>
        <v>0</v>
      </c>
      <c r="T95" s="84">
        <f>LN(ΣΥΝΘΕΣΗ_ΔΕΙΚΤΩΝ!T97/ΣΥΝΘΕΣΗ_ΔΕΙΚΤΩΝ!T96)</f>
        <v>9.4461844520501159E-3</v>
      </c>
      <c r="U95" s="84">
        <f>LN(ΣΥΝΘΕΣΗ_ΔΕΙΚΤΩΝ!U97/ΣΥΝΘΕΣΗ_ΔΕΙΚΤΩΝ!U96)</f>
        <v>2.8029143566983324E-2</v>
      </c>
      <c r="V95" s="84">
        <f>LN(ΣΥΝΘΕΣΗ_ΔΕΙΚΤΩΝ!V97/ΣΥΝΘΕΣΗ_ΔΕΙΚΤΩΝ!V96)</f>
        <v>-1.1579947430959421E-2</v>
      </c>
      <c r="W95" s="84">
        <f>LN(ΣΥΝΘΕΣΗ_ΔΕΙΚΤΩΝ!W97/ΣΥΝΘΕΣΗ_ΔΕΙΚΤΩΝ!W96)</f>
        <v>5.3752953511560973E-2</v>
      </c>
      <c r="X95" s="85">
        <f>LN(ΣΥΝΘΕΣΗ_ΔΕΙΚΤΩΝ!X97/ΣΥΝΘΕΣΗ_ΔΕΙΚΤΩΝ!X96)</f>
        <v>-4.2030810686837531E-3</v>
      </c>
      <c r="Y95" s="90">
        <f>LN(ΣΥΝΘΕΣΗ_ΔΕΙΚΤΩΝ!AM95/ΣΥΝΘΕΣΗ_ΔΕΙΚΤΩΝ!AM94)</f>
        <v>1.7531493574422987E-2</v>
      </c>
    </row>
    <row r="96" spans="9:25" x14ac:dyDescent="0.25">
      <c r="I96" s="83">
        <v>42965</v>
      </c>
      <c r="J96" s="84">
        <v>-4.5045121211046528E-3</v>
      </c>
      <c r="K96" s="84">
        <v>-1.2012156448003545E-2</v>
      </c>
      <c r="L96" s="84">
        <v>-8.7664932121825512E-3</v>
      </c>
      <c r="M96" s="84">
        <f>LN(ΣΥΝΘΕΣΗ_ΔΕΙΚΤΩΝ!M98/ΣΥΝΘΕΣΗ_ΔΕΙΚΤΩΝ!M97)</f>
        <v>0</v>
      </c>
      <c r="N96" s="84">
        <f>LN(ΣΥΝΘΕΣΗ_ΔΕΙΚΤΩΝ!N98/ΣΥΝΘΕΣΗ_ΔΕΙΚΤΩΝ!N97)</f>
        <v>2.583850573101942E-2</v>
      </c>
      <c r="O96" s="84">
        <f>LN(ΣΥΝΘΕΣΗ_ΔΕΙΚΤΩΝ!O98/ΣΥΝΘΕΣΗ_ΔΕΙΚΤΩΝ!O97)</f>
        <v>4.6729056993924231E-3</v>
      </c>
      <c r="P96" s="84">
        <f>LN(ΣΥΝΘΕΣΗ_ΔΕΙΚΤΩΝ!P98/ΣΥΝΘΕΣΗ_ΔΕΙΚΤΩΝ!P97)</f>
        <v>2.0920509722239509E-3</v>
      </c>
      <c r="Q96" s="84">
        <f>LN(ΣΥΝΘΕΣΗ_ΔΕΙΚΤΩΝ!Q98/ΣΥΝΘΕΣΗ_ΔΕΙΚΤΩΝ!Q97)</f>
        <v>-5.6764580048051906E-3</v>
      </c>
      <c r="R96" s="84">
        <f>LN(ΣΥΝΘΕΣΗ_ΔΕΙΚΤΩΝ!R98/ΣΥΝΘΕΣΗ_ΔΕΙΚΤΩΝ!R97)</f>
        <v>1.8727139050697731E-2</v>
      </c>
      <c r="S96" s="84">
        <f>LN(ΣΥΝΘΕΣΗ_ΔΕΙΚΤΩΝ!S98/ΣΥΝΘΕΣΗ_ΔΕΙΚΤΩΝ!S97)</f>
        <v>0</v>
      </c>
      <c r="T96" s="84">
        <f>LN(ΣΥΝΘΕΣΗ_ΔΕΙΚΤΩΝ!T98/ΣΥΝΘΕΣΗ_ΔΕΙΚΤΩΝ!T97)</f>
        <v>-1.2828738128890414E-3</v>
      </c>
      <c r="U96" s="84">
        <f>LN(ΣΥΝΘΕΣΗ_ΔΕΙΚΤΩΝ!U98/ΣΥΝΘΕΣΗ_ΔΕΙΚΤΩΝ!U97)</f>
        <v>0</v>
      </c>
      <c r="V96" s="84">
        <f>LN(ΣΥΝΘΕΣΗ_ΔΕΙΚΤΩΝ!V98/ΣΥΝΘΕΣΗ_ΔΕΙΚΤΩΝ!V97)</f>
        <v>3.3222621919778601E-3</v>
      </c>
      <c r="W96" s="84">
        <f>LN(ΣΥΝΘΕΣΗ_ΔΕΙΚΤΩΝ!W98/ΣΥΝΘΕΣΗ_ΔΕΙΚΤΩΝ!W97)</f>
        <v>-1.2811563134200279E-2</v>
      </c>
      <c r="X96" s="85">
        <f>LN(ΣΥΝΘΕΣΗ_ΔΕΙΚΤΩΝ!X98/ΣΥΝΘΕΣΗ_ΔΕΙΚΤΩΝ!X97)</f>
        <v>1.0803765100035754E-2</v>
      </c>
      <c r="Y96" s="90">
        <f>LN(ΣΥΝΘΕΣΗ_ΔΕΙΚΤΩΝ!AM96/ΣΥΝΘΕΣΗ_ΔΕΙΚΤΩΝ!AM95)</f>
        <v>-1.2362277988877441E-2</v>
      </c>
    </row>
    <row r="97" spans="9:25" x14ac:dyDescent="0.25">
      <c r="I97" s="83">
        <v>42968</v>
      </c>
      <c r="J97" s="84">
        <v>-1.129305597151414E-3</v>
      </c>
      <c r="K97" s="84">
        <v>1.2012156448003653E-2</v>
      </c>
      <c r="L97" s="84">
        <v>-5.6764580048051906E-3</v>
      </c>
      <c r="M97" s="84">
        <f>LN(ΣΥΝΘΕΣΗ_ΔΕΙΚΤΩΝ!M99/ΣΥΝΘΕΣΗ_ΔΕΙΚΤΩΝ!M98)</f>
        <v>0</v>
      </c>
      <c r="N97" s="84">
        <f>LN(ΣΥΝΘΕΣΗ_ΔΕΙΚΤΩΝ!N99/ΣΥΝΘΕΣΗ_ΔΕΙΚΤΩΝ!N98)</f>
        <v>-4.1731933283038845E-3</v>
      </c>
      <c r="O97" s="84">
        <f>LN(ΣΥΝΘΕΣΗ_ΔΕΙΚΤΩΝ!O99/ΣΥΝΘΕΣΗ_ΔΕΙΚΤΩΝ!O98)</f>
        <v>0</v>
      </c>
      <c r="P97" s="84">
        <f>LN(ΣΥΝΘΕΣΗ_ΔΕΙΚΤΩΝ!P99/ΣΥΝΘΕΣΗ_ΔΕΙΚΤΩΝ!P98)</f>
        <v>-2.0920509722239518E-3</v>
      </c>
      <c r="Q97" s="84">
        <f>LN(ΣΥΝΘΕΣΗ_ΔΕΙΚΤΩΝ!Q99/ΣΥΝΘΕΣΗ_ΔΕΙΚΤΩΝ!Q98)</f>
        <v>2.5268491019088909E-3</v>
      </c>
      <c r="R97" s="84">
        <f>LN(ΣΥΝΘΕΣΗ_ΔΕΙΚΤΩΝ!R99/ΣΥΝΘΕΣΗ_ΔΕΙΚΤΩΝ!R98)</f>
        <v>-2.7868109071792842E-3</v>
      </c>
      <c r="S97" s="84">
        <f>LN(ΣΥΝΘΕΣΗ_ΔΕΙΚΤΩΝ!S99/ΣΥΝΘΕΣΗ_ΔΕΙΚΤΩΝ!S98)</f>
        <v>2.4968801985871458E-3</v>
      </c>
      <c r="T97" s="84">
        <f>LN(ΣΥΝΘΕΣΗ_ΔΕΙΚΤΩΝ!T99/ΣΥΝΘΕΣΗ_ΔΕΙΚΤΩΝ!T98)</f>
        <v>-1.0755104746589843E-2</v>
      </c>
      <c r="U97" s="84">
        <f>LN(ΣΥΝΘΕΣΗ_ΔΕΙΚΤΩΝ!U99/ΣΥΝΘΕΣΗ_ΔΕΙΚΤΩΝ!U98)</f>
        <v>-7.1124055158070174E-3</v>
      </c>
      <c r="V97" s="84">
        <f>LN(ΣΥΝΘΕΣΗ_ΔΕΙΚΤΩΝ!V99/ΣΥΝΘΕΣΗ_ΔΕΙΚΤΩΝ!V98)</f>
        <v>-4.9875415110391622E-3</v>
      </c>
      <c r="W97" s="84">
        <f>LN(ΣΥΝΘΕΣΗ_ΔΕΙΚΤΩΝ!W99/ΣΥΝΘΕΣΗ_ΔΕΙΚΤΩΝ!W98)</f>
        <v>2.8612322810321949E-3</v>
      </c>
      <c r="X97" s="85">
        <f>LN(ΣΥΝΘΕΣΗ_ΔΕΙΚΤΩΝ!X99/ΣΥΝΘΕΣΗ_ΔΕΙΚΤΩΝ!X98)</f>
        <v>-4.3956114730379975E-3</v>
      </c>
      <c r="Y97" s="90">
        <f>LN(ΣΥΝΘΕΣΗ_ΔΕΙΚΤΩΝ!AM97/ΣΥΝΘΕΣΗ_ΔΕΙΚΤΩΝ!AM96)</f>
        <v>-8.7030019837011398E-3</v>
      </c>
    </row>
    <row r="98" spans="9:25" x14ac:dyDescent="0.25">
      <c r="I98" s="83">
        <v>42969</v>
      </c>
      <c r="J98" s="84">
        <v>0</v>
      </c>
      <c r="K98" s="84">
        <v>-7.4906717291576257E-3</v>
      </c>
      <c r="L98" s="84">
        <v>2.5268491019088909E-3</v>
      </c>
      <c r="M98" s="84">
        <f>LN(ΣΥΝΘΕΣΗ_ΔΕΙΚΤΩΝ!M100/ΣΥΝΘΕΣΗ_ΔΕΙΚΤΩΝ!M99)</f>
        <v>-9.9174366573460283E-3</v>
      </c>
      <c r="N98" s="84">
        <f>LN(ΣΥΝΘΕΣΗ_ΔΕΙΚΤΩΝ!N100/ΣΥΝΘΕΣΗ_ΔΕΙΚΤΩΝ!N99)</f>
        <v>1.0449321744935213E-3</v>
      </c>
      <c r="O98" s="84">
        <f>LN(ΣΥΝΘΕΣΗ_ΔΕΙΚΤΩΝ!O100/ΣΥΝΘΕΣΗ_ΔΕΙΚΤΩΝ!O99)</f>
        <v>-8.1919709145881463E-3</v>
      </c>
      <c r="P98" s="84">
        <f>LN(ΣΥΝΘΕΣΗ_ΔΕΙΚΤΩΝ!P100/ΣΥΝΘΕΣΗ_ΔΕΙΚΤΩΝ!P99)</f>
        <v>-1.0526412986987617E-2</v>
      </c>
      <c r="Q98" s="84">
        <f>LN(ΣΥΝΘΕΣΗ_ΔΕΙΚΤΩΝ!Q100/ΣΥΝΘΕΣΗ_ΔΕΙΚΤΩΝ!Q99)</f>
        <v>6.9160916983730877E-3</v>
      </c>
      <c r="R98" s="84">
        <f>LN(ΣΥΝΘΕΣΗ_ΔΕΙΚΤΩΝ!R100/ΣΥΝΘΕΣΗ_ΔΕΙΚΤΩΝ!R99)</f>
        <v>-3.7278701140143044E-3</v>
      </c>
      <c r="S98" s="84">
        <f>LN(ΣΥΝΘΕΣΗ_ΔΕΙΚΤΩΝ!S100/ΣΥΝΘΕΣΗ_ΔΕΙΚΤΩΝ!S99)</f>
        <v>0</v>
      </c>
      <c r="T98" s="84">
        <f>LN(ΣΥΝΘΕΣΗ_ΔΕΙΚΤΩΝ!T100/ΣΥΝΘΕΣΗ_ΔΕΙΚΤΩΝ!T99)</f>
        <v>7.7553167674782241E-3</v>
      </c>
      <c r="U98" s="84">
        <f>LN(ΣΥΝΘΕΣΗ_ΔΕΙΚΤΩΝ!U100/ΣΥΝΘΕΣΗ_ΔΕΙΚΤΩΝ!U99)</f>
        <v>0</v>
      </c>
      <c r="V98" s="84">
        <f>LN(ΣΥΝΘΕΣΗ_ΔΕΙΚΤΩΝ!V100/ΣΥΝΘΕΣΗ_ΔΕΙΚΤΩΝ!V99)</f>
        <v>0</v>
      </c>
      <c r="W98" s="84">
        <f>LN(ΣΥΝΘΕΣΗ_ΔΕΙΚΤΩΝ!W100/ΣΥΝΘΕΣΗ_ΔΕΙΚΤΩΝ!W99)</f>
        <v>-1.4295928095944335E-3</v>
      </c>
      <c r="X98" s="85">
        <f>LN(ΣΥΝΘΕΣΗ_ΔΕΙΚΤΩΝ!X100/ΣΥΝΘΕΣΗ_ΔΕΙΚΤΩΝ!X99)</f>
        <v>2.2002209096023376E-3</v>
      </c>
      <c r="Y98" s="90">
        <f>LN(ΣΥΝΘΕΣΗ_ΔΕΙΚΤΩΝ!AM98/ΣΥΝΘΕΣΗ_ΔΕΙΚΤΩΝ!AM97)</f>
        <v>1.9499676137755327E-3</v>
      </c>
    </row>
    <row r="99" spans="9:25" x14ac:dyDescent="0.25">
      <c r="I99" s="83">
        <v>42970</v>
      </c>
      <c r="J99" s="84">
        <v>3.3840979842407154E-3</v>
      </c>
      <c r="K99" s="84">
        <v>-1.504891179420388E-3</v>
      </c>
      <c r="L99" s="84">
        <v>6.9160916983730877E-3</v>
      </c>
      <c r="M99" s="84">
        <f>LN(ΣΥΝΘΕΣΗ_ΔΕΙΚΤΩΝ!M101/ΣΥΝΘΕΣΗ_ΔΕΙΚΤΩΝ!M100)</f>
        <v>-6.6666913581891222E-3</v>
      </c>
      <c r="N99" s="84">
        <f>LN(ΣΥΝΘΕΣΗ_ΔΕΙΚΤΩΝ!N101/ΣΥΝΘΕΣΗ_ΔΕΙΚΤΩΝ!N100)</f>
        <v>-2.0909573744733153E-3</v>
      </c>
      <c r="O99" s="84">
        <f>LN(ΣΥΝΘΕΣΗ_ΔΕΙΚΤΩΝ!O101/ΣΥΝΘΕΣΗ_ΔΕΙΚΤΩΝ!O100)</f>
        <v>4.6893403633861208E-3</v>
      </c>
      <c r="P99" s="84">
        <f>LN(ΣΥΝΘΕΣΗ_ΔΕΙΚΤΩΝ!P101/ΣΥΝΘΕΣΗ_ΔΕΙΚΤΩΝ!P100)</f>
        <v>5.2770571008438193E-3</v>
      </c>
      <c r="Q99" s="84">
        <f>LN(ΣΥΝΘΕΣΗ_ΔΕΙΚΤΩΝ!Q101/ΣΥΝΘΕΣΗ_ΔΕΙΚΤΩΝ!Q100)</f>
        <v>1.2523483164658734E-3</v>
      </c>
      <c r="R99" s="84">
        <f>LN(ΣΥΝΘΕΣΗ_ΔΕΙΚΤΩΝ!R101/ΣΥΝΘΕΣΗ_ΔΕΙΚΤΩΝ!R100)</f>
        <v>3.7278701140143911E-3</v>
      </c>
      <c r="S99" s="84">
        <f>LN(ΣΥΝΘΕΣΗ_ΔΕΙΚΤΩΝ!S101/ΣΥΝΘΕΣΗ_ΔΕΙΚΤΩΝ!S100)</f>
        <v>-2.4968801985871545E-3</v>
      </c>
      <c r="T99" s="84">
        <f>LN(ΣΥΝΘΕΣΗ_ΔΕΙΚΤΩΝ!T101/ΣΥΝΘΕΣΗ_ΔΕΙΚΤΩΝ!T100)</f>
        <v>0</v>
      </c>
      <c r="U99" s="84">
        <f>LN(ΣΥΝΘΕΣΗ_ΔΕΙΚΤΩΝ!U101/ΣΥΝΘΕΣΗ_ΔΕΙΚΤΩΝ!U100)</f>
        <v>4.1250168365375067E-2</v>
      </c>
      <c r="V99" s="84">
        <f>LN(ΣΥΝΘΕΣΗ_ΔΕΙΚΤΩΝ!V101/ΣΥΝΘΕΣΗ_ΔΕΙΚΤΩΝ!V100)</f>
        <v>-3.3389012655145986E-3</v>
      </c>
      <c r="W99" s="84">
        <f>LN(ΣΥΝΘΕΣΗ_ΔΕΙΚΤΩΝ!W101/ΣΥΝΘΕΣΗ_ΔΕΙΚΤΩΝ!W100)</f>
        <v>2.857144800779744E-3</v>
      </c>
      <c r="X99" s="85">
        <f>LN(ΣΥΝΘΕΣΗ_ΔΕΙΚΤΩΝ!X101/ΣΥΝΘΕΣΗ_ΔΕΙΚΤΩΝ!X100)</f>
        <v>-2.2002209096024235E-3</v>
      </c>
      <c r="Y99" s="90">
        <f>LN(ΣΥΝΘΕΣΗ_ΔΕΙΚΤΩΝ!AM99/ΣΥΝΘΕΣΗ_ΔΕΙΚΤΩΝ!AM98)</f>
        <v>7.6179824068398775E-3</v>
      </c>
    </row>
    <row r="100" spans="9:25" x14ac:dyDescent="0.25">
      <c r="I100" s="83">
        <v>42971</v>
      </c>
      <c r="J100" s="84">
        <v>4.4943895878392674E-3</v>
      </c>
      <c r="K100" s="84">
        <v>-3.0165935394255677E-3</v>
      </c>
      <c r="L100" s="84">
        <v>1.2523483164658734E-3</v>
      </c>
      <c r="M100" s="84">
        <f>LN(ΣΥΝΘΕΣΗ_ΔΕΙΚΤΩΝ!M102/ΣΥΝΘΕΣΗ_ΔΕΙΚΤΩΝ!M101)</f>
        <v>0</v>
      </c>
      <c r="N100" s="84">
        <f>LN(ΣΥΝΘΕΣΗ_ΔΕΙΚΤΩΝ!N102/ΣΥΝΘΕΣΗ_ΔΕΙΚΤΩΝ!N101)</f>
        <v>-5.2342319959733613E-4</v>
      </c>
      <c r="O100" s="84">
        <f>LN(ΣΥΝΘΕΣΗ_ΔΕΙΚΤΩΝ!O102/ΣΥΝΘΕΣΗ_ΔΕΙΚΤΩΝ!O101)</f>
        <v>0</v>
      </c>
      <c r="P100" s="84">
        <f>LN(ΣΥΝΘΕΣΗ_ΔΕΙΚΤΩΝ!P102/ΣΥΝΘΕΣΗ_ΔΕΙΚΤΩΝ!P101)</f>
        <v>-1.5915455305899568E-2</v>
      </c>
      <c r="Q100" s="84">
        <f>LN(ΣΥΝΘΕΣΗ_ΔΕΙΚΤΩΝ!Q102/ΣΥΝΘΕΣΗ_ΔΕΙΚΤΩΝ!Q101)</f>
        <v>0</v>
      </c>
      <c r="R100" s="84">
        <f>LN(ΣΥΝΘΕΣΗ_ΔΕΙΚΤΩΝ!R102/ΣΥΝΘΕΣΗ_ΔΕΙΚΤΩΝ!R101)</f>
        <v>0</v>
      </c>
      <c r="S100" s="84">
        <f>LN(ΣΥΝΘΕΣΗ_ΔΕΙΚΤΩΝ!S102/ΣΥΝΘΕΣΗ_ΔΕΙΚΤΩΝ!S101)</f>
        <v>2.4968801985871458E-3</v>
      </c>
      <c r="T100" s="84">
        <f>LN(ΣΥΝΘΕΣΗ_ΔΕΙΚΤΩΝ!T102/ΣΥΝΘΕΣΗ_ΔΕΙΚΤΩΝ!T101)</f>
        <v>2.0811963743211388E-2</v>
      </c>
      <c r="U100" s="84">
        <f>LN(ΣΥΝΘΕΣΗ_ΔΕΙΚΤΩΝ!U102/ΣΥΝΘΕΣΗ_ΔΕΙΚΤΩΝ!U101)</f>
        <v>-1.3793322132335873E-2</v>
      </c>
      <c r="V100" s="84">
        <f>LN(ΣΥΝΘΕΣΗ_ΔΕΙΚΤΩΝ!V102/ΣΥΝΘΕΣΗ_ΔΕΙΚΤΩΝ!V101)</f>
        <v>-8.3963549529063909E-3</v>
      </c>
      <c r="W100" s="84">
        <f>LN(ΣΥΝΘΕΣΗ_ΔΕΙΚΤΩΝ!W102/ΣΥΝΘΕΣΗ_ΔΕΙΚΤΩΝ!W101)</f>
        <v>-4.2887842722175926E-3</v>
      </c>
      <c r="X100" s="85">
        <f>LN(ΣΥΝΘΕΣΗ_ΔΕΙΚΤΩΝ!X102/ΣΥΝΘΕΣΗ_ΔΕΙΚΤΩΝ!X101)</f>
        <v>4.3956114730379081E-3</v>
      </c>
      <c r="Y100" s="90">
        <f>LN(ΣΥΝΘΕΣΗ_ΔΕΙΚΤΩΝ!AM100/ΣΥΝΘΕΣΗ_ΔΕΙΚΤΩΝ!AM99)</f>
        <v>-4.3563615112382752E-3</v>
      </c>
    </row>
    <row r="101" spans="9:25" x14ac:dyDescent="0.25">
      <c r="I101" s="83">
        <v>42972</v>
      </c>
      <c r="J101" s="84">
        <v>1.1148387482614201E-2</v>
      </c>
      <c r="K101" s="84">
        <v>0</v>
      </c>
      <c r="L101" s="84">
        <v>0</v>
      </c>
      <c r="M101" s="84">
        <f>LN(ΣΥΝΘΕΣΗ_ΔΕΙΚΤΩΝ!M103/ΣΥΝΘΕΣΗ_ΔΕΙΚΤΩΝ!M102)</f>
        <v>1.3289232118682487E-2</v>
      </c>
      <c r="N101" s="84">
        <f>LN(ΣΥΝΘΕΣΗ_ΔΕΙΚΤΩΝ!N103/ΣΥΝΘΕΣΗ_ΔΕΙΚΤΩΝ!N102)</f>
        <v>-2.1164811192043383E-2</v>
      </c>
      <c r="O101" s="84">
        <f>LN(ΣΥΝΘΕΣΗ_ΔΕΙΚΤΩΝ!O103/ΣΥΝΘΕΣΗ_ΔΕΙΚΤΩΝ!O102)</f>
        <v>1.1689072049819618E-3</v>
      </c>
      <c r="P101" s="84">
        <f>LN(ΣΥΝΘΕΣΗ_ΔΕΙΚΤΩΝ!P103/ΣΥΝΘΕΣΗ_ΔΕΙΚΤΩΝ!P102)</f>
        <v>1.9068374365515145E-2</v>
      </c>
      <c r="Q101" s="84">
        <f>LN(ΣΥΝΘΕΣΗ_ΔΕΙΚΤΩΝ!Q103/ΣΥΝΘΕΣΗ_ΔΕΙΚΤΩΝ!Q102)</f>
        <v>-1.8791111072751021E-3</v>
      </c>
      <c r="R101" s="84">
        <f>LN(ΣΥΝΘΕΣΗ_ΔΕΙΚΤΩΝ!R103/ΣΥΝΘΕΣΗ_ΔΕΙΚΤΩΝ!R102)</f>
        <v>4.6403795565023009E-3</v>
      </c>
      <c r="S101" s="84">
        <f>LN(ΣΥΝΘΕΣΗ_ΔΕΙΚΤΩΝ!S103/ΣΥΝΘΕΣΗ_ΔΕΙΚΤΩΝ!S102)</f>
        <v>0</v>
      </c>
      <c r="T101" s="84">
        <f>LN(ΣΥΝΘΕΣΗ_ΔΕΙΚΤΩΝ!T103/ΣΥΝΘΕΣΗ_ΔΕΙΚΤΩΝ!T102)</f>
        <v>1.2946516181743001E-2</v>
      </c>
      <c r="U101" s="84">
        <f>LN(ΣΥΝΘΕΣΗ_ΔΕΙΚΤΩΝ!U103/ΣΥΝΘΕΣΗ_ΔΕΙΚΤΩΝ!U102)</f>
        <v>-6.2696130135953742E-3</v>
      </c>
      <c r="V101" s="84">
        <f>LN(ΣΥΝΘΕΣΗ_ΔΕΙΚΤΩΝ!V103/ΣΥΝΘΕΣΗ_ΔΕΙΚΤΩΝ!V102)</f>
        <v>3.3670065479044697E-3</v>
      </c>
      <c r="W101" s="84">
        <f>LN(ΣΥΝΘΕΣΗ_ΔΕΙΚΤΩΝ!W103/ΣΥΝΘΕΣΗ_ΔΕΙΚΤΩΝ!W102)</f>
        <v>4.2887842722177201E-3</v>
      </c>
      <c r="X101" s="85">
        <f>LN(ΣΥΝΘΕΣΗ_ΔΕΙΚΤΩΝ!X103/ΣΥΝΘΕΣΗ_ΔΕΙΚΤΩΝ!X102)</f>
        <v>6.5574005461590396E-3</v>
      </c>
      <c r="Y101" s="90">
        <f>LN(ΣΥΝΘΕΣΗ_ΔΕΙΚΤΩΝ!AM101/ΣΥΝΘΕΣΗ_ΔΕΙΚΤΩΝ!AM100)</f>
        <v>7.6770505180811903E-3</v>
      </c>
    </row>
    <row r="102" spans="9:25" x14ac:dyDescent="0.25">
      <c r="I102" s="83">
        <v>42975</v>
      </c>
      <c r="J102" s="84">
        <v>-4.4444517604239064E-3</v>
      </c>
      <c r="K102" s="84">
        <v>1.2012156448003653E-2</v>
      </c>
      <c r="L102" s="84">
        <v>-1.8791111072751021E-3</v>
      </c>
      <c r="M102" s="84">
        <f>LN(ΣΥΝΘΕΣΗ_ΔΕΙΚΤΩΝ!M104/ΣΥΝΘΕΣΗ_ΔΕΙΚΤΩΝ!M103)</f>
        <v>-2.0000666706669428E-2</v>
      </c>
      <c r="N102" s="84">
        <f>LN(ΣΥΝΘΕΣΗ_ΔΕΙΚΤΩΝ!N104/ΣΥΝΘΕΣΗ_ΔΕΙΚΤΩΝ!N103)</f>
        <v>-5.3619431413852872E-3</v>
      </c>
      <c r="O102" s="84">
        <f>LN(ΣΥΝΘΕΣΗ_ΔΕΙΚΤΩΝ!O104/ΣΥΝΘΕΣΗ_ΔΕΙΚΤΩΝ!O103)</f>
        <v>-1.0569681489687668E-2</v>
      </c>
      <c r="P102" s="84">
        <f>LN(ΣΥΝΘΕΣΗ_ΔΕΙΚΤΩΝ!P104/ΣΥΝΘΕΣΗ_ΔΕΙΚΤΩΝ!P103)</f>
        <v>-7.3723346023237251E-3</v>
      </c>
      <c r="Q102" s="84">
        <f>LN(ΣΥΝΘΕΣΗ_ΔΕΙΚΤΩΝ!Q104/ΣΥΝΘΕΣΗ_ΔΕΙΚΤΩΝ!Q103)</f>
        <v>-3.1397200046676412E-3</v>
      </c>
      <c r="R102" s="84">
        <f>LN(ΣΥΝΘΕΣΗ_ΔΕΙΚΤΩΝ!R104/ΣΥΝΘΕΣΗ_ΔΕΙΚΤΩΝ!R103)</f>
        <v>-1.8692133012152633E-2</v>
      </c>
      <c r="S102" s="84">
        <f>LN(ΣΥΝΘΕΣΗ_ΔΕΙΚΤΩΝ!S104/ΣΥΝΘΕΣΗ_ΔΕΙΚΤΩΝ!S103)</f>
        <v>-2.4968801985871545E-3</v>
      </c>
      <c r="T102" s="84">
        <f>LN(ΣΥΝΘΕΣΗ_ΔΕΙΚΤΩΝ!T104/ΣΥΝΘΕΣΗ_ΔΕΙΚΤΩΝ!T103)</f>
        <v>-4.1580101486637881E-3</v>
      </c>
      <c r="U102" s="84">
        <f>LN(ΣΥΝΘΕΣΗ_ΔΕΙΚΤΩΝ!U104/ΣΥΝΘΕΣΗ_ΔΕΙΚΤΩΝ!U103)</f>
        <v>-1.4074827703636888E-2</v>
      </c>
      <c r="V102" s="84">
        <f>LN(ΣΥΝΘΕΣΗ_ΔΕΙΚΤΩΝ!V104/ΣΥΝΘΕΣΗ_ΔΕΙΚΤΩΝ!V103)</f>
        <v>-1.6820861829848262E-3</v>
      </c>
      <c r="W102" s="84">
        <f>LN(ΣΥΝΘΕΣΗ_ΔΕΙΚΤΩΝ!W104/ΣΥΝΘΕΣΗ_ΔΕΙΚΤΩΝ!W103)</f>
        <v>-1.7266616020931533E-2</v>
      </c>
      <c r="X102" s="85">
        <f>LN(ΣΥΝΘΕΣΗ_ΔΕΙΚΤΩΝ!X104/ΣΥΝΘΕΣΗ_ΔΕΙΚΤΩΝ!X103)</f>
        <v>-1.0953012019197093E-2</v>
      </c>
      <c r="Y102" s="90">
        <f>LN(ΣΥΝΘΕΣΗ_ΔΕΙΚΤΩΝ!AM102/ΣΥΝΘΕΣΗ_ΔΕΙΚΤΩΝ!AM101)</f>
        <v>-2.9924888753103982E-4</v>
      </c>
    </row>
    <row r="103" spans="9:25" x14ac:dyDescent="0.25">
      <c r="I103" s="83">
        <v>42976</v>
      </c>
      <c r="J103" s="84">
        <v>1.1129661694206506E-3</v>
      </c>
      <c r="K103" s="84">
        <v>-8.9955629085779858E-3</v>
      </c>
      <c r="L103" s="84">
        <v>-3.1397200046676412E-3</v>
      </c>
      <c r="M103" s="84">
        <f>LN(ΣΥΝΘΕΣΗ_ΔΕΙΚΤΩΝ!M105/ΣΥΝΘΕΣΗ_ΔΕΙΚΤΩΝ!M104)</f>
        <v>8.3822787528044385E-3</v>
      </c>
      <c r="N103" s="84">
        <f>LN(ΣΥΝΘΕΣΗ_ΔΕΙΚΤΩΝ!N105/ΣΥΝΘΕΣΗ_ΔΕΙΚΤΩΝ!N104)</f>
        <v>1.6000341346440902E-2</v>
      </c>
      <c r="O103" s="84">
        <f>LN(ΣΥΝΘΕΣΗ_ΔΕΙΚΤΩΝ!O105/ΣΥΝΘΕΣΗ_ΔΕΙΚΤΩΝ!O104)</f>
        <v>-9.4899881848481676E-3</v>
      </c>
      <c r="P103" s="84">
        <f>LN(ΣΥΝΘΕΣΗ_ΔΕΙΚΤΩΝ!P105/ΣΥΝΘΕΣΗ_ΔΕΙΚΤΩΝ!P104)</f>
        <v>-1.1696039763191411E-2</v>
      </c>
      <c r="Q103" s="84">
        <f>LN(ΣΥΝΘΕΣΗ_ΔΕΙΚΤΩΝ!Q105/ΣΥΝΘΕΣΗ_ΔΕΙΚΤΩΝ!Q104)</f>
        <v>-1.2021656958656049E-2</v>
      </c>
      <c r="R103" s="84">
        <f>LN(ΣΥΝΘΕΣΗ_ΔΕΙΚΤΩΝ!R105/ΣΥΝΘΕΣΗ_ΔΕΙΚΤΩΝ!R104)</f>
        <v>9.3897403498389171E-3</v>
      </c>
      <c r="S103" s="84">
        <f>LN(ΣΥΝΘΕΣΗ_ΔΕΙΚΤΩΝ!S105/ΣΥΝΘΕΣΗ_ΔΕΙΚΤΩΝ!S104)</f>
        <v>0</v>
      </c>
      <c r="T103" s="84">
        <f>LN(ΣΥΝΘΕΣΗ_ΔΕΙΚΤΩΝ!T105/ΣΥΝΘΕΣΗ_ΔΕΙΚΤΩΝ!T104)</f>
        <v>-8.3682496705165792E-3</v>
      </c>
      <c r="U103" s="84">
        <f>LN(ΣΥΝΘΕΣΗ_ΔΕΙΚΤΩΝ!U105/ΣΥΝΘΕΣΗ_ΔΕΙΚΤΩΝ!U104)</f>
        <v>-7.1124055158070174E-3</v>
      </c>
      <c r="V103" s="84">
        <f>LN(ΣΥΝΘΕΣΗ_ΔΕΙΚΤΩΝ!V105/ΣΥΝΘΕΣΗ_ΔΕΙΚΤΩΝ!V104)</f>
        <v>-6.7567824628797625E-3</v>
      </c>
      <c r="W103" s="84">
        <f>LN(ΣΥΝΘΕΣΗ_ΔΕΙΚΤΩΝ!W105/ΣΥΝΘΕΣΗ_ΔΕΙΚΤΩΝ!W104)</f>
        <v>1.4503265776464615E-3</v>
      </c>
      <c r="X103" s="85">
        <f>LN(ΣΥΝΘΕΣΗ_ΔΕΙΚΤΩΝ!X105/ΣΥΝΘΕΣΗ_ΔΕΙΚΤΩΝ!X104)</f>
        <v>1.746769304039078E-2</v>
      </c>
      <c r="Y103" s="90">
        <f>LN(ΣΥΝΘΕΣΗ_ΔΕΙΚΤΩΝ!AM103/ΣΥΝΘΕΣΗ_ΔΕΙΚΤΩΝ!AM102)</f>
        <v>3.7878606860357769E-3</v>
      </c>
    </row>
    <row r="104" spans="9:25" x14ac:dyDescent="0.25">
      <c r="I104" s="83">
        <v>42977</v>
      </c>
      <c r="J104" s="84">
        <v>1.1117288526904154E-3</v>
      </c>
      <c r="K104" s="84">
        <v>-1.5071592905713629E-3</v>
      </c>
      <c r="L104" s="84">
        <v>-1.2021656958656049E-2</v>
      </c>
      <c r="M104" s="84">
        <f>LN(ΣΥΝΘΕΣΗ_ΔΕΙΚΤΩΝ!M106/ΣΥΝΘΕΣΗ_ΔΕΙΚΤΩΝ!M105)</f>
        <v>9.9668599153920744E-3</v>
      </c>
      <c r="N104" s="84">
        <f>LN(ΣΥΝΘΕΣΗ_ΔΕΙΚΤΩΝ!N106/ΣΥΝΘΕΣΗ_ΔΕΙΚΤΩΝ!N105)</f>
        <v>0</v>
      </c>
      <c r="O104" s="84">
        <f>LN(ΣΥΝΘΕΣΗ_ΔΕΙΚΤΩΝ!O106/ΣΥΝΘΕΣΗ_ΔΕΙΚΤΩΝ!O105)</f>
        <v>2.3558215517049175E-2</v>
      </c>
      <c r="P104" s="84">
        <f>LN(ΣΥΝΘΕΣΗ_ΔΕΙΚΤΩΝ!P106/ΣΥΝΘΕΣΗ_ΔΕΙΚΤΩΝ!P105)</f>
        <v>4.2689499195760145E-3</v>
      </c>
      <c r="Q104" s="84">
        <f>LN(ΣΥΝΘΕΣΗ_ΔΕΙΚΤΩΝ!Q106/ΣΥΝΘΕΣΗ_ΔΕΙΚΤΩΝ!Q105)</f>
        <v>-6.3857177401892267E-3</v>
      </c>
      <c r="R104" s="84">
        <f>LN(ΣΥΝΘΕΣΗ_ΔΕΙΚΤΩΝ!R106/ΣΥΝΘΕΣΗ_ΔΕΙΚΤΩΝ!R105)</f>
        <v>0</v>
      </c>
      <c r="S104" s="84">
        <f>LN(ΣΥΝΘΕΣΗ_ΔΕΙΚΤΩΝ!S106/ΣΥΝΘΕΣΗ_ΔΕΙΚΤΩΝ!S105)</f>
        <v>0</v>
      </c>
      <c r="T104" s="84">
        <f>LN(ΣΥΝΘΕΣΗ_ΔΕΙΚΤΩΝ!T106/ΣΥΝΘΕΣΗ_ΔΕΙΚΤΩΝ!T105)</f>
        <v>2.0986366569212054E-3</v>
      </c>
      <c r="U104" s="84">
        <f>LN(ΣΥΝΘΕΣΗ_ΔΕΙΚΤΩΝ!U106/ΣΥΝΘΕΣΗ_ΔΕΙΚΤΩΝ!U105)</f>
        <v>4.1250168365375067E-2</v>
      </c>
      <c r="V104" s="84">
        <f>LN(ΣΥΝΘΕΣΗ_ΔΕΙΚΤΩΝ!V106/ΣΥΝΘΕΣΗ_ΔΕΙΚΤΩΝ!V105)</f>
        <v>1.6807118316381191E-2</v>
      </c>
      <c r="W104" s="84">
        <f>LN(ΣΥΝΘΕΣΗ_ΔΕΙΚΤΩΝ!W106/ΣΥΝΘΕΣΗ_ΔΕΙΚΤΩΝ!W105)</f>
        <v>0</v>
      </c>
      <c r="X104" s="85">
        <f>LN(ΣΥΝΘΕΣΗ_ΔΕΙΚΤΩΝ!X106/ΣΥΝΘΕΣΗ_ΔΕΙΚΤΩΝ!X105)</f>
        <v>-2.166848085090314E-3</v>
      </c>
      <c r="Y104" s="90">
        <f>LN(ΣΥΝΘΕΣΗ_ΔΕΙΚΤΩΝ!AM104/ΣΥΝΘΕΣΗ_ΔΕΙΚΤΩΝ!AM103)</f>
        <v>-1.9023654235079093E-2</v>
      </c>
    </row>
    <row r="105" spans="9:25" x14ac:dyDescent="0.25">
      <c r="I105" s="83">
        <v>42978</v>
      </c>
      <c r="J105" s="84">
        <v>0</v>
      </c>
      <c r="K105" s="84">
        <v>-1.0614201241773541E-2</v>
      </c>
      <c r="L105" s="84">
        <v>-6.3857177401892267E-3</v>
      </c>
      <c r="M105" s="84">
        <f>LN(ΣΥΝΘΕΣΗ_ΔΕΙΚΤΩΝ!M107/ΣΥΝΘΕΣΗ_ΔΕΙΚΤΩΝ!M106)</f>
        <v>-8.2988028146950658E-3</v>
      </c>
      <c r="N105" s="84">
        <f>LN(ΣΥΝΘΕΣΗ_ΔΕΙΚΤΩΝ!N107/ΣΥΝΘΕΣΗ_ΔΕΙΚΤΩΝ!N106)</f>
        <v>-5.3050522296930061E-3</v>
      </c>
      <c r="O105" s="84">
        <f>LN(ΣΥΝΘΕΣΗ_ΔΕΙΚΤΩΝ!O107/ΣΥΝΘΕΣΗ_ΔΕΙΚΤΩΝ!O106)</f>
        <v>-5.8377281956856391E-3</v>
      </c>
      <c r="P105" s="84">
        <f>LN(ΣΥΝΘΕΣΗ_ΔΕΙΚΤΩΝ!P107/ΣΥΝΘΕΣΗ_ΔΕΙΚΤΩΝ!P106)</f>
        <v>6.3694482854797074E-3</v>
      </c>
      <c r="Q105" s="84">
        <f>LN(ΣΥΝΘΕΣΗ_ΔΕΙΚΤΩΝ!Q107/ΣΥΝΘΕΣΗ_ΔΕΙΚΤΩΝ!Q106)</f>
        <v>8.9286307443013982E-3</v>
      </c>
      <c r="R105" s="84">
        <f>LN(ΣΥΝΘΕΣΗ_ΔΕΙΚΤΩΝ!R107/ΣΥΝΘΕΣΗ_ΔΕΙΚΤΩΝ!R106)</f>
        <v>-1.4117881545784819E-2</v>
      </c>
      <c r="S105" s="84">
        <f>LN(ΣΥΝΘΕΣΗ_ΔΕΙΚΤΩΝ!S107/ΣΥΝΘΕΣΗ_ΔΕΙΚΤΩΝ!S106)</f>
        <v>0</v>
      </c>
      <c r="T105" s="84">
        <f>LN(ΣΥΝΘΕΣΗ_ΔΕΙΚΤΩΝ!T107/ΣΥΝΘΕΣΗ_ΔΕΙΚΤΩΝ!T106)</f>
        <v>-5.0441468866780255E-3</v>
      </c>
      <c r="U105" s="84">
        <f>LN(ΣΥΝΘΕΣΗ_ΔΕΙΚΤΩΝ!U107/ΣΥΝΘΕΣΗ_ΔΕΙΚΤΩΝ!U106)</f>
        <v>-1.3793322132335873E-2</v>
      </c>
      <c r="V105" s="84">
        <f>LN(ΣΥΝΘΕΣΗ_ΔΕΙΚΤΩΝ!V107/ΣΥΝΘΕΣΗ_ΔΕΙΚΤΩΝ!V106)</f>
        <v>-1.6807118316381174E-2</v>
      </c>
      <c r="W105" s="84">
        <f>LN(ΣΥΝΘΕΣΗ_ΔΕΙΚΤΩΝ!W107/ΣΥΝΘΕΣΗ_ΔΕΙΚΤΩΝ!W106)</f>
        <v>-1.4503265776465246E-3</v>
      </c>
      <c r="X105" s="85">
        <f>LN(ΣΥΝΘΕΣΗ_ΔΕΙΚΤΩΝ!X107/ΣΥΝΘΕΣΗ_ΔΕΙΚΤΩΝ!X106)</f>
        <v>-4.3478329361035092E-3</v>
      </c>
      <c r="Y105" s="90">
        <f>LN(ΣΥΝΘΕΣΗ_ΔΕΙΚΤΩΝ!AM105/ΣΥΝΘΕΣΗ_ΔΕΙΚΤΩΝ!AM104)</f>
        <v>1.190534180174078E-3</v>
      </c>
    </row>
    <row r="106" spans="9:25" x14ac:dyDescent="0.25">
      <c r="I106" s="83">
        <v>42979</v>
      </c>
      <c r="J106" s="84">
        <v>9.950330853168092E-3</v>
      </c>
      <c r="K106" s="84">
        <v>2.5584540700638949E-2</v>
      </c>
      <c r="L106" s="84">
        <v>8.9286307443013982E-3</v>
      </c>
      <c r="M106" s="84">
        <f>LN(ΣΥΝΘΕΣΗ_ΔΕΙΚΤΩΝ!M108/ΣΥΝΘΕΣΗ_ΔΕΙΚΤΩΝ!M107)</f>
        <v>0</v>
      </c>
      <c r="N106" s="84">
        <f>LN(ΣΥΝΘΕΣΗ_ΔΕΙΚΤΩΝ!N108/ΣΥΝΘΕΣΗ_ΔΕΙΚΤΩΝ!N107)</f>
        <v>0</v>
      </c>
      <c r="O106" s="84">
        <f>LN(ΣΥΝΘΕΣΗ_ΔΕΙΚΤΩΝ!O108/ΣΥΝΘΕΣΗ_ΔΕΙΚΤΩΝ!O107)</f>
        <v>-2.7301398933121473E-2</v>
      </c>
      <c r="P106" s="84">
        <f>LN(ΣΥΝΘΕΣΗ_ΔΕΙΚΤΩΝ!P108/ΣΥΝΘΕΣΗ_ΔΕΙΚΤΩΝ!P107)</f>
        <v>-1.0638398205055754E-2</v>
      </c>
      <c r="Q106" s="84">
        <f>LN(ΣΥΝΘΕΣΗ_ΔΕΙΚΤΩΝ!Q108/ΣΥΝΘΕΣΗ_ΔΕΙΚΤΩΝ!Q107)</f>
        <v>2.5364629959085117E-3</v>
      </c>
      <c r="R106" s="84">
        <f>LN(ΣΥΝΘΕΣΗ_ΔΕΙΚΤΩΝ!R108/ΣΥΝΘΕΣΗ_ΔΕΙΚΤΩΝ!R107)</f>
        <v>5.6710927038161026E-3</v>
      </c>
      <c r="S106" s="84">
        <f>LN(ΣΥΝΘΕΣΗ_ΔΕΙΚΤΩΝ!S108/ΣΥΝΘΕΣΗ_ΔΕΙΚΤΩΝ!S107)</f>
        <v>-5.0125418235442863E-3</v>
      </c>
      <c r="T106" s="84">
        <f>LN(ΣΥΝΘΕΣΗ_ΔΕΙΚΤΩΝ!T108/ΣΥΝΘΕΣΗ_ΔΕΙΚΤΩΝ!T107)</f>
        <v>5.0441468866780029E-3</v>
      </c>
      <c r="U106" s="84">
        <f>LN(ΣΥΝΘΕΣΗ_ΔΕΙΚΤΩΝ!U108/ΣΥΝΘΕΣΗ_ΔΕΙΚΤΩΝ!U107)</f>
        <v>1.3793322132335769E-2</v>
      </c>
      <c r="V106" s="84">
        <f>LN(ΣΥΝΘΕΣΗ_ΔΕΙΚΤΩΝ!V108/ΣΥΝΘΕΣΗ_ΔΕΙΚΤΩΝ!V107)</f>
        <v>-1.7094433359300183E-2</v>
      </c>
      <c r="W106" s="84">
        <f>LN(ΣΥΝΘΕΣΗ_ΔΕΙΚΤΩΝ!W108/ΣΥΝΘΕΣΗ_ΔΕΙΚΤΩΝ!W107)</f>
        <v>-1.6093983073262839E-2</v>
      </c>
      <c r="X106" s="85">
        <f>LN(ΣΥΝΘΕΣΗ_ΔΕΙΚΤΩΝ!X108/ΣΥΝΘΕΣΗ_ΔΕΙΚΤΩΝ!X107)</f>
        <v>-4.3668191663404025E-3</v>
      </c>
      <c r="Y106" s="90">
        <f>LN(ΣΥΝΘΕΣΗ_ΔΕΙΚΤΩΝ!AM106/ΣΥΝΘΕΣΗ_ΔΕΙΚΤΩΝ!AM105)</f>
        <v>2.2193529329318827E-3</v>
      </c>
    </row>
    <row r="107" spans="9:25" x14ac:dyDescent="0.25">
      <c r="I107" s="83">
        <v>42982</v>
      </c>
      <c r="J107" s="84">
        <v>0</v>
      </c>
      <c r="K107" s="84">
        <v>2.7840625972941662E-2</v>
      </c>
      <c r="L107" s="84">
        <v>2.5364629959085117E-3</v>
      </c>
      <c r="M107" s="84">
        <f>LN(ΣΥΝΘΕΣΗ_ΔΕΙΚΤΩΝ!M109/ΣΥΝΘΕΣΗ_ΔΕΙΚΤΩΝ!M108)</f>
        <v>3.1175617468449796E-2</v>
      </c>
      <c r="N107" s="84">
        <f>LN(ΣΥΝΘΕΣΗ_ΔΕΙΚΤΩΝ!N109/ΣΥΝΘΕΣΗ_ΔΕΙΚΤΩΝ!N108)</f>
        <v>-2.1299262578248533E-3</v>
      </c>
      <c r="O107" s="84">
        <f>LN(ΣΥΝΘΕΣΗ_ΔΕΙΚΤΩΝ!O109/ΣΥΝΘΕΣΗ_ΔΕΙΚΤΩΝ!O108)</f>
        <v>1.077209698191104E-2</v>
      </c>
      <c r="P107" s="84">
        <f>LN(ΣΥΝΘΕΣΗ_ΔΕΙΚΤΩΝ!P109/ΣΥΝΘΕΣΗ_ΔΕΙΚΤΩΝ!P108)</f>
        <v>6.3966102966927941E-3</v>
      </c>
      <c r="Q107" s="84">
        <f>LN(ΣΥΝΘΕΣΗ_ΔΕΙΚΤΩΝ!Q109/ΣΥΝΘΕΣΗ_ΔΕΙΚΤΩΝ!Q108)</f>
        <v>-6.3532615226094425E-3</v>
      </c>
      <c r="R107" s="84">
        <f>LN(ΣΥΝΘΕΣΗ_ΔΕΙΚΤΩΝ!R109/ΣΥΝΘΕΣΗ_ΔΕΙΚΤΩΝ!R108)</f>
        <v>-1.0421695462414072E-2</v>
      </c>
      <c r="S107" s="84">
        <f>LN(ΣΥΝΘΕΣΗ_ΔΕΙΚΤΩΝ!S109/ΣΥΝΘΕΣΗ_ΔΕΙΚΤΩΝ!S108)</f>
        <v>0</v>
      </c>
      <c r="T107" s="84">
        <f>LN(ΣΥΝΘΕΣΗ_ΔΕΙΚΤΩΝ!T109/ΣΥΝΘΕΣΗ_ΔΕΙΚΤΩΝ!T108)</f>
        <v>2.9307117480808368E-3</v>
      </c>
      <c r="U107" s="84">
        <f>LN(ΣΥΝΘΕΣΗ_ΔΕΙΚΤΩΝ!U109/ΣΥΝΘΕΣΗ_ΔΕΙΚΤΩΝ!U108)</f>
        <v>-6.8728792877620643E-3</v>
      </c>
      <c r="V107" s="84">
        <f>LN(ΣΥΝΘΕΣΗ_ΔΕΙΚΤΩΝ!V109/ΣΥΝΘΕΣΗ_ΔΕΙΚΤΩΝ!V108)</f>
        <v>-1.2142386825725313E-2</v>
      </c>
      <c r="W107" s="84">
        <f>LN(ΣΥΝΘΕΣΗ_ΔΕΙΚΤΩΝ!W109/ΣΥΝΘΕΣΗ_ΔΕΙΚΤΩΝ!W108)</f>
        <v>-1.1869575555383882E-2</v>
      </c>
      <c r="X107" s="85">
        <f>LN(ΣΥΝΘΕΣΗ_ΔΕΙΚΤΩΝ!X109/ΣΥΝΘΕΣΗ_ΔΕΙΚΤΩΝ!X108)</f>
        <v>2.1857932199802256E-3</v>
      </c>
      <c r="Y107" s="90">
        <f>LN(ΣΥΝΘΕΣΗ_ΔΕΙΚΤΩΝ!AM107/ΣΥΝΘΕΣΗ_ΔΕΙΚΤΩΝ!AM106)</f>
        <v>-8.296178082632371E-3</v>
      </c>
    </row>
    <row r="108" spans="9:25" x14ac:dyDescent="0.25">
      <c r="I108" s="83">
        <v>42983</v>
      </c>
      <c r="J108" s="84">
        <v>0</v>
      </c>
      <c r="K108" s="84">
        <v>-1.6023649468157292E-2</v>
      </c>
      <c r="L108" s="84">
        <v>-6.3532615226094425E-3</v>
      </c>
      <c r="M108" s="84">
        <f>LN(ΣΥΝΘΕΣΗ_ΔΕΙΚΤΩΝ!M110/ΣΥΝΘΕΣΗ_ΔΕΙΚΤΩΝ!M109)</f>
        <v>1.7614546700982087E-2</v>
      </c>
      <c r="N108" s="84">
        <f>LN(ΣΥΝΘΕΣΗ_ΔΕΙΚΤΩΝ!N110/ΣΥΝΘΕΣΗ_ΔΕΙΚΤΩΝ!N109)</f>
        <v>8.4926200456535966E-3</v>
      </c>
      <c r="O108" s="84">
        <f>LN(ΣΥΝΘΕΣΗ_ΔΕΙΚΤΩΝ!O110/ΣΥΝΘΕΣΗ_ΔΕΙΚΤΩΝ!O109)</f>
        <v>-1.077209698191107E-2</v>
      </c>
      <c r="P108" s="84">
        <f>LN(ΣΥΝΘΕΣΗ_ΔΕΙΚΤΩΝ!P110/ΣΥΝΘΕΣΗ_ΔΕΙΚΤΩΝ!P109)</f>
        <v>-2.1276603771167293E-3</v>
      </c>
      <c r="Q108" s="84">
        <f>LN(ΣΥΝΘΕΣΗ_ΔΕΙΚΤΩΝ!Q110/ΣΥΝΘΕΣΗ_ΔΕΙΚΤΩΝ!Q109)</f>
        <v>-8.9629281196980035E-3</v>
      </c>
      <c r="R108" s="84">
        <f>LN(ΣΥΝΘΕΣΗ_ΔΕΙΚΤΩΝ!R110/ΣΥΝΘΕΣΗ_ΔΕΙΚΤΩΝ!R109)</f>
        <v>-9.5694510161506725E-3</v>
      </c>
      <c r="S108" s="84">
        <f>LN(ΣΥΝΘΕΣΗ_ΔΕΙΚΤΩΝ!S110/ΣΥΝΘΕΣΗ_ΔΕΙΚΤΩΝ!S109)</f>
        <v>2.9705154413915694E-2</v>
      </c>
      <c r="T108" s="84">
        <f>LN(ΣΥΝΘΕΣΗ_ΔΕΙΚΤΩΝ!T110/ΣΥΝΘΕΣΗ_ΔΕΙΚΤΩΝ!T109)</f>
        <v>7.4969114141783741E-3</v>
      </c>
      <c r="U108" s="84">
        <f>LN(ΣΥΝΘΕΣΗ_ΔΕΙΚΤΩΝ!U110/ΣΥΝΘΕΣΗ_ΔΕΙΚΤΩΝ!U109)</f>
        <v>-1.319005585816907E-2</v>
      </c>
      <c r="V108" s="84">
        <f>LN(ΣΥΝΘΕΣΗ_ΔΕΙΚΤΩΝ!V110/ΣΥΝΘΕΣΗ_ΔΕΙΚΤΩΝ!V109)</f>
        <v>0</v>
      </c>
      <c r="W108" s="84">
        <f>LN(ΣΥΝΘΕΣΗ_ΔΕΙΚΤΩΝ!W110/ΣΥΝΘΕΣΗ_ΔΕΙΚΤΩΝ!W109)</f>
        <v>0</v>
      </c>
      <c r="X108" s="85">
        <f>LN(ΣΥΝΘΕΣΗ_ΔΕΙΚΤΩΝ!X110/ΣΥΝΘΕΣΗ_ΔΕΙΚΤΩΝ!X109)</f>
        <v>4.3573053689556262E-3</v>
      </c>
      <c r="Y108" s="90">
        <f>LN(ΣΥΝΘΕΣΗ_ΔΕΙΚΤΩΝ!AM108/ΣΥΝΘΕΣΗ_ΔΕΙΚΤΩΝ!AM107)</f>
        <v>-1.2018282460147146E-2</v>
      </c>
    </row>
    <row r="109" spans="9:25" x14ac:dyDescent="0.25">
      <c r="I109" s="83">
        <v>42984</v>
      </c>
      <c r="J109" s="84">
        <v>-8.8398365691409516E-3</v>
      </c>
      <c r="K109" s="84">
        <v>-1.777824602128383E-2</v>
      </c>
      <c r="L109" s="84">
        <v>-8.9629281196980035E-3</v>
      </c>
      <c r="M109" s="84">
        <f>LN(ΣΥΝΘΕΣΗ_ΔΕΙΚΤΩΝ!M111/ΣΥΝΘΕΣΗ_ΔΕΙΚΤΩΝ!M110)</f>
        <v>-1.4388737452099556E-2</v>
      </c>
      <c r="N109" s="84">
        <f>LN(ΣΥΝΘΕΣΗ_ΔΕΙΚΤΩΝ!N111/ΣΥΝΘΕΣΗ_ΔΕΙΚΤΩΝ!N110)</f>
        <v>1.260520891898219E-2</v>
      </c>
      <c r="O109" s="84">
        <f>LN(ΣΥΝΘΕΣΗ_ΔΕΙΚΤΩΝ!O111/ΣΥΝΘΕΣΗ_ΔΕΙΚΤΩΝ!O110)</f>
        <v>5.9988182292532227E-3</v>
      </c>
      <c r="P109" s="84">
        <f>LN(ΣΥΝΘΕΣΗ_ΔΕΙΚΤΩΝ!P111/ΣΥΝΘΕΣΗ_ΔΕΙΚΤΩΝ!P110)</f>
        <v>1.6895861272467266E-2</v>
      </c>
      <c r="Q109" s="84">
        <f>LN(ΣΥΝΘΕΣΗ_ΔΕΙΚΤΩΝ!Q111/ΣΥΝΘΕΣΗ_ΔΕΙΚΤΩΝ!Q110)</f>
        <v>9.6000737290191374E-3</v>
      </c>
      <c r="R109" s="84">
        <f>LN(ΣΥΝΘΕΣΗ_ΔΕΙΚΤΩΝ!R111/ΣΥΝΘΕΣΗ_ΔΕΙΚΤΩΝ!R110)</f>
        <v>1.5267472130788381E-2</v>
      </c>
      <c r="S109" s="84">
        <f>LN(ΣΥΝΘΕΣΗ_ΔΕΙΚΤΩΝ!S111/ΣΥΝΘΕΣΗ_ΔΕΙΚΤΩΝ!S110)</f>
        <v>2.4360547978813426E-3</v>
      </c>
      <c r="T109" s="84">
        <f>LN(ΣΥΝΘΕΣΗ_ΔΕΙΚΤΩΝ!T111/ΣΥΝΘΕΣΗ_ΔΕΙΚΤΩΝ!T110)</f>
        <v>-1.8003416970716682E-2</v>
      </c>
      <c r="U109" s="84">
        <f>LN(ΣΥΝΘΕΣΗ_ΔΕΙΚΤΩΝ!U111/ΣΥΝΘΕΣΗ_ΔΕΙΚΤΩΝ!U110)</f>
        <v>1.3190055858169004E-2</v>
      </c>
      <c r="V109" s="84">
        <f>LN(ΣΥΝΘΕΣΗ_ΔΕΙΚΤΩΝ!V111/ΣΥΝΘΕΣΗ_ΔΕΙΚΤΩΝ!V110)</f>
        <v>-3.9150907561825155E-2</v>
      </c>
      <c r="W109" s="84">
        <f>LN(ΣΥΝΘΕΣΗ_ΔΕΙΚΤΩΝ!W111/ΣΥΝΘΕΣΗ_ΔΕΙΚΤΩΝ!W110)</f>
        <v>1.4815085785140682E-2</v>
      </c>
      <c r="X109" s="85">
        <f>LN(ΣΥΝΘΕΣΗ_ΔΕΙΚΤΩΝ!X111/ΣΥΝΘΕΣΗ_ΔΕΙΚΤΩΝ!X110)</f>
        <v>0</v>
      </c>
      <c r="Y109" s="90">
        <f>LN(ΣΥΝΘΕΣΗ_ΔΕΙΚΤΩΝ!AM109/ΣΥΝΘΕΣΗ_ΔΕΙΚΤΩΝ!AM108)</f>
        <v>4.8960158970892866E-3</v>
      </c>
    </row>
    <row r="110" spans="9:25" x14ac:dyDescent="0.25">
      <c r="I110" s="83">
        <v>42985</v>
      </c>
      <c r="J110" s="84">
        <v>-6.6815393334826211E-3</v>
      </c>
      <c r="K110" s="84">
        <v>0</v>
      </c>
      <c r="L110" s="84">
        <v>9.6000737290191374E-3</v>
      </c>
      <c r="M110" s="84">
        <f>LN(ΣΥΝΘΕΣΗ_ΔΕΙΚΤΩΝ!M112/ΣΥΝΘΕΣΗ_ΔΕΙΚΤΩΝ!M111)</f>
        <v>-1.7872124766121912E-2</v>
      </c>
      <c r="N110" s="84">
        <f>LN(ΣΥΝΘΕΣΗ_ΔΕΙΚΤΩΝ!N112/ΣΥΝΘΕΣΗ_ΔΕΙΚΤΩΝ!N111)</f>
        <v>2.0855064910213611E-3</v>
      </c>
      <c r="O110" s="84">
        <f>LN(ΣΥΝΘΕΣΗ_ΔΕΙΚΤΩΝ!O112/ΣΥΝΘΕΣΗ_ΔΕΙΚΤΩΝ!O111)</f>
        <v>-3.5949709178588118E-3</v>
      </c>
      <c r="P110" s="84">
        <f>LN(ΣΥΝΘΕΣΗ_ΔΕΙΚΤΩΝ!P112/ΣΥΝΘΕΣΗ_ΔΕΙΚΤΩΝ!P111)</f>
        <v>-1.264505784727281E-2</v>
      </c>
      <c r="Q110" s="84">
        <f>LN(ΣΥΝΘΕΣΗ_ΔΕΙΚΤΩΝ!Q112/ΣΥΝΘΕΣΗ_ΔΕΙΚΤΩΝ!Q111)</f>
        <v>-6.3714560932114908E-4</v>
      </c>
      <c r="R110" s="84">
        <f>LN(ΣΥΝΘΕΣΗ_ΔΕΙΚΤΩΝ!R112/ΣΥΝΘΕΣΗ_ΔΕΙΚΤΩΝ!R111)</f>
        <v>6.6069140757411124E-3</v>
      </c>
      <c r="S110" s="84">
        <f>LN(ΣΥΝΘΕΣΗ_ΔΕΙΚΤΩΝ!S112/ΣΥΝΘΕΣΗ_ΔΕΙΚΤΩΝ!S111)</f>
        <v>-2.4360547978813383E-3</v>
      </c>
      <c r="T110" s="84">
        <f>LN(ΣΥΝΘΕΣΗ_ΔΕΙΚΤΩΝ!T112/ΣΥΝΘΕΣΗ_ΔΕΙΚΤΩΝ!T111)</f>
        <v>1.3011726073475597E-2</v>
      </c>
      <c r="U110" s="84">
        <f>LN(ΣΥΝΘΕΣΗ_ΔΕΙΚΤΩΝ!U112/ΣΥΝΘΕΣΗ_ΔΕΙΚΤΩΝ!U111)</f>
        <v>6.8728792877620504E-3</v>
      </c>
      <c r="V110" s="84">
        <f>LN(ΣΥΝΘΕΣΗ_ΔΕΙΚΤΩΝ!V112/ΣΥΝΘΕΣΗ_ΔΕΙΚΤΩΝ!V111)</f>
        <v>-3.6972787910975732E-2</v>
      </c>
      <c r="W110" s="84">
        <f>LN(ΣΥΝΘΕΣΗ_ΔΕΙΚΤΩΝ!W112/ΣΥΝΘΕΣΗ_ΔΕΙΚΤΩΝ!W111)</f>
        <v>-1.0347468525424541E-2</v>
      </c>
      <c r="X110" s="85">
        <f>LN(ΣΥΝΘΕΣΗ_ΔΕΙΚΤΩΝ!X112/ΣΥΝΘΕΣΗ_ΔΕΙΚΤΩΝ!X111)</f>
        <v>-8.7336799687546662E-3</v>
      </c>
      <c r="Y110" s="90">
        <f>LN(ΣΥΝΘΕΣΗ_ΔΕΙΚΤΩΝ!AM110/ΣΥΝΘΕΣΗ_ΔΕΙΚΤΩΝ!AM109)</f>
        <v>-1.4157769131029046E-3</v>
      </c>
    </row>
    <row r="111" spans="9:25" x14ac:dyDescent="0.25">
      <c r="I111" s="83">
        <v>42986</v>
      </c>
      <c r="J111" s="84">
        <v>0</v>
      </c>
      <c r="K111" s="84">
        <v>-2.8811697238545701E-2</v>
      </c>
      <c r="L111" s="84">
        <v>-6.3714560932114908E-4</v>
      </c>
      <c r="M111" s="84">
        <f>LN(ΣΥΝΘΕΣΗ_ΔΕΙΚΤΩΝ!M113/ΣΥΝΘΕΣΗ_ΔΕΙΚΤΩΝ!M112)</f>
        <v>1.1410066738030959E-2</v>
      </c>
      <c r="N111" s="84">
        <f>LN(ΣΥΝΘΕΣΗ_ΔΕΙΚΤΩΝ!N113/ΣΥΝΘΕΣΗ_ΔΕΙΚΤΩΝ!N112)</f>
        <v>4.0321869478572719E-2</v>
      </c>
      <c r="O111" s="84">
        <f>LN(ΣΥΝΘΕΣΗ_ΔΕΙΚΤΩΝ!O113/ΣΥΝΘΕΣΗ_ΔΕΙΚΤΩΝ!O112)</f>
        <v>8.3682496705165792E-3</v>
      </c>
      <c r="P111" s="84">
        <f>LN(ΣΥΝΘΕΣΗ_ΔΕΙΚΤΩΝ!P113/ΣΥΝΘΕΣΗ_ΔΕΙΚΤΩΝ!P112)</f>
        <v>-1.4957543819619026E-2</v>
      </c>
      <c r="Q111" s="84">
        <f>LN(ΣΥΝΘΕΣΗ_ΔΕΙΚΤΩΝ!Q113/ΣΥΝΘΕΣΗ_ΔΕΙΚΤΩΝ!Q112)</f>
        <v>-8.9629281196980035E-3</v>
      </c>
      <c r="R111" s="84">
        <f>LN(ΣΥΝΘΕΣΗ_ΔΕΙΚΤΩΝ!R113/ΣΥΝΘΕΣΗ_ΔΕΙΚΤΩΝ!R112)</f>
        <v>-7.5543324317810436E-3</v>
      </c>
      <c r="S111" s="84">
        <f>LN(ΣΥΝΘΕΣΗ_ΔΕΙΚΤΩΝ!S113/ΣΥΝΘΕΣΗ_ΔΕΙΚΤΩΝ!S112)</f>
        <v>-4.8899852941916809E-3</v>
      </c>
      <c r="T111" s="84">
        <f>LN(ΣΥΝΘΕΣΗ_ΔΕΙΚΤΩΝ!T113/ΣΥΝΘΕΣΗ_ΔΕΙΚΤΩΝ!T112)</f>
        <v>-7.1144891005968927E-3</v>
      </c>
      <c r="U111" s="84">
        <f>LN(ΣΥΝΘΕΣΗ_ΔΕΙΚΤΩΝ!U113/ΣΥΝΘΕΣΗ_ΔΕΙΚΤΩΝ!U112)</f>
        <v>1.3605652055778678E-2</v>
      </c>
      <c r="V111" s="84">
        <f>LN(ΣΥΝΘΕΣΗ_ΔΕΙΚΤΩΝ!V113/ΣΥΝΘΕΣΗ_ΔΕΙΚΤΩΝ!V112)</f>
        <v>-1.3270336920896585E-2</v>
      </c>
      <c r="W111" s="84">
        <f>LN(ΣΥΝΘΕΣΗ_ΔΕΙΚΤΩΝ!W113/ΣΥΝΘΕΣΗ_ΔΕΙΚΤΩΝ!W112)</f>
        <v>0</v>
      </c>
      <c r="X111" s="85">
        <f>LN(ΣΥΝΘΕΣΗ_ΔΕΙΚΤΩΝ!X113/ΣΥΝΘΕΣΗ_ΔΕΙΚΤΩΝ!X112)</f>
        <v>-1.3245226750020567E-2</v>
      </c>
      <c r="Y111" s="90">
        <f>LN(ΣΥΝΘΕΣΗ_ΔΕΙΚΤΩΝ!AM111/ΣΥΝΘΕΣΗ_ΔΕΙΚΤΩΝ!AM110)</f>
        <v>-8.1343904309088232E-4</v>
      </c>
    </row>
    <row r="112" spans="9:25" x14ac:dyDescent="0.25">
      <c r="I112" s="83">
        <v>42989</v>
      </c>
      <c r="J112" s="84">
        <v>5.5710450494554295E-3</v>
      </c>
      <c r="K112" s="84">
        <v>1.5372793188863979E-3</v>
      </c>
      <c r="L112" s="84">
        <v>-8.9629281196980035E-3</v>
      </c>
      <c r="M112" s="84">
        <f>LN(ΣΥΝΘΕΣΗ_ΔΕΙΚΤΩΝ!M114/ΣΥΝΘΕΣΗ_ΔΕΙΚΤΩΝ!M113)</f>
        <v>1.1281344464039979E-2</v>
      </c>
      <c r="N112" s="84">
        <f>LN(ΣΥΝΘΕΣΗ_ΔΕΙΚΤΩΝ!N114/ΣΥΝΘΕΣΗ_ΔΕΙΚΤΩΝ!N113)</f>
        <v>-3.5078963558563825E-3</v>
      </c>
      <c r="O112" s="84">
        <f>LN(ΣΥΝΘΕΣΗ_ΔΕΙΚΤΩΝ!O114/ΣΥΝΘΕΣΗ_ΔΕΙΚΤΩΝ!O113)</f>
        <v>1.1897681355887508E-3</v>
      </c>
      <c r="P112" s="84">
        <f>LN(ΣΥΝΘΕΣΗ_ΔΕΙΚΤΩΝ!P114/ΣΥΝΘΕΣΗ_ΔΕΙΚΤΩΝ!P113)</f>
        <v>-3.2345041676590403E-3</v>
      </c>
      <c r="Q112" s="84">
        <f>LN(ΣΥΝΘΕΣΗ_ΔΕΙΚΤΩΝ!Q114/ΣΥΝΘΕΣΗ_ΔΕΙΚΤΩΝ!Q113)</f>
        <v>-3.2206147000422834E-3</v>
      </c>
      <c r="R112" s="84">
        <f>LN(ΣΥΝΘΕΣΗ_ΔΕΙΚΤΩΝ!R114/ΣΥΝΘΕΣΗ_ΔΕΙΚΤΩΝ!R113)</f>
        <v>7.5543324317811356E-3</v>
      </c>
      <c r="S112" s="84">
        <f>LN(ΣΥΝΘΕΣΗ_ΔΕΙΚΤΩΝ!S114/ΣΥΝΘΕΣΗ_ΔΕΙΚΤΩΝ!S113)</f>
        <v>0</v>
      </c>
      <c r="T112" s="84">
        <f>LN(ΣΥΝΘΕΣΗ_ΔΕΙΚΤΩΝ!T114/ΣΥΝΘΕΣΗ_ΔΕΙΚΤΩΝ!T113)</f>
        <v>2.3657463554354118E-2</v>
      </c>
      <c r="U112" s="84">
        <f>LN(ΣΥΝΘΕΣΗ_ΔΕΙΚΤΩΝ!U114/ΣΥΝΘΕΣΗ_ΔΕΙΚΤΩΝ!U113)</f>
        <v>0</v>
      </c>
      <c r="V112" s="84">
        <f>LN(ΣΥΝΘΕΣΗ_ΔΕΙΚΤΩΝ!V114/ΣΥΝΘΕΣΗ_ΔΕΙΚΤΩΝ!V113)</f>
        <v>7.6045993852192125E-3</v>
      </c>
      <c r="W112" s="84">
        <f>LN(ΣΥΝΘΕΣΗ_ΔΕΙΚΤΩΝ!W114/ΣΥΝΘΕΣΗ_ΔΕΙΚΤΩΝ!W113)</f>
        <v>-1.4869891215782557E-3</v>
      </c>
      <c r="X112" s="85">
        <f>LN(ΣΥΝΘΕΣΗ_ΔΕΙΚΤΩΝ!X114/ΣΥΝΘΕΣΗ_ΔΕΙΚΤΩΝ!X113)</f>
        <v>-2.2472855852058514E-2</v>
      </c>
      <c r="Y112" s="90">
        <f>LN(ΣΥΝΘΕΣΗ_ΔΕΙΚΤΩΝ!AM112/ΣΥΝΘΕΣΗ_ΔΕΙΚΤΩΝ!AM111)</f>
        <v>-1.0311413988096331E-2</v>
      </c>
    </row>
    <row r="113" spans="9:25" x14ac:dyDescent="0.25">
      <c r="I113" s="83">
        <v>42990</v>
      </c>
      <c r="J113" s="84">
        <v>-4.4543503493801968E-3</v>
      </c>
      <c r="K113" s="84">
        <v>1.3730192811902037E-2</v>
      </c>
      <c r="L113" s="84">
        <v>-3.2206147000422834E-3</v>
      </c>
      <c r="M113" s="84">
        <f>LN(ΣΥΝΘΕΣΗ_ΔΕΙΚΤΩΝ!M115/ΣΥΝΘΕΣΗ_ΔΕΙΚΤΩΝ!M114)</f>
        <v>-6.4308903302904025E-3</v>
      </c>
      <c r="N113" s="84">
        <f>LN(ΣΥΝΘΕΣΗ_ΔΕΙΚΤΩΝ!N115/ΣΥΝΘΕΣΗ_ΔΕΙΚΤΩΝ!N114)</f>
        <v>6.5049015961258774E-3</v>
      </c>
      <c r="O113" s="84">
        <f>LN(ΣΥΝΘΕΣΗ_ΔΕΙΚΤΩΝ!O115/ΣΥΝΘΕΣΗ_ΔΕΙΚΤΩΝ!O114)</f>
        <v>1.7678716168793993E-2</v>
      </c>
      <c r="P113" s="84">
        <f>LN(ΣΥΝΘΕΣΗ_ΔΕΙΚΤΩΝ!P115/ΣΥΝΘΕΣΗ_ΔΕΙΚΤΩΝ!P114)</f>
        <v>-1.7429635135283648E-2</v>
      </c>
      <c r="Q113" s="84">
        <f>LN(ΣΥΝΘΕΣΗ_ΔΕΙΚΤΩΝ!Q115/ΣΥΝΘΕΣΗ_ΔΕΙΚΤΩΝ!Q114)</f>
        <v>5.1480165174012374E-3</v>
      </c>
      <c r="R113" s="84">
        <f>LN(ΣΥΝΘΕΣΗ_ΔΕΙΚΤΩΝ!R115/ΣΥΝΘΕΣΗ_ΔΕΙΚΤΩΝ!R114)</f>
        <v>-7.5543324317810436E-3</v>
      </c>
      <c r="S113" s="84">
        <f>LN(ΣΥΝΘΕΣΗ_ΔΕΙΚΤΩΝ!S115/ΣΥΝΘΕΣΗ_ΔΕΙΚΤΩΝ!S114)</f>
        <v>-4.9140148024291522E-3</v>
      </c>
      <c r="T113" s="84">
        <f>LN(ΣΥΝΘΕΣΗ_ΔΕΙΚΤΩΝ!T115/ΣΥΝΘΕΣΗ_ΔΕΙΚΤΩΝ!T114)</f>
        <v>-4.1027101689469686E-2</v>
      </c>
      <c r="U113" s="84">
        <f>LN(ΣΥΝΘΕΣΗ_ΔΕΙΚΤΩΝ!U115/ΣΥΝΘΕΣΗ_ΔΕΙΚΤΩΝ!U114)</f>
        <v>-3.4367643504207769E-2</v>
      </c>
      <c r="V113" s="84">
        <f>LN(ΣΥΝΘΕΣΗ_ΔΕΙΚΤΩΝ!V115/ΣΥΝΘΕΣΗ_ΔΕΙΚΤΩΝ!V114)</f>
        <v>-1.33462419528946E-2</v>
      </c>
      <c r="W113" s="84">
        <f>LN(ΣΥΝΘΕΣΗ_ΔΕΙΚΤΩΝ!W115/ΣΥΝΘΕΣΗ_ΔΕΙΚΤΩΝ!W114)</f>
        <v>1.4869891215783665E-3</v>
      </c>
      <c r="X113" s="85">
        <f>LN(ΣΥΝΘΕΣΗ_ΔΕΙΚΤΩΝ!X115/ΣΥΝΘΕΣΗ_ΔΕΙΚΤΩΝ!X114)</f>
        <v>1.3544225107757034E-2</v>
      </c>
      <c r="Y113" s="90">
        <f>LN(ΣΥΝΘΕΣΗ_ΔΕΙΚΤΩΝ!AM113/ΣΥΝΘΕΣΗ_ΔΕΙΚΤΩΝ!AM112)</f>
        <v>4.1522206873853057E-3</v>
      </c>
    </row>
    <row r="114" spans="9:25" x14ac:dyDescent="0.25">
      <c r="I114" s="83">
        <v>42991</v>
      </c>
      <c r="J114" s="84">
        <v>-1.1166947000752908E-3</v>
      </c>
      <c r="K114" s="84">
        <v>-6.0790460763822263E-3</v>
      </c>
      <c r="L114" s="84">
        <v>5.1480165174012374E-3</v>
      </c>
      <c r="M114" s="84">
        <f>LN(ΣΥΝΘΕΣΗ_ΔΕΙΚΤΩΝ!M116/ΣΥΝΘΕΣΗ_ΔΕΙΚΤΩΝ!M115)</f>
        <v>8.0321716972642527E-3</v>
      </c>
      <c r="N114" s="84">
        <f>LN(ΣΥΝΘΕΣΗ_ΔΕΙΚΤΩΝ!N116/ΣΥΝΘΕΣΗ_ΔΕΙΚΤΩΝ!N115)</f>
        <v>-2.2699587516106581E-2</v>
      </c>
      <c r="O114" s="84">
        <f>LN(ΣΥΝΘΕΣΗ_ΔΕΙΚΤΩΝ!O116/ΣΥΝΘΕΣΗ_ΔΕΙΚΤΩΝ!O115)</f>
        <v>1.1675424560376464E-3</v>
      </c>
      <c r="P114" s="84">
        <f>LN(ΣΥΝΘΕΣΗ_ΔΕΙΚΤΩΝ!P116/ΣΥΝΘΕΣΗ_ΔΕΙΚΤΩΝ!P115)</f>
        <v>-9.9393419025577759E-3</v>
      </c>
      <c r="Q114" s="84">
        <f>LN(ΣΥΝΘΕΣΗ_ΔΕΙΚΤΩΝ!Q116/ΣΥΝΘΕΣΗ_ΔΕΙΚΤΩΝ!Q115)</f>
        <v>-5.1480165174012443E-3</v>
      </c>
      <c r="R114" s="84">
        <f>LN(ΣΥΝΘΕΣΗ_ΔΕΙΚΤΩΝ!R116/ΣΥΝΘΕΣΗ_ΔΕΙΚΤΩΝ!R115)</f>
        <v>-1.9139340210697509E-2</v>
      </c>
      <c r="S114" s="84">
        <f>LN(ΣΥΝΘΕΣΗ_ΔΕΙΚΤΩΝ!S116/ΣΥΝΘΕΣΗ_ΔΕΙΚΤΩΝ!S115)</f>
        <v>-1.9901154317294799E-2</v>
      </c>
      <c r="T114" s="84">
        <f>LN(ΣΥΝΘΕΣΗ_ΔΕΙΚΤΩΝ!T116/ΣΥΝΘΕΣΗ_ΔΕΙΚΤΩΝ!T115)</f>
        <v>-2.2035888399180335E-2</v>
      </c>
      <c r="U114" s="84">
        <f>LN(ΣΥΝΘΕΣΗ_ΔΕΙΚΤΩΝ!U116/ΣΥΝΘΕΣΗ_ΔΕΙΚΤΩΝ!U115)</f>
        <v>-1.4084739881738972E-2</v>
      </c>
      <c r="V114" s="84">
        <f>LN(ΣΥΝΘΕΣΗ_ΔΕΙΚΤΩΝ!V116/ΣΥΝΘΕΣΗ_ΔΕΙΚΤΩΝ!V115)</f>
        <v>1.1450506787995285E-2</v>
      </c>
      <c r="W114" s="84">
        <f>LN(ΣΥΝΘΕΣΗ_ΔΕΙΚΤΩΝ!W116/ΣΥΝΘΕΣΗ_ΔΕΙΚΤΩΝ!W115)</f>
        <v>-2.5584540700638786E-2</v>
      </c>
      <c r="X114" s="85">
        <f>LN(ΣΥΝΘΕΣΗ_ΔΕΙΚΤΩΝ!X116/ΣΥΝΘΕΣΗ_ΔΕΙΚΤΩΝ!X115)</f>
        <v>-1.3544225107757149E-2</v>
      </c>
      <c r="Y114" s="90">
        <f>LN(ΣΥΝΘΕΣΗ_ΔΕΙΚΤΩΝ!AM114/ΣΥΝΘΕΣΗ_ΔΕΙΚΤΩΝ!AM113)</f>
        <v>5.8015637640991538E-3</v>
      </c>
    </row>
    <row r="115" spans="9:25" x14ac:dyDescent="0.25">
      <c r="I115" s="83">
        <v>42992</v>
      </c>
      <c r="J115" s="84">
        <v>-1.9177124639738748E-2</v>
      </c>
      <c r="K115" s="84">
        <v>3.044142381228273E-3</v>
      </c>
      <c r="L115" s="84">
        <v>-5.1480165174012443E-3</v>
      </c>
      <c r="M115" s="84">
        <f>LN(ΣΥΝΘΕΣΗ_ΔΕΙΚΤΩΝ!M117/ΣΥΝΘΕΣΗ_ΔΕΙΚΤΩΝ!M116)</f>
        <v>-6.4205678029226948E-3</v>
      </c>
      <c r="N115" s="84">
        <f>LN(ΣΥΝΘΕΣΗ_ΔΕΙΚΤΩΝ!N117/ΣΥΝΘΕΣΗ_ΔΕΙΚΤΩΝ!N116)</f>
        <v>-1.2837146760680719E-2</v>
      </c>
      <c r="O115" s="84">
        <f>LN(ΣΥΝΘΕΣΗ_ΔΕΙΚΤΩΝ!O117/ΣΥΝΘΕΣΗ_ΔΕΙΚΤΩΝ!O116)</f>
        <v>-9.3787322864324688E-3</v>
      </c>
      <c r="P115" s="84">
        <f>LN(ΣΥΝΘΕΣΗ_ΔΕΙΚΤΩΝ!P117/ΣΥΝΘΕΣΗ_ΔΕΙΚΤΩΝ!P116)</f>
        <v>9.9393419025577048E-3</v>
      </c>
      <c r="Q115" s="84">
        <f>LN(ΣΥΝΘΕΣΗ_ΔΕΙΚΤΩΝ!Q117/ΣΥΝΘΕΣΗ_ΔΕΙΚΤΩΝ!Q116)</f>
        <v>0</v>
      </c>
      <c r="R115" s="84">
        <f>LN(ΣΥΝΘΕΣΗ_ΔΕΙΚΤΩΝ!R117/ΣΥΝΘΕΣΗ_ΔΕΙΚΤΩΝ!R116)</f>
        <v>-4.8426244757879032E-3</v>
      </c>
      <c r="S115" s="84">
        <f>LN(ΣΥΝΘΕΣΗ_ΔΕΙΚΤΩΝ!S117/ΣΥΝΘΕΣΗ_ΔΕΙΚΤΩΝ!S116)</f>
        <v>5.0125418235441935E-3</v>
      </c>
      <c r="T115" s="84">
        <f>LN(ΣΥΝΘΕΣΗ_ΔΕΙΚΤΩΝ!T117/ΣΥΝΘΕΣΗ_ΔΕΙΚΤΩΝ!T116)</f>
        <v>-2.6113455498402206E-2</v>
      </c>
      <c r="U115" s="84">
        <f>LN(ΣΥΝΘΕΣΗ_ΔΕΙΚΤΩΝ!U117/ΣΥΝΘΕΣΗ_ΔΕΙΚΤΩΝ!U116)</f>
        <v>0</v>
      </c>
      <c r="V115" s="84">
        <f>LN(ΣΥΝΘΕΣΗ_ΔΕΙΚΤΩΝ!V117/ΣΥΝΘΕΣΗ_ΔΕΙΚΤΩΝ!V116)</f>
        <v>2.4368591016957951E-2</v>
      </c>
      <c r="W115" s="84">
        <f>LN(ΣΥΝΘΕΣΗ_ΔΕΙΚΤΩΝ!W117/ΣΥΝΘΕΣΗ_ΔΕΙΚΤΩΝ!W116)</f>
        <v>-9.1884260544062551E-3</v>
      </c>
      <c r="X115" s="85">
        <f>LN(ΣΥΝΘΕΣΗ_ΔΕΙΚΤΩΝ!X117/ΣΥΝΘΕΣΗ_ΔΕΙΚΤΩΝ!X116)</f>
        <v>1.1299555253933247E-2</v>
      </c>
      <c r="Y115" s="90">
        <f>LN(ΣΥΝΘΕΣΗ_ΔΕΙΚΤΩΝ!AM115/ΣΥΝΘΕΣΗ_ΔΕΙΚΤΩΝ!AM114)</f>
        <v>-9.5018918380416573E-4</v>
      </c>
    </row>
    <row r="116" spans="9:25" x14ac:dyDescent="0.25">
      <c r="I116" s="83">
        <v>42993</v>
      </c>
      <c r="J116" s="84">
        <v>0</v>
      </c>
      <c r="K116" s="84">
        <v>1.80727810596946E-2</v>
      </c>
      <c r="L116" s="84">
        <v>0</v>
      </c>
      <c r="M116" s="84">
        <f>LN(ΣΥΝΘΕΣΗ_ΔΕΙΚΤΩΝ!M118/ΣΥΝΘΕΣΗ_ΔΕΙΚΤΩΝ!M117)</f>
        <v>-8.084118399958911E-3</v>
      </c>
      <c r="N116" s="84">
        <f>LN(ΣΥΝΘΕΣΗ_ΔΕΙΚΤΩΝ!N118/ΣΥΝΘΕΣΗ_ΔΕΙΚΤΩΝ!N117)</f>
        <v>7.7220460939103185E-3</v>
      </c>
      <c r="O116" s="84">
        <f>LN(ΣΥΝΘΕΣΗ_ΔΕΙΚΤΩΝ!O118/ΣΥΝΘΕΣΗ_ΔΕΙΚΤΩΝ!O117)</f>
        <v>-1.065729447398798E-2</v>
      </c>
      <c r="P116" s="84">
        <f>LN(ΣΥΝΘΕΣΗ_ΔΕΙΚΤΩΝ!P118/ΣΥΝΘΕΣΗ_ΔΕΙΚΤΩΝ!P117)</f>
        <v>-9.9393419025577759E-3</v>
      </c>
      <c r="Q116" s="84">
        <f>LN(ΣΥΝΘΕΣΗ_ΔΕΙΚΤΩΝ!Q118/ΣΥΝΘΕΣΗ_ΔΕΙΚΤΩΝ!Q117)</f>
        <v>-6.4725145056174788E-3</v>
      </c>
      <c r="R116" s="84">
        <f>LN(ΣΥΝΘΕΣΗ_ΔΕΙΚΤΩΝ!R118/ΣΥΝΘΕΣΗ_ΔΕΙΚΤΩΝ!R117)</f>
        <v>-2.0599060870072534E-2</v>
      </c>
      <c r="S116" s="84">
        <f>LN(ΣΥΝΘΕΣΗ_ΔΕΙΚΤΩΝ!S118/ΣΥΝΘΕΣΗ_ΔΕΙΚΤΩΝ!S117)</f>
        <v>0</v>
      </c>
      <c r="T116" s="84">
        <f>LN(ΣΥΝΘΕΣΗ_ΔΕΙΚΤΩΝ!T118/ΣΥΝΘΕΣΗ_ΔΕΙΚΤΩΝ!T117)</f>
        <v>4.4742803949211069E-3</v>
      </c>
      <c r="U116" s="84">
        <f>LN(ΣΥΝΘΕΣΗ_ΔΕΙΚΤΩΝ!U118/ΣΥΝΘΕΣΗ_ΔΕΙΚΤΩΝ!U117)</f>
        <v>-7.1174677688639896E-3</v>
      </c>
      <c r="V116" s="84">
        <f>LN(ΣΥΝΘΕΣΗ_ΔΕΙΚΤΩΝ!V118/ΣΥΝΘΕΣΗ_ΔΕΙΚΤΩΝ!V117)</f>
        <v>0</v>
      </c>
      <c r="W116" s="84">
        <f>LN(ΣΥΝΘΕΣΗ_ΔΕΙΚΤΩΝ!W118/ΣΥΝΘΕΣΗ_ΔΕΙΚΤΩΝ!W117)</f>
        <v>-2.4923408452456851E-2</v>
      </c>
      <c r="X116" s="85">
        <f>LN(ΣΥΝΘΕΣΗ_ΔΕΙΚΤΩΝ!X118/ΣΥΝΘΕΣΗ_ΔΕΙΚΤΩΝ!X117)</f>
        <v>-2.2728251077556289E-2</v>
      </c>
      <c r="Y116" s="90">
        <f>LN(ΣΥΝΘΕΣΗ_ΔΕΙΚΤΩΝ!AM116/ΣΥΝΘΕΣΗ_ΔΕΙΚΤΩΝ!AM115)</f>
        <v>-2.3749515630298593E-2</v>
      </c>
    </row>
    <row r="117" spans="9:25" x14ac:dyDescent="0.25">
      <c r="I117" s="83">
        <v>42996</v>
      </c>
      <c r="J117" s="84">
        <v>2.2753138371356054E-3</v>
      </c>
      <c r="K117" s="84">
        <v>-2.2642476749759891E-2</v>
      </c>
      <c r="L117" s="84">
        <v>-6.4725145056174788E-3</v>
      </c>
      <c r="M117" s="84">
        <f>LN(ΣΥΝΘΕΣΗ_ΔΕΙΚΤΩΝ!M119/ΣΥΝΘΕΣΗ_ΔΕΙΚΤΩΝ!M118)</f>
        <v>-2.6317308317373417E-2</v>
      </c>
      <c r="N117" s="84">
        <f>LN(ΣΥΝΘΕΣΗ_ΔΕΙΚΤΩΝ!N119/ΣΥΝΘΕΣΗ_ΔΕΙΚΤΩΝ!N118)</f>
        <v>1.0204170174241668E-2</v>
      </c>
      <c r="O117" s="84">
        <f>LN(ΣΥΝΘΕΣΗ_ΔΕΙΚΤΩΝ!O119/ΣΥΝΘΕΣΗ_ΔΕΙΚΤΩΝ!O118)</f>
        <v>-5.9701669865039079E-3</v>
      </c>
      <c r="P117" s="84">
        <f>LN(ΣΥΝΘΕΣΗ_ΔΕΙΚΤΩΝ!P119/ΣΥΝΘΕΣΗ_ΔΕΙΚΤΩΝ!P118)</f>
        <v>9.9393419025577048E-3</v>
      </c>
      <c r="Q117" s="84">
        <f>LN(ΣΥΝΘΕΣΗ_ΔΕΙΚΤΩΝ!Q119/ΣΥΝΘΕΣΗ_ΔΕΙΚΤΩΝ!Q118)</f>
        <v>0</v>
      </c>
      <c r="R117" s="84">
        <f>LN(ΣΥΝΘΕΣΗ_ΔΕΙΚΤΩΝ!R119/ΣΥΝΘΕΣΗ_ΔΕΙΚΤΩΝ!R118)</f>
        <v>7.8973756949509404E-3</v>
      </c>
      <c r="S117" s="84">
        <f>LN(ΣΥΝΘΕΣΗ_ΔΕΙΚΤΩΝ!S119/ΣΥΝΘΕΣΗ_ΔΕΙΚΤΩΝ!S118)</f>
        <v>-5.0125418235442863E-3</v>
      </c>
      <c r="T117" s="84">
        <f>LN(ΣΥΝΘΕΣΗ_ΔΕΙΚΤΩΝ!T119/ΣΥΝΘΕΣΗ_ΔΕΙΚΤΩΝ!T118)</f>
        <v>-1.801850550267825E-2</v>
      </c>
      <c r="U117" s="84">
        <f>LN(ΣΥΝΘΕΣΗ_ΔΕΙΚΤΩΝ!U119/ΣΥΝΘΕΣΗ_ΔΕΙΚΤΩΝ!U118)</f>
        <v>0</v>
      </c>
      <c r="V117" s="84">
        <f>LN(ΣΥΝΘΕΣΗ_ΔΕΙΚΤΩΝ!V119/ΣΥΝΘΕΣΗ_ΔΕΙΚΤΩΝ!V118)</f>
        <v>-7.4349784875180902E-3</v>
      </c>
      <c r="W117" s="84">
        <f>LN(ΣΥΝΘΕΣΗ_ΔΕΙΚΤΩΝ!W119/ΣΥΝΘΕΣΗ_ΔΕΙΚΤΩΝ!W118)</f>
        <v>0</v>
      </c>
      <c r="X117" s="85">
        <f>LN(ΣΥΝΘΕΣΗ_ΔΕΙΚΤΩΝ!X119/ΣΥΝΘΕΣΗ_ΔΕΙΚΤΩΝ!X118)</f>
        <v>9.1533819864872013E-3</v>
      </c>
      <c r="Y117" s="90">
        <f>LN(ΣΥΝΘΕΣΗ_ΔΕΙΚΤΩΝ!AM117/ΣΥΝΘΕΣΗ_ΔΕΙΚΤΩΝ!AM116)</f>
        <v>-1.8849821438518571E-2</v>
      </c>
    </row>
    <row r="118" spans="9:25" x14ac:dyDescent="0.25">
      <c r="I118" s="83">
        <v>42997</v>
      </c>
      <c r="J118" s="84">
        <v>-9.1324835632725868E-3</v>
      </c>
      <c r="K118" s="84">
        <v>-2.3167059281534303E-2</v>
      </c>
      <c r="L118" s="84">
        <v>0</v>
      </c>
      <c r="M118" s="84">
        <f>LN(ΣΥΝΘΕΣΗ_ΔΕΙΚΤΩΝ!M120/ΣΥΝΘΕΣΗ_ΔΕΙΚΤΩΝ!M119)</f>
        <v>-2.0202707317519466E-2</v>
      </c>
      <c r="N118" s="84">
        <f>LN(ΣΥΝΘΕΣΗ_ΔΕΙΚΤΩΝ!N120/ΣΥΝΘΕΣΗ_ΔΕΙΚΤΩΝ!N119)</f>
        <v>-1.6377029281322654E-2</v>
      </c>
      <c r="O118" s="84">
        <f>LN(ΣΥΝΘΕΣΗ_ΔΕΙΚΤΩΝ!O120/ΣΥΝΘΕΣΗ_ΔΕΙΚΤΩΝ!O119)</f>
        <v>-2.4243611609992739E-2</v>
      </c>
      <c r="P118" s="84">
        <f>LN(ΣΥΝΘΕΣΗ_ΔΕΙΚΤΩΝ!P120/ΣΥΝΘΕΣΗ_ΔΕΙΚΤΩΝ!P119)</f>
        <v>0</v>
      </c>
      <c r="Q118" s="84">
        <f>LN(ΣΥΝΘΕΣΗ_ΔΕΙΚΤΩΝ!Q120/ΣΥΝΘΕΣΗ_ΔΕΙΚΤΩΝ!Q119)</f>
        <v>-1.3072081567352888E-2</v>
      </c>
      <c r="R118" s="84">
        <f>LN(ΣΥΝΘΕΣΗ_ΔΕΙΚΤΩΝ!R120/ΣΥΝΘΕΣΗ_ΔΕΙΚΤΩΝ!R119)</f>
        <v>1.851002677086842E-2</v>
      </c>
      <c r="S118" s="84">
        <f>LN(ΣΥΝΘΕΣΗ_ΔΕΙΚΤΩΝ!S120/ΣΥΝΘΕΣΗ_ΔΕΙΚΤΩΝ!S119)</f>
        <v>-2.0305266160745569E-2</v>
      </c>
      <c r="T118" s="84">
        <f>LN(ΣΥΝΘΕΣΗ_ΔΕΙΚΤΩΝ!T120/ΣΥΝΘΕΣΗ_ΔΕΙΚΤΩΝ!T119)</f>
        <v>1.1748892489083049E-2</v>
      </c>
      <c r="U118" s="84">
        <f>LN(ΣΥΝΘΕΣΗ_ΔΕΙΚΤΩΝ!U120/ΣΥΝΘΕΣΗ_ΔΕΙΚΤΩΝ!U119)</f>
        <v>-7.168489478612516E-3</v>
      </c>
      <c r="V118" s="84">
        <f>LN(ΣΥΝΘΕΣΗ_ΔΕΙΚΤΩΝ!V120/ΣΥΝΘΕΣΗ_ΔΕΙΚΤΩΝ!V119)</f>
        <v>0</v>
      </c>
      <c r="W118" s="84">
        <f>LN(ΣΥΝΘΕΣΗ_ΔΕΙΚΤΩΝ!W120/ΣΥΝΘΕΣΗ_ΔΕΙΚΤΩΝ!W119)</f>
        <v>-3.2054026290083484E-2</v>
      </c>
      <c r="X118" s="85">
        <f>LN(ΣΥΝΘΕΣΗ_ΔΕΙΚΤΩΝ!X120/ΣΥΝΘΕΣΗ_ΔΕΙΚΤΩΝ!X119)</f>
        <v>-1.3761685072681377E-2</v>
      </c>
      <c r="Y118" s="90">
        <f>LN(ΣΥΝΘΕΣΗ_ΔΕΙΚΤΩΝ!AM118/ΣΥΝΘΕΣΗ_ΔΕΙΚΤΩΝ!AM117)</f>
        <v>-2.005285184889477E-2</v>
      </c>
    </row>
    <row r="119" spans="9:25" x14ac:dyDescent="0.25">
      <c r="I119" s="83">
        <v>42998</v>
      </c>
      <c r="J119" s="84">
        <v>-2.296212260350379E-3</v>
      </c>
      <c r="K119" s="84">
        <v>-3.1298930089277044E-3</v>
      </c>
      <c r="L119" s="84">
        <v>-1.3072081567352888E-2</v>
      </c>
      <c r="M119" s="84">
        <f>LN(ΣΥΝΘΕΣΗ_ΔΕΙΚΤΩΝ!M121/ΣΥΝΘΕΣΗ_ΔΕΙΚΤΩΝ!M120)</f>
        <v>3.3955890011383287E-3</v>
      </c>
      <c r="N119" s="84">
        <f>LN(ΣΥΝΘΕΣΗ_ΔΕΙΚΤΩΝ!N121/ΣΥΝΘΕΣΗ_ΔΕΙΚΤΩΝ!N120)</f>
        <v>-1.9276449962282227E-2</v>
      </c>
      <c r="O119" s="84">
        <f>LN(ΣΥΝΘΕΣΗ_ΔΕΙΚΤΩΝ!O121/ΣΥΝΘΕΣΗ_ΔΕΙΚΤΩΝ!O120)</f>
        <v>2.5440499843838768E-2</v>
      </c>
      <c r="P119" s="84">
        <f>LN(ΣΥΝΘΕΣΗ_ΔΕΙΚΤΩΝ!P121/ΣΥΝΘΕΣΗ_ΔΕΙΚΤΩΝ!P120)</f>
        <v>-6.6152391187193167E-3</v>
      </c>
      <c r="Q119" s="84">
        <f>LN(ΣΥΝΘΕΣΗ_ΔΕΙΚΤΩΝ!Q121/ΣΥΝΘΕΣΗ_ΔΕΙΚΤΩΝ!Q120)</f>
        <v>1.3721221479793802E-2</v>
      </c>
      <c r="R119" s="84">
        <f>LN(ΣΥΝΘΕΣΗ_ΔΕΙΚΤΩΝ!R121/ΣΥΝΘΕΣΗ_ΔΕΙΚΤΩΝ!R120)</f>
        <v>1.3423020332140771E-2</v>
      </c>
      <c r="S119" s="84">
        <f>LN(ΣΥΝΘΕΣΗ_ΔΕΙΚΤΩΝ!S121/ΣΥΝΘΕΣΗ_ΔΕΙΚΤΩΝ!S120)</f>
        <v>1.5267472130788381E-2</v>
      </c>
      <c r="T119" s="84">
        <f>LN(ΣΥΝΘΕΣΗ_ΔΕΙΚΤΩΝ!T121/ΣΥΝΘΕΣΗ_ΔΕΙΚΤΩΝ!T120)</f>
        <v>-1.7218368293618391E-2</v>
      </c>
      <c r="U119" s="84">
        <f>LN(ΣΥΝΘΕΣΗ_ΔΕΙΚΤΩΝ!U121/ΣΥΝΘΕΣΗ_ΔΕΙΚΤΩΝ!U120)</f>
        <v>-2.181904739463961E-2</v>
      </c>
      <c r="V119" s="84">
        <f>LN(ΣΥΝΘΕΣΗ_ΔΕΙΚΤΩΝ!V121/ΣΥΝΘΕΣΗ_ΔΕΙΚΤΩΝ!V120)</f>
        <v>1.1131840368844199E-2</v>
      </c>
      <c r="W119" s="84">
        <f>LN(ΣΥΝΘΕΣΗ_ΔΕΙΚΤΩΝ!W121/ΣΥΝΘΕΣΗ_ΔΕΙΚΤΩΝ!W120)</f>
        <v>4.874095758245353E-3</v>
      </c>
      <c r="X119" s="85">
        <f>LN(ΣΥΝΘΕΣΗ_ΔΕΙΚΤΩΝ!X121/ΣΥΝΘΕΣΗ_ΔΕΙΚΤΩΝ!X120)</f>
        <v>1.6036998909817104E-2</v>
      </c>
      <c r="Y119" s="90">
        <f>LN(ΣΥΝΘΕΣΗ_ΔΕΙΚΤΩΝ!AM119/ΣΥΝΘΕΣΗ_ΔΕΙΚΤΩΝ!AM118)</f>
        <v>2.7171611243542834E-3</v>
      </c>
    </row>
    <row r="120" spans="9:25" x14ac:dyDescent="0.25">
      <c r="I120" s="83">
        <v>42999</v>
      </c>
      <c r="J120" s="84">
        <v>0</v>
      </c>
      <c r="K120" s="84">
        <v>-3.1397200046676412E-3</v>
      </c>
      <c r="L120" s="84">
        <v>1.3721221479793802E-2</v>
      </c>
      <c r="M120" s="84">
        <f>LN(ΣΥΝΘΕΣΗ_ΔΕΙΚΤΩΝ!M122/ΣΥΝΘΕΣΗ_ΔΕΙΚΤΩΝ!M121)</f>
        <v>0</v>
      </c>
      <c r="N120" s="84">
        <f>LN(ΣΥΝΘΕΣΗ_ΔΕΙΚΤΩΝ!N122/ΣΥΝΘΕΣΗ_ΔΕΙΚΤΩΝ!N121)</f>
        <v>3.6668192674151438E-2</v>
      </c>
      <c r="O120" s="84">
        <f>LN(ΣΥΝΘΕΣΗ_ΔΕΙΚΤΩΝ!O122/ΣΥΝΘΕΣΗ_ΔΕΙΚΤΩΝ!O121)</f>
        <v>-1.8105503632273243E-2</v>
      </c>
      <c r="P120" s="84">
        <f>LN(ΣΥΝΘΕΣΗ_ΔΕΙΚΤΩΝ!P122/ΣΥΝΘΕΣΗ_ΔΕΙΚΤΩΝ!P121)</f>
        <v>9.9065202027922329E-3</v>
      </c>
      <c r="Q120" s="84">
        <f>LN(ΣΥΝΘΕΣΗ_ΔΕΙΚΤΩΝ!Q122/ΣΥΝΘΕΣΗ_ΔΕΙΚΤΩΝ!Q121)</f>
        <v>-1.9486852545263706E-3</v>
      </c>
      <c r="R120" s="84">
        <f>LN(ΣΥΝΘΕΣΗ_ΔΕΙΚΤΩΝ!R122/ΣΥΝΘΕΣΗ_ΔΕΙΚΤΩΝ!R121)</f>
        <v>-3.8167985267007422E-3</v>
      </c>
      <c r="S120" s="84">
        <f>LN(ΣΥΝΘΕΣΗ_ΔΕΙΚΤΩΝ!S122/ΣΥΝΘΕΣΗ_ΔΕΙΚΤΩΝ!S121)</f>
        <v>1.0050335853501506E-2</v>
      </c>
      <c r="T120" s="84">
        <f>LN(ΣΥΝΘΕΣΗ_ΔΕΙΚΤΩΝ!T122/ΣΥΝΘΕΣΗ_ΔΕΙΚΤΩΝ!T121)</f>
        <v>4.5693398099126958E-4</v>
      </c>
      <c r="U120" s="84">
        <f>LN(ΣΥΝΘΕΣΗ_ΔΕΙΚΤΩΝ!U122/ΣΥΝΘΕΣΗ_ΔΕΙΚΤΩΝ!U121)</f>
        <v>0</v>
      </c>
      <c r="V120" s="84">
        <f>LN(ΣΥΝΘΕΣΗ_ΔΕΙΚΤΩΝ!V122/ΣΥΝΘΕΣΗ_ΔΕΙΚΤΩΝ!V121)</f>
        <v>-3.6968618813260916E-3</v>
      </c>
      <c r="W120" s="84">
        <f>LN(ΣΥΝΘΕΣΗ_ΔΕΙΚΤΩΝ!W122/ΣΥΝΘΕΣΗ_ΔΕΙΚΤΩΝ!W121)</f>
        <v>4.8504541337494799E-3</v>
      </c>
      <c r="X120" s="85">
        <f>LN(ΣΥΝΘΕΣΗ_ΔΕΙΚΤΩΝ!X122/ΣΥΝΘΕΣΗ_ΔΕΙΚΤΩΝ!X121)</f>
        <v>-2.2753138371356509E-3</v>
      </c>
      <c r="Y120" s="90">
        <f>LN(ΣΥΝΘΕΣΗ_ΔΕΙΚΤΩΝ!AM120/ΣΥΝΘΕΣΗ_ΔΕΙΚΤΩΝ!AM119)</f>
        <v>-6.417528140264527E-3</v>
      </c>
    </row>
    <row r="121" spans="9:25" x14ac:dyDescent="0.25">
      <c r="I121" s="83">
        <v>43000</v>
      </c>
      <c r="J121" s="84">
        <v>3.4423441909729197E-3</v>
      </c>
      <c r="K121" s="84">
        <v>4.7058910374124926E-3</v>
      </c>
      <c r="L121" s="84">
        <v>-1.9486852545263706E-3</v>
      </c>
      <c r="M121" s="84">
        <f>LN(ΣΥΝΘΕΣΗ_ΔΕΙΚΤΩΝ!M123/ΣΥΝΘΕΣΗ_ΔΕΙΚΤΩΝ!M122)</f>
        <v>-1.0221554071538139E-2</v>
      </c>
      <c r="N121" s="84">
        <f>LN(ΣΥΝΘΕΣΗ_ΔΕΙΚΤΩΝ!N123/ΣΥΝΘΕΣΗ_ΔΕΙΚΤΩΝ!N122)</f>
        <v>-9.1697025598526556E-3</v>
      </c>
      <c r="O121" s="84">
        <f>LN(ΣΥΝΘΕΣΗ_ΔΕΙΚΤΩΝ!O123/ΣΥΝΘΕΣΗ_ΔΕΙΚΤΩΝ!O122)</f>
        <v>-6.1087544883212533E-3</v>
      </c>
      <c r="P121" s="84">
        <f>LN(ΣΥΝΘΕΣΗ_ΔΕΙΚΤΩΝ!P123/ΣΥΝΘΕΣΗ_ΔΕΙΚΤΩΝ!P122)</f>
        <v>-2.4391453124159239E-2</v>
      </c>
      <c r="Q121" s="84">
        <f>LN(ΣΥΝΘΕΣΗ_ΔΕΙΚΤΩΝ!Q123/ΣΥΝΘΕΣΗ_ΔΕΙΚΤΩΝ!Q122)</f>
        <v>1.948685254526378E-3</v>
      </c>
      <c r="R121" s="84">
        <f>LN(ΣΥΝΘΕΣΗ_ΔΕΙΚΤΩΝ!R123/ΣΥΝΘΕΣΗ_ΔΕΙΚΤΩΝ!R122)</f>
        <v>-1.0571938925398892E-2</v>
      </c>
      <c r="S121" s="84">
        <f>LN(ΣΥΝΘΕΣΗ_ΔΕΙΚΤΩΝ!S123/ΣΥΝΘΕΣΗ_ΔΕΙΚΤΩΝ!S122)</f>
        <v>-1.2578782206860073E-2</v>
      </c>
      <c r="T121" s="84">
        <f>LN(ΣΥΝΘΕΣΗ_ΔΕΙΚΤΩΝ!T123/ΣΥΝΘΕΣΗ_ΔΕΙΚΤΩΝ!T122)</f>
        <v>-1.7976976401154462E-2</v>
      </c>
      <c r="U121" s="84">
        <f>LN(ΣΥΝΘΕΣΗ_ΔΕΙΚΤΩΝ!U123/ΣΥΝΘΕΣΗ_ΔΕΙΚΤΩΝ!U122)</f>
        <v>-7.3801072976225337E-3</v>
      </c>
      <c r="V121" s="84">
        <f>LN(ΣΥΝΘΕΣΗ_ΔΕΙΚΤΩΝ!V123/ΣΥΝΘΕΣΗ_ΔΕΙΚΤΩΝ!V122)</f>
        <v>-2.8170876966696335E-2</v>
      </c>
      <c r="W121" s="84">
        <f>LN(ΣΥΝΘΕΣΗ_ΔΕΙΚΤΩΝ!W123/ΣΥΝΘΕΣΗ_ΔΕΙΚΤΩΝ!W122)</f>
        <v>-1.9544596072970283E-2</v>
      </c>
      <c r="X121" s="85">
        <f>LN(ΣΥΝΘΕΣΗ_ΔΕΙΚΤΩΝ!X123/ΣΥΝΘΕΣΗ_ΔΕΙΚΤΩΝ!X122)</f>
        <v>-9.1533819864872482E-3</v>
      </c>
      <c r="Y121" s="90">
        <f>LN(ΣΥΝΘΕΣΗ_ΔΕΙΚΤΩΝ!AM121/ΣΥΝΘΕΣΗ_ΔΕΙΚΤΩΝ!AM120)</f>
        <v>1.0512114755088002E-2</v>
      </c>
    </row>
    <row r="122" spans="9:25" x14ac:dyDescent="0.25">
      <c r="I122" s="83">
        <v>43003</v>
      </c>
      <c r="J122" s="84">
        <v>-3.4423441909729015E-3</v>
      </c>
      <c r="K122" s="84">
        <v>-3.0184976338397434E-2</v>
      </c>
      <c r="L122" s="84">
        <v>1.948685254526378E-3</v>
      </c>
      <c r="M122" s="84">
        <f>LN(ΣΥΝΘΕΣΗ_ΔΕΙΚΤΩΝ!M124/ΣΥΝΘΕΣΗ_ΔΕΙΚΤΩΝ!M123)</f>
        <v>1.8660422717402831E-2</v>
      </c>
      <c r="N122" s="84">
        <f>LN(ΣΥΝΘΕΣΗ_ΔΕΙΚΤΩΝ!N124/ΣΥΝΘΕΣΗ_ΔΕΙΚΤΩΝ!N123)</f>
        <v>2.5765507137941634E-2</v>
      </c>
      <c r="O122" s="84">
        <f>LN(ΣΥΝΘΕΣΗ_ΔΕΙΚΤΩΝ!O124/ΣΥΝΘΕΣΗ_ΔΕΙΚΤΩΝ!O123)</f>
        <v>-1.2262417232442964E-3</v>
      </c>
      <c r="P122" s="84">
        <f>LN(ΣΥΝΘΕΣΗ_ΔΕΙΚΤΩΝ!P124/ΣΥΝΘΕΣΗ_ΔΕΙΚΤΩΝ!P123)</f>
        <v>7.825640831390368E-3</v>
      </c>
      <c r="Q122" s="84">
        <f>LN(ΣΥΝΘΕΣΗ_ΔΕΙΚΤΩΝ!Q124/ΣΥΝΘΕΣΗ_ΔΕΙΚΤΩΝ!Q123)</f>
        <v>1.944895264605745E-3</v>
      </c>
      <c r="R122" s="84">
        <f>LN(ΣΥΝΘΕΣΗ_ΔΕΙΚΤΩΝ!R124/ΣΥΝΘΕΣΗ_ΔΕΙΚΤΩΝ!R123)</f>
        <v>9.6571711995879132E-4</v>
      </c>
      <c r="S122" s="84">
        <f>LN(ΣΥΝΘΕΣΗ_ΔΕΙΚΤΩΝ!S124/ΣΥΝΘΕΣΗ_ΔΕΙΚΤΩΝ!S123)</f>
        <v>7.5662403833158766E-3</v>
      </c>
      <c r="T122" s="84">
        <f>LN(ΣΥΝΘΕΣΗ_ΔΕΙΚΤΩΝ!T124/ΣΥΝΘΕΣΗ_ΔΕΙΚΤΩΝ!T123)</f>
        <v>-1.2166738759879151E-2</v>
      </c>
      <c r="U122" s="84">
        <f>LN(ΣΥΝΘΕΣΗ_ΔΕΙΚΤΩΝ!U124/ΣΥΝΘΕΣΗ_ΔΕΙΚΤΩΝ!U123)</f>
        <v>0</v>
      </c>
      <c r="V122" s="84">
        <f>LN(ΣΥΝΘΕΣΗ_ΔΕΙΚΤΩΝ!V124/ΣΥΝΘΕΣΗ_ΔΕΙΚΤΩΝ!V123)</f>
        <v>4.4700178917906987E-2</v>
      </c>
      <c r="W122" s="84">
        <f>LN(ΣΥΝΘΕΣΗ_ΔΕΙΚΤΩΝ!W124/ΣΥΝΘΕΣΗ_ΔΕΙΚΤΩΝ!W123)</f>
        <v>3.2840752011900187E-3</v>
      </c>
      <c r="X122" s="85">
        <f>LN(ΣΥΝΘΕΣΗ_ΔΕΙΚΤΩΝ!X124/ΣΥΝΘΕΣΗ_ΔΕΙΚΤΩΝ!X123)</f>
        <v>6.8728792877620504E-3</v>
      </c>
      <c r="Y122" s="90">
        <f>LN(ΣΥΝΘΕΣΗ_ΔΕΙΚΤΩΝ!AM122/ΣΥΝΘΕΣΗ_ΔΕΙΚΤΩΝ!AM121)</f>
        <v>1.0325236380010643E-2</v>
      </c>
    </row>
    <row r="123" spans="9:25" x14ac:dyDescent="0.25">
      <c r="I123" s="83">
        <v>43004</v>
      </c>
      <c r="J123" s="84">
        <v>5.7306747089850745E-3</v>
      </c>
      <c r="K123" s="84">
        <v>6.252035698133393E-2</v>
      </c>
      <c r="L123" s="84">
        <v>1.944895264605745E-3</v>
      </c>
      <c r="M123" s="84">
        <f>LN(ΣΥΝΘΕΣΗ_ΔΕΙΚΤΩΝ!M125/ΣΥΝΘΕΣΗ_ΔΕΙΚΤΩΝ!M124)</f>
        <v>8.3682496705165792E-3</v>
      </c>
      <c r="N123" s="84">
        <f>LN(ΣΥΝΘΕΣΗ_ΔΕΙΚΤΩΝ!N125/ΣΥΝΘΕΣΗ_ΔΕΙΚΤΩΝ!N124)</f>
        <v>-3.8124057841738328E-2</v>
      </c>
      <c r="O123" s="84">
        <f>LN(ΣΥΝΘΕΣΗ_ΔΕΙΚΤΩΝ!O125/ΣΥΝΘΕΣΗ_ΔΕΙΚΤΩΝ!O124)</f>
        <v>-6.1538655743783354E-3</v>
      </c>
      <c r="P123" s="84">
        <f>LN(ΣΥΝΘΕΣΗ_ΔΕΙΚΤΩΝ!P125/ΣΥΝΘΕΣΗ_ΔΕΙΚΤΩΝ!P124)</f>
        <v>-3.3463500273443951E-3</v>
      </c>
      <c r="Q123" s="84">
        <f>LN(ΣΥΝΘΕΣΗ_ΔΕΙΚΤΩΝ!Q125/ΣΥΝΘΕΣΗ_ΔΕΙΚΤΩΝ!Q124)</f>
        <v>5.1679701584425976E-3</v>
      </c>
      <c r="R123" s="84">
        <f>LN(ΣΥΝΘΕΣΗ_ΔΕΙΚΤΩΝ!R125/ΣΥΝΘΕΣΗ_ΔΕΙΚΤΩΝ!R124)</f>
        <v>-5.8083415957467903E-3</v>
      </c>
      <c r="S123" s="84">
        <f>LN(ΣΥΝΘΕΣΗ_ΔΕΙΚΤΩΝ!S125/ΣΥΝΘΕΣΗ_ΔΕΙΚΤΩΝ!S124)</f>
        <v>5.0125418235441935E-3</v>
      </c>
      <c r="T123" s="84">
        <f>LN(ΣΥΝΘΕΣΗ_ΔΕΙΚΤΩΝ!T125/ΣΥΝΘΕΣΗ_ΔΕΙΚΤΩΝ!T124)</f>
        <v>1.9119258074760694E-2</v>
      </c>
      <c r="U123" s="84">
        <f>LN(ΣΥΝΘΕΣΗ_ΔΕΙΚΤΩΝ!U125/ΣΥΝΘΕΣΗ_ΔΕΙΚΤΩΝ!U124)</f>
        <v>2.9199154692262135E-2</v>
      </c>
      <c r="V123" s="84">
        <f>LN(ΣΥΝΘΕΣΗ_ΔΕΙΚΤΩΝ!V125/ΣΥΝΘΕΣΗ_ΔΕΙΚΤΩΝ!V124)</f>
        <v>3.6363676433837124E-3</v>
      </c>
      <c r="W123" s="84">
        <f>LN(ΣΥΝΘΕΣΗ_ΔΕΙΚΤΩΝ!W125/ΣΥΝΘΕΣΗ_ΔΕΙΚΤΩΝ!W124)</f>
        <v>0</v>
      </c>
      <c r="X123" s="85">
        <f>LN(ΣΥΝΘΕΣΗ_ΔΕΙΚΤΩΝ!X125/ΣΥΝΘΕΣΗ_ΔΕΙΚΤΩΝ!X124)</f>
        <v>0</v>
      </c>
      <c r="Y123" s="90">
        <f>LN(ΣΥΝΘΕΣΗ_ΔΕΙΚΤΩΝ!AM123/ΣΥΝΘΕΣΗ_ΔΕΙΚΤΩΝ!AM122)</f>
        <v>-4.1484948632407592E-2</v>
      </c>
    </row>
    <row r="124" spans="9:25" x14ac:dyDescent="0.25">
      <c r="I124" s="83">
        <v>43005</v>
      </c>
      <c r="J124" s="84">
        <v>-1.1494379425735021E-2</v>
      </c>
      <c r="K124" s="84">
        <v>1.5037877364540502E-2</v>
      </c>
      <c r="L124" s="84">
        <v>5.1679701584425976E-3</v>
      </c>
      <c r="M124" s="84">
        <f>LN(ΣΥΝΘΕΣΗ_ΔΕΙΚΤΩΝ!M126/ΣΥΝΘΕΣΗ_ΔΕΙΚΤΩΝ!M125)</f>
        <v>8.2988028146950641E-3</v>
      </c>
      <c r="N124" s="84">
        <f>LN(ΣΥΝΘΕΣΗ_ΔΕΙΚΤΩΝ!N126/ΣΥΝΘΕΣΗ_ΔΕΙΚΤΩΝ!N125)</f>
        <v>1.0309369658861287E-2</v>
      </c>
      <c r="O124" s="84">
        <f>LN(ΣΥΝΘΕΣΗ_ΔΕΙΚΤΩΝ!O126/ΣΥΝΘΕΣΗ_ΔΕΙΚΤΩΝ!O125)</f>
        <v>1.233806448928344E-3</v>
      </c>
      <c r="P124" s="84">
        <f>LN(ΣΥΝΘΕΣΗ_ΔΕΙΚΤΩΝ!P126/ΣΥΝΘΕΣΗ_ΔΕΙΚΤΩΝ!P125)</f>
        <v>0</v>
      </c>
      <c r="Q124" s="84">
        <f>LN(ΣΥΝΘΕΣΗ_ΔΕΙΚΤΩΝ!Q126/ΣΥΝΘΕΣΗ_ΔΕΙΚΤΩΝ!Q125)</f>
        <v>6.4412240552300744E-4</v>
      </c>
      <c r="R124" s="84">
        <f>LN(ΣΥΝΘΕΣΗ_ΔΕΙΚΤΩΝ!R126/ΣΥΝΘΕΣΗ_ΔΕΙΚΤΩΝ!R125)</f>
        <v>0</v>
      </c>
      <c r="S124" s="84">
        <f>LN(ΣΥΝΘΕΣΗ_ΔΕΙΚΤΩΝ!S126/ΣΥΝΘΕΣΗ_ΔΕΙΚΤΩΝ!S125)</f>
        <v>7.4720148387010564E-3</v>
      </c>
      <c r="T124" s="84">
        <f>LN(ΣΥΝΘΕΣΗ_ΔΕΙΚΤΩΝ!T126/ΣΥΝΘΕΣΗ_ΔΕΙΚΤΩΝ!T125)</f>
        <v>-3.2384946185103182E-3</v>
      </c>
      <c r="U124" s="84">
        <f>LN(ΣΥΝΘΕΣΗ_ΔΕΙΚΤΩΝ!U126/ΣΥΝΘΕΣΗ_ΔΕΙΚΤΩΝ!U125)</f>
        <v>-2.181904739463961E-2</v>
      </c>
      <c r="V124" s="84">
        <f>LN(ΣΥΝΘΕΣΗ_ΔΕΙΚΤΩΝ!V126/ΣΥΝΘΕΣΗ_ΔΕΙΚΤΩΝ!V125)</f>
        <v>2.8624494574837515E-2</v>
      </c>
      <c r="W124" s="84">
        <f>LN(ΣΥΝΘΕΣΗ_ΔΕΙΚΤΩΝ!W126/ΣΥΝΘΕΣΗ_ΔΕΙΚΤΩΝ!W125)</f>
        <v>0</v>
      </c>
      <c r="X124" s="85">
        <f>LN(ΣΥΝΘΕΣΗ_ΔΕΙΚΤΩΝ!X126/ΣΥΝΘΕΣΗ_ΔΕΙΚΤΩΝ!X125)</f>
        <v>0</v>
      </c>
      <c r="Y124" s="90">
        <f>LN(ΣΥΝΘΕΣΗ_ΔΕΙΚΤΩΝ!AM124/ΣΥΝΘΕΣΗ_ΔΕΙΚΤΩΝ!AM123)</f>
        <v>-2.8593413328257197E-3</v>
      </c>
    </row>
    <row r="125" spans="9:25" x14ac:dyDescent="0.25">
      <c r="I125" s="83">
        <v>43006</v>
      </c>
      <c r="J125" s="84">
        <v>1.6055390753297559E-2</v>
      </c>
      <c r="K125" s="84">
        <v>-1.5037877364540559E-2</v>
      </c>
      <c r="L125" s="84">
        <v>6.4412240552300744E-4</v>
      </c>
      <c r="M125" s="84">
        <f>LN(ΣΥΝΘΕΣΗ_ΔΕΙΚΤΩΝ!M127/ΣΥΝΘΕΣΗ_ΔΕΙΚΤΩΝ!M126)</f>
        <v>1.639380977567657E-2</v>
      </c>
      <c r="N125" s="84">
        <f>LN(ΣΥΝΘΕΣΗ_ΔΕΙΚΤΩΝ!N127/ΣΥΝΘΕΣΗ_ΔΕΙΚΤΩΝ!N126)</f>
        <v>3.5763065845828529E-2</v>
      </c>
      <c r="O125" s="84">
        <f>LN(ΣΥΝΘΕΣΗ_ΔΕΙΚΤΩΝ!O127/ΣΥΝΘΕΣΗ_ΔΕΙΚΤΩΝ!O126)</f>
        <v>2.9163670735442515E-2</v>
      </c>
      <c r="P125" s="84">
        <f>LN(ΣΥΝΘΕΣΗ_ΔΕΙΚΤΩΝ!P127/ΣΥΝΘΕΣΗ_ΔΕΙΚΤΩΝ!P126)</f>
        <v>0</v>
      </c>
      <c r="Q125" s="84">
        <f>LN(ΣΥΝΘΕΣΗ_ΔΕΙΚΤΩΝ!Q127/ΣΥΝΘΕΣΗ_ΔΕΙΚΤΩΝ!Q126)</f>
        <v>2.9815085079185615E-2</v>
      </c>
      <c r="R125" s="84">
        <f>LN(ΣΥΝΘΕΣΗ_ΔΕΙΚΤΩΝ!R127/ΣΥΝΘΕΣΗ_ΔΕΙΚΤΩΝ!R126)</f>
        <v>-6.8193152720549483E-3</v>
      </c>
      <c r="S125" s="84">
        <f>LN(ΣΥΝΘΕΣΗ_ΔΕΙΚΤΩΝ!S127/ΣΥΝΘΕΣΗ_ΔΕΙΚΤΩΝ!S126)</f>
        <v>9.8766234959120989E-3</v>
      </c>
      <c r="T125" s="84">
        <f>LN(ΣΥΝΘΕΣΗ_ΔΕΙΚΤΩΝ!T127/ΣΥΝΘΕΣΗ_ΔΕΙΚΤΩΝ!T126)</f>
        <v>-7.441894810385769E-3</v>
      </c>
      <c r="U125" s="84">
        <f>LN(ΣΥΝΘΕΣΗ_ΔΕΙΚΤΩΝ!U127/ΣΥΝΘΕΣΗ_ΔΕΙΚΤΩΝ!U126)</f>
        <v>9.7980408360203608E-2</v>
      </c>
      <c r="V125" s="84">
        <f>LN(ΣΥΝΘΕΣΗ_ΔΕΙΚΤΩΝ!V127/ΣΥΝΘΕΣΗ_ΔΕΙΚΤΩΝ!V126)</f>
        <v>3.6367644170874791E-2</v>
      </c>
      <c r="W125" s="84">
        <f>LN(ΣΥΝΘΕΣΗ_ΔΕΙΚΤΩΝ!W127/ΣΥΝΘΕΣΗ_ΔΕΙΚΤΩΝ!W126)</f>
        <v>1.6260520871780326E-2</v>
      </c>
      <c r="X125" s="85">
        <f>LN(ΣΥΝΘΕΣΗ_ΔΕΙΚΤΩΝ!X127/ΣΥΝΘΕΣΗ_ΔΕΙΚΤΩΝ!X126)</f>
        <v>2.2805026987250815E-3</v>
      </c>
      <c r="Y125" s="90">
        <f>LN(ΣΥΝΘΕΣΗ_ΔΕΙΚΤΩΝ!AM125/ΣΥΝΘΕΣΗ_ΔΕΙΚΤΩΝ!AM124)</f>
        <v>-5.0507551464034281E-3</v>
      </c>
    </row>
    <row r="126" spans="9:25" x14ac:dyDescent="0.25">
      <c r="I126" s="83">
        <v>43007</v>
      </c>
      <c r="J126" s="84">
        <v>-1.0291686036547525E-2</v>
      </c>
      <c r="K126" s="84">
        <v>3.278982282299097E-2</v>
      </c>
      <c r="L126" s="84">
        <v>2.9815085079185615E-2</v>
      </c>
      <c r="M126" s="84">
        <f>LN(ΣΥΝΘΕΣΗ_ΔΕΙΚΤΩΝ!M128/ΣΥΝΘΕΣΗ_ΔΕΙΚΤΩΝ!M127)</f>
        <v>3.2467560988698732E-3</v>
      </c>
      <c r="N126" s="84">
        <f>LN(ΣΥΝΘΕΣΗ_ΔΕΙΚΤΩΝ!N128/ΣΥΝΘΕΣΗ_ΔΕΙΚΤΩΝ!N127)</f>
        <v>-3.0137891207274781E-2</v>
      </c>
      <c r="O126" s="84">
        <f>LN(ΣΥΝΘΕΣΗ_ΔΕΙΚΤΩΝ!O128/ΣΥΝΘΕΣΗ_ΔΕΙΚΤΩΝ!O127)</f>
        <v>9.5352331510000048E-3</v>
      </c>
      <c r="P126" s="84">
        <f>LN(ΣΥΝΘΕΣΗ_ΔΕΙΚΤΩΝ!P128/ΣΥΝΘΕΣΗ_ΔΕΙΚΤΩΝ!P127)</f>
        <v>-2.0316725902672309E-2</v>
      </c>
      <c r="Q126" s="84">
        <f>LN(ΣΥΝΘΕΣΗ_ΔΕΙΚΤΩΝ!Q128/ΣΥΝΘΕΣΗ_ΔΕΙΚΤΩΝ!Q127)</f>
        <v>-3.1748698314580298E-2</v>
      </c>
      <c r="R126" s="84">
        <f>LN(ΣΥΝΘΕΣΗ_ΔΕΙΚΤΩΝ!R128/ΣΥΝΘΕΣΗ_ΔΕΙΚΤΩΝ!R127)</f>
        <v>-1.6757415291941951E-2</v>
      </c>
      <c r="S126" s="84">
        <f>LN(ΣΥΝΘΕΣΗ_ΔΕΙΚΤΩΝ!S128/ΣΥΝΘΕΣΗ_ΔΕΙΚΤΩΝ!S127)</f>
        <v>4.9019706002066876E-3</v>
      </c>
      <c r="T126" s="84">
        <f>LN(ΣΥΝΘΕΣΗ_ΔΕΙΚΤΩΝ!T128/ΣΥΝΘΕΣΗ_ΔΕΙΚΤΩΝ!T127)</f>
        <v>7.441894810385645E-3</v>
      </c>
      <c r="U126" s="84">
        <f>LN(ΣΥΝΘΕΣΗ_ΔΕΙΚΤΩΝ!U128/ΣΥΝΘΕΣΗ_ΔΕΙΚΤΩΝ!U127)</f>
        <v>0</v>
      </c>
      <c r="V126" s="84">
        <f>LN(ΣΥΝΘΕΣΗ_ΔΕΙΚΤΩΝ!V128/ΣΥΝΘΕΣΗ_ΔΕΙΚΤΩΝ!V127)</f>
        <v>-3.1090587070031005E-2</v>
      </c>
      <c r="W126" s="84">
        <f>LN(ΣΥΝΘΕΣΗ_ΔΕΙΚΤΩΝ!W128/ΣΥΝΘΕΣΗ_ΔΕΙΚΤΩΝ!W127)</f>
        <v>-1.7901210329240178E-2</v>
      </c>
      <c r="X126" s="85">
        <f>LN(ΣΥΝΘΕΣΗ_ΔΕΙΚΤΩΝ!X128/ΣΥΝΘΕΣΗ_ΔΕΙΚΤΩΝ!X127)</f>
        <v>2.2753138371356054E-3</v>
      </c>
      <c r="Y126" s="90">
        <f>LN(ΣΥΝΘΕΣΗ_ΔΕΙΚΤΩΝ!AM126/ΣΥΝΘΕΣΗ_ΔΕΙΚΤΩΝ!AM125)</f>
        <v>2.4300511826050187E-2</v>
      </c>
    </row>
    <row r="127" spans="9:25" x14ac:dyDescent="0.25">
      <c r="I127" s="83">
        <v>43010</v>
      </c>
      <c r="J127" s="84">
        <v>-3.4542348680874461E-3</v>
      </c>
      <c r="K127" s="84">
        <v>-8.8365818004981118E-3</v>
      </c>
      <c r="L127" s="84">
        <v>-3.1748698314580298E-2</v>
      </c>
      <c r="M127" s="84">
        <f>LN(ΣΥΝΘΕΣΗ_ΔΕΙΚΤΩΝ!M129/ΣΥΝΘΕΣΗ_ΔΕΙΚΤΩΝ!M128)</f>
        <v>1.288262583101361E-2</v>
      </c>
      <c r="N127" s="84">
        <f>LN(ΣΥΝΘΕΣΗ_ΔΕΙΚΤΩΝ!N129/ΣΥΝΘΕΣΗ_ΔΕΙΚΤΩΝ!N128)</f>
        <v>7.1138511388759212E-3</v>
      </c>
      <c r="O127" s="84">
        <f>LN(ΣΥΝΘΕΣΗ_ΔΕΙΚΤΩΝ!O129/ΣΥΝΘΕΣΗ_ΔΕΙΚΤΩΝ!O128)</f>
        <v>2.3696693553183824E-3</v>
      </c>
      <c r="P127" s="84">
        <f>LN(ΣΥΝΘΕΣΗ_ΔΕΙΚΤΩΝ!P129/ΣΥΝΘΕΣΗ_ΔΕΙΚΤΩΝ!P128)</f>
        <v>2.0316725902672406E-2</v>
      </c>
      <c r="Q127" s="84">
        <f>LN(ΣΥΝΘΕΣΗ_ΔΕΙΚΤΩΝ!Q129/ΣΥΝΘΕΣΗ_ΔΕΙΚΤΩΝ!Q128)</f>
        <v>2.861880530565266E-2</v>
      </c>
      <c r="R127" s="84">
        <f>LN(ΣΥΝΘΕΣΗ_ΔΕΙΚΤΩΝ!R129/ΣΥΝΘΕΣΗ_ΔΕΙΚΤΩΝ!R128)</f>
        <v>5.9464991877263033E-3</v>
      </c>
      <c r="S127" s="84">
        <f>LN(ΣΥΝΘΕΣΗ_ΔΕΙΚΤΩΝ!S129/ΣΥΝΘΕΣΗ_ΔΕΙΚΤΩΝ!S128)</f>
        <v>0</v>
      </c>
      <c r="T127" s="84">
        <f>LN(ΣΥΝΘΕΣΗ_ΔΕΙΚΤΩΝ!T129/ΣΥΝΘΕΣΗ_ΔΕΙΚΤΩΝ!T128)</f>
        <v>4.3524548781641581E-2</v>
      </c>
      <c r="U127" s="84">
        <f>LN(ΣΥΝΘΕΣΗ_ΔΕΙΚΤΩΝ!U129/ΣΥΝΘΕΣΗ_ΔΕΙΚΤΩΝ!U128)</f>
        <v>-6.688988150796652E-3</v>
      </c>
      <c r="V127" s="84">
        <f>LN(ΣΥΝΘΕΣΗ_ΔΕΙΚΤΩΝ!V129/ΣΥΝΘΕΣΗ_ΔΕΙΚΤΩΝ!V128)</f>
        <v>6.9930354909706043E-3</v>
      </c>
      <c r="W127" s="84">
        <f>LN(ΣΥΝΘΕΣΗ_ΔΕΙΚΤΩΝ!W129/ΣΥΝΘΕΣΗ_ΔΕΙΚΤΩΝ!W128)</f>
        <v>-8.2440697750820659E-3</v>
      </c>
      <c r="X127" s="85">
        <f>LN(ΣΥΝΘΕΣΗ_ΔΕΙΚΤΩΝ!X129/ΣΥΝΘΕΣΗ_ΔΕΙΚΤΩΝ!X128)</f>
        <v>0</v>
      </c>
      <c r="Y127" s="90">
        <f>LN(ΣΥΝΘΕΣΗ_ΔΕΙΚΤΩΝ!AM127/ΣΥΝΘΕΣΗ_ΔΕΙΚΤΩΝ!AM126)</f>
        <v>1.1255521358825343E-3</v>
      </c>
    </row>
    <row r="128" spans="9:25" x14ac:dyDescent="0.25">
      <c r="I128" s="83">
        <v>43011</v>
      </c>
      <c r="J128" s="84">
        <v>2.6182485945643708E-2</v>
      </c>
      <c r="K128" s="84">
        <v>2.0498521548340969E-2</v>
      </c>
      <c r="L128" s="84">
        <v>2.861880530565266E-2</v>
      </c>
      <c r="M128" s="84">
        <f>LN(ΣΥΝΘΕΣΗ_ΔΕΙΚΤΩΝ!M130/ΣΥΝΘΕΣΗ_ΔΕΙΚΤΩΝ!M129)</f>
        <v>-1.601281366973768E-3</v>
      </c>
      <c r="N128" s="84">
        <f>LN(ΣΥΝΘΕΣΗ_ΔΕΙΚΤΩΝ!N130/ΣΥΝΘΕΣΗ_ΔΕΙΚΤΩΝ!N129)</f>
        <v>5.0505157860685716E-3</v>
      </c>
      <c r="O128" s="84">
        <f>LN(ΣΥΝΘΕΣΗ_ΔΕΙΚΤΩΝ!O130/ΣΥΝΘΕΣΗ_ΔΕΙΚΤΩΝ!O129)</f>
        <v>2.3640672948806916E-3</v>
      </c>
      <c r="P128" s="84">
        <f>LN(ΣΥΝΘΕΣΗ_ΔΕΙΚΤΩΝ!P130/ΣΥΝΘΕΣΗ_ΔΕΙΚΤΩΝ!P129)</f>
        <v>4.4593161967648974E-3</v>
      </c>
      <c r="Q128" s="84">
        <f>LN(ΣΥΝΘΕΣΗ_ΔΕΙΚΤΩΝ!Q130/ΣΥΝΘΕΣΗ_ΔΕΙΚΤΩΝ!Q129)</f>
        <v>-4.3983734118637806E-3</v>
      </c>
      <c r="R128" s="84">
        <f>LN(ΣΥΝΘΕΣΗ_ΔΕΙΚΤΩΝ!R130/ΣΥΝΘΕΣΗ_ΔΕΙΚΤΩΝ!R129)</f>
        <v>-6.9410293542345762E-3</v>
      </c>
      <c r="S128" s="84">
        <f>LN(ΣΥΝΘΕΣΗ_ΔΕΙΚΤΩΝ!S130/ΣΥΝΘΕΣΗ_ΔΕΙΚΤΩΝ!S129)</f>
        <v>4.8780584534329936E-3</v>
      </c>
      <c r="T128" s="84">
        <f>LN(ΣΥΝΘΕΣΗ_ΔΕΙΚΤΩΝ!T130/ΣΥΝΘΕΣΗ_ΔΕΙΚΤΩΝ!T129)</f>
        <v>-3.3381538816586849E-2</v>
      </c>
      <c r="U128" s="84">
        <f>LN(ΣΥΝΘΕΣΗ_ΔΕΙΚΤΩΝ!U130/ΣΥΝΘΕΣΗ_ΔΕΙΚΤΩΝ!U129)</f>
        <v>-6.7340321813440683E-3</v>
      </c>
      <c r="V128" s="84">
        <f>LN(ΣΥΝΘΕΣΗ_ΔΕΙΚΤΩΝ!V130/ΣΥΝΘΕΣΗ_ΔΕΙΚΤΩΝ!V129)</f>
        <v>1.3841051411871511E-2</v>
      </c>
      <c r="W128" s="84">
        <f>LN(ΣΥΝΘΕΣΗ_ΔΕΙΚΤΩΝ!W130/ΣΥΝΘΕΣΗ_ΔΕΙΚΤΩΝ!W129)</f>
        <v>-6.6445427186686131E-3</v>
      </c>
      <c r="X128" s="85">
        <f>LN(ΣΥΝΘΕΣΗ_ΔΕΙΚΤΩΝ!X130/ΣΥΝΘΕΣΗ_ΔΕΙΚΤΩΝ!X129)</f>
        <v>-9.1324835632725868E-3</v>
      </c>
      <c r="Y128" s="90">
        <f>LN(ΣΥΝΘΕΣΗ_ΔΕΙΚΤΩΝ!AM128/ΣΥΝΘΕΣΗ_ΔΕΙΚΤΩΝ!AM127)</f>
        <v>-1.2156545129629215E-2</v>
      </c>
    </row>
    <row r="129" spans="9:25" x14ac:dyDescent="0.25">
      <c r="I129" s="83">
        <v>43012</v>
      </c>
      <c r="J129" s="84">
        <v>-4.5045121211046528E-3</v>
      </c>
      <c r="K129" s="84">
        <v>-7.2727593290799206E-3</v>
      </c>
      <c r="L129" s="84">
        <v>-4.3983734118637806E-3</v>
      </c>
      <c r="M129" s="84">
        <f>LN(ΣΥΝΘΕΣΗ_ΔΕΙΚΤΩΝ!M131/ΣΥΝΘΕΣΗ_ΔΕΙΚΤΩΝ!M130)</f>
        <v>-1.2903404835907954E-2</v>
      </c>
      <c r="N129" s="84">
        <f>LN(ΣΥΝΘΕΣΗ_ΔΕΙΚΤΩΝ!N131/ΣΥΝΘΕΣΗ_ΔΕΙΚΤΩΝ!N130)</f>
        <v>-1.0126668817929271E-2</v>
      </c>
      <c r="O129" s="84">
        <f>LN(ΣΥΝΘΕΣΗ_ΔΕΙΚΤΩΝ!O131/ΣΥΝΘΕΣΗ_ΔΕΙΚΤΩΝ!O130)</f>
        <v>4.711433921319663E-3</v>
      </c>
      <c r="P129" s="84">
        <f>LN(ΣΥΝΘΕΣΗ_ΔΕΙΚΤΩΝ!P131/ΣΥΝΘΕΣΗ_ΔΕΙΚΤΩΝ!P130)</f>
        <v>-1.3438052162040926E-2</v>
      </c>
      <c r="Q129" s="84">
        <f>LN(ΣΥΝΘΕΣΗ_ΔΕΙΚΤΩΝ!Q131/ΣΥΝΘΕΣΗ_ΔΕΙΚΤΩΝ!Q130)</f>
        <v>-2.5220694327099465E-3</v>
      </c>
      <c r="R129" s="84">
        <f>LN(ΣΥΝΘΕΣΗ_ΔΕΙΚΤΩΝ!R131/ΣΥΝΘΕΣΗ_ΔΕΙΚΤΩΝ!R130)</f>
        <v>0</v>
      </c>
      <c r="S129" s="84">
        <f>LN(ΣΥΝΘΕΣΗ_ΔΕΙΚΤΩΝ!S131/ΣΥΝΘΕΣΗ_ΔΕΙΚΤΩΝ!S130)</f>
        <v>2.4301348532916691E-3</v>
      </c>
      <c r="T129" s="84">
        <f>LN(ΣΥΝΘΕΣΗ_ΔΕΙΚΤΩΝ!T131/ΣΥΝΘΕΣΗ_ΔΕΙΚΤΩΝ!T130)</f>
        <v>9.1324835632724723E-3</v>
      </c>
      <c r="U129" s="84">
        <f>LN(ΣΥΝΘΕΣΗ_ΔΕΙΚΤΩΝ!U131/ΣΥΝΘΕΣΗ_ΔΕΙΚΤΩΝ!U130)</f>
        <v>6.7340321813441194E-3</v>
      </c>
      <c r="V129" s="84">
        <f>LN(ΣΥΝΘΕΣΗ_ΔΕΙΚΤΩΝ!V131/ΣΥΝΘΕΣΗ_ΔΕΙΚΤΩΝ!V130)</f>
        <v>-2.4349029010286613E-2</v>
      </c>
      <c r="W129" s="84">
        <f>LN(ΣΥΝΘΕΣΗ_ΔΕΙΚΤΩΝ!W131/ΣΥΝΘΕΣΗ_ΔΕΙΚΤΩΝ!W130)</f>
        <v>-1.6680571006970587E-3</v>
      </c>
      <c r="X129" s="85">
        <f>LN(ΣΥΝΘΕΣΗ_ΔΕΙΚΤΩΝ!X131/ΣΥΝΘΕΣΗ_ΔΕΙΚΤΩΝ!X130)</f>
        <v>-1.1534153245286742E-2</v>
      </c>
      <c r="Y129" s="90">
        <f>LN(ΣΥΝΘΕΣΗ_ΔΕΙΚΤΩΝ!AM129/ΣΥΝΘΕΣΗ_ΔΕΙΚΤΩΝ!AM128)</f>
        <v>7.9524342990532678E-3</v>
      </c>
    </row>
    <row r="130" spans="9:25" x14ac:dyDescent="0.25">
      <c r="I130" s="83">
        <v>43013</v>
      </c>
      <c r="J130" s="84">
        <v>1.2338911453715318E-2</v>
      </c>
      <c r="K130" s="84">
        <v>-8.7977107035290842E-3</v>
      </c>
      <c r="L130" s="84">
        <v>-2.5220694327099465E-3</v>
      </c>
      <c r="M130" s="84">
        <f>LN(ΣΥΝΘΕΣΗ_ΔΕΙΚΤΩΝ!M132/ΣΥΝΘΕΣΗ_ΔΕΙΚΤΩΝ!M131)</f>
        <v>-1.624695727001922E-3</v>
      </c>
      <c r="N130" s="84">
        <f>LN(ΣΥΝΘΕΣΗ_ΔΕΙΚΤΩΝ!N132/ΣΥΝΘΕΣΗ_ΔΕΙΚΤΩΝ!N131)</f>
        <v>-3.0581063588207735E-3</v>
      </c>
      <c r="O130" s="84">
        <f>LN(ΣΥΝΘΕΣΗ_ΔΕΙΚΤΩΝ!O132/ΣΥΝΘΕΣΗ_ΔΕΙΚΤΩΝ!O131)</f>
        <v>-5.8927689671507376E-3</v>
      </c>
      <c r="P130" s="84">
        <f>LN(ΣΥΝΘΕΣΗ_ΔΕΙΚΤΩΝ!P132/ΣΥΝΘΕΣΗ_ΔΕΙΚΤΩΝ!P131)</f>
        <v>-2.2573373016499389E-3</v>
      </c>
      <c r="Q130" s="84">
        <f>LN(ΣΥΝΘΕΣΗ_ΔΕΙΚΤΩΝ!Q132/ΣΥΝΘΕΣΗ_ΔΕΙΚΤΩΝ!Q131)</f>
        <v>0</v>
      </c>
      <c r="R130" s="84">
        <f>LN(ΣΥΝΘΕΣΗ_ΔΕΙΚΤΩΝ!R132/ΣΥΝΘΕΣΗ_ΔΕΙΚΤΩΝ!R131)</f>
        <v>1.4815085785140463E-2</v>
      </c>
      <c r="S130" s="84">
        <f>LN(ΣΥΝΘΕΣΗ_ΔΕΙΚΤΩΝ!S132/ΣΥΝΘΕΣΗ_ΔΕΙΚΤΩΝ!S131)</f>
        <v>0</v>
      </c>
      <c r="T130" s="84">
        <f>LN(ΣΥΝΘΕΣΗ_ΔΕΙΚΤΩΝ!T132/ΣΥΝΘΕΣΗ_ΔΕΙΚΤΩΝ!T131)</f>
        <v>-9.1324835632724741E-3</v>
      </c>
      <c r="U130" s="84">
        <f>LN(ΣΥΝΘΕΣΗ_ΔΕΙΚΤΩΝ!U132/ΣΥΝΘΕΣΗ_ΔΕΙΚΤΩΝ!U131)</f>
        <v>3.3006296468170077E-2</v>
      </c>
      <c r="V130" s="84">
        <f>LN(ΣΥΝΘΕΣΗ_ΔΕΙΚΤΩΝ!V132/ΣΥΝΘΕΣΗ_ΔΕΙΚΤΩΝ!V131)</f>
        <v>-1.7762456339840388E-2</v>
      </c>
      <c r="W130" s="84">
        <f>LN(ΣΥΝΘΕΣΗ_ΔΕΙΚΤΩΝ!W132/ΣΥΝΘΕΣΗ_ΔΕΙΚΤΩΝ!W131)</f>
        <v>0</v>
      </c>
      <c r="X130" s="85">
        <f>LN(ΣΥΝΘΕΣΗ_ΔΕΙΚΤΩΝ!X132/ΣΥΝΘΕΣΗ_ΔΕΙΚΤΩΝ!X131)</f>
        <v>-2.3228814161396385E-3</v>
      </c>
      <c r="Y130" s="90">
        <f>LN(ΣΥΝΘΕΣΗ_ΔΕΙΚΤΩΝ!AM130/ΣΥΝΘΕΣΗ_ΔΕΙΚΤΩΝ!AM129)</f>
        <v>-2.2885131997639626E-3</v>
      </c>
    </row>
    <row r="131" spans="9:25" x14ac:dyDescent="0.25">
      <c r="I131" s="83">
        <v>43014</v>
      </c>
      <c r="J131" s="84">
        <v>3.3389012655146303E-3</v>
      </c>
      <c r="K131" s="84">
        <v>-1.4738396183005527E-3</v>
      </c>
      <c r="L131" s="84">
        <v>0</v>
      </c>
      <c r="M131" s="84">
        <f>LN(ΣΥΝΘΕΣΗ_ΔΕΙΚΤΩΝ!M133/ΣΥΝΘΕΣΗ_ΔΕΙΚΤΩΝ!M132)</f>
        <v>-1.1447385840350948E-2</v>
      </c>
      <c r="N131" s="84">
        <f>LN(ΣΥΝΘΕΣΗ_ΔΕΙΚΤΩΝ!N133/ΣΥΝΘΕΣΗ_ΔΕΙΚΤΩΝ!N132)</f>
        <v>-9.7461658871669486E-3</v>
      </c>
      <c r="O131" s="84">
        <f>LN(ΣΥΝΘΕΣΗ_ΔΕΙΚΤΩΝ!O133/ΣΥΝΘΕΣΗ_ΔΕΙΚΤΩΝ!O132)</f>
        <v>2.3612761856796854E-3</v>
      </c>
      <c r="P131" s="84">
        <f>LN(ΣΥΝΘΕΣΗ_ΔΕΙΚΤΩΝ!P133/ΣΥΝΘΕΣΗ_ΔΕΙΚΤΩΝ!P132)</f>
        <v>1.791761260040841E-2</v>
      </c>
      <c r="Q131" s="84">
        <f>LN(ΣΥΝΘΕΣΗ_ΔΕΙΚΤΩΝ!Q133/ΣΥΝΘΕΣΗ_ΔΕΙΚΤΩΝ!Q132)</f>
        <v>-8.8776740320174533E-3</v>
      </c>
      <c r="R131" s="84">
        <f>LN(ΣΥΝΘΕΣΗ_ΔΕΙΚΤΩΝ!R133/ΣΥΝΘΕΣΗ_ΔΕΙΚΤΩΝ!R132)</f>
        <v>7.8125397367936247E-3</v>
      </c>
      <c r="S131" s="84">
        <f>LN(ΣΥΝΘΕΣΗ_ΔΕΙΚΤΩΝ!S133/ΣΥΝΘΕΣΗ_ΔΕΙΚΤΩΝ!S132)</f>
        <v>4.8426244757879908E-3</v>
      </c>
      <c r="T131" s="84">
        <f>LN(ΣΥΝΘΕΣΗ_ΔΕΙΚΤΩΝ!T133/ΣΥΝΘΕΣΗ_ΔΕΙΚΤΩΝ!T132)</f>
        <v>-5.5197932235979217E-3</v>
      </c>
      <c r="U131" s="84">
        <f>LN(ΣΥΝΘΕΣΗ_ΔΕΙΚΤΩΝ!U133/ΣΥΝΘΕΣΗ_ΔΕΙΚΤΩΝ!U132)</f>
        <v>3.1951599806602428E-2</v>
      </c>
      <c r="V131" s="84">
        <f>LN(ΣΥΝΘΕΣΗ_ΔΕΙΚΤΩΝ!V133/ΣΥΝΘΕΣΗ_ΔΕΙΚΤΩΝ!V132)</f>
        <v>-1.081091610421573E-2</v>
      </c>
      <c r="W131" s="84">
        <f>LN(ΣΥΝΘΕΣΗ_ΔΕΙΚΤΩΝ!W133/ΣΥΝΘΕΣΗ_ΔΕΙΚΤΩΝ!W132)</f>
        <v>1.6680571006970134E-3</v>
      </c>
      <c r="X131" s="85">
        <f>LN(ΣΥΝΘΕΣΗ_ΔΕΙΚΤΩΝ!X133/ΣΥΝΘΕΣΗ_ΔΕΙΚΤΩΝ!X132)</f>
        <v>-4.7628048989254705E-2</v>
      </c>
      <c r="Y131" s="90">
        <f>LN(ΣΥΝΘΕΣΗ_ΔΕΙΚΤΩΝ!AM131/ΣΥΝΘΕΣΗ_ΔΕΙΚΤΩΝ!AM130)</f>
        <v>-7.9170200621987638E-3</v>
      </c>
    </row>
    <row r="132" spans="9:25" x14ac:dyDescent="0.25">
      <c r="I132" s="83">
        <v>43017</v>
      </c>
      <c r="J132" s="84">
        <v>-1.1173300598125189E-2</v>
      </c>
      <c r="K132" s="84">
        <v>-1.3363227812167141E-2</v>
      </c>
      <c r="L132" s="84">
        <v>-8.8776740320174533E-3</v>
      </c>
      <c r="M132" s="84">
        <f>LN(ΣΥΝΘΕΣΗ_ΔΕΙΚΤΩΝ!M134/ΣΥΝΘΕΣΗ_ΔΕΙΚΤΩΝ!M133)</f>
        <v>0</v>
      </c>
      <c r="N132" s="84">
        <f>LN(ΣΥΝΘΕΣΗ_ΔΕΙΚΤΩΝ!N134/ΣΥΝΘΕΣΗ_ΔΕΙΚΤΩΝ!N133)</f>
        <v>2.8958081358441516E-2</v>
      </c>
      <c r="O132" s="84">
        <f>LN(ΣΥΝΘΕΣΗ_ΔΕΙΚΤΩΝ!O134/ΣΥΝΘΕΣΗ_ΔΕΙΚΤΩΝ!O133)</f>
        <v>2.3557136924589835E-3</v>
      </c>
      <c r="P132" s="84">
        <f>LN(ΣΥΝΘΕΣΗ_ΔΕΙΚΤΩΝ!P134/ΣΥΝΘΕΣΗ_ΔΕΙΚΤΩΝ!P133)</f>
        <v>-1.1104942840271764E-3</v>
      </c>
      <c r="Q132" s="84">
        <f>LN(ΣΥΝΘΕΣΗ_ΔΕΙΚΤΩΝ!Q134/ΣΥΝΘΕΣΗ_ΔΕΙΚΤΩΝ!Q133)</f>
        <v>1.0769822184055219E-2</v>
      </c>
      <c r="R132" s="84">
        <f>LN(ΣΥΝΘΕΣΗ_ΔΕΙΚΤΩΝ!R134/ΣΥΝΘΕΣΗ_ΔΕΙΚΤΩΝ!R133)</f>
        <v>-9.7323608655218354E-4</v>
      </c>
      <c r="S132" s="84">
        <f>LN(ΣΥΝΘΕΣΗ_ΔΕΙΚΤΩΝ!S134/ΣΥΝΘΕΣΗ_ΔΕΙΚΤΩΝ!S133)</f>
        <v>0</v>
      </c>
      <c r="T132" s="84">
        <f>LN(ΣΥΝΘΕΣΗ_ΔΕΙΚΤΩΝ!T134/ΣΥΝΘΕΣΗ_ΔΕΙΚΤΩΝ!T133)</f>
        <v>9.2208397496833878E-4</v>
      </c>
      <c r="U132" s="84">
        <f>LN(ΣΥΝΘΕΣΗ_ΔΕΙΚΤΩΝ!U134/ΣΥΝΘΕΣΗ_ΔΕΙΚΤΩΝ!U133)</f>
        <v>0</v>
      </c>
      <c r="V132" s="84">
        <f>LN(ΣΥΝΘΕΣΗ_ΔΕΙΚΤΩΝ!V134/ΣΥΝΘΕΣΗ_ΔΕΙΚΤΩΝ!V133)</f>
        <v>-7.2727593290795849E-3</v>
      </c>
      <c r="W132" s="84">
        <f>LN(ΣΥΝΘΕΣΗ_ΔΕΙΚΤΩΝ!W134/ΣΥΝΘΕΣΗ_ΔΕΙΚΤΩΝ!W133)</f>
        <v>0</v>
      </c>
      <c r="X132" s="85">
        <f>LN(ΣΥΝΘΕΣΗ_ΔΕΙΚΤΩΝ!X134/ΣΥΝΘΕΣΗ_ΔΕΙΚΤΩΝ!X133)</f>
        <v>2.8848154337658343E-2</v>
      </c>
      <c r="Y132" s="90">
        <f>LN(ΣΥΝΘΕΣΗ_ΔΕΙΚΤΩΝ!AM132/ΣΥΝΘΕΣΗ_ΔΕΙΚΤΩΝ!AM131)</f>
        <v>1.0064750740590882E-3</v>
      </c>
    </row>
    <row r="133" spans="9:25" x14ac:dyDescent="0.25">
      <c r="I133" s="83">
        <v>43018</v>
      </c>
      <c r="J133" s="84">
        <v>-2.2497197340154416E-3</v>
      </c>
      <c r="K133" s="84">
        <v>-4.4943895878393264E-3</v>
      </c>
      <c r="L133" s="84">
        <v>1.0769822184055219E-2</v>
      </c>
      <c r="M133" s="84">
        <f>LN(ΣΥΝΘΕΣΗ_ΔΕΙΚΤΩΝ!M135/ΣΥΝΘΕΣΗ_ΔΕΙΚΤΩΝ!M134)</f>
        <v>-1.4913283850717635E-2</v>
      </c>
      <c r="N133" s="84">
        <f>LN(ΣΥΝΘΕΣΗ_ΔΕΙΚΤΩΝ!N135/ΣΥΝΘΕΣΗ_ΔΕΙΚΤΩΝ!N134)</f>
        <v>-1.5645032708703346E-2</v>
      </c>
      <c r="O133" s="84">
        <f>LN(ΣΥΝΘΕΣΗ_ΔΕΙΚΤΩΝ!O135/ΣΥΝΘΕΣΗ_ΔΕΙΚΤΩΝ!O134)</f>
        <v>2.3501773449534514E-3</v>
      </c>
      <c r="P133" s="84">
        <f>LN(ΣΥΝΘΕΣΗ_ΔΕΙΚΤΩΝ!P135/ΣΥΝΘΕΣΗ_ΔΕΙΚΤΩΝ!P134)</f>
        <v>0</v>
      </c>
      <c r="Q133" s="84">
        <f>LN(ΣΥΝΘΕΣΗ_ΔΕΙΚΤΩΝ!Q135/ΣΥΝΘΕΣΗ_ΔΕΙΚΤΩΝ!Q134)</f>
        <v>-1.5238390104932385E-2</v>
      </c>
      <c r="R133" s="84">
        <f>LN(ΣΥΝΘΕΣΗ_ΔΕΙΚΤΩΝ!R135/ΣΥΝΘΕΣΗ_ΔΕΙΚΤΩΝ!R134)</f>
        <v>0</v>
      </c>
      <c r="S133" s="84">
        <f>LN(ΣΥΝΘΕΣΗ_ΔΕΙΚΤΩΝ!S135/ΣΥΝΘΕΣΗ_ΔΕΙΚΤΩΝ!S134)</f>
        <v>0</v>
      </c>
      <c r="T133" s="84">
        <f>LN(ΣΥΝΘΕΣΗ_ΔΕΙΚΤΩΝ!T135/ΣΥΝΘΕΣΗ_ΔΕΙΚΤΩΝ!T134)</f>
        <v>-1.5324191215357582E-2</v>
      </c>
      <c r="U133" s="84">
        <f>LN(ΣΥΝΘΕΣΗ_ΔΕΙΚΤΩΝ!U135/ΣΥΝΘΕΣΗ_ΔΕΙΚΤΩΝ!U134)</f>
        <v>-1.2658396871923465E-2</v>
      </c>
      <c r="V133" s="84">
        <f>LN(ΣΥΝΘΕΣΗ_ΔΕΙΚΤΩΝ!V135/ΣΥΝΘΕΣΗ_ΔΕΙΚΤΩΝ!V134)</f>
        <v>-1.8416726786231265E-2</v>
      </c>
      <c r="W133" s="84">
        <f>LN(ΣΥΝΘΕΣΗ_ΔΕΙΚΤΩΝ!W135/ΣΥΝΘΕΣΗ_ΔΕΙΚΤΩΝ!W134)</f>
        <v>-1.6680571006970587E-3</v>
      </c>
      <c r="X133" s="85">
        <f>LN(ΣΥΝΘΕΣΗ_ΔΕΙΚΤΩΝ!X135/ΣΥΝΘΕΣΗ_ΔΕΙΚΤΩΝ!X134)</f>
        <v>1.4117881545785022E-2</v>
      </c>
      <c r="Y133" s="90">
        <f>LN(ΣΥΝΘΕΣΗ_ΔΕΙΚΤΩΝ!AM133/ΣΥΝΘΕΣΗ_ΔΕΙΚΤΩΝ!AM132)</f>
        <v>6.1776464750985909E-3</v>
      </c>
    </row>
    <row r="134" spans="9:25" x14ac:dyDescent="0.25">
      <c r="I134" s="83">
        <v>43019</v>
      </c>
      <c r="J134" s="84">
        <v>0</v>
      </c>
      <c r="K134" s="84">
        <v>-2.1245108613736265E-2</v>
      </c>
      <c r="L134" s="84">
        <v>-1.5238390104932385E-2</v>
      </c>
      <c r="M134" s="84">
        <f>LN(ΣΥΝΘΕΣΗ_ΔΕΙΚΤΩΝ!M136/ΣΥΝΘΕΣΗ_ΔΕΙΚΤΩΝ!M135)</f>
        <v>8.3125998193655654E-3</v>
      </c>
      <c r="N134" s="84">
        <f>LN(ΣΥΝΘΕΣΗ_ΔΕΙΚΤΩΝ!N136/ΣΥΝΘΕΣΗ_ΔΕΙΚΤΩΝ!N135)</f>
        <v>-1.0225037961161441E-2</v>
      </c>
      <c r="O134" s="84">
        <f>LN(ΣΥΝΘΕΣΗ_ΔΕΙΚΤΩΝ!O136/ΣΥΝΘΕΣΗ_ΔΕΙΚΤΩΝ!O135)</f>
        <v>-1.2994866856367585E-2</v>
      </c>
      <c r="P134" s="84">
        <f>LN(ΣΥΝΘΕΣΗ_ΔΕΙΚΤΩΝ!P136/ΣΥΝΘΕΣΗ_ΔΕΙΚΤΩΝ!P135)</f>
        <v>0</v>
      </c>
      <c r="Q134" s="84">
        <f>LN(ΣΥΝΘΕΣΗ_ΔΕΙΚΤΩΝ!Q136/ΣΥΝΘΕΣΗ_ΔΕΙΚΤΩΝ!Q135)</f>
        <v>1.9175461292718545E-3</v>
      </c>
      <c r="R134" s="84">
        <f>LN(ΣΥΝΘΕΣΗ_ΔΕΙΚΤΩΝ!R136/ΣΥΝΘΕΣΗ_ΔΕΙΚΤΩΝ!R135)</f>
        <v>-9.7418419784337472E-4</v>
      </c>
      <c r="S134" s="84">
        <f>LN(ΣΥΝΘΕΣΗ_ΔΕΙΚΤΩΝ!S136/ΣΥΝΘΕΣΗ_ΔΕΙΚΤΩΝ!S135)</f>
        <v>0</v>
      </c>
      <c r="T134" s="84">
        <f>LN(ΣΥΝΘΕΣΗ_ΔΕΙΚΤΩΝ!T136/ΣΥΝΘΕΣΗ_ΔΕΙΚΤΩΝ!T135)</f>
        <v>-3.280996615676878E-3</v>
      </c>
      <c r="U134" s="84">
        <f>LN(ΣΥΝΘΕΣΗ_ΔΕΙΚΤΩΝ!U136/ΣΥΝΘΕΣΗ_ΔΕΙΚΤΩΝ!U135)</f>
        <v>-6.38979809877101E-3</v>
      </c>
      <c r="V134" s="84">
        <f>LN(ΣΥΝΘΕΣΗ_ΔΕΙΚΤΩΝ!V136/ΣΥΝΘΕΣΗ_ΔΕΙΚΤΩΝ!V135)</f>
        <v>-5.5918132657779415E-3</v>
      </c>
      <c r="W134" s="84">
        <f>LN(ΣΥΝΘΕΣΗ_ΔΕΙΚΤΩΝ!W136/ΣΥΝΘΕΣΗ_ΔΕΙΚΤΩΝ!W135)</f>
        <v>-6.700192569819562E-3</v>
      </c>
      <c r="X134" s="85">
        <f>LN(ΣΥΝΘΕΣΗ_ΔΕΙΚΤΩΝ!X136/ΣΥΝΘΕΣΗ_ΔΕΙΚΤΩΝ!X135)</f>
        <v>6.9848945219507484E-3</v>
      </c>
      <c r="Y134" s="90">
        <f>LN(ΣΥΝΘΕΣΗ_ΔΕΙΚΤΩΝ!AM134/ΣΥΝΘΕΣΗ_ΔΕΙΚΤΩΝ!AM133)</f>
        <v>6.4576360469292358E-3</v>
      </c>
    </row>
    <row r="135" spans="9:25" x14ac:dyDescent="0.25">
      <c r="I135" s="83">
        <v>43020</v>
      </c>
      <c r="J135" s="84">
        <v>0</v>
      </c>
      <c r="K135" s="84">
        <v>-1.2345835822299266E-2</v>
      </c>
      <c r="L135" s="84">
        <v>1.9175461292718545E-3</v>
      </c>
      <c r="M135" s="84">
        <f>LN(ΣΥΝΘΕΣΗ_ΔΕΙΚΤΩΝ!M137/ΣΥΝΘΕΣΗ_ΔΕΙΚΤΩΝ!M136)</f>
        <v>-1.1657084542212865E-2</v>
      </c>
      <c r="N135" s="84">
        <f>LN(ΣΥΝΘΕΣΗ_ΔΕΙΚΤΩΝ!N137/ΣΥΝΘΕΣΗ_ΔΕΙΚΤΩΝ!N136)</f>
        <v>6.6581551985903081E-3</v>
      </c>
      <c r="O135" s="84">
        <f>LN(ΣΥΝΘΕΣΗ_ΔΕΙΚΤΩΝ!O137/ΣΥΝΘΕΣΗ_ΔΕΙΚΤΩΝ!O136)</f>
        <v>1.1820468600426045E-2</v>
      </c>
      <c r="P135" s="84">
        <f>LN(ΣΥΝΘΕΣΗ_ΔΕΙΚΤΩΝ!P137/ΣΥΝΘΕΣΗ_ΔΕΙΚΤΩΝ!P136)</f>
        <v>1.5435808129839248E-2</v>
      </c>
      <c r="Q135" s="84">
        <f>LN(ΣΥΝΘΕΣΗ_ΔΕΙΚΤΩΝ!Q137/ΣΥΝΘΕΣΗ_ΔΕΙΚΤΩΝ!Q136)</f>
        <v>6.3836580527249658E-4</v>
      </c>
      <c r="R135" s="84">
        <f>LN(ΣΥΝΘΕΣΗ_ΔΕΙΚΤΩΝ!R137/ΣΥΝΘΕΣΗ_ΔΕΙΚΤΩΝ!R136)</f>
        <v>-6.8459925079901139E-3</v>
      </c>
      <c r="S135" s="84">
        <f>LN(ΣΥΝΘΕΣΗ_ΔΕΙΚΤΩΝ!S137/ΣΥΝΘΕΣΗ_ΔΕΙΚΤΩΝ!S136)</f>
        <v>7.2202479734870973E-3</v>
      </c>
      <c r="T135" s="84">
        <f>LN(ΣΥΝΘΕΣΗ_ΔΕΙΚΤΩΝ!T137/ΣΥΝΘΕΣΗ_ΔΕΙΚΤΩΝ!T136)</f>
        <v>-4.7058910374127277E-3</v>
      </c>
      <c r="U135" s="84">
        <f>LN(ΣΥΝΘΕΣΗ_ΔΕΙΚΤΩΝ!U137/ΣΥΝΘΕΣΗ_ΔΕΙΚΤΩΝ!U136)</f>
        <v>0</v>
      </c>
      <c r="V135" s="84">
        <f>LN(ΣΥΝΘΕΣΗ_ΔΕΙΚΤΩΝ!V137/ΣΥΝΘΕΣΗ_ΔΕΙΚΤΩΝ!V136)</f>
        <v>9.3023926623136306E-3</v>
      </c>
      <c r="W135" s="84">
        <f>LN(ΣΥΝΘΕΣΗ_ΔΕΙΚΤΩΝ!W137/ΣΥΝΘΕΣΗ_ΔΕΙΚΤΩΝ!W136)</f>
        <v>8.3682496705165792E-3</v>
      </c>
      <c r="X135" s="85">
        <f>LN(ΣΥΝΘΕΣΗ_ΔΕΙΚΤΩΝ!X137/ΣΥΝΘΕΣΗ_ΔΕΙΚΤΩΝ!X136)</f>
        <v>-9.3240768751232904E-3</v>
      </c>
      <c r="Y135" s="90">
        <f>LN(ΣΥΝΘΕΣΗ_ΔΕΙΚΤΩΝ!AM135/ΣΥΝΘΕΣΗ_ΔΕΙΚΤΩΝ!AM134)</f>
        <v>-8.5393299090682044E-3</v>
      </c>
    </row>
    <row r="136" spans="9:25" x14ac:dyDescent="0.25">
      <c r="I136" s="83">
        <v>43021</v>
      </c>
      <c r="J136" s="84">
        <v>2.2497197340153245E-3</v>
      </c>
      <c r="K136" s="84">
        <v>3.5091319811269978E-2</v>
      </c>
      <c r="L136" s="84">
        <v>6.3836580527249658E-4</v>
      </c>
      <c r="M136" s="84">
        <f>LN(ΣΥΝΘΕΣΗ_ΔΕΙΚΤΩΝ!M138/ΣΥΝΘΕΣΗ_ΔΕΙΚΤΩΝ!M137)</f>
        <v>1.1657084542212948E-2</v>
      </c>
      <c r="N136" s="84">
        <f>LN(ΣΥΝΘΕΣΗ_ΔΕΙΚΤΩΝ!N138/ΣΥΝΘΕΣΗ_ΔΕΙΚΤΩΝ!N137)</f>
        <v>-9.7461658871669486E-3</v>
      </c>
      <c r="O136" s="84">
        <f>LN(ΣΥΝΘΕΣΗ_ΔΕΙΚΤΩΝ!O138/ΣΥΝΘΕΣΗ_ΔΕΙΚΤΩΝ!O137)</f>
        <v>7.0257900244058225E-3</v>
      </c>
      <c r="P136" s="84">
        <f>LN(ΣΥΝΘΕΣΗ_ΔΕΙΚΤΩΝ!P138/ΣΥΝΘΕΣΗ_ΔΕΙΚΤΩΝ!P137)</f>
        <v>6.5430985889358868E-3</v>
      </c>
      <c r="Q136" s="84">
        <f>LN(ΣΥΝΘΕΣΗ_ΔΕΙΚΤΩΝ!Q138/ΣΥΝΘΕΣΗ_ΔΕΙΚΤΩΝ!Q137)</f>
        <v>5.0923089037125842E-3</v>
      </c>
      <c r="R136" s="84">
        <f>LN(ΣΥΝΘΕΣΗ_ΔΕΙΚΤΩΝ!R138/ΣΥΝΘΕΣΗ_ΔΕΙΚΤΩΝ!R137)</f>
        <v>1.0737048000956656E-2</v>
      </c>
      <c r="S136" s="84">
        <f>LN(ΣΥΝΘΕΣΗ_ΔΕΙΚΤΩΝ!S138/ΣΥΝΘΕΣΗ_ΔΕΙΚΤΩΝ!S137)</f>
        <v>7.168489478612497E-3</v>
      </c>
      <c r="T136" s="84">
        <f>LN(ΣΥΝΘΕΣΗ_ΔΕΙΚΤΩΝ!T138/ΣΥΝΘΕΣΗ_ΔΕΙΚΤΩΝ!T137)</f>
        <v>1.8229062848749186E-2</v>
      </c>
      <c r="U136" s="84">
        <f>LN(ΣΥΝΘΕΣΗ_ΔΕΙΚΤΩΝ!U138/ΣΥΝΘΕΣΗ_ΔΕΙΚΤΩΝ!U137)</f>
        <v>-6.4308903302904025E-3</v>
      </c>
      <c r="V136" s="84">
        <f>LN(ΣΥΝΘΕΣΗ_ΔΕΙΚΤΩΝ!V138/ΣΥΝΘΕΣΗ_ΔΕΙΚΤΩΝ!V137)</f>
        <v>5.5401803756153509E-3</v>
      </c>
      <c r="W136" s="84">
        <f>LN(ΣΥΝΘΕΣΗ_ΔΕΙΚΤΩΝ!W138/ΣΥΝΘΕΣΗ_ΔΕΙΚΤΩΝ!W137)</f>
        <v>1.159913584335194E-2</v>
      </c>
      <c r="X136" s="85">
        <f>LN(ΣΥΝΘΕΣΗ_ΔΕΙΚΤΩΝ!X138/ΣΥΝΘΕΣΗ_ΔΕΙΚΤΩΝ!X137)</f>
        <v>1.164157501548599E-2</v>
      </c>
      <c r="Y136" s="90">
        <f>LN(ΣΥΝΘΕΣΗ_ΔΕΙΚΤΩΝ!AM136/ΣΥΝΘΕΣΗ_ΔΕΙΚΤΩΝ!AM135)</f>
        <v>3.6534348218594066E-3</v>
      </c>
    </row>
    <row r="137" spans="9:25" x14ac:dyDescent="0.25">
      <c r="I137" s="83">
        <v>43024</v>
      </c>
      <c r="J137" s="84">
        <v>1.1173300598125255E-2</v>
      </c>
      <c r="K137" s="84">
        <v>0</v>
      </c>
      <c r="L137" s="84">
        <v>5.0923089037125842E-3</v>
      </c>
      <c r="M137" s="84">
        <f>LN(ΣΥΝΘΕΣΗ_ΔΕΙΚΤΩΝ!M139/ΣΥΝΘΕΣΗ_ΔΕΙΚΤΩΝ!M138)</f>
        <v>-1.1657084542212865E-2</v>
      </c>
      <c r="N137" s="84">
        <f>LN(ΣΥΝΘΕΣΗ_ΔΕΙΚΤΩΝ!N139/ΣΥΝΘΕΣΗ_ΔΕΙΚΤΩΝ!N138)</f>
        <v>-1.0362787035546547E-2</v>
      </c>
      <c r="O137" s="84">
        <f>LN(ΣΥΝΘΕΣΗ_ΔΕΙΚΤΩΝ!O139/ΣΥΝΘΕΣΗ_ΔΕΙΚΤΩΝ!O138)</f>
        <v>-5.8513917684641249E-3</v>
      </c>
      <c r="P137" s="84">
        <f>LN(ΣΥΝΘΕΣΗ_ΔΕΙΚΤΩΝ!P139/ΣΥΝΘΕΣΗ_ΔΕΙΚΤΩΝ!P138)</f>
        <v>0</v>
      </c>
      <c r="Q137" s="84">
        <f>LN(ΣΥΝΘΕΣΗ_ΔΕΙΚΤΩΝ!Q139/ΣΥΝΘΕΣΗ_ΔΕΙΚΤΩΝ!Q138)</f>
        <v>-1.9065782705815315E-3</v>
      </c>
      <c r="R137" s="84">
        <f>LN(ΣΥΝΘΕΣΗ_ΔΕΙΚΤΩΝ!R139/ΣΥΝΘΕΣΗ_ΔΕΙΚΤΩΝ!R138)</f>
        <v>1.4458083175229699E-2</v>
      </c>
      <c r="S137" s="84">
        <f>LN(ΣΥΝΘΕΣΗ_ΔΕΙΚΤΩΝ!S139/ΣΥΝΘΕΣΗ_ΔΕΙΚΤΩΝ!S138)</f>
        <v>-2.3837913552762504E-3</v>
      </c>
      <c r="T137" s="84">
        <f>LN(ΣΥΝΘΕΣΗ_ΔΕΙΚΤΩΝ!T139/ΣΥΝΘΕΣΗ_ΔΕΙΚΤΩΝ!T138)</f>
        <v>-6.9719083241146489E-3</v>
      </c>
      <c r="U137" s="84">
        <f>LN(ΣΥΝΘΕΣΗ_ΔΕΙΚΤΩΝ!U139/ΣΥΝΘΕΣΗ_ΔΕΙΚΤΩΝ!U138)</f>
        <v>0</v>
      </c>
      <c r="V137" s="84">
        <f>LN(ΣΥΝΘΕΣΗ_ΔΕΙΚΤΩΝ!V139/ΣΥΝΘΕΣΗ_ΔΕΙΚΤΩΝ!V138)</f>
        <v>-1.2975158863133305E-2</v>
      </c>
      <c r="W137" s="84">
        <f>LN(ΣΥΝΘΕΣΗ_ΔΕΙΚΤΩΝ!W139/ΣΥΝΘΕΣΗ_ΔΕΙΚΤΩΝ!W138)</f>
        <v>-1.1599135843351918E-2</v>
      </c>
      <c r="X137" s="85">
        <f>LN(ΣΥΝΘΕΣΗ_ΔΕΙΚΤΩΝ!X139/ΣΥΝΘΕΣΗ_ΔΕΙΚΤΩΝ!X138)</f>
        <v>2.3121397583793788E-3</v>
      </c>
      <c r="Y137" s="90">
        <f>LN(ΣΥΝΘΕΣΗ_ΔΕΙΚΤΩΝ!AM137/ΣΥΝΘΕΣΗ_ΔΕΙΚΤΩΝ!AM136)</f>
        <v>1.3221584815005976E-2</v>
      </c>
    </row>
    <row r="138" spans="9:25" x14ac:dyDescent="0.25">
      <c r="I138" s="83">
        <v>43025</v>
      </c>
      <c r="J138" s="84">
        <v>-1.1173300598125189E-2</v>
      </c>
      <c r="K138" s="84">
        <v>-1.5003753752345652E-3</v>
      </c>
      <c r="L138" s="84">
        <v>-1.9065782705815315E-3</v>
      </c>
      <c r="M138" s="84">
        <f>LN(ΣΥΝΘΕΣΗ_ΔΕΙΚΤΩΝ!M140/ΣΥΝΘΕΣΗ_ΔΕΙΚΤΩΝ!M139)</f>
        <v>5.0125418235444138E-3</v>
      </c>
      <c r="N138" s="84">
        <f>LN(ΣΥΝΘΕΣΗ_ΔΕΙΚΤΩΝ!N140/ΣΥΝΘΕΣΗ_ΔΕΙΚΤΩΝ!N139)</f>
        <v>1.3450797724123257E-2</v>
      </c>
      <c r="O138" s="84">
        <f>LN(ΣΥΝΘΕΣΗ_ΔΕΙΚΤΩΝ!O140/ΣΥΝΘΕΣΗ_ΔΕΙΚΤΩΝ!O139)</f>
        <v>2.3446669592540547E-3</v>
      </c>
      <c r="P138" s="84">
        <f>LN(ΣΥΝΘΕΣΗ_ΔΕΙΚΤΩΝ!P140/ΣΥΝΘΕΣΗ_ΔΕΙΚΤΩΝ!P139)</f>
        <v>8.6580627431145311E-3</v>
      </c>
      <c r="Q138" s="84">
        <f>LN(ΣΥΝΘΕΣΗ_ΔΕΙΚΤΩΝ!Q140/ΣΥΝΘΕΣΗ_ΔΕΙΚΤΩΝ!Q139)</f>
        <v>0</v>
      </c>
      <c r="R138" s="84">
        <f>LN(ΣΥΝΘΕΣΗ_ΔΕΙΚΤΩΝ!R140/ΣΥΝΘΕΣΗ_ΔΕΙΚΤΩΝ!R139)</f>
        <v>0</v>
      </c>
      <c r="S138" s="84">
        <f>LN(ΣΥΝΘΕΣΗ_ΔΕΙΚΤΩΝ!S140/ΣΥΝΘΕΣΗ_ΔΕΙΚΤΩΝ!S139)</f>
        <v>2.3837913552761975E-3</v>
      </c>
      <c r="T138" s="84">
        <f>LN(ΣΥΝΘΕΣΗ_ΔΕΙΚΤΩΝ!T140/ΣΥΝΘΕΣΗ_ΔΕΙΚΤΩΝ!T139)</f>
        <v>-2.2165491288772717E-2</v>
      </c>
      <c r="U138" s="84">
        <f>LN(ΣΥΝΘΕΣΗ_ΔΕΙΚΤΩΝ!U140/ΣΥΝΘΕΣΗ_ΔΕΙΚΤΩΝ!U139)</f>
        <v>0</v>
      </c>
      <c r="V138" s="84">
        <f>LN(ΣΥΝΘΕΣΗ_ΔΕΙΚΤΩΝ!V140/ΣΥΝΘΕΣΗ_ΔΕΙΚΤΩΝ!V139)</f>
        <v>4.2015312084297048E-2</v>
      </c>
      <c r="W138" s="84">
        <f>LN(ΣΥΝΘΕΣΗ_ΔΕΙΚΤΩΝ!W140/ΣΥΝΘΕΣΗ_ΔΕΙΚΤΩΝ!W139)</f>
        <v>5.0376207325066868E-2</v>
      </c>
      <c r="X138" s="85">
        <f>LN(ΣΥΝΘΕΣΗ_ΔΕΙΚΤΩΝ!X140/ΣΥΝΘΕΣΗ_ΔΕΙΚΤΩΝ!X139)</f>
        <v>2.3068060979148704E-3</v>
      </c>
      <c r="Y138" s="90">
        <f>LN(ΣΥΝΘΕΣΗ_ΔΕΙΚΤΩΝ!AM138/ΣΥΝΘΕΣΗ_ΔΕΙΚΤΩΝ!AM137)</f>
        <v>5.7233943815143806E-3</v>
      </c>
    </row>
    <row r="139" spans="9:25" x14ac:dyDescent="0.25">
      <c r="I139" s="83">
        <v>43026</v>
      </c>
      <c r="J139" s="84">
        <v>8.9486055760140144E-3</v>
      </c>
      <c r="K139" s="84">
        <v>-2.4317307650706357E-2</v>
      </c>
      <c r="L139" s="84">
        <v>0</v>
      </c>
      <c r="M139" s="84">
        <f>LN(ΣΥΝΘΕΣΗ_ΔΕΙΚΤΩΝ!M141/ΣΥΝΘΕΣΗ_ΔΕΙΚΤΩΝ!M140)</f>
        <v>-1.8503471564559754E-2</v>
      </c>
      <c r="N139" s="84">
        <f>LN(ΣΥΝΘΕΣΗ_ΔΕΙΚΤΩΝ!N141/ΣΥΝΘΕΣΗ_ΔΕΙΚΤΩΝ!N140)</f>
        <v>-1.0850016024065818E-2</v>
      </c>
      <c r="O139" s="84">
        <f>LN(ΣΥΝΘΕΣΗ_ΔΕΙΚΤΩΝ!O141/ΣΥΝΘΕΣΗ_ΔΕΙΚΤΩΝ!O140)</f>
        <v>-1.0594566431396028E-2</v>
      </c>
      <c r="P139" s="84">
        <f>LN(ΣΥΝΘΕΣΗ_ΔΕΙΚΤΩΝ!P141/ΣΥΝΘΕΣΗ_ΔΕΙΚΤΩΝ!P140)</f>
        <v>7.514796502486364E-3</v>
      </c>
      <c r="Q139" s="84">
        <f>LN(ΣΥΝΘΕΣΗ_ΔΕΙΚΤΩΝ!Q141/ΣΥΝΘΕΣΗ_ΔΕΙΚΤΩΝ!Q140)</f>
        <v>-5.7416425676752826E-3</v>
      </c>
      <c r="R139" s="84">
        <f>LN(ΣΥΝΘΕΣΗ_ΔΕΙΚΤΩΝ!R141/ΣΥΝΘΕΣΗ_ΔΕΙΚΤΩΝ!R140)</f>
        <v>0</v>
      </c>
      <c r="S139" s="84">
        <f>LN(ΣΥΝΘΕΣΗ_ΔΕΙΚΤΩΝ!S141/ΣΥΝΘΕΣΗ_ΔΕΙΚΤΩΝ!S140)</f>
        <v>-1.1976191046715649E-2</v>
      </c>
      <c r="T139" s="84">
        <f>LN(ΣΥΝΘΕΣΗ_ΔΕΙΚΤΩΝ!T141/ΣΥΝΘΕΣΗ_ΔΕΙΚΤΩΝ!T140)</f>
        <v>-5.2593953412021378E-3</v>
      </c>
      <c r="U139" s="84">
        <f>LN(ΣΥΝΘΕΣΗ_ΔΕΙΚΤΩΝ!U141/ΣΥΝΘΕΣΗ_ΔΕΙΚΤΩΝ!U140)</f>
        <v>-6.4725145056174788E-3</v>
      </c>
      <c r="V139" s="84">
        <f>LN(ΣΥΝΘΕΣΗ_ΔΕΙΚΤΩΝ!V141/ΣΥΝΘΕΣΗ_ΔΕΙΚΤΩΝ!V140)</f>
        <v>1.7873105740956587E-3</v>
      </c>
      <c r="W139" s="84">
        <f>LN(ΣΥΝΘΕΣΗ_ΔΕΙΚΤΩΝ!W141/ΣΥΝΘΕΣΗ_ΔΕΙΚΤΩΝ!W140)</f>
        <v>0</v>
      </c>
      <c r="X139" s="85">
        <f>LN(ΣΥΝΘΕΣΗ_ΔΕΙΚΤΩΝ!X141/ΣΥΝΘΕΣΗ_ΔΕΙΚΤΩΝ!X140)</f>
        <v>-9.2593254127967123E-3</v>
      </c>
      <c r="Y139" s="90">
        <f>LN(ΣΥΝΘΕΣΗ_ΔΕΙΚΤΩΝ!AM139/ΣΥΝΘΕΣΗ_ΔΕΙΚΤΩΝ!AM138)</f>
        <v>-5.1062603585007756E-3</v>
      </c>
    </row>
    <row r="140" spans="9:25" x14ac:dyDescent="0.25">
      <c r="I140" s="83">
        <v>43027</v>
      </c>
      <c r="J140" s="84">
        <v>2.2246950221111086E-3</v>
      </c>
      <c r="K140" s="84">
        <v>-3.0816665374080007E-3</v>
      </c>
      <c r="L140" s="84">
        <v>-5.7416425676752826E-3</v>
      </c>
      <c r="M140" s="84">
        <f>LN(ΣΥΝΘΕΣΗ_ΔΕΙΚΤΩΝ!M142/ΣΥΝΘΕΣΗ_ΔΕΙΚΤΩΝ!M141)</f>
        <v>-5.1063940745740277E-3</v>
      </c>
      <c r="N140" s="84">
        <f>LN(ΣΥΝΘΕΣΗ_ΔΕΙΚΤΩΝ!N142/ΣΥΝΘΕΣΗ_ΔΕΙΚΤΩΝ!N141)</f>
        <v>7.2464085207672533E-3</v>
      </c>
      <c r="O140" s="84">
        <f>LN(ΣΥΝΘΕΣΗ_ΔΕΙΚΤΩΝ!O142/ΣΥΝΘΕΣΗ_ΔΕΙΚΤΩΝ!O141)</f>
        <v>1.1764841579586431E-2</v>
      </c>
      <c r="P140" s="84">
        <f>LN(ΣΥΝΘΕΣΗ_ΔΕΙΚΤΩΝ!P142/ΣΥΝΘΕΣΗ_ΔΕΙΚΤΩΝ!P141)</f>
        <v>7.458745287676133E-3</v>
      </c>
      <c r="Q140" s="84">
        <f>LN(ΣΥΝΘΕΣΗ_ΔΕΙΚΤΩΝ!Q142/ΣΥΝΘΕΣΗ_ΔΕΙΚΤΩΝ!Q141)</f>
        <v>-8.3521205081843134E-3</v>
      </c>
      <c r="R140" s="84">
        <f>LN(ΣΥΝΘΕΣΗ_ΔΕΙΚΤΩΝ!R142/ΣΥΝΘΕΣΗ_ΔΕΙΚΤΩΝ!R141)</f>
        <v>4.7732787526578117E-3</v>
      </c>
      <c r="S140" s="84">
        <f>LN(ΣΥΝΘΕΣΗ_ΔΕΙΚΤΩΝ!S142/ΣΥΝΘΕΣΗ_ΔΕΙΚΤΩΝ!S141)</f>
        <v>0</v>
      </c>
      <c r="T140" s="84">
        <f>LN(ΣΥΝΘΕΣΗ_ΔΕΙΚΤΩΝ!T142/ΣΥΝΘΕΣΗ_ΔΕΙΚΤΩΝ!T141)</f>
        <v>1.1439590909394596E-2</v>
      </c>
      <c r="U140" s="84">
        <f>LN(ΣΥΝΘΕΣΗ_ΔΕΙΚΤΩΝ!U142/ΣΥΝΘΕΣΗ_ΔΕΙΚΤΩΝ!U141)</f>
        <v>0</v>
      </c>
      <c r="V140" s="84">
        <f>LN(ΣΥΝΘΕΣΗ_ΔΕΙΚΤΩΝ!V142/ΣΥΝΘΕΣΗ_ΔΕΙΚΤΩΝ!V141)</f>
        <v>-1.801850550267825E-2</v>
      </c>
      <c r="W140" s="84">
        <f>LN(ΣΥΝΘΕΣΗ_ΔΕΙΚΤΩΝ!W142/ΣΥΝΘΕΣΗ_ΔΕΙΚΤΩΝ!W141)</f>
        <v>7.8927007989089831E-3</v>
      </c>
      <c r="X140" s="85">
        <f>LN(ΣΥΝΘΕΣΗ_ΔΕΙΚΤΩΝ!X142/ΣΥΝΘΕΣΗ_ΔΕΙΚΤΩΝ!X141)</f>
        <v>1.1560822401076006E-2</v>
      </c>
      <c r="Y140" s="90">
        <f>LN(ΣΥΝΘΕΣΗ_ΔΕΙΚΤΩΝ!AM140/ΣΥΝΘΕΣΗ_ΔΕΙΚΤΩΝ!AM139)</f>
        <v>-5.6999713335010487E-3</v>
      </c>
    </row>
    <row r="141" spans="9:25" x14ac:dyDescent="0.25">
      <c r="I141" s="83">
        <v>43028</v>
      </c>
      <c r="J141" s="84">
        <v>-5.571045049455472E-3</v>
      </c>
      <c r="K141" s="84">
        <v>-4.6403795565022254E-3</v>
      </c>
      <c r="L141" s="84">
        <v>-8.3521205081843134E-3</v>
      </c>
      <c r="M141" s="84">
        <f>LN(ΣΥΝΘΕΣΗ_ΔΕΙΚΤΩΝ!M143/ΣΥΝΘΕΣΗ_ΔΕΙΚΤΩΝ!M142)</f>
        <v>-1.0291686036547636E-2</v>
      </c>
      <c r="N141" s="84">
        <f>LN(ΣΥΝΘΕΣΗ_ΔΕΙΚΤΩΝ!N143/ΣΥΝΘΕΣΗ_ΔΕΙΚΤΩΝ!N142)</f>
        <v>-1.7165571028504453E-2</v>
      </c>
      <c r="O141" s="84">
        <f>LN(ΣΥΝΘΕΣΗ_ΔΕΙΚΤΩΝ!O143/ΣΥΝΘΕΣΗ_ΔΕΙΚΤΩΝ!O142)</f>
        <v>-3.0881313801465377E-2</v>
      </c>
      <c r="P141" s="84">
        <f>LN(ΣΥΝΘΕΣΗ_ΔΕΙΚΤΩΝ!P143/ΣΥΝΘΕΣΗ_ΔΕΙΚΤΩΝ!P142)</f>
        <v>3.1796529173795844E-3</v>
      </c>
      <c r="Q141" s="84">
        <f>LN(ΣΥΝΘΕΣΗ_ΔΕΙΚΤΩΝ!Q143/ΣΥΝΘΕΣΗ_ΔΕΙΚΤΩΝ!Q142)</f>
        <v>-6.4725145056174788E-3</v>
      </c>
      <c r="R141" s="84">
        <f>LN(ΣΥΝΘΕΣΗ_ΔΕΙΚΤΩΝ!R143/ΣΥΝΘΕΣΗ_ΔΕΙΚΤΩΝ!R142)</f>
        <v>-9.5694510161506725E-3</v>
      </c>
      <c r="S141" s="84">
        <f>LN(ΣΥΝΘΕΣΗ_ΔΕΙΚΤΩΝ!S143/ΣΥΝΘΕΣΗ_ΔΕΙΚΤΩΝ!S142)</f>
        <v>-7.2551708811720217E-3</v>
      </c>
      <c r="T141" s="84">
        <f>LN(ΣΥΝΘΕΣΗ_ΔΕΙΚΤΩΝ!T143/ΣΥΝΘΕΣΗ_ΔΕΙΚΤΩΝ!T142)</f>
        <v>-1.3358977295198013E-2</v>
      </c>
      <c r="U141" s="84">
        <f>LN(ΣΥΝΘΕΣΗ_ΔΕΙΚΤΩΝ!U143/ΣΥΝΘΕΣΗ_ΔΕΙΚΤΩΝ!U142)</f>
        <v>3.1951599806602428E-2</v>
      </c>
      <c r="V141" s="84">
        <f>LN(ΣΥΝΘΕΣΗ_ΔΕΙΚΤΩΝ!V143/ΣΥΝΘΕΣΗ_ΔΕΙΚΤΩΝ!V142)</f>
        <v>-1.834913866819643E-2</v>
      </c>
      <c r="W141" s="84">
        <f>LN(ΣΥΝΘΕΣΗ_ΔΕΙΚΤΩΝ!W143/ΣΥΝΘΕΣΗ_ΔΕΙΚΤΩΝ!W142)</f>
        <v>-2.5479085300984899E-2</v>
      </c>
      <c r="X141" s="85">
        <f>LN(ΣΥΝΘΕΣΗ_ΔΕΙΚΤΩΝ!X143/ΣΥΝΘΕΣΗ_ΔΕΙΚΤΩΝ!X142)</f>
        <v>-1.8562017860059538E-2</v>
      </c>
      <c r="Y141" s="90">
        <f>LN(ΣΥΝΘΕΣΗ_ΔΕΙΚΤΩΝ!AM141/ΣΥΝΘΕΣΗ_ΔΕΙΚΤΩΝ!AM140)</f>
        <v>-1.4681700476654846E-2</v>
      </c>
    </row>
    <row r="142" spans="9:25" x14ac:dyDescent="0.25">
      <c r="I142" s="83">
        <v>43031</v>
      </c>
      <c r="J142" s="84">
        <v>-6.7264827609506738E-3</v>
      </c>
      <c r="K142" s="84">
        <v>-1.562531790308087E-2</v>
      </c>
      <c r="L142" s="84">
        <v>-6.4725145056174788E-3</v>
      </c>
      <c r="M142" s="84">
        <f>LN(ΣΥΝΘΕΣΗ_ΔΕΙΚΤΩΝ!M144/ΣΥΝΘΕΣΗ_ΔΕΙΚΤΩΝ!M143)</f>
        <v>2.8889009852137069E-2</v>
      </c>
      <c r="N142" s="84">
        <f>LN(ΣΥΝΘΕΣΗ_ΔΕΙΚΤΩΝ!N144/ΣΥΝΘΕΣΗ_ΔΕΙΚΤΩΝ!N143)</f>
        <v>2.9976404700263796E-2</v>
      </c>
      <c r="O142" s="84">
        <f>LN(ΣΥΝΘΕΣΗ_ΔΕΙΚΤΩΝ!O144/ΣΥΝΘΕΣΗ_ΔΕΙΚΤΩΝ!O143)</f>
        <v>1.7932339460662101E-2</v>
      </c>
      <c r="P142" s="84">
        <f>LN(ΣΥΝΘΕΣΗ_ΔΕΙΚΤΩΝ!P144/ΣΥΝΘΕΣΗ_ΔΕΙΚΤΩΝ!P143)</f>
        <v>-1.0587613482419878E-3</v>
      </c>
      <c r="Q142" s="84">
        <f>LN(ΣΥΝΘΕΣΗ_ΔΕΙΚΤΩΝ!Q144/ΣΥΝΘΕΣΗ_ΔΕΙΚΤΩΝ!Q143)</f>
        <v>0</v>
      </c>
      <c r="R142" s="84">
        <f>LN(ΣΥΝΘΕΣΗ_ΔΕΙΚΤΩΝ!R144/ΣΥΝΘΕΣΗ_ΔΕΙΚΤΩΝ!R143)</f>
        <v>0</v>
      </c>
      <c r="S142" s="84">
        <f>LN(ΣΥΝΘΕΣΗ_ΔΕΙΚΤΩΝ!S144/ΣΥΝΘΕΣΗ_ΔΕΙΚΤΩΝ!S143)</f>
        <v>4.8426244757879908E-3</v>
      </c>
      <c r="T142" s="84">
        <f>LN(ΣΥΝΘΕΣΗ_ΔΕΙΚΤΩΝ!T144/ΣΥΝΘΕΣΗ_ΔΕΙΚΤΩΝ!T143)</f>
        <v>-9.6107647955047816E-4</v>
      </c>
      <c r="U142" s="84">
        <f>LN(ΣΥΝΘΕΣΗ_ΔΕΙΚΤΩΝ!U144/ΣΥΝΘΕΣΗ_ΔΕΙΚΤΩΝ!U143)</f>
        <v>0</v>
      </c>
      <c r="V142" s="84">
        <f>LN(ΣΥΝΘΕΣΗ_ΔΕΙΚΤΩΝ!V144/ΣΥΝΘΕΣΗ_ΔΕΙΚΤΩΝ!V143)</f>
        <v>7.38010729762246E-3</v>
      </c>
      <c r="W142" s="84">
        <f>LN(ΣΥΝΘΕΣΗ_ΔΕΙΚΤΩΝ!W144/ΣΥΝΘΕΣΗ_ΔΕΙΚΤΩΝ!W143)</f>
        <v>1.600034134644112E-2</v>
      </c>
      <c r="X142" s="85">
        <f>LN(ΣΥΝΘΕΣΗ_ΔΕΙΚΤΩΝ!X144/ΣΥΝΘΕΣΗ_ΔΕΙΚΤΩΝ!X143)</f>
        <v>1.8562017860059558E-2</v>
      </c>
      <c r="Y142" s="90">
        <f>LN(ΣΥΝΘΕΣΗ_ΔΕΙΚΤΩΝ!AM142/ΣΥΝΘΕΣΗ_ΔΕΙΚΤΩΝ!AM141)</f>
        <v>3.7173769808726592E-3</v>
      </c>
    </row>
    <row r="143" spans="9:25" x14ac:dyDescent="0.25">
      <c r="I143" s="83">
        <v>43032</v>
      </c>
      <c r="J143" s="84">
        <v>1.1242272122809105E-3</v>
      </c>
      <c r="K143" s="84">
        <v>6.2794554848431012E-3</v>
      </c>
      <c r="L143" s="84">
        <v>0</v>
      </c>
      <c r="M143" s="84">
        <f>LN(ΣΥΝΘΕΣΗ_ΔΕΙΚΤΩΝ!M145/ΣΥΝΘΕΣΗ_ΔΕΙΚΤΩΝ!M144)</f>
        <v>-1.1794576492836816E-2</v>
      </c>
      <c r="N143" s="84">
        <f>LN(ΣΥΝΘΕΣΗ_ΔΕΙΚΤΩΝ!N145/ΣΥΝΘΕΣΗ_ΔΕΙΚΤΩΝ!N144)</f>
        <v>5.0903538895028194E-4</v>
      </c>
      <c r="O143" s="84">
        <f>LN(ΣΥΝΘΕΣΗ_ΔΕΙΚΤΩΝ!O145/ΣΥΝΘΕΣΗ_ΔΕΙΚΤΩΝ!O144)</f>
        <v>4.728141195946116E-3</v>
      </c>
      <c r="P143" s="84">
        <f>LN(ΣΥΝΘΕΣΗ_ΔΕΙΚΤΩΝ!P145/ΣΥΝΘΕΣΗ_ΔΕΙΚΤΩΝ!P144)</f>
        <v>1.0587613482421182E-3</v>
      </c>
      <c r="Q143" s="84">
        <f>LN(ΣΥΝΘΕΣΗ_ΔΕΙΚΤΩΝ!Q145/ΣΥΝΘΕΣΗ_ΔΕΙΚΤΩΝ!Q144)</f>
        <v>7.7620053354891094E-3</v>
      </c>
      <c r="R143" s="84">
        <f>LN(ΣΥΝΘΕΣΗ_ΔΕΙΚΤΩΝ!R145/ΣΥΝΘΕΣΗ_ΔΕΙΚΤΩΝ!R144)</f>
        <v>9.5694510161506725E-3</v>
      </c>
      <c r="S143" s="84">
        <f>LN(ΣΥΝΘΕΣΗ_ΔΕΙΚΤΩΝ!S145/ΣΥΝΘΕΣΗ_ΔΕΙΚΤΩΝ!S144)</f>
        <v>0</v>
      </c>
      <c r="T143" s="84">
        <f>LN(ΣΥΝΘΕΣΗ_ΔΕΙΚΤΩΝ!T145/ΣΥΝΘΕΣΗ_ΔΕΙΚΤΩΝ!T144)</f>
        <v>-4.8088483735084377E-4</v>
      </c>
      <c r="U143" s="84">
        <f>LN(ΣΥΝΘΕΣΗ_ΔΕΙΚΤΩΝ!U145/ΣΥΝΘΕΣΗ_ΔΕΙΚΤΩΝ!U144)</f>
        <v>0</v>
      </c>
      <c r="V143" s="84">
        <f>LN(ΣΥΝΘΕΣΗ_ΔΕΙΚΤΩΝ!V145/ΣΥΝΘΕΣΗ_ΔΕΙΚΤΩΝ!V144)</f>
        <v>-7.3801072976225337E-3</v>
      </c>
      <c r="W143" s="84">
        <f>LN(ΣΥΝΘΕΣΗ_ΔΕΙΚΤΩΝ!W145/ΣΥΝΘΕΣΗ_ΔΕΙΚΤΩΝ!W144)</f>
        <v>-6.3694482854798227E-3</v>
      </c>
      <c r="X143" s="85">
        <f>LN(ΣΥΝΘΕΣΗ_ΔΕΙΚΤΩΝ!X145/ΣΥΝΘΕΣΗ_ΔΕΙΚΤΩΝ!X144)</f>
        <v>2.2962122603503781E-3</v>
      </c>
      <c r="Y143" s="90">
        <f>LN(ΣΥΝΘΕΣΗ_ΔΕΙΚΤΩΝ!AM143/ΣΥΝΘΕΣΗ_ΔΕΙΚΤΩΝ!AM142)</f>
        <v>-1.9828787829493096E-2</v>
      </c>
    </row>
    <row r="144" spans="9:25" x14ac:dyDescent="0.25">
      <c r="I144" s="83">
        <v>43033</v>
      </c>
      <c r="J144" s="84">
        <v>5.6022555486697516E-3</v>
      </c>
      <c r="K144" s="84">
        <v>0</v>
      </c>
      <c r="L144" s="84">
        <v>7.7620053354891094E-3</v>
      </c>
      <c r="M144" s="84">
        <f>LN(ΣΥΝΘΕΣΗ_ΔΕΙΚΤΩΝ!M146/ΣΥΝΘΕΣΗ_ΔΕΙΚΤΩΝ!M145)</f>
        <v>-2.0548668227387677E-2</v>
      </c>
      <c r="N144" s="84">
        <f>LN(ΣΥΝΘΕΣΗ_ΔΕΙΚΤΩΝ!N146/ΣΥΝΘΕΣΗ_ΔΕΙΚΤΩΝ!N145)</f>
        <v>-6.1255934266825074E-3</v>
      </c>
      <c r="O144" s="84">
        <f>LN(ΣΥΝΘΕΣΗ_ΔΕΙΚΤΩΝ!O146/ΣΥΝΘΕΣΗ_ΔΕΙΚΤΩΝ!O145)</f>
        <v>2.3311078868446931E-2</v>
      </c>
      <c r="P144" s="84">
        <f>LN(ΣΥΝΘΕΣΗ_ΔΕΙΚΤΩΝ!P146/ΣΥΝΘΕΣΗ_ΔΕΙΚΤΩΝ!P145)</f>
        <v>4.2238711161852434E-3</v>
      </c>
      <c r="Q144" s="84">
        <f>LN(ΣΥΝΘΕΣΗ_ΔΕΙΚΤΩΝ!Q146/ΣΥΝΘΕΣΗ_ΔΕΙΚΤΩΝ!Q145)</f>
        <v>-7.7620053354891892E-3</v>
      </c>
      <c r="R144" s="84">
        <f>LN(ΣΥΝΘΕΣΗ_ΔΕΙΚΤΩΝ!R146/ΣΥΝΘΕΣΗ_ΔΕΙΚΤΩΝ!R145)</f>
        <v>-5.7306747089850953E-3</v>
      </c>
      <c r="S144" s="84">
        <f>LN(ΣΥΝΘΕΣΗ_ΔΕΙΚΤΩΝ!S146/ΣΥΝΘΕΣΗ_ΔΕΙΚΤΩΝ!S145)</f>
        <v>0</v>
      </c>
      <c r="T144" s="84">
        <f>LN(ΣΥΝΘΕΣΗ_ΔΕΙΚΤΩΝ!T146/ΣΥΝΘΕΣΗ_ΔΕΙΚΤΩΝ!T145)</f>
        <v>-1.8937201019750844E-2</v>
      </c>
      <c r="U144" s="84">
        <f>LN(ΣΥΝΘΕΣΗ_ΔΕΙΚΤΩΝ!U146/ΣΥΝΘΕΣΗ_ΔΕΙΚΤΩΝ!U145)</f>
        <v>-7.1691928456116563E-2</v>
      </c>
      <c r="V144" s="84">
        <f>LN(ΣΥΝΘΕΣΗ_ΔΕΙΚΤΩΝ!V146/ΣΥΝΘΕΣΗ_ΔΕΙΚΤΩΝ!V145)</f>
        <v>1.1049836186584935E-2</v>
      </c>
      <c r="W144" s="84">
        <f>LN(ΣΥΝΘΕΣΗ_ΔΕΙΚΤΩΝ!W146/ΣΥΝΘΕΣΗ_ΔΕΙΚΤΩΝ!W145)</f>
        <v>7.9554914411146798E-3</v>
      </c>
      <c r="X144" s="85">
        <f>LN(ΣΥΝΘΕΣΗ_ΔΕΙΚΤΩΝ!X146/ΣΥΝΘΕΣΗ_ΔΕΙΚΤΩΝ!X145)</f>
        <v>-6.9045153465444866E-3</v>
      </c>
      <c r="Y144" s="90">
        <f>LN(ΣΥΝΘΕΣΗ_ΔΕΙΚΤΩΝ!AM144/ΣΥΝΘΕΣΗ_ΔΕΙΚΤΩΝ!AM143)</f>
        <v>3.628436212751445E-3</v>
      </c>
    </row>
    <row r="145" spans="9:25" x14ac:dyDescent="0.25">
      <c r="I145" s="83">
        <v>43034</v>
      </c>
      <c r="J145" s="84">
        <v>-3.357585694845934E-3</v>
      </c>
      <c r="K145" s="84">
        <v>-4.7058910374125048E-3</v>
      </c>
      <c r="L145" s="84">
        <v>-7.7620053354891892E-3</v>
      </c>
      <c r="M145" s="84">
        <f>LN(ΣΥΝΘΕΣΗ_ΔΕΙΚΤΩΝ!M147/ΣΥΝΘΕΣΗ_ΔΕΙΚΤΩΝ!M146)</f>
        <v>0</v>
      </c>
      <c r="N145" s="84">
        <f>LN(ΣΥΝΘΕΣΗ_ΔΕΙΚΤΩΝ!N147/ΣΥΝΘΕΣΗ_ΔΕΙΚΤΩΝ!N146)</f>
        <v>2.8768070176442416E-2</v>
      </c>
      <c r="O145" s="84">
        <f>LN(ΣΥΝΘΕΣΗ_ΔΕΙΚΤΩΝ!O147/ΣΥΝΘΕΣΗ_ΔΕΙΚΤΩΝ!O146)</f>
        <v>1.3730192811902037E-2</v>
      </c>
      <c r="P145" s="84">
        <f>LN(ΣΥΝΘΕΣΗ_ΔΕΙΚΤΩΝ!P147/ΣΥΝΘΕΣΗ_ΔΕΙΚΤΩΝ!P146)</f>
        <v>-6.3425159764704045E-3</v>
      </c>
      <c r="Q145" s="84">
        <f>LN(ΣΥΝΘΕΣΗ_ΔΕΙΚΤΩΝ!Q147/ΣΥΝΘΕΣΗ_ΔΕΙΚΤΩΝ!Q146)</f>
        <v>4.5351551653913628E-3</v>
      </c>
      <c r="R145" s="84">
        <f>LN(ΣΥΝΘΕΣΗ_ΔΕΙΚΤΩΝ!R147/ΣΥΝΘΕΣΗ_ΔΕΙΚΤΩΝ!R146)</f>
        <v>-3.8387763071656015E-3</v>
      </c>
      <c r="S145" s="84">
        <f>LN(ΣΥΝΘΕΣΗ_ΔΕΙΚΤΩΝ!S147/ΣΥΝΘΕΣΗ_ΔΕΙΚΤΩΝ!S146)</f>
        <v>0</v>
      </c>
      <c r="T145" s="84">
        <f>LN(ΣΥΝΘΕΣΗ_ΔΕΙΚΤΩΝ!T147/ΣΥΝΘΕΣΗ_ΔΕΙΚΤΩΝ!T146)</f>
        <v>1.9588644853331932E-3</v>
      </c>
      <c r="U145" s="84">
        <f>LN(ΣΥΝΘΕΣΗ_ΔΕΙΚΤΩΝ!U147/ΣΥΝΘΕΣΗ_ΔΕΙΚΤΩΝ!U146)</f>
        <v>3.9740328649514121E-2</v>
      </c>
      <c r="V145" s="84">
        <f>LN(ΣΥΝΘΕΣΗ_ΔΕΙΚΤΩΝ!V147/ΣΥΝΘΕΣΗ_ΔΕΙΚΤΩΝ!V146)</f>
        <v>-3.6697288889622902E-3</v>
      </c>
      <c r="W145" s="84">
        <f>LN(ΣΥΝΘΕΣΗ_ΔΕΙΚΤΩΝ!W147/ΣΥΝΘΕΣΗ_ΔΕΙΚΤΩΝ!W146)</f>
        <v>1.1032420803576632E-2</v>
      </c>
      <c r="X145" s="85">
        <f>LN(ΣΥΝΘΕΣΗ_ΔΕΙΚΤΩΝ!X147/ΣΥΝΘΕΣΗ_ΔΕΙΚΤΩΝ!X146)</f>
        <v>6.9045153465444858E-3</v>
      </c>
      <c r="Y145" s="90">
        <f>LN(ΣΥΝΘΕΣΗ_ΔΕΙΚΤΩΝ!AM145/ΣΥΝΘΕΣΗ_ΔΕΙΚΤΩΝ!AM144)</f>
        <v>8.138683165556967E-5</v>
      </c>
    </row>
    <row r="146" spans="9:25" x14ac:dyDescent="0.25">
      <c r="I146" s="83">
        <v>43035</v>
      </c>
      <c r="J146" s="84">
        <v>-2.4972920931380049E-2</v>
      </c>
      <c r="K146" s="84">
        <v>0</v>
      </c>
      <c r="L146" s="84">
        <v>4.5351551653913628E-3</v>
      </c>
      <c r="M146" s="84">
        <f>LN(ΣΥΝΘΕΣΗ_ΔΕΙΚΤΩΝ!M148/ΣΥΝΘΕΣΗ_ΔΕΙΚΤΩΝ!M147)</f>
        <v>3.5687729443071879E-2</v>
      </c>
      <c r="N146" s="84">
        <f>LN(ΣΥΝΘΕΣΗ_ΔΕΙΚΤΩΝ!N148/ΣΥΝΘΕΣΗ_ΔΕΙΚΤΩΝ!N147)</f>
        <v>3.9721998604327242E-3</v>
      </c>
      <c r="O146" s="84">
        <f>LN(ΣΥΝΘΕΣΗ_ΔΕΙΚΤΩΝ!O148/ΣΥΝΘΕΣΗ_ΔΕΙΚΤΩΝ!O147)</f>
        <v>1.0175328041652446E-2</v>
      </c>
      <c r="P146" s="84">
        <f>LN(ΣΥΝΘΕΣΗ_ΔΕΙΚΤΩΝ!P148/ΣΥΝΘΕΣΗ_ΔΕΙΚΤΩΝ!P147)</f>
        <v>1.2645057847272793E-2</v>
      </c>
      <c r="Q146" s="84">
        <f>LN(ΣΥΝΘΕΣΗ_ΔΕΙΚΤΩΝ!Q148/ΣΥΝΘΕΣΗ_ΔΕΙΚΤΩΝ!Q147)</f>
        <v>-1.1049836186584935E-2</v>
      </c>
      <c r="R146" s="84">
        <f>LN(ΣΥΝΘΕΣΗ_ΔΕΙΚΤΩΝ!R148/ΣΥΝΘΕΣΗ_ΔΕΙΚΤΩΝ!R147)</f>
        <v>-6.7535230157797776E-3</v>
      </c>
      <c r="S146" s="84">
        <f>LN(ΣΥΝΘΕΣΗ_ΔΕΙΚΤΩΝ!S148/ΣΥΝΘΕΣΗ_ΔΕΙΚΤΩΝ!S147)</f>
        <v>0</v>
      </c>
      <c r="T146" s="84">
        <f>LN(ΣΥΝΘΕΣΗ_ΔΕΙΚΤΩΝ!T148/ΣΥΝΘΕΣΗ_ΔΕΙΚΤΩΝ!T147)</f>
        <v>4.8911715330705343E-4</v>
      </c>
      <c r="U146" s="84">
        <f>LN(ΣΥΝΘΕΣΗ_ΔΕΙΚΤΩΝ!U148/ΣΥΝΘΕΣΗ_ΔΕΙΚΤΩΝ!U147)</f>
        <v>3.1951599806602428E-2</v>
      </c>
      <c r="V146" s="84">
        <f>LN(ΣΥΝΘΕΣΗ_ΔΕΙΚΤΩΝ!V148/ΣΥΝΘΕΣΗ_ΔΕΙΚΤΩΝ!V147)</f>
        <v>2.3615993071341421E-2</v>
      </c>
      <c r="W146" s="84">
        <f>LN(ΣΥΝΘΕΣΗ_ΔΕΙΚΤΩΝ!W148/ΣΥΝΘΕΣΗ_ΔΕΙΚΤΩΝ!W147)</f>
        <v>-4.7132844520982016E-3</v>
      </c>
      <c r="X146" s="85">
        <f>LN(ΣΥΝΘΕΣΗ_ΔΕΙΚΤΩΝ!X148/ΣΥΝΘΕΣΗ_ΔΕΙΚΤΩΝ!X147)</f>
        <v>-1.3857034661426354E-2</v>
      </c>
      <c r="Y146" s="90">
        <f>LN(ΣΥΝΘΕΣΗ_ΔΕΙΚΤΩΝ!AM146/ΣΥΝΘΕΣΗ_ΔΕΙΚΤΩΝ!AM145)</f>
        <v>3.4528317029679629E-3</v>
      </c>
    </row>
    <row r="147" spans="9:25" x14ac:dyDescent="0.25">
      <c r="I147" s="83">
        <v>43038</v>
      </c>
      <c r="J147" s="84">
        <v>3.4423441909729197E-3</v>
      </c>
      <c r="K147" s="84">
        <v>1.2500162764231468E-2</v>
      </c>
      <c r="L147" s="84">
        <v>-1.1049836186584935E-2</v>
      </c>
      <c r="M147" s="84">
        <f>LN(ΣΥΝΘΕΣΗ_ΔΕΙΚΤΩΝ!M149/ΣΥΝΘΕΣΗ_ΔΕΙΚΤΩΝ!M148)</f>
        <v>2.6360669691068633E-2</v>
      </c>
      <c r="N147" s="84">
        <f>LN(ΣΥΝΘΕΣΗ_ΔΕΙΚΤΩΝ!N149/ΣΥΝΘΕΣΗ_ΔΕΙΚΤΩΝ!N148)</f>
        <v>1.8168926016780822E-2</v>
      </c>
      <c r="O147" s="84">
        <f>LN(ΣΥΝΘΕΣΗ_ΔΕΙΚΤΩΝ!O149/ΣΥΝΘΕΣΗ_ΔΕΙΚΤΩΝ!O148)</f>
        <v>1.1185798957715581E-2</v>
      </c>
      <c r="P147" s="84">
        <f>LN(ΣΥΝΘΕΣΗ_ΔΕΙΚΤΩΝ!P149/ΣΥΝΘΕΣΗ_ΔΕΙΚΤΩΝ!P148)</f>
        <v>7.3031101849761288E-3</v>
      </c>
      <c r="Q147" s="84">
        <f>LN(ΣΥΝΘΕΣΗ_ΔΕΙΚΤΩΝ!Q149/ΣΥΝΘΕΣΗ_ΔΕΙΚΤΩΝ!Q148)</f>
        <v>1.9418085857101516E-2</v>
      </c>
      <c r="R147" s="84">
        <f>LN(ΣΥΝΘΕΣΗ_ΔΕΙΚΤΩΝ!R149/ΣΥΝΘΕΣΗ_ΔΕΙΚΤΩΝ!R148)</f>
        <v>-1.2664562841321884E-2</v>
      </c>
      <c r="S147" s="84">
        <f>LN(ΣΥΝΘΕΣΗ_ΔΕΙΚΤΩΝ!S149/ΣΥΝΘΕΣΗ_ΔΕΙΚΤΩΝ!S148)</f>
        <v>7.2202479734870973E-3</v>
      </c>
      <c r="T147" s="84">
        <f>LN(ΣΥΝΘΕΣΗ_ΔΕΙΚΤΩΝ!T149/ΣΥΝΘΕΣΗ_ΔΕΙΚΤΩΝ!T148)</f>
        <v>1.3116534902471607E-2</v>
      </c>
      <c r="U147" s="84">
        <f>LN(ΣΥΝΘΕΣΗ_ΔΕΙΚΤΩΝ!U149/ΣΥΝΘΕΣΗ_ΔΕΙΚΤΩΝ!U148)</f>
        <v>0</v>
      </c>
      <c r="V147" s="84">
        <f>LN(ΣΥΝΘΕΣΗ_ΔΕΙΚΤΩΝ!V149/ΣΥΝΘΕΣΗ_ΔΕΙΚΤΩΝ!V148)</f>
        <v>0</v>
      </c>
      <c r="W147" s="84">
        <f>LN(ΣΥΝΘΕΣΗ_ΔΕΙΚΤΩΝ!W149/ΣΥΝΘΕΣΗ_ΔΕΙΚΤΩΝ!W148)</f>
        <v>2.4884643315877593E-2</v>
      </c>
      <c r="X147" s="85">
        <f>LN(ΣΥΝΘΕΣΗ_ΔΕΙΚΤΩΝ!X149/ΣΥΝΘΕΣΗ_ΔΕΙΚΤΩΝ!X148)</f>
        <v>2.0714204387563235E-2</v>
      </c>
      <c r="Y147" s="90">
        <f>LN(ΣΥΝΘΕΣΗ_ΔΕΙΚΤΩΝ!AM147/ΣΥΝΘΕΣΗ_ΔΕΙΚΤΩΝ!AM146)</f>
        <v>-7.8430315983726081E-4</v>
      </c>
    </row>
    <row r="148" spans="9:25" x14ac:dyDescent="0.25">
      <c r="I148" s="83">
        <v>43039</v>
      </c>
      <c r="J148" s="84">
        <v>2.4888162435253079E-2</v>
      </c>
      <c r="K148" s="84">
        <v>1.55159069141885E-3</v>
      </c>
      <c r="L148" s="84">
        <v>1.9418085857101516E-2</v>
      </c>
      <c r="M148" s="84">
        <f>LN(ΣΥΝΘΕΣΗ_ΔΕΙΚΤΩΝ!M150/ΣΥΝΘΕΣΗ_ΔΕΙΚΤΩΝ!M149)</f>
        <v>-2.4692612590371522E-2</v>
      </c>
      <c r="N148" s="84">
        <f>LN(ΣΥΝΘΕΣΗ_ΔΕΙΚΤΩΝ!N150/ΣΥΝΘΕΣΗ_ΔΕΙΚΤΩΝ!N149)</f>
        <v>1.736657249829866E-2</v>
      </c>
      <c r="O148" s="84">
        <f>LN(ΣΥΝΘΕΣΗ_ΔΕΙΚΤΩΝ!O150/ΣΥΝΘΕΣΗ_ΔΕΙΚΤΩΝ!O149)</f>
        <v>1.1062059705858603E-2</v>
      </c>
      <c r="P148" s="84">
        <f>LN(ΣΥΝΘΕΣΗ_ΔΕΙΚΤΩΝ!P150/ΣΥΝΘΕΣΗ_ΔΕΙΚΤΩΝ!P149)</f>
        <v>6.2176366108705819E-3</v>
      </c>
      <c r="Q148" s="84">
        <f>LN(ΣΥΝΘΕΣΗ_ΔΕΙΚΤΩΝ!Q150/ΣΥΝΘΕΣΗ_ΔΕΙΚΤΩΝ!Q149)</f>
        <v>6.4082027184933119E-4</v>
      </c>
      <c r="R148" s="84">
        <f>LN(ΣΥΝΘΕΣΗ_ΔΕΙΚΤΩΝ!R150/ΣΥΝΘΕΣΗ_ΔΕΙΚΤΩΝ!R149)</f>
        <v>2.3256862164267183E-2</v>
      </c>
      <c r="S148" s="84">
        <f>LN(ΣΥΝΘΕΣΗ_ΔΕΙΚΤΩΝ!S150/ΣΥΝΘΕΣΗ_ΔΕΙΚΤΩΝ!S149)</f>
        <v>2.3697791429822961E-2</v>
      </c>
      <c r="T148" s="84">
        <f>LN(ΣΥΝΘΕΣΗ_ΔΕΙΚΤΩΝ!T150/ΣΥΝΘΕΣΗ_ΔΕΙΚΤΩΝ!T149)</f>
        <v>-8.2384764490386515E-3</v>
      </c>
      <c r="U148" s="84">
        <f>LN(ΣΥΝΘΕΣΗ_ΔΕΙΚΤΩΝ!U150/ΣΥΝΘΕΣΗ_ΔΕΙΚΤΩΝ!U149)</f>
        <v>6.269613013595395E-3</v>
      </c>
      <c r="V148" s="84">
        <f>LN(ΣΥΝΘΕΣΗ_ΔΕΙΚΤΩΝ!V150/ΣΥΝΘΕΣΗ_ΔΕΙΚΤΩΝ!V149)</f>
        <v>0</v>
      </c>
      <c r="W148" s="84">
        <f>LN(ΣΥΝΘΕΣΗ_ΔΕΙΚΤΩΝ!W150/ΣΥΝΘΕΣΗ_ΔΕΙΚΤΩΝ!W149)</f>
        <v>1.8265347977293189E-2</v>
      </c>
      <c r="X148" s="85">
        <f>LN(ΣΥΝΘΕΣΗ_ΔΕΙΚΤΩΝ!X150/ΣΥΝΘΕΣΗ_ΔΕΙΚΤΩΝ!X149)</f>
        <v>0</v>
      </c>
      <c r="Y148" s="90">
        <f>LN(ΣΥΝΘΕΣΗ_ΔΕΙΚΤΩΝ!AM148/ΣΥΝΘΕΣΗ_ΔΕΙΚΤΩΝ!AM147)</f>
        <v>5.8673345238071817E-3</v>
      </c>
    </row>
    <row r="149" spans="9:25" x14ac:dyDescent="0.25">
      <c r="I149" s="83">
        <v>43040</v>
      </c>
      <c r="J149" s="84">
        <v>4.4593161967648974E-3</v>
      </c>
      <c r="K149" s="84">
        <v>1.0794245130880394E-2</v>
      </c>
      <c r="L149" s="84">
        <v>6.4082027184933119E-4</v>
      </c>
      <c r="M149" s="84">
        <f>LN(ΣΥΝΘΕΣΗ_ΔΕΙΚΤΩΝ!M151/ΣΥΝΘΕΣΗ_ΔΕΙΚΤΩΝ!M150)</f>
        <v>4.9875415110391882E-3</v>
      </c>
      <c r="N149" s="84">
        <f>LN(ΣΥΝΘΕΣΗ_ΔΕΙΚΤΩΝ!N151/ΣΥΝΘΕΣΗ_ΔΕΙΚΤΩΝ!N150)</f>
        <v>4.2949242828808709E-3</v>
      </c>
      <c r="O149" s="84">
        <f>LN(ΣΥΝΘΕΣΗ_ΔΕΙΚΤΩΝ!O151/ΣΥΝΘΕΣΗ_ΔΕΙΚΤΩΝ!O150)</f>
        <v>-3.3057881344994329E-3</v>
      </c>
      <c r="P149" s="84">
        <f>LN(ΣΥΝΘΕΣΗ_ΔΕΙΚΤΩΝ!P151/ΣΥΝΘΕΣΗ_ΔΕΙΚΤΩΝ!P150)</f>
        <v>1.032524614189184E-3</v>
      </c>
      <c r="Q149" s="84">
        <f>LN(ΣΥΝΘΕΣΗ_ΔΕΙΚΤΩΝ!Q151/ΣΥΝΘΕΣΗ_ΔΕΙΚΤΩΝ!Q150)</f>
        <v>-1.1598068152271162E-2</v>
      </c>
      <c r="R149" s="84">
        <f>LN(ΣΥΝΘΕΣΗ_ΔΕΙΚΤΩΝ!R151/ΣΥΝΘΕΣΗ_ΔΕΙΚΤΩΝ!R150)</f>
        <v>5.7306747089850745E-3</v>
      </c>
      <c r="S149" s="84">
        <f>LN(ΣΥΝΘΕΣΗ_ΔΕΙΚΤΩΝ!S151/ΣΥΝΘΕΣΗ_ΔΕΙΚΤΩΝ!S150)</f>
        <v>4.6729056993924231E-3</v>
      </c>
      <c r="T149" s="84">
        <f>LN(ΣΥΝΘΕΣΗ_ΔΕΙΚΤΩΝ!T151/ΣΥΝΘΕΣΗ_ΔΕΙΚΤΩΝ!T150)</f>
        <v>-7.3260400920730096E-3</v>
      </c>
      <c r="U149" s="84">
        <f>LN(ΣΥΝΘΕΣΗ_ΔΕΙΚΤΩΝ!U151/ΣΥΝΘΕΣΗ_ΔΕΙΚΤΩΝ!U150)</f>
        <v>-3.8221212820197741E-2</v>
      </c>
      <c r="V149" s="84">
        <f>LN(ΣΥΝΘΕΣΗ_ΔΕΙΚΤΩΝ!V151/ΣΥΝΘΕΣΗ_ΔΕΙΚΤΩΝ!V150)</f>
        <v>0</v>
      </c>
      <c r="W149" s="84">
        <f>LN(ΣΥΝΘΕΣΗ_ΔΕΙΚΤΩΝ!W151/ΣΥΝΘΕΣΗ_ΔΕΙΚΤΩΝ!W150)</f>
        <v>7.5131833507831921E-3</v>
      </c>
      <c r="X149" s="85">
        <f>LN(ΣΥΝΘΕΣΗ_ΔΕΙΚΤΩΝ!X151/ΣΥΝΘΕΣΗ_ΔΕΙΚΤΩΝ!X150)</f>
        <v>2.2753138371356054E-3</v>
      </c>
      <c r="Y149" s="90">
        <f>LN(ΣΥΝΘΕΣΗ_ΔΕΙΚΤΩΝ!AM149/ΣΥΝΘΕΣΗ_ΔΕΙΚΤΩΝ!AM148)</f>
        <v>2.0934045456864579E-2</v>
      </c>
    </row>
    <row r="150" spans="9:25" x14ac:dyDescent="0.25">
      <c r="I150" s="83">
        <v>43041</v>
      </c>
      <c r="J150" s="84">
        <v>-1.1185798957715628E-2</v>
      </c>
      <c r="K150" s="84">
        <v>-6.1538655743781116E-3</v>
      </c>
      <c r="L150" s="84">
        <v>-1.1598068152271162E-2</v>
      </c>
      <c r="M150" s="84">
        <f>LN(ΣΥΝΘΕΣΗ_ΔΕΙΚΤΩΝ!M152/ΣΥΝΘΕΣΗ_ΔΕΙΚΤΩΝ!M151)</f>
        <v>-1.5037877364540446E-2</v>
      </c>
      <c r="N150" s="84">
        <f>LN(ΣΥΝΘΕΣΗ_ΔΕΙΚΤΩΝ!N152/ΣΥΝΘΕΣΗ_ΔΕΙΚΤΩΝ!N151)</f>
        <v>4.7506027585977988E-3</v>
      </c>
      <c r="O150" s="84">
        <f>LN(ΣΥΝΘΕΣΗ_ΔΕΙΚΤΩΝ!O152/ΣΥΝΘΕΣΗ_ΔΕΙΚΤΩΝ!O151)</f>
        <v>1.103144072157168E-3</v>
      </c>
      <c r="P150" s="84">
        <f>LN(ΣΥΝΘΕΣΗ_ΔΕΙΚΤΩΝ!P152/ΣΥΝΘΕΣΗ_ΔΕΙΚΤΩΝ!P151)</f>
        <v>3.0911925696728796E-3</v>
      </c>
      <c r="Q150" s="84">
        <f>LN(ΣΥΝΘΕΣΗ_ΔΕΙΚΤΩΝ!Q152/ΣΥΝΘΕΣΗ_ΔΕΙΚΤΩΝ!Q151)</f>
        <v>7.7469722501738109E-3</v>
      </c>
      <c r="R150" s="84">
        <f>LN(ΣΥΝΘΕΣΗ_ΔΕΙΚΤΩΝ!R152/ΣΥΝΘΕΣΗ_ΔΕΙΚΤΩΝ!R151)</f>
        <v>9.4787439545437387E-3</v>
      </c>
      <c r="S150" s="84">
        <f>LN(ΣΥΝΘΕΣΗ_ΔΕΙΚΤΩΝ!S152/ΣΥΝΘΕΣΗ_ΔΕΙΚΤΩΝ!S151)</f>
        <v>-4.6729056993924821E-3</v>
      </c>
      <c r="T150" s="84">
        <f>LN(ΣΥΝΘΕΣΗ_ΔΕΙΚΤΩΝ!T152/ΣΥΝΘΕΣΗ_ΔΕΙΚΤΩΝ!T151)</f>
        <v>-3.437273209915429E-3</v>
      </c>
      <c r="U150" s="84">
        <f>LN(ΣΥΝΘΕΣΗ_ΔΕΙΚΤΩΝ!U152/ΣΥΝΘΕΣΗ_ΔΕΙΚΤΩΝ!U151)</f>
        <v>2.5642430613337652E-2</v>
      </c>
      <c r="V150" s="84">
        <f>LN(ΣΥΝΘΕΣΗ_ΔΕΙΚΤΩΝ!V152/ΣΥΝΘΕΣΗ_ΔΕΙΚΤΩΝ!V151)</f>
        <v>1.7937224540269007E-3</v>
      </c>
      <c r="W150" s="84">
        <f>LN(ΣΥΝΘΕΣΗ_ΔΕΙΚΤΩΝ!W152/ΣΥΝΘΕΣΗ_ΔΕΙΚΤΩΝ!W151)</f>
        <v>2.3669744085904703E-2</v>
      </c>
      <c r="X150" s="85">
        <f>LN(ΣΥΝΘΕΣΗ_ΔΕΙΚΤΩΝ!X152/ΣΥΝΘΕΣΗ_ΔΕΙΚΤΩΝ!X151)</f>
        <v>-1.8349138668196541E-2</v>
      </c>
      <c r="Y150" s="90">
        <f>LN(ΣΥΝΘΕΣΗ_ΔΕΙΚΤΩΝ!AM150/ΣΥΝΘΕΣΗ_ΔΕΙΚΤΩΝ!AM149)</f>
        <v>1.0181105651237645E-2</v>
      </c>
    </row>
    <row r="151" spans="9:25" x14ac:dyDescent="0.25">
      <c r="I151" s="83">
        <v>43042</v>
      </c>
      <c r="J151" s="84">
        <v>7.8431774610258787E-3</v>
      </c>
      <c r="K151" s="84">
        <v>1.8349138668196398E-2</v>
      </c>
      <c r="L151" s="84">
        <v>7.7469722501738109E-3</v>
      </c>
      <c r="M151" s="84">
        <f>LN(ΣΥΝΘΕΣΗ_ΔΕΙΚΤΩΝ!M153/ΣΥΝΘΕΣΗ_ΔΕΙΚΤΩΝ!M152)</f>
        <v>0</v>
      </c>
      <c r="N151" s="84">
        <f>LN(ΣΥΝΘΕΣΗ_ΔΕΙΚΤΩΝ!N153/ΣΥΝΘΕΣΗ_ΔΕΙΚΤΩΝ!N152)</f>
        <v>7.0838548884050419E-3</v>
      </c>
      <c r="O151" s="84">
        <f>LN(ΣΥΝΘΕΣΗ_ΔΕΙΚΤΩΝ!O153/ΣΥΝΘΕΣΗ_ΔΕΙΚΤΩΝ!O152)</f>
        <v>3.3021493957590318E-3</v>
      </c>
      <c r="P151" s="84">
        <f>LN(ΣΥΝΘΕΣΗ_ΔΕΙΚΤΩΝ!P153/ΣΥΝΘΕΣΗ_ΔΕΙΚΤΩΝ!P152)</f>
        <v>-2.059732963010727E-3</v>
      </c>
      <c r="Q151" s="84">
        <f>LN(ΣΥΝΘΕΣΗ_ΔΕΙΚΤΩΝ!Q153/ΣΥΝΘΕΣΗ_ΔΕΙΚΤΩΝ!Q152)</f>
        <v>-3.8659841964659059E-3</v>
      </c>
      <c r="R151" s="84">
        <f>LN(ΣΥΝΘΕΣΗ_ΔΕΙΚΤΩΝ!R153/ΣΥΝΘΕΣΗ_ΔΕΙΚΤΩΝ!R152)</f>
        <v>1.8692133012152546E-2</v>
      </c>
      <c r="S151" s="84">
        <f>LN(ΣΥΝΘΕΣΗ_ΔΕΙΚΤΩΝ!S153/ΣΥΝΘΕΣΗ_ΔΕΙΚΤΩΝ!S152)</f>
        <v>2.3391823531724626E-3</v>
      </c>
      <c r="T151" s="84">
        <f>LN(ΣΥΝΘΕΣΗ_ΔΕΙΚΤΩΝ!T153/ΣΥΝΘΕΣΗ_ΔΕΙΚΤΩΝ!T152)</f>
        <v>-1.969473802531832E-3</v>
      </c>
      <c r="U151" s="84">
        <f>LN(ΣΥΝΘΕΣΗ_ΔΕΙΚΤΩΝ!U153/ΣΥΝΘΕΣΗ_ΔΕΙΚΤΩΝ!U152)</f>
        <v>-3.8714512180690393E-2</v>
      </c>
      <c r="V151" s="84">
        <f>LN(ΣΥΝΘΕΣΗ_ΔΕΙΚΤΩΝ!V153/ΣΥΝΘΕΣΗ_ΔΕΙΚΤΩΝ!V152)</f>
        <v>1.7905107737882938E-3</v>
      </c>
      <c r="W151" s="84">
        <f>LN(ΣΥΝΘΕΣΗ_ΔΕΙΚΤΩΝ!W153/ΣΥΝΘΕΣΗ_ΔΕΙΚΤΩΝ!W152)</f>
        <v>-1.0286644710275426E-2</v>
      </c>
      <c r="X151" s="85">
        <f>LN(ΣΥΝΘΕΣΗ_ΔΕΙΚΤΩΝ!X153/ΣΥΝΘΕΣΗ_ΔΕΙΚΤΩΝ!X152)</f>
        <v>2.2884293833587806E-2</v>
      </c>
      <c r="Y151" s="90">
        <f>LN(ΣΥΝΘΕΣΗ_ΔΕΙΚΤΩΝ!AM151/ΣΥΝΘΕΣΗ_ΔΕΙΚΤΩΝ!AM150)</f>
        <v>-5.9886682289564631E-3</v>
      </c>
    </row>
    <row r="152" spans="9:25" x14ac:dyDescent="0.25">
      <c r="I152" s="83">
        <v>43045</v>
      </c>
      <c r="J152" s="84">
        <v>-6.7189502487449808E-3</v>
      </c>
      <c r="K152" s="84">
        <v>-1.9893540519570624E-2</v>
      </c>
      <c r="L152" s="84">
        <v>-3.8659841964659059E-3</v>
      </c>
      <c r="M152" s="84">
        <f>LN(ΣΥΝΘΕΣΗ_ΔΕΙΚΤΩΝ!M154/ΣΥΝΘΕΣΗ_ΔΕΙΚΤΩΝ!M153)</f>
        <v>-3.3726844786393416E-3</v>
      </c>
      <c r="N152" s="84">
        <f>LN(ΣΥΝΘΕΣΗ_ΔΕΙΚΤΩΝ!N154/ΣΥΝΘΕΣΗ_ΔΕΙΚΤΩΝ!N153)</f>
        <v>1.1696039763191236E-2</v>
      </c>
      <c r="O152" s="84">
        <f>LN(ΣΥΝΘΕΣΗ_ΔΕΙΚΤΩΝ!O154/ΣΥΝΘΕΣΗ_ΔΕΙΚΤΩΝ!O153)</f>
        <v>3.2912810840729518E-3</v>
      </c>
      <c r="P152" s="84">
        <f>LN(ΣΥΝΘΕΣΗ_ΔΕΙΚΤΩΝ!P154/ΣΥΝΘΕΣΗ_ΔΕΙΚΤΩΝ!P153)</f>
        <v>-2.0834086902841914E-2</v>
      </c>
      <c r="Q152" s="84">
        <f>LN(ΣΥΝΘΕΣΗ_ΔΕΙΚΤΩΝ!Q154/ΣΥΝΘΕΣΗ_ΔΕΙΚΤΩΝ!Q153)</f>
        <v>-2.585651085022823E-3</v>
      </c>
      <c r="R152" s="84">
        <f>LN(ΣΥΝΘΕΣΗ_ΔΕΙΚΤΩΝ!R154/ΣΥΝΘΕΣΗ_ΔΕΙΚΤΩΝ!R153)</f>
        <v>0</v>
      </c>
      <c r="S152" s="84">
        <f>LN(ΣΥΝΘΕΣΗ_ΔΕΙΚΤΩΝ!S154/ΣΥΝΘΕΣΗ_ΔΕΙΚΤΩΝ!S153)</f>
        <v>-2.3391823531723776E-3</v>
      </c>
      <c r="T152" s="84">
        <f>LN(ΣΥΝΘΕΣΗ_ΔΕΙΚΤΩΝ!T154/ΣΥΝΘΕΣΗ_ΔΕΙΚΤΩΝ!T153)</f>
        <v>9.8522175456986654E-4</v>
      </c>
      <c r="U152" s="84">
        <f>LN(ΣΥΝΘΕΣΗ_ΔΕΙΚΤΩΝ!U154/ΣΥΝΘΕΣΗ_ΔΕΙΚΤΩΝ!U153)</f>
        <v>-6.6006840313520242E-3</v>
      </c>
      <c r="V152" s="84">
        <f>LN(ΣΥΝΘΕΣΗ_ΔΕΙΚΤΩΝ!V154/ΣΥΝΘΕΣΗ_ΔΕΙΚΤΩΝ!V153)</f>
        <v>3.5153004417896094E-2</v>
      </c>
      <c r="W152" s="84">
        <f>LN(ΣΥΝΘΕΣΗ_ΔΕΙΚΤΩΝ!W154/ΣΥΝΘΕΣΗ_ΔΕΙΚΤΩΝ!W153)</f>
        <v>-2.5431437891803743E-2</v>
      </c>
      <c r="X152" s="85">
        <f>LN(ΣΥΝΘΕΣΗ_ΔΕΙΚΤΩΝ!X154/ΣΥΝΘΕΣΗ_ΔΕΙΚΤΩΝ!X153)</f>
        <v>-6.8104690025268628E-3</v>
      </c>
      <c r="Y152" s="90">
        <f>LN(ΣΥΝΘΕΣΗ_ΔΕΙΚΤΩΝ!AM152/ΣΥΝΘΕΣΗ_ΔΕΙΚΤΩΝ!AM151)</f>
        <v>1.4023133912317164E-3</v>
      </c>
    </row>
    <row r="153" spans="9:25" x14ac:dyDescent="0.25">
      <c r="I153" s="83">
        <v>43046</v>
      </c>
      <c r="J153" s="84">
        <v>-1.4714470354002541E-2</v>
      </c>
      <c r="K153" s="84">
        <v>-1.7147731160778279E-2</v>
      </c>
      <c r="L153" s="84">
        <v>-2.585651085022823E-3</v>
      </c>
      <c r="M153" s="84">
        <f>LN(ΣΥΝΘΕΣΗ_ΔΕΙΚΤΩΝ!M155/ΣΥΝΘΕΣΗ_ΔΕΙΚΤΩΝ!M154)</f>
        <v>0</v>
      </c>
      <c r="N153" s="84">
        <f>LN(ΣΥΝΘΕΣΗ_ΔΕΙΚΤΩΝ!N155/ΣΥΝΘΕΣΗ_ΔΕΙΚΤΩΝ!N154)</f>
        <v>0</v>
      </c>
      <c r="O153" s="84">
        <f>LN(ΣΥΝΘΕΣΗ_ΔΕΙΚΤΩΝ!O155/ΣΥΝΘΕΣΗ_ΔΕΙΚΤΩΝ!O154)</f>
        <v>1.7372858218869927E-2</v>
      </c>
      <c r="P153" s="84">
        <f>LN(ΣΥΝΘΕΣΗ_ΔΕΙΚΤΩΝ!P155/ΣΥΝΘΕΣΗ_ΔΕΙΚΤΩΝ!P154)</f>
        <v>1.6701849617931572E-2</v>
      </c>
      <c r="Q153" s="84">
        <f>LN(ΣΥΝΘΕΣΗ_ΔΕΙΚΤΩΝ!Q155/ΣΥΝΘΕΣΗ_ΔΕΙΚΤΩΝ!Q154)</f>
        <v>3.23102058144654E-3</v>
      </c>
      <c r="R153" s="84">
        <f>LN(ΣΥΝΘΕΣΗ_ΔΕΙΚΤΩΝ!R155/ΣΥΝΘΕΣΗ_ΔΕΙΚΤΩΝ!R154)</f>
        <v>-4.6403795565022254E-3</v>
      </c>
      <c r="S153" s="84">
        <f>LN(ΣΥΝΘΕΣΗ_ΔΕΙΚΤΩΝ!S155/ΣΥΝΘΕΣΗ_ΔΕΙΚΤΩΝ!S154)</f>
        <v>0</v>
      </c>
      <c r="T153" s="84">
        <f>LN(ΣΥΝΘΕΣΗ_ΔΕΙΚΤΩΝ!T155/ΣΥΝΘΕΣΗ_ΔΕΙΚΤΩΝ!T154)</f>
        <v>4.9224711798793444E-4</v>
      </c>
      <c r="U153" s="84">
        <f>LN(ΣΥΝΘΕΣΗ_ΔΕΙΚΤΩΝ!U155/ΣΥΝΘΕΣΗ_ΔΕΙΚΤΩΝ!U154)</f>
        <v>0</v>
      </c>
      <c r="V153" s="84">
        <f>LN(ΣΥΝΘΕΣΗ_ΔΕΙΚΤΩΝ!V155/ΣΥΝΘΕΣΗ_ΔΕΙΚΤΩΝ!V154)</f>
        <v>-3.3365693843800406E-2</v>
      </c>
      <c r="W153" s="84">
        <f>LN(ΣΥΝΘΕΣΗ_ΔΕΙΚΤΩΝ!W155/ΣΥΝΘΕΣΗ_ΔΕΙΚΤΩΝ!W154)</f>
        <v>-6.0790460763822263E-3</v>
      </c>
      <c r="X153" s="85">
        <f>LN(ΣΥΝΘΕΣΗ_ΔΕΙΚΤΩΝ!X155/ΣΥΝΘΕΣΗ_ΔΕΙΚΤΩΝ!X154)</f>
        <v>-6.8571697261369125E-3</v>
      </c>
      <c r="Y153" s="90">
        <f>LN(ΣΥΝΘΕΣΗ_ΔΕΙΚΤΩΝ!AM153/ΣΥΝΘΕΣΗ_ΔΕΙΚΤΩΝ!AM152)</f>
        <v>-2.1632685578384216E-3</v>
      </c>
    </row>
    <row r="154" spans="9:25" x14ac:dyDescent="0.25">
      <c r="I154" s="83">
        <v>43047</v>
      </c>
      <c r="J154" s="84">
        <v>-6.865015519680084E-3</v>
      </c>
      <c r="K154" s="84">
        <v>-2.065204455266894E-2</v>
      </c>
      <c r="L154" s="84">
        <v>3.23102058144654E-3</v>
      </c>
      <c r="M154" s="84">
        <f>LN(ΣΥΝΘΕΣΗ_ΔΕΙΚΤΩΝ!M156/ΣΥΝΘΕΣΗ_ΔΕΙΚΤΩΝ!M155)</f>
        <v>8.4104785085962926E-3</v>
      </c>
      <c r="N154" s="84">
        <f>LN(ΣΥΝΘΕΣΗ_ΔΕΙΚΤΩΝ!N156/ΣΥΝΘΕΣΗ_ΔΕΙΚΤΩΝ!N155)</f>
        <v>-2.3530497410194161E-2</v>
      </c>
      <c r="O154" s="84">
        <f>LN(ΣΥΝΘΕΣΗ_ΔΕΙΚΤΩΝ!O156/ΣΥΝΘΕΣΗ_ΔΕΙΚΤΩΝ!O155)</f>
        <v>0</v>
      </c>
      <c r="P154" s="84">
        <f>LN(ΣΥΝΘΕΣΗ_ΔΕΙΚΤΩΝ!P156/ΣΥΝΘΕΣΗ_ΔΕΙΚΤΩΝ!P155)</f>
        <v>-6.2305497506360864E-3</v>
      </c>
      <c r="Q154" s="84">
        <f>LN(ΣΥΝΘΕΣΗ_ΔΕΙΚΤΩΝ!Q156/ΣΥΝΘΕΣΗ_ΔΕΙΚΤΩΝ!Q155)</f>
        <v>3.2206147000421572E-3</v>
      </c>
      <c r="R154" s="84">
        <f>LN(ΣΥΝΘΕΣΗ_ΔΕΙΚΤΩΝ!R156/ΣΥΝΘΕΣΗ_ΔΕΙΚΤΩΝ!R155)</f>
        <v>-2.4483332165466016E-2</v>
      </c>
      <c r="S154" s="84">
        <f>LN(ΣΥΝΘΕΣΗ_ΔΕΙΚΤΩΝ!S156/ΣΥΝΘΕΣΗ_ΔΕΙΚΤΩΝ!S155)</f>
        <v>-2.3446669592541345E-3</v>
      </c>
      <c r="T154" s="84">
        <f>LN(ΣΥΝΘΕΣΗ_ΔΕΙΚΤΩΝ!T156/ΣΥΝΘΕΣΗ_ΔΕΙΚΤΩΝ!T155)</f>
        <v>-1.9704439872987251E-3</v>
      </c>
      <c r="U154" s="84">
        <f>LN(ΣΥΝΘΕΣΗ_ΔΕΙΚΤΩΝ!U156/ΣΥΝΘΕΣΗ_ΔΕΙΚΤΩΝ!U155)</f>
        <v>0</v>
      </c>
      <c r="V154" s="84">
        <f>LN(ΣΥΝΘΕΣΗ_ΔΕΙΚΤΩΝ!V156/ΣΥΝΘΕΣΗ_ΔΕΙΚΤΩΝ!V155)</f>
        <v>-3.0827463795259483E-2</v>
      </c>
      <c r="W154" s="84">
        <f>LN(ΣΥΝΘΕΣΗ_ΔΕΙΚΤΩΝ!W156/ΣΥΝΘΕΣΗ_ΔΕΙΚΤΩΝ!W155)</f>
        <v>-9.1884260544062551E-3</v>
      </c>
      <c r="X154" s="85">
        <f>LN(ΣΥΝΘΕΣΗ_ΔΕΙΚΤΩΝ!X156/ΣΥΝΘΕΣΗ_ΔΕΙΚΤΩΝ!X155)</f>
        <v>2.2909517465557624E-3</v>
      </c>
      <c r="Y154" s="90">
        <f>LN(ΣΥΝΘΕΣΗ_ΔΕΙΚΤΩΝ!AM154/ΣΥΝΘΕΣΗ_ΔΕΙΚΤΩΝ!AM153)</f>
        <v>-1.7837398148830973E-2</v>
      </c>
    </row>
    <row r="155" spans="9:25" x14ac:dyDescent="0.25">
      <c r="I155" s="83">
        <v>43048</v>
      </c>
      <c r="J155" s="84">
        <v>1.4815085785140463E-2</v>
      </c>
      <c r="K155" s="84">
        <v>-2.9318060756611801E-2</v>
      </c>
      <c r="L155" s="84">
        <v>3.2206147000421572E-3</v>
      </c>
      <c r="M155" s="84">
        <f>LN(ΣΥΝΘΕΣΗ_ΔΕΙΚΤΩΝ!M157/ΣΥΝΘΕΣΗ_ΔΕΙΚΤΩΝ!M156)</f>
        <v>-2.2016130564375049E-2</v>
      </c>
      <c r="N155" s="84">
        <f>LN(ΣΥΝΘΕΣΗ_ΔΕΙΚΤΩΝ!N157/ΣΥΝΘΕΣΗ_ΔΕΙΚΤΩΝ!N156)</f>
        <v>-4.7732787526577709E-3</v>
      </c>
      <c r="O155" s="84">
        <f>LN(ΣΥΝΘΕΣΗ_ΔΕΙΚΤΩΝ!O157/ΣΥΝΘΕΣΗ_ΔΕΙΚΤΩΝ!O156)</f>
        <v>-7.5635152572445076E-3</v>
      </c>
      <c r="P155" s="84">
        <f>LN(ΣΥΝΘΕΣΗ_ΔΕΙΚΤΩΝ!P157/ΣΥΝΘΕΣΗ_ΔΕΙΚΤΩΝ!P156)</f>
        <v>-1.2578782206860073E-2</v>
      </c>
      <c r="Q155" s="84">
        <f>LN(ΣΥΝΘΕΣΗ_ΔΕΙΚΤΩΝ!Q157/ΣΥΝΘΕΣΗ_ΔΕΙΚΤΩΝ!Q156)</f>
        <v>-3.2206147000422834E-3</v>
      </c>
      <c r="R155" s="84">
        <f>LN(ΣΥΝΘΕΣΗ_ΔΕΙΚΤΩΝ!R157/ΣΥΝΘΕΣΗ_ΔΕΙΚΤΩΝ!R156)</f>
        <v>-3.8204439973858815E-3</v>
      </c>
      <c r="S155" s="84">
        <f>LN(ΣΥΝΘΕΣΗ_ΔΕΙΚΤΩΝ!S157/ΣΥΝΘΕΣΗ_ΔΕΙΚΤΩΝ!S156)</f>
        <v>-2.375408600810703E-2</v>
      </c>
      <c r="T155" s="84">
        <f>LN(ΣΥΝΘΕΣΗ_ΔΕΙΚΤΩΝ!T157/ΣΥΝΘΕΣΗ_ΔΕΙΚΤΩΝ!T156)</f>
        <v>-7.920833491443997E-3</v>
      </c>
      <c r="U155" s="84">
        <f>LN(ΣΥΝΘΕΣΗ_ΔΕΙΚΤΩΝ!U157/ΣΥΝΘΕΣΗ_ΔΕΙΚΤΩΝ!U156)</f>
        <v>1.9672765598704928E-2</v>
      </c>
      <c r="V155" s="84">
        <f>LN(ΣΥΝΘΕΣΗ_ΔΕΙΚΤΩΝ!V157/ΣΥΝΘΕΣΗ_ΔΕΙΚΤΩΝ!V156)</f>
        <v>0</v>
      </c>
      <c r="W155" s="84">
        <f>LN(ΣΥΝΘΕΣΗ_ΔΕΙΚΤΩΝ!W157/ΣΥΝΘΕΣΗ_ΔΕΙΚΤΩΝ!W156)</f>
        <v>-4.626068388782191E-3</v>
      </c>
      <c r="X155" s="85">
        <f>LN(ΣΥΝΘΕΣΗ_ΔΕΙΚΤΩΝ!X157/ΣΥΝΘΕΣΗ_ΔΕΙΚΤΩΝ!X156)</f>
        <v>-6.8886609951853799E-3</v>
      </c>
      <c r="Y155" s="90">
        <f>LN(ΣΥΝΘΕΣΗ_ΔΕΙΚΤΩΝ!AM155/ΣΥΝΘΕΣΗ_ΔΕΙΚΤΩΝ!AM154)</f>
        <v>-8.6687516998190644E-3</v>
      </c>
    </row>
    <row r="156" spans="9:25" x14ac:dyDescent="0.25">
      <c r="I156" s="83">
        <v>43049</v>
      </c>
      <c r="J156" s="84">
        <v>-1.5963850989014088E-2</v>
      </c>
      <c r="K156" s="84">
        <v>-7.0174206532782626E-2</v>
      </c>
      <c r="L156" s="84">
        <v>-3.2206147000422834E-3</v>
      </c>
      <c r="M156" s="84">
        <f>LN(ΣΥΝΘΕΣΗ_ΔΕΙΚΤΩΝ!M158/ΣΥΝΘΕΣΗ_ΔΕΙΚΤΩΝ!M157)</f>
        <v>-1.3793322132335873E-2</v>
      </c>
      <c r="N156" s="84">
        <f>LN(ΣΥΝΘΕΣΗ_ΔΕΙΚΤΩΝ!N158/ΣΥΝΘΕΣΗ_ΔΕΙΚΤΩΝ!N157)</f>
        <v>-1.93242728264027E-2</v>
      </c>
      <c r="O156" s="84">
        <f>LN(ΣΥΝΘΕΣΗ_ΔΕΙΚΤΩΝ!O158/ΣΥΝΘΕΣΗ_ΔΕΙΚΤΩΝ!O157)</f>
        <v>-1.200232629663563E-2</v>
      </c>
      <c r="P156" s="84">
        <f>LN(ΣΥΝΘΕΣΗ_ΔΕΙΚΤΩΝ!P158/ΣΥΝΘΕΣΗ_ΔΕΙΚΤΩΝ!P157)</f>
        <v>1.0542963549059923E-3</v>
      </c>
      <c r="Q156" s="84">
        <f>LN(ΣΥΝΘΕΣΗ_ΔΕΙΚΤΩΝ!Q158/ΣΥΝΘΕΣΗ_ΔΕΙΚΤΩΝ!Q157)</f>
        <v>-1.9544596072970283E-2</v>
      </c>
      <c r="R156" s="84">
        <f>LN(ΣΥΝΘΕΣΗ_ΔΕΙΚΤΩΝ!R158/ΣΥΝΘΕΣΗ_ΔΕΙΚΤΩΝ!R157)</f>
        <v>-3.4066554563606195E-2</v>
      </c>
      <c r="S156" s="84">
        <f>LN(ΣΥΝΘΕΣΗ_ΔΕΙΚΤΩΝ!S158/ΣΥΝΘΕΣΗ_ΔΕΙΚΤΩΝ!S157)</f>
        <v>-9.6619109117368589E-3</v>
      </c>
      <c r="T156" s="84">
        <f>LN(ΣΥΝΘΕΣΗ_ΔΕΙΚΤΩΝ!T158/ΣΥΝΘΕΣΗ_ΔΕΙΚΤΩΝ!T157)</f>
        <v>-2.3128230512517979E-2</v>
      </c>
      <c r="U156" s="84">
        <f>LN(ΣΥΝΘΕΣΗ_ΔΕΙΚΤΩΝ!U158/ΣΥΝΘΕΣΗ_ΔΕΙΚΤΩΝ!U157)</f>
        <v>0</v>
      </c>
      <c r="V156" s="84">
        <f>LN(ΣΥΝΘΕΣΗ_ΔΕΙΚΤΩΝ!V158/ΣΥΝΘΕΣΗ_ΔΕΙΚΤΩΝ!V157)</f>
        <v>-7.3937490249382648E-3</v>
      </c>
      <c r="W156" s="84">
        <f>LN(ΣΥΝΘΕΣΗ_ΔΕΙΚΤΩΝ!W158/ΣΥΝΘΕΣΗ_ΔΕΙΚΤΩΝ!W157)</f>
        <v>-2.8215037800460117E-2</v>
      </c>
      <c r="X156" s="85">
        <f>LN(ΣΥΝΘΕΣΗ_ΔΕΙΚΤΩΝ!X158/ΣΥΝΘΕΣΗ_ΔΕΙΚΤΩΝ!X157)</f>
        <v>-1.3921338518608007E-2</v>
      </c>
      <c r="Y156" s="90">
        <f>LN(ΣΥΝΘΕΣΗ_ΔΕΙΚΤΩΝ!AM156/ΣΥΝΘΕΣΗ_ΔΕΙΚΤΩΝ!AM155)</f>
        <v>-1.1462401211852456E-3</v>
      </c>
    </row>
    <row r="157" spans="9:25" x14ac:dyDescent="0.25">
      <c r="I157" s="83">
        <v>43052</v>
      </c>
      <c r="J157" s="84">
        <v>-1.7391742711868996E-2</v>
      </c>
      <c r="K157" s="84">
        <v>-1.7889564750775057E-2</v>
      </c>
      <c r="L157" s="84">
        <v>-1.9544596072970283E-2</v>
      </c>
      <c r="M157" s="84">
        <f>LN(ΣΥΝΘΕΣΗ_ΔΕΙΚΤΩΝ!M159/ΣΥΝΘΕΣΗ_ΔΕΙΚΤΩΝ!M158)</f>
        <v>1.5504186535965254E-2</v>
      </c>
      <c r="N157" s="84">
        <f>LN(ΣΥΝΘΕΣΗ_ΔΕΙΚΤΩΝ!N159/ΣΥΝΘΕΣΗ_ΔΕΙΚΤΩΝ!N158)</f>
        <v>-9.8040000966208556E-3</v>
      </c>
      <c r="O157" s="84">
        <f>LN(ΣΥΝΘΕΣΗ_ΔΕΙΚΤΩΝ!O159/ΣΥΝΘΕΣΗ_ΔΕΙΚΤΩΝ!O158)</f>
        <v>1.6331337386221164E-2</v>
      </c>
      <c r="P157" s="84">
        <f>LN(ΣΥΝΘΕΣΗ_ΔΕΙΚΤΩΝ!P159/ΣΥΝΘΕΣΗ_ΔΕΙΚΤΩΝ!P158)</f>
        <v>2.1887272887500593E-2</v>
      </c>
      <c r="Q157" s="84">
        <f>LN(ΣΥΝΘΕΣΗ_ΔΕΙΚΤΩΝ!Q159/ΣΥΝΘΕΣΗ_ΔΕΙΚΤΩΝ!Q158)</f>
        <v>0</v>
      </c>
      <c r="R157" s="84">
        <f>LN(ΣΥΝΘΕΣΗ_ΔΕΙΚΤΩΝ!R159/ΣΥΝΘΕΣΗ_ΔΕΙΚΤΩΝ!R158)</f>
        <v>4.9382816405825767E-3</v>
      </c>
      <c r="S157" s="84">
        <f>LN(ΣΥΝΘΕΣΗ_ΔΕΙΚΤΩΝ!S159/ΣΥΝΘΕΣΗ_ΔΕΙΚΤΩΝ!S158)</f>
        <v>-4.8661896511730113E-3</v>
      </c>
      <c r="T157" s="84">
        <f>LN(ΣΥΝΘΕΣΗ_ΔΕΙΚΤΩΝ!T159/ΣΥΝΘΕΣΗ_ΔΕΙΚΤΩΝ!T158)</f>
        <v>1.6145658501386891E-2</v>
      </c>
      <c r="U157" s="84">
        <f>LN(ΣΥΝΘΕΣΗ_ΔΕΙΚΤΩΝ!U159/ΣΥΝΘΕΣΗ_ΔΕΙΚΤΩΝ!U158)</f>
        <v>0</v>
      </c>
      <c r="V157" s="84">
        <f>LN(ΣΥΝΘΕΣΗ_ΔΕΙΚΤΩΝ!V159/ΣΥΝΘΕΣΗ_ΔΕΙΚΤΩΝ!V158)</f>
        <v>-1.8570107472126599E-3</v>
      </c>
      <c r="W157" s="84">
        <f>LN(ΣΥΝΘΕΣΗ_ΔΕΙΚΤΩΝ!W159/ΣΥΝΘΕΣΗ_ΔΕΙΚΤΩΝ!W158)</f>
        <v>-1.6025984015844458E-2</v>
      </c>
      <c r="X157" s="85">
        <f>LN(ΣΥΝΘΕΣΗ_ΔΕΙΚΤΩΝ!X159/ΣΥΝΘΕΣΗ_ΔΕΙΚΤΩΝ!X158)</f>
        <v>0</v>
      </c>
      <c r="Y157" s="90">
        <f>LN(ΣΥΝΘΕΣΗ_ΔΕΙΚΤΩΝ!AM157/ΣΥΝΘΕΣΗ_ΔΕΙΚΤΩΝ!AM156)</f>
        <v>-9.5035455147559431E-3</v>
      </c>
    </row>
    <row r="158" spans="9:25" x14ac:dyDescent="0.25">
      <c r="I158" s="83">
        <v>43053</v>
      </c>
      <c r="J158" s="84">
        <v>3.5026305512020745E-3</v>
      </c>
      <c r="K158" s="84">
        <v>1.611494139240658E-2</v>
      </c>
      <c r="L158" s="84">
        <v>0</v>
      </c>
      <c r="M158" s="84">
        <f>LN(ΣΥΝΘΕΣΗ_ΔΕΙΚΤΩΝ!M160/ΣΥΝΘΕΣΗ_ΔΕΙΚΤΩΝ!M159)</f>
        <v>-1.2037978559478867E-2</v>
      </c>
      <c r="N158" s="84">
        <f>LN(ΣΥΝΘΕΣΗ_ΔΕΙΚΤΩΝ!N160/ΣΥΝΘΕΣΗ_ΔΕΙΚΤΩΝ!N159)</f>
        <v>9.8040000966208348E-3</v>
      </c>
      <c r="O158" s="84">
        <f>LN(ΣΥΝΘΕΣΗ_ΔΕΙΚΤΩΝ!O160/ΣΥΝΘΕΣΗ_ΔΕΙΚΤΩΝ!O159)</f>
        <v>2.1574981400210927E-3</v>
      </c>
      <c r="P158" s="84">
        <f>LN(ΣΥΝΘΕΣΗ_ΔΕΙΚΤΩΝ!P160/ΣΥΝΘΕΣΗ_ΔΕΙΚΤΩΝ!P159)</f>
        <v>3.5446748995747707E-2</v>
      </c>
      <c r="Q158" s="84">
        <f>LN(ΣΥΝΘΕΣΗ_ΔΕΙΚΤΩΝ!Q160/ΣΥΝΘΕΣΗ_ΔΕΙΚΤΩΝ!Q159)</f>
        <v>-1.457944976315716E-2</v>
      </c>
      <c r="R158" s="84">
        <f>LN(ΣΥΝΘΕΣΗ_ΔΕΙΚΤΩΝ!R160/ΣΥΝΘΕΣΗ_ΔΕΙΚΤΩΝ!R159)</f>
        <v>-1.5889112827334236E-2</v>
      </c>
      <c r="S158" s="84">
        <f>LN(ΣΥΝΘΕΣΗ_ΔΕΙΚΤΩΝ!S160/ΣΥΝΘΕΣΗ_ΔΕΙΚΤΩΝ!S159)</f>
        <v>-9.8040000966208556E-3</v>
      </c>
      <c r="T158" s="84">
        <f>LN(ΣΥΝΘΕΣΗ_ΔΕΙΚΤΩΝ!T160/ΣΥΝΘΕΣΗ_ΔΕΙΚΤΩΝ!T159)</f>
        <v>-5.0175719919795924E-3</v>
      </c>
      <c r="U158" s="84">
        <f>LN(ΣΥΝΘΕΣΗ_ΔΕΙΚΤΩΝ!U160/ΣΥΝΘΕΣΗ_ΔΕΙΚΤΩΝ!U159)</f>
        <v>-6.5146810211937538E-3</v>
      </c>
      <c r="V158" s="84">
        <f>LN(ΣΥΝΘΕΣΗ_ΔΕΙΚΤΩΝ!V160/ΣΥΝΘΕΣΗ_ΔΕΙΚΤΩΝ!V159)</f>
        <v>0</v>
      </c>
      <c r="W158" s="84">
        <f>LN(ΣΥΝΘΕΣΗ_ΔΕΙΚΤΩΝ!W160/ΣΥΝΘΕΣΗ_ΔΕΙΚΤΩΝ!W159)</f>
        <v>-3.2362487792083048E-3</v>
      </c>
      <c r="X158" s="85">
        <f>LN(ΣΥΝΘΕΣΗ_ΔΕΙΚΤΩΝ!X160/ΣΥΝΘΕΣΗ_ΔΕΙΚΤΩΝ!X159)</f>
        <v>2.3337233462200966E-3</v>
      </c>
      <c r="Y158" s="90">
        <f>LN(ΣΥΝΘΕΣΗ_ΔΕΙΚΤΩΝ!AM158/ΣΥΝΘΕΣΗ_ΔΕΙΚΤΩΝ!AM157)</f>
        <v>-2.2941368077324619E-2</v>
      </c>
    </row>
    <row r="159" spans="9:25" x14ac:dyDescent="0.25">
      <c r="I159" s="83">
        <v>43054</v>
      </c>
      <c r="J159" s="84">
        <v>-5.8445519962832433E-3</v>
      </c>
      <c r="K159" s="84">
        <v>-4.5421067977905967E-2</v>
      </c>
      <c r="L159" s="84">
        <v>-1.457944976315716E-2</v>
      </c>
      <c r="M159" s="84">
        <f>LN(ΣΥΝΘΕΣΗ_ΔΕΙΚΤΩΝ!M161/ΣΥΝΘΕΣΗ_ΔΕΙΚΤΩΝ!M160)</f>
        <v>-1.0434877292579619E-2</v>
      </c>
      <c r="N159" s="84">
        <f>LN(ΣΥΝΘΕΣΗ_ΔΕΙΚΤΩΝ!N161/ΣΥΝΘΕΣΗ_ΔΕΙΚΤΩΝ!N160)</f>
        <v>-2.2694609927698464E-2</v>
      </c>
      <c r="O159" s="84">
        <f>LN(ΣΥΝΘΕΣΗ_ΔΕΙΚΤΩΝ!O161/ΣΥΝΘΕΣΗ_ΔΕΙΚΤΩΝ!O160)</f>
        <v>-1.4107667510679113E-2</v>
      </c>
      <c r="P159" s="84">
        <f>LN(ΣΥΝΘΕΣΗ_ΔΕΙΚΤΩΝ!P161/ΣΥΝΘΕΣΗ_ΔΕΙΚΤΩΝ!P160)</f>
        <v>-4.9875415110391622E-3</v>
      </c>
      <c r="Q159" s="84">
        <f>LN(ΣΥΝΘΕΣΗ_ΔΕΙΚΤΩΝ!Q161/ΣΥΝΘΕΣΗ_ΔΕΙΚΤΩΝ!Q160)</f>
        <v>-1.2088797319004073E-2</v>
      </c>
      <c r="R159" s="84">
        <f>LN(ΣΥΝΘΕΣΗ_ΔΕΙΚΤΩΝ!R161/ΣΥΝΘΕΣΗ_ΔΕΙΚΤΩΝ!R160)</f>
        <v>1.000500333583622E-3</v>
      </c>
      <c r="S159" s="84">
        <f>LN(ΣΥΝΘΕΣΗ_ΔΕΙΚΤΩΝ!S161/ΣΥΝΘΕΣΗ_ΔΕΙΚΤΩΝ!S160)</f>
        <v>-1.4888612493750524E-2</v>
      </c>
      <c r="T159" s="84">
        <f>LN(ΣΥΝΘΕΣΗ_ΔΕΙΚΤΩΝ!T161/ΣΥΝΘΕΣΗ_ΔΕΙΚΤΩΝ!T160)</f>
        <v>-1.6227536621756695E-2</v>
      </c>
      <c r="U159" s="84">
        <f>LN(ΣΥΝΘΕΣΗ_ΔΕΙΚΤΩΝ!U161/ΣΥΝΘΕΣΗ_ΔΕΙΚΤΩΝ!U160)</f>
        <v>-6.0624621816434854E-2</v>
      </c>
      <c r="V159" s="84">
        <f>LN(ΣΥΝΘΕΣΗ_ΔΕΙΚΤΩΝ!V161/ΣΥΝΘΕΣΗ_ΔΕΙΚΤΩΝ!V160)</f>
        <v>1.2927234501459755E-2</v>
      </c>
      <c r="W159" s="84">
        <f>LN(ΣΥΝΘΕΣΗ_ΔΕΙΚΤΩΝ!W161/ΣΥΝΘΕΣΗ_ΔΕΙΚΤΩΝ!W160)</f>
        <v>-4.4746487005622733E-2</v>
      </c>
      <c r="X159" s="85">
        <f>LN(ΣΥΝΘΕΣΗ_ΔΕΙΚΤΩΝ!X161/ΣΥΝΘΕΣΗ_ΔΕΙΚΤΩΝ!X160)</f>
        <v>-2.1202207650602937E-2</v>
      </c>
      <c r="Y159" s="90">
        <f>LN(ΣΥΝΘΕΣΗ_ΔΕΙΚΤΩΝ!AM159/ΣΥΝΘΕΣΗ_ΔΕΙΚΤΩΝ!AM158)</f>
        <v>3.7700458523615824E-3</v>
      </c>
    </row>
    <row r="160" spans="9:25" x14ac:dyDescent="0.25">
      <c r="I160" s="83">
        <v>43055</v>
      </c>
      <c r="J160" s="84">
        <v>-1.4167887518730991E-2</v>
      </c>
      <c r="K160" s="84">
        <v>-4.7582714991014866E-2</v>
      </c>
      <c r="L160" s="84">
        <v>-1.2088797319004073E-2</v>
      </c>
      <c r="M160" s="84">
        <f>LN(ΣΥΝΘΕΣΗ_ΔΕΙΚΤΩΝ!M162/ΣΥΝΘΕΣΗ_ΔΕΙΚΤΩΝ!M161)</f>
        <v>-3.5026305512020003E-3</v>
      </c>
      <c r="N160" s="84">
        <f>LN(ΣΥΝΘΕΣΗ_ΔΕΙΚΤΩΝ!N162/ΣΥΝΘΕΣΗ_ΔΕΙΚΤΩΝ!N161)</f>
        <v>-1.5589956182139979E-2</v>
      </c>
      <c r="O160" s="84">
        <f>LN(ΣΥΝΘΕΣΗ_ΔΕΙΚΤΩΝ!O162/ΣΥΝΘΕΣΗ_ΔΕΙΚΤΩΝ!O161)</f>
        <v>-4.3811680155630877E-3</v>
      </c>
      <c r="P160" s="84">
        <f>LN(ΣΥΝΘΕΣΗ_ΔΕΙΚΤΩΝ!P162/ΣΥΝΘΕΣΗ_ΔΕΙΚΤΩΝ!P161)</f>
        <v>2.9955089797983709E-3</v>
      </c>
      <c r="Q160" s="84">
        <f>LN(ΣΥΝΘΕΣΗ_ΔΕΙΚΤΩΝ!Q162/ΣΥΝΘΕΣΗ_ΔΕΙΚΤΩΝ!Q161)</f>
        <v>2.0067563050809173E-2</v>
      </c>
      <c r="R160" s="84">
        <f>LN(ΣΥΝΘΕΣΗ_ΔΕΙΚΤΩΝ!R162/ΣΥΝΘΕΣΗ_ΔΕΙΚΤΩΝ!R161)</f>
        <v>1.4888612493750777E-2</v>
      </c>
      <c r="S160" s="84">
        <f>LN(ΣΥΝΘΕΣΗ_ΔΕΙΚΤΩΝ!S162/ΣΥΝΘΕΣΗ_ΔΕΙΚΤΩΝ!S161)</f>
        <v>7.4720148387010564E-3</v>
      </c>
      <c r="T160" s="84">
        <f>LN(ΣΥΝΘΕΣΗ_ΔΕΙΚΤΩΝ!T162/ΣΥΝΘΕΣΗ_ΔΕΙΚΤΩΝ!T161)</f>
        <v>2.5241117927118195E-2</v>
      </c>
      <c r="U160" s="84">
        <f>LN(ΣΥΝΘΕΣΗ_ΔΕΙΚΤΩΝ!U162/ΣΥΝΘΕΣΗ_ΔΕΙΚΤΩΝ!U161)</f>
        <v>0</v>
      </c>
      <c r="V160" s="84">
        <f>LN(ΣΥΝΘΕΣΗ_ΔΕΙΚΤΩΝ!V162/ΣΥΝΘΕΣΗ_ΔΕΙΚΤΩΝ!V161)</f>
        <v>3.6630077587370201E-3</v>
      </c>
      <c r="W160" s="84">
        <f>LN(ΣΥΝΘΕΣΗ_ΔΕΙΚΤΩΝ!W162/ΣΥΝΘΕΣΗ_ΔΕΙΚΤΩΝ!W161)</f>
        <v>8.4388686458646035E-3</v>
      </c>
      <c r="X160" s="85">
        <f>LN(ΣΥΝΘΕΣΗ_ΔΕΙΚΤΩΝ!X162/ΣΥΝΘΕΣΗ_ΔΕΙΚΤΩΝ!X161)</f>
        <v>-2.3837913552762504E-3</v>
      </c>
      <c r="Y160" s="90">
        <f>LN(ΣΥΝΘΕΣΗ_ΔΕΙΚΤΩΝ!AM160/ΣΥΝΘΕΣΗ_ΔΕΙΚΤΩΝ!AM159)</f>
        <v>-1.9180258559044064E-3</v>
      </c>
    </row>
    <row r="161" spans="9:25" x14ac:dyDescent="0.25">
      <c r="I161" s="83">
        <v>43056</v>
      </c>
      <c r="J161" s="84">
        <v>1.6509808963812288E-2</v>
      </c>
      <c r="K161" s="84">
        <v>3.4486176071169189E-2</v>
      </c>
      <c r="L161" s="84">
        <v>2.0067563050809173E-2</v>
      </c>
      <c r="M161" s="84">
        <f>LN(ΣΥΝΘΕΣΗ_ΔΕΙΚΤΩΝ!M163/ΣΥΝΘΕΣΗ_ΔΕΙΚΤΩΝ!M162)</f>
        <v>-5.2770571008437812E-3</v>
      </c>
      <c r="N161" s="84">
        <f>LN(ΣΥΝΘΕΣΗ_ΔΕΙΚΤΩΝ!N163/ΣΥΝΘΕΣΗ_ΔΕΙΚΤΩΝ!N162)</f>
        <v>6.0636870986755381E-3</v>
      </c>
      <c r="O161" s="84">
        <f>LN(ΣΥΝΘΕΣΗ_ΔΕΙΚΤΩΝ!O163/ΣΥΝΘΕΣΗ_ΔΕΙΚΤΩΝ!O162)</f>
        <v>-1.8837122086444225E-2</v>
      </c>
      <c r="P161" s="84">
        <f>LN(ΣΥΝΘΕΣΗ_ΔΕΙΚΤΩΝ!P163/ΣΥΝΘΕΣΗ_ΔΕΙΚΤΩΝ!P162)</f>
        <v>-2.9955089797984512E-3</v>
      </c>
      <c r="Q161" s="84">
        <f>LN(ΣΥΝΘΕΣΗ_ΔΕΙΚΤΩΝ!Q163/ΣΥΝΘΕΣΗ_ΔΕΙΚΤΩΝ!Q162)</f>
        <v>3.3057881344996315E-3</v>
      </c>
      <c r="R161" s="84">
        <f>LN(ΣΥΝΘΕΣΗ_ΔΕΙΚΤΩΝ!R163/ΣΥΝΘΕΣΗ_ΔΕΙΚΤΩΝ!R162)</f>
        <v>3.3901551675681416E-2</v>
      </c>
      <c r="S161" s="84">
        <f>LN(ΣΥΝΘΕΣΗ_ΔΕΙΚΤΩΝ!S163/ΣΥΝΘΕΣΗ_ΔΕΙΚΤΩΝ!S162)</f>
        <v>7.4165976550493989E-3</v>
      </c>
      <c r="T161" s="84">
        <f>LN(ΣΥΝΘΕΣΗ_ΔΕΙΚΤΩΝ!T163/ΣΥΝΘΕΣΗ_ΔΕΙΚΤΩΝ!T162)</f>
        <v>-8.0080508033427995E-3</v>
      </c>
      <c r="U161" s="84">
        <f>LN(ΣΥΝΘΕΣΗ_ΔΕΙΚΤΩΝ!U163/ΣΥΝΘΕΣΗ_ΔΕΙΚΤΩΝ!U162)</f>
        <v>1.3793322132335769E-2</v>
      </c>
      <c r="V161" s="84">
        <f>LN(ΣΥΝΘΕΣΗ_ΔΕΙΚΤΩΝ!V163/ΣΥΝΘΕΣΗ_ΔΕΙΚΤΩΝ!V162)</f>
        <v>0</v>
      </c>
      <c r="W161" s="84">
        <f>LN(ΣΥΝΘΕΣΗ_ΔΕΙΚΤΩΝ!W163/ΣΥΝΘΕΣΗ_ΔΕΙΚΤΩΝ!W162)</f>
        <v>3.3557078469723151E-3</v>
      </c>
      <c r="X161" s="85">
        <f>LN(ΣΥΝΘΕΣΗ_ΔΕΙΚΤΩΝ!X163/ΣΥΝΘΕΣΗ_ΔΕΙΚΤΩΝ!X162)</f>
        <v>-4.7846981233363823E-3</v>
      </c>
      <c r="Y161" s="90">
        <f>LN(ΣΥΝΘΕΣΗ_ΔΕΙΚΤΩΝ!AM161/ΣΥΝΘΕΣΗ_ΔΕΙΚΤΩΝ!AM160)</f>
        <v>-2.4561847629073718E-2</v>
      </c>
    </row>
    <row r="162" spans="9:25" x14ac:dyDescent="0.25">
      <c r="I162" s="83">
        <v>43059</v>
      </c>
      <c r="J162" s="84">
        <v>-1.5321454694433613E-2</v>
      </c>
      <c r="K162" s="84">
        <v>-2.478677898245581E-2</v>
      </c>
      <c r="L162" s="84">
        <v>3.3057881344996315E-3</v>
      </c>
      <c r="M162" s="84">
        <f>LN(ΣΥΝΘΕΣΗ_ΔΕΙΚΤΩΝ!M164/ΣΥΝΘΕΣΗ_ΔΕΙΚΤΩΝ!M163)</f>
        <v>5.2770571008438193E-3</v>
      </c>
      <c r="N162" s="84">
        <f>LN(ΣΥΝΘΕΣΗ_ΔΕΙΚΤΩΝ!N164/ΣΥΝΘΕΣΗ_ΔΕΙΚΤΩΝ!N163)</f>
        <v>2.6840577453164396E-2</v>
      </c>
      <c r="O162" s="84">
        <f>LN(ΣΥΝΘΕΣΗ_ΔΕΙΚΤΩΝ!O164/ΣΥΝΘΕΣΗ_ΔΕΙΚΤΩΝ!O163)</f>
        <v>6.6889881507967101E-3</v>
      </c>
      <c r="P162" s="84">
        <f>LN(ΣΥΝΘΕΣΗ_ΔΕΙΚΤΩΝ!P164/ΣΥΝΘΕΣΗ_ΔΕΙΚΤΩΝ!P163)</f>
        <v>5.9820716775474689E-3</v>
      </c>
      <c r="Q162" s="84">
        <f>LN(ΣΥΝΘΕΣΗ_ΔΕΙΚΤΩΝ!Q164/ΣΥΝΘΕΣΗ_ΔΕΙΚΤΩΝ!Q163)</f>
        <v>5.2711430271543035E-2</v>
      </c>
      <c r="R162" s="84">
        <f>LN(ΣΥΝΘΕΣΗ_ΔΕΙΚΤΩΝ!R164/ΣΥΝΘΕΣΗ_ΔΕΙΚΤΩΝ!R163)</f>
        <v>-9.5694510161506725E-3</v>
      </c>
      <c r="S162" s="84">
        <f>LN(ΣΥΝΘΕΣΗ_ΔΕΙΚΤΩΝ!S164/ΣΥΝΘΕΣΗ_ΔΕΙΚΤΩΝ!S163)</f>
        <v>2.4600258408626207E-3</v>
      </c>
      <c r="T162" s="84">
        <f>LN(ΣΥΝΘΕΣΗ_ΔΕΙΚΤΩΝ!T164/ΣΥΝΘΕΣΗ_ΔΕΙΚΤΩΝ!T163)</f>
        <v>9.5024470963964748E-3</v>
      </c>
      <c r="U162" s="84">
        <f>LN(ΣΥΝΘΕΣΗ_ΔΕΙΚΤΩΝ!U164/ΣΥΝΘΕΣΗ_ΔΕΙΚΤΩΝ!U163)</f>
        <v>5.3345980705292714E-2</v>
      </c>
      <c r="V162" s="84">
        <f>LN(ΣΥΝΘΕΣΗ_ΔΕΙΚΤΩΝ!V164/ΣΥΝΘΕΣΗ_ΔΕΙΚΤΩΝ!V163)</f>
        <v>5.4694758045354761E-3</v>
      </c>
      <c r="W162" s="84">
        <f>LN(ΣΥΝΘΕΣΗ_ΔΕΙΚΤΩΝ!W164/ΣΥΝΘΕΣΗ_ΔΕΙΚΤΩΝ!W163)</f>
        <v>1.8257768573564963E-2</v>
      </c>
      <c r="X162" s="85">
        <f>LN(ΣΥΝΘΕΣΗ_ΔΕΙΚΤΩΝ!X164/ΣΥΝΘΕΣΗ_ΔΕΙΚΤΩΝ!X163)</f>
        <v>7.168489478612497E-3</v>
      </c>
      <c r="Y162" s="90">
        <f>LN(ΣΥΝΘΕΣΗ_ΔΕΙΚΤΩΝ!AM162/ΣΥΝΘΕΣΗ_ΔΕΙΚΤΩΝ!AM161)</f>
        <v>1.5702462935669889E-2</v>
      </c>
    </row>
    <row r="163" spans="9:25" x14ac:dyDescent="0.25">
      <c r="I163" s="83">
        <v>43060</v>
      </c>
      <c r="J163" s="84">
        <v>9.4563352420354435E-3</v>
      </c>
      <c r="K163" s="84">
        <v>1.9121041446778595E-2</v>
      </c>
      <c r="L163" s="84">
        <v>5.2711430271543035E-2</v>
      </c>
      <c r="M163" s="84">
        <f>LN(ΣΥΝΘΕΣΗ_ΔΕΙΚΤΩΝ!M165/ΣΥΝΘΕΣΗ_ΔΕΙΚΤΩΝ!M164)</f>
        <v>6.9930354909706043E-3</v>
      </c>
      <c r="N163" s="84">
        <f>LN(ΣΥΝΘΕΣΗ_ΔΕΙΚΤΩΝ!N165/ΣΥΝΘΕΣΗ_ΔΕΙΚΤΩΝ!N164)</f>
        <v>0</v>
      </c>
      <c r="O163" s="84">
        <f>LN(ΣΥΝΘΕΣΗ_ΔΕΙΚΤΩΝ!O165/ΣΥΝΘΕΣΗ_ΔΕΙΚΤΩΝ!O164)</f>
        <v>2.1978906718775167E-2</v>
      </c>
      <c r="P163" s="84">
        <f>LN(ΣΥΝΘΕΣΗ_ΔΕΙΚΤΩΝ!P165/ΣΥΝΘΕΣΗ_ΔΕΙΚΤΩΝ!P164)</f>
        <v>0</v>
      </c>
      <c r="Q163" s="84">
        <f>LN(ΣΥΝΘΕΣΗ_ΔΕΙΚΤΩΝ!Q165/ΣΥΝΘΕΣΗ_ΔΕΙΚΤΩΝ!Q164)</f>
        <v>-2.3441047971429822E-2</v>
      </c>
      <c r="R163" s="84">
        <f>LN(ΣΥΝΘΕΣΗ_ΔΕΙΚΤΩΝ!R165/ΣΥΝΘΕΣΗ_ΔΕΙΚΤΩΝ!R164)</f>
        <v>3.8387763071656669E-3</v>
      </c>
      <c r="S163" s="84">
        <f>LN(ΣΥΝΘΕΣΗ_ΔΕΙΚΤΩΝ!S165/ΣΥΝΘΕΣΗ_ΔΕΙΚΤΩΝ!S164)</f>
        <v>1.2210163906931337E-2</v>
      </c>
      <c r="T163" s="84">
        <f>LN(ΣΥΝΘΕΣΗ_ΔΕΙΚΤΩΝ!T165/ΣΥΝΘΕΣΗ_ΔΕΙΚΤΩΝ!T164)</f>
        <v>5.4604255803161117E-3</v>
      </c>
      <c r="U163" s="84">
        <f>LN(ΣΥΝΘΕΣΗ_ΔΕΙΚΤΩΝ!U165/ΣΥΝΘΕΣΗ_ΔΕΙΚΤΩΝ!U164)</f>
        <v>6.4725145056175196E-3</v>
      </c>
      <c r="V163" s="84">
        <f>LN(ΣΥΝΘΕΣΗ_ΔΕΙΚΤΩΝ!V165/ΣΥΝΘΕΣΗ_ΔΕΙΚΤΩΝ!V164)</f>
        <v>-7.2993024816116079E-3</v>
      </c>
      <c r="W163" s="84">
        <f>LN(ΣΥΝΘΕΣΗ_ΔΕΙΚΤΩΝ!W165/ΣΥΝΘΕΣΗ_ΔΕΙΚΤΩΝ!W164)</f>
        <v>-1.6460909066687917E-3</v>
      </c>
      <c r="X163" s="85">
        <f>LN(ΣΥΝΘΕΣΗ_ΔΕΙΚΤΩΝ!X165/ΣΥΝΘΕΣΗ_ΔΕΙΚΤΩΝ!X164)</f>
        <v>0</v>
      </c>
      <c r="Y163" s="90">
        <f>LN(ΣΥΝΘΕΣΗ_ΔΕΙΚΤΩΝ!AM163/ΣΥΝΘΕΣΗ_ΔΕΙΚΤΩΝ!AM162)</f>
        <v>-3.0785907792538632E-3</v>
      </c>
    </row>
    <row r="164" spans="9:25" x14ac:dyDescent="0.25">
      <c r="I164" s="83">
        <v>43061</v>
      </c>
      <c r="J164" s="84">
        <v>-1.5412278994886898E-2</v>
      </c>
      <c r="K164" s="84">
        <v>4.987183004017294E-2</v>
      </c>
      <c r="L164" s="84">
        <v>-2.3441047971429822E-2</v>
      </c>
      <c r="M164" s="84">
        <f>LN(ΣΥΝΘΕΣΗ_ΔΕΙΚΤΩΝ!M166/ΣΥΝΘΕΣΗ_ΔΕΙΚΤΩΝ!M165)</f>
        <v>6.944472352810995E-3</v>
      </c>
      <c r="N164" s="84">
        <f>LN(ΣΥΝΘΕΣΗ_ΔΕΙΚΤΩΝ!N166/ΣΥΝΘΕΣΗ_ΔΕΙΚΤΩΝ!N165)</f>
        <v>4.9031626380673327E-4</v>
      </c>
      <c r="O164" s="84">
        <f>LN(ΣΥΝΘΕΣΗ_ΔΕΙΚΤΩΝ!O166/ΣΥΝΘΕΣΗ_ΔΕΙΚΤΩΝ!O165)</f>
        <v>-3.2661977866210697E-3</v>
      </c>
      <c r="P164" s="84">
        <f>LN(ΣΥΝΘΕΣΗ_ΔΕΙΚΤΩΝ!P166/ΣΥΝΘΕΣΗ_ΔΕΙΚΤΩΝ!P165)</f>
        <v>-5.98207167754754E-3</v>
      </c>
      <c r="Q164" s="84">
        <f>LN(ΣΥΝΘΕΣΗ_ΔΕΙΚΤΩΝ!Q166/ΣΥΝΘΕΣΗ_ΔΕΙΚΤΩΝ!Q165)</f>
        <v>-1.2903404835907841E-2</v>
      </c>
      <c r="R164" s="84">
        <f>LN(ΣΥΝΘΕΣΗ_ΔΕΙΚΤΩΝ!R166/ΣΥΝΘΕΣΗ_ΔΕΙΚΤΩΝ!R165)</f>
        <v>5.7306747089850745E-3</v>
      </c>
      <c r="S164" s="84">
        <f>LN(ΣΥΝΘΕΣΗ_ΔΕΙΚΤΩΝ!S166/ΣΥΝΘΕΣΗ_ΔΕΙΚΤΩΝ!S165)</f>
        <v>1.2062872449274944E-2</v>
      </c>
      <c r="T164" s="84">
        <f>LN(ΣΥΝΘΕΣΗ_ΔΕΙΚΤΩΝ!T166/ΣΥΝΘΕΣΗ_ΔΕΙΚΤΩΝ!T165)</f>
        <v>1.4742281737203431E-2</v>
      </c>
      <c r="U164" s="84">
        <f>LN(ΣΥΝΘΕΣΗ_ΔΕΙΚΤΩΝ!U166/ΣΥΝΘΕΣΗ_ΔΕΙΚΤΩΝ!U165)</f>
        <v>0</v>
      </c>
      <c r="V164" s="84">
        <f>LN(ΣΥΝΘΕΣΗ_ΔΕΙΚΤΩΝ!V166/ΣΥΝΘΕΣΗ_ΔΕΙΚΤΩΝ!V165)</f>
        <v>0</v>
      </c>
      <c r="W164" s="84">
        <f>LN(ΣΥΝΘΕΣΗ_ΔΕΙΚΤΩΝ!W166/ΣΥΝΘΕΣΗ_ΔΕΙΚΤΩΝ!W165)</f>
        <v>3.2894766503987053E-3</v>
      </c>
      <c r="X164" s="85">
        <f>LN(ΣΥΝΘΕΣΗ_ΔΕΙΚΤΩΝ!X166/ΣΥΝΘΕΣΗ_ΔΕΙΚΤΩΝ!X165)</f>
        <v>2.3781224049674193E-3</v>
      </c>
      <c r="Y164" s="90">
        <f>LN(ΣΥΝΘΕΣΗ_ΔΕΙΚΤΩΝ!AM164/ΣΥΝΘΕΣΗ_ΔΕΙΚΤΩΝ!AM163)</f>
        <v>1.5922791258711461E-2</v>
      </c>
    </row>
    <row r="165" spans="9:25" x14ac:dyDescent="0.25">
      <c r="I165" s="83">
        <v>43062</v>
      </c>
      <c r="J165" s="84">
        <v>1.5412278994886999E-2</v>
      </c>
      <c r="K165" s="84">
        <v>0</v>
      </c>
      <c r="L165" s="84">
        <v>-1.2903404835907841E-2</v>
      </c>
      <c r="M165" s="84">
        <f>LN(ΣΥΝΘΕΣΗ_ΔΕΙΚΤΩΝ!M167/ΣΥΝΘΕΣΗ_ΔΕΙΚΤΩΝ!M166)</f>
        <v>4.2343328054808074E-2</v>
      </c>
      <c r="N165" s="84">
        <f>LN(ΣΥΝΘΕΣΗ_ΔΕΙΚΤΩΝ!N167/ΣΥΝΘΕΣΗ_ΔΕΙΚΤΩΝ!N166)</f>
        <v>9.7561749453648743E-3</v>
      </c>
      <c r="O165" s="84">
        <f>LN(ΣΥΝΘΕΣΗ_ΔΕΙΚΤΩΝ!O167/ΣΥΝΘΕΣΗ_ΔΕΙΚΤΩΝ!O166)</f>
        <v>-1.2068166213485476E-2</v>
      </c>
      <c r="P165" s="84">
        <f>LN(ΣΥΝΘΕΣΗ_ΔΕΙΚΤΩΝ!P167/ΣΥΝΘΕΣΗ_ΔΕΙΚΤΩΝ!P166)</f>
        <v>3.9920212695374567E-3</v>
      </c>
      <c r="Q165" s="84">
        <f>LN(ΣΥΝΘΕΣΗ_ΔΕΙΚΤΩΝ!Q167/ΣΥΝΘΕΣΗ_ΔΕΙΚΤΩΝ!Q166)</f>
        <v>6.4725145056175196E-3</v>
      </c>
      <c r="R165" s="84">
        <f>LN(ΣΥΝΘΕΣΗ_ΔΕΙΚΤΩΝ!R167/ΣΥΝΘΕΣΗ_ΔΕΙΚΤΩΝ!R166)</f>
        <v>-9.5694510161506725E-3</v>
      </c>
      <c r="S165" s="84">
        <f>LN(ΣΥΝΘΕΣΗ_ΔΕΙΚΤΩΝ!S167/ΣΥΝΘΕΣΗ_ΔΕΙΚΤΩΝ!S166)</f>
        <v>2.3697791429822961E-2</v>
      </c>
      <c r="T165" s="84">
        <f>LN(ΣΥΝΘΕΣΗ_ΔΕΙΚΤΩΝ!T167/ΣΥΝΘΕΣΗ_ΔΕΙΚΤΩΝ!T166)</f>
        <v>0</v>
      </c>
      <c r="U165" s="84">
        <f>LN(ΣΥΝΘΕΣΗ_ΔΕΙΚΤΩΝ!U167/ΣΥΝΘΕΣΗ_ΔΕΙΚΤΩΝ!U166)</f>
        <v>0</v>
      </c>
      <c r="V165" s="84">
        <f>LN(ΣΥΝΘΕΣΗ_ΔΕΙΚΤΩΝ!V167/ΣΥΝΘΕΣΗ_ΔΕΙΚΤΩΝ!V166)</f>
        <v>-2.2223136784710235E-2</v>
      </c>
      <c r="W165" s="84">
        <f>LN(ΣΥΝΘΕΣΗ_ΔΕΙΚΤΩΝ!W167/ΣΥΝΘΕΣΗ_ΔΕΙΚΤΩΝ!W166)</f>
        <v>2.4332100659530721E-2</v>
      </c>
      <c r="X165" s="85">
        <f>LN(ΣΥΝΘΕΣΗ_ΔΕΙΚΤΩΝ!X167/ΣΥΝΘΕΣΗ_ΔΕΙΚΤΩΝ!X166)</f>
        <v>2.3724803536303955E-3</v>
      </c>
      <c r="Y165" s="90">
        <f>LN(ΣΥΝΘΕΣΗ_ΔΕΙΚΤΩΝ!AM165/ΣΥΝΘΕΣΗ_ΔΕΙΚΤΩΝ!AM164)</f>
        <v>-2.1362194279935629E-3</v>
      </c>
    </row>
    <row r="166" spans="9:25" x14ac:dyDescent="0.25">
      <c r="I166" s="83">
        <v>43063</v>
      </c>
      <c r="J166" s="84">
        <v>0</v>
      </c>
      <c r="K166" s="84">
        <v>5.390848634876373E-3</v>
      </c>
      <c r="L166" s="84">
        <v>6.4725145056175196E-3</v>
      </c>
      <c r="M166" s="84">
        <f>LN(ΣΥΝΘΕΣΗ_ΔΕΙΚΤΩΝ!M168/ΣΥΝΘΕΣΗ_ΔΕΙΚΤΩΝ!M167)</f>
        <v>-6.6555986117360633E-3</v>
      </c>
      <c r="N166" s="84">
        <f>LN(ΣΥΝΘΕΣΗ_ΔΕΙΚΤΩΝ!N168/ΣΥΝΘΕΣΗ_ΔΕΙΚΤΩΝ!N167)</f>
        <v>-4.8661896511730113E-3</v>
      </c>
      <c r="O166" s="84">
        <f>LN(ΣΥΝΘΕΣΗ_ΔΕΙΚΤΩΝ!O168/ΣΥΝΘΕΣΗ_ΔΕΙΚΤΩΝ!O167)</f>
        <v>-6.6445427186686131E-3</v>
      </c>
      <c r="P166" s="84">
        <f>LN(ΣΥΝΘΕΣΗ_ΔΕΙΚΤΩΝ!P168/ΣΥΝΘΕΣΗ_ΔΕΙΚΤΩΝ!P167)</f>
        <v>1.0896591224213412E-2</v>
      </c>
      <c r="Q166" s="84">
        <f>LN(ΣΥΝΘΕΣΗ_ΔΕΙΚΤΩΝ!Q168/ΣΥΝΘΕΣΗ_ΔΕΙΚΤΩΝ!Q167)</f>
        <v>0</v>
      </c>
      <c r="R166" s="84">
        <f>LN(ΣΥΝΘΕΣΗ_ΔΕΙΚΤΩΝ!R168/ΣΥΝΘΕΣΗ_ΔΕΙΚΤΩΝ!R167)</f>
        <v>-6.7535230157797776E-3</v>
      </c>
      <c r="S166" s="84">
        <f>LN(ΣΥΝΘΕΣΗ_ΔΕΙΚΤΩΝ!S168/ΣΥΝΘΕΣΗ_ΔΕΙΚΤΩΝ!S167)</f>
        <v>-4.6948443042076184E-3</v>
      </c>
      <c r="T166" s="84">
        <f>LN(ΣΥΝΘΕΣΗ_ΔΕΙΚΤΩΝ!T168/ΣΥΝΘΕΣΗ_ΔΕΙΚΤΩΝ!T167)</f>
        <v>2.436054797881121E-3</v>
      </c>
      <c r="U166" s="84">
        <f>LN(ΣΥΝΘΕΣΗ_ΔΕΙΚΤΩΝ!U168/ΣΥΝΘΕΣΗ_ΔΕΙΚΤΩΝ!U167)</f>
        <v>-2.614528010432236E-2</v>
      </c>
      <c r="V166" s="84">
        <f>LN(ΣΥΝΘΕΣΗ_ΔΕΙΚΤΩΝ!V168/ΣΥΝΘΕΣΗ_ΔΕΙΚΤΩΝ!V167)</f>
        <v>9.3197319488022273E-3</v>
      </c>
      <c r="W166" s="84">
        <f>LN(ΣΥΝΘΕΣΗ_ΔΕΙΚΤΩΝ!W168/ΣΥΝΘΕΣΗ_ΔΕΙΚΤΩΝ!W167)</f>
        <v>1.6012813669738276E-3</v>
      </c>
      <c r="X166" s="85">
        <f>LN(ΣΥΝΘΕΣΗ_ΔΕΙΚΤΩΝ!X168/ΣΥΝΘΕΣΗ_ΔΕΙΚΤΩΝ!X167)</f>
        <v>-9.5238815112554786E-3</v>
      </c>
      <c r="Y166" s="90">
        <f>LN(ΣΥΝΘΕΣΗ_ΔΕΙΚΤΩΝ!AM166/ΣΥΝΘΕΣΗ_ΔΕΙΚΤΩΝ!AM165)</f>
        <v>5.9693620802333614E-4</v>
      </c>
    </row>
    <row r="167" spans="9:25" x14ac:dyDescent="0.25">
      <c r="I167" s="83">
        <v>43066</v>
      </c>
      <c r="J167" s="84">
        <v>-3.5356548323076439E-3</v>
      </c>
      <c r="K167" s="84">
        <v>2.1277398447284879E-2</v>
      </c>
      <c r="L167" s="84">
        <v>0</v>
      </c>
      <c r="M167" s="84">
        <f>LN(ΣΥΝΘΕΣΗ_ΔΕΙΚΤΩΝ!M169/ΣΥΝΘΕΣΗ_ΔΕΙΚΤΩΝ!M168)</f>
        <v>1.6680571006970134E-3</v>
      </c>
      <c r="N167" s="84">
        <f>LN(ΣΥΝΘΕΣΗ_ΔΕΙΚΤΩΝ!N169/ΣΥΝΘΕΣΗ_ΔΕΙΚΤΩΝ!N168)</f>
        <v>-2.419273754872036E-2</v>
      </c>
      <c r="O167" s="84">
        <f>LN(ΣΥΝΘΕΣΗ_ΔΕΙΚΤΩΝ!O169/ΣΥΝΘΕΣΗ_ΔΕΙΚΤΩΝ!O168)</f>
        <v>1.1104942840271153E-3</v>
      </c>
      <c r="P167" s="84">
        <f>LN(ΣΥΝΘΕΣΗ_ΔΕΙΚΤΩΝ!P169/ΣΥΝΘΕΣΗ_ΔΕΙΚΤΩΝ!P168)</f>
        <v>-1.972387227204235E-3</v>
      </c>
      <c r="Q167" s="84">
        <f>LN(ΣΥΝΘΕΣΗ_ΔΕΙΚΤΩΝ!Q169/ΣΥΝΘΕΣΗ_ΔΕΙΚΤΩΝ!Q168)</f>
        <v>3.2206147000421572E-3</v>
      </c>
      <c r="R167" s="84">
        <f>LN(ΣΥΝΘΕΣΗ_ΔΕΙΚΤΩΝ!R169/ΣΥΝΘΕΣΗ_ΔΕΙΚΤΩΝ!R168)</f>
        <v>2.899953699789811E-3</v>
      </c>
      <c r="S167" s="84">
        <f>LN(ΣΥΝΘΕΣΗ_ΔΕΙΚΤΩΝ!S169/ΣΥΝΘΕΣΗ_ΔΕΙΚΤΩΝ!S168)</f>
        <v>1.8648559078072995E-2</v>
      </c>
      <c r="T167" s="84">
        <f>LN(ΣΥΝΘΕΣΗ_ΔΕΙΚΤΩΝ!T169/ΣΥΝΘΕΣΗ_ΔΕΙΚΤΩΝ!T168)</f>
        <v>-7.8163563558797736E-3</v>
      </c>
      <c r="U167" s="84">
        <f>LN(ΣΥΝΘΕΣΗ_ΔΕΙΚΤΩΝ!U169/ΣΥΝΘΕΣΗ_ΔΕΙΚΤΩΝ!U168)</f>
        <v>0</v>
      </c>
      <c r="V167" s="84">
        <f>LN(ΣΥΝΘΕΣΗ_ΔΕΙΚΤΩΝ!V169/ΣΥΝΘΕΣΗ_ΔΕΙΚΤΩΝ!V168)</f>
        <v>-3.7174764001324202E-3</v>
      </c>
      <c r="W167" s="84">
        <f>LN(ΣΥΝΘΕΣΗ_ΔΕΙΚΤΩΝ!W169/ΣΥΝΘΕΣΗ_ΔΕΙΚΤΩΝ!W168)</f>
        <v>-6.4205678029226948E-3</v>
      </c>
      <c r="X167" s="85">
        <f>LN(ΣΥΝΘΕΣΗ_ΔΕΙΚΤΩΝ!X169/ΣΥΝΘΕΣΗ_ΔΕΙΚΤΩΝ!X168)</f>
        <v>7.1514011576250865E-3</v>
      </c>
      <c r="Y167" s="90">
        <f>LN(ΣΥΝΘΕΣΗ_ΔΕΙΚΤΩΝ!AM167/ΣΥΝΘΕΣΗ_ΔΕΙΚΤΩΝ!AM166)</f>
        <v>3.6294663528199109E-3</v>
      </c>
    </row>
    <row r="168" spans="9:25" x14ac:dyDescent="0.25">
      <c r="I168" s="83">
        <v>43067</v>
      </c>
      <c r="J168" s="84">
        <v>-1.3072081567352888E-2</v>
      </c>
      <c r="K168" s="84">
        <v>1.0471299867295437E-2</v>
      </c>
      <c r="L168" s="84">
        <v>3.2206147000421572E-3</v>
      </c>
      <c r="M168" s="84">
        <f>LN(ΣΥΝΘΕΣΗ_ΔΕΙΚΤΩΝ!M170/ΣΥΝΘΕΣΗ_ΔΕΙΚΤΩΝ!M169)</f>
        <v>1.6529301951210506E-2</v>
      </c>
      <c r="N168" s="84">
        <f>LN(ΣΥΝΘΕΣΗ_ΔΕΙΚΤΩΝ!N170/ΣΥΝΘΕΣΗ_ΔΕΙΚΤΩΝ!N169)</f>
        <v>8.4598663298207644E-3</v>
      </c>
      <c r="O168" s="84">
        <f>LN(ΣΥΝΘΕΣΗ_ΔΕΙΚΤΩΝ!O170/ΣΥΝΘΕΣΗ_ΔΕΙΚΤΩΝ!O169)</f>
        <v>-1.1104942840271764E-3</v>
      </c>
      <c r="P168" s="84">
        <f>LN(ΣΥΝΘΕΣΗ_ΔΕΙΚΤΩΝ!P170/ΣΥΝΘΕΣΗ_ΔΕΙΚΤΩΝ!P169)</f>
        <v>1.1776387323825119E-2</v>
      </c>
      <c r="Q168" s="84">
        <f>LN(ΣΥΝΘΕΣΗ_ΔΕΙΚΤΩΝ!Q170/ΣΥΝΘΕΣΗ_ΔΕΙΚΤΩΝ!Q169)</f>
        <v>-5.1579740402684249E-3</v>
      </c>
      <c r="R168" s="84">
        <f>LN(ΣΥΝΘΕΣΗ_ΔΕΙΚΤΩΝ!R170/ΣΥΝΘΕΣΗ_ΔΕΙΚΤΩΝ!R169)</f>
        <v>-1.2627656867801805E-2</v>
      </c>
      <c r="S168" s="84">
        <f>LN(ΣΥΝΘΕΣΗ_ΔΕΙΚΤΩΝ!S170/ΣΥΝΘΕΣΗ_ΔΕΙΚΤΩΝ!S169)</f>
        <v>9.1954670931003943E-3</v>
      </c>
      <c r="T168" s="84">
        <f>LN(ΣΥΝΘΕΣΗ_ΔΕΙΚΤΩΝ!T170/ΣΥΝΘΕΣΗ_ΔΕΙΚΤΩΝ!T169)</f>
        <v>-6.889791033815677E-3</v>
      </c>
      <c r="U168" s="84">
        <f>LN(ΣΥΝΘΕΣΗ_ΔΕΙΚΤΩΝ!U170/ΣΥΝΘΕΣΗ_ΔΕΙΚΤΩΝ!U169)</f>
        <v>0</v>
      </c>
      <c r="V168" s="84">
        <f>LN(ΣΥΝΘΕΣΗ_ΔΕΙΚΤΩΝ!V170/ΣΥΝΘΕΣΗ_ΔΕΙΚΤΩΝ!V169)</f>
        <v>1.4787700154379371E-2</v>
      </c>
      <c r="W168" s="84">
        <f>LN(ΣΥΝΘΕΣΗ_ΔΕΙΚΤΩΝ!W170/ΣΥΝΘΕΣΗ_ΔΕΙΚΤΩΝ!W169)</f>
        <v>1.7558312213378734E-2</v>
      </c>
      <c r="X168" s="85">
        <f>LN(ΣΥΝΘΕΣΗ_ΔΕΙΚΤΩΝ!X170/ΣΥΝΘΕΣΗ_ΔΕΙΚΤΩΝ!X169)</f>
        <v>7.1006215495763685E-3</v>
      </c>
      <c r="Y168" s="90">
        <f>LN(ΣΥΝΘΕΣΗ_ΔΕΙΚΤΩΝ!AM168/ΣΥΝΘΕΣΗ_ΔΕΙΚΤΩΝ!AM167)</f>
        <v>1.6717675577827466E-3</v>
      </c>
    </row>
    <row r="169" spans="9:25" x14ac:dyDescent="0.25">
      <c r="I169" s="83">
        <v>43068</v>
      </c>
      <c r="J169" s="84">
        <v>1.6607736399660546E-2</v>
      </c>
      <c r="K169" s="84">
        <v>6.920442844573757E-3</v>
      </c>
      <c r="L169" s="84">
        <v>-5.1579740402684249E-3</v>
      </c>
      <c r="M169" s="84">
        <f>LN(ΣΥΝΘΕΣΗ_ΔΕΙΚΤΩΝ!M171/ΣΥΝΘΕΣΗ_ΔΕΙΚΤΩΝ!M170)</f>
        <v>8.1633106391610557E-3</v>
      </c>
      <c r="N169" s="84">
        <f>LN(ΣΥΝΘΕΣΗ_ΔΕΙΚΤΩΝ!N171/ΣΥΝΘΕΣΗ_ΔΕΙΚΤΩΝ!N170)</f>
        <v>0</v>
      </c>
      <c r="O169" s="84">
        <f>LN(ΣΥΝΘΕΣΗ_ΔΕΙΚΤΩΝ!O171/ΣΥΝΘΕΣΗ_ΔΕΙΚΤΩΝ!O170)</f>
        <v>1.5435808129839248E-2</v>
      </c>
      <c r="P169" s="84">
        <f>LN(ΣΥΝΘΕΣΗ_ΔΕΙΚΤΩΝ!P171/ΣΥΝΘΕΣΗ_ΔΕΙΚΤΩΝ!P170)</f>
        <v>0</v>
      </c>
      <c r="Q169" s="84">
        <f>LN(ΣΥΝΘΕΣΗ_ΔΕΙΚΤΩΝ!Q171/ΣΥΝΘΕΣΗ_ΔΕΙΚΤΩΝ!Q170)</f>
        <v>1.9840650832753361E-2</v>
      </c>
      <c r="R169" s="84">
        <f>LN(ΣΥΝΘΕΣΗ_ΔΕΙΚΤΩΝ!R171/ΣΥΝΘΕΣΗ_ΔΕΙΚΤΩΝ!R170)</f>
        <v>-7.8508744757387668E-3</v>
      </c>
      <c r="S169" s="84">
        <f>LN(ΣΥΝΘΕΣΗ_ΔΕΙΚΤΩΝ!S171/ΣΥΝΘΕΣΗ_ΔΕΙΚΤΩΝ!S170)</f>
        <v>2.0385756924473961E-2</v>
      </c>
      <c r="T169" s="84">
        <f>LN(ΣΥΝΘΕΣΗ_ΔΕΙΚΤΩΝ!T171/ΣΥΝΘΕΣΗ_ΔΕΙΚΤΩΝ!T170)</f>
        <v>2.2944623838734118E-2</v>
      </c>
      <c r="U169" s="84">
        <f>LN(ΣΥΝΘΕΣΗ_ΔΕΙΚΤΩΝ!U171/ΣΥΝΘΕΣΗ_ΔΕΙΚΤΩΝ!U170)</f>
        <v>6.6006840313520927E-3</v>
      </c>
      <c r="V169" s="84">
        <f>LN(ΣΥΝΘΕΣΗ_ΔΕΙΚΤΩΝ!V171/ΣΥΝΘΕΣΗ_ΔΕΙΚΤΩΝ!V170)</f>
        <v>-3.6764747293087483E-3</v>
      </c>
      <c r="W169" s="84">
        <f>LN(ΣΥΝΘΕΣΗ_ΔΕΙΚΤΩΝ!W171/ΣΥΝΘΕΣΗ_ΔΕΙΚΤΩΝ!W170)</f>
        <v>1.5810279973187732E-3</v>
      </c>
      <c r="X169" s="85">
        <f>LN(ΣΥΝΘΕΣΗ_ΔΕΙΚΤΩΝ!X171/ΣΥΝΘΕΣΗ_ΔΕΙΚΤΩΝ!X170)</f>
        <v>0</v>
      </c>
      <c r="Y169" s="90">
        <f>LN(ΣΥΝΘΕΣΗ_ΔΕΙΚΤΩΝ!AM169/ΣΥΝΘΕΣΗ_ΔΕΙΚΤΩΝ!AM168)</f>
        <v>2.4542258071984045E-3</v>
      </c>
    </row>
    <row r="170" spans="9:25" x14ac:dyDescent="0.25">
      <c r="I170" s="83">
        <v>43069</v>
      </c>
      <c r="J170" s="84">
        <v>-5.8997221271883827E-3</v>
      </c>
      <c r="K170" s="84">
        <v>2.3851215822180062E-2</v>
      </c>
      <c r="L170" s="84">
        <v>1.9840650832753361E-2</v>
      </c>
      <c r="M170" s="84">
        <f>LN(ΣΥΝΘΕΣΗ_ΔΕΙΚΤΩΝ!M172/ΣΥΝΘΕΣΗ_ΔΕΙΚΤΩΝ!M171)</f>
        <v>-1.9705071079332444E-2</v>
      </c>
      <c r="N170" s="84">
        <f>LN(ΣΥΝΘΕΣΗ_ΔΕΙΚΤΩΝ!N172/ΣΥΝΘΕΣΗ_ΔΕΙΚΤΩΝ!N171)</f>
        <v>-2.0020688730896814E-2</v>
      </c>
      <c r="O170" s="84">
        <f>LN(ΣΥΝΘΕΣΗ_ΔΕΙΚΤΩΝ!O172/ΣΥΝΘΕΣΗ_ΔΕΙΚΤΩΝ!O171)</f>
        <v>2.1857932199802256E-3</v>
      </c>
      <c r="P170" s="84">
        <f>LN(ΣΥΝΘΕΣΗ_ΔΕΙΚΤΩΝ!P172/ΣΥΝΘΕΣΗ_ΔΕΙΚΤΩΝ!P171)</f>
        <v>-1.6724442941194642E-2</v>
      </c>
      <c r="Q170" s="84">
        <f>LN(ΣΥΝΘΕΣΗ_ΔΕΙΚΤΩΝ!Q172/ΣΥΝΘΕΣΗ_ΔΕΙΚΤΩΝ!Q171)</f>
        <v>-1.9029501460860756E-3</v>
      </c>
      <c r="R170" s="84">
        <f>LN(ΣΥΝΘΕΣΗ_ΔΕΙΚΤΩΝ!R172/ΣΥΝΘΕΣΗ_ΔΕΙΚΤΩΝ!R171)</f>
        <v>1.9512814223581719E-2</v>
      </c>
      <c r="S170" s="84">
        <f>LN(ΣΥΝΘΕΣΗ_ΔΕΙΚΤΩΝ!S172/ΣΥΝΘΕΣΗ_ΔΕΙΚΤΩΝ!S171)</f>
        <v>-9.009069942365968E-3</v>
      </c>
      <c r="T170" s="84">
        <f>LN(ΣΥΝΘΕΣΗ_ΔΕΙΚΤΩΝ!T172/ΣΥΝΘΕΣΗ_ΔΕΙΚΤΩΝ!T171)</f>
        <v>-1.0674531246919737E-2</v>
      </c>
      <c r="U170" s="84">
        <f>LN(ΣΥΝΘΕΣΗ_ΔΕΙΚΤΩΝ!U172/ΣΥΝΘΕΣΗ_ΔΕΙΚΤΩΝ!U171)</f>
        <v>3.2365284502031716E-2</v>
      </c>
      <c r="V170" s="84">
        <f>LN(ΣΥΝΘΕΣΗ_ΔΕΙΚΤΩΝ!V172/ΣΥΝΘΕΣΗ_ΔΕΙΚΤΩΝ!V171)</f>
        <v>-9.2507597721509984E-3</v>
      </c>
      <c r="W170" s="84">
        <f>LN(ΣΥΝΘΕΣΗ_ΔΕΙΚΤΩΝ!W172/ΣΥΝΘΕΣΗ_ΔΕΙΚΤΩΝ!W171)</f>
        <v>1.2559034776493835E-2</v>
      </c>
      <c r="X170" s="85">
        <f>LN(ΣΥΝΘΕΣΗ_ΔΕΙΚΤΩΝ!X172/ΣΥΝΘΕΣΗ_ΔΕΙΚΤΩΝ!X171)</f>
        <v>-9.47874395454377E-3</v>
      </c>
      <c r="Y170" s="90">
        <f>LN(ΣΥΝΘΕΣΗ_ΔΕΙΚΤΩΝ!AM170/ΣΥΝΘΕΣΗ_ΔΕΙΚΤΩΝ!AM169)</f>
        <v>1.6579643409658274E-2</v>
      </c>
    </row>
    <row r="171" spans="9:25" x14ac:dyDescent="0.25">
      <c r="I171" s="83">
        <v>43070</v>
      </c>
      <c r="J171" s="84">
        <v>-5.9347355198144658E-3</v>
      </c>
      <c r="K171" s="84">
        <v>1.0050335853501286E-2</v>
      </c>
      <c r="L171" s="84">
        <v>-1.9029501460860756E-3</v>
      </c>
      <c r="M171" s="84">
        <f>LN(ΣΥΝΘΕΣΗ_ΔΕΙΚΤΩΝ!M173/ΣΥΝΘΕΣΗ_ΔΕΙΚΤΩΝ!M172)</f>
        <v>-4.9875415110391622E-3</v>
      </c>
      <c r="N171" s="84">
        <f>LN(ΣΥΝΘΕΣΗ_ΔΕΙΚΤΩΝ!N173/ΣΥΝΘΕΣΗ_ΔΕΙΚΤΩΝ!N172)</f>
        <v>-1.1184661587894931E-2</v>
      </c>
      <c r="O171" s="84">
        <f>LN(ΣΥΝΘΕΣΗ_ΔΕΙΚΤΩΝ!O173/ΣΥΝΘΕΣΗ_ΔΕΙΚΤΩΝ!O172)</f>
        <v>-2.3192646399275037E-2</v>
      </c>
      <c r="P171" s="84">
        <f>LN(ΣΥΝΘΕΣΗ_ΔΕΙΚΤΩΝ!P173/ΣΥΝΘΕΣΗ_ΔΕΙΚΤΩΝ!P172)</f>
        <v>1.9821612039912025E-3</v>
      </c>
      <c r="Q171" s="84">
        <f>LN(ΣΥΝΘΕΣΗ_ΔΕΙΚΤΩΝ!Q173/ΣΥΝΘΕΣΗ_ΔΕΙΚΤΩΝ!Q172)</f>
        <v>-1.6000341346441189E-2</v>
      </c>
      <c r="R171" s="84">
        <f>LN(ΣΥΝΘΕΣΗ_ΔΕΙΚΤΩΝ!R173/ΣΥΝΘΕΣΗ_ΔΕΙΚΤΩΝ!R172)</f>
        <v>-4.8426244757879032E-3</v>
      </c>
      <c r="S171" s="84">
        <f>LN(ΣΥΝΘΕΣΗ_ΔΕΙΚΤΩΝ!S173/ΣΥΝΘΕΣΗ_ΔΕΙΚΤΩΝ!S172)</f>
        <v>-4.5351551653911512E-3</v>
      </c>
      <c r="T171" s="84">
        <f>LN(ΣΥΝΘΕΣΗ_ΔΕΙΚΤΩΝ!T173/ΣΥΝΘΕΣΗ_ΔΕΙΚΤΩΝ!T172)</f>
        <v>-1.4742281737203431E-2</v>
      </c>
      <c r="U171" s="84">
        <f>LN(ΣΥΝΘΕΣΗ_ΔΕΙΚΤΩΝ!U173/ΣΥΝΘΕΣΗ_ΔΕΙΚΤΩΝ!U172)</f>
        <v>-2.580788395587259E-2</v>
      </c>
      <c r="V171" s="84">
        <f>LN(ΣΥΝΘΕΣΗ_ΔΕΙΚΤΩΝ!V173/ΣΥΝΘΕΣΗ_ΔΕΙΚΤΩΝ!V172)</f>
        <v>1.1090686694158356E-2</v>
      </c>
      <c r="W171" s="84">
        <f>LN(ΣΥΝΘΕΣΗ_ΔΕΙΚΤΩΝ!W173/ΣΥΝΘΕΣΗ_ΔΕΙΚΤΩΝ!W172)</f>
        <v>7.7700468619318584E-3</v>
      </c>
      <c r="X171" s="85">
        <f>LN(ΣΥΝΘΕΣΗ_ΔΕΙΚΤΩΝ!X173/ΣΥΝΘΕΣΗ_ΔΕΙΚΤΩΝ!X172)</f>
        <v>0</v>
      </c>
      <c r="Y171" s="90">
        <f>LN(ΣΥΝΘΕΣΗ_ΔΕΙΚΤΩΝ!AM171/ΣΥΝΘΕΣΗ_ΔΕΙΚΤΩΝ!AM170)</f>
        <v>2.5566293491092037E-3</v>
      </c>
    </row>
    <row r="172" spans="9:25" x14ac:dyDescent="0.25">
      <c r="I172" s="83">
        <v>43073</v>
      </c>
      <c r="J172" s="84">
        <v>-9.5694510161506725E-3</v>
      </c>
      <c r="K172" s="84">
        <v>-2.3609865639133736E-2</v>
      </c>
      <c r="L172" s="84">
        <v>-1.6000341346441189E-2</v>
      </c>
      <c r="M172" s="84">
        <f>LN(ΣΥΝΘΕΣΗ_ΔΕΙΚΤΩΝ!M174/ΣΥΝΘΕΣΗ_ΔΕΙΚΤΩΝ!M173)</f>
        <v>-6.688988150796652E-3</v>
      </c>
      <c r="N172" s="84">
        <f>LN(ΣΥΝΘΕΣΗ_ΔΕΙΚΤΩΝ!N174/ΣΥΝΘΕΣΗ_ΔΕΙΚΤΩΝ!N173)</f>
        <v>-2.3798329554086912E-2</v>
      </c>
      <c r="O172" s="84">
        <f>LN(ΣΥΝΘΕΣΗ_ΔΕΙΚΤΩΝ!O174/ΣΥΝΘΕΣΗ_ΔΕΙΚΤΩΝ!O173)</f>
        <v>-2.2599831917240919E-2</v>
      </c>
      <c r="P172" s="84">
        <f>LN(ΣΥΝΘΕΣΗ_ΔΕΙΚΤΩΝ!P174/ΣΥΝΘΕΣΗ_ΔΕΙΚΤΩΝ!P173)</f>
        <v>-4.962789342128902E-3</v>
      </c>
      <c r="Q172" s="84">
        <f>LN(ΣΥΝΘΕΣΗ_ΔΕΙΚΤΩΝ!Q174/ΣΥΝΘΕΣΗ_ΔΕΙΚΤΩΝ!Q173)</f>
        <v>4.5059619207061365E-3</v>
      </c>
      <c r="R172" s="84">
        <f>LN(ΣΥΝΘΕΣΗ_ΔΕΙΚΤΩΝ!R174/ΣΥΝΘΕΣΗ_ΔΕΙΚΤΩΝ!R173)</f>
        <v>2.9083878959570019E-3</v>
      </c>
      <c r="S172" s="84">
        <f>LN(ΣΥΝΘΕΣΗ_ΔΕΙΚΤΩΝ!S174/ΣΥΝΘΕΣΗ_ΔΕΙΚΤΩΝ!S173)</f>
        <v>-2.0666636808559222E-2</v>
      </c>
      <c r="T172" s="84">
        <f>LN(ΣΥΝΘΕΣΗ_ΔΕΙΚΤΩΝ!T174/ΣΥΝΘΕΣΗ_ΔΕΙΚΤΩΝ!T173)</f>
        <v>-4.962789342128902E-3</v>
      </c>
      <c r="U172" s="84">
        <f>LN(ΣΥΝΘΕΣΗ_ΔΕΙΚΤΩΝ!U174/ΣΥΝΘΕΣΗ_ΔΕΙΚΤΩΝ!U173)</f>
        <v>1.2987195526811112E-2</v>
      </c>
      <c r="V172" s="84">
        <f>LN(ΣΥΝΘΕΣΗ_ΔΕΙΚΤΩΝ!V174/ΣΥΝΘΕΣΗ_ΔΕΙΚΤΩΝ!V173)</f>
        <v>7.3260400920728812E-3</v>
      </c>
      <c r="W172" s="84">
        <f>LN(ΣΥΝΘΕΣΗ_ΔΕΙΚΤΩΝ!W174/ΣΥΝΘΕΣΗ_ΔΕΙΚΤΩΝ!W173)</f>
        <v>-9.3313274288843052E-3</v>
      </c>
      <c r="X172" s="85">
        <f>LN(ΣΥΝΘΕΣΗ_ΔΕΙΚΤΩΝ!X174/ΣΥΝΘΕΣΗ_ΔΕΙΚΤΩΝ!X173)</f>
        <v>-2.3837913552762504E-3</v>
      </c>
      <c r="Y172" s="90">
        <f>LN(ΣΥΝΘΕΣΗ_ΔΕΙΚΤΩΝ!AM172/ΣΥΝΘΕΣΗ_ΔΕΙΚΤΩΝ!AM171)</f>
        <v>1.1364521919074408E-2</v>
      </c>
    </row>
    <row r="173" spans="9:25" x14ac:dyDescent="0.25">
      <c r="I173" s="83">
        <v>43074</v>
      </c>
      <c r="J173" s="84">
        <v>9.5694510161506725E-3</v>
      </c>
      <c r="K173" s="84">
        <v>-1.7079423451562587E-3</v>
      </c>
      <c r="L173" s="84">
        <v>4.5059619207061365E-3</v>
      </c>
      <c r="M173" s="84">
        <f>LN(ΣΥΝΘΕΣΗ_ΔΕΙΚΤΩΝ!M175/ΣΥΝΘΕΣΗ_ΔΕΙΚΤΩΝ!M174)</f>
        <v>-2.7212563524884815E-2</v>
      </c>
      <c r="N173" s="84">
        <f>LN(ΣΥΝΘΕΣΗ_ΔΕΙΚΤΩΝ!N175/ΣΥΝΘΕΣΗ_ΔΕΙΚΤΩΝ!N174)</f>
        <v>-1.5831465216680739E-2</v>
      </c>
      <c r="O173" s="84">
        <f>LN(ΣΥΝΘΕΣΗ_ΔΕΙΚΤΩΝ!O175/ΣΥΝΘΕΣΗ_ΔΕΙΚΤΩΝ!O174)</f>
        <v>-5.7306747089850953E-3</v>
      </c>
      <c r="P173" s="84">
        <f>LN(ΣΥΝΘΕΣΗ_ΔΕΙΚΤΩΝ!P175/ΣΥΝΘΕΣΗ_ΔΕΙΚΤΩΝ!P174)</f>
        <v>8.9153636579523288E-3</v>
      </c>
      <c r="Q173" s="84">
        <f>LN(ΣΥΝΘΕΣΗ_ΔΕΙΚΤΩΝ!Q175/ΣΥΝΘΕΣΗ_ΔΕΙΚΤΩΝ!Q174)</f>
        <v>-1.2853472206637586E-3</v>
      </c>
      <c r="R173" s="84">
        <f>LN(ΣΥΝΘΕΣΗ_ΔΕΙΚΤΩΝ!R175/ΣΥΝΘΕΣΗ_ΔΕΙΚΤΩΝ!R174)</f>
        <v>9.6339858811337904E-3</v>
      </c>
      <c r="S173" s="84">
        <f>LN(ΣΥΝΘΕΣΗ_ΔΕΙΚΤΩΝ!S175/ΣΥΝΘΕΣΗ_ΔΕΙΚΤΩΝ!S174)</f>
        <v>-2.8237170181609886E-2</v>
      </c>
      <c r="T173" s="84">
        <f>LN(ΣΥΝΘΕΣΗ_ΔΕΙΚΤΩΝ!T175/ΣΥΝΘΕΣΗ_ΔΕΙΚΤΩΝ!T174)</f>
        <v>-1.0000083334583534E-2</v>
      </c>
      <c r="U173" s="84">
        <f>LN(ΣΥΝΘΕΣΗ_ΔΕΙΚΤΩΝ!U175/ΣΥΝΘΕΣΗ_ΔΕΙΚΤΩΝ!U174)</f>
        <v>0</v>
      </c>
      <c r="V173" s="84">
        <f>LN(ΣΥΝΘΕΣΗ_ΔΕΙΚΤΩΝ!V175/ΣΥΝΘΕΣΗ_ΔΕΙΚΤΩΝ!V174)</f>
        <v>-2.4008540052009156E-2</v>
      </c>
      <c r="W173" s="84">
        <f>LN(ΣΥΝΘΕΣΗ_ΔΕΙΚΤΩΝ!W175/ΣΥΝΘΕΣΗ_ΔΕΙΚΤΩΝ!W174)</f>
        <v>-1.0997754209541398E-2</v>
      </c>
      <c r="X173" s="85">
        <f>LN(ΣΥΝΘΕΣΗ_ΔΕΙΚΤΩΝ!X175/ΣΥΝΘΕΣΗ_ΔΕΙΚΤΩΝ!X174)</f>
        <v>0</v>
      </c>
      <c r="Y173" s="90">
        <f>LN(ΣΥΝΘΕΣΗ_ΔΕΙΚΤΩΝ!AM173/ΣΥΝΘΕΣΗ_ΔΕΙΚΤΩΝ!AM172)</f>
        <v>-9.1513553791595838E-3</v>
      </c>
    </row>
    <row r="174" spans="9:25" x14ac:dyDescent="0.25">
      <c r="I174" s="83">
        <v>43075</v>
      </c>
      <c r="J174" s="84">
        <v>0</v>
      </c>
      <c r="K174" s="84">
        <v>2.0305266160745523E-2</v>
      </c>
      <c r="L174" s="84">
        <v>-1.2853472206637586E-3</v>
      </c>
      <c r="M174" s="84">
        <f>LN(ΣΥΝΘΕΣΗ_ΔΕΙΚΤΩΝ!M176/ΣΥΝΘΕΣΗ_ΔΕΙΚΤΩΝ!M175)</f>
        <v>2.8889009852137069E-2</v>
      </c>
      <c r="N174" s="84">
        <f>LN(ΣΥΝΘΕΣΗ_ΔΕΙΚΤΩΝ!N176/ΣΥΝΘΕΣΗ_ΔΕΙΚΤΩΝ!N175)</f>
        <v>1.7400913616257917E-2</v>
      </c>
      <c r="O174" s="84">
        <f>LN(ΣΥΝΘΕΣΗ_ΔΕΙΚΤΩΝ!O176/ΣΥΝΘΕΣΗ_ΔΕΙΚΤΩΝ!O175)</f>
        <v>8.0137807235536162E-3</v>
      </c>
      <c r="P174" s="84">
        <f>LN(ΣΥΝΘΕΣΗ_ΔΕΙΚΤΩΝ!P176/ΣΥΝΘΕΣΗ_ΔΕΙΚΤΩΝ!P175)</f>
        <v>-3.9525743158234693E-3</v>
      </c>
      <c r="Q174" s="84">
        <f>LN(ΣΥΝΘΕΣΗ_ΔΕΙΚΤΩΝ!Q176/ΣΥΝΘΕΣΗ_ΔΕΙΚΤΩΝ!Q175)</f>
        <v>-6.4516352814887193E-3</v>
      </c>
      <c r="R174" s="84">
        <f>LN(ΣΥΝΘΕΣΗ_ΔΕΙΚΤΩΝ!R176/ΣΥΝΘΕΣΗ_ΔΕΙΚΤΩΝ!R175)</f>
        <v>0</v>
      </c>
      <c r="S174" s="84">
        <f>LN(ΣΥΝΘΕΣΗ_ΔΕΙΚΤΩΝ!S176/ΣΥΝΘΕΣΗ_ΔΕΙΚΤΩΝ!S175)</f>
        <v>2.3585999005879075E-2</v>
      </c>
      <c r="T174" s="84">
        <f>LN(ΣΥΝΘΕΣΗ_ΔΕΙΚΤΩΝ!T176/ΣΥΝΘΕΣΗ_ΔΕΙΚΤΩΝ!T175)</f>
        <v>1.0994613501091816E-2</v>
      </c>
      <c r="U174" s="84">
        <f>LN(ΣΥΝΘΕΣΗ_ΔΕΙΚΤΩΝ!U176/ΣΥΝΘΕΣΗ_ΔΕΙΚΤΩΝ!U175)</f>
        <v>0</v>
      </c>
      <c r="V174" s="84">
        <f>LN(ΣΥΝΘΕΣΗ_ΔΕΙΚΤΩΝ!V176/ΣΥΝΘΕΣΗ_ΔΕΙΚΤΩΝ!V175)</f>
        <v>9.3023926623136306E-3</v>
      </c>
      <c r="W174" s="84">
        <f>LN(ΣΥΝΘΕΣΗ_ΔΕΙΚΤΩΝ!W176/ΣΥΝΘΕΣΗ_ΔΕΙΚΤΩΝ!W175)</f>
        <v>-2.3981964686485439E-2</v>
      </c>
      <c r="X174" s="85">
        <f>LN(ΣΥΝΘΕΣΗ_ΔΕΙΚΤΩΝ!X176/ΣΥΝΘΕΣΗ_ΔΕΙΚΤΩΝ!X175)</f>
        <v>0</v>
      </c>
      <c r="Y174" s="90">
        <f>LN(ΣΥΝΘΕΣΗ_ΔΕΙΚΤΩΝ!AM174/ΣΥΝΘΕΣΗ_ΔΕΙΚΤΩΝ!AM173)</f>
        <v>-1.5500184670253436E-2</v>
      </c>
    </row>
    <row r="175" spans="9:25" x14ac:dyDescent="0.25">
      <c r="I175" s="83">
        <v>43076</v>
      </c>
      <c r="J175" s="84">
        <v>-8.3682496705166903E-3</v>
      </c>
      <c r="K175" s="84">
        <v>-1.6892293564505525E-2</v>
      </c>
      <c r="L175" s="84">
        <v>-6.4516352814887193E-3</v>
      </c>
      <c r="M175" s="84">
        <f>LN(ΣΥΝΘΕΣΗ_ΔΕΙΚΤΩΝ!M177/ΣΥΝΘΕΣΗ_ΔΕΙΚΤΩΝ!M176)</f>
        <v>8.3403319162189508E-3</v>
      </c>
      <c r="N175" s="84">
        <f>LN(ΣΥΝΘΕΣΗ_ΔΕΙΚΤΩΝ!N177/ΣΥΝΘΕΣΗ_ΔΕΙΚΤΩΝ!N176)</f>
        <v>6.772622917818198E-3</v>
      </c>
      <c r="O175" s="84">
        <f>LN(ΣΥΝΘΕΣΗ_ΔΕΙΚΤΩΝ!O177/ΣΥΝΘΕΣΗ_ΔΕΙΚΤΩΝ!O176)</f>
        <v>-2.2831060145685209E-3</v>
      </c>
      <c r="P175" s="84">
        <f>LN(ΣΥΝΘΕΣΗ_ΔΕΙΚΤΩΝ!P177/ΣΥΝΘΕΣΗ_ΔΕΙΚΤΩΝ!P176)</f>
        <v>0</v>
      </c>
      <c r="Q175" s="84">
        <f>LN(ΣΥΝΘΕΣΗ_ΔΕΙΚΤΩΝ!Q177/ΣΥΝΘΕΣΗ_ΔΕΙΚΤΩΝ!Q176)</f>
        <v>3.23102058144654E-3</v>
      </c>
      <c r="R175" s="84">
        <f>LN(ΣΥΝΘΕΣΗ_ΔΕΙΚΤΩΝ!R177/ΣΥΝΘΕΣΗ_ΔΕΙΚΤΩΝ!R176)</f>
        <v>6.6889881507967101E-3</v>
      </c>
      <c r="S175" s="84">
        <f>LN(ΣΥΝΘΕΣΗ_ΔΕΙΚΤΩΝ!S177/ΣΥΝΘΕΣΗ_ΔΕΙΚΤΩΝ!S176)</f>
        <v>6.9686693160934355E-3</v>
      </c>
      <c r="T175" s="84">
        <f>LN(ΣΥΝΘΕΣΗ_ΔΕΙΚΤΩΝ!T177/ΣΥΝΘΕΣΗ_ΔΕΙΚΤΩΝ!T176)</f>
        <v>1.577942010396521E-2</v>
      </c>
      <c r="U175" s="84">
        <f>LN(ΣΥΝΘΕΣΗ_ΔΕΙΚΤΩΝ!U177/ΣΥΝΘΕΣΗ_ΔΕΙΚΤΩΝ!U176)</f>
        <v>0</v>
      </c>
      <c r="V175" s="84">
        <f>LN(ΣΥΝΘΕΣΗ_ΔΕΙΚΤΩΝ!V177/ΣΥΝΘΕΣΗ_ΔΕΙΚΤΩΝ!V176)</f>
        <v>9.2166551049240476E-3</v>
      </c>
      <c r="W175" s="84">
        <f>LN(ΣΥΝΘΕΣΗ_ΔΕΙΚΤΩΝ!W177/ΣΥΝΘΕΣΗ_ΔΕΙΚΤΩΝ!W176)</f>
        <v>8.0580613297624414E-3</v>
      </c>
      <c r="X175" s="85">
        <f>LN(ΣΥΝΘΕΣΗ_ΔΕΙΚΤΩΝ!X177/ΣΥΝΘΕΣΗ_ΔΕΙΚΤΩΝ!X176)</f>
        <v>2.3837913552761975E-3</v>
      </c>
      <c r="Y175" s="90">
        <f>LN(ΣΥΝΘΕΣΗ_ΔΕΙΚΤΩΝ!AM175/ΣΥΝΘΕΣΗ_ΔΕΙΚΤΩΝ!AM174)</f>
        <v>-3.9781665128939599E-3</v>
      </c>
    </row>
    <row r="176" spans="9:25" x14ac:dyDescent="0.25">
      <c r="I176" s="83">
        <v>43077</v>
      </c>
      <c r="J176" s="84">
        <v>2.6067826769917684E-2</v>
      </c>
      <c r="K176" s="84">
        <v>7.7024134609129435E-2</v>
      </c>
      <c r="L176" s="84">
        <v>3.23102058144654E-3</v>
      </c>
      <c r="M176" s="84">
        <f>LN(ΣΥΝΘΕΣΗ_ΔΕΙΚΤΩΝ!M178/ΣΥΝΘΕΣΗ_ΔΕΙΚΤΩΝ!M177)</f>
        <v>-1.1696039763191187E-2</v>
      </c>
      <c r="N176" s="84">
        <f>LN(ΣΥΝΘΕΣΗ_ΔΕΙΚΤΩΝ!N178/ΣΥΝΘΕΣΗ_ΔΕΙΚΤΩΝ!N177)</f>
        <v>1.0378828124200214E-3</v>
      </c>
      <c r="O176" s="84">
        <f>LN(ΣΥΝΘΕΣΗ_ΔΕΙΚΤΩΝ!O178/ΣΥΝΘΕΣΗ_ΔΕΙΚΤΩΝ!O177)</f>
        <v>1.5873349156290163E-2</v>
      </c>
      <c r="P176" s="84">
        <f>LN(ΣΥΝΘΕΣΗ_ΔΕΙΚΤΩΝ!P178/ΣΥΝΘΕΣΗ_ΔΕΙΚΤΩΝ!P177)</f>
        <v>-3.8349805374865979E-2</v>
      </c>
      <c r="Q176" s="84">
        <f>LN(ΣΥΝΘΕΣΗ_ΔΕΙΚΤΩΝ!Q178/ΣΥΝΘΕΣΗ_ΔΕΙΚΤΩΝ!Q177)</f>
        <v>1.4093763075859521E-2</v>
      </c>
      <c r="R176" s="84">
        <f>LN(ΣΥΝΘΕΣΗ_ΔΕΙΚΤΩΝ!R178/ΣΥΝΘΕΣΗ_ΔΕΙΚΤΩΝ!R177)</f>
        <v>4.7506027585977988E-3</v>
      </c>
      <c r="S176" s="84">
        <f>LN(ΣΥΝΘΕΣΗ_ΔΕΙΚΤΩΝ!S178/ΣΥΝΘΕΣΗ_ΔΕΙΚΤΩΝ!S177)</f>
        <v>-6.9686693160934277E-3</v>
      </c>
      <c r="T176" s="84">
        <f>LN(ΣΥΝΘΕΣΗ_ΔΕΙΚΤΩΝ!T178/ΣΥΝΘΕΣΗ_ΔΕΙΚΤΩΝ!T177)</f>
        <v>5.3671756067399969E-3</v>
      </c>
      <c r="U176" s="84">
        <f>LN(ΣΥΝΘΕΣΗ_ΔΕΙΚΤΩΝ!U178/ΣΥΝΘΕΣΗ_ΔΕΙΚΤΩΝ!U177)</f>
        <v>0</v>
      </c>
      <c r="V176" s="84">
        <f>LN(ΣΥΝΘΕΣΗ_ΔΕΙΚΤΩΝ!V178/ΣΥΝΘΕΣΗ_ΔΕΙΚΤΩΝ!V177)</f>
        <v>-9.2166551049239522E-3</v>
      </c>
      <c r="W176" s="84">
        <f>LN(ΣΥΝΘΕΣΗ_ΔΕΙΚΤΩΝ!W178/ΣΥΝΘΕΣΗ_ΔΕΙΚΤΩΝ!W177)</f>
        <v>0</v>
      </c>
      <c r="X176" s="85">
        <f>LN(ΣΥΝΘΕΣΗ_ΔΕΙΚΤΩΝ!X178/ΣΥΝΘΕΣΗ_ΔΕΙΚΤΩΝ!X177)</f>
        <v>0</v>
      </c>
      <c r="Y176" s="90">
        <f>LN(ΣΥΝΘΕΣΗ_ΔΕΙΚΤΩΝ!AM176/ΣΥΝΘΕΣΗ_ΔΕΙΚΤΩΝ!AM175)</f>
        <v>1.6892243886610511E-3</v>
      </c>
    </row>
    <row r="177" spans="9:25" x14ac:dyDescent="0.25">
      <c r="I177" s="83">
        <v>43080</v>
      </c>
      <c r="J177" s="84">
        <v>-5.8651194523981339E-3</v>
      </c>
      <c r="K177" s="84">
        <v>-2.0717872503747143E-2</v>
      </c>
      <c r="L177" s="84">
        <v>1.4093763075859521E-2</v>
      </c>
      <c r="M177" s="84">
        <f>LN(ΣΥΝΘΕΣΗ_ΔΕΙΚΤΩΝ!M179/ΣΥΝΘΕΣΗ_ΔΕΙΚΤΩΝ!M178)</f>
        <v>-1.6820861829848262E-3</v>
      </c>
      <c r="N177" s="84">
        <f>LN(ΣΥΝΘΕΣΗ_ΔΕΙΚΤΩΝ!N179/ΣΥΝΘΕΣΗ_ΔΕΙΚΤΩΝ!N178)</f>
        <v>0</v>
      </c>
      <c r="O177" s="84">
        <f>LN(ΣΥΝΘΕΣΗ_ΔΕΙΚΤΩΝ!O179/ΣΥΝΘΕΣΗ_ΔΕΙΚΤΩΝ!O178)</f>
        <v>-6.7720349099445847E-3</v>
      </c>
      <c r="P177" s="84">
        <f>LN(ΣΥΝΘΕΣΗ_ΔΕΙΚΤΩΝ!P179/ΣΥΝΘΕΣΗ_ΔΕΙΚΤΩΝ!P178)</f>
        <v>-8.2645098498934245E-3</v>
      </c>
      <c r="Q177" s="84">
        <f>LN(ΣΥΝΘΕΣΗ_ΔΕΙΚΤΩΝ!Q179/ΣΥΝΘΕΣΗ_ΔΕΙΚΤΩΝ!Q178)</f>
        <v>0</v>
      </c>
      <c r="R177" s="84">
        <f>LN(ΣΥΝΘΕΣΗ_ΔΕΙΚΤΩΝ!R179/ΣΥΝΘΕΣΗ_ΔΕΙΚΤΩΝ!R178)</f>
        <v>1.3182865114878272E-2</v>
      </c>
      <c r="S177" s="84">
        <f>LN(ΣΥΝΘΕΣΗ_ΔΕΙΚΤΩΝ!S179/ΣΥΝΘΕΣΗ_ΔΕΙΚΤΩΝ!S178)</f>
        <v>3.6617363238223309E-2</v>
      </c>
      <c r="T177" s="84">
        <f>LN(ΣΥΝΘΕΣΗ_ΔΕΙΚΤΩΝ!T179/ΣΥΝΘΕΣΗ_ΔΕΙΚΤΩΝ!T178)</f>
        <v>-1.7178336535084628E-2</v>
      </c>
      <c r="U177" s="84">
        <f>LN(ΣΥΝΘΕΣΗ_ΔΕΙΚΤΩΝ!U179/ΣΥΝΘΕΣΗ_ΔΕΙΚΤΩΝ!U178)</f>
        <v>-3.2789822822990956E-2</v>
      </c>
      <c r="V177" s="84">
        <f>LN(ΣΥΝΘΕΣΗ_ΔΕΙΚΤΩΝ!V179/ΣΥΝΘΕΣΗ_ΔΕΙΚΤΩΝ!V178)</f>
        <v>-1.68071183163814E-2</v>
      </c>
      <c r="W177" s="84">
        <f>LN(ΣΥΝΘΕΣΗ_ΔΕΙΚΤΩΝ!W179/ΣΥΝΘΕΣΗ_ΔΕΙΚΤΩΝ!W178)</f>
        <v>0</v>
      </c>
      <c r="X177" s="85">
        <f>LN(ΣΥΝΘΕΣΗ_ΔΕΙΚΤΩΝ!X179/ΣΥΝΘΕΣΗ_ΔΕΙΚΤΩΝ!X178)</f>
        <v>2.3781224049674193E-3</v>
      </c>
      <c r="Y177" s="90">
        <f>LN(ΣΥΝΘΕΣΗ_ΔΕΙΚΤΩΝ!AM177/ΣΥΝΘΕΣΗ_ΔΕΙΚΤΩΝ!AM176)</f>
        <v>1.6278226442307326E-2</v>
      </c>
    </row>
    <row r="178" spans="9:25" x14ac:dyDescent="0.25">
      <c r="I178" s="83">
        <v>43081</v>
      </c>
      <c r="J178" s="84">
        <v>-3.5356548323076439E-3</v>
      </c>
      <c r="K178" s="84">
        <v>-1.6116038943415328E-3</v>
      </c>
      <c r="L178" s="84">
        <v>0</v>
      </c>
      <c r="M178" s="84">
        <f>LN(ΣΥΝΘΕΣΗ_ΔΕΙΚΤΩΝ!M180/ΣΥΝΘΕΣΗ_ΔΕΙΚΤΩΝ!M179)</f>
        <v>6.7114345879867778E-3</v>
      </c>
      <c r="N178" s="84">
        <f>LN(ΣΥΝΘΕΣΗ_ΔΕΙΚΤΩΝ!N180/ΣΥΝΘΕΣΗ_ΔΕΙΚΤΩΝ!N179)</f>
        <v>-1.9906367116803016E-2</v>
      </c>
      <c r="O178" s="84">
        <f>LN(ΣΥΝΘΕΣΗ_ΔΕΙΚΤΩΝ!O180/ΣΥΝΘΕΣΗ_ΔΕΙΚΤΩΝ!O179)</f>
        <v>7.8962621222255398E-3</v>
      </c>
      <c r="P178" s="84">
        <f>LN(ΣΥΝΘΕΣΗ_ΔΕΙΚΤΩΝ!P180/ΣΥΝΘΕΣΗ_ΔΕΙΚΤΩΝ!P179)</f>
        <v>1.0320009031989449E-2</v>
      </c>
      <c r="Q178" s="84">
        <f>LN(ΣΥΝΘΕΣΗ_ΔΕΙΚΤΩΝ!Q180/ΣΥΝΘΕΣΗ_ΔΕΙΚΤΩΝ!Q179)</f>
        <v>-1.6677743841784592E-2</v>
      </c>
      <c r="R178" s="84">
        <f>LN(ΣΥΝΘΕΣΗ_ΔΕΙΚΤΩΝ!R180/ΣΥΝΘΕΣΗ_ΔΕΙΚΤΩΝ!R179)</f>
        <v>2.9495225697634759E-2</v>
      </c>
      <c r="S178" s="84">
        <f>LN(ΣΥΝΘΕΣΗ_ΔΕΙΚΤΩΝ!S180/ΣΥΝΘΕΣΗ_ΔΕΙΚΤΩΝ!S179)</f>
        <v>0</v>
      </c>
      <c r="T178" s="84">
        <f>LN(ΣΥΝΘΕΣΗ_ΔΕΙΚΤΩΝ!T180/ΣΥΝΘΕΣΗ_ΔΕΙΚΤΩΝ!T179)</f>
        <v>1.4742281737203431E-2</v>
      </c>
      <c r="U178" s="84">
        <f>LN(ΣΥΝΘΕΣΗ_ΔΕΙΚΤΩΝ!U180/ΣΥΝΘΕΣΗ_ΔΕΙΚΤΩΝ!U179)</f>
        <v>-1.3423020332140661E-2</v>
      </c>
      <c r="V178" s="84">
        <f>LN(ΣΥΝΘΕΣΗ_ΔΕΙΚΤΩΝ!V180/ΣΥΝΘΕΣΗ_ΔΕΙΚΤΩΝ!V179)</f>
        <v>-1.901197948857189E-2</v>
      </c>
      <c r="W178" s="84">
        <f>LN(ΣΥΝΘΕΣΗ_ΔΕΙΚΤΩΝ!W180/ΣΥΝΘΕΣΗ_ΔΕΙΚΤΩΝ!W179)</f>
        <v>3.1598205450166228E-2</v>
      </c>
      <c r="X178" s="85">
        <f>LN(ΣΥΝΘΕΣΗ_ΔΕΙΚΤΩΝ!X180/ΣΥΝΘΕΣΗ_ΔΕΙΚΤΩΝ!X179)</f>
        <v>0</v>
      </c>
      <c r="Y178" s="90">
        <f>LN(ΣΥΝΘΕΣΗ_ΔΕΙΚΤΩΝ!AM178/ΣΥΝΘΕΣΗ_ΔΕΙΚΤΩΝ!AM177)</f>
        <v>-3.0422078777136807E-3</v>
      </c>
    </row>
    <row r="179" spans="9:25" x14ac:dyDescent="0.25">
      <c r="I179" s="83">
        <v>43082</v>
      </c>
      <c r="J179" s="84">
        <v>3.5356548323075758E-3</v>
      </c>
      <c r="K179" s="84">
        <v>6.4308903302903314E-3</v>
      </c>
      <c r="L179" s="84">
        <v>-1.6677743841784592E-2</v>
      </c>
      <c r="M179" s="84">
        <f>LN(ΣΥΝΘΕΣΗ_ΔΕΙΚΤΩΝ!M181/ΣΥΝΘΕΣΗ_ΔΕΙΚΤΩΝ!M180)</f>
        <v>2.1506205220963463E-2</v>
      </c>
      <c r="N179" s="84">
        <f>LN(ΣΥΝΘΕΣΗ_ΔΕΙΚΤΩΝ!N181/ΣΥΝΘΕΣΗ_ΔΕΙΚΤΩΝ!N180)</f>
        <v>-1.2779726646398882E-2</v>
      </c>
      <c r="O179" s="84">
        <f>LN(ΣΥΝΘΕΣΗ_ΔΕΙΚΤΩΝ!O181/ΣΥΝΘΕΣΗ_ΔΕΙΚΤΩΝ!O180)</f>
        <v>-1.1242272122808802E-3</v>
      </c>
      <c r="P179" s="84">
        <f>LN(ΣΥΝΘΕΣΗ_ΔΕΙΚΤΩΝ!P181/ΣΥΝΘΕΣΗ_ΔΕΙΚΤΩΝ!P180)</f>
        <v>1.8311803642337688E-2</v>
      </c>
      <c r="Q179" s="84">
        <f>LN(ΣΥΝΘΕΣΗ_ΔΕΙΚΤΩΝ!Q181/ΣΥΝΘΕΣΗ_ΔΕΙΚΤΩΝ!Q180)</f>
        <v>2.5839807659250678E-3</v>
      </c>
      <c r="R179" s="84">
        <f>LN(ΣΥΝΘΕΣΗ_ΔΕΙΚΤΩΝ!R181/ΣΥΝΘΕΣΗ_ΔΕΙΚΤΩΝ!R180)</f>
        <v>5.4347959859569949E-3</v>
      </c>
      <c r="S179" s="84">
        <f>LN(ΣΥΝΘΕΣΗ_ΔΕΙΚΤΩΝ!S181/ΣΥΝΘΕΣΗ_ΔΕΙΚΤΩΝ!S180)</f>
        <v>3.3152207316900335E-2</v>
      </c>
      <c r="T179" s="84">
        <f>LN(ΣΥΝΘΕΣΗ_ΔΕΙΚΤΩΝ!T181/ΣΥΝΘΕΣΗ_ΔΕΙΚΤΩΝ!T180)</f>
        <v>2.436054797881121E-3</v>
      </c>
      <c r="U179" s="84">
        <f>LN(ΣΥΝΘΕΣΗ_ΔΕΙΚΤΩΝ!U181/ΣΥΝΘΕΣΗ_ΔΕΙΚΤΩΝ!U180)</f>
        <v>2.6668247082161273E-2</v>
      </c>
      <c r="V179" s="84">
        <f>LN(ΣΥΝΘΕΣΗ_ΔΕΙΚΤΩΝ!V181/ΣΥΝΘΕΣΗ_ΔΕΙΚΤΩΝ!V180)</f>
        <v>1.7126964792800636E-2</v>
      </c>
      <c r="W179" s="84">
        <f>LN(ΣΥΝΘΕΣΗ_ΔΕΙΚΤΩΝ!W181/ΣΥΝΘΕΣΗ_ΔΕΙΚΤΩΝ!W180)</f>
        <v>3.5144946302769674E-2</v>
      </c>
      <c r="X179" s="85">
        <f>LN(ΣΥΝΘΕΣΗ_ΔΕΙΚΤΩΝ!X181/ΣΥΝΘΕΣΗ_ΔΕΙΚΤΩΝ!X180)</f>
        <v>1.1806512586989044E-2</v>
      </c>
      <c r="Y179" s="90">
        <f>LN(ΣΥΝΘΕΣΗ_ΔΕΙΚΤΩΝ!AM179/ΣΥΝΘΕΣΗ_ΔΕΙΚΤΩΝ!AM178)</f>
        <v>-4.0625359709231583E-5</v>
      </c>
    </row>
    <row r="180" spans="9:25" x14ac:dyDescent="0.25">
      <c r="I180" s="83">
        <v>43083</v>
      </c>
      <c r="J180" s="84">
        <v>2.3256862164267183E-2</v>
      </c>
      <c r="K180" s="84">
        <v>1.1155494171785452E-2</v>
      </c>
      <c r="L180" s="84">
        <v>2.5839807659250678E-3</v>
      </c>
      <c r="M180" s="84">
        <f>LN(ΣΥΝΘΕΣΗ_ΔΕΙΚΤΩΝ!M182/ΣΥΝΘΕΣΗ_ΔΕΙΚΤΩΝ!M181)</f>
        <v>0</v>
      </c>
      <c r="N180" s="84">
        <f>LN(ΣΥΝΘΕΣΗ_ΔΕΙΚΤΩΝ!N182/ΣΥΝΘΕΣΗ_ΔΕΙΚΤΩΝ!N181)</f>
        <v>-3.2206147000421719E-3</v>
      </c>
      <c r="O180" s="84">
        <f>LN(ΣΥΝΘΕΣΗ_ΔΕΙΚΤΩΝ!O182/ΣΥΝΘΕΣΗ_ΔΕΙΚΤΩΝ!O181)</f>
        <v>-4.5095905059751489E-3</v>
      </c>
      <c r="P180" s="84">
        <f>LN(ΣΥΝΘΕΣΗ_ΔΕΙΚΤΩΝ!P182/ΣΥΝΘΕΣΗ_ΔΕΙΚΤΩΝ!P181)</f>
        <v>-2.0181641562371246E-3</v>
      </c>
      <c r="Q180" s="84">
        <f>LN(ΣΥΝΘΕΣΗ_ΔΕΙΚΤΩΝ!Q182/ΣΥΝΘΕΣΗ_ΔΕΙΚΤΩΝ!Q181)</f>
        <v>0</v>
      </c>
      <c r="R180" s="84">
        <f>LN(ΣΥΝΘΕΣΗ_ΔΕΙΚΤΩΝ!R182/ΣΥΝΘΕΣΗ_ΔΕΙΚΤΩΝ!R181)</f>
        <v>1.8050546417300189E-3</v>
      </c>
      <c r="S180" s="84">
        <f>LN(ΣΥΝΘΕΣΗ_ΔΕΙΚΤΩΝ!S182/ΣΥΝΘΕΣΗ_ΔΕΙΚΤΩΝ!S181)</f>
        <v>4.3384015985983623E-3</v>
      </c>
      <c r="T180" s="84">
        <f>LN(ΣΥΝΘΕΣΗ_ΔΕΙΚΤΩΝ!T182/ΣΥΝΘΕΣΗ_ΔΕΙΚΤΩΝ!T181)</f>
        <v>9.6853057344636791E-3</v>
      </c>
      <c r="U180" s="84">
        <f>LN(ΣΥΝΘΕΣΗ_ΔΕΙΚΤΩΝ!U182/ΣΥΝΘΕΣΗ_ΔΕΙΚΤΩΝ!U181)</f>
        <v>0</v>
      </c>
      <c r="V180" s="84">
        <f>LN(ΣΥΝΘΕΣΗ_ΔΕΙΚΤΩΝ!V182/ΣΥΝΘΕΣΗ_ΔΕΙΚΤΩΝ!V181)</f>
        <v>-1.9048194970694363E-2</v>
      </c>
      <c r="W180" s="84">
        <f>LN(ΣΥΝΘΕΣΗ_ΔΕΙΚΤΩΝ!W182/ΣΥΝΘΕΣΗ_ΔΕΙΚΤΩΝ!W181)</f>
        <v>8.9686699827603161E-3</v>
      </c>
      <c r="X180" s="85">
        <f>LN(ΣΥΝΘΕΣΗ_ΔΕΙΚΤΩΝ!X182/ΣΥΝΘΕΣΗ_ΔΕΙΚΤΩΝ!X181)</f>
        <v>-4.7058910374125048E-3</v>
      </c>
      <c r="Y180" s="90">
        <f>LN(ΣΥΝΘΕΣΗ_ΔΕΙΚΤΩΝ!AM180/ΣΥΝΘΕΣΗ_ΔΕΙΚΤΩΝ!AM179)</f>
        <v>1.5213302417061963E-2</v>
      </c>
    </row>
    <row r="181" spans="9:25" x14ac:dyDescent="0.25">
      <c r="I181" s="83">
        <v>43084</v>
      </c>
      <c r="J181" s="84">
        <v>0</v>
      </c>
      <c r="K181" s="84">
        <v>3.1645596029631616E-3</v>
      </c>
      <c r="L181" s="84">
        <v>0</v>
      </c>
      <c r="M181" s="84">
        <f>LN(ΣΥΝΘΕΣΗ_ΔΕΙΚΤΩΝ!M183/ΣΥΝΘΕΣΗ_ΔΕΙΚΤΩΝ!M182)</f>
        <v>4.8979689755469348E-3</v>
      </c>
      <c r="N181" s="84">
        <f>LN(ΣΥΝΘΕΣΗ_ΔΕΙΚΤΩΝ!N183/ΣΥΝΘΕΣΗ_ΔΕΙΚΤΩΝ!N182)</f>
        <v>2.9663191823558855E-2</v>
      </c>
      <c r="O181" s="84">
        <f>LN(ΣΥΝΘΕΣΗ_ΔΕΙΚΤΩΝ!O183/ΣΥΝΘΕΣΗ_ΔΕΙΚΤΩΝ!O182)</f>
        <v>1.1236073266925752E-2</v>
      </c>
      <c r="P181" s="84">
        <f>LN(ΣΥΝΘΕΣΗ_ΔΕΙΚΤΩΝ!P183/ΣΥΝΘΕΣΗ_ΔΕΙΚΤΩΝ!P182)</f>
        <v>6.0423144559626617E-3</v>
      </c>
      <c r="Q181" s="84">
        <f>LN(ΣΥΝΘΕΣΗ_ΔΕΙΚΤΩΝ!Q183/ΣΥΝΘΕΣΗ_ΔΕΙΚΤΩΝ!Q182)</f>
        <v>1.4093763075859521E-2</v>
      </c>
      <c r="R181" s="84">
        <f>LN(ΣΥΝΘΕΣΗ_ΔΕΙΚΤΩΝ!R183/ΣΥΝΘΕΣΗ_ΔΕΙΚΤΩΝ!R182)</f>
        <v>2.7569554038174213E-2</v>
      </c>
      <c r="S181" s="84">
        <f>LN(ΣΥΝΘΕΣΗ_ΔΕΙΚΤΩΝ!S183/ΣΥΝΘΕΣΗ_ΔΕΙΚΤΩΝ!S182)</f>
        <v>-8.695706967553932E-3</v>
      </c>
      <c r="T181" s="84">
        <f>LN(ΣΥΝΘΕΣΗ_ΔΕΙΚΤΩΝ!T183/ΣΥΝΘΕΣΗ_ΔΕΙΚΤΩΝ!T182)</f>
        <v>2.8505492997926259E-2</v>
      </c>
      <c r="U181" s="84">
        <f>LN(ΣΥΝΘΕΣΗ_ΔΕΙΚΤΩΝ!U183/ΣΥΝΘΕΣΗ_ΔΕΙΚΤΩΝ!U182)</f>
        <v>6.5574005461590396E-3</v>
      </c>
      <c r="V181" s="84">
        <f>LN(ΣΥΝΘΕΣΗ_ΔΕΙΚΤΩΝ!V183/ΣΥΝΘΕΣΗ_ΔΕΙΚΤΩΝ!V182)</f>
        <v>3.959046727100856E-2</v>
      </c>
      <c r="W181" s="84">
        <f>LN(ΣΥΝΘΕΣΗ_ΔΕΙΚΤΩΝ!W183/ΣΥΝΘΕΣΗ_ΔΕΙΚΤΩΝ!W182)</f>
        <v>0</v>
      </c>
      <c r="X181" s="85">
        <f>LN(ΣΥΝΘΕΣΗ_ΔΕΙΚΤΩΝ!X183/ΣΥΝΘΕΣΗ_ΔΕΙΚΤΩΝ!X182)</f>
        <v>-9.47874395454377E-3</v>
      </c>
      <c r="Y181" s="90">
        <f>LN(ΣΥΝΘΕΣΗ_ΔΕΙΚΤΩΝ!AM181/ΣΥΝΘΕΣΗ_ΔΕΙΚΤΩΝ!AM180)</f>
        <v>2.3476525194705458E-2</v>
      </c>
    </row>
    <row r="182" spans="9:25" x14ac:dyDescent="0.25">
      <c r="I182" s="83">
        <v>43087</v>
      </c>
      <c r="J182" s="84">
        <v>6.8728792877620504E-3</v>
      </c>
      <c r="K182" s="84">
        <v>9.4340322333584942E-3</v>
      </c>
      <c r="L182" s="84">
        <v>1.4093763075859521E-2</v>
      </c>
      <c r="M182" s="84">
        <f>LN(ΣΥΝΘΕΣΗ_ΔΕΙΚΤΩΝ!M184/ΣΥΝΘΕΣΗ_ΔΕΙΚΤΩΝ!M183)</f>
        <v>-1.3114942077828018E-2</v>
      </c>
      <c r="N182" s="84">
        <f>LN(ΣΥΝΘΕΣΗ_ΔΕΙΚΤΩΝ!N184/ΣΥΝΘΕΣΗ_ΔΕΙΚΤΩΝ!N183)</f>
        <v>-1.8967902706810924E-2</v>
      </c>
      <c r="O182" s="84">
        <f>LN(ΣΥΝΘΕΣΗ_ΔΕΙΚΤΩΝ!O184/ΣΥΝΘΕΣΗ_ΔΕΙΚΤΩΝ!O183)</f>
        <v>6.6815393334826471E-3</v>
      </c>
      <c r="P182" s="84">
        <f>LN(ΣΥΝΘΕΣΗ_ΔΕΙΚΤΩΝ!P184/ΣΥΝΘΕΣΗ_ΔΕΙΚΤΩΝ!P183)</f>
        <v>1.3958352250706855E-2</v>
      </c>
      <c r="Q182" s="84">
        <f>LN(ΣΥΝΘΕΣΗ_ΔΕΙΚΤΩΝ!Q184/ΣΥΝΘΕΣΗ_ΔΕΙΚΤΩΝ!Q183)</f>
        <v>-1.2730746467982078E-3</v>
      </c>
      <c r="R182" s="84">
        <f>LN(ΣΥΝΘΕΣΗ_ΔΕΙΚΤΩΝ!R184/ΣΥΝΘΕΣΗ_ΔΕΙΚΤΩΝ!R183)</f>
        <v>-5.2770571008437812E-3</v>
      </c>
      <c r="S182" s="84">
        <f>LN(ΣΥΝΘΕΣΗ_ΔΕΙΚΤΩΝ!S184/ΣΥΝΘΕΣΗ_ΔΕΙΚΤΩΝ!S183)</f>
        <v>-2.6550232094120954E-2</v>
      </c>
      <c r="T182" s="84">
        <f>LN(ΣΥΝΘΕΣΗ_ΔΕΙΚΤΩΝ!T184/ΣΥΝΘΕΣΗ_ΔΕΙΚΤΩΝ!T183)</f>
        <v>1.6260520871780107E-2</v>
      </c>
      <c r="U182" s="84">
        <f>LN(ΣΥΝΘΕΣΗ_ΔΕΙΚΤΩΝ!U184/ΣΥΝΘΕΣΗ_ΔΕΙΚΤΩΝ!U183)</f>
        <v>0</v>
      </c>
      <c r="V182" s="84">
        <f>LN(ΣΥΝΘΕΣΗ_ΔΕΙΚΤΩΝ!V184/ΣΥΝΘΕΣΗ_ΔΕΙΚΤΩΝ!V183)</f>
        <v>1.8315530306432976E-2</v>
      </c>
      <c r="W182" s="84">
        <f>LN(ΣΥΝΘΕΣΗ_ΔΕΙΚΤΩΝ!W184/ΣΥΝΘΕΣΗ_ΔΕΙΚΤΩΝ!W183)</f>
        <v>-2.9806281381377893E-3</v>
      </c>
      <c r="X182" s="85">
        <f>LN(ΣΥΝΘΕΣΗ_ΔΕΙΚΤΩΝ!X184/ΣΥΝΘΕΣΗ_ΔΕΙΚΤΩΝ!X183)</f>
        <v>4.7506027585977988E-3</v>
      </c>
      <c r="Y182" s="90">
        <f>LN(ΣΥΝΘΕΣΗ_ΔΕΙΚΤΩΝ!AM182/ΣΥΝΘΕΣΗ_ΔΕΙΚΤΩΝ!AM181)</f>
        <v>2.4750379523592392E-4</v>
      </c>
    </row>
    <row r="183" spans="9:25" x14ac:dyDescent="0.25">
      <c r="I183" s="83">
        <v>43088</v>
      </c>
      <c r="J183" s="84">
        <v>-4.5766670274117547E-3</v>
      </c>
      <c r="K183" s="84">
        <v>3.1250025431352807E-3</v>
      </c>
      <c r="L183" s="84">
        <v>-1.2730746467982078E-3</v>
      </c>
      <c r="M183" s="84">
        <f>LN(ΣΥΝΘΕΣΗ_ΔΕΙΚΤΩΝ!M185/ΣΥΝΘΕΣΗ_ΔΕΙΚΤΩΝ!M184)</f>
        <v>1.4742281737203431E-2</v>
      </c>
      <c r="N183" s="84">
        <f>LN(ΣΥΝΘΕΣΗ_ΔΕΙΚΤΩΝ!N185/ΣΥΝΘΕΣΗ_ΔΕΙΚΤΩΝ!N184)</f>
        <v>-9.6205979869824401E-3</v>
      </c>
      <c r="O183" s="84">
        <f>LN(ΣΥΝΘΕΣΗ_ΔΕΙΚΤΩΝ!O185/ΣΥΝΘΕΣΗ_ΔΕΙΚΤΩΝ!O184)</f>
        <v>1.1092624542857557E-3</v>
      </c>
      <c r="P183" s="84">
        <f>LN(ΣΥΝΘΕΣΗ_ΔΕΙΚΤΩΝ!P185/ΣΥΝΘΕΣΗ_ΔΕΙΚΤΩΝ!P184)</f>
        <v>-3.9682591756205112E-3</v>
      </c>
      <c r="Q183" s="84">
        <f>LN(ΣΥΝΘΕΣΗ_ΔΕΙΚΤΩΝ!Q185/ΣΥΝΘΕΣΗ_ΔΕΙΚΤΩΝ!Q184)</f>
        <v>1.0139503852439551E-2</v>
      </c>
      <c r="R183" s="84">
        <f>LN(ΣΥΝΘΕΣΗ_ΔΕΙΚΤΩΝ!R185/ΣΥΝΘΕΣΗ_ΔΕΙΚΤΩΝ!R184)</f>
        <v>1.2270092591814401E-2</v>
      </c>
      <c r="S183" s="84">
        <f>LN(ΣΥΝΘΕΣΗ_ΔΕΙΚΤΩΝ!S185/ΣΥΝΘΕΣΗ_ΔΕΙΚΤΩΝ!S184)</f>
        <v>2.6550232094120964E-2</v>
      </c>
      <c r="T183" s="84">
        <f>LN(ΣΥΝΘΕΣΗ_ΔΕΙΚΤΩΝ!T185/ΣΥΝΘΕΣΗ_ΔΕΙΚΤΩΝ!T184)</f>
        <v>6.8886609951853157E-3</v>
      </c>
      <c r="U183" s="84">
        <f>LN(ΣΥΝΘΕΣΗ_ΔΕΙΚΤΩΝ!U185/ΣΥΝΘΕΣΗ_ΔΕΙΚΤΩΝ!U184)</f>
        <v>0</v>
      </c>
      <c r="V183" s="84">
        <f>LN(ΣΥΝΘΕΣΗ_ΔΕΙΚΤΩΝ!V185/ΣΥΝΘΕΣΗ_ΔΕΙΚΤΩΝ!V184)</f>
        <v>7.2333045935200607E-3</v>
      </c>
      <c r="W183" s="84">
        <f>LN(ΣΥΝΘΕΣΗ_ΔΕΙΚΤΩΝ!W185/ΣΥΝΘΕΣΗ_ΔΕΙΚΤΩΝ!W184)</f>
        <v>1.9217147185778351E-2</v>
      </c>
      <c r="X183" s="85">
        <f>LN(ΣΥΝΘΕΣΗ_ΔΕΙΚΤΩΝ!X185/ΣΥΝΘΕΣΗ_ΔΕΙΚΤΩΝ!X184)</f>
        <v>4.728141195946116E-3</v>
      </c>
      <c r="Y183" s="90">
        <f>LN(ΣΥΝΘΕΣΗ_ΔΕΙΚΤΩΝ!AM183/ΣΥΝΘΕΣΗ_ΔΕΙΚΤΩΝ!AM182)</f>
        <v>2.0625666727014477E-2</v>
      </c>
    </row>
    <row r="184" spans="9:25" x14ac:dyDescent="0.25">
      <c r="I184" s="83">
        <v>43089</v>
      </c>
      <c r="J184" s="84">
        <v>1.0268202027199792E-2</v>
      </c>
      <c r="K184" s="84">
        <v>1.3942905969012667E-2</v>
      </c>
      <c r="L184" s="84">
        <v>1.0139503852439551E-2</v>
      </c>
      <c r="M184" s="84">
        <f>LN(ΣΥΝΘΕΣΗ_ΔΕΙΚΤΩΝ!M186/ΣΥΝΘΕΣΗ_ΔΕΙΚΤΩΝ!M185)</f>
        <v>4.8661896511729063E-3</v>
      </c>
      <c r="N184" s="84">
        <f>LN(ΣΥΝΘΕΣΗ_ΔΕΙΚΤΩΝ!N186/ΣΥΝΘΕΣΗ_ΔΕΙΚΤΩΝ!N185)</f>
        <v>3.2171609517755427E-3</v>
      </c>
      <c r="O184" s="84">
        <f>LN(ΣΥΝΘΕΣΗ_ΔΕΙΚΤΩΝ!O186/ΣΥΝΘΕΣΗ_ΔΕΙΚΤΩΝ!O185)</f>
        <v>-3.3314855910033568E-3</v>
      </c>
      <c r="P184" s="84">
        <f>LN(ΣΥΝΘΕΣΗ_ΔΕΙΚΤΩΝ!P186/ΣΥΝΘΕΣΗ_ΔΕΙΚΤΩΝ!P185)</f>
        <v>1.7734454939768475E-2</v>
      </c>
      <c r="Q184" s="84">
        <f>LN(ΣΥΝΘΕΣΗ_ΔΕΙΚΤΩΝ!Q186/ΣΥΝΘΕΣΗ_ΔΕΙΚΤΩΝ!Q185)</f>
        <v>-3.7902761737806908E-3</v>
      </c>
      <c r="R184" s="84">
        <f>LN(ΣΥΝΘΕΣΗ_ΔΕΙΚΤΩΝ!R186/ΣΥΝΘΕΣΗ_ΔΕΙΚΤΩΝ!R185)</f>
        <v>-2.6166608911718501E-3</v>
      </c>
      <c r="S184" s="84">
        <f>LN(ΣΥΝΘΕΣΗ_ΔΕΙΚΤΩΝ!S186/ΣΥΝΘΕΣΗ_ΔΕΙΚΤΩΝ!S185)</f>
        <v>-6.5717651632346136E-3</v>
      </c>
      <c r="T184" s="84">
        <f>LN(ΣΥΝΘΕΣΗ_ΔΕΙΚΤΩΝ!T186/ΣΥΝΘΕΣΗ_ΔΕΙΚΤΩΝ!T185)</f>
        <v>1.3636574949545444E-2</v>
      </c>
      <c r="U184" s="84">
        <f>LN(ΣΥΝΘΕΣΗ_ΔΕΙΚΤΩΝ!U186/ΣΥΝΘΕΣΗ_ΔΕΙΚΤΩΝ!U185)</f>
        <v>0</v>
      </c>
      <c r="V184" s="84">
        <f>LN(ΣΥΝΘΕΣΗ_ΔΕΙΚΤΩΝ!V186/ΣΥΝΘΕΣΗ_ΔΕΙΚΤΩΝ!V185)</f>
        <v>1.8001805041478473E-3</v>
      </c>
      <c r="W184" s="84">
        <f>LN(ΣΥΝΘΕΣΗ_ΔΕΙΚΤΩΝ!W186/ΣΥΝΘΕΣΗ_ΔΕΙΚΤΩΝ!W185)</f>
        <v>0</v>
      </c>
      <c r="X184" s="85">
        <f>LN(ΣΥΝΘΕΣΗ_ΔΕΙΚΤΩΝ!X186/ΣΥΝΘΕΣΗ_ΔΕΙΚΤΩΝ!X185)</f>
        <v>4.7058910374124926E-3</v>
      </c>
      <c r="Y184" s="90">
        <f>LN(ΣΥΝΘΕΣΗ_ΔΕΙΚΤΩΝ!AM184/ΣΥΝΘΕΣΗ_ΔΕΙΚΤΩΝ!AM183)</f>
        <v>2.9341413063313217E-4</v>
      </c>
    </row>
    <row r="185" spans="9:25" x14ac:dyDescent="0.25">
      <c r="I185" s="83">
        <v>43090</v>
      </c>
      <c r="J185" s="84">
        <v>2.1337137388131106E-2</v>
      </c>
      <c r="K185" s="84">
        <v>-3.0816665374080007E-3</v>
      </c>
      <c r="L185" s="84">
        <v>-3.7902761737806908E-3</v>
      </c>
      <c r="M185" s="84">
        <f>LN(ΣΥΝΘΕΣΗ_ΔΕΙΚΤΩΝ!M187/ΣΥΝΘΕΣΗ_ΔΕΙΚΤΩΝ!M186)</f>
        <v>1.4458083175229917E-2</v>
      </c>
      <c r="N185" s="84">
        <f>LN(ΣΥΝΘΕΣΗ_ΔΕΙΚΤΩΝ!N187/ΣΥΝΘΕΣΗ_ΔΕΙΚΤΩΝ!N186)</f>
        <v>4.2735107773820852E-3</v>
      </c>
      <c r="O185" s="84">
        <f>LN(ΣΥΝΘΕΣΗ_ΔΕΙΚΤΩΝ!O187/ΣΥΝΘΕΣΗ_ΔΕΙΚΤΩΝ!O186)</f>
        <v>3.3314855910034193E-3</v>
      </c>
      <c r="P185" s="84">
        <f>LN(ΣΥΝΘΕΣΗ_ΔΕΙΚΤΩΝ!P187/ΣΥΝΘΕΣΗ_ΔΕΙΚΤΩΝ!P186)</f>
        <v>2.9824240310713776E-2</v>
      </c>
      <c r="Q185" s="84">
        <f>LN(ΣΥΝΘΕΣΗ_ΔΕΙΚΤΩΝ!Q187/ΣΥΝΘΕΣΗ_ΔΕΙΚΤΩΝ!Q186)</f>
        <v>-3.8046970436639714E-3</v>
      </c>
      <c r="R185" s="84">
        <f>LN(ΣΥΝΘΕΣΗ_ΔΕΙΚΤΩΝ!R187/ΣΥΝΘΕΣΗ_ΔΕΙΚΤΩΝ!R186)</f>
        <v>1.1289742144600533E-2</v>
      </c>
      <c r="S185" s="84">
        <f>LN(ΣΥΝΘΕΣΗ_ΔΕΙΚΤΩΝ!S187/ΣΥΝΘΕΣΗ_ΔΕΙΚΤΩΝ!S186)</f>
        <v>-8.8300794482720369E-3</v>
      </c>
      <c r="T185" s="84">
        <f>LN(ΣΥΝΘΕΣΗ_ΔΕΙΚΤΩΝ!T187/ΣΥΝΘΕΣΗ_ΔΕΙΚΤΩΝ!T186)</f>
        <v>1.567781271922979E-2</v>
      </c>
      <c r="U185" s="84">
        <f>LN(ΣΥΝΘΕΣΗ_ΔΕΙΚΤΩΝ!U187/ΣΥΝΘΕΣΗ_ΔΕΙΚΤΩΝ!U186)</f>
        <v>0</v>
      </c>
      <c r="V185" s="84">
        <f>LN(ΣΥΝΘΕΣΗ_ΔΕΙΚΤΩΝ!V187/ΣΥΝΘΕΣΗ_ΔΕΙΚΤΩΝ!V186)</f>
        <v>1.9591009477169793E-2</v>
      </c>
      <c r="W185" s="84">
        <f>LN(ΣΥΝΘΕΣΗ_ΔΕΙΚΤΩΝ!W187/ΣΥΝΘΕΣΗ_ΔΕΙΚΤΩΝ!W186)</f>
        <v>3.7360666961337274E-2</v>
      </c>
      <c r="X185" s="85">
        <f>LN(ΣΥΝΘΕΣΗ_ΔΕΙΚΤΩΝ!X187/ΣΥΝΘΕΣΗ_ΔΕΙΚΤΩΝ!X186)</f>
        <v>4.6838493124264375E-3</v>
      </c>
      <c r="Y185" s="90">
        <f>LN(ΣΥΝΘΕΣΗ_ΔΕΙΚΤΩΝ!AM185/ΣΥΝΘΕΣΗ_ΔΕΙΚΤΩΝ!AM184)</f>
        <v>7.3075122001232369E-3</v>
      </c>
    </row>
    <row r="186" spans="9:25" x14ac:dyDescent="0.25">
      <c r="I186" s="83">
        <v>43091</v>
      </c>
      <c r="J186" s="84">
        <v>-5.571045049455472E-3</v>
      </c>
      <c r="K186" s="84">
        <v>1.0744539282977163E-2</v>
      </c>
      <c r="L186" s="84">
        <v>-3.8046970436639714E-3</v>
      </c>
      <c r="M186" s="84">
        <f>LN(ΣΥΝΘΕΣΗ_ΔΕΙΚΤΩΝ!M188/ΣΥΝΘΕΣΗ_ΔΕΙΚΤΩΝ!M187)</f>
        <v>4.7732787526578117E-3</v>
      </c>
      <c r="N186" s="84">
        <f>LN(ΣΥΝΘΕΣΗ_ΔΕΙΚΤΩΝ!N188/ΣΥΝΘΕΣΗ_ΔΕΙΚΤΩΝ!N187)</f>
        <v>2.129926257824849E-3</v>
      </c>
      <c r="O186" s="84">
        <f>LN(ΣΥΝΘΕΣΗ_ΔΕΙΚΤΩΝ!O188/ΣΥΝΘΕΣΗ_ΔΕΙΚΤΩΝ!O187)</f>
        <v>1.3216051391526462E-2</v>
      </c>
      <c r="P186" s="84">
        <f>LN(ΣΥΝΘΕΣΗ_ΔΕΙΚΤΩΝ!P188/ΣΥΝΘΕΣΗ_ΔΕΙΚΤΩΝ!P187)</f>
        <v>4.7281411959458957E-3</v>
      </c>
      <c r="Q186" s="84">
        <f>LN(ΣΥΝΘΕΣΗ_ΔΕΙΚΤΩΝ!Q188/ΣΥΝΘΕΣΗ_ΔΕΙΚΤΩΝ!Q187)</f>
        <v>-2.5445306349948728E-3</v>
      </c>
      <c r="R186" s="84">
        <f>LN(ΣΥΝΘΕΣΗ_ΔΕΙΚΤΩΝ!R188/ΣΥΝΘΕΣΗ_ΔΕΙΚΤΩΝ!R187)</f>
        <v>1.7256259674696358E-3</v>
      </c>
      <c r="S186" s="84">
        <f>LN(ΣΥΝΘΕΣΗ_ΔΕΙΚΤΩΝ!S188/ΣΥΝΘΕΣΗ_ΔΕΙΚΤΩΝ!S187)</f>
        <v>6.6298585386695818E-3</v>
      </c>
      <c r="T186" s="84">
        <f>LN(ΣΥΝΘΕΣΗ_ΔΕΙΚΤΩΝ!T188/ΣΥΝΘΕΣΗ_ΔΕΙΚΤΩΝ!T187)</f>
        <v>1.762160134981941E-2</v>
      </c>
      <c r="U186" s="84">
        <f>LN(ΣΥΝΘΕΣΗ_ΔΕΙΚΤΩΝ!U188/ΣΥΝΘΕΣΗ_ΔΕΙΚΤΩΝ!U187)</f>
        <v>6.5146810211936723E-3</v>
      </c>
      <c r="V186" s="84">
        <f>LN(ΣΥΝΘΕΣΗ_ΔΕΙΚΤΩΝ!V188/ΣΥΝΘΕΣΗ_ΔΕΙΚΤΩΝ!V187)</f>
        <v>1.4010737069598369E-2</v>
      </c>
      <c r="W186" s="84">
        <f>LN(ΣΥΝΘΕΣΗ_ΔΕΙΚΤΩΝ!W188/ΣΥΝΘΕΣΗ_ΔΕΙΚΤΩΝ!W187)</f>
        <v>8.2534988315602117E-2</v>
      </c>
      <c r="X186" s="85">
        <f>LN(ΣΥΝΘΕΣΗ_ΔΕΙΚΤΩΝ!X188/ΣΥΝΘΕΣΗ_ΔΕΙΚΤΩΝ!X187)</f>
        <v>0</v>
      </c>
      <c r="Y186" s="90">
        <f>LN(ΣΥΝΘΕΣΗ_ΔΕΙΚΤΩΝ!AM186/ΣΥΝΘΕΣΗ_ΔΕΙΚΤΩΝ!AM185)</f>
        <v>4.2707569051205103E-3</v>
      </c>
    </row>
    <row r="187" spans="9:25" x14ac:dyDescent="0.25">
      <c r="I187" s="83">
        <v>43096</v>
      </c>
      <c r="J187" s="84">
        <v>1.1111225425070849E-2</v>
      </c>
      <c r="K187" s="84">
        <v>-4.5906737085989512E-3</v>
      </c>
      <c r="L187" s="84">
        <v>-2.5445306349948728E-3</v>
      </c>
      <c r="M187" s="84">
        <f>LN(ΣΥΝΘΕΣΗ_ΔΕΙΚΤΩΝ!M189/ΣΥΝΘΕΣΗ_ΔΕΙΚΤΩΝ!M188)</f>
        <v>-1.6000341346441075E-2</v>
      </c>
      <c r="N187" s="84">
        <f>LN(ΣΥΝΘΕΣΗ_ΔΕΙΚΤΩΝ!N189/ΣΥΝΘΕΣΗ_ΔΕΙΚΤΩΝ!N188)</f>
        <v>0</v>
      </c>
      <c r="O187" s="84">
        <f>LN(ΣΥΝΘΕΣΗ_ΔΕΙΚΤΩΝ!O189/ΣΥΝΘΕΣΗ_ΔΕΙΚΤΩΝ!O188)</f>
        <v>-2.1905813798188088E-3</v>
      </c>
      <c r="P187" s="84">
        <f>LN(ΣΥΝΘΕΣΗ_ΔΕΙΚΤΩΝ!P189/ΣΥΝΘΕΣΗ_ΔΕΙΚΤΩΝ!P188)</f>
        <v>4.7058910374127138E-3</v>
      </c>
      <c r="Q187" s="84">
        <f>LN(ΣΥΝΘΕΣΗ_ΔΕΙΚΤΩΝ!Q189/ΣΥΝΘΕΣΗ_ΔΕΙΚΤΩΝ!Q188)</f>
        <v>-7.6726719116601665E-3</v>
      </c>
      <c r="R187" s="84">
        <f>LN(ΣΥΝΘΕΣΗ_ΔΕΙΚΤΩΝ!R189/ΣΥΝΘΕΣΗ_ΔΕΙΚΤΩΝ!R188)</f>
        <v>-8.6580627431145415E-3</v>
      </c>
      <c r="S187" s="84">
        <f>LN(ΣΥΝΘΕΣΗ_ΔΕΙΚΤΩΝ!S189/ΣΥΝΘΕΣΗ_ΔΕΙΚΤΩΝ!S188)</f>
        <v>-1.1074310299093665E-2</v>
      </c>
      <c r="T187" s="84">
        <f>LN(ΣΥΝΘΕΣΗ_ΔΕΙΚΤΩΝ!T189/ΣΥΝΘΕΣΗ_ΔΕΙΚΤΩΝ!T188)</f>
        <v>-2.1857932199800967E-3</v>
      </c>
      <c r="U187" s="84">
        <f>LN(ΣΥΝΘΕΣΗ_ΔΕΙΚΤΩΝ!U189/ΣΥΝΘΕΣΗ_ΔΕΙΚΤΩΝ!U188)</f>
        <v>0</v>
      </c>
      <c r="V187" s="84">
        <f>LN(ΣΥΝΘΕΣΗ_ΔΕΙΚΤΩΝ!V189/ΣΥΝΘΕΣΗ_ΔΕΙΚΤΩΝ!V188)</f>
        <v>-1.7406444777839894E-3</v>
      </c>
      <c r="W187" s="84">
        <f>LN(ΣΥΝΘΕΣΗ_ΔΕΙΚΤΩΝ!W189/ΣΥΝΘΕΣΗ_ΔΕΙΚΤΩΝ!W188)</f>
        <v>0</v>
      </c>
      <c r="X187" s="85">
        <f>LN(ΣΥΝΘΕΣΗ_ΔΕΙΚΤΩΝ!X189/ΣΥΝΘΕΣΗ_ΔΕΙΚΤΩΝ!X188)</f>
        <v>-1.6490361899415461E-2</v>
      </c>
      <c r="Y187" s="90">
        <f>LN(ΣΥΝΘΕΣΗ_ΔΕΙΚΤΩΝ!AM187/ΣΥΝΘΕΣΗ_ΔΕΙΚΤΩΝ!AM186)</f>
        <v>1.3686922027769728E-2</v>
      </c>
    </row>
    <row r="188" spans="9:25" x14ac:dyDescent="0.25">
      <c r="I188" s="83">
        <v>43097</v>
      </c>
      <c r="J188" s="84">
        <v>5.5096558109694795E-3</v>
      </c>
      <c r="K188" s="84">
        <v>-4.6118452225628196E-3</v>
      </c>
      <c r="L188" s="84">
        <v>-7.6726719116601665E-3</v>
      </c>
      <c r="M188" s="84">
        <f>LN(ΣΥΝΘΕΣΗ_ΔΕΙΚΤΩΝ!M190/ΣΥΝΘΕΣΗ_ΔΕΙΚΤΩΝ!M189)</f>
        <v>9.6308930609611456E-3</v>
      </c>
      <c r="N188" s="84">
        <f>LN(ΣΥΝΘΕΣΗ_ΔΕΙΚΤΩΝ!N190/ΣΥΝΘΕΣΗ_ΔΕΙΚΤΩΝ!N189)</f>
        <v>-1.0643960557867014E-3</v>
      </c>
      <c r="O188" s="84">
        <f>LN(ΣΥΝΘΕΣΗ_ΔΕΙΚΤΩΝ!O190/ΣΥΝΘΕΣΗ_ΔΕΙΚΤΩΝ!O189)</f>
        <v>2.1905813798186818E-3</v>
      </c>
      <c r="P188" s="84">
        <f>LN(ΣΥΝΘΕΣΗ_ΔΕΙΚΤΩΝ!P190/ΣΥΝΘΕΣΗ_ΔΕΙΚΤΩΝ!P189)</f>
        <v>-1.4184634991956413E-2</v>
      </c>
      <c r="Q188" s="84">
        <f>LN(ΣΥΝΘΕΣΗ_ΔΕΙΚΤΩΝ!Q190/ΣΥΝΘΕΣΗ_ΔΕΙΚΤΩΝ!Q189)</f>
        <v>-5.1480165174012443E-3</v>
      </c>
      <c r="R188" s="84">
        <f>LN(ΣΥΝΘΕΣΗ_ΔΕΙΚΤΩΝ!R190/ΣΥΝΘΕΣΗ_ΔΕΙΚΤΩΝ!R189)</f>
        <v>0</v>
      </c>
      <c r="S188" s="84">
        <f>LN(ΣΥΝΘΕΣΗ_ΔΕΙΚΤΩΝ!S190/ΣΥΝΘΕΣΗ_ΔΕΙΚΤΩΝ!S189)</f>
        <v>-1.7978012295408317E-2</v>
      </c>
      <c r="T188" s="84">
        <f>LN(ΣΥΝΘΕΣΗ_ΔΕΙΚΤΩΝ!T190/ΣΥΝΘΕΣΗ_ΔΕΙΚΤΩΝ!T189)</f>
        <v>2.1857932199802256E-3</v>
      </c>
      <c r="U188" s="84">
        <f>LN(ΣΥΝΘΕΣΗ_ΔΕΙΚΤΩΝ!U190/ΣΥΝΘΕΣΗ_ΔΕΙΚΤΩΝ!U189)</f>
        <v>2.5642430613337652E-2</v>
      </c>
      <c r="V188" s="84">
        <f>LN(ΣΥΝΘΕΣΗ_ΔΕΙΚΤΩΝ!V190/ΣΥΝΘΕΣΗ_ΔΕΙΚΤΩΝ!V189)</f>
        <v>1.7406444777838966E-3</v>
      </c>
      <c r="W188" s="84">
        <f>LN(ΣΥΝΘΕΣΗ_ΔΕΙΚΤΩΝ!W190/ΣΥΝΘΕΣΗ_ΔΕΙΚΤΩΝ!W189)</f>
        <v>-6.5146810211937538E-3</v>
      </c>
      <c r="X188" s="85">
        <f>LN(ΣΥΝΘΕΣΗ_ΔΕΙΚΤΩΝ!X190/ΣΥΝΘΕΣΗ_ΔΕΙΚΤΩΝ!X189)</f>
        <v>1.1806512586989044E-2</v>
      </c>
      <c r="Y188" s="90">
        <f>LN(ΣΥΝΘΕΣΗ_ΔΕΙΚΤΩΝ!AM188/ΣΥΝΘΕΣΗ_ΔΕΙΚΤΩΝ!AM187)</f>
        <v>6.4217219593364775E-3</v>
      </c>
    </row>
    <row r="189" spans="9:25" x14ac:dyDescent="0.25">
      <c r="I189" s="83">
        <v>43098</v>
      </c>
      <c r="J189" s="84">
        <v>1.092907053219023E-2</v>
      </c>
      <c r="K189" s="84">
        <v>6.1258880887215011E-2</v>
      </c>
      <c r="L189" s="84">
        <v>-5.1480165174012443E-3</v>
      </c>
      <c r="M189" s="84">
        <f>LN(ΣΥΝΘΕΣΗ_ΔΕΙΚΤΩΝ!M191/ΣΥΝΘΕΣΗ_ΔΕΙΚΤΩΝ!M190)</f>
        <v>7.9554914411146798E-3</v>
      </c>
      <c r="N189" s="84">
        <f>LN(ΣΥΝΘΕΣΗ_ΔΕΙΚΤΩΝ!N191/ΣΥΝΘΕΣΗ_ΔΕΙΚΤΩΝ!N190)</f>
        <v>1.37495555831024E-2</v>
      </c>
      <c r="O189" s="84">
        <f>LN(ΣΥΝΘΕΣΗ_ΔΕΙΚΤΩΝ!O191/ΣΥΝΘΕΣΗ_ΔΕΙΚΤΩΝ!O190)</f>
        <v>1.1963166058275224E-2</v>
      </c>
      <c r="P189" s="84">
        <f>LN(ΣΥΝΘΕΣΗ_ΔΕΙΚΤΩΝ!P191/ΣΥΝΘΕΣΗ_ΔΕΙΚΤΩΝ!P190)</f>
        <v>1.4184634991956381E-2</v>
      </c>
      <c r="Q189" s="84">
        <f>LN(ΣΥΝΘΕΣΗ_ΔΕΙΚΤΩΝ!Q191/ΣΥΝΘΕΣΗ_ΔΕΙΚΤΩΝ!Q190)</f>
        <v>1.2820688429061469E-2</v>
      </c>
      <c r="R189" s="84">
        <f>LN(ΣΥΝΘΕΣΗ_ΔΕΙΚΤΩΝ!R191/ΣΥΝΘΕΣΗ_ΔΕΙΚΤΩΝ!R190)</f>
        <v>1.6386740114772525E-2</v>
      </c>
      <c r="S189" s="84">
        <f>LN(ΣΥΝΘΕΣΗ_ΔΕΙΚΤΩΝ!S191/ΣΥΝΘΕΣΗ_ΔΕΙΚΤΩΝ!S190)</f>
        <v>5.0839676779409183E-2</v>
      </c>
      <c r="T189" s="84">
        <f>LN(ΣΥΝΘΕΣΗ_ΔΕΙΚΤΩΝ!T191/ΣΥΝΘΕΣΗ_ΔΕΙΚΤΩΝ!T190)</f>
        <v>-1.0977058631150907E-2</v>
      </c>
      <c r="U189" s="84">
        <f>LN(ΣΥΝΘΕΣΗ_ΔΕΙΚΤΩΝ!U191/ΣΥΝΘΕΣΗ_ΔΕΙΚΤΩΝ!U190)</f>
        <v>1.2578782206860185E-2</v>
      </c>
      <c r="V189" s="84">
        <f>LN(ΣΥΝΘΕΣΗ_ΔΕΙΚΤΩΝ!V191/ΣΥΝΘΕΣΗ_ΔΕΙΚΤΩΝ!V190)</f>
        <v>-1.2248622076199086E-2</v>
      </c>
      <c r="W189" s="84">
        <f>LN(ΣΥΝΘΕΣΗ_ΔΕΙΚΤΩΝ!W191/ΣΥΝΘΕΣΗ_ΔΕΙΚΤΩΝ!W190)</f>
        <v>1.9418085857101516E-2</v>
      </c>
      <c r="X189" s="85">
        <f>LN(ΣΥΝΘΕΣΗ_ΔΕΙΚΤΩΝ!X191/ΣΥΝΘΕΣΗ_ΔΕΙΚΤΩΝ!X190)</f>
        <v>9.345862418237599E-3</v>
      </c>
      <c r="Y189" s="90">
        <f>LN(ΣΥΝΘΕΣΗ_ΔΕΙΚΤΩΝ!AM189/ΣΥΝΘΕΣΗ_ΔΕΙΚΤΩΝ!AM188)</f>
        <v>-1.2659656228252337E-2</v>
      </c>
    </row>
    <row r="190" spans="9:25" x14ac:dyDescent="0.25">
      <c r="I190" s="83">
        <v>43102</v>
      </c>
      <c r="J190" s="84">
        <v>1.0810916104215676E-2</v>
      </c>
      <c r="K190" s="84">
        <v>2.8943580263643353E-3</v>
      </c>
      <c r="L190" s="84">
        <v>1.2820688429061469E-2</v>
      </c>
      <c r="M190" s="84">
        <f>LN(ΣΥΝΘΕΣΗ_ΔΕΙΚΤΩΝ!M192/ΣΥΝΘΕΣΗ_ΔΕΙΚΤΩΝ!M191)</f>
        <v>-1.2759343753759873E-2</v>
      </c>
      <c r="N190" s="84">
        <f>LN(ΣΥΝΘΕΣΗ_ΔΕΙΚΤΩΝ!N192/ΣΥΝΘΕΣΗ_ΔΕΙΚΤΩΝ!N191)</f>
        <v>0</v>
      </c>
      <c r="O190" s="84">
        <f>LN(ΣΥΝΘΕΣΗ_ΔΕΙΚΤΩΝ!O192/ΣΥΝΘΕΣΗ_ΔΕΙΚΤΩΝ!O191)</f>
        <v>-1.8549358911131936E-2</v>
      </c>
      <c r="P190" s="84">
        <f>LN(ΣΥΝΘΕΣΗ_ΔΕΙΚΤΩΝ!P192/ΣΥΝΘΕΣΗ_ΔΕΙΚΤΩΝ!P191)</f>
        <v>-4.7058910374127277E-3</v>
      </c>
      <c r="Q190" s="84">
        <f>LN(ΣΥΝΘΕΣΗ_ΔΕΙΚΤΩΝ!Q192/ΣΥΝΘΕΣΗ_ΔΕΙΚΤΩΝ!Q191)</f>
        <v>1.1399743464727288E-2</v>
      </c>
      <c r="R190" s="84">
        <f>LN(ΣΥΝΘΕΣΗ_ΔΕΙΚΤΩΝ!R192/ΣΥΝΘΕΣΗ_ΔΕΙΚΤΩΝ!R191)</f>
        <v>-3.4275954722673722E-3</v>
      </c>
      <c r="S190" s="84">
        <f>LN(ΣΥΝΘΕΣΗ_ΔΕΙΚΤΩΝ!S192/ΣΥΝΘΕΣΗ_ΔΕΙΚΤΩΝ!S191)</f>
        <v>4.3010818993907017E-3</v>
      </c>
      <c r="T190" s="84">
        <f>LN(ΣΥΝΘΕΣΗ_ΔΕΙΚΤΩΝ!T192/ΣΥΝΘΕΣΗ_ΔΕΙΚΤΩΝ!T191)</f>
        <v>6.6006840313520927E-3</v>
      </c>
      <c r="U190" s="84">
        <f>LN(ΣΥΝΘΕΣΗ_ΔΕΙΚΤΩΝ!U192/ΣΥΝΘΕΣΗ_ΔΕΙΚΤΩΝ!U191)</f>
        <v>0</v>
      </c>
      <c r="V190" s="84">
        <f>LN(ΣΥΝΘΕΣΗ_ΔΕΙΚΤΩΝ!V192/ΣΥΝΘΕΣΗ_ΔΕΙΚΤΩΝ!V191)</f>
        <v>-1.7762456339840388E-2</v>
      </c>
      <c r="W190" s="84">
        <f>LN(ΣΥΝΘΕΣΗ_ΔΕΙΚΤΩΝ!W192/ΣΥΝΘΕΣΗ_ΔΕΙΚΤΩΝ!W191)</f>
        <v>5.1151006667704089E-3</v>
      </c>
      <c r="X190" s="85">
        <f>LN(ΣΥΝΘΕΣΗ_ΔΕΙΚΤΩΝ!X192/ΣΥΝΘΕΣΗ_ΔΕΙΚΤΩΝ!X191)</f>
        <v>1.1560822401076006E-2</v>
      </c>
      <c r="Y190" s="90">
        <f>LN(ΣΥΝΘΕΣΗ_ΔΕΙΚΤΩΝ!AM190/ΣΥΝΘΕΣΗ_ΔΕΙΚΤΩΝ!AM189)</f>
        <v>4.1463260811749692E-3</v>
      </c>
    </row>
    <row r="191" spans="9:25" x14ac:dyDescent="0.25">
      <c r="I191" s="83">
        <v>43103</v>
      </c>
      <c r="J191" s="84">
        <v>1.4941579998198923E-2</v>
      </c>
      <c r="K191" s="84">
        <v>-2.8943580263644146E-3</v>
      </c>
      <c r="L191" s="84">
        <v>1.1399743464727288E-2</v>
      </c>
      <c r="M191" s="84">
        <f>LN(ΣΥΝΘΕΣΗ_ΔΕΙΚΤΩΝ!M193/ΣΥΝΘΕΣΗ_ΔΕΙΚΤΩΝ!M192)</f>
        <v>9.5847379129873102E-3</v>
      </c>
      <c r="N191" s="84">
        <f>LN(ΣΥΝΘΕΣΗ_ΔΕΙΚΤΩΝ!N193/ΣΥΝΘΕΣΗ_ΔΕΙΚΤΩΝ!N192)</f>
        <v>-2.1030501967787877E-3</v>
      </c>
      <c r="O191" s="84">
        <f>LN(ΣΥΝΘΕΣΗ_ΔΕΙΚΤΩΝ!O193/ΣΥΝΘΕΣΗ_ΔΕΙΚΤΩΝ!O192)</f>
        <v>2.178735418490723E-2</v>
      </c>
      <c r="P191" s="84">
        <f>LN(ΣΥΝΘΕΣΗ_ΔΕΙΚΤΩΝ!P193/ΣΥΝΘΕΣΗ_ΔΕΙΚΤΩΝ!P192)</f>
        <v>8.4547239189324518E-3</v>
      </c>
      <c r="Q191" s="84">
        <f>LN(ΣΥΝΘΕΣΗ_ΔΕΙΚΤΩΝ!Q193/ΣΥΝΘΕΣΗ_ΔΕΙΚΤΩΝ!Q192)</f>
        <v>1.2586534071961062E-3</v>
      </c>
      <c r="R191" s="84">
        <f>LN(ΣΥΝΘΕΣΗ_ΔΕΙΚΤΩΝ!R193/ΣΥΝΘΕΣΗ_ΔΕΙΚΤΩΝ!R192)</f>
        <v>0</v>
      </c>
      <c r="S191" s="84">
        <f>LN(ΣΥΝΘΕΣΗ_ΔΕΙΚΤΩΝ!S193/ΣΥΝΘΕΣΗ_ΔΕΙΚΤΩΝ!S192)</f>
        <v>2.3330856762695265E-2</v>
      </c>
      <c r="T191" s="84">
        <f>LN(ΣΥΝΘΕΣΗ_ΔΕΙΚΤΩΝ!T193/ΣΥΝΘΕΣΗ_ΔΕΙΚΤΩΝ!T192)</f>
        <v>8.7336799687546315E-3</v>
      </c>
      <c r="U191" s="84">
        <f>LN(ΣΥΝΘΕΣΗ_ΔΕΙΚΤΩΝ!U193/ΣΥΝΘΕΣΗ_ΔΕΙΚΤΩΝ!U192)</f>
        <v>3.0771658666753472E-2</v>
      </c>
      <c r="V191" s="84">
        <f>LN(ΣΥΝΘΕΣΗ_ΔΕΙΚΤΩΝ!V193/ΣΥΝΘΕΣΗ_ΔΕΙΚΤΩΝ!V192)</f>
        <v>0</v>
      </c>
      <c r="W191" s="84">
        <f>LN(ΣΥΝΘΕΣΗ_ΔΕΙΚΤΩΝ!W193/ΣΥΝΘΕΣΗ_ΔΕΙΚΤΩΝ!W192)</f>
        <v>2.145192671795133E-2</v>
      </c>
      <c r="X191" s="85">
        <f>LN(ΣΥΝΘΕΣΗ_ΔΕΙΚΤΩΝ!X193/ΣΥΝΘΕΣΗ_ΔΕΙΚΤΩΝ!X192)</f>
        <v>9.1533819864872013E-3</v>
      </c>
      <c r="Y191" s="90">
        <f>LN(ΣΥΝΘΕΣΗ_ΔΕΙΚΤΩΝ!AM191/ΣΥΝΘΕΣΗ_ΔΕΙΚΤΩΝ!AM190)</f>
        <v>1.9915766095247669E-2</v>
      </c>
    </row>
    <row r="192" spans="9:25" x14ac:dyDescent="0.25">
      <c r="I192" s="83">
        <v>43104</v>
      </c>
      <c r="J192" s="84">
        <v>-6.3762171392758851E-3</v>
      </c>
      <c r="K192" s="84">
        <v>2.7163928940822424E-2</v>
      </c>
      <c r="L192" s="84">
        <v>1.2586534071961062E-3</v>
      </c>
      <c r="M192" s="84">
        <f>LN(ΣΥΝΘΕΣΗ_ΔΕΙΚΤΩΝ!M194/ΣΥΝΘΕΣΗ_ΔΕΙΚΤΩΝ!M193)</f>
        <v>0</v>
      </c>
      <c r="N192" s="84">
        <f>LN(ΣΥΝΘΕΣΗ_ΔΕΙΚΤΩΝ!N194/ΣΥΝΘΕΣΗ_ΔΕΙΚΤΩΝ!N193)</f>
        <v>-5.2770571008438931E-3</v>
      </c>
      <c r="O192" s="84">
        <f>LN(ΣΥΝΘΕΣΗ_ΔΕΙΚΤΩΝ!O194/ΣΥΝΘΕΣΗ_ΔΕΙΚΤΩΝ!O193)</f>
        <v>3.2275444908665646E-3</v>
      </c>
      <c r="P192" s="84">
        <f>LN(ΣΥΝΘΕΣΗ_ΔΕΙΚΤΩΝ!P194/ΣΥΝΘΕΣΗ_ΔΕΙΚΤΩΝ!P193)</f>
        <v>9.350164309066464E-4</v>
      </c>
      <c r="Q192" s="84">
        <f>LN(ΣΥΝΘΕΣΗ_ΔΕΙΚΤΩΝ!Q194/ΣΥΝΘΕΣΗ_ΔΕΙΚΤΩΝ!Q193)</f>
        <v>0</v>
      </c>
      <c r="R192" s="84">
        <f>LN(ΣΥΝΘΕΣΗ_ΔΕΙΚΤΩΝ!R194/ΣΥΝΘΕΣΗ_ΔΕΙΚΤΩΝ!R193)</f>
        <v>-1.8190194060057809E-2</v>
      </c>
      <c r="S192" s="84">
        <f>LN(ΣΥΝΘΕΣΗ_ΔΕΙΚΤΩΝ!S194/ΣΥΝΘΕΣΗ_ΔΕΙΚΤΩΝ!S193)</f>
        <v>3.9059435836586401E-2</v>
      </c>
      <c r="T192" s="84">
        <f>LN(ΣΥΝΘΕΣΗ_ΔΕΙΚΤΩΝ!T194/ΣΥΝΘΕΣΗ_ΔΕΙΚΤΩΝ!T193)</f>
        <v>1.7241806434505954E-2</v>
      </c>
      <c r="U192" s="84">
        <f>LN(ΣΥΝΘΕΣΗ_ΔΕΙΚΤΩΝ!U194/ΣΥΝΘΕΣΗ_ΔΕΙΚΤΩΝ!U193)</f>
        <v>6.4538521137571164E-2</v>
      </c>
      <c r="V192" s="84">
        <f>LN(ΣΥΝΘΕΣΗ_ΔΕΙΚΤΩΝ!V194/ΣΥΝΘΕΣΗ_ΔΕΙΚΤΩΝ!V193)</f>
        <v>-5.3908486348764233E-3</v>
      </c>
      <c r="W192" s="84">
        <f>LN(ΣΥΝΘΕΣΗ_ΔΕΙΚΤΩΝ!W194/ΣΥΝΘΕΣΗ_ΔΕΙΚΤΩΝ!W193)</f>
        <v>3.5564753722284258E-2</v>
      </c>
      <c r="X192" s="85">
        <f>LN(ΣΥΝΘΕΣΗ_ΔΕΙΚΤΩΝ!X194/ΣΥΝΘΕΣΗ_ΔΕΙΚΤΩΝ!X193)</f>
        <v>4.5454623716746382E-3</v>
      </c>
      <c r="Y192" s="90">
        <f>LN(ΣΥΝΘΕΣΗ_ΔΕΙΚΤΩΝ!AM192/ΣΥΝΘΕΣΗ_ΔΕΙΚΤΩΝ!AM191)</f>
        <v>-1.430449245961421E-3</v>
      </c>
    </row>
    <row r="193" spans="9:25" x14ac:dyDescent="0.25">
      <c r="I193" s="83">
        <v>43105</v>
      </c>
      <c r="J193" s="84">
        <v>1.2712035588361724E-2</v>
      </c>
      <c r="K193" s="84">
        <v>-1.2775191488722805E-2</v>
      </c>
      <c r="L193" s="84">
        <v>0</v>
      </c>
      <c r="M193" s="84">
        <f>LN(ΣΥΝΘΕΣΗ_ΔΕΙΚΤΩΝ!M195/ΣΥΝΘΕΣΗ_ΔΕΙΚΤΩΝ!M194)</f>
        <v>6.3391654437356757E-3</v>
      </c>
      <c r="N193" s="84">
        <f>LN(ΣΥΝΘΕΣΗ_ΔΕΙΚΤΩΝ!N195/ΣΥΝΘΕΣΗ_ΔΕΙΚΤΩΝ!N194)</f>
        <v>1.5748356968139112E-2</v>
      </c>
      <c r="O193" s="84">
        <f>LN(ΣΥΝΘΕΣΗ_ΔΕΙΚΤΩΝ!O195/ΣΥΝΘΕΣΗ_ΔΕΙΚΤΩΝ!O194)</f>
        <v>6.4240049613548808E-3</v>
      </c>
      <c r="P193" s="84">
        <f>LN(ΣΥΝΘΕΣΗ_ΔΕΙΚΤΩΝ!P195/ΣΥΝΘΕΣΗ_ΔΕΙΚΤΩΝ!P194)</f>
        <v>8.3760378021826825E-3</v>
      </c>
      <c r="Q193" s="84">
        <f>LN(ΣΥΝΘΕΣΗ_ΔΕΙΚΤΩΝ!Q195/ΣΥΝΘΕΣΗ_ΔΕΙΚΤΩΝ!Q194)</f>
        <v>4.3083586136311698E-2</v>
      </c>
      <c r="R193" s="84">
        <f>LN(ΣΥΝΘΕΣΗ_ΔΕΙΚΤΩΝ!R195/ΣΥΝΘΕΣΗ_ΔΕΙΚΤΩΝ!R194)</f>
        <v>1.2163486193197402E-2</v>
      </c>
      <c r="S193" s="84">
        <f>LN(ΣΥΝΘΕΣΗ_ΔΕΙΚΤΩΝ!S195/ΣΥΝΘΕΣΗ_ΔΕΙΚΤΩΝ!S194)</f>
        <v>8.0321716972642527E-3</v>
      </c>
      <c r="T193" s="84">
        <f>LN(ΣΥΝΘΕΣΗ_ΔΕΙΚΤΩΝ!T195/ΣΥΝΘΕΣΗ_ΔΕΙΚΤΩΝ!T194)</f>
        <v>-4.2826617920007359E-3</v>
      </c>
      <c r="U193" s="84">
        <f>LN(ΣΥΝΘΕΣΗ_ΔΕΙΚΤΩΝ!U195/ΣΥΝΘΕΣΗ_ΔΕΙΚΤΩΝ!U194)</f>
        <v>2.2472855852058576E-2</v>
      </c>
      <c r="V193" s="84">
        <f>LN(ΣΥΝΘΕΣΗ_ΔΕΙΚΤΩΝ!V195/ΣΥΝΘΕΣΗ_ΔΕΙΚΤΩΝ!V194)</f>
        <v>1.7857617400006472E-2</v>
      </c>
      <c r="W193" s="84">
        <f>LN(ΣΥΝΘΕΣΗ_ΔΕΙΚΤΩΝ!W195/ΣΥΝΘΕΣΗ_ΔΕΙΚΤΩΝ!W194)</f>
        <v>2.0274993861410861E-2</v>
      </c>
      <c r="X193" s="85">
        <f>LN(ΣΥΝΘΕΣΗ_ΔΕΙΚΤΩΝ!X195/ΣΥΝΘΕΣΗ_ΔΕΙΚΤΩΝ!X194)</f>
        <v>-4.5454623716747224E-3</v>
      </c>
      <c r="Y193" s="90">
        <f>LN(ΣΥΝΘΕΣΗ_ΔΕΙΚΤΩΝ!AM193/ΣΥΝΘΕΣΗ_ΔΕΙΚΤΩΝ!AM192)</f>
        <v>1.0273229257917141E-2</v>
      </c>
    </row>
    <row r="194" spans="9:25" x14ac:dyDescent="0.25">
      <c r="I194" s="83">
        <v>43108</v>
      </c>
      <c r="J194" s="84">
        <v>5.249355886143745E-3</v>
      </c>
      <c r="K194" s="84">
        <v>1.8401085370891156E-2</v>
      </c>
      <c r="L194" s="84">
        <v>4.3083586136311698E-2</v>
      </c>
      <c r="M194" s="84">
        <f>LN(ΣΥΝΘΕΣΗ_ΔΕΙΚΤΩΝ!M196/ΣΥΝΘΕΣΗ_ΔΕΙΚΤΩΝ!M195)</f>
        <v>6.2992334279871505E-3</v>
      </c>
      <c r="N194" s="84">
        <f>LN(ΣΥΝΘΕΣΗ_ΔΕΙΚΤΩΝ!N196/ΣΥΝΘΕΣΗ_ΔΕΙΚΤΩΝ!N195)</f>
        <v>3.7817485499956435E-2</v>
      </c>
      <c r="O194" s="84">
        <f>LN(ΣΥΝΘΕΣΗ_ΔΕΙΚΤΩΝ!O196/ΣΥΝΘΕΣΗ_ΔΕΙΚΤΩΝ!O195)</f>
        <v>1.3778702356164475E-2</v>
      </c>
      <c r="P194" s="84">
        <f>LN(ΣΥΝΘΕΣΗ_ΔΕΙΚΤΩΝ!P196/ΣΥΝΘΕΣΗ_ΔΕΙΚΤΩΝ!P195)</f>
        <v>2.7764941482922231E-3</v>
      </c>
      <c r="Q194" s="84">
        <f>LN(ΣΥΝΘΕΣΗ_ΔΕΙΚΤΩΝ!Q196/ΣΥΝΘΕΣΗ_ΔΕΙΚΤΩΝ!Q195)</f>
        <v>1.197619104671562E-2</v>
      </c>
      <c r="R194" s="84">
        <f>LN(ΣΥΝΘΕΣΗ_ΔΕΙΚΤΩΝ!R196/ΣΥΝΘΕΣΗ_ΔΕΙΚΤΩΝ!R195)</f>
        <v>1.7256259674696358E-3</v>
      </c>
      <c r="S194" s="84">
        <f>LN(ΣΥΝΘΕΣΗ_ΔΕΙΚΤΩΝ!S196/ΣΥΝΘΕΣΗ_ΔΕΙΚΤΩΝ!S195)</f>
        <v>-4.0080213975387108E-3</v>
      </c>
      <c r="T194" s="84">
        <f>LN(ΣΥΝΘΕΣΗ_ΔΕΙΚΤΩΝ!T196/ΣΥΝΘΕΣΗ_ΔΕΙΚΤΩΝ!T195)</f>
        <v>4.2826617920007281E-3</v>
      </c>
      <c r="U194" s="84">
        <f>LN(ΣΥΝΘΕΣΗ_ΔΕΙΚΤΩΝ!U196/ΣΥΝΘΕΣΗ_ΔΕΙΚΤΩΝ!U195)</f>
        <v>4.8790164169431834E-2</v>
      </c>
      <c r="V194" s="84">
        <f>LN(ΣΥΝΘΕΣΗ_ΔΕΙΚΤΩΝ!V196/ΣΥΝΘΕΣΗ_ΔΕΙΚΤΩΝ!V195)</f>
        <v>1.2313260233356887E-2</v>
      </c>
      <c r="W194" s="84">
        <f>LN(ΣΥΝΘΕΣΗ_ΔΕΙΚΤΩΝ!W196/ΣΥΝΘΕΣΗ_ΔΕΙΚΤΩΝ!W195)</f>
        <v>5.8858321772613503E-3</v>
      </c>
      <c r="X194" s="85">
        <f>LN(ΣΥΝΘΕΣΗ_ΔΕΙΚΤΩΝ!X196/ΣΥΝΘΕΣΗ_ΔΕΙΚΤΩΝ!X195)</f>
        <v>0</v>
      </c>
      <c r="Y194" s="90">
        <f>LN(ΣΥΝΘΕΣΗ_ΔΕΙΚΤΩΝ!AM194/ΣΥΝΘΕΣΗ_ΔΕΙΚΤΩΝ!AM193)</f>
        <v>4.7599002584485083E-3</v>
      </c>
    </row>
    <row r="195" spans="9:25" x14ac:dyDescent="0.25">
      <c r="I195" s="83">
        <v>43109</v>
      </c>
      <c r="J195" s="84">
        <v>0</v>
      </c>
      <c r="K195" s="84">
        <v>0</v>
      </c>
      <c r="L195" s="84">
        <v>1.197619104671562E-2</v>
      </c>
      <c r="M195" s="84">
        <f>LN(ΣΥΝΘΕΣΗ_ΔΕΙΚΤΩΝ!M197/ΣΥΝΘΕΣΗ_ΔΕΙΚΤΩΝ!M196)</f>
        <v>-3.1446566794717194E-3</v>
      </c>
      <c r="N195" s="84">
        <f>LN(ΣΥΝΘΕΣΗ_ΔΕΙΚΤΩΝ!N197/ΣΥΝΘΕΣΗ_ΔΕΙΚΤΩΝ!N196)</f>
        <v>-4.0201059166657758E-3</v>
      </c>
      <c r="O195" s="84">
        <f>LN(ΣΥΝΘΕΣΗ_ΔΕΙΚΤΩΝ!O197/ΣΥΝΘΕΣΗ_ΔΕΙΚΤΩΝ!O196)</f>
        <v>-2.1074823395646983E-3</v>
      </c>
      <c r="P195" s="84">
        <f>LN(ΣΥΝΘΕΣΗ_ΔΕΙΚΤΩΝ!P197/ΣΥΝΘΕΣΗ_ΔΕΙΚΤΩΝ!P196)</f>
        <v>2.7688065681330189E-3</v>
      </c>
      <c r="Q195" s="84">
        <f>LN(ΣΥΝΘΕΣΗ_ΔΕΙΚΤΩΝ!Q197/ΣΥΝΘΕΣΗ_ΔΕΙΚΤΩΝ!Q196)</f>
        <v>-1.8018505502678365E-2</v>
      </c>
      <c r="R195" s="84">
        <f>LN(ΣΥΝΘΕΣΗ_ΔΕΙΚΤΩΝ!R197/ΣΥΝΘΕΣΗ_ΔΕΙΚΤΩΝ!R196)</f>
        <v>-1.0398707220898511E-2</v>
      </c>
      <c r="S195" s="84">
        <f>LN(ΣΥΝΘΕΣΗ_ΔΕΙΚΤΩΝ!S197/ΣΥΝΘΕΣΗ_ΔΕΙΚΤΩΝ!S196)</f>
        <v>-2.6451186087169832E-2</v>
      </c>
      <c r="T195" s="84">
        <f>LN(ΣΥΝΘΕΣΗ_ΔΕΙΚΤΩΝ!T197/ΣΥΝΘΕΣΗ_ΔΕΙΚΤΩΝ!T196)</f>
        <v>0</v>
      </c>
      <c r="U195" s="84">
        <f>LN(ΣΥΝΘΕΣΗ_ΔΕΙΚΤΩΝ!U197/ΣΥΝΘΕΣΗ_ΔΕΙΚΤΩΝ!U196)</f>
        <v>5.2770571008438193E-3</v>
      </c>
      <c r="V195" s="84">
        <f>LN(ΣΥΝΘΕΣΗ_ΔΕΙΚΤΩΝ!V197/ΣΥΝΘΕΣΗ_ΔΕΙΚΤΩΝ!V196)</f>
        <v>0</v>
      </c>
      <c r="W195" s="84">
        <f>LN(ΣΥΝΘΕΣΗ_ΔΕΙΚΤΩΝ!W197/ΣΥΝΘΕΣΗ_ΔΕΙΚΤΩΝ!W196)</f>
        <v>-3.8282186571016924E-2</v>
      </c>
      <c r="X195" s="85">
        <f>LN(ΣΥΝΘΕΣΗ_ΔΕΙΚΤΩΝ!X197/ΣΥΝΘΕΣΗ_ΔΕΙΚΤΩΝ!X196)</f>
        <v>-1.1454878974766478E-2</v>
      </c>
      <c r="Y195" s="90">
        <f>LN(ΣΥΝΘΕΣΗ_ΔΕΙΚΤΩΝ!AM195/ΣΥΝΘΕΣΗ_ΔΕΙΚΤΩΝ!AM194)</f>
        <v>8.8910805580847321E-3</v>
      </c>
    </row>
    <row r="196" spans="9:25" x14ac:dyDescent="0.25">
      <c r="I196" s="83">
        <v>43110</v>
      </c>
      <c r="J196" s="84">
        <v>0</v>
      </c>
      <c r="K196" s="84">
        <v>-1.8401085370891291E-2</v>
      </c>
      <c r="L196" s="84">
        <v>-1.8018505502678365E-2</v>
      </c>
      <c r="M196" s="84">
        <f>LN(ΣΥΝΘΕΣΗ_ΔΕΙΚΤΩΝ!M198/ΣΥΝΘΕΣΗ_ΔΕΙΚΤΩΝ!M197)</f>
        <v>0</v>
      </c>
      <c r="N196" s="84">
        <f>LN(ΣΥΝΘΕΣΗ_ΔΕΙΚΤΩΝ!N198/ΣΥΝΘΕΣΗ_ΔΕΙΚΤΩΝ!N197)</f>
        <v>7.0246149369644385E-3</v>
      </c>
      <c r="O196" s="84">
        <f>LN(ΣΥΝΘΕΣΗ_ΔΕΙΚΤΩΝ!O198/ΣΥΝΘΕΣΗ_ΔΕΙΚΤΩΝ!O197)</f>
        <v>1.8809331957496074E-2</v>
      </c>
      <c r="P196" s="84">
        <f>LN(ΣΥΝΘΕΣΗ_ΔΕΙΚΤΩΝ!P198/ΣΥΝΘΕΣΗ_ΔΕΙΚΤΩΝ!P197)</f>
        <v>-1.1121523343861338E-2</v>
      </c>
      <c r="Q196" s="84">
        <f>LN(ΣΥΝΘΕΣΗ_ΔΕΙΚΤΩΝ!Q198/ΣΥΝΘΕΣΗ_ΔΕΙΚΤΩΝ!Q197)</f>
        <v>1.2113871862970882E-3</v>
      </c>
      <c r="R196" s="84">
        <f>LN(ΣΥΝΘΕΣΗ_ΔΕΙΚΤΩΝ!R198/ΣΥΝΘΕΣΗ_ΔΕΙΚΤΩΝ!R197)</f>
        <v>-2.6166608911718501E-3</v>
      </c>
      <c r="S196" s="84">
        <f>LN(ΣΥΝΘΕΣΗ_ΔΕΙΚΤΩΝ!S198/ΣΥΝΘΕΣΗ_ΔΕΙΚΤΩΝ!S197)</f>
        <v>1.4329825554824868E-2</v>
      </c>
      <c r="T196" s="84">
        <f>LN(ΣΥΝΘΕΣΗ_ΔΕΙΚΤΩΝ!T198/ΣΥΝΘΕΣΗ_ΔΕΙΚΤΩΝ!T197)</f>
        <v>-1.7241806434505992E-2</v>
      </c>
      <c r="U196" s="84">
        <f>LN(ΣΥΝΘΕΣΗ_ΔΕΙΚΤΩΝ!U198/ΣΥΝΘΕΣΗ_ΔΕΙΚΤΩΝ!U197)</f>
        <v>-1.0582109330536972E-2</v>
      </c>
      <c r="V196" s="84">
        <f>LN(ΣΥΝΘΕΣΗ_ΔΕΙΚΤΩΝ!V198/ΣΥΝΘΕΣΗ_ΔΕΙΚΤΩΝ!V197)</f>
        <v>-1.2313260233356901E-2</v>
      </c>
      <c r="W196" s="84">
        <f>LN(ΣΥΝΘΕΣΗ_ΔΕΙΚΤΩΝ!W198/ΣΥΝΘΕΣΗ_ΔΕΙΚΤΩΝ!W197)</f>
        <v>6.0790460763821925E-3</v>
      </c>
      <c r="X196" s="85">
        <f>LN(ΣΥΝΘΕΣΗ_ΔΕΙΚΤΩΝ!X198/ΣΥΝΘΕΣΗ_ΔΕΙΚΤΩΝ!X197)</f>
        <v>-9.2593254127967123E-3</v>
      </c>
      <c r="Y196" s="90">
        <f>LN(ΣΥΝΘΕΣΗ_ΔΕΙΚΤΩΝ!AM196/ΣΥΝΘΕΣΗ_ΔΕΙΚΤΩΝ!AM195)</f>
        <v>4.9451665054869387E-3</v>
      </c>
    </row>
    <row r="197" spans="9:25" x14ac:dyDescent="0.25">
      <c r="I197" s="83">
        <v>43111</v>
      </c>
      <c r="J197" s="84">
        <v>-3.1463056893650597E-3</v>
      </c>
      <c r="K197" s="84">
        <v>1.4275519911853237E-3</v>
      </c>
      <c r="L197" s="84">
        <v>1.2113871862970882E-3</v>
      </c>
      <c r="M197" s="84">
        <f>LN(ΣΥΝΘΕΣΗ_ΔΕΙΚΤΩΝ!M199/ΣΥΝΘΕΣΗ_ΔΕΙΚΤΩΝ!M198)</f>
        <v>2.3347363996991107E-2</v>
      </c>
      <c r="N197" s="84">
        <f>LN(ΣΥΝΘΕΣΗ_ΔΕΙΚΤΩΝ!N199/ΣΥΝΘΕΣΗ_ΔΕΙΚΤΩΝ!N198)</f>
        <v>-3.0045090202986133E-3</v>
      </c>
      <c r="O197" s="84">
        <f>LN(ΣΥΝΘΕΣΗ_ΔΕΙΚΤΩΝ!O199/ΣΥΝΘΕΣΗ_ΔΕΙΚΤΩΝ!O198)</f>
        <v>5.1626340788069056E-3</v>
      </c>
      <c r="P197" s="84">
        <f>LN(ΣΥΝΘΕΣΗ_ΔΕΙΚΤΩΝ!P199/ΣΥΝΘΕΣΗ_ΔΕΙΚΤΩΝ!P198)</f>
        <v>1.1121523343861416E-2</v>
      </c>
      <c r="Q197" s="84">
        <f>LN(ΣΥΝΘΕΣΗ_ΔΕΙΚΤΩΝ!Q199/ΣΥΝΘΕΣΗ_ΔΕΙΚΤΩΝ!Q198)</f>
        <v>9.6386288377687934E-3</v>
      </c>
      <c r="R197" s="84">
        <f>LN(ΣΥΝΘΕΣΗ_ΔΕΙΚΤΩΝ!R199/ΣΥΝΘΕΣΗ_ΔΕΙΚΤΩΝ!R198)</f>
        <v>0</v>
      </c>
      <c r="S197" s="84">
        <f>LN(ΣΥΝΘΕΣΗ_ΔΕΙΚΤΩΝ!S199/ΣΥΝΘΕΣΗ_ΔΕΙΚΤΩΝ!S198)</f>
        <v>-8.1633106391609811E-3</v>
      </c>
      <c r="T197" s="84">
        <f>LN(ΣΥΝΘΕΣΗ_ΔΕΙΚΤΩΝ!T199/ΣΥΝΘΕΣΗ_ΔΕΙΚΤΩΝ!T198)</f>
        <v>2.1715535135079325E-3</v>
      </c>
      <c r="U197" s="84">
        <f>LN(ΣΥΝΘΕΣΗ_ΔΕΙΚΤΩΝ!U199/ΣΥΝΘΕΣΗ_ΔΕΙΚΤΩΝ!U198)</f>
        <v>2.1053409197832263E-2</v>
      </c>
      <c r="V197" s="84">
        <f>LN(ΣΥΝΘΕΣΗ_ΔΕΙΚΤΩΝ!V199/ΣΥΝΘΕΣΗ_ΔΕΙΚΤΩΝ!V198)</f>
        <v>2.1016535361658564E-2</v>
      </c>
      <c r="W197" s="84">
        <f>LN(ΣΥΝΘΕΣΗ_ΔΕΙΚΤΩΝ!W199/ΣΥΝΘΕΣΗ_ΔΕΙΚΤΩΝ!W198)</f>
        <v>6.0423144559626617E-3</v>
      </c>
      <c r="X197" s="85">
        <f>LN(ΣΥΝΘΕΣΗ_ΔΕΙΚΤΩΝ!X199/ΣΥΝΘΕΣΗ_ΔΕΙΚΤΩΝ!X198)</f>
        <v>2.2989518224698781E-2</v>
      </c>
      <c r="Y197" s="90">
        <f>LN(ΣΥΝΘΕΣΗ_ΔΕΙΚΤΩΝ!AM197/ΣΥΝΘΕΣΗ_ΔΕΙΚΤΩΝ!AM196)</f>
        <v>-5.9610563030886628E-3</v>
      </c>
    </row>
    <row r="198" spans="9:25" x14ac:dyDescent="0.25">
      <c r="I198" s="83">
        <v>43112</v>
      </c>
      <c r="J198" s="84">
        <v>-2.1030501967787877E-3</v>
      </c>
      <c r="K198" s="84">
        <v>2.8490047760748711E-3</v>
      </c>
      <c r="L198" s="84">
        <v>9.6386288377687934E-3</v>
      </c>
      <c r="M198" s="84">
        <f>LN(ΣΥΝΘΕΣΗ_ΔΕΙΚΤΩΝ!M200/ΣΥΝΘΕΣΗ_ΔΕΙΚΤΩΝ!M199)</f>
        <v>6.1349885675159293E-3</v>
      </c>
      <c r="N198" s="84">
        <f>LN(ΣΥΝΘΕΣΗ_ΔΕΙΚΤΩΝ!N200/ΣΥΝΘΕΣΗ_ΔΕΙΚΤΩΝ!N199)</f>
        <v>-2.0080328032457458E-3</v>
      </c>
      <c r="O198" s="84">
        <f>LN(ΣΥΝΘΕΣΗ_ΔΕΙΚΤΩΝ!O200/ΣΥΝΘΕΣΗ_ΔΕΙΚΤΩΝ!O199)</f>
        <v>2.0576138946801622E-3</v>
      </c>
      <c r="P198" s="84">
        <f>LN(ΣΥΝΘΕΣΗ_ΔΕΙΚΤΩΝ!P200/ΣΥΝΘΕΣΗ_ΔΕΙΚΤΩΝ!P199)</f>
        <v>1.8416211466495539E-3</v>
      </c>
      <c r="Q198" s="84">
        <f>LN(ΣΥΝΘΕΣΗ_ΔΕΙΚΤΩΝ!Q200/ΣΥΝΘΕΣΗ_ΔΕΙΚΤΩΝ!Q199)</f>
        <v>3.59066813072854E-3</v>
      </c>
      <c r="R198" s="84">
        <f>LN(ΣΥΝΘΕΣΗ_ΔΕΙΚΤΩΝ!R200/ΣΥΝΘΕΣΗ_ΔΕΙΚΤΩΝ!R199)</f>
        <v>0</v>
      </c>
      <c r="S198" s="84">
        <f>LN(ΣΥΝΘΕΣΗ_ΔΕΙΚΤΩΝ!S200/ΣΥΝΘΕΣΗ_ΔΕΙΚΤΩΝ!S199)</f>
        <v>-6.1665149156640148E-3</v>
      </c>
      <c r="T198" s="84">
        <f>LN(ΣΥΝΘΕΣΗ_ΔΕΙΚΤΩΝ!T200/ΣΥΝΘΕΣΗ_ΔΕΙΚΤΩΝ!T199)</f>
        <v>4.3290110895854786E-3</v>
      </c>
      <c r="U198" s="84">
        <f>LN(ΣΥΝΘΕΣΗ_ΔΕΙΚΤΩΝ!U200/ΣΥΝΘΕΣΗ_ΔΕΙΚΤΩΝ!U199)</f>
        <v>0</v>
      </c>
      <c r="V198" s="84">
        <f>LN(ΣΥΝΘΕΣΗ_ΔΕΙΚΤΩΝ!V200/ΣΥΝΘΕΣΗ_ΔΕΙΚΤΩΝ!V199)</f>
        <v>5.1858370323654155E-3</v>
      </c>
      <c r="W198" s="84">
        <f>LN(ΣΥΝΘΕΣΗ_ΔΕΙΚΤΩΝ!W200/ΣΥΝΘΕΣΗ_ΔΕΙΚΤΩΝ!W199)</f>
        <v>6.0060240602119487E-3</v>
      </c>
      <c r="X198" s="85">
        <f>LN(ΣΥΝΘΕΣΗ_ΔΕΙΚΤΩΝ!X200/ΣΥΝΘΕΣΗ_ΔΕΙΚΤΩΝ!X199)</f>
        <v>-1.3730192811902131E-2</v>
      </c>
      <c r="Y198" s="90">
        <f>LN(ΣΥΝΘΕΣΗ_ΔΕΙΚΤΩΝ!AM198/ΣΥΝΘΕΣΗ_ΔΕΙΚΤΩΝ!AM197)</f>
        <v>1.2713596383955701E-2</v>
      </c>
    </row>
    <row r="199" spans="9:25" x14ac:dyDescent="0.25">
      <c r="I199" s="83">
        <v>43115</v>
      </c>
      <c r="J199" s="84">
        <v>-2.1074823395646983E-3</v>
      </c>
      <c r="K199" s="84">
        <v>8.4986347214625196E-3</v>
      </c>
      <c r="L199" s="84">
        <v>3.59066813072854E-3</v>
      </c>
      <c r="M199" s="84">
        <f>LN(ΣΥΝΘΕΣΗ_ΔΕΙΚΤΩΝ!M201/ΣΥΝΘΕΣΗ_ΔΕΙΚΤΩΝ!M200)</f>
        <v>-2.0077894536528616E-2</v>
      </c>
      <c r="N199" s="84">
        <f>LN(ΣΥΝΘΕΣΗ_ΔΕΙΚΤΩΝ!N201/ΣΥΝΘΕΣΗ_ΔΕΙΚΤΩΝ!N200)</f>
        <v>5.0125418235444138E-3</v>
      </c>
      <c r="O199" s="84">
        <f>LN(ΣΥΝΘΕΣΗ_ΔΕΙΚΤΩΝ!O201/ΣΥΝΘΕΣΗ_ΔΕΙΚΤΩΝ!O200)</f>
        <v>5.1255878488121144E-3</v>
      </c>
      <c r="P199" s="84">
        <f>LN(ΣΥΝΘΕΣΗ_ΔΕΙΚΤΩΝ!P201/ΣΥΝΘΕΣΗ_ΔΕΙΚΤΩΝ!P200)</f>
        <v>7.3327551293917914E-3</v>
      </c>
      <c r="Q199" s="84">
        <f>LN(ΣΥΝΘΕΣΗ_ΔΕΙΚΤΩΝ!Q201/ΣΥΝΘΕΣΗ_ΔΕΙΚΤΩΝ!Q200)</f>
        <v>8.3284241064819093E-3</v>
      </c>
      <c r="R199" s="84">
        <f>LN(ΣΥΝΘΕΣΗ_ΔΕΙΚΤΩΝ!R201/ΣΥΝΘΕΣΗ_ΔΕΙΚΤΩΝ!R200)</f>
        <v>1.9888247399832366E-2</v>
      </c>
      <c r="S199" s="84">
        <f>LN(ΣΥΝΘΕΣΗ_ΔΕΙΚΤΩΝ!S201/ΣΥΝΘΕΣΗ_ΔΕΙΚΤΩΝ!S200)</f>
        <v>2.0597329630107838E-3</v>
      </c>
      <c r="T199" s="84">
        <f>LN(ΣΥΝΘΕΣΗ_ΔΕΙΚΤΩΝ!T201/ΣΥΝΘΕΣΗ_ΔΕΙΚΤΩΝ!T200)</f>
        <v>1.9251931499321525E-2</v>
      </c>
      <c r="U199" s="84">
        <f>LN(ΣΥΝΘΕΣΗ_ΔΕΙΚΤΩΝ!U201/ΣΥΝΘΕΣΗ_ΔΕΙΚΤΩΝ!U200)</f>
        <v>2.570835671020703E-2</v>
      </c>
      <c r="V199" s="84">
        <f>LN(ΣΥΝΘΕΣΗ_ΔΕΙΚΤΩΝ!V201/ΣΥΝΘΕΣΗ_ΔΕΙΚΤΩΝ!V200)</f>
        <v>-1.7256259674697252E-3</v>
      </c>
      <c r="W199" s="84">
        <f>LN(ΣΥΝΘΕΣΗ_ΔΕΙΚΤΩΝ!W201/ΣΥΝΘΕΣΗ_ΔΕΙΚΤΩΝ!W200)</f>
        <v>1.7804624633506686E-2</v>
      </c>
      <c r="X199" s="85">
        <f>LN(ΣΥΝΘΕΣΗ_ΔΕΙΚΤΩΝ!X201/ΣΥΝΘΕΣΗ_ΔΕΙΚΤΩΝ!X200)</f>
        <v>-3.2789822822990838E-2</v>
      </c>
      <c r="Y199" s="90">
        <f>LN(ΣΥΝΘΕΣΗ_ΔΕΙΚΤΩΝ!AM199/ΣΥΝΘΕΣΗ_ΔΕΙΚΤΩΝ!AM198)</f>
        <v>4.8760475857271401E-3</v>
      </c>
    </row>
    <row r="200" spans="9:25" x14ac:dyDescent="0.25">
      <c r="I200" s="83">
        <v>43116</v>
      </c>
      <c r="J200" s="84">
        <v>1.2578782206859965E-2</v>
      </c>
      <c r="K200" s="84">
        <v>0</v>
      </c>
      <c r="L200" s="84">
        <v>8.3284241064819093E-3</v>
      </c>
      <c r="M200" s="84">
        <f>LN(ΣΥΝΘΕΣΗ_ΔΕΙΚΤΩΝ!M202/ΣΥΝΘΕΣΗ_ΔΕΙΚΤΩΝ!M201)</f>
        <v>-1.0980502483444208E-2</v>
      </c>
      <c r="N200" s="84">
        <f>LN(ΣΥΝΘΕΣΗ_ΔΕΙΚΤΩΝ!N202/ΣΥΝΘΕΣΗ_ΔΕΙΚΤΩΝ!N201)</f>
        <v>-2.5317807984289897E-2</v>
      </c>
      <c r="O200" s="84">
        <f>LN(ΣΥΝΘΕΣΗ_ΔΕΙΚΤΩΝ!O202/ΣΥΝΘΕΣΗ_ΔΕΙΚΤΩΝ!O201)</f>
        <v>-1.1311174581522906E-2</v>
      </c>
      <c r="P200" s="84">
        <f>LN(ΣΥΝΘΕΣΗ_ΔΕΙΚΤΩΝ!P202/ΣΥΝΘΕΣΗ_ΔΕΙΚΤΩΝ!P201)</f>
        <v>-2.7434859457508326E-3</v>
      </c>
      <c r="Q200" s="84">
        <f>LN(ΣΥΝΘΕΣΗ_ΔΕΙΚΤΩΝ!Q202/ΣΥΝΘΕΣΗ_ΔΕΙΚΤΩΝ!Q201)</f>
        <v>-5.9417881287508034E-3</v>
      </c>
      <c r="R200" s="84">
        <f>LN(ΣΥΝΘΕΣΗ_ΔΕΙΚΤΩΝ!R202/ΣΥΝΘΕΣΗ_ΔΕΙΚΤΩΝ!R201)</f>
        <v>-1.7137964777346304E-3</v>
      </c>
      <c r="S200" s="84">
        <f>LN(ΣΥΝΘΕΣΗ_ΔΕΙΚΤΩΝ!S202/ΣΥΝΘΕΣΗ_ΔΕΙΚΤΩΝ!S201)</f>
        <v>-1.2422519998557209E-2</v>
      </c>
      <c r="T200" s="84">
        <f>LN(ΣΥΝΘΕΣΗ_ΔΕΙΚΤΩΝ!T202/ΣΥΝΘΕΣΗ_ΔΕΙΚΤΩΝ!T201)</f>
        <v>0</v>
      </c>
      <c r="U200" s="84">
        <f>LN(ΣΥΝΘΕΣΗ_ΔΕΙΚΤΩΝ!U202/ΣΥΝΘΕΣΗ_ΔΕΙΚΤΩΝ!U201)</f>
        <v>-1.5345569674660421E-2</v>
      </c>
      <c r="V200" s="84">
        <f>LN(ΣΥΝΘΕΣΗ_ΔΕΙΚΤΩΝ!V202/ΣΥΝΘΕΣΗ_ΔΕΙΚΤΩΝ!V201)</f>
        <v>-1.5666116744399352E-2</v>
      </c>
      <c r="W200" s="84">
        <f>LN(ΣΥΝΘΕΣΗ_ΔΕΙΚΤΩΝ!W202/ΣΥΝΘΕΣΗ_ΔΕΙΚΤΩΝ!W201)</f>
        <v>-2.8641575963384153E-2</v>
      </c>
      <c r="X200" s="85">
        <f>LN(ΣΥΝΘΕΣΗ_ΔΕΙΚΤΩΝ!X202/ΣΥΝΘΕΣΗ_ΔΕΙΚΤΩΝ!X201)</f>
        <v>0</v>
      </c>
      <c r="Y200" s="90">
        <f>LN(ΣΥΝΘΕΣΗ_ΔΕΙΚΤΩΝ!AM200/ΣΥΝΘΕΣΗ_ΔΕΙΚΤΩΝ!AM199)</f>
        <v>-3.9909403414628902E-3</v>
      </c>
    </row>
    <row r="201" spans="9:25" x14ac:dyDescent="0.25">
      <c r="I201" s="83">
        <v>43117</v>
      </c>
      <c r="J201" s="84">
        <v>-2.8528083614538052E-2</v>
      </c>
      <c r="K201" s="84">
        <v>-2.1383566025322962E-2</v>
      </c>
      <c r="L201" s="84">
        <v>-5.9417881287508034E-3</v>
      </c>
      <c r="M201" s="84">
        <f>LN(ΣΥΝΘΕΣΗ_ΔΕΙΚΤΩΝ!M203/ΣΥΝΘΕΣΗ_ΔΕΙΚΤΩΝ!M202)</f>
        <v>-7.9176977367853493E-3</v>
      </c>
      <c r="N201" s="84">
        <f>LN(ΣΥΝΘΕΣΗ_ΔΕΙΚΤΩΝ!N203/ΣΥΝΘΕΣΗ_ΔΕΙΚΤΩΝ!N202)</f>
        <v>-1.0309369658861213E-2</v>
      </c>
      <c r="O201" s="84">
        <f>LN(ΣΥΝΘΕΣΗ_ΔΕΙΚΤΩΝ!O203/ΣΥΝΘΕΣΗ_ΔΕΙΚΤΩΝ!O202)</f>
        <v>0</v>
      </c>
      <c r="P201" s="84">
        <f>LN(ΣΥΝΘΕΣΗ_ΔΕΙΚΤΩΝ!P203/ΣΥΝΘΕΣΗ_ΔΕΙΚΤΩΝ!P202)</f>
        <v>1.1834457647003017E-2</v>
      </c>
      <c r="Q201" s="84">
        <f>LN(ΣΥΝΘΕΣΗ_ΔΕΙΚΤΩΝ!Q203/ΣΥΝΘΕΣΗ_ΔΕΙΚΤΩΝ!Q202)</f>
        <v>-4.7789816163508036E-3</v>
      </c>
      <c r="R201" s="84">
        <f>LN(ΣΥΝΘΕΣΗ_ΔΕΙΚΤΩΝ!R203/ΣΥΝΘΕΣΗ_ΔΕΙΚΤΩΝ!R202)</f>
        <v>7.6890596678216164E-3</v>
      </c>
      <c r="S201" s="84">
        <f>LN(ΣΥΝΘΕΣΗ_ΔΕΙΚΤΩΝ!S203/ΣΥΝΘΕΣΗ_ΔΕΙΚΤΩΝ!S202)</f>
        <v>-3.7139546949456655E-2</v>
      </c>
      <c r="T201" s="84">
        <f>LN(ΣΥΝΘΕΣΗ_ΔΕΙΚΤΩΝ!T203/ΣΥΝΘΕΣΗ_ΔΕΙΚΤΩΝ!T202)</f>
        <v>2.1164029063774721E-3</v>
      </c>
      <c r="U201" s="84">
        <f>LN(ΣΥΝΘΕΣΗ_ΔΕΙΚΤΩΝ!U203/ΣΥΝΘΕΣΗ_ΔΕΙΚΤΩΝ!U202)</f>
        <v>0</v>
      </c>
      <c r="V201" s="84">
        <f>LN(ΣΥΝΘΕΣΗ_ΔΕΙΚΤΩΝ!V203/ΣΥΝΘΕΣΗ_ΔΕΙΚΤΩΝ!V202)</f>
        <v>5.249355886143745E-3</v>
      </c>
      <c r="W201" s="84">
        <f>LN(ΣΥΝΘΕΣΗ_ΔΕΙΚΤΩΝ!W203/ΣΥΝΘΕΣΗ_ΔΕΙΚΤΩΝ!W202)</f>
        <v>2.8641575963384153E-2</v>
      </c>
      <c r="X201" s="85">
        <f>LN(ΣΥΝΘΕΣΗ_ΔΕΙΚΤΩΝ!X203/ΣΥΝΘΕΣΗ_ΔΕΙΚΤΩΝ!X202)</f>
        <v>2.1202207650602906E-2</v>
      </c>
      <c r="Y201" s="90">
        <f>LN(ΣΥΝΘΕΣΗ_ΔΕΙΚΤΩΝ!AM201/ΣΥΝΘΕΣΗ_ΔΕΙΚΤΩΝ!AM200)</f>
        <v>5.974590554981599E-3</v>
      </c>
    </row>
    <row r="202" spans="9:25" x14ac:dyDescent="0.25">
      <c r="I202" s="83">
        <v>43118</v>
      </c>
      <c r="J202" s="84">
        <v>1.805678374724266E-2</v>
      </c>
      <c r="K202" s="84">
        <v>-1.4514042884254071E-2</v>
      </c>
      <c r="L202" s="84">
        <v>-4.7789816163508036E-3</v>
      </c>
      <c r="M202" s="84">
        <f>LN(ΣΥΝΘΕΣΗ_ΔΕΙΚΤΩΝ!M204/ΣΥΝΘΕΣΗ_ΔΕΙΚΤΩΝ!M203)</f>
        <v>1.4207026644349276E-2</v>
      </c>
      <c r="N202" s="84">
        <f>LN(ΣΥΝΘΕΣΗ_ΔΕΙΚΤΩΝ!N204/ΣΥΝΘΕΣΗ_ΔΕΙΚΤΩΝ!N203)</f>
        <v>3.1039859375910123E-3</v>
      </c>
      <c r="O202" s="84">
        <f>LN(ΣΥΝΘΕΣΗ_ΔΕΙΚΤΩΝ!O204/ΣΥΝΘΕΣΗ_ΔΕΙΚΤΩΝ!O203)</f>
        <v>5.1573090071447567E-3</v>
      </c>
      <c r="P202" s="84">
        <f>LN(ΣΥΝΘΕΣΗ_ΔΕΙΚΤΩΝ!P204/ΣΥΝΘΕΣΗ_ΔΕΙΚΤΩΝ!P203)</f>
        <v>-4.5351551653913741E-3</v>
      </c>
      <c r="Q202" s="84">
        <f>LN(ΣΥΝΘΕΣΗ_ΔΕΙΚΤΩΝ!Q204/ΣΥΝΘΕΣΗ_ΔΕΙΚΤΩΝ!Q203)</f>
        <v>-2.056938824810841E-2</v>
      </c>
      <c r="R202" s="84">
        <f>LN(ΣΥΝΘΕΣΗ_ΔΕΙΚΤΩΝ!R204/ΣΥΝΘΕΣΗ_ΔΕΙΚΤΩΝ!R203)</f>
        <v>4.6558699606194284E-2</v>
      </c>
      <c r="S202" s="84">
        <f>LN(ΣΥΝΘΕΣΗ_ΔΕΙΚΤΩΝ!S204/ΣΥΝΘΕΣΗ_ΔΕΙΚΤΩΝ!S203)</f>
        <v>1.82115370639379E-2</v>
      </c>
      <c r="T202" s="84">
        <f>LN(ΣΥΝΘΕΣΗ_ΔΕΙΚΤΩΝ!T204/ΣΥΝΘΕΣΗ_ΔΕΙΚΤΩΝ!T203)</f>
        <v>4.2194155427082896E-3</v>
      </c>
      <c r="U202" s="84">
        <f>LN(ΣΥΝΘΕΣΗ_ΔΕΙΚΤΩΝ!U204/ΣΥΝΘΕΣΗ_ΔΕΙΚΤΩΝ!U203)</f>
        <v>1.5345569674660321E-2</v>
      </c>
      <c r="V202" s="84">
        <f>LN(ΣΥΝΘΕΣΗ_ΔΕΙΚΤΩΝ!V204/ΣΥΝΘΕΣΗ_ΔΕΙΚΤΩΝ!V203)</f>
        <v>-5.2493558861437901E-3</v>
      </c>
      <c r="W202" s="84">
        <f>LN(ΣΥΝΘΕΣΗ_ΔΕΙΚΤΩΝ!W204/ΣΥΝΘΕΣΗ_ΔΕΙΚΤΩΝ!W203)</f>
        <v>2.3256862164267183E-2</v>
      </c>
      <c r="X202" s="85">
        <f>LN(ΣΥΝΘΕΣΗ_ΔΕΙΚΤΩΝ!X204/ΣΥΝΘΕΣΗ_ΔΕΙΚΤΩΝ!X203)</f>
        <v>2.5317807984290001E-2</v>
      </c>
      <c r="Y202" s="90">
        <f>LN(ΣΥΝΘΕΣΗ_ΔΕΙΚΤΩΝ!AM202/ΣΥΝΘΕΣΗ_ΔΕΙΚΤΩΝ!AM201)</f>
        <v>-1.3338882320082061E-2</v>
      </c>
    </row>
    <row r="203" spans="9:25" x14ac:dyDescent="0.25">
      <c r="I203" s="83">
        <v>43119</v>
      </c>
      <c r="J203" s="84">
        <v>-1.9129169908995304E-2</v>
      </c>
      <c r="K203" s="84">
        <v>2.3122417420854212E-2</v>
      </c>
      <c r="L203" s="84">
        <v>-2.056938824810841E-2</v>
      </c>
      <c r="M203" s="84">
        <f>LN(ΣΥΝΘΕΣΗ_ΔΕΙΚΤΩΝ!M205/ΣΥΝΘΕΣΗ_ΔΕΙΚΤΩΝ!M204)</f>
        <v>3.1298930089277868E-3</v>
      </c>
      <c r="N203" s="84">
        <f>LN(ΣΥΝΘΕΣΗ_ΔΕΙΚΤΩΝ!N205/ΣΥΝΘΕΣΗ_ΔΕΙΚΤΩΝ!N204)</f>
        <v>6.1792163659581184E-3</v>
      </c>
      <c r="O203" s="84">
        <f>LN(ΣΥΝΘΕΣΗ_ΔΕΙΚΤΩΝ!O205/ΣΥΝΘΕΣΗ_ΔΕΙΚΤΩΝ!O204)</f>
        <v>8.1967672041784907E-3</v>
      </c>
      <c r="P203" s="84">
        <f>LN(ΣΥΝΘΕΣΗ_ΔΕΙΚΤΩΝ!P205/ΣΥΝΘΕΣΗ_ΔΕΙΚΤΩΝ!P204)</f>
        <v>1.8165309263977853E-3</v>
      </c>
      <c r="Q203" s="84">
        <f>LN(ΣΥΝΘΕΣΗ_ΔΕΙΚΤΩΝ!Q205/ΣΥΝΘΕΣΗ_ΔΕΙΚΤΩΝ!Q204)</f>
        <v>4.4239132334013179E-2</v>
      </c>
      <c r="R203" s="84">
        <f>LN(ΣΥΝΘΕΣΗ_ΔΕΙΚΤΩΝ!R205/ΣΥΝΘΕΣΗ_ΔΕΙΚΤΩΝ!R204)</f>
        <v>-4.8860032056262086E-3</v>
      </c>
      <c r="S203" s="84">
        <f>LN(ΣΥΝΘΕΣΗ_ΔΕΙΚΤΩΝ!S205/ΣΥΝΘΕΣΗ_ΔΕΙΚΤΩΝ!S204)</f>
        <v>3.0321193714961954E-2</v>
      </c>
      <c r="T203" s="84">
        <f>LN(ΣΥΝΘΕΣΗ_ΔΕΙΚΤΩΝ!T205/ΣΥΝΘΕΣΗ_ΔΕΙΚΤΩΝ!T204)</f>
        <v>6.2959284568146106E-3</v>
      </c>
      <c r="U203" s="84">
        <f>LN(ΣΥΝΘΕΣΗ_ΔΕΙΚΤΩΝ!U205/ΣΥΝΘΕΣΗ_ΔΕΙΚΤΩΝ!U204)</f>
        <v>5.0633019565466345E-3</v>
      </c>
      <c r="V203" s="84">
        <f>LN(ΣΥΝΘΕΣΗ_ΔΕΙΚΤΩΝ!V205/ΣΥΝΘΕΣΗ_ΔΕΙΚΤΩΝ!V204)</f>
        <v>3.1090587070030967E-2</v>
      </c>
      <c r="W203" s="84">
        <f>LN(ΣΥΝΘΕΣΗ_ΔΕΙΚΤΩΝ!W205/ΣΥΝΘΕΣΗ_ΔΕΙΚΤΩΝ!W204)</f>
        <v>5.5880458394456628E-2</v>
      </c>
      <c r="X203" s="85">
        <f>LN(ΣΥΝΘΕΣΗ_ΔΕΙΚΤΩΝ!X205/ΣΥΝΘΕΣΗ_ΔΕΙΚΤΩΝ!X204)</f>
        <v>1.3544225107757034E-2</v>
      </c>
      <c r="Y203" s="90">
        <f>LN(ΣΥΝΘΕΣΗ_ΔΕΙΚΤΩΝ!AM203/ΣΥΝΘΕΣΗ_ΔΕΙΚΤΩΝ!AM202)</f>
        <v>-4.7049941774315674E-3</v>
      </c>
    </row>
    <row r="204" spans="9:25" x14ac:dyDescent="0.25">
      <c r="I204" s="83">
        <v>43122</v>
      </c>
      <c r="J204" s="84">
        <v>1.0723861617527185E-3</v>
      </c>
      <c r="K204" s="84">
        <v>8.5349024498372859E-3</v>
      </c>
      <c r="L204" s="84">
        <v>4.4239132334013179E-2</v>
      </c>
      <c r="M204" s="84">
        <f>LN(ΣΥΝΘΕΣΗ_ΔΕΙΚΤΩΝ!M206/ΣΥΝΘΕΣΗ_ΔΕΙΚΤΩΝ!M205)</f>
        <v>1.5504186535965254E-2</v>
      </c>
      <c r="N204" s="84">
        <f>LN(ΣΥΝΘΕΣΗ_ΔΕΙΚΤΩΝ!N206/ΣΥΝΘΕΣΗ_ΔΕΙΚΤΩΝ!N205)</f>
        <v>6.1412680220826492E-3</v>
      </c>
      <c r="O204" s="84">
        <f>LN(ΣΥΝΘΕΣΗ_ΔΕΙΚΤΩΝ!O206/ΣΥΝΘΕΣΗ_ΔΕΙΚΤΩΝ!O205)</f>
        <v>2.0202707317519469E-2</v>
      </c>
      <c r="P204" s="84">
        <f>LN(ΣΥΝΘΕΣΗ_ΔΕΙΚΤΩΝ!P206/ΣΥΝΘΕΣΗ_ΔΕΙΚΤΩΝ!P205)</f>
        <v>6.3319976375073262E-3</v>
      </c>
      <c r="Q204" s="84">
        <f>LN(ΣΥΝΘΕΣΗ_ΔΕΙΚΤΩΝ!Q206/ΣΥΝΘΕΣΗ_ΔΕΙΚΤΩΝ!Q205)</f>
        <v>1.5090245723589853E-2</v>
      </c>
      <c r="R204" s="84">
        <f>LN(ΣΥΝΘΕΣΗ_ΔΕΙΚΤΩΝ!R206/ΣΥΝΘΕΣΗ_ΔΕΙΚΤΩΝ!R205)</f>
        <v>3.5288344735560286E-2</v>
      </c>
      <c r="S204" s="84">
        <f>LN(ΣΥΝΘΕΣΗ_ΔΕΙΚΤΩΝ!S206/ΣΥΝΘΕΣΗ_ΔΕΙΚΤΩΝ!S205)</f>
        <v>-1.1393183829443163E-2</v>
      </c>
      <c r="T204" s="84">
        <f>LN(ΣΥΝΘΕΣΗ_ΔΕΙΚΤΩΝ!T206/ΣΥΝΘΕΣΗ_ΔΕΙΚΤΩΝ!T205)</f>
        <v>1.4538158446027285E-2</v>
      </c>
      <c r="U204" s="84">
        <f>LN(ΣΥΝΘΕΣΗ_ΔΕΙΚΤΩΝ!U206/ΣΥΝΘΕΣΗ_ΔΕΙΚΤΩΝ!U205)</f>
        <v>-5.063301956546762E-3</v>
      </c>
      <c r="V204" s="84">
        <f>LN(ΣΥΝΘΕΣΗ_ΔΕΙΚΤΩΝ!V206/ΣΥΝΘΕΣΗ_ΔΕΙΚΤΩΝ!V205)</f>
        <v>1.5190165493975238E-2</v>
      </c>
      <c r="W204" s="84">
        <f>LN(ΣΥΝΘΕΣΗ_ΔΕΙΚΤΩΝ!W206/ΣΥΝΘΕΣΗ_ΔΕΙΚΤΩΝ!W205)</f>
        <v>5.292240145434253E-2</v>
      </c>
      <c r="X204" s="85">
        <f>LN(ΣΥΝΘΕΣΗ_ΔΕΙΚΤΩΝ!X206/ΣΥΝΘΕΣΗ_ΔΕΙΚΤΩΝ!X205)</f>
        <v>-1.3544225107757149E-2</v>
      </c>
      <c r="Y204" s="90">
        <f>LN(ΣΥΝΘΕΣΗ_ΔΕΙΚΤΩΝ!AM204/ΣΥΝΘΕΣΗ_ΔΕΙΚΤΩΝ!AM203)</f>
        <v>1.1868730284715518E-2</v>
      </c>
    </row>
    <row r="205" spans="9:25" x14ac:dyDescent="0.25">
      <c r="I205" s="83">
        <v>43123</v>
      </c>
      <c r="J205" s="84">
        <v>4.278081391078172E-3</v>
      </c>
      <c r="K205" s="84">
        <v>-1.4174346809733935E-3</v>
      </c>
      <c r="L205" s="84">
        <v>1.5090245723589853E-2</v>
      </c>
      <c r="M205" s="84">
        <f>LN(ΣΥΝΘΕΣΗ_ΔΕΙΚΤΩΝ!M207/ΣΥΝΘΕΣΗ_ΔΕΙΚΤΩΝ!M206)</f>
        <v>3.179677408199906E-2</v>
      </c>
      <c r="N205" s="84">
        <f>LN(ΣΥΝΘΕΣΗ_ΔΕΙΚΤΩΝ!N207/ΣΥΝΘΕΣΗ_ΔΕΙΚΤΩΝ!N206)</f>
        <v>1.0198879007453808E-3</v>
      </c>
      <c r="O205" s="84">
        <f>LN(ΣΥΝΘΕΣΗ_ΔΕΙΚΤΩΝ!O207/ΣΥΝΘΕΣΗ_ΔΕΙΚΤΩΝ!O206)</f>
        <v>-5.0125418235443982E-3</v>
      </c>
      <c r="P205" s="84">
        <f>LN(ΣΥΝΘΕΣΗ_ΔΕΙΚΤΩΝ!P207/ΣΥΝΘΕΣΗ_ΔΕΙΚΤΩΝ!P206)</f>
        <v>-1.8050546417301423E-3</v>
      </c>
      <c r="Q205" s="84">
        <f>LN(ΣΥΝΘΕΣΗ_ΔΕΙΚΤΩΝ!Q207/ΣΥΝΘΕΣΗ_ΔΕΙΚΤΩΝ!Q206)</f>
        <v>1.2593183024826692E-2</v>
      </c>
      <c r="R205" s="84">
        <f>LN(ΣΥΝΘΕΣΗ_ΔΕΙΚΤΩΝ!R207/ΣΥΝΘΕΣΗ_ΔΕΙΚΤΩΝ!R206)</f>
        <v>7.8771173824918625E-4</v>
      </c>
      <c r="S205" s="84">
        <f>LN(ΣΥΝΘΕΣΗ_ΔΕΙΚΤΩΝ!S207/ΣΥΝΘΕΣΗ_ΔΕΙΚΤΩΝ!S206)</f>
        <v>-4.1753714104805105E-3</v>
      </c>
      <c r="T205" s="84">
        <f>LN(ΣΥΝΘΕΣΗ_ΔΕΙΚΤΩΝ!T207/ΣΥΝΘΕΣΗ_ΔΕΙΚΤΩΝ!T206)</f>
        <v>8.2135985373887992E-3</v>
      </c>
      <c r="U205" s="84">
        <f>LN(ΣΥΝΘΕΣΗ_ΔΕΙΚΤΩΝ!U207/ΣΥΝΘΕΣΗ_ΔΕΙΚΤΩΝ!U206)</f>
        <v>-5.0890695074712932E-3</v>
      </c>
      <c r="V205" s="84">
        <f>LN(ΣΥΝΘΕΣΗ_ΔΕΙΚΤΩΝ!V207/ΣΥΝΘΕΣΗ_ΔΕΙΚΤΩΝ!V206)</f>
        <v>1.1657084542212948E-2</v>
      </c>
      <c r="W205" s="84">
        <f>LN(ΣΥΝΘΕΣΗ_ΔΕΙΚΤΩΝ!W207/ΣΥΝΘΕΣΗ_ΔΕΙΚΤΩΝ!W206)</f>
        <v>3.0459207484708654E-2</v>
      </c>
      <c r="X205" s="85">
        <f>LN(ΣΥΝΘΕΣΗ_ΔΕΙΚΤΩΝ!X207/ΣΥΝΘΕΣΗ_ΔΕΙΚΤΩΝ!X206)</f>
        <v>1.8018505502678431E-2</v>
      </c>
      <c r="Y205" s="90">
        <f>LN(ΣΥΝΘΕΣΗ_ΔΕΙΚΤΩΝ!AM205/ΣΥΝΘΕΣΗ_ΔΕΙΚΤΩΝ!AM204)</f>
        <v>1.2382316639473697E-2</v>
      </c>
    </row>
    <row r="206" spans="9:25" x14ac:dyDescent="0.25">
      <c r="I206" s="83">
        <v>43124</v>
      </c>
      <c r="J206" s="84">
        <v>5.3219923379408925E-3</v>
      </c>
      <c r="K206" s="84">
        <v>7.0671672230923528E-3</v>
      </c>
      <c r="L206" s="84">
        <v>1.2593183024826692E-2</v>
      </c>
      <c r="M206" s="84">
        <f>LN(ΣΥΝΘΕΣΗ_ΔΕΙΚΤΩΝ!M208/ΣΥΝΘΕΣΗ_ΔΕΙΚΤΩΝ!M207)</f>
        <v>1.0378150968713909E-2</v>
      </c>
      <c r="N206" s="84">
        <f>LN(ΣΥΝΘΕΣΗ_ΔΕΙΚΤΩΝ!N208/ΣΥΝΘΕΣΗ_ΔΕΙΚΤΩΝ!N207)</f>
        <v>-7.1611559228280646E-3</v>
      </c>
      <c r="O206" s="84">
        <f>LN(ΣΥΝΘΕΣΗ_ΔΕΙΚΤΩΝ!O208/ΣΥΝΘΕΣΗ_ΔΕΙΚΤΩΝ!O207)</f>
        <v>3.0105391528712842E-3</v>
      </c>
      <c r="P206" s="84">
        <f>LN(ΣΥΝΘΕΣΗ_ΔΕΙΚΤΩΝ!P208/ΣΥΝΘΕΣΗ_ΔΕΙΚΤΩΝ!P207)</f>
        <v>-6.3434739221750382E-3</v>
      </c>
      <c r="Q206" s="84">
        <f>LN(ΣΥΝΘΕΣΗ_ΔΕΙΚΤΩΝ!Q208/ΣΥΝΘΕΣΗ_ΔΕΙΚΤΩΝ!Q207)</f>
        <v>-1.0291686036547525E-2</v>
      </c>
      <c r="R206" s="84">
        <f>LN(ΣΥΝΘΕΣΗ_ΔΕΙΚΤΩΝ!R208/ΣΥΝΘΕΣΗ_ΔΕΙΚΤΩΝ!R207)</f>
        <v>-7.9051795071132611E-3</v>
      </c>
      <c r="S206" s="84">
        <f>LN(ΣΥΝΘΕΣΗ_ΔΕΙΚΤΩΝ!S208/ΣΥΝΘΕΣΗ_ΔΕΙΚΤΩΝ!S207)</f>
        <v>2.2751756983416027E-2</v>
      </c>
      <c r="T206" s="84">
        <f>LN(ΣΥΝΘΕΣΗ_ΔΕΙΚΤΩΝ!T208/ΣΥΝΘΕΣΗ_ΔΕΙΚΤΩΝ!T207)</f>
        <v>1.2195273093818206E-2</v>
      </c>
      <c r="U206" s="84">
        <f>LN(ΣΥΝΘΕΣΗ_ΔΕΙΚΤΩΝ!U208/ΣΥΝΘΕΣΗ_ΔΕΙΚΤΩΝ!U207)</f>
        <v>5.0890695074712281E-3</v>
      </c>
      <c r="V206" s="84">
        <f>LN(ΣΥΝΘΕΣΗ_ΔΕΙΚΤΩΝ!V208/ΣΥΝΘΕΣΗ_ΔΕΙΚΤΩΝ!V207)</f>
        <v>2.9365894804364537E-2</v>
      </c>
      <c r="W206" s="84">
        <f>LN(ΣΥΝΘΕΣΗ_ΔΕΙΚΤΩΝ!W208/ΣΥΝΘΕΣΗ_ΔΕΙΚΤΩΝ!W207)</f>
        <v>-3.0459207484708574E-2</v>
      </c>
      <c r="X206" s="85">
        <f>LN(ΣΥΝΘΕΣΗ_ΔΕΙΚΤΩΝ!X208/ΣΥΝΘΕΣΗ_ΔΕΙΚΤΩΝ!X207)</f>
        <v>2.2296553272690683E-3</v>
      </c>
      <c r="Y206" s="90">
        <f>LN(ΣΥΝΘΕΣΗ_ΔΕΙΚΤΩΝ!AM206/ΣΥΝΘΕΣΗ_ΔΕΙΚΤΩΝ!AM205)</f>
        <v>1.6045474060674667E-2</v>
      </c>
    </row>
    <row r="207" spans="9:25" x14ac:dyDescent="0.25">
      <c r="I207" s="83">
        <v>43125</v>
      </c>
      <c r="J207" s="84">
        <v>-1.0621349909834231E-3</v>
      </c>
      <c r="K207" s="84">
        <v>2.9148489714417362E-2</v>
      </c>
      <c r="L207" s="84">
        <v>-1.0291686036547525E-2</v>
      </c>
      <c r="M207" s="84">
        <f>LN(ΣΥΝΘΕΣΗ_ΔΕΙΚΤΩΝ!M209/ΣΥΝΘΕΣΗ_ΔΕΙΚΤΩΝ!M208)</f>
        <v>-1.6357242024771915E-2</v>
      </c>
      <c r="N207" s="84">
        <f>LN(ΣΥΝΘΕΣΗ_ΔΕΙΚΤΩΝ!N209/ΣΥΝΘΕΣΗ_ΔΕΙΚΤΩΝ!N208)</f>
        <v>1.0261673553119532E-3</v>
      </c>
      <c r="O207" s="84">
        <f>LN(ΣΥΝΘΕΣΗ_ΔΕΙΚΤΩΝ!O209/ΣΥΝΘΕΣΗ_ΔΕΙΚΤΩΝ!O208)</f>
        <v>-8.0483331828283718E-3</v>
      </c>
      <c r="P207" s="84">
        <f>LN(ΣΥΝΘΕΣΗ_ΔΕΙΚΤΩΝ!P209/ΣΥΝΘΕΣΗ_ΔΕΙΚΤΩΝ!P208)</f>
        <v>2.7235604670405207E-3</v>
      </c>
      <c r="Q207" s="84">
        <f>LN(ΣΥΝΘΕΣΗ_ΔΕΙΚΤΩΝ!Q209/ΣΥΝΘΕΣΗ_ΔΕΙΚΤΩΝ!Q208)</f>
        <v>0</v>
      </c>
      <c r="R207" s="84">
        <f>LN(ΣΥΝΘΕΣΗ_ΔΕΙΚΤΩΝ!R209/ΣΥΝΘΕΣΗ_ΔΕΙΚΤΩΝ!R208)</f>
        <v>9.478743954543959E-3</v>
      </c>
      <c r="S207" s="84">
        <f>LN(ΣΥΝΘΕΣΗ_ΔΕΙΚΤΩΝ!S209/ΣΥΝΘΕΣΗ_ΔΕΙΚΤΩΝ!S208)</f>
        <v>-1.2345835822299266E-2</v>
      </c>
      <c r="T207" s="84">
        <f>LN(ΣΥΝΘΕΣΗ_ΔΕΙΚΤΩΝ!T209/ΣΥΝΘΕΣΗ_ΔΕΙΚΤΩΝ!T208)</f>
        <v>1.0050335853501506E-2</v>
      </c>
      <c r="U207" s="84">
        <f>LN(ΣΥΝΘΕΣΗ_ΔΕΙΚΤΩΝ!U209/ΣΥΝΘΕΣΗ_ΔΕΙΚΤΩΝ!U208)</f>
        <v>-5.0890695074712932E-3</v>
      </c>
      <c r="V207" s="84">
        <f>LN(ΣΥΝΘΕΣΗ_ΔΕΙΚΤΩΝ!V209/ΣΥΝΘΕΣΗ_ΔΕΙΚΤΩΝ!V208)</f>
        <v>-3.2206147000421719E-3</v>
      </c>
      <c r="W207" s="84">
        <f>LN(ΣΥΝΘΕΣΗ_ΔΕΙΚΤΩΝ!W209/ΣΥΝΘΕΣΗ_ΔΕΙΚΤΩΝ!W208)</f>
        <v>-1.0362787035546547E-2</v>
      </c>
      <c r="X207" s="85">
        <f>LN(ΣΥΝΘΕΣΗ_ΔΕΙΚΤΩΝ!X209/ΣΥΝΘΕΣΗ_ΔΕΙΚΤΩΝ!X208)</f>
        <v>2.2246950221111086E-3</v>
      </c>
      <c r="Y207" s="90">
        <f>LN(ΣΥΝΘΕΣΗ_ΔΕΙΚΤΩΝ!AM207/ΣΥΝΘΕΣΗ_ΔΕΙΚΤΩΝ!AM206)</f>
        <v>1.3645014038338342E-2</v>
      </c>
    </row>
    <row r="208" spans="9:25" x14ac:dyDescent="0.25">
      <c r="I208" s="83">
        <v>43126</v>
      </c>
      <c r="J208" s="84">
        <v>-1.0632643213300003E-3</v>
      </c>
      <c r="K208" s="84">
        <v>9.5303648506940616E-3</v>
      </c>
      <c r="L208" s="84">
        <v>0</v>
      </c>
      <c r="M208" s="84">
        <f>LN(ΣΥΝΘΕΣΗ_ΔΕΙΚΤΩΝ!M210/ΣΥΝΘΕΣΗ_ΔΕΙΚΤΩΝ!M209)</f>
        <v>3.0998792017720041E-2</v>
      </c>
      <c r="N208" s="84">
        <f>LN(ΣΥΝΘΕΣΗ_ΔΕΙΚΤΩΝ!N210/ΣΥΝΘΕΣΗ_ΔΕΙΚΤΩΝ!N209)</f>
        <v>8.1716491493194782E-3</v>
      </c>
      <c r="O208" s="84">
        <f>LN(ΣΥΝΘΕΣΗ_ΔΕΙΚΤΩΝ!O210/ΣΥΝΘΕΣΗ_ΔΕΙΚΤΩΝ!O209)</f>
        <v>2.1978906718775167E-2</v>
      </c>
      <c r="P208" s="84">
        <f>LN(ΣΥΝΘΕΣΗ_ΔΕΙΚΤΩΝ!P210/ΣΥΝΘΕΣΗ_ΔΕΙΚΤΩΝ!P209)</f>
        <v>-2.7235604670404925E-3</v>
      </c>
      <c r="Q208" s="84">
        <f>LN(ΣΥΝΘΕΣΗ_ΔΕΙΚΤΩΝ!Q210/ΣΥΝΘΕΣΗ_ΔΕΙΚΤΩΝ!Q209)</f>
        <v>1.142869582362285E-2</v>
      </c>
      <c r="R208" s="84">
        <f>LN(ΣΥΝΘΕΣΗ_ΔΕΙΚΤΩΝ!R210/ΣΥΝΘΕΣΗ_ΔΕΙΚΤΩΝ!R209)</f>
        <v>-6.309169193264721E-3</v>
      </c>
      <c r="S208" s="84">
        <f>LN(ΣΥΝΘΕΣΗ_ΔΕΙΚΤΩΝ!S210/ΣΥΝΘΕΣΗ_ΔΕΙΚΤΩΝ!S209)</f>
        <v>1.2345835822299362E-2</v>
      </c>
      <c r="T208" s="84">
        <f>LN(ΣΥΝΘΕΣΗ_ΔΕΙΚΤΩΝ!T210/ΣΥΝΘΕΣΗ_ΔΕΙΚΤΩΝ!T209)</f>
        <v>3.9920212695374567E-3</v>
      </c>
      <c r="U208" s="84">
        <f>LN(ΣΥΝΘΕΣΗ_ΔΕΙΚΤΩΝ!U210/ΣΥΝΘΕΣΗ_ΔΕΙΚΤΩΝ!U209)</f>
        <v>5.0890695074712281E-3</v>
      </c>
      <c r="V208" s="84">
        <f>LN(ΣΥΝΘΕΣΗ_ΔΕΙΚΤΩΝ!V210/ΣΥΝΘΕΣΗ_ΔΕΙΚΤΩΝ!V209)</f>
        <v>0</v>
      </c>
      <c r="W208" s="84">
        <f>LN(ΣΥΝΘΕΣΗ_ΔΕΙΚΤΩΝ!W210/ΣΥΝΘΕΣΗ_ΔΕΙΚΤΩΝ!W209)</f>
        <v>9.3313274288842219E-3</v>
      </c>
      <c r="X208" s="85">
        <f>LN(ΣΥΝΘΕΣΗ_ΔΕΙΚΤΩΝ!X210/ΣΥΝΘΕΣΗ_ΔΕΙΚΤΩΝ!X209)</f>
        <v>-3.1605339415331099E-2</v>
      </c>
      <c r="Y208" s="90">
        <f>LN(ΣΥΝΘΕΣΗ_ΔΕΙΚΤΩΝ!AM208/ΣΥΝΘΕΣΗ_ΔΕΙΚΤΩΝ!AM207)</f>
        <v>-7.3916712259091983E-3</v>
      </c>
    </row>
    <row r="209" spans="9:25" x14ac:dyDescent="0.25">
      <c r="I209" s="83">
        <v>43129</v>
      </c>
      <c r="J209" s="84">
        <v>0</v>
      </c>
      <c r="K209" s="84">
        <v>-2.7137058715961618E-3</v>
      </c>
      <c r="L209" s="84">
        <v>1.142869582362285E-2</v>
      </c>
      <c r="M209" s="84">
        <f>LN(ΣΥΝΘΕΣΗ_ΔΕΙΚΤΩΝ!M211/ΣΥΝΘΕΣΗ_ΔΕΙΚΤΩΝ!M210)</f>
        <v>-1.1696039763191298E-2</v>
      </c>
      <c r="N209" s="84">
        <f>LN(ΣΥΝΘΕΣΗ_ΔΕΙΚΤΩΝ!N211/ΣΥΝΘΕΣΗ_ΔΕΙΚΤΩΝ!N210)</f>
        <v>-3.0565484825488781E-3</v>
      </c>
      <c r="O209" s="84">
        <f>LN(ΣΥΝΘΕΣΗ_ΔΕΙΚΤΩΝ!O211/ΣΥΝΘΕΣΗ_ΔΕΙΚΤΩΝ!O210)</f>
        <v>-1.8953185802238263E-2</v>
      </c>
      <c r="P209" s="84">
        <f>LN(ΣΥΝΘΕΣΗ_ΔΕΙΚΤΩΝ!P211/ΣΥΝΘΕΣΗ_ΔΕΙΚΤΩΝ!P210)</f>
        <v>4.5351551653913628E-3</v>
      </c>
      <c r="Q209" s="84">
        <f>LN(ΣΥΝΘΕΣΗ_ΔΕΙΚΤΩΝ!Q211/ΣΥΝΘΕΣΗ_ΔΕΙΚΤΩΝ!Q210)</f>
        <v>-2.2989518224698833E-2</v>
      </c>
      <c r="R209" s="84">
        <f>LN(ΣΥΝΘΕΣΗ_ΔΕΙΚΤΩΝ!R211/ΣΥΝΘΕΣΗ_ΔΕΙΚΤΩΝ!R210)</f>
        <v>0</v>
      </c>
      <c r="S209" s="84">
        <f>LN(ΣΥΝΘΕΣΗ_ΔΕΙΚΤΩΝ!S211/ΣΥΝΘΕΣΗ_ΔΕΙΚΤΩΝ!S210)</f>
        <v>-8.2135985373888564E-3</v>
      </c>
      <c r="T209" s="84">
        <f>LN(ΣΥΝΘΕΣΗ_ΔΕΙΚΤΩΝ!T211/ΣΥΝΘΕΣΗ_ΔΕΙΚΤΩΝ!T210)</f>
        <v>-8.0000426670763757E-3</v>
      </c>
      <c r="U209" s="84">
        <f>LN(ΣΥΝΘΕΣΗ_ΔΕΙΚΤΩΝ!U211/ΣΥΝΘΕΣΗ_ΔΕΙΚΤΩΝ!U210)</f>
        <v>0</v>
      </c>
      <c r="V209" s="84">
        <f>LN(ΣΥΝΘΕΣΗ_ΔΕΙΚΤΩΝ!V211/ΣΥΝΘΕΣΗ_ΔΕΙΚΤΩΝ!V210)</f>
        <v>-3.112454350392977E-2</v>
      </c>
      <c r="W209" s="84">
        <f>LN(ΣΥΝΘΕΣΗ_ΔΕΙΚΤΩΝ!W211/ΣΥΝΘΕΣΗ_ΔΕΙΚΤΩΝ!W210)</f>
        <v>-7.1650091828142512E-2</v>
      </c>
      <c r="X209" s="85">
        <f>LN(ΣΥΝΘΕΣΗ_ΔΕΙΚΤΩΝ!X211/ΣΥΝΘΕΣΗ_ΔΕΙΚΤΩΝ!X210)</f>
        <v>4.5766670274116732E-3</v>
      </c>
      <c r="Y209" s="90">
        <f>LN(ΣΥΝΘΕΣΗ_ΔΕΙΚΤΩΝ!AM209/ΣΥΝΘΕΣΗ_ΔΕΙΚΤΩΝ!AM208)</f>
        <v>6.7216170867305319E-4</v>
      </c>
    </row>
    <row r="210" spans="9:25" x14ac:dyDescent="0.25">
      <c r="I210" s="83">
        <v>43130</v>
      </c>
      <c r="J210" s="84">
        <v>-5.3333459753626168E-3</v>
      </c>
      <c r="K210" s="84">
        <v>-2.3368761007829569E-2</v>
      </c>
      <c r="L210" s="84">
        <v>-2.2989518224698833E-2</v>
      </c>
      <c r="M210" s="84">
        <f>LN(ΣΥΝΘΕΣΗ_ΔΕΙΚΤΩΝ!M212/ΣΥΝΘΕΣΗ_ΔΕΙΚΤΩΝ!M211)</f>
        <v>5.8651194523980576E-3</v>
      </c>
      <c r="N210" s="84">
        <f>LN(ΣΥΝΘΕΣΗ_ΔΕΙΚΤΩΝ!N212/ΣΥΝΘΕΣΗ_ΔΕΙΚΤΩΝ!N211)</f>
        <v>2.7674722156220286E-2</v>
      </c>
      <c r="O210" s="84">
        <f>LN(ΣΥΝΘΕΣΗ_ΔΕΙΚΤΩΝ!O212/ΣΥΝΘΕΣΗ_ΔΕΙΚΤΩΝ!O211)</f>
        <v>1.6974945790132586E-2</v>
      </c>
      <c r="P210" s="84">
        <f>LN(ΣΥΝΘΕΣΗ_ΔΕΙΚΤΩΝ!P212/ΣΥΝΘΕΣΗ_ΔΕΙΚΤΩΝ!P211)</f>
        <v>-2.2884293833587845E-2</v>
      </c>
      <c r="Q210" s="84">
        <f>LN(ΣΥΝΘΕΣΗ_ΔΕΙΚΤΩΝ!Q212/ΣΥΝΘΕΣΗ_ΔΕΙΚΤΩΝ!Q211)</f>
        <v>-1.0520260674179278E-2</v>
      </c>
      <c r="R210" s="84">
        <f>LN(ΣΥΝΘΕΣΗ_ΔΕΙΚΤΩΝ!R212/ΣΥΝΘΕΣΗ_ΔΕΙΚΤΩΝ!R211)</f>
        <v>7.9082645481777091E-4</v>
      </c>
      <c r="S210" s="84">
        <f>LN(ΣΥΝΘΕΣΗ_ΔΕΙΚΤΩΝ!S212/ΣΥΝΘΕΣΗ_ΔΕΙΚΤΩΝ!S211)</f>
        <v>1.3313048649738217E-2</v>
      </c>
      <c r="T210" s="84">
        <f>LN(ΣΥΝΘΕΣΗ_ΔΕΙΚΤΩΝ!T212/ΣΥΝΘΕΣΗ_ΔΕΙΚΤΩΝ!T211)</f>
        <v>-8.0645598367304078E-3</v>
      </c>
      <c r="U210" s="84">
        <f>LN(ΣΥΝΘΕΣΗ_ΔΕΙΚΤΩΝ!U212/ΣΥΝΘΕΣΗ_ΔΕΙΚΤΩΝ!U211)</f>
        <v>1.0101095986503919E-2</v>
      </c>
      <c r="V210" s="84">
        <f>LN(ΣΥΝΘΕΣΗ_ΔΕΙΚΤΩΝ!V212/ΣΥΝΘΕΣΗ_ΔΕΙΚΤΩΝ!V211)</f>
        <v>-2.1867986636580638E-2</v>
      </c>
      <c r="W210" s="84">
        <f>LN(ΣΥΝΘΕΣΗ_ΔΕΙΚΤΩΝ!W212/ΣΥΝΘΕΣΗ_ΔΕΙΚΤΩΝ!W211)</f>
        <v>1.9759149980462392E-2</v>
      </c>
      <c r="X210" s="85">
        <f>LN(ΣΥΝΘΕΣΗ_ΔΕΙΚΤΩΝ!X212/ΣΥΝΘΕΣΗ_ΔΕΙΚΤΩΝ!X211)</f>
        <v>4.5558165358608824E-3</v>
      </c>
      <c r="Y210" s="90">
        <f>LN(ΣΥΝΘΕΣΗ_ΔΕΙΚΤΩΝ!AM210/ΣΥΝΘΕΣΗ_ΔΕΙΚΤΩΝ!AM209)</f>
        <v>9.61131732964258E-3</v>
      </c>
    </row>
    <row r="211" spans="9:25" x14ac:dyDescent="0.25">
      <c r="I211" s="83">
        <v>43131</v>
      </c>
      <c r="J211" s="84">
        <v>-5.3619431413852872E-3</v>
      </c>
      <c r="K211" s="84">
        <v>1.3898542890542977E-3</v>
      </c>
      <c r="L211" s="84">
        <v>-1.0520260674179278E-2</v>
      </c>
      <c r="M211" s="84">
        <f>LN(ΣΥΝΘΕΣΗ_ΔΕΙΚΤΩΝ!M213/ΣΥΝΘΕΣΗ_ΔΕΙΚΤΩΝ!M212)</f>
        <v>-5.8651194523981339E-3</v>
      </c>
      <c r="N211" s="84">
        <f>LN(ΣΥΝΘΕΣΗ_ΔΕΙΚΤΩΝ!N213/ΣΥΝΘΕΣΗ_ΔΕΙΚΤΩΝ!N212)</f>
        <v>1.4778594096118902E-2</v>
      </c>
      <c r="O211" s="84">
        <f>LN(ΣΥΝΘΕΣΗ_ΔΕΙΚΤΩΝ!O213/ΣΥΝΘΕΣΗ_ΔΕΙΚΤΩΝ!O212)</f>
        <v>1.1811160928344619E-2</v>
      </c>
      <c r="P211" s="84">
        <f>LN(ΣΥΝΘΕΣΗ_ΔΕΙΚΤΩΝ!P213/ΣΥΝΘΕΣΗ_ΔΕΙΚΤΩΝ!P212)</f>
        <v>-5.571045049455472E-3</v>
      </c>
      <c r="Q211" s="84">
        <f>LN(ΣΥΝΘΕΣΗ_ΔΕΙΚΤΩΝ!Q213/ΣΥΝΘΕΣΗ_ΔΕΙΚΤΩΝ!Q212)</f>
        <v>4.6893403633861208E-3</v>
      </c>
      <c r="R211" s="84">
        <f>LN(ΣΥΝΘΕΣΗ_ΔΕΙΚΤΩΝ!R213/ΣΥΝΘΕΣΗ_ΔΕΙΚΤΩΝ!R212)</f>
        <v>-1.1928570865273845E-2</v>
      </c>
      <c r="S211" s="84">
        <f>LN(ΣΥΝΘΕΣΗ_ΔΕΙΚΤΩΝ!S213/ΣΥΝΘΕΣΗ_ΔΕΙΚΤΩΝ!S212)</f>
        <v>1.0167769050868111E-3</v>
      </c>
      <c r="T211" s="84">
        <f>LN(ΣΥΝΘΕΣΗ_ΔΕΙΚΤΩΝ!T213/ΣΥΝΘΕΣΗ_ΔΕΙΚΤΩΝ!T212)</f>
        <v>-1.0173027713050521E-2</v>
      </c>
      <c r="U211" s="84">
        <f>LN(ΣΥΝΘΕΣΗ_ΔΕΙΚΤΩΝ!U213/ΣΥΝΘΕΣΗ_ΔΕΙΚΤΩΝ!U212)</f>
        <v>0</v>
      </c>
      <c r="V211" s="84">
        <f>LN(ΣΥΝΘΕΣΗ_ΔΕΙΚΤΩΝ!V213/ΣΥΝΘΕΣΗ_ΔΕΙΚΤΩΝ!V212)</f>
        <v>2.0202707317519469E-2</v>
      </c>
      <c r="W211" s="84">
        <f>LN(ΣΥΝΘΕΣΗ_ΔΕΙΚΤΩΝ!W213/ΣΥΝΘΕΣΗ_ΔΕΙΚΤΩΝ!W212)</f>
        <v>-1.2028575865607146E-2</v>
      </c>
      <c r="X211" s="85">
        <f>LN(ΣΥΝΘΕΣΗ_ΔΕΙΚΤΩΝ!X213/ΣΥΝΘΕΣΗ_ΔΕΙΚΤΩΝ!X212)</f>
        <v>1.1299555253933247E-2</v>
      </c>
      <c r="Y211" s="90">
        <f>LN(ΣΥΝΘΕΣΗ_ΔΕΙΚΤΩΝ!AM211/ΣΥΝΘΕΣΗ_ΔΕΙΚΤΩΝ!AM210)</f>
        <v>-2.1042369447772113E-2</v>
      </c>
    </row>
    <row r="212" spans="9:25" x14ac:dyDescent="0.25">
      <c r="I212" s="83">
        <v>43132</v>
      </c>
      <c r="J212" s="84">
        <v>-1.2987195526811303E-2</v>
      </c>
      <c r="K212" s="84">
        <v>-1.3986241974739952E-2</v>
      </c>
      <c r="L212" s="84">
        <v>4.6893403633861208E-3</v>
      </c>
      <c r="M212" s="84">
        <f>LN(ΣΥΝΘΕΣΗ_ΔΕΙΚΤΩΝ!M214/ΣΥΝΘΕΣΗ_ΔΕΙΚΤΩΝ!M213)</f>
        <v>-1.6308738041923874E-2</v>
      </c>
      <c r="N212" s="84">
        <f>LN(ΣΥΝΘΕΣΗ_ΔΕΙΚΤΩΝ!N214/ΣΥΝΘΕΣΗ_ΔΕΙΚΤΩΝ!N213)</f>
        <v>-3.3311556294244614E-2</v>
      </c>
      <c r="O212" s="84">
        <f>LN(ΣΥΝΘΕΣΗ_ΔΕΙΚΤΩΝ!O214/ΣΥΝΘΕΣΗ_ΔΕΙΚΤΩΝ!O213)</f>
        <v>-1.181116092834472E-2</v>
      </c>
      <c r="P212" s="84">
        <f>LN(ΣΥΝΘΕΣΗ_ΔΕΙΚΤΩΝ!P214/ΣΥΝΘΕΣΗ_ΔΕΙΚΤΩΝ!P213)</f>
        <v>-9.3153243811149662E-4</v>
      </c>
      <c r="Q212" s="84">
        <f>LN(ΣΥΝΘΕΣΗ_ΔΕΙΚΤΩΝ!Q214/ΣΥΝΘΕΣΗ_ΔΕΙΚΤΩΝ!Q213)</f>
        <v>-1.1764841579586483E-2</v>
      </c>
      <c r="R212" s="84">
        <f>LN(ΣΥΝΘΕΣΗ_ΔΕΙΚΤΩΝ!R214/ΣΥΝΘΕΣΗ_ΔΕΙΚΤΩΝ!R213)</f>
        <v>-1.8571385585435456E-2</v>
      </c>
      <c r="S212" s="84">
        <f>LN(ΣΥΝΘΕΣΗ_ΔΕΙΚΤΩΝ!S214/ΣΥΝΘΕΣΗ_ΔΕΙΚΤΩΝ!S213)</f>
        <v>-1.2270092591814247E-2</v>
      </c>
      <c r="T212" s="84">
        <f>LN(ΣΥΝΘΕΣΗ_ΔΕΙΚΤΩΝ!T214/ΣΥΝΘΕΣΗ_ΔΕΙΚΤΩΝ!T213)</f>
        <v>-3.3267100982939057E-2</v>
      </c>
      <c r="U212" s="84">
        <f>LN(ΣΥΝΘΕΣΗ_ΔΕΙΚΤΩΝ!U214/ΣΥΝΘΕΣΗ_ΔΕΙΚΤΩΝ!U213)</f>
        <v>-1.5190165493975233E-2</v>
      </c>
      <c r="V212" s="84">
        <f>LN(ΣΥΝΘΕΣΗ_ΔΕΙΚΤΩΝ!V214/ΣΥΝΘΕΣΗ_ΔΕΙΚΤΩΝ!V213)</f>
        <v>0</v>
      </c>
      <c r="W212" s="84">
        <f>LN(ΣΥΝΘΕΣΗ_ΔΕΙΚΤΩΝ!W214/ΣΥΝΘΕΣΗ_ΔΕΙΚΤΩΝ!W213)</f>
        <v>-9.950330853168092E-3</v>
      </c>
      <c r="X212" s="85">
        <f>LN(ΣΥΝΘΕΣΗ_ΔΕΙΚΤΩΝ!X214/ΣΥΝΘΕΣΗ_ΔΕΙΚΤΩΝ!X213)</f>
        <v>-4.5045121211046528E-3</v>
      </c>
      <c r="Y212" s="90">
        <f>LN(ΣΥΝΘΕΣΗ_ΔΕΙΚΤΩΝ!AM212/ΣΥΝΘΕΣΗ_ΔΕΙΚΤΩΝ!AM211)</f>
        <v>1.2307601076005988E-2</v>
      </c>
    </row>
    <row r="213" spans="9:25" x14ac:dyDescent="0.25">
      <c r="I213" s="83">
        <v>43133</v>
      </c>
      <c r="J213" s="84">
        <v>-2.6491615446976341E-2</v>
      </c>
      <c r="K213" s="84">
        <v>-2.7125146267691171E-2</v>
      </c>
      <c r="L213" s="84">
        <v>-1.1764841579586483E-2</v>
      </c>
      <c r="M213" s="84">
        <f>LN(ΣΥΝΘΕΣΗ_ΔΕΙΚΤΩΝ!M215/ΣΥΝΘΕΣΗ_ΔΕΙΚΤΩΝ!M214)</f>
        <v>-4.4943895878393264E-3</v>
      </c>
      <c r="N213" s="84">
        <f>LN(ΣΥΝΘΕΣΗ_ΔΕΙΚΤΩΝ!N215/ΣΥΝΘΕΣΗ_ΔΕΙΚΤΩΝ!N214)</f>
        <v>-6.0852114755455631E-3</v>
      </c>
      <c r="O213" s="84">
        <f>LN(ΣΥΝΘΕΣΗ_ΔΕΙΚΤΩΝ!O215/ΣΥΝΘΕΣΗ_ΔΕΙΚΤΩΝ!O214)</f>
        <v>-3.0153038170687443E-2</v>
      </c>
      <c r="P213" s="84">
        <f>LN(ΣΥΝΘΕΣΗ_ΔΕΙΚΤΩΝ!P215/ΣΥΝΘΕΣΗ_ΔΕΙΚΤΩΝ!P214)</f>
        <v>-1.2189555524585678E-2</v>
      </c>
      <c r="Q213" s="84">
        <f>LN(ΣΥΝΘΕΣΗ_ΔΕΙΚΤΩΝ!Q215/ΣΥΝΘΕΣΗ_ΔΕΙΚΤΩΝ!Q214)</f>
        <v>-1.5504186535965086E-2</v>
      </c>
      <c r="R213" s="84">
        <f>LN(ΣΥΝΘΕΣΗ_ΔΕΙΚΤΩΝ!R215/ΣΥΝΘΕΣΗ_ΔΕΙΚΤΩΝ!R214)</f>
        <v>-2.2250608934819692E-2</v>
      </c>
      <c r="S213" s="84">
        <f>LN(ΣΥΝΘΕΣΗ_ΔΕΙΚΤΩΝ!S215/ΣΥΝΘΕΣΗ_ΔΕΙΚΤΩΝ!S214)</f>
        <v>-2.500130220541727E-2</v>
      </c>
      <c r="T213" s="84">
        <f>LN(ΣΥΝΘΕΣΗ_ΔΕΙΚΤΩΝ!T215/ΣΥΝΘΕΣΗ_ΔΕΙΚΤΩΝ!T214)</f>
        <v>-2.1368334405698911E-2</v>
      </c>
      <c r="U213" s="84">
        <f>LN(ΣΥΝΘΕΣΗ_ΔΕΙΚΤΩΝ!U215/ΣΥΝΘΕΣΗ_ΔΕΙΚΤΩΝ!U214)</f>
        <v>-2.5841231183887328E-2</v>
      </c>
      <c r="V213" s="84">
        <f>LN(ΣΥΝΘΕΣΗ_ΔΕΙΚΤΩΝ!V215/ΣΥΝΘΕΣΗ_ΔΕΙΚΤΩΝ!V214)</f>
        <v>-6.688988150796652E-3</v>
      </c>
      <c r="W213" s="84">
        <f>LN(ΣΥΝΘΕΣΗ_ΔΕΙΚΤΩΝ!W215/ΣΥΝΘΕΣΗ_ΔΕΙΚΤΩΝ!W214)</f>
        <v>-4.5462374076757399E-2</v>
      </c>
      <c r="X213" s="85">
        <f>LN(ΣΥΝΘΕΣΗ_ΔΕΙΚΤΩΝ!X215/ΣΥΝΘΕΣΗ_ΔΕΙΚΤΩΝ!X214)</f>
        <v>-6.7950431328286896E-3</v>
      </c>
      <c r="Y213" s="90">
        <f>LN(ΣΥΝΘΕΣΗ_ΔΕΙΚΤΩΝ!AM213/ΣΥΝΘΕΣΗ_ΔΕΙΚΤΩΝ!AM212)</f>
        <v>8.621963940688487E-3</v>
      </c>
    </row>
    <row r="214" spans="9:25" x14ac:dyDescent="0.25">
      <c r="I214" s="83">
        <v>43136</v>
      </c>
      <c r="J214" s="84">
        <v>6.6889881507967101E-3</v>
      </c>
      <c r="K214" s="84">
        <v>-1.6047025597517559E-2</v>
      </c>
      <c r="L214" s="84">
        <v>-1.5504186535965086E-2</v>
      </c>
      <c r="M214" s="84">
        <f>LN(ΣΥΝΘΕΣΗ_ΔΕΙΚΤΩΝ!M216/ΣΥΝΘΕΣΗ_ΔΕΙΚΤΩΝ!M215)</f>
        <v>-3.203935374461666E-2</v>
      </c>
      <c r="N214" s="84">
        <f>LN(ΣΥΝΘΕΣΗ_ΔΕΙΚΤΩΝ!N216/ΣΥΝΘΕΣΗ_ΔΕΙΚΤΩΝ!N215)</f>
        <v>-2.4718045263728328E-2</v>
      </c>
      <c r="O214" s="84">
        <f>LN(ΣΥΝΘΕΣΗ_ΔΕΙΚΤΩΝ!O216/ΣΥΝΘΕΣΗ_ΔΕΙΚΤΩΝ!O215)</f>
        <v>-1.2320484388040736E-2</v>
      </c>
      <c r="P214" s="84">
        <f>LN(ΣΥΝΘΕΣΗ_ΔΕΙΚΤΩΝ!P216/ΣΥΝΘΕΣΗ_ΔΕΙΚΤΩΝ!P215)</f>
        <v>-2.8710105882431253E-2</v>
      </c>
      <c r="Q214" s="84">
        <f>LN(ΣΥΝΘΕΣΗ_ΔΕΙΚΤΩΝ!Q216/ΣΥΝΘΕΣΗ_ΔΕΙΚΤΩΝ!Q215)</f>
        <v>-3.1748698314580298E-2</v>
      </c>
      <c r="R214" s="84">
        <f>LN(ΣΥΝΘΕΣΗ_ΔΕΙΚΤΩΝ!R216/ΣΥΝΘΕΣΗ_ΔΕΙΚΤΩΝ!R215)</f>
        <v>-1.8503471564559754E-2</v>
      </c>
      <c r="S214" s="84">
        <f>LN(ΣΥΝΘΕΣΗ_ΔΕΙΚΤΩΝ!S216/ΣΥΝΘΕΣΗ_ΔΕΙΚΤΩΝ!S215)</f>
        <v>2.1074823395645778E-3</v>
      </c>
      <c r="T214" s="84">
        <f>LN(ΣΥΝΘΕΣΗ_ΔΕΙΚΤΩΝ!T216/ΣΥΝΘΕΣΗ_ΔΕΙΚΤΩΝ!T215)</f>
        <v>-2.4044874254002802E-2</v>
      </c>
      <c r="U214" s="84">
        <f>LN(ΣΥΝΘΕΣΗ_ΔΕΙΚΤΩΝ!U216/ΣΥΝΘΕΣΗ_ΔΕΙΚΤΩΝ!U215)</f>
        <v>-5.9316577156419387E-2</v>
      </c>
      <c r="V214" s="84">
        <f>LN(ΣΥΝΘΕΣΗ_ΔΕΙΚΤΩΝ!V216/ΣΥΝΘΕΣΗ_ΔΕΙΚΤΩΝ!V215)</f>
        <v>-4.4604306236753918E-2</v>
      </c>
      <c r="W214" s="84">
        <f>LN(ΣΥΝΘΕΣΗ_ΔΕΙΚΤΩΝ!W216/ΣΥΝΘΕΣΗ_ΔΕΙΚΤΩΝ!W215)</f>
        <v>-1.1696039763191298E-2</v>
      </c>
      <c r="X214" s="85">
        <f>LN(ΣΥΝΘΕΣΗ_ΔΕΙΚΤΩΝ!X216/ΣΥΝΘΕΣΗ_ΔΕΙΚΤΩΝ!X215)</f>
        <v>0</v>
      </c>
      <c r="Y214" s="90">
        <f>LN(ΣΥΝΘΕΣΗ_ΔΕΙΚΤΩΝ!AM214/ΣΥΝΘΕΣΗ_ΔΕΙΚΤΩΝ!AM213)</f>
        <v>-1.2555363531493629E-2</v>
      </c>
    </row>
    <row r="215" spans="9:25" x14ac:dyDescent="0.25">
      <c r="I215" s="83">
        <v>43137</v>
      </c>
      <c r="J215" s="84">
        <v>-8.9286307443014312E-3</v>
      </c>
      <c r="K215" s="84">
        <v>0</v>
      </c>
      <c r="L215" s="84">
        <v>-3.1748698314580298E-2</v>
      </c>
      <c r="M215" s="84">
        <f>LN(ΣΥΝΘΕΣΗ_ΔΕΙΚΤΩΝ!M217/ΣΥΝΘΕΣΗ_ΔΕΙΚΤΩΝ!M216)</f>
        <v>6.1823999083175599E-3</v>
      </c>
      <c r="N215" s="84">
        <f>LN(ΣΥΝΘΕΣΗ_ΔΕΙΚΤΩΝ!N217/ΣΥΝΘΕΣΗ_ΔΕΙΚΤΩΝ!N216)</f>
        <v>3.1233757822681551E-3</v>
      </c>
      <c r="O215" s="84">
        <f>LN(ΣΥΝΘΕΣΗ_ΔΕΙΚΤΩΝ!O217/ΣΥΝΘΕΣΗ_ΔΕΙΚΤΩΝ!O216)</f>
        <v>1.1299555253933247E-2</v>
      </c>
      <c r="P215" s="84">
        <f>LN(ΣΥΝΘΕΣΗ_ΔΕΙΚΤΩΝ!P217/ΣΥΝΘΕΣΗ_ΔΕΙΚΤΩΝ!P216)</f>
        <v>2.0183289653269487E-2</v>
      </c>
      <c r="Q215" s="84">
        <f>LN(ΣΥΝΘΕΣΗ_ΔΕΙΚΤΩΝ!Q217/ΣΥΝΘΕΣΗ_ΔΕΙΚΤΩΝ!Q216)</f>
        <v>2.6929411878631328E-2</v>
      </c>
      <c r="R215" s="84">
        <f>LN(ΣΥΝΘΕΣΗ_ΔΕΙΚΤΩΝ!R217/ΣΥΝΘΕΣΗ_ΔΕΙΚΤΩΝ!R216)</f>
        <v>1.8503471564559726E-2</v>
      </c>
      <c r="S215" s="84">
        <f>LN(ΣΥΝΘΕΣΗ_ΔΕΙΚΤΩΝ!S217/ΣΥΝΘΕΣΗ_ΔΕΙΚΤΩΝ!S216)</f>
        <v>0</v>
      </c>
      <c r="T215" s="84">
        <f>LN(ΣΥΝΘΕΣΗ_ΔΕΙΚΤΩΝ!T217/ΣΥΝΘΕΣΗ_ΔΕΙΚΤΩΝ!T216)</f>
        <v>3.6920588614048074E-2</v>
      </c>
      <c r="U215" s="84">
        <f>LN(ΣΥΝΘΕΣΗ_ΔΕΙΚΤΩΝ!U217/ΣΥΝΘΕΣΗ_ΔΕΙΚΤΩΝ!U216)</f>
        <v>4.3485111939738676E-2</v>
      </c>
      <c r="V215" s="84">
        <f>LN(ΣΥΝΘΕΣΗ_ΔΕΙΚΤΩΝ!V217/ΣΥΝΘΕΣΗ_ΔΕΙΚΤΩΝ!V216)</f>
        <v>0</v>
      </c>
      <c r="W215" s="84">
        <f>LN(ΣΥΝΘΕΣΗ_ΔΕΙΚΤΩΝ!W217/ΣΥΝΘΕΣΗ_ΔΕΙΚΤΩΝ!W216)</f>
        <v>2.2106775781029996E-2</v>
      </c>
      <c r="X215" s="85">
        <f>LN(ΣΥΝΘΕΣΗ_ΔΕΙΚΤΩΝ!X217/ΣΥΝΘΕΣΗ_ΔΕΙΚΤΩΝ!X216)</f>
        <v>0</v>
      </c>
      <c r="Y215" s="90">
        <f>LN(ΣΥΝΘΕΣΗ_ΔΕΙΚΤΩΝ!AM215/ΣΥΝΘΕΣΗ_ΔΕΙΚΤΩΝ!AM214)</f>
        <v>-2.5113375548644123E-2</v>
      </c>
    </row>
    <row r="216" spans="9:25" x14ac:dyDescent="0.25">
      <c r="I216" s="83">
        <v>43138</v>
      </c>
      <c r="J216" s="84">
        <v>1.9978466930886295E-2</v>
      </c>
      <c r="K216" s="84">
        <v>-5.8997221271882708E-3</v>
      </c>
      <c r="L216" s="84">
        <v>2.6929411878631328E-2</v>
      </c>
      <c r="M216" s="84">
        <f>LN(ΣΥΝΘΕΣΗ_ΔΕΙΚΤΩΝ!M218/ΣΥΝΘΕΣΗ_ΔΕΙΚΤΩΝ!M217)</f>
        <v>0</v>
      </c>
      <c r="N216" s="84">
        <f>LN(ΣΥΝΘΕΣΗ_ΔΕΙΚΤΩΝ!N218/ΣΥΝΘΕΣΗ_ΔΕΙΚΤΩΝ!N217)</f>
        <v>-7.3031101849760473E-3</v>
      </c>
      <c r="O216" s="84">
        <f>LN(ΣΥΝΘΕΣΗ_ΔΕΙΚΤΩΝ!O218/ΣΥΝΘΕΣΗ_ΔΕΙΚΤΩΝ!O217)</f>
        <v>-4.0941715326631148E-3</v>
      </c>
      <c r="P216" s="84">
        <f>LN(ΣΥΝΘΕΣΗ_ΔΕΙΚΤΩΝ!P218/ΣΥΝΘΕΣΗ_ΔΕΙΚΤΩΝ!P217)</f>
        <v>-2.2126924861840785E-2</v>
      </c>
      <c r="Q216" s="84">
        <f>LN(ΣΥΝΘΕΣΗ_ΔΕΙΚΤΩΝ!Q218/ΣΥΝΘΕΣΗ_ΔΕΙΚΤΩΝ!Q217)</f>
        <v>-1.2150817782512579E-2</v>
      </c>
      <c r="R216" s="84">
        <f>LN(ΣΥΝΘΕΣΗ_ΔΕΙΚΤΩΝ!R218/ΣΥΝΘΕΣΗ_ΔΕΙΚΤΩΝ!R217)</f>
        <v>-1.1735256218420965E-2</v>
      </c>
      <c r="S216" s="84">
        <f>LN(ΣΥΝΘΕΣΗ_ΔΕΙΚΤΩΝ!S218/ΣΥΝΘΕΣΗ_ΔΕΙΚΤΩΝ!S217)</f>
        <v>-1.05318598465859E-3</v>
      </c>
      <c r="T216" s="84">
        <f>LN(ΣΥΝΘΕΣΗ_ΔΕΙΚΤΩΝ!T218/ΣΥΝΘΕΣΗ_ΔΕΙΚΤΩΝ!T217)</f>
        <v>-1.9376278963138607E-2</v>
      </c>
      <c r="U216" s="84">
        <f>LN(ΣΥΝΘΕΣΗ_ΔΕΙΚΤΩΝ!U218/ΣΥΝΘΕΣΗ_ΔΕΙΚΤΩΝ!U217)</f>
        <v>2.6248226074936411E-2</v>
      </c>
      <c r="V216" s="84">
        <f>LN(ΣΥΝΘΕΣΗ_ΔΕΙΚΤΩΝ!V218/ΣΥΝΘΕΣΗ_ΔΕΙΚΤΩΝ!V217)</f>
        <v>-1.0582109330536972E-2</v>
      </c>
      <c r="W216" s="84">
        <f>LN(ΣΥΝΘΕΣΗ_ΔΕΙΚΤΩΝ!W218/ΣΥΝΘΕΣΗ_ΔΕΙΚΤΩΝ!W217)</f>
        <v>-8.0878546016988923E-3</v>
      </c>
      <c r="X216" s="85">
        <f>LN(ΣΥΝΘΕΣΗ_ΔΕΙΚΤΩΝ!X218/ΣΥΝΘΕΣΗ_ΔΕΙΚΤΩΝ!X217)</f>
        <v>0</v>
      </c>
      <c r="Y216" s="90">
        <f>LN(ΣΥΝΘΕΣΗ_ΔΕΙΚΤΩΝ!AM216/ΣΥΝΘΕΣΗ_ΔΕΙΚΤΩΝ!AM215)</f>
        <v>-1.7572403220744184E-2</v>
      </c>
    </row>
    <row r="217" spans="9:25" x14ac:dyDescent="0.25">
      <c r="I217" s="83">
        <v>43139</v>
      </c>
      <c r="J217" s="84">
        <v>-1.1049836186584935E-2</v>
      </c>
      <c r="K217" s="84">
        <v>1.4781968693109652E-3</v>
      </c>
      <c r="L217" s="84">
        <v>-1.2150817782512579E-2</v>
      </c>
      <c r="M217" s="84">
        <f>LN(ΣΥΝΘΕΣΗ_ΔΕΙΚΤΩΝ!M219/ΣΥΝΘΕΣΗ_ΔΕΙΚΤΩΝ!M218)</f>
        <v>-1.7094433359300183E-2</v>
      </c>
      <c r="N217" s="84">
        <f>LN(ΣΥΝΘΕΣΗ_ΔΕΙΚΤΩΝ!N219/ΣΥΝΘΕΣΗ_ΔΕΙΚΤΩΝ!N218)</f>
        <v>3.1364374901303115E-3</v>
      </c>
      <c r="O217" s="84">
        <f>LN(ΣΥΝΘΕΣΗ_ΔΕΙΚΤΩΝ!O219/ΣΥΝΘΕΣΗ_ΔΕΙΚΤΩΝ!O218)</f>
        <v>-3.0816665374080007E-3</v>
      </c>
      <c r="P217" s="84">
        <f>LN(ΣΥΝΘΕΣΗ_ΔΕΙΚΤΩΝ!P219/ΣΥΝΘΕΣΗ_ΔΕΙΚΤΩΝ!P218)</f>
        <v>-1.7664836179805219E-2</v>
      </c>
      <c r="Q217" s="84">
        <f>LN(ΣΥΝΘΕΣΗ_ΔΕΙΚΤΩΝ!Q219/ΣΥΝΘΕΣΗ_ΔΕΙΚΤΩΝ!Q218)</f>
        <v>2.0569388248108438E-2</v>
      </c>
      <c r="R217" s="84">
        <f>LN(ΣΥΝΘΕΣΗ_ΔΕΙΚΤΩΝ!R219/ΣΥΝΘΕΣΗ_ΔΕΙΚΤΩΝ!R218)</f>
        <v>-1.7865213557869731E-2</v>
      </c>
      <c r="S217" s="84">
        <f>LN(ΣΥΝΘΕΣΗ_ΔΕΙΚΤΩΝ!S219/ΣΥΝΘΕΣΗ_ΔΕΙΚΤΩΝ!S218)</f>
        <v>-6.3425159764704045E-3</v>
      </c>
      <c r="T217" s="84">
        <f>LN(ΣΥΝΘΕΣΗ_ΔΕΙΚΤΩΝ!T219/ΣΥΝΘΕΣΗ_ΔΕΙΚΤΩΝ!T218)</f>
        <v>-1.0929070532190317E-2</v>
      </c>
      <c r="U217" s="84">
        <f>LN(ΣΥΝΘΕΣΗ_ΔΕΙΚΤΩΝ!U219/ΣΥΝΘΕΣΗ_ΔΕΙΚΤΩΝ!U218)</f>
        <v>-5.1948168771040228E-3</v>
      </c>
      <c r="V217" s="84">
        <f>LN(ΣΥΝΘΕΣΗ_ΔΕΙΚΤΩΝ!V219/ΣΥΝΘΕΣΗ_ΔΕΙΚΤΩΝ!V218)</f>
        <v>-2.5135973271542274E-2</v>
      </c>
      <c r="W217" s="84">
        <f>LN(ΣΥΝΘΕΣΗ_ΔΕΙΚΤΩΝ!W219/ΣΥΝΘΕΣΗ_ΔΕΙΚΤΩΝ!W218)</f>
        <v>-1.8735911057469818E-2</v>
      </c>
      <c r="X217" s="85">
        <f>LN(ΣΥΝΘΕΣΗ_ΔΕΙΚΤΩΝ!X219/ΣΥΝΘΕΣΗ_ΔΕΙΚΤΩΝ!X218)</f>
        <v>-2.2753138371356509E-3</v>
      </c>
      <c r="Y217" s="90">
        <f>LN(ΣΥΝΘΕΣΗ_ΔΕΙΚΤΩΝ!AM217/ΣΥΝΘΕΣΗ_ΔΕΙΚΤΩΝ!AM216)</f>
        <v>1.3193459729836501E-2</v>
      </c>
    </row>
    <row r="218" spans="9:25" x14ac:dyDescent="0.25">
      <c r="I218" s="83">
        <v>43140</v>
      </c>
      <c r="J218" s="84">
        <v>0</v>
      </c>
      <c r="K218" s="84">
        <v>-1.788423225642076E-2</v>
      </c>
      <c r="L218" s="84">
        <v>2.0569388248108438E-2</v>
      </c>
      <c r="M218" s="84">
        <f>LN(ΣΥΝΘΕΣΗ_ΔΕΙΚΤΩΝ!M220/ΣΥΝΘΕΣΗ_ΔΕΙΚΤΩΝ!M219)</f>
        <v>-4.7132844520983135E-3</v>
      </c>
      <c r="N218" s="84">
        <f>LN(ΣΥΝΘΕΣΗ_ΔΕΙΚΤΩΝ!N220/ΣΥΝΘΕΣΗ_ΔΕΙΚΤΩΝ!N219)</f>
        <v>-1.1548684784782208E-2</v>
      </c>
      <c r="O218" s="84">
        <f>LN(ΣΥΝΘΕΣΗ_ΔΕΙΚΤΩΝ!O220/ΣΥΝΘΕΣΗ_ΔΕΙΚΤΩΝ!O219)</f>
        <v>-5.1573090071448105E-3</v>
      </c>
      <c r="P218" s="84">
        <f>LN(ΣΥΝΘΕΣΗ_ΔΕΙΚΤΩΝ!P220/ΣΥΝΘΕΣΗ_ΔΕΙΚΤΩΝ!P219)</f>
        <v>9.8522964430116395E-3</v>
      </c>
      <c r="Q218" s="84">
        <f>LN(ΣΥΝΘΕΣΗ_ΔΕΙΚΤΩΝ!Q220/ΣΥΝΘΕΣΗ_ΔΕΙΚΤΩΝ!Q219)</f>
        <v>-2.4243611609992739E-2</v>
      </c>
      <c r="R218" s="84">
        <f>LN(ΣΥΝΘΕΣΗ_ΔΕΙΚΤΩΝ!R220/ΣΥΝΘΕΣΗ_ΔΕΙΚΤΩΝ!R219)</f>
        <v>4.2826617920007281E-3</v>
      </c>
      <c r="S218" s="84">
        <f>LN(ΣΥΝΘΕΣΗ_ΔΕΙΚΤΩΝ!S220/ΣΥΝΘΕΣΗ_ΔΕΙΚΤΩΝ!S219)</f>
        <v>-1.066108178611359E-2</v>
      </c>
      <c r="T218" s="84">
        <f>LN(ΣΥΝΘΕΣΗ_ΔΕΙΚΤΩΝ!T220/ΣΥΝΘΕΣΗ_ΔΕΙΚΤΩΝ!T219)</f>
        <v>1.092907053219023E-2</v>
      </c>
      <c r="U218" s="84">
        <f>LN(ΣΥΝΘΕΣΗ_ΔΕΙΚΤΩΝ!U220/ΣΥΝΘΕΣΗ_ΔΕΙΚΤΩΝ!U219)</f>
        <v>5.19481687710393E-3</v>
      </c>
      <c r="V218" s="84">
        <f>LN(ΣΥΝΘΕΣΗ_ΔΕΙΚΤΩΝ!V220/ΣΥΝΘΕΣΗ_ΔΕΙΚΤΩΝ!V219)</f>
        <v>-1.0969031370573933E-2</v>
      </c>
      <c r="W218" s="84">
        <f>LN(ΣΥΝΘΕΣΗ_ΔΕΙΚΤΩΝ!W220/ΣΥΝΘΕΣΗ_ΔΕΙΚΤΩΝ!W219)</f>
        <v>-1.6686918785014711E-2</v>
      </c>
      <c r="X218" s="85">
        <f>LN(ΣΥΝΘΕΣΗ_ΔΕΙΚΤΩΝ!X220/ΣΥΝΘΕΣΗ_ΔΕΙΚΤΩΝ!X219)</f>
        <v>-9.1533819864872482E-3</v>
      </c>
      <c r="Y218" s="90">
        <f>LN(ΣΥΝΘΕΣΗ_ΔΕΙΚΤΩΝ!AM218/ΣΥΝΘΕΣΗ_ΔΕΙΚΤΩΝ!AM217)</f>
        <v>-1.0122357790986887E-2</v>
      </c>
    </row>
    <row r="219" spans="9:25" x14ac:dyDescent="0.25">
      <c r="I219" s="83">
        <v>43143</v>
      </c>
      <c r="J219" s="84">
        <v>-7.8081824478116986E-3</v>
      </c>
      <c r="K219" s="84">
        <v>1.4925650216675574E-2</v>
      </c>
      <c r="L219" s="84">
        <v>-2.4243611609992739E-2</v>
      </c>
      <c r="M219" s="84">
        <f>LN(ΣΥΝΘΕΣΗ_ΔΕΙΚΤΩΝ!M221/ΣΥΝΘΕΣΗ_ΔΕΙΚΤΩΝ!M220)</f>
        <v>1.0963304797269594E-2</v>
      </c>
      <c r="N219" s="84">
        <f>LN(ΣΥΝΘΕΣΗ_ΔΕΙΚΤΩΝ!N221/ΣΥΝΘΕΣΗ_ΔΕΙΚΤΩΝ!N220)</f>
        <v>-3.1729270405777203E-3</v>
      </c>
      <c r="O219" s="84">
        <f>LN(ΣΥΝΘΕΣΗ_ΔΕΙΚΤΩΝ!O221/ΣΥΝΘΕΣΗ_ΔΕΙΚΤΩΝ!O220)</f>
        <v>-2.8318620189244671E-2</v>
      </c>
      <c r="P219" s="84">
        <f>LN(ΣΥΝΘΕΣΗ_ΔΕΙΚΤΩΝ!P221/ΣΥΝΘΕΣΗ_ΔΕΙΚΤΩΝ!P220)</f>
        <v>-9.8087305559194809E-4</v>
      </c>
      <c r="Q219" s="84">
        <f>LN(ΣΥΝΘΕΣΗ_ΔΕΙΚΤΩΝ!Q221/ΣΥΝΘΕΣΗ_ΔΕΙΚΤΩΝ!Q220)</f>
        <v>-1.8576385572935419E-2</v>
      </c>
      <c r="R219" s="84">
        <f>LN(ΣΥΝΘΕΣΗ_ΔΕΙΚΤΩΝ!R221/ΣΥΝΘΕΣΗ_ΔΕΙΚΤΩΝ!R220)</f>
        <v>0</v>
      </c>
      <c r="S219" s="84">
        <f>LN(ΣΥΝΘΕΣΗ_ΔΕΙΚΤΩΝ!S221/ΣΥΝΘΕΣΗ_ΔΕΙΚΤΩΝ!S220)</f>
        <v>5.344748158880943E-3</v>
      </c>
      <c r="T219" s="84">
        <f>LN(ΣΥΝΘΕΣΗ_ΔΕΙΚΤΩΝ!T221/ΣΥΝΘΕΣΗ_ΔΕΙΚΤΩΝ!T220)</f>
        <v>-4.3573053689558126E-3</v>
      </c>
      <c r="U219" s="84">
        <f>LN(ΣΥΝΘΕΣΗ_ΔΕΙΚΤΩΝ!U221/ΣΥΝΘΕΣΗ_ΔΕΙΚΤΩΝ!U220)</f>
        <v>-2.0943173845243249E-2</v>
      </c>
      <c r="V219" s="84">
        <f>LN(ΣΥΝΘΕΣΗ_ΔΕΙΚΤΩΝ!V221/ΣΥΝΘΕΣΗ_ΔΕΙΚΤΩΝ!V220)</f>
        <v>5.4995555660384485E-3</v>
      </c>
      <c r="W219" s="84">
        <f>LN(ΣΥΝΘΕΣΗ_ΔΕΙΚΤΩΝ!W221/ΣΥΝΘΕΣΗ_ΔΕΙΚΤΩΝ!W220)</f>
        <v>-2.4067400305649764E-3</v>
      </c>
      <c r="X219" s="85">
        <f>LN(ΣΥΝΘΕΣΗ_ΔΕΙΚΤΩΝ!X221/ΣΥΝΘΕΣΗ_ΔΕΙΚΤΩΝ!X220)</f>
        <v>4.5871640069061401E-3</v>
      </c>
      <c r="Y219" s="90">
        <f>LN(ΣΥΝΘΕΣΗ_ΔΕΙΚΤΩΝ!AM219/ΣΥΝΘΕΣΗ_ΔΕΙΚΤΩΝ!AM218)</f>
        <v>-1.5088661026690943E-2</v>
      </c>
    </row>
    <row r="220" spans="9:25" x14ac:dyDescent="0.25">
      <c r="I220" s="83">
        <v>43144</v>
      </c>
      <c r="J220" s="84">
        <v>2.7610809743991407E-2</v>
      </c>
      <c r="K220" s="84">
        <v>0</v>
      </c>
      <c r="L220" s="84">
        <v>-1.8576385572935419E-2</v>
      </c>
      <c r="M220" s="84">
        <f>LN(ΣΥΝΘΕΣΗ_ΔΕΙΚΤΩΝ!M222/ΣΥΝΘΕΣΗ_ΔΕΙΚΤΩΝ!M221)</f>
        <v>-1.8868484304382805E-2</v>
      </c>
      <c r="N220" s="84">
        <f>LN(ΣΥΝΘΕΣΗ_ΔΕΙΚΤΩΝ!N222/ΣΥΝΘΕΣΗ_ΔΕΙΚΤΩΝ!N221)</f>
        <v>-1.0649727916658039E-2</v>
      </c>
      <c r="O220" s="84">
        <f>LN(ΣΥΝΘΕΣΗ_ΔΕΙΚΤΩΝ!O222/ΣΥΝΘΕΣΗ_ΔΕΙΚΤΩΝ!O221)</f>
        <v>4.246290881451004E-3</v>
      </c>
      <c r="P220" s="84">
        <f>LN(ΣΥΝΘΕΣΗ_ΔΕΙΚΤΩΝ!P222/ΣΥΝΘΕΣΗ_ΔΕΙΚΤΩΝ!P221)</f>
        <v>-3.9331417468369797E-3</v>
      </c>
      <c r="Q220" s="84">
        <f>LN(ΣΥΝΘΕΣΗ_ΔΕΙΚΤΩΝ!Q222/ΣΥΝΘΕΣΗ_ΔΕΙΚΤΩΝ!Q221)</f>
        <v>2.4692612590371414E-2</v>
      </c>
      <c r="R220" s="84">
        <f>LN(ΣΥΝΘΕΣΗ_ΔΕΙΚΤΩΝ!R222/ΣΥΝΘΕΣΗ_ΔΕΙΚΤΩΝ!R221)</f>
        <v>-2.5673955052458097E-3</v>
      </c>
      <c r="S220" s="84">
        <f>LN(ΣΥΝΘΕΣΗ_ΔΕΙΚΤΩΝ!S222/ΣΥΝΘΕΣΗ_ΔΕΙΚΤΩΝ!S221)</f>
        <v>-1.0666667678026799E-3</v>
      </c>
      <c r="T220" s="84">
        <f>LN(ΣΥΝΘΕΣΗ_ΔΕΙΚΤΩΝ!T222/ΣΥΝΘΕΣΗ_ΔΕΙΚΤΩΝ!T221)</f>
        <v>1.5168221473171444E-2</v>
      </c>
      <c r="U220" s="84">
        <f>LN(ΣΥΝΘΕΣΗ_ΔΕΙΚΤΩΝ!U222/ΣΥΝΘΕΣΗ_ΔΕΙΚΤΩΝ!U221)</f>
        <v>1.0526412986987603E-2</v>
      </c>
      <c r="V220" s="84">
        <f>LN(ΣΥΝΘΕΣΗ_ΔΕΙΚΤΩΝ!V222/ΣΥΝΘΕΣΗ_ΔΕΙΚΤΩΝ!V221)</f>
        <v>1.9910159959329873E-2</v>
      </c>
      <c r="W220" s="84">
        <f>LN(ΣΥΝΘΕΣΗ_ΔΕΙΚΤΩΝ!W222/ΣΥΝΘΕΣΗ_ΔΕΙΚΤΩΝ!W221)</f>
        <v>-3.6813973122716198E-2</v>
      </c>
      <c r="X220" s="85">
        <f>LN(ΣΥΝΘΕΣΗ_ΔΕΙΚΤΩΝ!X222/ΣΥΝΘΕΣΗ_ΔΕΙΚΤΩΝ!X221)</f>
        <v>0</v>
      </c>
      <c r="Y220" s="90">
        <f>LN(ΣΥΝΘΕΣΗ_ΔΕΙΚΤΩΝ!AM220/ΣΥΝΘΕΣΗ_ΔΕΙΚΤΩΝ!AM219)</f>
        <v>-6.4397646652698919E-3</v>
      </c>
    </row>
    <row r="221" spans="9:25" x14ac:dyDescent="0.25">
      <c r="I221" s="83">
        <v>43145</v>
      </c>
      <c r="J221" s="84">
        <v>-8.7527911095947441E-3</v>
      </c>
      <c r="K221" s="84">
        <v>-1.1922644956906146E-2</v>
      </c>
      <c r="L221" s="84">
        <v>2.4692612590371414E-2</v>
      </c>
      <c r="M221" s="84">
        <f>LN(ΣΥΝΘΕΣΗ_ΔΕΙΚΤΩΝ!M223/ΣΥΝΘΕΣΗ_ΔΕΙΚΤΩΝ!M222)</f>
        <v>2.5079684397023606E-2</v>
      </c>
      <c r="N221" s="84">
        <f>LN(ΣΥΝΘΕΣΗ_ΔΕΙΚΤΩΝ!N223/ΣΥΝΘΕΣΗ_ΔΕΙΚΤΩΝ!N222)</f>
        <v>2.1390382487494423E-3</v>
      </c>
      <c r="O221" s="84">
        <f>LN(ΣΥΝΘΕΣΗ_ΔΕΙΚΤΩΝ!O223/ΣΥΝΘΕΣΗ_ΔΕΙΚΤΩΝ!O222)</f>
        <v>2.4072329307793738E-2</v>
      </c>
      <c r="P221" s="84">
        <f>LN(ΣΥΝΘΕΣΗ_ΔΕΙΚΤΩΝ!P223/ΣΥΝΘΕΣΗ_ΔΕΙΚΤΩΝ!P222)</f>
        <v>1.5640592541072154E-2</v>
      </c>
      <c r="Q221" s="84">
        <f>LN(ΣΥΝΘΕΣΗ_ΔΕΙΚΤΩΝ!Q223/ΣΥΝΘΕΣΗ_ΔΕΙΚΤΩΝ!Q222)</f>
        <v>1.2121360532345041E-2</v>
      </c>
      <c r="R221" s="84">
        <f>LN(ΣΥΝΘΕΣΗ_ΔΕΙΚΤΩΝ!R223/ΣΥΝΘΕΣΗ_ΔΕΙΚΤΩΝ!R222)</f>
        <v>4.4414505440746224E-2</v>
      </c>
      <c r="S221" s="84">
        <f>LN(ΣΥΝΘΕΣΗ_ΔΕΙΚΤΩΝ!S223/ΣΥΝΘΕΣΗ_ΔΕΙΚΤΩΝ!S222)</f>
        <v>2.6331168427284408E-2</v>
      </c>
      <c r="T221" s="84">
        <f>LN(ΣΥΝΘΕΣΗ_ΔΕΙΚΤΩΝ!T223/ΣΥΝΘΕΣΗ_ΔΕΙΚΤΩΝ!T222)</f>
        <v>-4.3103515011223229E-3</v>
      </c>
      <c r="U221" s="84">
        <f>LN(ΣΥΝΘΕΣΗ_ΔΕΙΚΤΩΝ!U223/ΣΥΝΘΕΣΗ_ΔΕΙΚΤΩΝ!U222)</f>
        <v>3.0930300691358558E-2</v>
      </c>
      <c r="V221" s="84">
        <f>LN(ΣΥΝΘΕΣΗ_ΔΕΙΚΤΩΝ!V223/ΣΥΝΘΕΣΗ_ΔΕΙΚΤΩΝ!V222)</f>
        <v>1.952147174502011E-2</v>
      </c>
      <c r="W221" s="84">
        <f>LN(ΣΥΝΘΕΣΗ_ΔΕΙΚΤΩΝ!W223/ΣΥΝΘΕΣΗ_ΔΕΙΚΤΩΝ!W222)</f>
        <v>6.8826190929852316E-2</v>
      </c>
      <c r="X221" s="85">
        <f>LN(ΣΥΝΘΕΣΗ_ΔΕΙΚΤΩΝ!X223/ΣΥΝΘΕΣΗ_ΔΕΙΚΤΩΝ!X222)</f>
        <v>0</v>
      </c>
      <c r="Y221" s="90">
        <f>LN(ΣΥΝΘΕΣΗ_ΔΕΙΚΤΩΝ!AM221/ΣΥΝΘΕΣΗ_ΔΕΙΚΤΩΝ!AM220)</f>
        <v>-1.9570786221189992E-3</v>
      </c>
    </row>
    <row r="222" spans="9:25" x14ac:dyDescent="0.25">
      <c r="I222" s="83">
        <v>43146</v>
      </c>
      <c r="J222" s="84">
        <v>2.2814677766171482E-2</v>
      </c>
      <c r="K222" s="84">
        <v>1.9302752254528675E-2</v>
      </c>
      <c r="L222" s="84">
        <v>1.2121360532345041E-2</v>
      </c>
      <c r="M222" s="84">
        <f>LN(ΣΥΝΘΕΣΗ_ΔΕΙΚΤΩΝ!M224/ΣΥΝΘΕΣΗ_ΔΕΙΚΤΩΝ!M223)</f>
        <v>-1.5491869868293781E-3</v>
      </c>
      <c r="N222" s="84">
        <f>LN(ΣΥΝΘΕΣΗ_ΔΕΙΚΤΩΝ!N224/ΣΥΝΘΕΣΗ_ΔΕΙΚΤΩΝ!N223)</f>
        <v>1.0627092574286411E-2</v>
      </c>
      <c r="O222" s="84">
        <f>LN(ΣΥΝΘΕΣΗ_ΔΕΙΚΤΩΝ!O224/ΣΥΝΘΕΣΗ_ΔΕΙΚΤΩΝ!O223)</f>
        <v>-7.2652109914124133E-3</v>
      </c>
      <c r="P222" s="84">
        <f>LN(ΣΥΝΘΕΣΗ_ΔΕΙΚΤΩΝ!P224/ΣΥΝΘΕΣΗ_ΔΕΙΚΤΩΝ!P223)</f>
        <v>4.8379388024684502E-3</v>
      </c>
      <c r="Q222" s="84">
        <f>LN(ΣΥΝΘΕΣΗ_ΔΕΙΚΤΩΝ!Q224/ΣΥΝΘΕΣΗ_ΔΕΙΚΤΩΝ!Q223)</f>
        <v>6.0060240602117284E-3</v>
      </c>
      <c r="R222" s="84">
        <f>LN(ΣΥΝΘΕΣΗ_ΔΕΙΚΤΩΝ!R224/ΣΥΝΘΕΣΗ_ΔΕΙΚΤΩΝ!R223)</f>
        <v>-4.9301661078586089E-3</v>
      </c>
      <c r="S222" s="84">
        <f>LN(ΣΥΝΘΕΣΗ_ΔΕΙΚΤΩΝ!S224/ΣΥΝΘΕΣΗ_ΔΕΙΚΤΩΝ!S223)</f>
        <v>8.2816208317220176E-3</v>
      </c>
      <c r="T222" s="84">
        <f>LN(ΣΥΝΘΕΣΗ_ΔΕΙΚΤΩΝ!T224/ΣΥΝΘΕΣΗ_ΔΕΙΚΤΩΝ!T223)</f>
        <v>2.7690800145185983E-2</v>
      </c>
      <c r="U222" s="84">
        <f>LN(ΣΥΝΘΕΣΗ_ΔΕΙΚΤΩΝ!U224/ΣΥΝΘΕΣΗ_ΔΕΙΚΤΩΝ!U223)</f>
        <v>-2.0513539833103018E-2</v>
      </c>
      <c r="V222" s="84">
        <f>LN(ΣΥΝΘΕΣΗ_ΔΕΙΚΤΩΝ!V224/ΣΥΝΘΕΣΗ_ΔΕΙΚΤΩΝ!V223)</f>
        <v>2.0870322725580159E-2</v>
      </c>
      <c r="W222" s="84">
        <f>LN(ΣΥΝΘΕΣΗ_ΔΕΙΚΤΩΝ!W224/ΣΥΝΘΕΣΗ_ΔΕΙΚΤΩΝ!W223)</f>
        <v>2.7619707338399815E-2</v>
      </c>
      <c r="X222" s="85">
        <f>LN(ΣΥΝΘΕΣΗ_ΔΕΙΚΤΩΝ!X224/ΣΥΝΘΕΣΗ_ΔΕΙΚΤΩΝ!X223)</f>
        <v>-1.6147986407982103E-2</v>
      </c>
      <c r="Y222" s="90">
        <f>LN(ΣΥΝΘΕΣΗ_ΔΕΙΚΤΩΝ!AM222/ΣΥΝΘΕΣΗ_ΔΕΙΚΤΩΝ!AM221)</f>
        <v>4.6009465135223963E-3</v>
      </c>
    </row>
    <row r="223" spans="9:25" x14ac:dyDescent="0.25">
      <c r="I223" s="83">
        <v>43147</v>
      </c>
      <c r="J223" s="84">
        <v>1.8095224977954835E-2</v>
      </c>
      <c r="K223" s="84">
        <v>-1.6308738041923874E-2</v>
      </c>
      <c r="L223" s="84">
        <v>6.0060240602117284E-3</v>
      </c>
      <c r="M223" s="84">
        <f>LN(ΣΥΝΘΕΣΗ_ΔΕΙΚΤΩΝ!M225/ΣΥΝΘΕΣΗ_ΔΕΙΚΤΩΝ!M224)</f>
        <v>0</v>
      </c>
      <c r="N223" s="84">
        <f>LN(ΣΥΝΘΕΣΗ_ΔΕΙΚΤΩΝ!N225/ΣΥΝΘΕΣΗ_ΔΕΙΚΤΩΝ!N224)</f>
        <v>3.1662295580495133E-3</v>
      </c>
      <c r="O223" s="84">
        <f>LN(ΣΥΝΘΕΣΗ_ΔΕΙΚΤΩΝ!O225/ΣΥΝΘΕΣΗ_ΔΕΙΚΤΩΝ!O224)</f>
        <v>-1.5748356968139168E-2</v>
      </c>
      <c r="P223" s="84">
        <f>LN(ΣΥΝΘΕΣΗ_ΔΕΙΚΤΩΝ!P225/ΣΥΝΘΕΣΗ_ΔΕΙΚΤΩΝ!P224)</f>
        <v>-2.3438572972017582E-2</v>
      </c>
      <c r="Q223" s="84">
        <f>LN(ΣΥΝΘΕΣΗ_ΔΕΙΚΤΩΝ!Q225/ΣΥΝΘΕΣΗ_ΔΕΙΚΤΩΝ!Q224)</f>
        <v>-8.4185704655957896E-3</v>
      </c>
      <c r="R223" s="84">
        <f>LN(ΣΥΝΘΕΣΗ_ΔΕΙΚΤΩΝ!R225/ΣΥΝΘΕΣΗ_ΔΕΙΚΤΩΝ!R224)</f>
        <v>5.7495024912611204E-3</v>
      </c>
      <c r="S223" s="84">
        <f>LN(ΣΥΝΘΕΣΗ_ΔΕΙΚΤΩΝ!S225/ΣΥΝΘΕΣΗ_ΔΕΙΚΤΩΝ!S224)</f>
        <v>4.1152321451065794E-3</v>
      </c>
      <c r="T223" s="84">
        <f>LN(ΣΥΝΘΕΣΗ_ΔΕΙΚΤΩΝ!T225/ΣΥΝΘΕΣΗ_ΔΕΙΚΤΩΝ!T224)</f>
        <v>-2.1030501967787877E-3</v>
      </c>
      <c r="U223" s="84">
        <f>LN(ΣΥΝΘΕΣΗ_ΔΕΙΚΤΩΝ!U225/ΣΥΝΘΕΣΗ_ΔΕΙΚΤΩΝ!U224)</f>
        <v>0</v>
      </c>
      <c r="V223" s="84">
        <f>LN(ΣΥΝΘΕΣΗ_ΔΕΙΚΤΩΝ!V225/ΣΥΝΘΕΣΗ_ΔΕΙΚΤΩΝ!V224)</f>
        <v>8.5690327251015871E-3</v>
      </c>
      <c r="W223" s="84">
        <f>LN(ΣΥΝΘΕΣΗ_ΔΕΙΚΤΩΝ!W225/ΣΥΝΘΕΣΗ_ΔΕΙΚΤΩΝ!W224)</f>
        <v>4.5487597620414343E-2</v>
      </c>
      <c r="X223" s="85">
        <f>LN(ΣΥΝΘΕΣΗ_ΔΕΙΚΤΩΝ!X225/ΣΥΝΘΕΣΗ_ΔΕΙΚΤΩΝ!X224)</f>
        <v>-1.1696039763191187E-2</v>
      </c>
      <c r="Y223" s="90">
        <f>LN(ΣΥΝΘΕΣΗ_ΔΕΙΚΤΩΝ!AM223/ΣΥΝΘΕΣΗ_ΔΕΙΚΤΩΝ!AM222)</f>
        <v>2.0689483837379594E-2</v>
      </c>
    </row>
    <row r="224" spans="9:25" x14ac:dyDescent="0.25">
      <c r="I224" s="83">
        <v>43151</v>
      </c>
      <c r="J224" s="84">
        <v>-9.5390230467588353E-3</v>
      </c>
      <c r="K224" s="84">
        <v>5.2413742684040136E-2</v>
      </c>
      <c r="L224" s="84">
        <v>-8.4185704655957896E-3</v>
      </c>
      <c r="M224" s="84">
        <f>LN(ΣΥΝΘΕΣΗ_ΔΕΙΚΤΩΝ!M226/ΣΥΝΘΕΣΗ_ΔΕΙΚΤΩΝ!M225)</f>
        <v>-3.10559255815313E-3</v>
      </c>
      <c r="N224" s="84">
        <f>LN(ΣΥΝΘΕΣΗ_ΔΕΙΚΤΩΝ!N226/ΣΥΝΘΕΣΗ_ΔΕΙΚΤΩΝ!N225)</f>
        <v>-1.9149521332860787E-2</v>
      </c>
      <c r="O224" s="84">
        <f>LN(ΣΥΝΘΕΣΗ_ΔΕΙΚΤΩΝ!O226/ΣΥΝΘΕΣΗ_ΔΕΙΚΤΩΝ!O225)</f>
        <v>1.1572985557658564E-2</v>
      </c>
      <c r="P224" s="84">
        <f>LN(ΣΥΝΘΕΣΗ_ΔΕΙΚΤΩΝ!P226/ΣΥΝΘΕΣΗ_ΔΕΙΚΤΩΝ!P225)</f>
        <v>-9.9305682026006887E-3</v>
      </c>
      <c r="Q224" s="84">
        <f>LN(ΣΥΝΘΕΣΗ_ΔΕΙΚΤΩΝ!Q226/ΣΥΝΘΕΣΗ_ΔΕΙΚΤΩΝ!Q225)</f>
        <v>-8.4900449328312848E-3</v>
      </c>
      <c r="R224" s="84">
        <f>LN(ΣΥΝΘΕΣΗ_ΔΕΙΚΤΩΝ!R226/ΣΥΝΘΕΣΗ_ΔΕΙΚΤΩΝ!R225)</f>
        <v>-9.0498355199180383E-3</v>
      </c>
      <c r="S224" s="84">
        <f>LN(ΣΥΝΘΕΣΗ_ΔΕΙΚΤΩΝ!S226/ΣΥΝΘΕΣΗ_ΔΕΙΚΤΩΝ!S225)</f>
        <v>8.1800047119306891E-3</v>
      </c>
      <c r="T224" s="84">
        <f>LN(ΣΥΝΘΕΣΗ_ΔΕΙΚΤΩΝ!T226/ΣΥΝΘΕΣΗ_ΔΕΙΚΤΩΝ!T225)</f>
        <v>-2.3430251808385996E-2</v>
      </c>
      <c r="U224" s="84">
        <f>LN(ΣΥΝΘΕΣΗ_ΔΕΙΚΤΩΝ!U226/ΣΥΝΘΕΣΗ_ΔΕΙΚΤΩΝ!U225)</f>
        <v>2.0513539833103028E-2</v>
      </c>
      <c r="V224" s="84">
        <f>LN(ΣΥΝΘΕΣΗ_ΔΕΙΚΤΩΝ!V226/ΣΥΝΘΕΣΗ_ΔΕΙΚΤΩΝ!V225)</f>
        <v>3.4071583216141346E-3</v>
      </c>
      <c r="W224" s="84">
        <f>LN(ΣΥΝΘΕΣΗ_ΔΕΙΚΤΩΝ!W226/ΣΥΝΘΕΣΗ_ΔΕΙΚΤΩΝ!W225)</f>
        <v>-3.4200796085784586E-2</v>
      </c>
      <c r="X224" s="85">
        <f>LN(ΣΥΝΘΕΣΗ_ΔΕΙΚΤΩΝ!X226/ΣΥΝΘΕΣΗ_ΔΕΙΚΤΩΝ!X225)</f>
        <v>2.3501773449534514E-3</v>
      </c>
      <c r="Y224" s="90">
        <f>LN(ΣΥΝΘΕΣΗ_ΔΕΙΚΤΩΝ!AM224/ΣΥΝΘΕΣΗ_ΔΕΙΚΤΩΝ!AM223)</f>
        <v>3.75377149661515E-3</v>
      </c>
    </row>
    <row r="225" spans="9:25" x14ac:dyDescent="0.25">
      <c r="I225" s="83">
        <v>43152</v>
      </c>
      <c r="J225" s="84">
        <v>-9.6308930609613E-3</v>
      </c>
      <c r="K225" s="84">
        <v>8.4746269909722356E-3</v>
      </c>
      <c r="L225" s="84">
        <v>-8.4900449328312848E-3</v>
      </c>
      <c r="M225" s="84">
        <f>LN(ΣΥΝΘΕΣΗ_ΔΕΙΚΤΩΝ!M227/ΣΥΝΘΕΣΗ_ΔΕΙΚΤΩΝ!M226)</f>
        <v>-7.8064408928295286E-3</v>
      </c>
      <c r="N225" s="84">
        <f>LN(ΣΥΝΘΕΣΗ_ΔΕΙΚΤΩΝ!N227/ΣΥΝΘΕΣΗ_ΔΕΙΚΤΩΝ!N226)</f>
        <v>-2.2814677766171399E-2</v>
      </c>
      <c r="O225" s="84">
        <f>LN(ΣΥΝΘΕΣΗ_ΔΕΙΚΤΩΝ!O227/ΣΥΝΘΕΣΗ_ΔΕΙΚΤΩΝ!O226)</f>
        <v>4.175371410480592E-3</v>
      </c>
      <c r="P225" s="84">
        <f>LN(ΣΥΝΘΕΣΗ_ΔΕΙΚΤΩΝ!P227/ΣΥΝΘΕΣΗ_ΔΕΙΚΤΩΝ!P226)</f>
        <v>1.3875346493617238E-2</v>
      </c>
      <c r="Q225" s="84">
        <f>LN(ΣΥΝΘΕΣΗ_ΔΕΙΚΤΩΝ!Q227/ΣΥΝΘΕΣΗ_ΔΕΙΚΤΩΝ!Q226)</f>
        <v>9.6970456828665529E-3</v>
      </c>
      <c r="R225" s="84">
        <f>LN(ΣΥΝΘΕΣΗ_ΔΕΙΚΤΩΝ!R227/ΣΥΝΘΕΣΗ_ΔΕΙΚΤΩΝ!R226)</f>
        <v>-4.1407926660312769E-3</v>
      </c>
      <c r="S225" s="84">
        <f>LN(ΣΥΝΘΕΣΗ_ΔΕΙΚΤΩΝ!S227/ΣΥΝΘΕΣΗ_ΔΕΙΚΤΩΝ!S226)</f>
        <v>2.4146042305218572E-2</v>
      </c>
      <c r="T225" s="84">
        <f>LN(ΣΥΝΘΕΣΗ_ΔΕΙΚΤΩΝ!T227/ΣΥΝΘΕΣΗ_ΔΕΙΚΤΩΝ!T226)</f>
        <v>4.3010818993907017E-3</v>
      </c>
      <c r="U225" s="84">
        <f>LN(ΣΥΝΘΕΣΗ_ΔΕΙΚΤΩΝ!U227/ΣΥΝΘΕΣΗ_ΔΕΙΚΤΩΝ!U226)</f>
        <v>0</v>
      </c>
      <c r="V225" s="84">
        <f>LN(ΣΥΝΘΕΣΗ_ΔΕΙΚΤΩΝ!V227/ΣΥΝΘΕΣΗ_ΔΕΙΚΤΩΝ!V226)</f>
        <v>-5.1151006667704887E-3</v>
      </c>
      <c r="W225" s="84">
        <f>LN(ΣΥΝΘΕΣΗ_ΔΕΙΚΤΩΝ!W227/ΣΥΝΘΕΣΗ_ΔΕΙΚΤΩΝ!W226)</f>
        <v>2.4391453124159263E-2</v>
      </c>
      <c r="X225" s="85">
        <f>LN(ΣΥΝΘΕΣΗ_ΔΕΙΚΤΩΝ!X227/ΣΥΝΘΕΣΗ_ΔΕΙΚΤΩΝ!X226)</f>
        <v>7.0175726586465398E-3</v>
      </c>
      <c r="Y225" s="90">
        <f>LN(ΣΥΝΘΕΣΗ_ΔΕΙΚΤΩΝ!AM225/ΣΥΝΘΕΣΗ_ΔΕΙΚΤΩΝ!AM224)</f>
        <v>-5.0240048798511723E-3</v>
      </c>
    </row>
    <row r="226" spans="9:25" x14ac:dyDescent="0.25">
      <c r="I226" s="83">
        <v>43153</v>
      </c>
      <c r="J226" s="84">
        <v>1.4941579998198923E-2</v>
      </c>
      <c r="K226" s="84">
        <v>8.4034107963793792E-3</v>
      </c>
      <c r="L226" s="84">
        <v>9.6970456828665529E-3</v>
      </c>
      <c r="M226" s="84">
        <f>LN(ΣΥΝΘΕΣΗ_ΔΕΙΚΤΩΝ!M228/ΣΥΝΘΕΣΗ_ΔΕΙΚΤΩΝ!M227)</f>
        <v>-1.2618463959211575E-2</v>
      </c>
      <c r="N226" s="84">
        <f>LN(ΣΥΝΘΕΣΗ_ΔΕΙΚΤΩΝ!N228/ΣΥΝΘΕΣΗ_ΔΕΙΚΤΩΝ!N227)</f>
        <v>5.4794657646255705E-3</v>
      </c>
      <c r="O226" s="84">
        <f>LN(ΣΥΝΘΕΣΗ_ΔΕΙΚΤΩΝ!O228/ΣΥΝΘΕΣΗ_ΔΕΙΚΤΩΝ!O227)</f>
        <v>-1.0422095784436427E-3</v>
      </c>
      <c r="P226" s="84">
        <f>LN(ΣΥΝΘΕΣΗ_ΔΕΙΚΤΩΝ!P228/ΣΥΝΘΕΣΗ_ΔΕΙΚΤΩΝ!P227)</f>
        <v>1.9665689720408473E-3</v>
      </c>
      <c r="Q226" s="84">
        <f>LN(ΣΥΝΘΕΣΗ_ΔΕΙΚΤΩΝ!Q228/ΣΥΝΘΕΣΗ_ΔΕΙΚΤΩΝ!Q227)</f>
        <v>-1.2070007500352277E-3</v>
      </c>
      <c r="R226" s="84">
        <f>LN(ΣΥΝΘΕΣΗ_ΔΕΙΚΤΩΝ!R228/ΣΥΝΘΕΣΗ_ΔΕΙΚΤΩΝ!R227)</f>
        <v>-1.0846998299460375E-2</v>
      </c>
      <c r="S226" s="84">
        <f>LN(ΣΥΝΘΕΣΗ_ΔΕΙΚΤΩΝ!S228/ΣΥΝΘΕΣΗ_ΔΕΙΚΤΩΝ!S227)</f>
        <v>2.7452704408689837E-2</v>
      </c>
      <c r="T226" s="84">
        <f>LN(ΣΥΝΘΕΣΗ_ΔΕΙΚΤΩΝ!T228/ΣΥΝΘΕΣΗ_ΔΕΙΚΤΩΝ!T227)</f>
        <v>-2.1482285382896063E-3</v>
      </c>
      <c r="U226" s="84">
        <f>LN(ΣΥΝΘΕΣΗ_ΔΕΙΚΤΩΝ!U228/ΣΥΝΘΕΣΗ_ΔΕΙΚΤΩΝ!U227)</f>
        <v>5.0633019565466345E-3</v>
      </c>
      <c r="V226" s="84">
        <f>LN(ΣΥΝΘΕΣΗ_ΔΕΙΚΤΩΝ!V228/ΣΥΝΘΕΣΗ_ΔΕΙΚΤΩΝ!V227)</f>
        <v>-6.8610903799452404E-3</v>
      </c>
      <c r="W226" s="84">
        <f>LN(ΣΥΝΘΕΣΗ_ΔΕΙΚΤΩΝ!W228/ΣΥΝΘΕΣΗ_ΔΕΙΚΤΩΝ!W227)</f>
        <v>-9.9065202027919415E-3</v>
      </c>
      <c r="X226" s="85">
        <f>LN(ΣΥΝΘΕΣΗ_ΔΕΙΚΤΩΝ!X228/ΣΥΝΘΕΣΗ_ΔΕΙΚΤΩΝ!X227)</f>
        <v>-4.6729056993924821E-3</v>
      </c>
      <c r="Y226" s="90">
        <f>LN(ΣΥΝΘΕΣΗ_ΔΕΙΚΤΩΝ!AM226/ΣΥΝΘΕΣΗ_ΔΕΙΚΤΩΝ!AM225)</f>
        <v>-3.7369429154151708E-3</v>
      </c>
    </row>
    <row r="227" spans="9:25" x14ac:dyDescent="0.25">
      <c r="I227" s="83">
        <v>43154</v>
      </c>
      <c r="J227" s="84">
        <v>-1.4941579998198914E-2</v>
      </c>
      <c r="K227" s="84">
        <v>3.0222080348581384E-2</v>
      </c>
      <c r="L227" s="84">
        <v>-1.2070007500352277E-3</v>
      </c>
      <c r="M227" s="84">
        <f>LN(ΣΥΝΘΕΣΗ_ΔΕΙΚΤΩΝ!M229/ΣΥΝΘΕΣΗ_ΔΕΙΚΤΩΝ!M228)</f>
        <v>-4.8790164169431945E-2</v>
      </c>
      <c r="N227" s="84">
        <f>LN(ΣΥΝΘΕΣΗ_ΔΕΙΚΤΩΝ!N229/ΣΥΝΘΕΣΗ_ΔΕΙΚΤΩΝ!N228)</f>
        <v>1.9481135571822489E-2</v>
      </c>
      <c r="O227" s="84">
        <f>LN(ΣΥΝΘΕΣΗ_ΔΕΙΚΤΩΝ!O229/ΣΥΝΘΕΣΗ_ΔΕΙΚΤΩΝ!O228)</f>
        <v>2.0833340868542691E-3</v>
      </c>
      <c r="P227" s="84">
        <f>LN(ΣΥΝΘΕΣΗ_ΔΕΙΚΤΩΝ!P229/ΣΥΝΘΕΣΗ_ΔΕΙΚΤΩΝ!P228)</f>
        <v>1.9627091678486889E-3</v>
      </c>
      <c r="Q227" s="84">
        <f>LN(ΣΥΝΘΕΣΗ_ΔΕΙΚΤΩΝ!Q229/ΣΥΝΘΕΣΗ_ΔΕΙΚΤΩΝ!Q228)</f>
        <v>-9.7088141269609379E-3</v>
      </c>
      <c r="R227" s="84">
        <f>LN(ΣΥΝΘΕΣΗ_ΔΕΙΚΤΩΝ!R229/ΣΥΝΘΕΣΗ_ΔΕΙΚΤΩΝ!R228)</f>
        <v>-1.0118130165584554E-2</v>
      </c>
      <c r="S227" s="84">
        <f>LN(ΣΥΝΘΕΣΗ_ΔΕΙΚΤΩΝ!S229/ΣΥΝΘΕΣΗ_ΔΕΙΚΤΩΝ!S228)</f>
        <v>-1.55948579579064E-2</v>
      </c>
      <c r="T227" s="84">
        <f>LN(ΣΥΝΘΕΣΗ_ΔΕΙΚΤΩΝ!T229/ΣΥΝΘΕΣΗ_ΔΕΙΚΤΩΝ!T228)</f>
        <v>-1.7354014693151506E-2</v>
      </c>
      <c r="U227" s="84">
        <f>LN(ΣΥΝΘΕΣΗ_ΔΕΙΚΤΩΝ!U229/ΣΥΝΘΕΣΗ_ΔΕΙΚΤΩΝ!U228)</f>
        <v>6.8319243977477226E-2</v>
      </c>
      <c r="V227" s="84">
        <f>LN(ΣΥΝΘΕΣΗ_ΔΕΙΚΤΩΝ!V229/ΣΥΝΘΕΣΗ_ΔΕΙΚΤΩΝ!V228)</f>
        <v>1.719690879526679E-3</v>
      </c>
      <c r="W227" s="84">
        <f>LN(ΣΥΝΘΕΣΗ_ΔΕΙΚΤΩΝ!W229/ΣΥΝΘΕΣΗ_ΔΕΙΚΤΩΝ!W228)</f>
        <v>-8.8889474172460393E-3</v>
      </c>
      <c r="X227" s="85">
        <f>LN(ΣΥΝΘΕΣΗ_ΔΕΙΚΤΩΝ!X229/ΣΥΝΘΕΣΗ_ΔΕΙΚΤΩΝ!X228)</f>
        <v>0</v>
      </c>
      <c r="Y227" s="90">
        <f>LN(ΣΥΝΘΕΣΗ_ΔΕΙΚΤΩΝ!AM227/ΣΥΝΘΕΣΗ_ΔΕΙΚΤΩΝ!AM226)</f>
        <v>7.8977625884551709E-3</v>
      </c>
    </row>
    <row r="228" spans="9:25" x14ac:dyDescent="0.25">
      <c r="I228" s="83">
        <v>43157</v>
      </c>
      <c r="J228" s="84">
        <v>-8.6393625907078535E-3</v>
      </c>
      <c r="K228" s="84">
        <v>-3.1617753987556139E-2</v>
      </c>
      <c r="L228" s="84">
        <v>-9.7088141269609379E-3</v>
      </c>
      <c r="M228" s="84">
        <f>LN(ΣΥΝΘΕΣΗ_ΔΕΙΚΤΩΝ!M230/ΣΥΝΘΕΣΗ_ΔΕΙΚΤΩΝ!M229)</f>
        <v>0</v>
      </c>
      <c r="N228" s="84">
        <f>LN(ΣΥΝΘΕΣΗ_ΔΕΙΚΤΩΝ!N230/ΣΥΝΘΕΣΗ_ΔΕΙΚΤΩΝ!N229)</f>
        <v>7.4746744167057538E-3</v>
      </c>
      <c r="O228" s="84">
        <f>LN(ΣΥΝΘΕΣΗ_ΔΕΙΚΤΩΝ!O230/ΣΥΝΘΕΣΗ_ΔΕΙΚΤΩΝ!O229)</f>
        <v>3.116885640253148E-3</v>
      </c>
      <c r="P228" s="84">
        <f>LN(ΣΥΝΘΕΣΗ_ΔΕΙΚΤΩΝ!P230/ΣΥΝΘΕΣΗ_ΔΕΙΚΤΩΝ!P229)</f>
        <v>1.4598799421152631E-2</v>
      </c>
      <c r="Q228" s="84">
        <f>LN(ΣΥΝΘΕΣΗ_ΔΕΙΚΤΩΝ!Q230/ΣΥΝΘΕΣΗ_ΔΕΙΚΤΩΝ!Q229)</f>
        <v>1.6929062100447975E-2</v>
      </c>
      <c r="R228" s="84">
        <f>LN(ΣΥΝΘΕΣΗ_ΔΕΙΚΤΩΝ!R230/ΣΥΝΘΕΣΗ_ΔΕΙΚΤΩΝ!R229)</f>
        <v>1.5139061215684087E-2</v>
      </c>
      <c r="S228" s="84">
        <f>LN(ΣΥΝΘΕΣΗ_ΔΕΙΚΤΩΝ!S230/ΣΥΝΘΕΣΗ_ΔΕΙΚΤΩΝ!S229)</f>
        <v>1.1718884113213479E-2</v>
      </c>
      <c r="T228" s="84">
        <f>LN(ΣΥΝΘΕΣΗ_ΔΕΙΚΤΩΝ!T230/ΣΥΝΘΕΣΗ_ΔΕΙΚΤΩΝ!T229)</f>
        <v>1.5201161332050557E-2</v>
      </c>
      <c r="U228" s="84">
        <f>LN(ΣΥΝΘΕΣΗ_ΔΕΙΚΤΩΝ!U230/ΣΥΝΘΕΣΗ_ΔΕΙΚΤΩΝ!U229)</f>
        <v>-9.47874395454377E-3</v>
      </c>
      <c r="V228" s="84">
        <f>LN(ΣΥΝΘΕΣΗ_ΔΕΙΚΤΩΝ!V230/ΣΥΝΘΕΣΗ_ΔΕΙΚΤΩΝ!V229)</f>
        <v>-1.2100406934087453E-2</v>
      </c>
      <c r="W228" s="84">
        <f>LN(ΣΥΝΘΕΣΗ_ΔΕΙΚΤΩΝ!W230/ΣΥΝΘΕΣΗ_ΔΕΙΚΤΩΝ!W229)</f>
        <v>2.2296553272690683E-3</v>
      </c>
      <c r="X228" s="85">
        <f>LN(ΣΥΝΘΕΣΗ_ΔΕΙΚΤΩΝ!X230/ΣΥΝΘΕΣΗ_ΔΕΙΚΤΩΝ!X229)</f>
        <v>4.6729056993924231E-3</v>
      </c>
      <c r="Y228" s="90">
        <f>LN(ΣΥΝΘΕΣΗ_ΔΕΙΚΤΩΝ!AM228/ΣΥΝΘΕΣΗ_ΔΕΙΚΤΩΝ!AM227)</f>
        <v>-1.4442487091282546E-3</v>
      </c>
    </row>
    <row r="229" spans="9:25" x14ac:dyDescent="0.25">
      <c r="I229" s="83">
        <v>43158</v>
      </c>
      <c r="J229" s="84">
        <v>1.4001305732093143E-2</v>
      </c>
      <c r="K229" s="84">
        <v>-1.4064929467403665E-2</v>
      </c>
      <c r="L229" s="84">
        <v>1.6929062100447975E-2</v>
      </c>
      <c r="M229" s="84">
        <f>LN(ΣΥΝΘΕΣΗ_ΔΕΙΚΤΩΝ!M231/ΣΥΝΘΕΣΗ_ΔΕΙΚΤΩΝ!M230)</f>
        <v>3.7616863571306773E-2</v>
      </c>
      <c r="N229" s="84">
        <f>LN(ΣΥΝΘΕΣΗ_ΔΕΙΚΤΩΝ!N231/ΣΥΝΘΕΣΗ_ΔΕΙΚΤΩΝ!N230)</f>
        <v>2.3134575401656889E-2</v>
      </c>
      <c r="O229" s="84">
        <f>LN(ΣΥΝΘΕΣΗ_ΔΕΙΚΤΩΝ!O231/ΣΥΝΘΕΣΗ_ΔΕΙΚΤΩΝ!O230)</f>
        <v>1.0368067284403084E-3</v>
      </c>
      <c r="P229" s="84">
        <f>LN(ΣΥΝΘΕΣΗ_ΔΕΙΚΤΩΝ!P231/ΣΥΝΘΕΣΗ_ΔΕΙΚΤΩΝ!P230)</f>
        <v>-3.3401926384248805E-2</v>
      </c>
      <c r="Q229" s="84">
        <f>LN(ΣΥΝΘΕΣΗ_ΔΕΙΚΤΩΝ!Q231/ΣΥΝΘΕΣΗ_ΔΕΙΚΤΩΝ!Q230)</f>
        <v>1.9002947125615482E-2</v>
      </c>
      <c r="R229" s="84">
        <f>LN(ΣΥΝΘΕΣΗ_ΔΕΙΚΤΩΝ!R231/ΣΥΝΘΕΣΗ_ΔΕΙΚΤΩΝ!R230)</f>
        <v>-2.4504817203326375E-2</v>
      </c>
      <c r="S229" s="84">
        <f>LN(ΣΥΝΘΕΣΗ_ΔΕΙΚΤΩΝ!S231/ΣΥΝΘΕΣΗ_ΔΕΙΚΤΩΝ!S230)</f>
        <v>9.6619109117368901E-3</v>
      </c>
      <c r="T229" s="84">
        <f>LN(ΣΥΝΘΕΣΗ_ΔΕΙΚΤΩΝ!T231/ΣΥΝΘΕΣΗ_ΔΕΙΚΤΩΝ!T230)</f>
        <v>-3.5091319811270172E-2</v>
      </c>
      <c r="U229" s="84">
        <f>LN(ΣΥΝΘΕΣΗ_ΔΕΙΚΤΩΝ!U231/ΣΥΝΘΕΣΗ_ΔΕΙΚΤΩΝ!U230)</f>
        <v>-3.8839833316264012E-2</v>
      </c>
      <c r="V229" s="84">
        <f>LN(ΣΥΝΘΕΣΗ_ΔΕΙΚΤΩΝ!V231/ΣΥΝΘΕΣΗ_ΔΕΙΚΤΩΝ!V230)</f>
        <v>-1.7406444777839894E-3</v>
      </c>
      <c r="W229" s="84">
        <f>LN(ΣΥΝΘΕΣΗ_ΔΕΙΚΤΩΝ!W231/ΣΥΝΘΕΣΗ_ΔΕΙΚΤΩΝ!W230)</f>
        <v>2.2246950221111086E-3</v>
      </c>
      <c r="X229" s="85">
        <f>LN(ΣΥΝΘΕΣΗ_ΔΕΙΚΤΩΝ!X231/ΣΥΝΘΕΣΗ_ΔΕΙΚΤΩΝ!X230)</f>
        <v>2.3282897595911681E-3</v>
      </c>
      <c r="Y229" s="90">
        <f>LN(ΣΥΝΘΕΣΗ_ΔΕΙΚΤΩΝ!AM229/ΣΥΝΘΕΣΗ_ΔΕΙΚΤΩΝ!AM228)</f>
        <v>-8.4228055113202745E-3</v>
      </c>
    </row>
    <row r="230" spans="9:25" x14ac:dyDescent="0.25">
      <c r="I230" s="83">
        <v>43159</v>
      </c>
      <c r="J230" s="84">
        <v>1.1696039763191456E-2</v>
      </c>
      <c r="K230" s="84">
        <v>5.6497325421191276E-3</v>
      </c>
      <c r="L230" s="84">
        <v>1.9002947125615482E-2</v>
      </c>
      <c r="M230" s="84">
        <f>LN(ΣΥΝΘΕΣΗ_ΔΕΙΚΤΩΝ!M232/ΣΥΝΘΕΣΗ_ΔΕΙΚΤΩΝ!M231)</f>
        <v>-2.437163682128618E-2</v>
      </c>
      <c r="N230" s="84">
        <f>LN(ΣΥΝΘΕΣΗ_ΔΕΙΚΤΩΝ!N232/ΣΥΝΘΕΣΗ_ΔΕΙΚΤΩΝ!N231)</f>
        <v>-5.2110592127520882E-3</v>
      </c>
      <c r="O230" s="84">
        <f>LN(ΣΥΝΘΕΣΗ_ΔΕΙΚΤΩΝ!O232/ΣΥΝΘΕΣΗ_ΔΕΙΚΤΩΝ!O231)</f>
        <v>2.051353983310281E-2</v>
      </c>
      <c r="P230" s="84">
        <f>LN(ΣΥΝΘΕΣΗ_ΔΕΙΚΤΩΝ!P232/ΣΥΝΘΕΣΗ_ΔΕΙΚΤΩΝ!P231)</f>
        <v>8.9508305200845777E-3</v>
      </c>
      <c r="Q230" s="84">
        <f>LN(ΣΥΝΘΕΣΗ_ΔΕΙΚΤΩΝ!Q232/ΣΥΝΘΕΣΗ_ΔΕΙΚΤΩΝ!Q231)</f>
        <v>-1.3025643017155848E-2</v>
      </c>
      <c r="R230" s="84">
        <f>LN(ΣΥΝΘΕΣΗ_ΔΕΙΚΤΩΝ!R232/ΣΥΝΘΕΣΗ_ΔΕΙΚΤΩΝ!R231)</f>
        <v>-1.1182912239745529E-2</v>
      </c>
      <c r="S230" s="84">
        <f>LN(ΣΥΝΘΕΣΗ_ΔΕΙΚΤΩΝ!S232/ΣΥΝΘΕΣΗ_ΔΕΙΚΤΩΝ!S231)</f>
        <v>-3.8535693159900777E-3</v>
      </c>
      <c r="T230" s="84">
        <f>LN(ΣΥΝΘΕΣΗ_ΔΕΙΚΤΩΝ!T232/ΣΥΝΘΕΣΗ_ΔΕΙΚΤΩΝ!T231)</f>
        <v>-8.9686699827603751E-3</v>
      </c>
      <c r="U230" s="84">
        <f>LN(ΣΥΝΘΕΣΗ_ΔΕΙΚΤΩΝ!U232/ΣΥΝΘΕΣΗ_ΔΕΙΚΤΩΝ!U231)</f>
        <v>1.9608471388376337E-2</v>
      </c>
      <c r="V230" s="84">
        <f>LN(ΣΥΝΘΕΣΗ_ΔΕΙΚΤΩΝ!V232/ΣΥΝΘΕΣΗ_ΔΕΙΚΤΩΝ!V231)</f>
        <v>1.7406444777838966E-3</v>
      </c>
      <c r="W230" s="84">
        <f>LN(ΣΥΝΘΕΣΗ_ΔΕΙΚΤΩΝ!W232/ΣΥΝΘΕΣΗ_ΔΕΙΚΤΩΝ!W231)</f>
        <v>-4.4543503493803087E-3</v>
      </c>
      <c r="X230" s="85">
        <f>LN(ΣΥΝΘΕΣΗ_ΔΕΙΚΤΩΝ!X232/ΣΥΝΘΕΣΗ_ΔΕΙΚΤΩΝ!X231)</f>
        <v>1.3857034661426281E-2</v>
      </c>
      <c r="Y230" s="90">
        <f>LN(ΣΥΝΘΕΣΗ_ΔΕΙΚΤΩΝ!AM230/ΣΥΝΘΕΣΗ_ΔΕΙΚΤΩΝ!AM229)</f>
        <v>8.717407302669311E-4</v>
      </c>
    </row>
    <row r="231" spans="9:25" x14ac:dyDescent="0.25">
      <c r="I231" s="83">
        <v>43160</v>
      </c>
      <c r="J231" s="84">
        <v>-2.786889900879249E-2</v>
      </c>
      <c r="K231" s="84">
        <v>-1.4184634991956413E-2</v>
      </c>
      <c r="L231" s="84">
        <v>-1.3025643017155848E-2</v>
      </c>
      <c r="M231" s="84">
        <f>LN(ΣΥΝΘΕΣΗ_ΔΕΙΚΤΩΝ!M233/ΣΥΝΘΕΣΗ_ΔΕΙΚΤΩΝ!M232)</f>
        <v>-1.324522675002068E-2</v>
      </c>
      <c r="N231" s="84">
        <f>LN(ΣΥΝΘΕΣΗ_ΔΕΙΚΤΩΝ!N233/ΣΥΝΘΕΣΗ_ΔΕΙΚΤΩΝ!N232)</f>
        <v>-9.4488891979323964E-3</v>
      </c>
      <c r="O231" s="84">
        <f>LN(ΣΥΝΘΕΣΗ_ΔΕΙΚΤΩΝ!O233/ΣΥΝΘΕΣΗ_ΔΕΙΚΤΩΝ!O232)</f>
        <v>-1.8443145718794476E-2</v>
      </c>
      <c r="P231" s="84">
        <f>LN(ΣΥΝΘΕΣΗ_ΔΕΙΚΤΩΝ!P233/ΣΥΝΘΕΣΗ_ΔΕΙΚΤΩΝ!P232)</f>
        <v>-4.0409538337876666E-2</v>
      </c>
      <c r="Q231" s="84">
        <f>LN(ΣΥΝΘΕΣΗ_ΔΕΙΚΤΩΝ!Q233/ΣΥΝΘΕΣΗ_ΔΕΙΚΤΩΝ!Q232)</f>
        <v>-1.0785005676562561E-2</v>
      </c>
      <c r="R231" s="84">
        <f>LN(ΣΥΝΘΕΣΗ_ΔΕΙΚΤΩΝ!R233/ΣΥΝΘΕΣΗ_ΔΕΙΚΤΩΝ!R232)</f>
        <v>-2.2748137525936539E-2</v>
      </c>
      <c r="S231" s="84">
        <f>LN(ΣΥΝΘΕΣΗ_ΔΕΙΚΤΩΝ!S233/ΣΥΝΘΕΣΗ_ΔΕΙΚΤΩΝ!S232)</f>
        <v>-1.5564516541111573E-2</v>
      </c>
      <c r="T231" s="84">
        <f>LN(ΣΥΝΘΕΣΗ_ΔΕΙΚΤΩΝ!T233/ΣΥΝΘΕΣΗ_ΔΕΙΚΤΩΝ!T232)</f>
        <v>-2.2780028331819885E-2</v>
      </c>
      <c r="U231" s="84">
        <f>LN(ΣΥΝΘΕΣΗ_ΔΕΙΚΤΩΝ!U233/ΣΥΝΘΕΣΗ_ΔΕΙΚΤΩΝ!U232)</f>
        <v>1.9231361927887592E-2</v>
      </c>
      <c r="V231" s="84">
        <f>LN(ΣΥΝΘΕΣΗ_ΔΕΙΚΤΩΝ!V233/ΣΥΝΘΕΣΗ_ΔΕΙΚΤΩΝ!V232)</f>
        <v>0</v>
      </c>
      <c r="W231" s="84">
        <f>LN(ΣΥΝΘΕΣΗ_ΔΕΙΚΤΩΝ!W233/ΣΥΝΘΕΣΗ_ΔΕΙΚΤΩΝ!W232)</f>
        <v>-4.333631348696821E-2</v>
      </c>
      <c r="X231" s="85">
        <f>LN(ΣΥΝΘΕΣΗ_ΔΕΙΚΤΩΝ!X233/ΣΥΝΘΕΣΗ_ΔΕΙΚΤΩΝ!X232)</f>
        <v>-9.2166551049240632E-3</v>
      </c>
      <c r="Y231" s="90">
        <f>LN(ΣΥΝΘΕΣΗ_ΔΕΙΚΤΩΝ!AM231/ΣΥΝΘΕΣΗ_ΔΕΙΚΤΩΝ!AM230)</f>
        <v>-2.5217680072417061E-3</v>
      </c>
    </row>
    <row r="232" spans="9:25" x14ac:dyDescent="0.25">
      <c r="I232" s="83">
        <v>43161</v>
      </c>
      <c r="J232" s="84">
        <v>4.3384015985983623E-3</v>
      </c>
      <c r="K232" s="84">
        <v>-3.7850224131097641E-2</v>
      </c>
      <c r="L232" s="84">
        <v>-1.0785005676562561E-2</v>
      </c>
      <c r="M232" s="84">
        <f>LN(ΣΥΝΘΕΣΗ_ΔΕΙΚΤΩΝ!M234/ΣΥΝΘΕΣΗ_ΔΕΙΚΤΩΝ!M233)</f>
        <v>-1.6807118316381174E-2</v>
      </c>
      <c r="N232" s="84">
        <f>LN(ΣΥΝΘΕΣΗ_ΔΕΙΚΤΩΝ!N234/ΣΥΝΘΕΣΗ_ΔΕΙΚΤΩΝ!N233)</f>
        <v>-3.5430436979500449E-2</v>
      </c>
      <c r="O232" s="84">
        <f>LN(ΣΥΝΘΕΣΗ_ΔΕΙΚΤΩΝ!O234/ΣΥΝΘΕΣΗ_ΔΕΙΚΤΩΝ!O233)</f>
        <v>-3.0448546447069579E-2</v>
      </c>
      <c r="P232" s="84">
        <f>LN(ΣΥΝΘΕΣΗ_ΔΕΙΚΤΩΝ!P234/ΣΥΝΘΕΣΗ_ΔΕΙΚΤΩΝ!P233)</f>
        <v>-2.1887272887500562E-2</v>
      </c>
      <c r="Q232" s="84">
        <f>LN(ΣΥΝΘΕΣΗ_ΔΕΙΚΤΩΝ!Q234/ΣΥΝΘΕΣΗ_ΔΕΙΚΤΩΝ!Q233)</f>
        <v>-1.4563364187896667E-2</v>
      </c>
      <c r="R232" s="84">
        <f>LN(ΣΥΝΘΕΣΗ_ΔΕΙΚΤΩΝ!R234/ΣΥΝΘΕΣΗ_ΔΕΙΚΤΩΝ!R233)</f>
        <v>-3.6039936483196928E-2</v>
      </c>
      <c r="S232" s="84">
        <f>LN(ΣΥΝΘΕΣΗ_ΔΕΙΚΤΩΝ!S234/ΣΥΝΘΕΣΗ_ΔΕΙΚΤΩΝ!S233)</f>
        <v>-1.5810606026642315E-2</v>
      </c>
      <c r="T232" s="84">
        <f>LN(ΣΥΝΘΕΣΗ_ΔΕΙΚΤΩΝ!T234/ΣΥΝΘΕΣΗ_ΔΕΙΚΤΩΝ!T233)</f>
        <v>-3.9958312301603294E-2</v>
      </c>
      <c r="U232" s="84">
        <f>LN(ΣΥΝΘΕΣΗ_ΔΕΙΚΤΩΝ!U234/ΣΥΝΘΕΣΗ_ΔΕΙΚΤΩΝ!U233)</f>
        <v>9.4787439545437387E-3</v>
      </c>
      <c r="V232" s="84">
        <f>LN(ΣΥΝΘΕΣΗ_ΔΕΙΚΤΩΝ!V234/ΣΥΝΘΕΣΗ_ΔΕΙΚΤΩΝ!V233)</f>
        <v>-1.7544309650909393E-2</v>
      </c>
      <c r="W232" s="84">
        <f>LN(ΣΥΝΘΕΣΗ_ΔΕΙΚΤΩΝ!W234/ΣΥΝΘΕΣΗ_ΔΕΙΚΤΩΝ!W233)</f>
        <v>-6.9992371820034913E-2</v>
      </c>
      <c r="X232" s="85">
        <f>LN(ΣΥΝΘΕΣΗ_ΔΕΙΚΤΩΝ!X234/ΣΥΝΘΕΣΗ_ΔΕΙΚΤΩΝ!X233)</f>
        <v>-4.6403795565023364E-3</v>
      </c>
      <c r="Y232" s="90">
        <f>LN(ΣΥΝΘΕΣΗ_ΔΕΙΚΤΩΝ!AM232/ΣΥΝΘΕΣΗ_ΔΕΙΚΤΩΝ!AM231)</f>
        <v>-5.5920369403689154E-3</v>
      </c>
    </row>
    <row r="233" spans="9:25" x14ac:dyDescent="0.25">
      <c r="I233" s="83">
        <v>43164</v>
      </c>
      <c r="J233" s="84">
        <v>-7.6045993852193036E-3</v>
      </c>
      <c r="K233" s="84">
        <v>-5.4891827567517225E-2</v>
      </c>
      <c r="L233" s="84">
        <v>-1.4563364187896667E-2</v>
      </c>
      <c r="M233" s="84">
        <f>LN(ΣΥΝΘΕΣΗ_ΔΕΙΚΤΩΝ!M235/ΣΥΝΘΕΣΗ_ΔΕΙΚΤΩΝ!M234)</f>
        <v>8.4388686458646035E-3</v>
      </c>
      <c r="N233" s="84">
        <f>LN(ΣΥΝΘΕΣΗ_ΔΕΙΚΤΩΝ!N235/ΣΥΝΘΕΣΗ_ΔΕΙΚΤΩΝ!N234)</f>
        <v>-1.0934938213713295E-3</v>
      </c>
      <c r="O233" s="84">
        <f>LN(ΣΥΝΘΕΣΗ_ΔΕΙΚΤΩΝ!O235/ΣΥΝΘΕΣΗ_ΔΕΙΚΤΩΝ!O234)</f>
        <v>3.04485464470696E-2</v>
      </c>
      <c r="P233" s="84">
        <f>LN(ΣΥΝΘΕΣΗ_ΔΕΙΚΤΩΝ!P235/ΣΥΝΘΕΣΗ_ΔΕΙΚΤΩΝ!P234)</f>
        <v>6.3025418708025265E-3</v>
      </c>
      <c r="Q233" s="84">
        <f>LN(ΣΥΝΘΕΣΗ_ΔΕΙΚΤΩΝ!Q235/ΣΥΝΘΕΣΗ_ΔΕΙΚΤΩΝ!Q234)</f>
        <v>2.4155763879336205E-2</v>
      </c>
      <c r="R233" s="84">
        <f>LN(ΣΥΝΘΕΣΗ_ΔΕΙΚΤΩΝ!R235/ΣΥΝΘΕΣΗ_ΔΕΙΚΤΩΝ!R234)</f>
        <v>1.5475957485447467E-2</v>
      </c>
      <c r="S233" s="84">
        <f>LN(ΣΥΝΘΕΣΗ_ΔΕΙΚΤΩΝ!S235/ΣΥΝΘΕΣΗ_ΔΕΙΚΤΩΝ!S234)</f>
        <v>-1.9940186068643953E-3</v>
      </c>
      <c r="T233" s="84">
        <f>LN(ΣΥΝΘΕΣΗ_ΔΕΙΚΤΩΝ!T235/ΣΥΝΘΕΣΗ_ΔΕΙΚΤΩΝ!T234)</f>
        <v>0</v>
      </c>
      <c r="U233" s="84">
        <f>LN(ΣΥΝΘΕΣΗ_ΔΕΙΚΤΩΝ!U235/ΣΥΝΘΕΣΗ_ΔΕΙΚΤΩΝ!U234)</f>
        <v>-9.47874395454377E-3</v>
      </c>
      <c r="V233" s="84">
        <f>LN(ΣΥΝΘΕΣΗ_ΔΕΙΚΤΩΝ!V235/ΣΥΝΘΕΣΗ_ΔΕΙΚΤΩΝ!V234)</f>
        <v>-1.0676257991341868E-2</v>
      </c>
      <c r="W233" s="84">
        <f>LN(ΣΥΝΘΕΣΗ_ΔΕΙΚΤΩΝ!W235/ΣΥΝΘΕΣΗ_ΔΕΙΚΤΩΝ!W234)</f>
        <v>-3.7570488777122881E-3</v>
      </c>
      <c r="X233" s="85">
        <f>LN(ΣΥΝΘΕΣΗ_ΔΕΙΚΤΩΝ!X235/ΣΥΝΘΕΣΗ_ΔΕΙΚΤΩΝ!X234)</f>
        <v>4.6403795565023009E-3</v>
      </c>
      <c r="Y233" s="90">
        <f>LN(ΣΥΝΘΕΣΗ_ΔΕΙΚΤΩΝ!AM233/ΣΥΝΘΕΣΗ_ΔΕΙΚΤΩΝ!AM232)</f>
        <v>-2.1787990327541858E-2</v>
      </c>
    </row>
    <row r="234" spans="9:25" x14ac:dyDescent="0.25">
      <c r="I234" s="83">
        <v>43165</v>
      </c>
      <c r="J234" s="84">
        <v>3.2661977866211022E-3</v>
      </c>
      <c r="K234" s="84">
        <v>1.5661710327448761E-3</v>
      </c>
      <c r="L234" s="84">
        <v>2.4155763879336205E-2</v>
      </c>
      <c r="M234" s="84">
        <f>LN(ΣΥΝΘΕΣΗ_ΔΕΙΚΤΩΝ!M236/ΣΥΝΘΕΣΗ_ΔΕΙΚΤΩΝ!M235)</f>
        <v>-3.3670065479044068E-3</v>
      </c>
      <c r="N234" s="84">
        <f>LN(ΣΥΝΘΕΣΗ_ΔΕΙΚΤΩΝ!N236/ΣΥΝΘΕΣΗ_ΔΕΙΚΤΩΝ!N235)</f>
        <v>4.3668191663403895E-3</v>
      </c>
      <c r="O234" s="84">
        <f>LN(ΣΥΝΘΕΣΗ_ΔΕΙΚΤΩΝ!O236/ΣΥΝΘΕΣΗ_ΔΕΙΚΤΩΝ!O235)</f>
        <v>-1.0395104000340077E-2</v>
      </c>
      <c r="P234" s="84">
        <f>LN(ΣΥΝΘΕΣΗ_ΔΕΙΚΤΩΝ!P236/ΣΥΝΘΕΣΗ_ΔΕΙΚΤΩΝ!P235)</f>
        <v>2.3798329554086905E-2</v>
      </c>
      <c r="Q234" s="84">
        <f>LN(ΣΥΝΘΕΣΗ_ΔΕΙΚΤΩΝ!Q236/ΣΥΝΘΕΣΗ_ΔΕΙΚΤΩΝ!Q235)</f>
        <v>-1.3213405458391834E-2</v>
      </c>
      <c r="R234" s="84">
        <f>LN(ΣΥΝΘΕΣΗ_ΔΕΙΚΤΩΝ!R236/ΣΥΝΘΕΣΗ_ΔΕΙΚΤΩΝ!R235)</f>
        <v>8.0972102326193028E-3</v>
      </c>
      <c r="S234" s="84">
        <f>LN(ΣΥΝΘΕΣΗ_ΔΕΙΚΤΩΝ!S236/ΣΥΝΘΕΣΗ_ΔΕΙΚΤΩΝ!S235)</f>
        <v>7.9523281904950154E-3</v>
      </c>
      <c r="T234" s="84">
        <f>LN(ΣΥΝΘΕΣΗ_ΔΕΙΚΤΩΝ!T236/ΣΥΝΘΕΣΗ_ΔΕΙΚΤΩΝ!T235)</f>
        <v>-4.8077015681032322E-3</v>
      </c>
      <c r="U234" s="84">
        <f>LN(ΣΥΝΘΕΣΗ_ΔΕΙΚΤΩΝ!U236/ΣΥΝΘΕΣΗ_ΔΕΙΚΤΩΝ!U235)</f>
        <v>-2.8987536873252298E-2</v>
      </c>
      <c r="V234" s="84">
        <f>LN(ΣΥΝΘΕΣΗ_ΔΕΙΚΤΩΝ!V236/ΣΥΝΘΕΣΗ_ΔΕΙΚΤΩΝ!V235)</f>
        <v>-3.5842332278150498E-3</v>
      </c>
      <c r="W234" s="84">
        <f>LN(ΣΥΝΘΕΣΗ_ΔΕΙΚΤΩΝ!W236/ΣΥΝΘΕΣΗ_ΔΕΙΚΤΩΝ!W235)</f>
        <v>0</v>
      </c>
      <c r="X234" s="85">
        <f>LN(ΣΥΝΘΕΣΗ_ΔΕΙΚΤΩΝ!X236/ΣΥΝΘΕΣΗ_ΔΕΙΚΤΩΝ!X235)</f>
        <v>-4.6403795565023364E-3</v>
      </c>
      <c r="Y234" s="90">
        <f>LN(ΣΥΝΘΕΣΗ_ΔΕΙΚΤΩΝ!AM234/ΣΥΝΘΕΣΗ_ΔΕΙΚΤΩΝ!AM233)</f>
        <v>-2.3116232097935022E-2</v>
      </c>
    </row>
    <row r="235" spans="9:25" x14ac:dyDescent="0.25">
      <c r="I235" s="83">
        <v>43166</v>
      </c>
      <c r="J235" s="84">
        <v>-1.5334364000106574E-2</v>
      </c>
      <c r="K235" s="84">
        <v>-2.5357935590081575E-2</v>
      </c>
      <c r="L235" s="84">
        <v>-1.3213405458391834E-2</v>
      </c>
      <c r="M235" s="84">
        <f>LN(ΣΥΝΘΕΣΗ_ΔΕΙΚΤΩΝ!M237/ΣΥΝΘΕΣΗ_ΔΕΙΚΤΩΝ!M236)</f>
        <v>5.0462680676244395E-3</v>
      </c>
      <c r="N235" s="84">
        <f>LN(ΣΥΝΘΕΣΗ_ΔΕΙΚΤΩΝ!N237/ΣΥΝΘΕΣΗ_ΔΕΙΚΤΩΝ!N236)</f>
        <v>-1.3158084577511088E-2</v>
      </c>
      <c r="O235" s="84">
        <f>LN(ΣΥΝΘΕΣΗ_ΔΕΙΚΤΩΝ!O237/ΣΥΝΘΕΣΗ_ΔΕΙΚΤΩΝ!O236)</f>
        <v>6.2500203451713258E-3</v>
      </c>
      <c r="P235" s="84">
        <f>LN(ΣΥΝΘΕΣΗ_ΔΕΙΚΤΩΝ!P237/ΣΥΝΘΕΣΗ_ΔΕΙΚΤΩΝ!P236)</f>
        <v>1.7233067123775408E-2</v>
      </c>
      <c r="Q235" s="84">
        <f>LN(ΣΥΝΘΕΣΗ_ΔΕΙΚΤΩΝ!Q237/ΣΥΝΘΕΣΗ_ΔΕΙΚΤΩΝ!Q236)</f>
        <v>2.4154601116035583E-3</v>
      </c>
      <c r="R235" s="84">
        <f>LN(ΣΥΝΘΕΣΗ_ΔΕΙΚΤΩΝ!R237/ΣΥΝΘΕΣΗ_ΔΕΙΚΤΩΝ!R236)</f>
        <v>3.5778213478839024E-3</v>
      </c>
      <c r="S235" s="84">
        <f>LN(ΣΥΝΘΕΣΗ_ΔΕΙΚΤΩΝ!S237/ΣΥΝΘΕΣΗ_ΔΕΙΚΤΩΝ!S236)</f>
        <v>9.8522964430116395E-3</v>
      </c>
      <c r="T235" s="84">
        <f>LN(ΣΥΝΘΕΣΗ_ΔΕΙΚΤΩΝ!T237/ΣΥΝΘΕΣΗ_ΔΕΙΚΤΩΝ!T236)</f>
        <v>2.6160826038672057E-2</v>
      </c>
      <c r="U235" s="84">
        <f>LN(ΣΥΝΘΕΣΗ_ΔΕΙΚΤΩΝ!U237/ΣΥΝΘΕΣΗ_ΔΕΙΚΤΩΝ!U236)</f>
        <v>6.6375068944872592E-2</v>
      </c>
      <c r="V235" s="84">
        <f>LN(ΣΥΝΘΕΣΗ_ΔΕΙΚΤΩΝ!V237/ΣΥΝΘΕΣΗ_ΔΕΙΚΤΩΝ!V236)</f>
        <v>1.7937224540269007E-3</v>
      </c>
      <c r="W235" s="84">
        <f>LN(ΣΥΝΘΕΣΗ_ΔΕΙΚΤΩΝ!W237/ΣΥΝΘΕΣΗ_ΔΕΙΚΤΩΝ!W236)</f>
        <v>1.6179568876269486E-2</v>
      </c>
      <c r="X235" s="85">
        <f>LN(ΣΥΝΘΕΣΗ_ΔΕΙΚΤΩΝ!X237/ΣΥΝΘΕΣΗ_ΔΕΙΚΤΩΝ!X236)</f>
        <v>6.9525193148818835E-3</v>
      </c>
      <c r="Y235" s="90">
        <f>LN(ΣΥΝΘΕΣΗ_ΔΕΙΚΤΩΝ!AM235/ΣΥΝΘΕΣΗ_ΔΕΙΚΤΩΝ!AM234)</f>
        <v>5.8856549043725089E-3</v>
      </c>
    </row>
    <row r="236" spans="9:25" x14ac:dyDescent="0.25">
      <c r="I236" s="83">
        <v>43167</v>
      </c>
      <c r="J236" s="84">
        <v>2.6145280104322207E-2</v>
      </c>
      <c r="K236" s="84">
        <v>3.0041784902507918E-2</v>
      </c>
      <c r="L236" s="84">
        <v>2.4154601116035583E-3</v>
      </c>
      <c r="M236" s="84">
        <f>LN(ΣΥΝΘΕΣΗ_ΔΕΙΚΤΩΝ!M238/ΣΥΝΘΕΣΗ_ΔΕΙΚΤΩΝ!M237)</f>
        <v>1.0016778243471209E-2</v>
      </c>
      <c r="N236" s="84">
        <f>LN(ΣΥΝΘΕΣΗ_ΔΕΙΚΤΩΝ!N238/ΣΥΝΘΕΣΗ_ΔΕΙΚΤΩΝ!N237)</f>
        <v>1.7505917513614588E-2</v>
      </c>
      <c r="O236" s="84">
        <f>LN(ΣΥΝΘΕΣΗ_ΔΕΙΚΤΩΝ!O238/ΣΥΝΘΕΣΗ_ΔΕΙΚΤΩΝ!O237)</f>
        <v>9.3023926623134103E-3</v>
      </c>
      <c r="P236" s="84">
        <f>LN(ΣΥΝΘΕΣΗ_ΔΕΙΚΤΩΝ!P238/ΣΥΝΘΕΣΗ_ΔΕΙΚΤΩΝ!P237)</f>
        <v>1.496287267671232E-2</v>
      </c>
      <c r="Q236" s="84">
        <f>LN(ΣΥΝΘΕΣΗ_ΔΕΙΚΤΩΝ!Q238/ΣΥΝΘΕΣΗ_ΔΕΙΚΤΩΝ!Q237)</f>
        <v>1.2055456553489111E-3</v>
      </c>
      <c r="R236" s="84">
        <f>LN(ΣΥΝΘΕΣΗ_ΔΕΙΚΤΩΝ!R238/ΣΥΝΘΕΣΗ_ΔΕΙΚΤΩΝ!R237)</f>
        <v>2.2948932985544783E-2</v>
      </c>
      <c r="S236" s="84">
        <f>LN(ΣΥΝΘΕΣΗ_ΔΕΙΚΤΩΝ!S238/ΣΥΝΘΕΣΗ_ΔΕΙΚΤΩΝ!S237)</f>
        <v>1.9418085857101731E-2</v>
      </c>
      <c r="T236" s="84">
        <f>LN(ΣΥΝΘΕΣΗ_ΔΕΙΚΤΩΝ!T238/ΣΥΝΘΕΣΗ_ΔΕΙΚΤΩΝ!T237)</f>
        <v>1.398624197473987E-2</v>
      </c>
      <c r="U236" s="84">
        <f>LN(ΣΥΝΘΕΣΗ_ΔΕΙΚΤΩΝ!U238/ΣΥΝΘΕΣΗ_ΔΕΙΚΤΩΝ!U237)</f>
        <v>2.7150989065950898E-2</v>
      </c>
      <c r="V236" s="84">
        <f>LN(ΣΥΝΘΕΣΗ_ΔΕΙΚΤΩΝ!V238/ΣΥΝΘΕΣΗ_ΔΕΙΚΤΩΝ!V237)</f>
        <v>5.3619431413853731E-3</v>
      </c>
      <c r="W236" s="84">
        <f>LN(ΣΥΝΘΕΣΗ_ΔΕΙΚΤΩΝ!W238/ΣΥΝΘΕΣΗ_ΔΕΙΚΤΩΝ!W237)</f>
        <v>1.5921953010585257E-2</v>
      </c>
      <c r="X236" s="85">
        <f>LN(ΣΥΝΘΕΣΗ_ΔΕΙΚΤΩΝ!X238/ΣΥΝΘΕΣΗ_ΔΕΙΚΤΩΝ!X237)</f>
        <v>2.3068060979148704E-3</v>
      </c>
      <c r="Y236" s="90">
        <f>LN(ΣΥΝΘΕΣΗ_ΔΕΙΚΤΩΝ!AM236/ΣΥΝΘΕΣΗ_ΔΕΙΚΤΩΝ!AM235)</f>
        <v>-9.8897736542717706E-4</v>
      </c>
    </row>
    <row r="237" spans="9:25" x14ac:dyDescent="0.25">
      <c r="I237" s="83">
        <v>43168</v>
      </c>
      <c r="J237" s="84">
        <v>-1.4077113890836827E-2</v>
      </c>
      <c r="K237" s="84">
        <v>5.6032823868734906E-2</v>
      </c>
      <c r="L237" s="84">
        <v>1.2055456553489111E-3</v>
      </c>
      <c r="M237" s="84">
        <f>LN(ΣΥΝΘΕΣΗ_ΔΕΙΚΤΩΝ!M239/ΣΥΝΘΕΣΗ_ΔΕΙΚΤΩΝ!M238)</f>
        <v>1.1560822401076006E-2</v>
      </c>
      <c r="N237" s="84">
        <f>LN(ΣΥΝΘΕΣΗ_ΔΕΙΚΤΩΝ!N239/ΣΥΝΘΕΣΗ_ΔΕΙΚΤΩΝ!N238)</f>
        <v>4.2469227109112564E-2</v>
      </c>
      <c r="O237" s="84">
        <f>LN(ΣΥΝΘΕΣΗ_ΔΕΙΚΤΩΝ!O239/ΣΥΝΘΕΣΗ_ΔΕΙΚΤΩΝ!O238)</f>
        <v>1.6326893287428666E-2</v>
      </c>
      <c r="P237" s="84">
        <f>LN(ΣΥΝΘΕΣΗ_ΔΕΙΚΤΩΝ!P239/ΣΥΝΘΕΣΗ_ΔΕΙΚΤΩΝ!P238)</f>
        <v>-9.950330853168092E-3</v>
      </c>
      <c r="Q237" s="84">
        <f>LN(ΣΥΝΘΕΣΗ_ΔΕΙΚΤΩΝ!Q239/ΣΥΝΘΕΣΗ_ΔΕΙΚΤΩΝ!Q238)</f>
        <v>1.20409406480451E-3</v>
      </c>
      <c r="R237" s="84">
        <f>LN(ΣΥΝΘΕΣΗ_ΔΕΙΚΤΩΝ!R239/ΣΥΝΘΕΣΗ_ΔΕΙΚΤΩΝ!R238)</f>
        <v>2.614380574070672E-3</v>
      </c>
      <c r="S237" s="84">
        <f>LN(ΣΥΝΘΕΣΗ_ΔΕΙΚΤΩΝ!S239/ΣΥΝΘΕΣΗ_ΔΕΙΚΤΩΝ!S238)</f>
        <v>1.9048194970694411E-2</v>
      </c>
      <c r="T237" s="84">
        <f>LN(ΣΥΝΘΕΣΗ_ΔΕΙΚΤΩΝ!T239/ΣΥΝΘΕΣΗ_ΔΕΙΚΤΩΝ!T238)</f>
        <v>0</v>
      </c>
      <c r="U237" s="84">
        <f>LN(ΣΥΝΘΕΣΗ_ΔΕΙΚΤΩΝ!U239/ΣΥΝΘΕΣΗ_ΔΕΙΚΤΩΝ!U238)</f>
        <v>-2.715098906595086E-2</v>
      </c>
      <c r="V237" s="84">
        <f>LN(ΣΥΝΘΕΣΗ_ΔΕΙΚΤΩΝ!V239/ΣΥΝΘΕΣΗ_ΔΕΙΚΤΩΝ!V238)</f>
        <v>2.9852963149681128E-2</v>
      </c>
      <c r="W237" s="84">
        <f>LN(ΣΥΝΘΕΣΗ_ΔΕΙΚΤΩΝ!W239/ΣΥΝΘΕΣΗ_ΔΕΙΚΤΩΝ!W238)</f>
        <v>4.2812721307185587E-2</v>
      </c>
      <c r="X237" s="85">
        <f>LN(ΣΥΝΘΕΣΗ_ΔΕΙΚΤΩΝ!X239/ΣΥΝΘΕΣΗ_ΔΕΙΚΤΩΝ!X238)</f>
        <v>2.3014969882791674E-3</v>
      </c>
      <c r="Y237" s="90">
        <f>LN(ΣΥΝΘΕΣΗ_ΔΕΙΚΤΩΝ!AM237/ΣΥΝΘΕΣΗ_ΔΕΙΚΤΩΝ!AM236)</f>
        <v>1.7530586630258992E-2</v>
      </c>
    </row>
    <row r="238" spans="9:25" x14ac:dyDescent="0.25">
      <c r="I238" s="83">
        <v>43171</v>
      </c>
      <c r="J238" s="84">
        <v>3.2661977866211022E-3</v>
      </c>
      <c r="K238" s="84">
        <v>-1.4738396183005527E-3</v>
      </c>
      <c r="L238" s="84">
        <v>1.20409406480451E-3</v>
      </c>
      <c r="M238" s="84">
        <f>LN(ΣΥΝΘΕΣΗ_ΔΕΙΚΤΩΝ!M240/ΣΥΝΘΕΣΗ_ΔΕΙΚΤΩΝ!M239)</f>
        <v>1.6406894574597963E-3</v>
      </c>
      <c r="N238" s="84">
        <f>LN(ΣΥΝΘΕΣΗ_ΔΕΙΚΤΩΝ!N240/ΣΥΝΘΕΣΗ_ΔΕΙΚΤΩΝ!N239)</f>
        <v>-1.255246607111986E-2</v>
      </c>
      <c r="O238" s="84">
        <f>LN(ΣΥΝΘΕΣΗ_ΔΕΙΚΤΩΝ!O240/ΣΥΝΘΕΣΗ_ΔΕΙΚΤΩΝ!O239)</f>
        <v>9.0680722139705183E-3</v>
      </c>
      <c r="P238" s="84">
        <f>LN(ΣΥΝΘΕΣΗ_ΔΕΙΚΤΩΝ!P240/ΣΥΝΘΕΣΗ_ΔΕΙΚΤΩΝ!P239)</f>
        <v>2.9955089797983709E-3</v>
      </c>
      <c r="Q238" s="84">
        <f>LN(ΣΥΝΘΕΣΗ_ΔΕΙΚΤΩΝ!Q240/ΣΥΝΘΕΣΗ_ΔΕΙΚΤΩΝ!Q239)</f>
        <v>5.9988182292532227E-3</v>
      </c>
      <c r="R238" s="84">
        <f>LN(ΣΥΝΘΕΣΗ_ΔΕΙΚΤΩΝ!R240/ΣΥΝΘΕΣΗ_ΔΕΙΚΤΩΝ!R239)</f>
        <v>1.7391308731268974E-3</v>
      </c>
      <c r="S238" s="84">
        <f>LN(ΣΥΝΘΕΣΗ_ΔΕΙΚΤΩΝ!S240/ΣΥΝΘΕΣΗ_ΔΕΙΚΤΩΝ!S239)</f>
        <v>-9.47874395454377E-3</v>
      </c>
      <c r="T238" s="84">
        <f>LN(ΣΥΝΘΕΣΗ_ΔΕΙΚΤΩΝ!T240/ΣΥΝΘΕΣΗ_ΔΕΙΚΤΩΝ!T239)</f>
        <v>2.3121397583793788E-3</v>
      </c>
      <c r="U238" s="84">
        <f>LN(ΣΥΝΘΕΣΗ_ΔΕΙΚΤΩΝ!U240/ΣΥΝΘΕΣΗ_ΔΕΙΚΤΩΝ!U239)</f>
        <v>9.1324835632724723E-3</v>
      </c>
      <c r="V238" s="84">
        <f>LN(ΣΥΝΘΕΣΗ_ΔΕΙΚΤΩΝ!V240/ΣΥΝΘΕΣΗ_ΔΕΙΚΤΩΝ!V239)</f>
        <v>3.4542348680873824E-3</v>
      </c>
      <c r="W238" s="84">
        <f>LN(ΣΥΝΘΕΣΗ_ΔΕΙΚΤΩΝ!W240/ΣΥΝΘΕΣΗ_ΔΕΙΚΤΩΝ!W239)</f>
        <v>-1.5249562378032143E-2</v>
      </c>
      <c r="X238" s="85">
        <f>LN(ΣΥΝΘΕΣΗ_ΔΕΙΚΤΩΝ!X240/ΣΥΝΘΕΣΗ_ΔΕΙΚΤΩΝ!X239)</f>
        <v>-2.301496988279163E-3</v>
      </c>
      <c r="Y238" s="90">
        <f>LN(ΣΥΝΘΕΣΗ_ΔΕΙΚΤΩΝ!AM238/ΣΥΝΘΕΣΗ_ΔΕΙΚΤΩΝ!AM237)</f>
        <v>1.1064307229723751E-2</v>
      </c>
    </row>
    <row r="239" spans="9:25" x14ac:dyDescent="0.25">
      <c r="I239" s="83">
        <v>43172</v>
      </c>
      <c r="J239" s="84">
        <v>0</v>
      </c>
      <c r="K239" s="84">
        <v>8.8106296821549059E-3</v>
      </c>
      <c r="L239" s="84">
        <v>5.9988182292532227E-3</v>
      </c>
      <c r="M239" s="84">
        <f>LN(ΣΥΝΘΕΣΗ_ΔΕΙΚΤΩΝ!M241/ΣΥΝΘΕΣΗ_ΔΕΙΚΤΩΝ!M240)</f>
        <v>-1.8197359051907468E-2</v>
      </c>
      <c r="N239" s="84">
        <f>LN(ΣΥΝΘΕΣΗ_ΔΕΙΚΤΩΝ!N241/ΣΥΝΘΕΣΗ_ΔΕΙΚΤΩΝ!N240)</f>
        <v>1.3591427203539211E-2</v>
      </c>
      <c r="O239" s="84">
        <f>LN(ΣΥΝΘΕΣΗ_ΔΕΙΚΤΩΝ!O241/ΣΥΝΘΕΣΗ_ΔΕΙΚΤΩΝ!O240)</f>
        <v>5.0025116829716309E-3</v>
      </c>
      <c r="P239" s="84">
        <f>LN(ΣΥΝΘΕΣΗ_ΔΕΙΚΤΩΝ!P241/ΣΥΝΘΕΣΗ_ΔΕΙΚΤΩΝ!P240)</f>
        <v>9.9651228973885418E-4</v>
      </c>
      <c r="Q239" s="84">
        <f>LN(ΣΥΝΘΕΣΗ_ΔΕΙΚΤΩΝ!Q241/ΣΥΝΘΕΣΗ_ΔΕΙΚΤΩΝ!Q240)</f>
        <v>-1.2033839563723565E-2</v>
      </c>
      <c r="R239" s="84">
        <f>LN(ΣΥΝΘΕΣΗ_ΔΕΙΚΤΩΝ!R241/ΣΥΝΘΕΣΗ_ΔΕΙΚΤΩΝ!R240)</f>
        <v>-5.2264927335426946E-3</v>
      </c>
      <c r="S239" s="84">
        <f>LN(ΣΥΝΘΕΣΗ_ΔΕΙΚΤΩΝ!S241/ΣΥΝΘΕΣΗ_ΔΕΙΚΤΩΝ!S240)</f>
        <v>-9.5694510161506725E-3</v>
      </c>
      <c r="T239" s="84">
        <f>LN(ΣΥΝΘΕΣΗ_ΔΕΙΚΤΩΝ!T241/ΣΥΝΘΕΣΗ_ΔΕΙΚΤΩΝ!T240)</f>
        <v>-1.1614532420693002E-2</v>
      </c>
      <c r="U239" s="84">
        <f>LN(ΣΥΝΘΕΣΗ_ΔΕΙΚΤΩΝ!U241/ΣΥΝΘΕΣΗ_ΔΕΙΚΤΩΝ!U240)</f>
        <v>0</v>
      </c>
      <c r="V239" s="84">
        <f>LN(ΣΥΝΘΕΣΗ_ΔΕΙΚΤΩΝ!V241/ΣΥΝΘΕΣΗ_ΔΕΙΚΤΩΝ!V240)</f>
        <v>-3.4542348680874461E-3</v>
      </c>
      <c r="W239" s="84">
        <f>LN(ΣΥΝΘΕΣΗ_ΔΕΙΚΤΩΝ!W241/ΣΥΝΘΕΣΗ_ΔΕΙΚΤΩΝ!W240)</f>
        <v>-1.7889564750775057E-2</v>
      </c>
      <c r="X239" s="85">
        <f>LN(ΣΥΝΘΕΣΗ_ΔΕΙΚΤΩΝ!X241/ΣΥΝΘΕΣΗ_ΔΕΙΚΤΩΝ!X240)</f>
        <v>-2.3068060979149481E-3</v>
      </c>
      <c r="Y239" s="90">
        <f>LN(ΣΥΝΘΕΣΗ_ΔΕΙΚΤΩΝ!AM239/ΣΥΝΘΕΣΗ_ΔΕΙΚΤΩΝ!AM238)</f>
        <v>1.2302748154009405E-2</v>
      </c>
    </row>
    <row r="240" spans="9:25" x14ac:dyDescent="0.25">
      <c r="I240" s="83">
        <v>43173</v>
      </c>
      <c r="J240" s="84">
        <v>-1.0929070532190206E-2</v>
      </c>
      <c r="K240" s="84">
        <v>-1.6212587977822556E-2</v>
      </c>
      <c r="L240" s="84">
        <v>-1.2033839563723565E-2</v>
      </c>
      <c r="M240" s="84">
        <f>LN(ΣΥΝΘΕΣΗ_ΔΕΙΚΤΩΝ!M242/ΣΥΝΘΕΣΗ_ΔΕΙΚΤΩΝ!M241)</f>
        <v>1.6680571006970134E-3</v>
      </c>
      <c r="N240" s="84">
        <f>LN(ΣΥΝΘΕΣΗ_ΔΕΙΚΤΩΝ!N242/ΣΥΝΘΕΣΗ_ΔΕΙΚΤΩΝ!N241)</f>
        <v>2.0746895408602969E-3</v>
      </c>
      <c r="O240" s="84">
        <f>LN(ΣΥΝΘΕΣΗ_ΔΕΙΚΤΩΝ!O242/ΣΥΝΘΕΣΗ_ΔΕΙΚΤΩΝ!O241)</f>
        <v>-5.0025116829716873E-3</v>
      </c>
      <c r="P240" s="84">
        <f>LN(ΣΥΝΘΕΣΗ_ΔΕΙΚΤΩΝ!P242/ΣΥΝΘΕΣΗ_ΔΕΙΚΤΩΝ!P241)</f>
        <v>-1.4547535209054075E-2</v>
      </c>
      <c r="Q240" s="84">
        <f>LN(ΣΥΝΘΕΣΗ_ΔΕΙΚΤΩΝ!Q242/ΣΥΝΘΕΣΗ_ΔΕΙΚΤΩΝ!Q241)</f>
        <v>1.5615932946228164E-2</v>
      </c>
      <c r="R240" s="84">
        <f>LN(ΣΥΝΘΕΣΗ_ΔΕΙΚΤΩΝ!R242/ΣΥΝΘΕΣΗ_ΔΕΙΚΤΩΝ!R241)</f>
        <v>-1.6733107288704304E-2</v>
      </c>
      <c r="S240" s="84">
        <f>LN(ΣΥΝΘΕΣΗ_ΔΕΙΚΤΩΝ!S242/ΣΥΝΘΕΣΗ_ΔΕΙΚΤΩΝ!S241)</f>
        <v>9.5694510161506725E-3</v>
      </c>
      <c r="T240" s="84">
        <f>LN(ΣΥΝΘΕΣΗ_ΔΕΙΚΤΩΝ!T242/ΣΥΝΘΕΣΗ_ΔΕΙΚΤΩΝ!T241)</f>
        <v>-9.3897403498390316E-3</v>
      </c>
      <c r="U240" s="84">
        <f>LN(ΣΥΝΘΕΣΗ_ΔΕΙΚΤΩΝ!U242/ΣΥΝΘΕΣΗ_ΔΕΙΚΤΩΝ!U241)</f>
        <v>-4.6520015634892928E-2</v>
      </c>
      <c r="V240" s="84">
        <f>LN(ΣΥΝΘΕΣΗ_ΔΕΙΚΤΩΝ!V242/ΣΥΝΘΕΣΗ_ΔΕΙΚΤΩΝ!V241)</f>
        <v>-1.3937507843781624E-2</v>
      </c>
      <c r="W240" s="84">
        <f>LN(ΣΥΝΘΕΣΗ_ΔΕΙΚΤΩΝ!W242/ΣΥΝΘΕΣΗ_ΔΕΙΚΤΩΝ!W241)</f>
        <v>-1.2040940648045638E-3</v>
      </c>
      <c r="X240" s="85">
        <f>LN(ΣΥΝΘΕΣΗ_ΔΕΙΚΤΩΝ!X242/ΣΥΝΘΕΣΗ_ΔΕΙΚΤΩΝ!X241)</f>
        <v>1.1481182373956232E-2</v>
      </c>
      <c r="Y240" s="90">
        <f>LN(ΣΥΝΘΕΣΗ_ΔΕΙΚΤΩΝ!AM240/ΣΥΝΘΕΣΗ_ΔΕΙΚΤΩΝ!AM239)</f>
        <v>-2.9017460926301307E-3</v>
      </c>
    </row>
    <row r="241" spans="9:25" x14ac:dyDescent="0.25">
      <c r="I241" s="83">
        <v>43174</v>
      </c>
      <c r="J241" s="84">
        <v>-6.6152391187193167E-3</v>
      </c>
      <c r="K241" s="84">
        <v>-8.9552837291041673E-3</v>
      </c>
      <c r="L241" s="84">
        <v>1.5615932946228164E-2</v>
      </c>
      <c r="M241" s="84">
        <f>LN(ΣΥΝΘΕΣΗ_ΔΕΙΚΤΩΝ!M243/ΣΥΝΘΕΣΗ_ΔΕΙΚΤΩΝ!M242)</f>
        <v>-2.7028672387919374E-2</v>
      </c>
      <c r="N241" s="84">
        <f>LN(ΣΥΝΘΕΣΗ_ΔΕΙΚΤΩΝ!N243/ΣΥΝΘΕΣΗ_ΔΕΙΚΤΩΝ!N242)</f>
        <v>3.0614635819606734E-2</v>
      </c>
      <c r="O241" s="84">
        <f>LN(ΣΥΝΘΕΣΗ_ΔΕΙΚΤΩΝ!O243/ΣΥΝΘΕΣΗ_ΔΕΙΚΤΩΝ!O242)</f>
        <v>-2.7454698464409941E-2</v>
      </c>
      <c r="P241" s="84">
        <f>LN(ΣΥΝΘΕΣΗ_ΔΕΙΚΤΩΝ!P243/ΣΥΝΘΕΣΗ_ΔΕΙΚΤΩΝ!P242)</f>
        <v>-1.6815682856615298E-2</v>
      </c>
      <c r="Q241" s="84">
        <f>LN(ΣΥΝΘΕΣΗ_ΔΕΙΚΤΩΝ!Q243/ΣΥΝΘΕΣΗ_ΔΕΙΚΤΩΝ!Q242)</f>
        <v>9.4899881848482092E-3</v>
      </c>
      <c r="R241" s="84">
        <f>LN(ΣΥΝΘΕΣΗ_ΔΕΙΚΤΩΝ!R243/ΣΥΝΘΕΣΗ_ΔΕΙΚΤΩΝ!R242)</f>
        <v>-3.5587226169939952E-3</v>
      </c>
      <c r="S241" s="84">
        <f>LN(ΣΥΝΘΕΣΗ_ΔΕΙΚΤΩΝ!S243/ΣΥΝΘΕΣΗ_ΔΕΙΚΤΩΝ!S242)</f>
        <v>-5.7306747089850953E-3</v>
      </c>
      <c r="T241" s="84">
        <f>LN(ΣΥΝΘΕΣΗ_ΔΕΙΚΤΩΝ!T243/ΣΥΝΘΕΣΗ_ΔΕΙΚΤΩΝ!T242)</f>
        <v>-1.9048194970694363E-2</v>
      </c>
      <c r="U241" s="84">
        <f>LN(ΣΥΝΘΕΣΗ_ΔΕΙΚΤΩΝ!U243/ΣΥΝΘΕΣΗ_ΔΕΙΚΤΩΝ!U242)</f>
        <v>-9.5694510161506725E-3</v>
      </c>
      <c r="V241" s="84">
        <f>LN(ΣΥΝΘΕΣΗ_ΔΕΙΚΤΩΝ!V243/ΣΥΝΘΕΣΗ_ΔΕΙΚΤΩΝ!V242)</f>
        <v>1.3937507843781678E-2</v>
      </c>
      <c r="W241" s="84">
        <f>LN(ΣΥΝΘΕΣΗ_ΔΕΙΚΤΩΝ!W243/ΣΥΝΘΕΣΗ_ΔΕΙΚΤΩΝ!W242)</f>
        <v>1.197619104671562E-2</v>
      </c>
      <c r="X241" s="85">
        <f>LN(ΣΥΝΘΕΣΗ_ΔΕΙΚΤΩΝ!X243/ΣΥΝΘΕΣΗ_ΔΕΙΚΤΩΝ!X242)</f>
        <v>0</v>
      </c>
      <c r="Y241" s="90">
        <f>LN(ΣΥΝΘΕΣΗ_ΔΕΙΚΤΩΝ!AM241/ΣΥΝΘΕΣΗ_ΔΕΙΚΤΩΝ!AM240)</f>
        <v>-6.666086445682686E-3</v>
      </c>
    </row>
    <row r="242" spans="9:25" x14ac:dyDescent="0.25">
      <c r="I242" s="83">
        <v>43175</v>
      </c>
      <c r="J242" s="84">
        <v>-3.2605474034561918E-2</v>
      </c>
      <c r="K242" s="84">
        <v>-9.0362060639373326E-3</v>
      </c>
      <c r="L242" s="84">
        <v>9.4899881848482092E-3</v>
      </c>
      <c r="M242" s="84">
        <f>LN(ΣΥΝΘΕΣΗ_ΔΕΙΚΤΩΝ!M244/ΣΥΝΘΕΣΗ_ΔΕΙΚΤΩΝ!M243)</f>
        <v>1.0221554071538227E-2</v>
      </c>
      <c r="N242" s="84">
        <f>LN(ΣΥΝΘΕΣΗ_ΔΕΙΚΤΩΝ!N244/ΣΥΝΘΕΣΗ_ΔΕΙΚΤΩΝ!N243)</f>
        <v>-2.2358654972587624E-2</v>
      </c>
      <c r="O242" s="84">
        <f>LN(ΣΥΝΘΕΣΗ_ΔΕΙΚΤΩΝ!O244/ΣΥΝΘΕΣΗ_ΔΕΙΚΤΩΝ!O243)</f>
        <v>0</v>
      </c>
      <c r="P242" s="84">
        <f>LN(ΣΥΝΘΕΣΗ_ΔΕΙΚΤΩΝ!P244/ΣΥΝΘΕΣΗ_ΔΕΙΚΤΩΝ!P243)</f>
        <v>0</v>
      </c>
      <c r="Q242" s="84">
        <f>LN(ΣΥΝΘΕΣΗ_ΔΕΙΚΤΩΝ!Q244/ΣΥΝΘΕΣΗ_ΔΕΙΚΤΩΝ!Q243)</f>
        <v>-8.2988028146951786E-3</v>
      </c>
      <c r="R242" s="84">
        <f>LN(ΣΥΝΘΕΣΗ_ΔΕΙΚΤΩΝ!R244/ΣΥΝΘΕΣΗ_ΔΕΙΚΤΩΝ!R243)</f>
        <v>-1.7841217935015538E-3</v>
      </c>
      <c r="S242" s="84">
        <f>LN(ΣΥΝΘΕΣΗ_ΔΕΙΚΤΩΝ!S244/ΣΥΝΘΕΣΗ_ΔΕΙΚΤΩΝ!S243)</f>
        <v>3.8240964384034758E-3</v>
      </c>
      <c r="T242" s="84">
        <f>LN(ΣΥΝΘΕΣΗ_ΔΕΙΚΤΩΝ!T244/ΣΥΝΘΕΣΗ_ΔΕΙΚΤΩΝ!T243)</f>
        <v>9.5694510161506725E-3</v>
      </c>
      <c r="U242" s="84">
        <f>LN(ΣΥΝΘΕΣΗ_ΔΕΙΚΤΩΝ!U244/ΣΥΝΘΕΣΗ_ΔΕΙΚΤΩΝ!U243)</f>
        <v>2.8437935320533625E-2</v>
      </c>
      <c r="V242" s="84">
        <f>LN(ΣΥΝΘΕΣΗ_ΔΕΙΚΤΩΝ!V244/ΣΥΝΘΕΣΗ_ΔΕΙΚΤΩΝ!V243)</f>
        <v>0</v>
      </c>
      <c r="W242" s="84">
        <f>LN(ΣΥΝΘΕΣΗ_ΔΕΙΚΤΩΝ!W244/ΣΥΝΘΕΣΗ_ΔΕΙΚΤΩΝ!W243)</f>
        <v>-1.5597196813668042E-2</v>
      </c>
      <c r="X242" s="85">
        <f>LN(ΣΥΝΘΕΣΗ_ΔΕΙΚΤΩΝ!X244/ΣΥΝΘΕΣΗ_ΔΕΙΚΤΩΝ!X243)</f>
        <v>-6.8728792877620643E-3</v>
      </c>
      <c r="Y242" s="90">
        <f>LN(ΣΥΝΘΕΣΗ_ΔΕΙΚΤΩΝ!AM242/ΣΥΝΘΕΣΗ_ΔΕΙΚΤΩΝ!AM241)</f>
        <v>-7.4687677754382877E-3</v>
      </c>
    </row>
    <row r="243" spans="9:25" x14ac:dyDescent="0.25">
      <c r="I243" s="83">
        <v>43178</v>
      </c>
      <c r="J243" s="84">
        <v>1.2493064247466405E-2</v>
      </c>
      <c r="K243" s="84">
        <v>-6.0698213670758337E-3</v>
      </c>
      <c r="L243" s="84">
        <v>-8.2988028146951786E-3</v>
      </c>
      <c r="M243" s="84">
        <f>LN(ΣΥΝΘΕΣΗ_ΔΕΙΚΤΩΝ!M245/ΣΥΝΘΕΣΗ_ΔΕΙΚΤΩΝ!M244)</f>
        <v>0</v>
      </c>
      <c r="N243" s="84">
        <f>LN(ΣΥΝΘΕΣΗ_ΔΕΙΚΤΩΝ!N245/ΣΥΝΘΕΣΗ_ΔΕΙΚΤΩΝ!N244)</f>
        <v>-7.220247973487132E-3</v>
      </c>
      <c r="O243" s="84">
        <f>LN(ΣΥΝΘΕΣΗ_ΔΕΙΚΤΩΝ!O245/ΣΥΝΘΕΣΗ_ΔΕΙΚΤΩΝ!O244)</f>
        <v>-6.2047768868827577E-3</v>
      </c>
      <c r="P243" s="84">
        <f>LN(ΣΥΝΘΕΣΗ_ΔΕΙΚΤΩΝ!P245/ΣΥΝΘΕΣΗ_ΔΕΙΚΤΩΝ!P244)</f>
        <v>2.1353124470568842E-2</v>
      </c>
      <c r="Q243" s="84">
        <f>LN(ΣΥΝΘΕΣΗ_ΔΕΙΚΤΩΝ!Q245/ΣΥΝΘΕΣΗ_ΔΕΙΚΤΩΝ!Q244)</f>
        <v>-1.1976191046715649E-2</v>
      </c>
      <c r="R243" s="84">
        <f>LN(ΣΥΝΘΕΣΗ_ΔΕΙΚΤΩΝ!R245/ΣΥΝΘΕΣΗ_ΔΕΙΚΤΩΝ!R244)</f>
        <v>3.5650661644961446E-3</v>
      </c>
      <c r="S243" s="84">
        <f>LN(ΣΥΝΘΕΣΗ_ΔΕΙΚΤΩΝ!S245/ΣΥΝΘΕΣΗ_ΔΕΙΚΤΩΝ!S244)</f>
        <v>-1.151644206155918E-2</v>
      </c>
      <c r="T243" s="84">
        <f>LN(ΣΥΝΘΕΣΗ_ΔΕΙΚΤΩΝ!T245/ΣΥΝΘΕΣΗ_ΔΕΙΚΤΩΝ!T244)</f>
        <v>-1.4388737452099669E-2</v>
      </c>
      <c r="U243" s="84">
        <f>LN(ΣΥΝΘΕΣΗ_ΔΕΙΚΤΩΝ!U245/ΣΥΝΘΕΣΗ_ΔΕΙΚΤΩΝ!U244)</f>
        <v>-1.8868484304382805E-2</v>
      </c>
      <c r="V243" s="84">
        <f>LN(ΣΥΝΘΕΣΗ_ΔΕΙΚΤΩΝ!V245/ΣΥΝΘΕΣΗ_ΔΕΙΚΤΩΝ!V244)</f>
        <v>2.8987536873252187E-2</v>
      </c>
      <c r="W243" s="84">
        <f>LN(ΣΥΝΘΕΣΗ_ΔΕΙΚΤΩΝ!W245/ΣΥΝΘΕΣΗ_ΔΕΙΚΤΩΝ!W244)</f>
        <v>-1.4616581782828661E-2</v>
      </c>
      <c r="X243" s="85">
        <f>LN(ΣΥΝΘΕΣΗ_ΔΕΙΚΤΩΝ!X245/ΣΥΝΘΕΣΗ_ΔΕΙΚΤΩΝ!X244)</f>
        <v>0</v>
      </c>
      <c r="Y243" s="90">
        <f>LN(ΣΥΝΘΕΣΗ_ΔΕΙΚΤΩΝ!AM243/ΣΥΝΘΕΣΗ_ΔΕΙΚΤΩΝ!AM242)</f>
        <v>-4.6334968899547531E-3</v>
      </c>
    </row>
    <row r="244" spans="9:25" x14ac:dyDescent="0.25">
      <c r="I244" s="83">
        <v>43179</v>
      </c>
      <c r="J244" s="84">
        <v>3.3802849088236911E-3</v>
      </c>
      <c r="K244" s="84">
        <v>4.5558165358606613E-3</v>
      </c>
      <c r="L244" s="84">
        <v>-1.1976191046715649E-2</v>
      </c>
      <c r="M244" s="84">
        <f>LN(ΣΥΝΘΕΣΗ_ΔΕΙΚΤΩΝ!M246/ΣΥΝΘΕΣΗ_ΔΕΙΚΤΩΝ!M245)</f>
        <v>-3.3955890011382718E-3</v>
      </c>
      <c r="N244" s="84">
        <f>LN(ΣΥΝΘΕΣΗ_ΔΕΙΚΤΩΝ!N246/ΣΥΝΘΕΣΗ_ΔΕΙΚΤΩΝ!N245)</f>
        <v>-2.7283958948468391E-2</v>
      </c>
      <c r="O244" s="84">
        <f>LN(ΣΥΝΘΕΣΗ_ΔΕΙΚΤΩΝ!O246/ΣΥΝΘΕΣΗ_ΔΕΙΚΤΩΝ!O245)</f>
        <v>-1.1476390956343573E-2</v>
      </c>
      <c r="P244" s="84">
        <f>LN(ΣΥΝΘΕΣΗ_ΔΕΙΚΤΩΝ!P246/ΣΥΝΘΕΣΗ_ΔΕΙΚΤΩΝ!P245)</f>
        <v>4.0160696548899649E-3</v>
      </c>
      <c r="Q244" s="84">
        <f>LN(ΣΥΝΘΕΣΗ_ΔΕΙΚΤΩΝ!Q246/ΣΥΝΘΕΣΗ_ΔΕΙΚΤΩΝ!Q245)</f>
        <v>0</v>
      </c>
      <c r="R244" s="84">
        <f>LN(ΣΥΝΘΕΣΗ_ΔΕΙΚΤΩΝ!R246/ΣΥΝΘΕΣΗ_ΔΕΙΚΤΩΝ!R245)</f>
        <v>1.763714148610666E-2</v>
      </c>
      <c r="S244" s="84">
        <f>LN(ΣΥΝΘΕΣΗ_ΔΕΙΚΤΩΝ!S246/ΣΥΝΘΕΣΗ_ΔΕΙΚΤΩΝ!S245)</f>
        <v>1.9286409064056863E-3</v>
      </c>
      <c r="T244" s="84">
        <f>LN(ΣΥΝΘΕΣΗ_ΔΕΙΚΤΩΝ!T246/ΣΥΝΘΕΣΗ_ΔΕΙΚΤΩΝ!T245)</f>
        <v>-9.7088141269608269E-3</v>
      </c>
      <c r="U244" s="84">
        <f>LN(ΣΥΝΘΕΣΗ_ΔΕΙΚΤΩΝ!U246/ΣΥΝΘΕΣΗ_ΔΕΙΚΤΩΝ!U245)</f>
        <v>2.8170876966696439E-2</v>
      </c>
      <c r="V244" s="84">
        <f>LN(ΣΥΝΘΕΣΗ_ΔΕΙΚΤΩΝ!V246/ΣΥΝΘΕΣΗ_ΔΕΙΚΤΩΝ!V245)</f>
        <v>-2.7258927972634534E-2</v>
      </c>
      <c r="W244" s="84">
        <f>LN(ΣΥΝΘΕΣΗ_ΔΕΙΚΤΩΝ!W246/ΣΥΝΘΕΣΗ_ΔΕΙΚΤΩΝ!W245)</f>
        <v>-1.6079505374348119E-2</v>
      </c>
      <c r="X244" s="85">
        <f>LN(ΣΥΝΘΕΣΗ_ΔΕΙΚΤΩΝ!X246/ΣΥΝΘΕΣΗ_ΔΕΙΚΤΩΝ!X245)</f>
        <v>4.5871640069061401E-3</v>
      </c>
      <c r="Y244" s="90">
        <f>LN(ΣΥΝΘΕΣΗ_ΔΕΙΚΤΩΝ!AM244/ΣΥΝΘΕΣΗ_ΔΕΙΚΤΩΝ!AM243)</f>
        <v>-7.9810458485986176E-3</v>
      </c>
    </row>
    <row r="245" spans="9:25" x14ac:dyDescent="0.25">
      <c r="I245" s="83">
        <v>43180</v>
      </c>
      <c r="J245" s="84">
        <v>-9.0396095777250211E-3</v>
      </c>
      <c r="K245" s="84">
        <v>-4.5558165358605789E-3</v>
      </c>
      <c r="L245" s="84">
        <v>0</v>
      </c>
      <c r="M245" s="84">
        <f>LN(ΣΥΝΘΕΣΗ_ΔΕΙΚΤΩΝ!M247/ΣΥΝΘΕΣΗ_ΔΕΙΚΤΩΝ!M246)</f>
        <v>-5.1151006667704887E-3</v>
      </c>
      <c r="N245" s="84">
        <f>LN(ΣΥΝΘΕΣΗ_ΔΕΙΚΤΩΝ!N247/ΣΥΝΘΕΣΗ_ΔΕΙΚΤΩΝ!N246)</f>
        <v>-1.0643960557867014E-3</v>
      </c>
      <c r="O245" s="84">
        <f>LN(ΣΥΝΘΕΣΗ_ΔΕΙΚΤΩΝ!O247/ΣΥΝΘΕΣΗ_ΔΕΙΚΤΩΝ!O246)</f>
        <v>-5.7220140329891325E-2</v>
      </c>
      <c r="P245" s="84">
        <f>LN(ΣΥΝΘΕΣΗ_ΔΕΙΚΤΩΝ!P247/ΣΥΝΘΕΣΗ_ΔΕΙΚΤΩΝ!P246)</f>
        <v>-1.361937823228373E-2</v>
      </c>
      <c r="Q245" s="84">
        <f>LN(ΣΥΝΘΕΣΗ_ΔΕΙΚΤΩΝ!Q247/ΣΥΝΘΕΣΗ_ΔΕΙΚΤΩΝ!Q246)</f>
        <v>-2.315764667523084E-2</v>
      </c>
      <c r="R245" s="84">
        <f>LN(ΣΥΝΘΕΣΗ_ΔΕΙΚΤΩΝ!R247/ΣΥΝΘΕΣΗ_ΔΕΙΚΤΩΝ!R246)</f>
        <v>-3.1072184589376092E-2</v>
      </c>
      <c r="S245" s="84">
        <f>LN(ΣΥΝΘΕΣΗ_ΔΕΙΚΤΩΝ!S247/ΣΥΝΘΕΣΗ_ΔΕΙΚΤΩΝ!S246)</f>
        <v>-1.7493157447517345E-2</v>
      </c>
      <c r="T245" s="84">
        <f>LN(ΣΥΝΘΕΣΗ_ΔΕΙΚΤΩΝ!T247/ΣΥΝΘΕΣΗ_ΔΕΙΚΤΩΝ!T246)</f>
        <v>-1.7220597751670522E-2</v>
      </c>
      <c r="U245" s="84">
        <f>LN(ΣΥΝΘΕΣΗ_ΔΕΙΚΤΩΝ!U247/ΣΥΝΘΕΣΗ_ΔΕΙΚΤΩΝ!U246)</f>
        <v>-9.3023926623135612E-3</v>
      </c>
      <c r="V245" s="84">
        <f>LN(ΣΥΝΘΕΣΗ_ΔΕΙΚΤΩΝ!V247/ΣΥΝΘΕΣΗ_ΔΕΙΚΤΩΝ!V246)</f>
        <v>-1.3913267916985002E-2</v>
      </c>
      <c r="W245" s="84">
        <f>LN(ΣΥΝΘΕΣΗ_ΔΕΙΚΤΩΝ!W247/ΣΥΝΘΕΣΗ_ΔΕΙΚΤΩΝ!W246)</f>
        <v>-3.1668257498867057E-2</v>
      </c>
      <c r="X245" s="85">
        <f>LN(ΣΥΝΘΕΣΗ_ΔΕΙΚΤΩΝ!X247/ΣΥΝΘΕΣΗ_ΔΕΙΚΤΩΝ!X246)</f>
        <v>-9.1954670931002746E-3</v>
      </c>
      <c r="Y245" s="90">
        <f>LN(ΣΥΝΘΕΣΗ_ΔΕΙΚΤΩΝ!AM245/ΣΥΝΘΕΣΗ_ΔΕΙΚΤΩΝ!AM244)</f>
        <v>-2.3062340509117682E-3</v>
      </c>
    </row>
    <row r="246" spans="9:25" x14ac:dyDescent="0.25">
      <c r="I246" s="83">
        <v>43181</v>
      </c>
      <c r="J246" s="84">
        <v>1.6882787038750936E-2</v>
      </c>
      <c r="K246" s="84">
        <v>-2.6215842130892914E-2</v>
      </c>
      <c r="L246" s="84">
        <v>-2.315764667523084E-2</v>
      </c>
      <c r="M246" s="84">
        <f>LN(ΣΥΝΘΕΣΗ_ΔΕΙΚΤΩΝ!M248/ΣΥΝΘΕΣΗ_ΔΕΙΚΤΩΝ!M247)</f>
        <v>-6.8610903799452404E-3</v>
      </c>
      <c r="N246" s="84">
        <f>LN(ΣΥΝΘΕΣΗ_ΔΕΙΚΤΩΝ!N248/ΣΥΝΘΕΣΗ_ΔΕΙΚΤΩΝ!N247)</f>
        <v>-1.178374642206245E-2</v>
      </c>
      <c r="O246" s="84">
        <f>LN(ΣΥΝΘΕΣΗ_ΔΕΙΚΤΩΝ!O248/ΣΥΝΘΕΣΗ_ΔΕΙΚΤΩΝ!O247)</f>
        <v>-1.1173300598125189E-2</v>
      </c>
      <c r="P246" s="84">
        <f>LN(ΣΥΝΘΕΣΗ_ΔΕΙΚΤΩΝ!P248/ΣΥΝΘΕΣΗ_ΔΕΙΚΤΩΝ!P247)</f>
        <v>-1.845259943079481E-2</v>
      </c>
      <c r="Q246" s="84">
        <f>LN(ΣΥΝΘΕΣΗ_ΔΕΙΚΤΩΝ!Q248/ΣΥΝΘΕΣΗ_ΔΕΙΚΤΩΝ!Q247)</f>
        <v>-9.9133401686512697E-3</v>
      </c>
      <c r="R246" s="84">
        <f>LN(ΣΥΝΘΕΣΗ_ΔΕΙΚΤΩΝ!R248/ΣΥΝΘΕΣΗ_ΔΕΙΚΤΩΝ!R247)</f>
        <v>-8.1485285639050567E-3</v>
      </c>
      <c r="S246" s="84">
        <f>LN(ΣΥΝΘΕΣΗ_ΔΕΙΚΤΩΝ!S248/ΣΥΝΘΕΣΗ_ΔΕΙΚΤΩΝ!S247)</f>
        <v>-1.9627091678487058E-3</v>
      </c>
      <c r="T246" s="84">
        <f>LN(ΣΥΝΘΕΣΗ_ΔΕΙΚΤΩΝ!T248/ΣΥΝΘΕΣΗ_ΔΕΙΚΤΩΝ!T247)</f>
        <v>4.9505051598562047E-3</v>
      </c>
      <c r="U246" s="84">
        <f>LN(ΣΥΝΘΕΣΗ_ΔΕΙΚΤΩΝ!U248/ΣΥΝΘΕΣΗ_ΔΕΙΚΤΩΝ!U247)</f>
        <v>-5.770831762064673E-2</v>
      </c>
      <c r="V246" s="84">
        <f>LN(ΣΥΝΘΕΣΗ_ΔΕΙΚΤΩΝ!V248/ΣΥΝΘΕΣΗ_ΔΕΙΚΤΩΝ!V247)</f>
        <v>5.2401866635562499E-3</v>
      </c>
      <c r="W246" s="84">
        <f>LN(ΣΥΝΘΕΣΗ_ΔΕΙΚΤΩΝ!W248/ΣΥΝΘΕΣΗ_ΔΕΙΚΤΩΝ!W247)</f>
        <v>8.9686699827603161E-3</v>
      </c>
      <c r="X246" s="85">
        <f>LN(ΣΥΝΘΕΣΗ_ΔΕΙΚΤΩΝ!X248/ΣΥΝΘΕΣΗ_ΔΕΙΚΤΩΝ!X247)</f>
        <v>2.3068060979148704E-3</v>
      </c>
      <c r="Y246" s="90">
        <f>LN(ΣΥΝΘΕΣΗ_ΔΕΙΚΤΩΝ!AM246/ΣΥΝΘΕΣΗ_ΔΕΙΚΤΩΝ!AM245)</f>
        <v>-6.8257950236140716E-3</v>
      </c>
    </row>
    <row r="247" spans="9:25" x14ac:dyDescent="0.25">
      <c r="I247" s="83">
        <v>43182</v>
      </c>
      <c r="J247" s="84">
        <v>-2.8298436122427658E-2</v>
      </c>
      <c r="K247" s="84">
        <v>-1.4162313812504473E-2</v>
      </c>
      <c r="L247" s="84">
        <v>-9.9133401686512697E-3</v>
      </c>
      <c r="M247" s="84">
        <f>LN(ΣΥΝΘΕΣΗ_ΔΕΙΚΤΩΝ!M249/ΣΥΝΘΕΣΗ_ΔΕΙΚΤΩΝ!M248)</f>
        <v>-8.6430961560199689E-3</v>
      </c>
      <c r="N247" s="84">
        <f>LN(ΣΥΝΘΕΣΗ_ΔΕΙΚΤΩΝ!N249/ΣΥΝΘΕΣΗ_ΔΕΙΚΤΩΝ!N248)</f>
        <v>-5.4024982833483087E-3</v>
      </c>
      <c r="O247" s="84">
        <f>LN(ΣΥΝΘΕΣΗ_ΔΕΙΚΤΩΝ!O249/ΣΥΝΘΕΣΗ_ΔΕΙΚΤΩΝ!O248)</f>
        <v>1.1173300598125255E-2</v>
      </c>
      <c r="P247" s="84">
        <f>LN(ΣΥΝΘΕΣΗ_ΔΕΙΚΤΩΝ!P249/ΣΥΝΘΕΣΗ_ΔΕΙΚΤΩΝ!P248)</f>
        <v>3.0991760343211253E-3</v>
      </c>
      <c r="Q247" s="84">
        <f>LN(ΣΥΝΘΕΣΗ_ΔΕΙΚΤΩΝ!Q249/ΣΥΝΘΕΣΗ_ΔΕΙΚΤΩΝ!Q248)</f>
        <v>8.6795337197228106E-3</v>
      </c>
      <c r="R247" s="84">
        <f>LN(ΣΥΝΘΕΣΗ_ΔΕΙΚΤΩΝ!R249/ΣΥΝΘΕΣΗ_ΔΕΙΚΤΩΝ!R248)</f>
        <v>3.5718082602079246E-2</v>
      </c>
      <c r="S247" s="84">
        <f>LN(ΣΥΝΘΕΣΗ_ΔΕΙΚΤΩΝ!S249/ΣΥΝΘΕΣΗ_ΔΕΙΚΤΩΝ!S248)</f>
        <v>9.7752489046422468E-3</v>
      </c>
      <c r="T247" s="84">
        <f>LN(ΣΥΝΘΕΣΗ_ΔΕΙΚΤΩΝ!T249/ΣΥΝΘΕΣΗ_ΔΕΙΚΤΩΝ!T248)</f>
        <v>4.9261183360560026E-3</v>
      </c>
      <c r="U247" s="84">
        <f>LN(ΣΥΝΘΕΣΗ_ΔΕΙΚΤΩΝ!U249/ΣΥΝΘΕΣΗ_ΔΕΙΚΤΩΝ!U248)</f>
        <v>-9.950330853168092E-3</v>
      </c>
      <c r="V247" s="84">
        <f>LN(ΣΥΝΘΕΣΗ_ΔΕΙΚΤΩΝ!V249/ΣΥΝΘΕΣΗ_ΔΕΙΚΤΩΝ!V248)</f>
        <v>-5.2401866635562698E-3</v>
      </c>
      <c r="W247" s="84">
        <f>LN(ΣΥΝΘΕΣΗ_ΔΕΙΚΤΩΝ!W249/ΣΥΝΘΕΣΗ_ΔΕΙΚΤΩΝ!W248)</f>
        <v>2.0202707317519469E-2</v>
      </c>
      <c r="X247" s="85">
        <f>LN(ΣΥΝΘΕΣΗ_ΔΕΙΚΤΩΝ!X249/ΣΥΝΘΕΣΗ_ΔΕΙΚΤΩΝ!X248)</f>
        <v>4.5977092486295494E-3</v>
      </c>
      <c r="Y247" s="90">
        <f>LN(ΣΥΝΘΕΣΗ_ΔΕΙΚΤΩΝ!AM247/ΣΥΝΘΕΣΗ_ΔΕΙΚΤΩΝ!AM246)</f>
        <v>-1.5873349156290233E-2</v>
      </c>
    </row>
    <row r="248" spans="9:25" x14ac:dyDescent="0.25">
      <c r="I248" s="83">
        <v>43185</v>
      </c>
      <c r="J248" s="84">
        <v>1.1474470564766996E-3</v>
      </c>
      <c r="K248" s="84">
        <v>9.4637930309503619E-3</v>
      </c>
      <c r="L248" s="84">
        <v>8.6795337197228106E-3</v>
      </c>
      <c r="M248" s="84">
        <f>LN(ΣΥΝΘΕΣΗ_ΔΕΙΚΤΩΝ!M250/ΣΥΝΘΕΣΗ_ΔΕΙΚΤΩΝ!M249)</f>
        <v>2.061928720273561E-2</v>
      </c>
      <c r="N248" s="84">
        <f>LN(ΣΥΝΘΕΣΗ_ΔΕΙΚΤΩΝ!N250/ΣΥΝΘΕΣΗ_ΔΕΙΚΤΩΝ!N249)</f>
        <v>5.4024982833483417E-3</v>
      </c>
      <c r="O248" s="84">
        <f>LN(ΣΥΝΘΕΣΗ_ΔΕΙΚΤΩΝ!O250/ΣΥΝΘΕΣΗ_ΔΕΙΚΤΩΝ!O249)</f>
        <v>5.5401803756153509E-3</v>
      </c>
      <c r="P248" s="84">
        <f>LN(ΣΥΝΘΕΣΗ_ΔΕΙΚΤΩΝ!P250/ΣΥΝΘΕΣΗ_ΔΕΙΚΤΩΝ!P249)</f>
        <v>2.294263260216628E-2</v>
      </c>
      <c r="Q248" s="84">
        <f>LN(ΣΥΝΘΕΣΗ_ΔΕΙΚΤΩΝ!Q250/ΣΥΝΘΕΣΗ_ΔΕΙΚΤΩΝ!Q249)</f>
        <v>1.2270092591814401E-2</v>
      </c>
      <c r="R248" s="84">
        <f>LN(ΣΥΝΘΕΣΗ_ΔΕΙΚΤΩΝ!R250/ΣΥΝΘΕΣΗ_ΔΕΙΚΤΩΝ!R249)</f>
        <v>-1.0582109330536972E-2</v>
      </c>
      <c r="S248" s="84">
        <f>LN(ΣΥΝΘΕΣΗ_ΔΕΙΚΤΩΝ!S250/ΣΥΝΘΕΣΗ_ΔΕΙΚΤΩΝ!S249)</f>
        <v>7.7519768043179237E-3</v>
      </c>
      <c r="T248" s="84">
        <f>LN(ΣΥΝΘΕΣΗ_ΔΕΙΚΤΩΝ!T250/ΣΥΝΘΕΣΗ_ΔΕΙΚΤΩΝ!T249)</f>
        <v>7.3439742557585052E-3</v>
      </c>
      <c r="U248" s="84">
        <f>LN(ΣΥΝΘΕΣΗ_ΔΕΙΚΤΩΝ!U250/ΣΥΝΘΕΣΗ_ΔΕΙΚΤΩΝ!U249)</f>
        <v>9.950330853168092E-3</v>
      </c>
      <c r="V248" s="84">
        <f>LN(ΣΥΝΘΕΣΗ_ΔΕΙΚΤΩΝ!V250/ΣΥΝΘΕΣΗ_ΔΕΙΚΤΩΝ!V249)</f>
        <v>-1.7528488274143605E-3</v>
      </c>
      <c r="W248" s="84">
        <f>LN(ΣΥΝΘΕΣΗ_ΔΕΙΚΤΩΝ!W250/ΣΥΝΘΕΣΗ_ΔΕΙΚΤΩΝ!W249)</f>
        <v>-1.1313759900273404E-2</v>
      </c>
      <c r="X248" s="85">
        <f>LN(ΣΥΝΘΕΣΗ_ΔΕΙΚΤΩΝ!X250/ΣΥΝΘΕΣΗ_ΔΕΙΚΤΩΝ!X249)</f>
        <v>4.5766670274116732E-3</v>
      </c>
      <c r="Y248" s="90">
        <f>LN(ΣΥΝΘΕΣΗ_ΔΕΙΚΤΩΝ!AM248/ΣΥΝΘΕΣΗ_ΔΕΙΚΤΩΝ!AM247)</f>
        <v>-2.262875833712518E-3</v>
      </c>
    </row>
    <row r="249" spans="9:25" x14ac:dyDescent="0.25">
      <c r="I249" s="83">
        <v>43186</v>
      </c>
      <c r="J249" s="84">
        <v>2.0432038817205934E-2</v>
      </c>
      <c r="K249" s="84">
        <v>4.6985207815543354E-3</v>
      </c>
      <c r="L249" s="84">
        <v>1.2270092591814401E-2</v>
      </c>
      <c r="M249" s="84">
        <f>LN(ΣΥΝΘΕΣΗ_ΔΕΙΚΤΩΝ!M251/ΣΥΝΘΕΣΗ_ΔΕΙΚΤΩΝ!M250)</f>
        <v>-8.539761548134496E-3</v>
      </c>
      <c r="N249" s="84">
        <f>LN(ΣΥΝΘΕΣΗ_ΔΕΙΚΤΩΝ!N251/ΣΥΝΘΕΣΗ_ΔΕΙΚΤΩΝ!N250)</f>
        <v>7.514796502486364E-3</v>
      </c>
      <c r="O249" s="84">
        <f>LN(ΣΥΝΘΕΣΗ_ΔΕΙΚΤΩΝ!O251/ΣΥΝΘΕΣΗ_ΔΕΙΚΤΩΝ!O250)</f>
        <v>-5.540180375615468E-3</v>
      </c>
      <c r="P249" s="84">
        <f>LN(ΣΥΝΘΕΣΗ_ΔΕΙΚΤΩΝ!P251/ΣΥΝΘΕΣΗ_ΔΕΙΚΤΩΝ!P250)</f>
        <v>-3.2789822822990956E-2</v>
      </c>
      <c r="Q249" s="84">
        <f>LN(ΣΥΝΘΕΣΗ_ΔΕΙΚΤΩΝ!Q251/ΣΥΝΘΕΣΗ_ΔΕΙΚΤΩΝ!Q250)</f>
        <v>-3.6652453982958058E-3</v>
      </c>
      <c r="R249" s="84">
        <f>LN(ΣΥΝΘΕΣΗ_ΔΕΙΚΤΩΝ!R251/ΣΥΝΘΕΣΗ_ΔΕΙΚΤΩΝ!R250)</f>
        <v>-1.4285957247476541E-2</v>
      </c>
      <c r="S249" s="84">
        <f>LN(ΣΥΝΘΕΣΗ_ΔΕΙΚΤΩΝ!S251/ΣΥΝΘΕΣΗ_ΔΕΙΚΤΩΝ!S250)</f>
        <v>-3.8684767779202061E-3</v>
      </c>
      <c r="T249" s="84">
        <f>LN(ΣΥΝΘΕΣΗ_ΔΕΙΚΤΩΝ!T251/ΣΥΝΘΕΣΗ_ΔΕΙΚΤΩΝ!T250)</f>
        <v>-4.8899852941919038E-3</v>
      </c>
      <c r="U249" s="84">
        <f>LN(ΣΥΝΘΕΣΗ_ΔΕΙΚΤΩΝ!U251/ΣΥΝΘΕΣΗ_ΔΕΙΚΤΩΝ!U250)</f>
        <v>9.8522964430116395E-3</v>
      </c>
      <c r="V249" s="84">
        <f>LN(ΣΥΝΘΕΣΗ_ΔΕΙΚΤΩΝ!V251/ΣΥΝΘΕΣΗ_ΔΕΙΚΤΩΝ!V250)</f>
        <v>-1.9486887673496735E-2</v>
      </c>
      <c r="W249" s="84">
        <f>LN(ΣΥΝΘΕΣΗ_ΔΕΙΚΤΩΝ!W251/ΣΥΝΘΕΣΗ_ΔΕΙΚΤΩΝ!W250)</f>
        <v>-1.5286921896905651E-2</v>
      </c>
      <c r="X249" s="85">
        <f>LN(ΣΥΝΘΕΣΗ_ΔΕΙΚΤΩΝ!X251/ΣΥΝΘΕΣΗ_ΔΕΙΚΤΩΝ!X250)</f>
        <v>-4.5766670274117547E-3</v>
      </c>
      <c r="Y249" s="90">
        <f>LN(ΣΥΝΘΕΣΗ_ΔΕΙΚΤΩΝ!AM249/ΣΥΝΘΕΣΗ_ΔΕΙΚΤΩΝ!AM248)</f>
        <v>5.4957397314324566E-3</v>
      </c>
    </row>
    <row r="250" spans="9:25" x14ac:dyDescent="0.25">
      <c r="I250" s="83">
        <v>43187</v>
      </c>
      <c r="J250" s="84">
        <v>-1.1299555253933282E-2</v>
      </c>
      <c r="K250" s="84">
        <v>0</v>
      </c>
      <c r="L250" s="84">
        <v>-3.6652453982958058E-3</v>
      </c>
      <c r="M250" s="84">
        <f>LN(ΣΥΝΘΕΣΗ_ΔΕΙΚΤΩΝ!M252/ΣΥΝΘΕΣΗ_ΔΕΙΚΤΩΝ!M251)</f>
        <v>2.2053480714857437E-2</v>
      </c>
      <c r="N250" s="84">
        <f>LN(ΣΥΝΘΕΣΗ_ΔΕΙΚΤΩΝ!N252/ΣΥΝΘΕΣΗ_ΔΕΙΚΤΩΝ!N251)</f>
        <v>-9.6722946425076319E-3</v>
      </c>
      <c r="O250" s="84">
        <f>LN(ΣΥΝΘΕΣΗ_ΔΕΙΚΤΩΝ!O252/ΣΥΝΘΕΣΗ_ΔΕΙΚΤΩΝ!O251)</f>
        <v>-3.3901551675681457E-2</v>
      </c>
      <c r="P250" s="84">
        <f>LN(ΣΥΝΘΕΣΗ_ΔΕΙΚΤΩΝ!P252/ΣΥΝΘΕΣΗ_ΔΕΙΚΤΩΝ!P251)</f>
        <v>-3.2824545648043456E-2</v>
      </c>
      <c r="Q250" s="84">
        <f>LN(ΣΥΝΘΕΣΗ_ΔΕΙΚΤΩΝ!Q252/ΣΥΝΘΕΣΗ_ΔΕΙΚΤΩΝ!Q251)</f>
        <v>-4.907985312192201E-3</v>
      </c>
      <c r="R250" s="84">
        <f>LN(ΣΥΝΘΕΣΗ_ΔΕΙΚΤΩΝ!R252/ΣΥΝΘΕΣΗ_ΔΕΙΚΤΩΝ!R251)</f>
        <v>-1.2669852741051665E-2</v>
      </c>
      <c r="S250" s="84">
        <f>LN(ΣΥΝΘΕΣΗ_ΔΕΙΚΤΩΝ!S252/ΣΥΝΘΕΣΗ_ΔΕΙΚΤΩΝ!S251)</f>
        <v>-3.5506688456909762E-2</v>
      </c>
      <c r="T250" s="84">
        <f>LN(ΣΥΝΘΕΣΗ_ΔΕΙΚΤΩΝ!T252/ΣΥΝΘΕΣΗ_ΔΕΙΚΤΩΝ!T251)</f>
        <v>-1.2330612457478674E-2</v>
      </c>
      <c r="U250" s="84">
        <f>LN(ΣΥΝΘΕΣΗ_ΔΕΙΚΤΩΝ!U252/ΣΥΝΘΕΣΗ_ΔΕΙΚΤΩΝ!U251)</f>
        <v>4.7856021177635141E-2</v>
      </c>
      <c r="V250" s="84">
        <f>LN(ΣΥΝΘΕΣΗ_ΔΕΙΚΤΩΝ!V252/ΣΥΝΘΕΣΗ_ΔΕΙΚΤΩΝ!V251)</f>
        <v>8.9047783429596853E-3</v>
      </c>
      <c r="W250" s="84">
        <f>LN(ΣΥΝΘΕΣΗ_ΔΕΙΚΤΩΝ!W252/ΣΥΝΘΕΣΗ_ΔΕΙΚΤΩΝ!W251)</f>
        <v>-0.11266138553632869</v>
      </c>
      <c r="X250" s="85">
        <f>LN(ΣΥΝΘΕΣΗ_ΔΕΙΚΤΩΝ!X252/ΣΥΝΘΕΣΗ_ΔΕΙΚΤΩΝ!X251)</f>
        <v>-1.3857034661426354E-2</v>
      </c>
      <c r="Y250" s="90">
        <f>LN(ΣΥΝΘΕΣΗ_ΔΕΙΚΤΩΝ!AM250/ΣΥΝΘΕΣΗ_ΔΕΙΚΤΩΝ!AM249)</f>
        <v>5.6922677222937005E-3</v>
      </c>
    </row>
    <row r="251" spans="9:25" ht="15.75" thickBot="1" x14ac:dyDescent="0.3">
      <c r="I251" s="86">
        <v>43188</v>
      </c>
      <c r="J251" s="87">
        <v>5.6657375356772999E-3</v>
      </c>
      <c r="K251" s="87">
        <v>-1.5637219761828699E-3</v>
      </c>
      <c r="L251" s="87">
        <v>-4.907985312192201E-3</v>
      </c>
      <c r="M251" s="87">
        <v>-2.7400000000000001E-2</v>
      </c>
      <c r="N251" s="87">
        <v>-1.23E-2</v>
      </c>
      <c r="O251" s="87">
        <v>-9.7000000000000003E-3</v>
      </c>
      <c r="P251" s="87">
        <v>-3.39E-2</v>
      </c>
      <c r="Q251" s="87">
        <v>-3.39E-2</v>
      </c>
      <c r="R251" s="87">
        <v>-3.2800000000000003E-2</v>
      </c>
      <c r="S251" s="87">
        <v>-0.02</v>
      </c>
      <c r="T251" s="87">
        <v>-1.1599999999999999E-2</v>
      </c>
      <c r="U251" s="87">
        <v>-1.2699999999999999E-2</v>
      </c>
      <c r="V251" s="87">
        <v>1.35E-2</v>
      </c>
      <c r="W251" s="87">
        <v>-3.5499999999999997E-2</v>
      </c>
      <c r="X251" s="88">
        <v>-5.8999999999999999E-3</v>
      </c>
      <c r="Y251" s="90">
        <f>LN(ΣΥΝΘΕΣΗ_ΔΕΙΚΤΩΝ!AM251/ΣΥΝΘΕΣΗ_ΔΕΙΚΤΩΝ!AM250)</f>
        <v>-4.743411023339944E-3</v>
      </c>
    </row>
  </sheetData>
  <mergeCells count="2">
    <mergeCell ref="A1:E1"/>
    <mergeCell ref="I1:X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Z253"/>
  <sheetViews>
    <sheetView workbookViewId="0">
      <selection activeCell="B2" sqref="B2:C17"/>
    </sheetView>
  </sheetViews>
  <sheetFormatPr defaultRowHeight="15" x14ac:dyDescent="0.25"/>
  <cols>
    <col min="4" max="4" width="14.5703125" customWidth="1"/>
    <col min="5" max="5" width="15.85546875" customWidth="1"/>
    <col min="11" max="11" width="13.7109375" customWidth="1"/>
    <col min="12" max="13" width="10.140625" bestFit="1" customWidth="1"/>
    <col min="14" max="24" width="9.28515625" bestFit="1" customWidth="1"/>
    <col min="25" max="25" width="10.140625" bestFit="1" customWidth="1"/>
    <col min="26" max="26" width="9.28515625" bestFit="1" customWidth="1"/>
  </cols>
  <sheetData>
    <row r="1" spans="2:26" ht="16.5" thickBot="1" x14ac:dyDescent="0.3">
      <c r="K1" s="104"/>
      <c r="L1" s="96"/>
      <c r="M1" s="96"/>
      <c r="N1" s="96"/>
      <c r="O1" s="96"/>
      <c r="P1" s="96"/>
      <c r="Q1" s="96"/>
      <c r="R1" s="198" t="s">
        <v>106</v>
      </c>
      <c r="S1" s="198"/>
      <c r="T1" s="198"/>
      <c r="U1" s="96"/>
      <c r="V1" s="96"/>
      <c r="W1" s="96"/>
      <c r="X1" s="96"/>
      <c r="Y1" s="96"/>
      <c r="Z1" s="97"/>
    </row>
    <row r="2" spans="2:26" ht="15.75" thickBot="1" x14ac:dyDescent="0.3">
      <c r="B2" s="70" t="s">
        <v>37</v>
      </c>
      <c r="C2" s="106" t="s">
        <v>94</v>
      </c>
      <c r="D2" s="106" t="s">
        <v>104</v>
      </c>
      <c r="E2" s="107" t="s">
        <v>107</v>
      </c>
      <c r="F2" s="108" t="s">
        <v>108</v>
      </c>
      <c r="K2" s="103" t="s">
        <v>0</v>
      </c>
      <c r="L2" s="101" t="s">
        <v>3</v>
      </c>
      <c r="M2" s="101" t="s">
        <v>5</v>
      </c>
      <c r="N2" s="101" t="s">
        <v>16</v>
      </c>
      <c r="O2" s="101" t="s">
        <v>2</v>
      </c>
      <c r="P2" s="101" t="s">
        <v>19</v>
      </c>
      <c r="Q2" s="101" t="s">
        <v>13</v>
      </c>
      <c r="R2" s="101" t="s">
        <v>4</v>
      </c>
      <c r="S2" s="101" t="s">
        <v>14</v>
      </c>
      <c r="T2" s="101" t="s">
        <v>15</v>
      </c>
      <c r="U2" s="101" t="s">
        <v>7</v>
      </c>
      <c r="V2" s="101" t="s">
        <v>35</v>
      </c>
      <c r="W2" s="102" t="s">
        <v>17</v>
      </c>
      <c r="X2" s="103" t="s">
        <v>1</v>
      </c>
      <c r="Y2" s="101" t="s">
        <v>18</v>
      </c>
      <c r="Z2" s="100" t="s">
        <v>25</v>
      </c>
    </row>
    <row r="3" spans="2:26" x14ac:dyDescent="0.25">
      <c r="B3" s="71">
        <v>1</v>
      </c>
      <c r="C3" s="109" t="s">
        <v>3</v>
      </c>
      <c r="D3" s="110">
        <v>101260000</v>
      </c>
      <c r="E3" s="111">
        <f>AVERAGE(L192:L253)</f>
        <v>131554.22580645161</v>
      </c>
      <c r="F3" s="112">
        <f>(E3/D3)</f>
        <v>1.29917268226794E-3</v>
      </c>
      <c r="K3" s="98">
        <v>42825</v>
      </c>
      <c r="L3" s="105">
        <v>67868</v>
      </c>
      <c r="M3" s="105">
        <v>10033</v>
      </c>
      <c r="N3" s="105">
        <v>6274</v>
      </c>
      <c r="O3" s="105">
        <v>31358</v>
      </c>
      <c r="P3" s="105">
        <v>26956</v>
      </c>
      <c r="Q3" s="105">
        <v>131484</v>
      </c>
      <c r="R3" s="105">
        <v>88493</v>
      </c>
      <c r="S3" s="105">
        <v>58334</v>
      </c>
      <c r="T3" s="105">
        <v>807946</v>
      </c>
      <c r="U3" s="105">
        <v>133125</v>
      </c>
      <c r="V3" s="105">
        <v>4419</v>
      </c>
      <c r="W3" s="105">
        <v>651985</v>
      </c>
      <c r="X3" s="105">
        <v>33084</v>
      </c>
      <c r="Y3" s="105">
        <v>15193</v>
      </c>
      <c r="Z3" s="105">
        <v>18499</v>
      </c>
    </row>
    <row r="4" spans="2:26" x14ac:dyDescent="0.25">
      <c r="B4" s="71">
        <v>2</v>
      </c>
      <c r="C4" s="109" t="s">
        <v>5</v>
      </c>
      <c r="D4" s="110">
        <v>79721775</v>
      </c>
      <c r="E4" s="111">
        <f>AVERAGE(M192:M253)</f>
        <v>134545.9193548387</v>
      </c>
      <c r="F4" s="112">
        <f t="shared" ref="F4:F17" si="0">(E4/D4)</f>
        <v>1.6876934733934198E-3</v>
      </c>
      <c r="K4" s="98">
        <v>42828</v>
      </c>
      <c r="L4" s="105">
        <v>37724</v>
      </c>
      <c r="M4" s="105">
        <v>33734</v>
      </c>
      <c r="N4" s="105">
        <v>2414</v>
      </c>
      <c r="O4" s="105">
        <v>15617</v>
      </c>
      <c r="P4" s="105">
        <v>7109</v>
      </c>
      <c r="Q4" s="105">
        <v>37067</v>
      </c>
      <c r="R4" s="105">
        <v>98189</v>
      </c>
      <c r="S4" s="105">
        <v>28813</v>
      </c>
      <c r="T4" s="105">
        <v>324182</v>
      </c>
      <c r="U4" s="105">
        <v>11754</v>
      </c>
      <c r="V4" s="105">
        <v>6486</v>
      </c>
      <c r="W4" s="105">
        <v>151979</v>
      </c>
      <c r="X4" s="105">
        <v>31406</v>
      </c>
      <c r="Y4" s="105">
        <v>14635</v>
      </c>
      <c r="Z4" s="105">
        <v>12413</v>
      </c>
    </row>
    <row r="5" spans="2:26" x14ac:dyDescent="0.25">
      <c r="B5" s="71">
        <v>3</v>
      </c>
      <c r="C5" s="109" t="s">
        <v>16</v>
      </c>
      <c r="D5" s="110">
        <v>25000000</v>
      </c>
      <c r="E5" s="111">
        <f>AVERAGE(N192:N253)</f>
        <v>9188.5806451612898</v>
      </c>
      <c r="F5" s="112">
        <f t="shared" si="0"/>
        <v>3.6754322580645157E-4</v>
      </c>
      <c r="K5" s="98">
        <v>42829</v>
      </c>
      <c r="L5" s="105">
        <v>29778</v>
      </c>
      <c r="M5" s="105">
        <v>26740</v>
      </c>
      <c r="N5" s="105">
        <v>1037</v>
      </c>
      <c r="O5" s="105">
        <v>33923</v>
      </c>
      <c r="P5" s="105">
        <v>14422</v>
      </c>
      <c r="Q5" s="105">
        <v>127350</v>
      </c>
      <c r="R5" s="105">
        <v>243915</v>
      </c>
      <c r="S5" s="105">
        <v>62380</v>
      </c>
      <c r="T5" s="105">
        <v>507888</v>
      </c>
      <c r="U5" s="105">
        <v>70951</v>
      </c>
      <c r="V5" s="105">
        <v>8405</v>
      </c>
      <c r="W5" s="105">
        <v>495810</v>
      </c>
      <c r="X5" s="105">
        <v>45817</v>
      </c>
      <c r="Y5" s="105">
        <v>15348</v>
      </c>
      <c r="Z5" s="105">
        <v>114079</v>
      </c>
    </row>
    <row r="6" spans="2:26" x14ac:dyDescent="0.25">
      <c r="B6" s="71">
        <v>4</v>
      </c>
      <c r="C6" s="109" t="s">
        <v>2</v>
      </c>
      <c r="D6" s="110">
        <v>66948210</v>
      </c>
      <c r="E6" s="111">
        <f>AVERAGE(O192:O253)</f>
        <v>58232.112903225803</v>
      </c>
      <c r="F6" s="112">
        <f t="shared" si="0"/>
        <v>8.6980836236287432E-4</v>
      </c>
      <c r="K6" s="98">
        <v>42830</v>
      </c>
      <c r="L6" s="105">
        <v>13984</v>
      </c>
      <c r="M6" s="105">
        <v>13409</v>
      </c>
      <c r="N6" s="105">
        <v>2251</v>
      </c>
      <c r="O6" s="105">
        <v>90165</v>
      </c>
      <c r="P6" s="105">
        <v>28649</v>
      </c>
      <c r="Q6" s="105">
        <v>174694</v>
      </c>
      <c r="R6" s="105">
        <v>197797</v>
      </c>
      <c r="S6" s="105">
        <v>59773</v>
      </c>
      <c r="T6" s="105">
        <v>569890</v>
      </c>
      <c r="U6" s="105">
        <v>92773</v>
      </c>
      <c r="V6" s="105">
        <v>7047</v>
      </c>
      <c r="W6" s="105">
        <v>763930</v>
      </c>
      <c r="X6" s="105">
        <v>31055</v>
      </c>
      <c r="Y6" s="105">
        <v>28986</v>
      </c>
      <c r="Z6" s="105">
        <v>108604</v>
      </c>
    </row>
    <row r="7" spans="2:26" x14ac:dyDescent="0.25">
      <c r="B7" s="71">
        <v>5</v>
      </c>
      <c r="C7" s="109" t="s">
        <v>19</v>
      </c>
      <c r="D7" s="110">
        <v>77063568</v>
      </c>
      <c r="E7" s="111">
        <f>AVERAGE(P192:P253)</f>
        <v>68459.467741935485</v>
      </c>
      <c r="F7" s="112">
        <f t="shared" si="0"/>
        <v>8.8835061130228862E-4</v>
      </c>
      <c r="K7" s="98">
        <v>42831</v>
      </c>
      <c r="L7" s="105">
        <v>6309</v>
      </c>
      <c r="M7" s="105">
        <v>12884</v>
      </c>
      <c r="N7" s="105">
        <v>12575</v>
      </c>
      <c r="O7" s="105">
        <v>38320</v>
      </c>
      <c r="P7" s="105">
        <v>28625</v>
      </c>
      <c r="Q7" s="105">
        <v>88995</v>
      </c>
      <c r="R7" s="105">
        <v>74416</v>
      </c>
      <c r="S7" s="105">
        <v>71479</v>
      </c>
      <c r="T7" s="105">
        <v>269791</v>
      </c>
      <c r="U7" s="105">
        <v>44370</v>
      </c>
      <c r="V7" s="105">
        <v>7517</v>
      </c>
      <c r="W7" s="105">
        <v>735599</v>
      </c>
      <c r="X7" s="105">
        <v>19079</v>
      </c>
      <c r="Y7" s="105">
        <v>12533</v>
      </c>
      <c r="Z7" s="105">
        <v>14434</v>
      </c>
    </row>
    <row r="8" spans="2:26" x14ac:dyDescent="0.25">
      <c r="B8" s="71">
        <v>6</v>
      </c>
      <c r="C8" s="109" t="s">
        <v>13</v>
      </c>
      <c r="D8" s="110">
        <v>110782980</v>
      </c>
      <c r="E8" s="111">
        <f>AVERAGE(Q192:Q253)</f>
        <v>102670.46774193548</v>
      </c>
      <c r="F8" s="112">
        <f t="shared" si="0"/>
        <v>9.2677113164797958E-4</v>
      </c>
      <c r="K8" s="98">
        <v>42832</v>
      </c>
      <c r="L8" s="105">
        <v>29361</v>
      </c>
      <c r="M8" s="105">
        <v>34242</v>
      </c>
      <c r="N8" s="105">
        <v>19836</v>
      </c>
      <c r="O8" s="105">
        <v>66814</v>
      </c>
      <c r="P8" s="105">
        <v>32138</v>
      </c>
      <c r="Q8" s="105">
        <v>136800</v>
      </c>
      <c r="R8" s="105">
        <v>64807</v>
      </c>
      <c r="S8" s="105">
        <v>172100</v>
      </c>
      <c r="T8" s="105">
        <v>568356</v>
      </c>
      <c r="U8" s="105">
        <v>90808</v>
      </c>
      <c r="V8" s="105">
        <v>8442</v>
      </c>
      <c r="W8" s="105">
        <v>766825</v>
      </c>
      <c r="X8" s="105">
        <v>26842</v>
      </c>
      <c r="Y8" s="105">
        <v>23528</v>
      </c>
      <c r="Z8" s="105">
        <v>38681</v>
      </c>
    </row>
    <row r="9" spans="2:26" x14ac:dyDescent="0.25">
      <c r="B9" s="71">
        <v>7</v>
      </c>
      <c r="C9" s="109" t="s">
        <v>4</v>
      </c>
      <c r="D9" s="110">
        <v>136059759</v>
      </c>
      <c r="E9" s="111">
        <f>AVERAGE(Q192:Q253)</f>
        <v>102670.46774193548</v>
      </c>
      <c r="F9" s="112">
        <f t="shared" si="0"/>
        <v>7.5459833602921117E-4</v>
      </c>
      <c r="K9" s="98">
        <v>42835</v>
      </c>
      <c r="L9" s="105">
        <v>18988</v>
      </c>
      <c r="M9" s="105">
        <v>10472</v>
      </c>
      <c r="N9" s="105">
        <v>6209</v>
      </c>
      <c r="O9" s="105">
        <v>20594</v>
      </c>
      <c r="P9" s="105">
        <v>14485</v>
      </c>
      <c r="Q9" s="105">
        <v>281603</v>
      </c>
      <c r="R9" s="105">
        <v>21373</v>
      </c>
      <c r="S9" s="105">
        <v>129195</v>
      </c>
      <c r="T9" s="105">
        <v>587902</v>
      </c>
      <c r="U9" s="105">
        <v>246647</v>
      </c>
      <c r="V9" s="105">
        <v>30724</v>
      </c>
      <c r="W9" s="105">
        <v>205110</v>
      </c>
      <c r="X9" s="105">
        <v>10683</v>
      </c>
      <c r="Y9" s="105">
        <v>15820</v>
      </c>
      <c r="Z9" s="105">
        <v>32960</v>
      </c>
    </row>
    <row r="10" spans="2:26" x14ac:dyDescent="0.25">
      <c r="B10" s="71">
        <v>8</v>
      </c>
      <c r="C10" s="109" t="s">
        <v>14</v>
      </c>
      <c r="D10" s="110">
        <v>142891161</v>
      </c>
      <c r="E10" s="111">
        <f>AVERAGE(S192:S253)</f>
        <v>386318.43548387097</v>
      </c>
      <c r="F10" s="112">
        <f t="shared" si="0"/>
        <v>2.7035852517418553E-3</v>
      </c>
      <c r="K10" s="98">
        <v>42836</v>
      </c>
      <c r="L10" s="105">
        <v>13447</v>
      </c>
      <c r="M10" s="105">
        <v>10313</v>
      </c>
      <c r="N10" s="105">
        <v>3297</v>
      </c>
      <c r="O10" s="105">
        <v>72459</v>
      </c>
      <c r="P10" s="105">
        <v>12349</v>
      </c>
      <c r="Q10" s="105">
        <v>33611</v>
      </c>
      <c r="R10" s="105">
        <v>88318</v>
      </c>
      <c r="S10" s="105">
        <v>111095</v>
      </c>
      <c r="T10" s="105">
        <v>199266</v>
      </c>
      <c r="U10" s="105">
        <v>147440</v>
      </c>
      <c r="V10" s="105">
        <v>12650</v>
      </c>
      <c r="W10" s="105">
        <v>364690</v>
      </c>
      <c r="X10" s="105">
        <v>41155</v>
      </c>
      <c r="Y10" s="105">
        <v>50690</v>
      </c>
      <c r="Z10" s="105">
        <v>17752</v>
      </c>
    </row>
    <row r="11" spans="2:26" x14ac:dyDescent="0.25">
      <c r="B11" s="71">
        <v>9</v>
      </c>
      <c r="C11" s="109" t="s">
        <v>15</v>
      </c>
      <c r="D11" s="110">
        <v>319000000</v>
      </c>
      <c r="E11" s="111">
        <f>AVERAGE(T192:T253)</f>
        <v>503381.59677419357</v>
      </c>
      <c r="F11" s="112">
        <f t="shared" si="0"/>
        <v>1.5779987359692588E-3</v>
      </c>
      <c r="K11" s="98">
        <v>42837</v>
      </c>
      <c r="L11" s="105">
        <v>12550</v>
      </c>
      <c r="M11" s="105">
        <v>10474</v>
      </c>
      <c r="N11" s="105">
        <v>4472</v>
      </c>
      <c r="O11" s="105">
        <v>42405</v>
      </c>
      <c r="P11" s="105">
        <v>13045</v>
      </c>
      <c r="Q11" s="105">
        <v>126150</v>
      </c>
      <c r="R11" s="105">
        <v>91808</v>
      </c>
      <c r="S11" s="105">
        <v>80415</v>
      </c>
      <c r="T11" s="105">
        <v>199316</v>
      </c>
      <c r="U11" s="105">
        <v>11350</v>
      </c>
      <c r="V11" s="105">
        <v>11934</v>
      </c>
      <c r="W11" s="105">
        <v>448535</v>
      </c>
      <c r="X11" s="105">
        <v>23266</v>
      </c>
      <c r="Y11" s="105">
        <v>33932</v>
      </c>
      <c r="Z11" s="105">
        <v>4380</v>
      </c>
    </row>
    <row r="12" spans="2:26" x14ac:dyDescent="0.25">
      <c r="B12" s="71">
        <v>10</v>
      </c>
      <c r="C12" s="109" t="s">
        <v>7</v>
      </c>
      <c r="D12" s="110">
        <v>71417100</v>
      </c>
      <c r="E12" s="111">
        <f>AVERAGE(U192:U253)</f>
        <v>47731.193548387098</v>
      </c>
      <c r="F12" s="112">
        <f t="shared" si="0"/>
        <v>6.6834404573116383E-4</v>
      </c>
      <c r="K12" s="98">
        <v>42838</v>
      </c>
      <c r="L12" s="105">
        <v>3936</v>
      </c>
      <c r="M12" s="105">
        <v>11301</v>
      </c>
      <c r="N12" s="105">
        <v>791</v>
      </c>
      <c r="O12" s="105">
        <v>256630</v>
      </c>
      <c r="P12" s="105">
        <v>20040</v>
      </c>
      <c r="Q12" s="105">
        <v>50015</v>
      </c>
      <c r="R12" s="105">
        <v>37815</v>
      </c>
      <c r="S12" s="105">
        <v>39959</v>
      </c>
      <c r="T12" s="105">
        <v>102954</v>
      </c>
      <c r="U12" s="105">
        <v>31628</v>
      </c>
      <c r="V12" s="105">
        <v>6828</v>
      </c>
      <c r="W12" s="105">
        <v>283353</v>
      </c>
      <c r="X12" s="105">
        <v>19084</v>
      </c>
      <c r="Y12" s="105">
        <v>34097</v>
      </c>
      <c r="Z12" s="105">
        <v>13511</v>
      </c>
    </row>
    <row r="13" spans="2:26" x14ac:dyDescent="0.25">
      <c r="B13" s="71">
        <v>11</v>
      </c>
      <c r="C13" s="109" t="s">
        <v>35</v>
      </c>
      <c r="D13" s="110">
        <v>22075665</v>
      </c>
      <c r="E13" s="111">
        <f>AVERAGE(V192:V253)</f>
        <v>8915.2258064516136</v>
      </c>
      <c r="F13" s="112">
        <f t="shared" si="0"/>
        <v>4.0384857291735554E-4</v>
      </c>
      <c r="K13" s="98">
        <v>42843</v>
      </c>
      <c r="L13" s="105">
        <v>17420</v>
      </c>
      <c r="M13" s="105">
        <v>10929</v>
      </c>
      <c r="N13" s="105">
        <v>1311</v>
      </c>
      <c r="O13" s="105">
        <v>41797</v>
      </c>
      <c r="P13" s="105">
        <v>15992</v>
      </c>
      <c r="Q13" s="105">
        <v>36974</v>
      </c>
      <c r="R13" s="105">
        <v>81547</v>
      </c>
      <c r="S13" s="105">
        <v>33356</v>
      </c>
      <c r="T13" s="105">
        <v>172296</v>
      </c>
      <c r="U13" s="105">
        <v>22942</v>
      </c>
      <c r="V13" s="105">
        <v>8735</v>
      </c>
      <c r="W13" s="105">
        <v>157026</v>
      </c>
      <c r="X13" s="105">
        <v>11523</v>
      </c>
      <c r="Y13" s="105">
        <v>6660</v>
      </c>
      <c r="Z13" s="105">
        <v>54093</v>
      </c>
    </row>
    <row r="14" spans="2:26" x14ac:dyDescent="0.25">
      <c r="B14" s="71">
        <v>12</v>
      </c>
      <c r="C14" s="109" t="s">
        <v>73</v>
      </c>
      <c r="D14" s="110">
        <v>490150389</v>
      </c>
      <c r="E14" s="111">
        <f>AVERAGE(W192:W253)</f>
        <v>590090.56451612909</v>
      </c>
      <c r="F14" s="112">
        <f t="shared" si="0"/>
        <v>1.2038969625629105E-3</v>
      </c>
      <c r="K14" s="98">
        <v>42844</v>
      </c>
      <c r="L14" s="105">
        <v>7212</v>
      </c>
      <c r="M14" s="105">
        <v>4281</v>
      </c>
      <c r="N14" s="105">
        <v>6533</v>
      </c>
      <c r="O14" s="105">
        <v>104888</v>
      </c>
      <c r="P14" s="105">
        <v>13291</v>
      </c>
      <c r="Q14" s="105">
        <v>36680</v>
      </c>
      <c r="R14" s="105">
        <v>15908</v>
      </c>
      <c r="S14" s="105">
        <v>53306</v>
      </c>
      <c r="T14" s="105">
        <v>642484</v>
      </c>
      <c r="U14" s="105">
        <v>24198</v>
      </c>
      <c r="V14" s="105">
        <v>8175</v>
      </c>
      <c r="W14" s="105">
        <v>211837</v>
      </c>
      <c r="X14" s="105">
        <v>33351</v>
      </c>
      <c r="Y14" s="105">
        <v>6232</v>
      </c>
      <c r="Z14" s="105">
        <v>33257</v>
      </c>
    </row>
    <row r="15" spans="2:26" x14ac:dyDescent="0.25">
      <c r="B15" s="71">
        <v>13</v>
      </c>
      <c r="C15" s="109" t="s">
        <v>1</v>
      </c>
      <c r="D15" s="110">
        <v>370763039</v>
      </c>
      <c r="E15" s="111">
        <f>AVERAGE(X192:X253)</f>
        <v>45375.290322580644</v>
      </c>
      <c r="F15" s="112">
        <f t="shared" si="0"/>
        <v>1.22383532201495E-4</v>
      </c>
      <c r="K15" s="98">
        <v>42845</v>
      </c>
      <c r="L15" s="105">
        <v>116374</v>
      </c>
      <c r="M15" s="105">
        <v>13690</v>
      </c>
      <c r="N15" s="105">
        <v>5286</v>
      </c>
      <c r="O15" s="105">
        <v>69510</v>
      </c>
      <c r="P15" s="105">
        <v>20646</v>
      </c>
      <c r="Q15" s="105">
        <v>41967</v>
      </c>
      <c r="R15" s="105">
        <v>113361</v>
      </c>
      <c r="S15" s="105">
        <v>16490</v>
      </c>
      <c r="T15" s="105">
        <v>216943</v>
      </c>
      <c r="U15" s="105">
        <v>20425</v>
      </c>
      <c r="V15" s="105">
        <v>9429</v>
      </c>
      <c r="W15" s="105">
        <v>251242</v>
      </c>
      <c r="X15" s="105">
        <v>38488</v>
      </c>
      <c r="Y15" s="105">
        <v>8393</v>
      </c>
      <c r="Z15" s="105">
        <v>14055</v>
      </c>
    </row>
    <row r="16" spans="2:26" x14ac:dyDescent="0.25">
      <c r="B16" s="71">
        <v>14</v>
      </c>
      <c r="C16" s="109" t="s">
        <v>18</v>
      </c>
      <c r="D16" s="110">
        <v>113918936</v>
      </c>
      <c r="E16" s="111">
        <f>AVERAGE(Y192:Y253)</f>
        <v>332264.27419354836</v>
      </c>
      <c r="F16" s="112">
        <f t="shared" si="0"/>
        <v>2.9166729067198133E-3</v>
      </c>
      <c r="K16" s="98">
        <v>42846</v>
      </c>
      <c r="L16" s="105">
        <v>17388</v>
      </c>
      <c r="M16" s="105">
        <v>11806</v>
      </c>
      <c r="N16" s="105">
        <v>4532</v>
      </c>
      <c r="O16" s="105">
        <v>200706</v>
      </c>
      <c r="P16" s="105">
        <v>24171</v>
      </c>
      <c r="Q16" s="105">
        <v>91405</v>
      </c>
      <c r="R16" s="105">
        <v>131651</v>
      </c>
      <c r="S16" s="105">
        <v>36992</v>
      </c>
      <c r="T16" s="105">
        <v>193197</v>
      </c>
      <c r="U16" s="105">
        <v>15569</v>
      </c>
      <c r="V16" s="105">
        <v>8900</v>
      </c>
      <c r="W16" s="105">
        <v>377927</v>
      </c>
      <c r="X16" s="105">
        <v>68559</v>
      </c>
      <c r="Y16" s="105">
        <v>9288</v>
      </c>
      <c r="Z16" s="105">
        <v>15743</v>
      </c>
    </row>
    <row r="17" spans="2:26" ht="15.75" thickBot="1" x14ac:dyDescent="0.3">
      <c r="B17" s="72">
        <v>15</v>
      </c>
      <c r="C17" s="113" t="s">
        <v>25</v>
      </c>
      <c r="D17" s="114">
        <v>82667000</v>
      </c>
      <c r="E17" s="115">
        <f>AVERAGE(Z192:Z253)</f>
        <v>53816.096774193546</v>
      </c>
      <c r="F17" s="116">
        <f t="shared" si="0"/>
        <v>6.5099854566143137E-4</v>
      </c>
      <c r="K17" s="98">
        <v>42849</v>
      </c>
      <c r="L17" s="105">
        <v>17699</v>
      </c>
      <c r="M17" s="105">
        <v>32612</v>
      </c>
      <c r="N17" s="105">
        <v>4019</v>
      </c>
      <c r="O17" s="105">
        <v>205250</v>
      </c>
      <c r="P17" s="105">
        <v>21901</v>
      </c>
      <c r="Q17" s="105">
        <v>104641</v>
      </c>
      <c r="R17" s="105">
        <v>115541</v>
      </c>
      <c r="S17" s="105">
        <v>56969</v>
      </c>
      <c r="T17" s="105">
        <v>748896</v>
      </c>
      <c r="U17" s="105">
        <v>15633</v>
      </c>
      <c r="V17" s="105">
        <v>6088</v>
      </c>
      <c r="W17" s="105">
        <v>411700</v>
      </c>
      <c r="X17" s="105">
        <v>54450</v>
      </c>
      <c r="Y17" s="105">
        <v>12068</v>
      </c>
      <c r="Z17" s="105">
        <v>58371</v>
      </c>
    </row>
    <row r="18" spans="2:26" x14ac:dyDescent="0.25">
      <c r="K18" s="98">
        <v>42850</v>
      </c>
      <c r="L18" s="105">
        <v>38326</v>
      </c>
      <c r="M18" s="105">
        <v>40083</v>
      </c>
      <c r="N18" s="105">
        <v>18596</v>
      </c>
      <c r="O18" s="105">
        <v>85349</v>
      </c>
      <c r="P18" s="105">
        <v>51471</v>
      </c>
      <c r="Q18" s="105">
        <v>277323</v>
      </c>
      <c r="R18" s="105">
        <v>243708</v>
      </c>
      <c r="S18" s="105">
        <v>104521</v>
      </c>
      <c r="T18" s="105">
        <v>531182</v>
      </c>
      <c r="U18" s="105">
        <v>49644</v>
      </c>
      <c r="V18" s="105">
        <v>6351</v>
      </c>
      <c r="W18" s="105">
        <v>551986</v>
      </c>
      <c r="X18" s="105">
        <v>56154</v>
      </c>
      <c r="Y18" s="105">
        <v>8266</v>
      </c>
      <c r="Z18" s="105">
        <v>45183</v>
      </c>
    </row>
    <row r="19" spans="2:26" x14ac:dyDescent="0.25">
      <c r="K19" s="98">
        <v>42851</v>
      </c>
      <c r="L19" s="105">
        <v>57493</v>
      </c>
      <c r="M19" s="105">
        <v>23619</v>
      </c>
      <c r="N19" s="105">
        <v>4709</v>
      </c>
      <c r="O19" s="105">
        <v>34071</v>
      </c>
      <c r="P19" s="105">
        <v>36394</v>
      </c>
      <c r="Q19" s="105">
        <v>43743</v>
      </c>
      <c r="R19" s="105">
        <v>260992</v>
      </c>
      <c r="S19" s="105">
        <v>76174</v>
      </c>
      <c r="T19" s="105">
        <v>344216</v>
      </c>
      <c r="U19" s="105">
        <v>29675</v>
      </c>
      <c r="V19" s="105">
        <v>6740</v>
      </c>
      <c r="W19" s="105">
        <v>880821</v>
      </c>
      <c r="X19" s="105">
        <v>74277</v>
      </c>
      <c r="Y19" s="105">
        <v>11282</v>
      </c>
      <c r="Z19" s="105">
        <v>20554</v>
      </c>
    </row>
    <row r="20" spans="2:26" x14ac:dyDescent="0.25">
      <c r="K20" s="98">
        <v>42852</v>
      </c>
      <c r="L20" s="105">
        <v>11398</v>
      </c>
      <c r="M20" s="105">
        <v>17013</v>
      </c>
      <c r="N20" s="105">
        <v>6825</v>
      </c>
      <c r="O20" s="105">
        <v>17989</v>
      </c>
      <c r="P20" s="105">
        <v>36104</v>
      </c>
      <c r="Q20" s="105">
        <v>100451</v>
      </c>
      <c r="R20" s="105">
        <v>452702</v>
      </c>
      <c r="S20" s="105">
        <v>49052</v>
      </c>
      <c r="T20" s="105">
        <v>322591</v>
      </c>
      <c r="U20" s="105">
        <v>128816</v>
      </c>
      <c r="V20" s="105">
        <v>4782</v>
      </c>
      <c r="W20" s="105">
        <v>175426</v>
      </c>
      <c r="X20" s="105">
        <v>33184</v>
      </c>
      <c r="Y20" s="105">
        <v>19346</v>
      </c>
      <c r="Z20" s="105">
        <v>37844</v>
      </c>
    </row>
    <row r="21" spans="2:26" x14ac:dyDescent="0.25">
      <c r="K21" s="98">
        <v>42853</v>
      </c>
      <c r="L21" s="105">
        <v>27260</v>
      </c>
      <c r="M21" s="105">
        <v>26297</v>
      </c>
      <c r="N21" s="105">
        <v>12893</v>
      </c>
      <c r="O21" s="105">
        <v>65586</v>
      </c>
      <c r="P21" s="105">
        <v>35615</v>
      </c>
      <c r="Q21" s="105">
        <v>70610</v>
      </c>
      <c r="R21" s="105">
        <v>593780</v>
      </c>
      <c r="S21" s="105">
        <v>108165</v>
      </c>
      <c r="T21" s="105">
        <v>1187283</v>
      </c>
      <c r="U21" s="105">
        <v>38653</v>
      </c>
      <c r="V21" s="105">
        <v>9062</v>
      </c>
      <c r="W21" s="105">
        <v>620812</v>
      </c>
      <c r="X21" s="105">
        <v>41057</v>
      </c>
      <c r="Y21" s="105">
        <v>13827</v>
      </c>
      <c r="Z21" s="105">
        <v>115506</v>
      </c>
    </row>
    <row r="22" spans="2:26" x14ac:dyDescent="0.25">
      <c r="K22" s="98">
        <v>42857</v>
      </c>
      <c r="L22" s="105">
        <v>145571</v>
      </c>
      <c r="M22" s="105">
        <v>39861</v>
      </c>
      <c r="N22" s="105">
        <v>15677</v>
      </c>
      <c r="O22" s="105">
        <v>176675</v>
      </c>
      <c r="P22" s="105">
        <v>58069</v>
      </c>
      <c r="Q22" s="105">
        <v>99942</v>
      </c>
      <c r="R22" s="105">
        <v>327667</v>
      </c>
      <c r="S22" s="105">
        <v>221838</v>
      </c>
      <c r="T22" s="105">
        <v>1053131</v>
      </c>
      <c r="U22" s="105">
        <v>67722</v>
      </c>
      <c r="V22" s="105">
        <v>12587</v>
      </c>
      <c r="W22" s="105">
        <v>828280</v>
      </c>
      <c r="X22" s="105">
        <v>134984</v>
      </c>
      <c r="Y22" s="105">
        <v>53411</v>
      </c>
      <c r="Z22" s="105">
        <v>76518</v>
      </c>
    </row>
    <row r="23" spans="2:26" x14ac:dyDescent="0.25">
      <c r="K23" s="98">
        <v>42858</v>
      </c>
      <c r="L23" s="105">
        <v>36996</v>
      </c>
      <c r="M23" s="105">
        <v>25020</v>
      </c>
      <c r="N23" s="105">
        <v>6651</v>
      </c>
      <c r="O23" s="105">
        <v>127937</v>
      </c>
      <c r="P23" s="105">
        <v>82347</v>
      </c>
      <c r="Q23" s="105">
        <v>167438</v>
      </c>
      <c r="R23" s="105">
        <v>256426</v>
      </c>
      <c r="S23" s="105">
        <v>139941</v>
      </c>
      <c r="T23" s="105">
        <v>658584</v>
      </c>
      <c r="U23" s="105">
        <v>51481</v>
      </c>
      <c r="V23" s="105">
        <v>13821</v>
      </c>
      <c r="W23" s="105">
        <v>550767</v>
      </c>
      <c r="X23" s="105">
        <v>103444</v>
      </c>
      <c r="Y23" s="105">
        <v>25248</v>
      </c>
      <c r="Z23" s="105">
        <v>134892</v>
      </c>
    </row>
    <row r="24" spans="2:26" x14ac:dyDescent="0.25">
      <c r="K24" s="98">
        <v>42859</v>
      </c>
      <c r="L24" s="105">
        <v>25490</v>
      </c>
      <c r="M24" s="105">
        <v>130536</v>
      </c>
      <c r="N24" s="105">
        <v>11803</v>
      </c>
      <c r="O24" s="105">
        <v>143535</v>
      </c>
      <c r="P24" s="105">
        <v>89272</v>
      </c>
      <c r="Q24" s="105">
        <v>153059</v>
      </c>
      <c r="R24" s="105">
        <v>405345</v>
      </c>
      <c r="S24" s="105">
        <v>388738</v>
      </c>
      <c r="T24" s="105">
        <v>663671</v>
      </c>
      <c r="U24" s="105">
        <v>63740</v>
      </c>
      <c r="V24" s="105">
        <v>14086</v>
      </c>
      <c r="W24" s="105">
        <v>1280121</v>
      </c>
      <c r="X24" s="105">
        <v>92935</v>
      </c>
      <c r="Y24" s="105">
        <v>16042</v>
      </c>
      <c r="Z24" s="105">
        <v>98157</v>
      </c>
    </row>
    <row r="25" spans="2:26" x14ac:dyDescent="0.25">
      <c r="K25" s="98">
        <v>42860</v>
      </c>
      <c r="L25" s="105">
        <v>40177</v>
      </c>
      <c r="M25" s="105">
        <v>96355</v>
      </c>
      <c r="N25" s="105">
        <v>5040</v>
      </c>
      <c r="O25" s="105">
        <v>59570</v>
      </c>
      <c r="P25" s="105">
        <v>27411</v>
      </c>
      <c r="Q25" s="105">
        <v>157770</v>
      </c>
      <c r="R25" s="105">
        <v>473478</v>
      </c>
      <c r="S25" s="105">
        <v>378776</v>
      </c>
      <c r="T25" s="105">
        <v>474144</v>
      </c>
      <c r="U25" s="105">
        <v>55104</v>
      </c>
      <c r="V25" s="105">
        <v>7733</v>
      </c>
      <c r="W25" s="105">
        <v>762336</v>
      </c>
      <c r="X25" s="105">
        <v>59730</v>
      </c>
      <c r="Y25" s="105">
        <v>37042</v>
      </c>
      <c r="Z25" s="105">
        <v>27145</v>
      </c>
    </row>
    <row r="26" spans="2:26" x14ac:dyDescent="0.25">
      <c r="K26" s="98">
        <v>42863</v>
      </c>
      <c r="L26" s="105">
        <v>24954</v>
      </c>
      <c r="M26" s="105">
        <v>27210</v>
      </c>
      <c r="N26" s="105">
        <v>21374</v>
      </c>
      <c r="O26" s="105">
        <v>102391</v>
      </c>
      <c r="P26" s="105">
        <v>19305</v>
      </c>
      <c r="Q26" s="105">
        <v>160998</v>
      </c>
      <c r="R26" s="105">
        <v>319662</v>
      </c>
      <c r="S26" s="105">
        <v>344643</v>
      </c>
      <c r="T26" s="105">
        <v>688663</v>
      </c>
      <c r="U26" s="105">
        <v>94278</v>
      </c>
      <c r="V26" s="105">
        <v>7268</v>
      </c>
      <c r="W26" s="105">
        <v>783471</v>
      </c>
      <c r="X26" s="105">
        <v>66802</v>
      </c>
      <c r="Y26" s="105">
        <v>43422</v>
      </c>
      <c r="Z26" s="105">
        <v>30535</v>
      </c>
    </row>
    <row r="27" spans="2:26" x14ac:dyDescent="0.25">
      <c r="K27" s="98">
        <v>42864</v>
      </c>
      <c r="L27" s="105">
        <v>28925</v>
      </c>
      <c r="M27" s="105">
        <v>48553</v>
      </c>
      <c r="N27" s="105">
        <v>313195</v>
      </c>
      <c r="O27" s="105">
        <v>1745802</v>
      </c>
      <c r="P27" s="105">
        <v>36537</v>
      </c>
      <c r="Q27" s="105">
        <v>323024</v>
      </c>
      <c r="R27" s="105">
        <v>162012</v>
      </c>
      <c r="S27" s="105">
        <v>224321</v>
      </c>
      <c r="T27" s="105">
        <v>680371</v>
      </c>
      <c r="U27" s="105">
        <v>66345</v>
      </c>
      <c r="V27" s="105">
        <v>8502</v>
      </c>
      <c r="W27" s="105">
        <v>826894</v>
      </c>
      <c r="X27" s="105">
        <v>60537</v>
      </c>
      <c r="Y27" s="105">
        <v>61389</v>
      </c>
      <c r="Z27" s="105">
        <v>57135</v>
      </c>
    </row>
    <row r="28" spans="2:26" x14ac:dyDescent="0.25">
      <c r="K28" s="98">
        <v>42865</v>
      </c>
      <c r="L28" s="105">
        <v>108884</v>
      </c>
      <c r="M28" s="105">
        <v>103215</v>
      </c>
      <c r="N28" s="105">
        <v>134878</v>
      </c>
      <c r="O28" s="105">
        <v>196108</v>
      </c>
      <c r="P28" s="105">
        <v>39447</v>
      </c>
      <c r="Q28" s="105">
        <v>287903</v>
      </c>
      <c r="R28" s="105">
        <v>257081</v>
      </c>
      <c r="S28" s="105">
        <v>250553</v>
      </c>
      <c r="T28" s="105">
        <v>510090</v>
      </c>
      <c r="U28" s="105">
        <v>109410</v>
      </c>
      <c r="V28" s="105">
        <v>12305</v>
      </c>
      <c r="W28" s="105">
        <v>558972</v>
      </c>
      <c r="X28" s="105">
        <v>38208</v>
      </c>
      <c r="Y28" s="105">
        <v>30635</v>
      </c>
      <c r="Z28" s="105">
        <v>73054</v>
      </c>
    </row>
    <row r="29" spans="2:26" x14ac:dyDescent="0.25">
      <c r="K29" s="98">
        <v>42866</v>
      </c>
      <c r="L29" s="105">
        <v>157700</v>
      </c>
      <c r="M29" s="105">
        <v>66722</v>
      </c>
      <c r="N29" s="105">
        <v>44185</v>
      </c>
      <c r="O29" s="105">
        <v>140222</v>
      </c>
      <c r="P29" s="105">
        <v>55873</v>
      </c>
      <c r="Q29" s="105">
        <v>330022</v>
      </c>
      <c r="R29" s="105">
        <v>218509</v>
      </c>
      <c r="S29" s="105">
        <v>206575</v>
      </c>
      <c r="T29" s="105">
        <v>1035310</v>
      </c>
      <c r="U29" s="105">
        <v>200179</v>
      </c>
      <c r="V29" s="105">
        <v>13886</v>
      </c>
      <c r="W29" s="105">
        <v>642002</v>
      </c>
      <c r="X29" s="105">
        <v>23757</v>
      </c>
      <c r="Y29" s="105">
        <v>33202</v>
      </c>
      <c r="Z29" s="105">
        <v>50874</v>
      </c>
    </row>
    <row r="30" spans="2:26" x14ac:dyDescent="0.25">
      <c r="K30" s="98">
        <v>42867</v>
      </c>
      <c r="L30" s="105">
        <v>23818</v>
      </c>
      <c r="M30" s="105">
        <v>56577</v>
      </c>
      <c r="N30" s="105">
        <v>33621</v>
      </c>
      <c r="O30" s="105">
        <v>146844</v>
      </c>
      <c r="P30" s="105">
        <v>15012</v>
      </c>
      <c r="Q30" s="105">
        <v>320796</v>
      </c>
      <c r="R30" s="105">
        <v>151350</v>
      </c>
      <c r="S30" s="105">
        <v>240407</v>
      </c>
      <c r="T30" s="105">
        <v>275332</v>
      </c>
      <c r="U30" s="105">
        <v>27320</v>
      </c>
      <c r="V30" s="105">
        <v>7574</v>
      </c>
      <c r="W30" s="105">
        <v>489996</v>
      </c>
      <c r="X30" s="105">
        <v>20216</v>
      </c>
      <c r="Y30" s="105">
        <v>37560</v>
      </c>
      <c r="Z30" s="105">
        <v>77422</v>
      </c>
    </row>
    <row r="31" spans="2:26" x14ac:dyDescent="0.25">
      <c r="K31" s="98">
        <v>42870</v>
      </c>
      <c r="L31" s="105">
        <v>23326</v>
      </c>
      <c r="M31" s="105">
        <v>64734</v>
      </c>
      <c r="N31" s="105">
        <v>25299</v>
      </c>
      <c r="O31" s="105">
        <v>49669</v>
      </c>
      <c r="P31" s="105">
        <v>33992</v>
      </c>
      <c r="Q31" s="105">
        <v>229200</v>
      </c>
      <c r="R31" s="105">
        <v>247912</v>
      </c>
      <c r="S31" s="105">
        <v>192699</v>
      </c>
      <c r="T31" s="105">
        <v>311036</v>
      </c>
      <c r="U31" s="105">
        <v>63484</v>
      </c>
      <c r="V31" s="105">
        <v>11768</v>
      </c>
      <c r="W31" s="105">
        <v>663021</v>
      </c>
      <c r="X31" s="105">
        <v>49386</v>
      </c>
      <c r="Y31" s="105">
        <v>20190</v>
      </c>
      <c r="Z31" s="105">
        <v>11866</v>
      </c>
    </row>
    <row r="32" spans="2:26" x14ac:dyDescent="0.25">
      <c r="K32" s="98">
        <v>42871</v>
      </c>
      <c r="L32" s="105">
        <v>33846</v>
      </c>
      <c r="M32" s="105">
        <v>18476</v>
      </c>
      <c r="N32" s="105">
        <v>11989</v>
      </c>
      <c r="O32" s="105">
        <v>227601</v>
      </c>
      <c r="P32" s="105">
        <v>32459</v>
      </c>
      <c r="Q32" s="105">
        <v>257485</v>
      </c>
      <c r="R32" s="105">
        <v>288099</v>
      </c>
      <c r="S32" s="105">
        <v>144232</v>
      </c>
      <c r="T32" s="105">
        <v>242828</v>
      </c>
      <c r="U32" s="105">
        <v>85455</v>
      </c>
      <c r="V32" s="105">
        <v>10652</v>
      </c>
      <c r="W32" s="105">
        <v>694092</v>
      </c>
      <c r="X32" s="105">
        <v>31849</v>
      </c>
      <c r="Y32" s="105">
        <v>37595</v>
      </c>
      <c r="Z32" s="105">
        <v>19640</v>
      </c>
    </row>
    <row r="33" spans="11:26" x14ac:dyDescent="0.25">
      <c r="K33" s="98">
        <v>42872</v>
      </c>
      <c r="L33" s="105">
        <v>19065</v>
      </c>
      <c r="M33" s="105">
        <v>144085</v>
      </c>
      <c r="N33" s="105">
        <v>6683</v>
      </c>
      <c r="O33" s="105">
        <v>82983</v>
      </c>
      <c r="P33" s="105">
        <v>20834</v>
      </c>
      <c r="Q33" s="105">
        <v>265310</v>
      </c>
      <c r="R33" s="105">
        <v>101680</v>
      </c>
      <c r="S33" s="105">
        <v>150020</v>
      </c>
      <c r="T33" s="105">
        <v>330699</v>
      </c>
      <c r="U33" s="105">
        <v>158426</v>
      </c>
      <c r="V33" s="105">
        <v>13757</v>
      </c>
      <c r="W33" s="105">
        <v>4205387</v>
      </c>
      <c r="X33" s="105">
        <v>38758</v>
      </c>
      <c r="Y33" s="105">
        <v>74478</v>
      </c>
      <c r="Z33" s="105">
        <v>126076</v>
      </c>
    </row>
    <row r="34" spans="11:26" x14ac:dyDescent="0.25">
      <c r="K34" s="98">
        <v>42873</v>
      </c>
      <c r="L34" s="105">
        <v>26388</v>
      </c>
      <c r="M34" s="105">
        <v>21685</v>
      </c>
      <c r="N34" s="105">
        <v>21565</v>
      </c>
      <c r="O34" s="105">
        <v>112363</v>
      </c>
      <c r="P34" s="105">
        <v>58012</v>
      </c>
      <c r="Q34" s="105">
        <v>163908</v>
      </c>
      <c r="R34" s="105">
        <v>180584</v>
      </c>
      <c r="S34" s="105">
        <v>88957</v>
      </c>
      <c r="T34" s="105">
        <v>334671</v>
      </c>
      <c r="U34" s="105">
        <v>52332</v>
      </c>
      <c r="V34" s="105">
        <v>6103</v>
      </c>
      <c r="W34" s="105">
        <v>490741</v>
      </c>
      <c r="X34" s="105">
        <v>36685</v>
      </c>
      <c r="Y34" s="105">
        <v>27533</v>
      </c>
      <c r="Z34" s="105">
        <v>32192</v>
      </c>
    </row>
    <row r="35" spans="11:26" x14ac:dyDescent="0.25">
      <c r="K35" s="98">
        <v>42874</v>
      </c>
      <c r="L35" s="105">
        <v>96104</v>
      </c>
      <c r="M35" s="105">
        <v>40110</v>
      </c>
      <c r="N35" s="105">
        <v>11904</v>
      </c>
      <c r="O35" s="105">
        <v>65977</v>
      </c>
      <c r="P35" s="105">
        <v>66011</v>
      </c>
      <c r="Q35" s="105">
        <v>80937</v>
      </c>
      <c r="R35" s="105">
        <v>303417</v>
      </c>
      <c r="S35" s="105">
        <v>123547</v>
      </c>
      <c r="T35" s="105">
        <v>318215</v>
      </c>
      <c r="U35" s="105">
        <v>67126</v>
      </c>
      <c r="V35" s="105">
        <v>10640</v>
      </c>
      <c r="W35" s="105">
        <v>787527</v>
      </c>
      <c r="X35" s="105">
        <v>85641</v>
      </c>
      <c r="Y35" s="105">
        <v>33372</v>
      </c>
      <c r="Z35" s="105">
        <v>29824</v>
      </c>
    </row>
    <row r="36" spans="11:26" x14ac:dyDescent="0.25">
      <c r="K36" s="98">
        <v>42877</v>
      </c>
      <c r="L36" s="105">
        <v>66122</v>
      </c>
      <c r="M36" s="105">
        <v>33830</v>
      </c>
      <c r="N36" s="105">
        <v>7645</v>
      </c>
      <c r="O36" s="105">
        <v>22457</v>
      </c>
      <c r="P36" s="105">
        <v>75798</v>
      </c>
      <c r="Q36" s="105">
        <v>108975</v>
      </c>
      <c r="R36" s="105">
        <v>282440</v>
      </c>
      <c r="S36" s="105">
        <v>80285</v>
      </c>
      <c r="T36" s="105">
        <v>275585</v>
      </c>
      <c r="U36" s="105">
        <v>39143</v>
      </c>
      <c r="V36" s="105">
        <v>8394</v>
      </c>
      <c r="W36" s="105">
        <v>884067</v>
      </c>
      <c r="X36" s="105">
        <v>6969</v>
      </c>
      <c r="Y36" s="105">
        <v>27902</v>
      </c>
      <c r="Z36" s="105">
        <v>138380</v>
      </c>
    </row>
    <row r="37" spans="11:26" x14ac:dyDescent="0.25">
      <c r="K37" s="98">
        <v>42878</v>
      </c>
      <c r="L37" s="105">
        <v>24703</v>
      </c>
      <c r="M37" s="105">
        <v>33089</v>
      </c>
      <c r="N37" s="105">
        <v>16777</v>
      </c>
      <c r="O37" s="105">
        <v>83622</v>
      </c>
      <c r="P37" s="105">
        <v>106001</v>
      </c>
      <c r="Q37" s="105">
        <v>104863</v>
      </c>
      <c r="R37" s="105">
        <v>402918</v>
      </c>
      <c r="S37" s="105">
        <v>139169</v>
      </c>
      <c r="T37" s="105">
        <v>558246</v>
      </c>
      <c r="U37" s="105">
        <v>58826</v>
      </c>
      <c r="V37" s="105">
        <v>7760</v>
      </c>
      <c r="W37" s="105">
        <v>1442546</v>
      </c>
      <c r="X37" s="105">
        <v>34650</v>
      </c>
      <c r="Y37" s="105">
        <v>63303</v>
      </c>
      <c r="Z37" s="105">
        <v>255325</v>
      </c>
    </row>
    <row r="38" spans="11:26" x14ac:dyDescent="0.25">
      <c r="K38" s="98">
        <v>42879</v>
      </c>
      <c r="L38" s="105">
        <v>24176</v>
      </c>
      <c r="M38" s="105">
        <v>154375</v>
      </c>
      <c r="N38" s="105">
        <v>53938</v>
      </c>
      <c r="O38" s="105">
        <v>70778</v>
      </c>
      <c r="P38" s="105">
        <v>96025</v>
      </c>
      <c r="Q38" s="105">
        <v>110154</v>
      </c>
      <c r="R38" s="105">
        <v>533893</v>
      </c>
      <c r="S38" s="105">
        <v>114867</v>
      </c>
      <c r="T38" s="105">
        <v>599369</v>
      </c>
      <c r="U38" s="105">
        <v>87741</v>
      </c>
      <c r="V38" s="105">
        <v>9275</v>
      </c>
      <c r="W38" s="105">
        <v>1128415</v>
      </c>
      <c r="X38" s="105">
        <v>42297</v>
      </c>
      <c r="Y38" s="105">
        <v>39372</v>
      </c>
      <c r="Z38" s="105">
        <v>30139</v>
      </c>
    </row>
    <row r="39" spans="11:26" x14ac:dyDescent="0.25">
      <c r="K39" s="98">
        <v>42880</v>
      </c>
      <c r="L39" s="105">
        <v>111629</v>
      </c>
      <c r="M39" s="105">
        <v>79011</v>
      </c>
      <c r="N39" s="105">
        <v>81951</v>
      </c>
      <c r="O39" s="105">
        <v>124908</v>
      </c>
      <c r="P39" s="105">
        <v>85418</v>
      </c>
      <c r="Q39" s="105">
        <v>99697</v>
      </c>
      <c r="R39" s="105">
        <v>323902</v>
      </c>
      <c r="S39" s="105">
        <v>385153</v>
      </c>
      <c r="T39" s="105">
        <v>523831</v>
      </c>
      <c r="U39" s="105">
        <v>75862</v>
      </c>
      <c r="V39" s="105">
        <v>6129</v>
      </c>
      <c r="W39" s="105">
        <v>802467</v>
      </c>
      <c r="X39" s="105">
        <v>50108</v>
      </c>
      <c r="Y39" s="105">
        <v>39602</v>
      </c>
      <c r="Z39" s="105">
        <v>35450</v>
      </c>
    </row>
    <row r="40" spans="11:26" x14ac:dyDescent="0.25">
      <c r="K40" s="98">
        <v>42881</v>
      </c>
      <c r="L40" s="105">
        <v>27571</v>
      </c>
      <c r="M40" s="105">
        <v>48218</v>
      </c>
      <c r="N40" s="105">
        <v>5145</v>
      </c>
      <c r="O40" s="105">
        <v>128386</v>
      </c>
      <c r="P40" s="105">
        <v>284252</v>
      </c>
      <c r="Q40" s="105">
        <v>87452</v>
      </c>
      <c r="R40" s="105">
        <v>174466</v>
      </c>
      <c r="S40" s="105">
        <v>121809</v>
      </c>
      <c r="T40" s="105">
        <v>550424</v>
      </c>
      <c r="U40" s="105">
        <v>86215</v>
      </c>
      <c r="V40" s="105">
        <v>9196</v>
      </c>
      <c r="W40" s="105">
        <v>490467</v>
      </c>
      <c r="X40" s="105">
        <v>31883</v>
      </c>
      <c r="Y40" s="105">
        <v>29558</v>
      </c>
      <c r="Z40" s="105">
        <v>19479</v>
      </c>
    </row>
    <row r="41" spans="11:26" x14ac:dyDescent="0.25">
      <c r="K41" s="98">
        <v>42884</v>
      </c>
      <c r="L41" s="105">
        <v>3982</v>
      </c>
      <c r="M41" s="105">
        <v>18286</v>
      </c>
      <c r="N41" s="105">
        <v>6168</v>
      </c>
      <c r="O41" s="105">
        <v>68182</v>
      </c>
      <c r="P41" s="105">
        <v>66160</v>
      </c>
      <c r="Q41" s="105">
        <v>91849</v>
      </c>
      <c r="R41" s="105">
        <v>127128</v>
      </c>
      <c r="S41" s="105">
        <v>175241</v>
      </c>
      <c r="T41" s="105">
        <v>227483</v>
      </c>
      <c r="U41" s="105">
        <v>33384</v>
      </c>
      <c r="V41" s="105">
        <v>9193</v>
      </c>
      <c r="W41" s="105">
        <v>283401</v>
      </c>
      <c r="X41" s="105">
        <v>21357</v>
      </c>
      <c r="Y41" s="105">
        <v>104252</v>
      </c>
      <c r="Z41" s="105">
        <v>20814</v>
      </c>
    </row>
    <row r="42" spans="11:26" x14ac:dyDescent="0.25">
      <c r="K42" s="98">
        <v>42885</v>
      </c>
      <c r="L42" s="105">
        <v>22799</v>
      </c>
      <c r="M42" s="105">
        <v>82501</v>
      </c>
      <c r="N42" s="105">
        <v>9413</v>
      </c>
      <c r="O42" s="105">
        <v>29269</v>
      </c>
      <c r="P42" s="105">
        <v>153629</v>
      </c>
      <c r="Q42" s="105">
        <v>96468</v>
      </c>
      <c r="R42" s="105">
        <v>401596</v>
      </c>
      <c r="S42" s="105">
        <v>151041</v>
      </c>
      <c r="T42" s="105">
        <v>703512</v>
      </c>
      <c r="U42" s="105">
        <v>17966</v>
      </c>
      <c r="V42" s="105">
        <v>10421</v>
      </c>
      <c r="W42" s="105">
        <v>417320</v>
      </c>
      <c r="X42" s="105">
        <v>20191</v>
      </c>
      <c r="Y42" s="105">
        <v>54788</v>
      </c>
      <c r="Z42" s="105">
        <v>55911</v>
      </c>
    </row>
    <row r="43" spans="11:26" x14ac:dyDescent="0.25">
      <c r="K43" s="98">
        <v>42886</v>
      </c>
      <c r="L43" s="105">
        <v>38821</v>
      </c>
      <c r="M43" s="105">
        <v>42521</v>
      </c>
      <c r="N43" s="105">
        <v>16575</v>
      </c>
      <c r="O43" s="105">
        <v>149914</v>
      </c>
      <c r="P43" s="105">
        <v>652299</v>
      </c>
      <c r="Q43" s="105">
        <v>241248</v>
      </c>
      <c r="R43" s="105">
        <v>2110628</v>
      </c>
      <c r="S43" s="105">
        <v>169566</v>
      </c>
      <c r="T43" s="105">
        <v>2125616</v>
      </c>
      <c r="U43" s="105">
        <v>97291</v>
      </c>
      <c r="V43" s="105">
        <v>10043</v>
      </c>
      <c r="W43" s="105">
        <v>2646607</v>
      </c>
      <c r="X43" s="105">
        <v>24414</v>
      </c>
      <c r="Y43" s="105">
        <v>162650</v>
      </c>
      <c r="Z43" s="105">
        <v>52724</v>
      </c>
    </row>
    <row r="44" spans="11:26" x14ac:dyDescent="0.25">
      <c r="K44" s="98">
        <v>42887</v>
      </c>
      <c r="L44" s="105">
        <v>35749</v>
      </c>
      <c r="M44" s="105">
        <v>43775</v>
      </c>
      <c r="N44" s="105">
        <v>8090</v>
      </c>
      <c r="O44" s="105">
        <v>29254</v>
      </c>
      <c r="P44" s="105">
        <v>37537</v>
      </c>
      <c r="Q44" s="105">
        <v>71113</v>
      </c>
      <c r="R44" s="105">
        <v>109844</v>
      </c>
      <c r="S44" s="105">
        <v>70214</v>
      </c>
      <c r="T44" s="105">
        <v>249655</v>
      </c>
      <c r="U44" s="105">
        <v>89892</v>
      </c>
      <c r="V44" s="105">
        <v>8788</v>
      </c>
      <c r="W44" s="105">
        <v>551021</v>
      </c>
      <c r="X44" s="105">
        <v>33188</v>
      </c>
      <c r="Y44" s="105">
        <v>51990</v>
      </c>
      <c r="Z44" s="105">
        <v>20175</v>
      </c>
    </row>
    <row r="45" spans="11:26" x14ac:dyDescent="0.25">
      <c r="K45" s="98">
        <v>42888</v>
      </c>
      <c r="L45" s="105">
        <v>29590</v>
      </c>
      <c r="M45" s="105">
        <v>181267</v>
      </c>
      <c r="N45" s="105">
        <v>6474</v>
      </c>
      <c r="O45" s="105">
        <v>47140</v>
      </c>
      <c r="P45" s="105">
        <v>102362</v>
      </c>
      <c r="Q45" s="105">
        <v>121539</v>
      </c>
      <c r="R45" s="105">
        <v>244406</v>
      </c>
      <c r="S45" s="105">
        <v>369920</v>
      </c>
      <c r="T45" s="105">
        <v>333179</v>
      </c>
      <c r="U45" s="105">
        <v>122387</v>
      </c>
      <c r="V45" s="105">
        <v>13013</v>
      </c>
      <c r="W45" s="105">
        <v>771006</v>
      </c>
      <c r="X45" s="105">
        <v>34678</v>
      </c>
      <c r="Y45" s="105">
        <v>58519</v>
      </c>
      <c r="Z45" s="105">
        <v>10505</v>
      </c>
    </row>
    <row r="46" spans="11:26" x14ac:dyDescent="0.25">
      <c r="K46" s="98">
        <v>42892</v>
      </c>
      <c r="L46" s="105">
        <v>15927</v>
      </c>
      <c r="M46" s="105">
        <v>41948</v>
      </c>
      <c r="N46" s="105">
        <v>16570</v>
      </c>
      <c r="O46" s="105">
        <v>51839</v>
      </c>
      <c r="P46" s="105">
        <v>139048</v>
      </c>
      <c r="Q46" s="105">
        <v>181084</v>
      </c>
      <c r="R46" s="105">
        <v>156373</v>
      </c>
      <c r="S46" s="105">
        <v>136900</v>
      </c>
      <c r="T46" s="105">
        <v>649032</v>
      </c>
      <c r="U46" s="105">
        <v>94427</v>
      </c>
      <c r="V46" s="105">
        <v>9003</v>
      </c>
      <c r="W46" s="105">
        <v>323936</v>
      </c>
      <c r="X46" s="105">
        <v>49721</v>
      </c>
      <c r="Y46" s="105">
        <v>107214</v>
      </c>
      <c r="Z46" s="105">
        <v>46594</v>
      </c>
    </row>
    <row r="47" spans="11:26" x14ac:dyDescent="0.25">
      <c r="K47" s="98">
        <v>42893</v>
      </c>
      <c r="L47" s="105">
        <v>38198</v>
      </c>
      <c r="M47" s="105">
        <v>23927</v>
      </c>
      <c r="N47" s="105">
        <v>9067</v>
      </c>
      <c r="O47" s="105">
        <v>91765</v>
      </c>
      <c r="P47" s="105">
        <v>70420</v>
      </c>
      <c r="Q47" s="105">
        <v>142407</v>
      </c>
      <c r="R47" s="105">
        <v>80992</v>
      </c>
      <c r="S47" s="105">
        <v>316608</v>
      </c>
      <c r="T47" s="105">
        <v>421280</v>
      </c>
      <c r="U47" s="105">
        <v>68461</v>
      </c>
      <c r="V47" s="105">
        <v>8835</v>
      </c>
      <c r="W47" s="105">
        <v>397905</v>
      </c>
      <c r="X47" s="105">
        <v>21948</v>
      </c>
      <c r="Y47" s="105">
        <v>198964</v>
      </c>
      <c r="Z47" s="105">
        <v>15520</v>
      </c>
    </row>
    <row r="48" spans="11:26" x14ac:dyDescent="0.25">
      <c r="K48" s="98">
        <v>42894</v>
      </c>
      <c r="L48" s="105">
        <v>19348</v>
      </c>
      <c r="M48" s="105">
        <v>36455</v>
      </c>
      <c r="N48" s="105">
        <v>10723</v>
      </c>
      <c r="O48" s="105">
        <v>69198</v>
      </c>
      <c r="P48" s="105">
        <v>149082</v>
      </c>
      <c r="Q48" s="105">
        <v>51711</v>
      </c>
      <c r="R48" s="105">
        <v>98126</v>
      </c>
      <c r="S48" s="105">
        <v>155688</v>
      </c>
      <c r="T48" s="105">
        <v>235444</v>
      </c>
      <c r="U48" s="105">
        <v>56948</v>
      </c>
      <c r="V48" s="105">
        <v>13077</v>
      </c>
      <c r="W48" s="105">
        <v>659760</v>
      </c>
      <c r="X48" s="105">
        <v>20085</v>
      </c>
      <c r="Y48" s="105">
        <v>262295</v>
      </c>
      <c r="Z48" s="105">
        <v>18031</v>
      </c>
    </row>
    <row r="49" spans="11:26" x14ac:dyDescent="0.25">
      <c r="K49" s="98">
        <v>42895</v>
      </c>
      <c r="L49" s="105">
        <v>31884</v>
      </c>
      <c r="M49" s="105">
        <v>119398</v>
      </c>
      <c r="N49" s="105">
        <v>3007</v>
      </c>
      <c r="O49" s="105">
        <v>178251</v>
      </c>
      <c r="P49" s="105">
        <v>15961</v>
      </c>
      <c r="Q49" s="105">
        <v>88141</v>
      </c>
      <c r="R49" s="105">
        <v>56021</v>
      </c>
      <c r="S49" s="105">
        <v>122535</v>
      </c>
      <c r="T49" s="105">
        <v>300899</v>
      </c>
      <c r="U49" s="105">
        <v>24733</v>
      </c>
      <c r="V49" s="105">
        <v>8140</v>
      </c>
      <c r="W49" s="105">
        <v>705908</v>
      </c>
      <c r="X49" s="105">
        <v>10882</v>
      </c>
      <c r="Y49" s="105">
        <v>103612</v>
      </c>
      <c r="Z49" s="105">
        <v>33449</v>
      </c>
    </row>
    <row r="50" spans="11:26" x14ac:dyDescent="0.25">
      <c r="K50" s="98">
        <v>42898</v>
      </c>
      <c r="L50" s="105">
        <v>12866</v>
      </c>
      <c r="M50" s="105">
        <v>43885</v>
      </c>
      <c r="N50" s="105">
        <v>6408</v>
      </c>
      <c r="O50" s="105">
        <v>81929</v>
      </c>
      <c r="P50" s="105">
        <v>23212</v>
      </c>
      <c r="Q50" s="105">
        <v>75872</v>
      </c>
      <c r="R50" s="105">
        <v>60486</v>
      </c>
      <c r="S50" s="105">
        <v>176484</v>
      </c>
      <c r="T50" s="105">
        <v>255134</v>
      </c>
      <c r="U50" s="105">
        <v>57514</v>
      </c>
      <c r="V50" s="105">
        <v>13055</v>
      </c>
      <c r="W50" s="105">
        <v>463272</v>
      </c>
      <c r="X50" s="105">
        <v>26997</v>
      </c>
      <c r="Y50" s="105">
        <v>185631</v>
      </c>
      <c r="Z50" s="105">
        <v>51422</v>
      </c>
    </row>
    <row r="51" spans="11:26" x14ac:dyDescent="0.25">
      <c r="K51" s="98">
        <v>42899</v>
      </c>
      <c r="L51" s="105">
        <v>16977</v>
      </c>
      <c r="M51" s="105">
        <v>40179</v>
      </c>
      <c r="N51" s="105">
        <v>14737</v>
      </c>
      <c r="O51" s="105">
        <v>107331</v>
      </c>
      <c r="P51" s="105">
        <v>56909</v>
      </c>
      <c r="Q51" s="105">
        <v>67184</v>
      </c>
      <c r="R51" s="105">
        <v>87793</v>
      </c>
      <c r="S51" s="105">
        <v>214858</v>
      </c>
      <c r="T51" s="105">
        <v>500337</v>
      </c>
      <c r="U51" s="105">
        <v>65074</v>
      </c>
      <c r="V51" s="105">
        <v>10261</v>
      </c>
      <c r="W51" s="105">
        <v>1264716</v>
      </c>
      <c r="X51" s="105">
        <v>17131</v>
      </c>
      <c r="Y51" s="105">
        <v>111384</v>
      </c>
      <c r="Z51" s="105">
        <v>10670</v>
      </c>
    </row>
    <row r="52" spans="11:26" x14ac:dyDescent="0.25">
      <c r="K52" s="98">
        <v>42900</v>
      </c>
      <c r="L52" s="105">
        <v>40908</v>
      </c>
      <c r="M52" s="105">
        <v>47024</v>
      </c>
      <c r="N52" s="105">
        <v>29140</v>
      </c>
      <c r="O52" s="105">
        <v>111525</v>
      </c>
      <c r="P52" s="105">
        <v>51583</v>
      </c>
      <c r="Q52" s="105">
        <v>87997</v>
      </c>
      <c r="R52" s="105">
        <v>279171</v>
      </c>
      <c r="S52" s="105">
        <v>131164</v>
      </c>
      <c r="T52" s="105">
        <v>459271</v>
      </c>
      <c r="U52" s="105">
        <v>78926</v>
      </c>
      <c r="V52" s="105">
        <v>12696</v>
      </c>
      <c r="W52" s="105">
        <v>1478382</v>
      </c>
      <c r="X52" s="105">
        <v>55942</v>
      </c>
      <c r="Y52" s="105">
        <v>68736</v>
      </c>
      <c r="Z52" s="105">
        <v>19392</v>
      </c>
    </row>
    <row r="53" spans="11:26" x14ac:dyDescent="0.25">
      <c r="K53" s="98">
        <v>42901</v>
      </c>
      <c r="L53" s="105">
        <v>255770</v>
      </c>
      <c r="M53" s="105">
        <v>82610</v>
      </c>
      <c r="N53" s="105">
        <v>6836</v>
      </c>
      <c r="O53" s="105">
        <v>43204</v>
      </c>
      <c r="P53" s="105">
        <v>15293</v>
      </c>
      <c r="Q53" s="105">
        <v>86049</v>
      </c>
      <c r="R53" s="105">
        <v>269567</v>
      </c>
      <c r="S53" s="105">
        <v>97159</v>
      </c>
      <c r="T53" s="105">
        <v>320756</v>
      </c>
      <c r="U53" s="105">
        <v>117948</v>
      </c>
      <c r="V53" s="105">
        <v>10414</v>
      </c>
      <c r="W53" s="105">
        <v>905801</v>
      </c>
      <c r="X53" s="105">
        <v>66797</v>
      </c>
      <c r="Y53" s="105">
        <v>95552</v>
      </c>
      <c r="Z53" s="105">
        <v>11850</v>
      </c>
    </row>
    <row r="54" spans="11:26" x14ac:dyDescent="0.25">
      <c r="K54" s="98">
        <v>42902</v>
      </c>
      <c r="L54" s="105">
        <v>189312</v>
      </c>
      <c r="M54" s="105">
        <v>183013</v>
      </c>
      <c r="N54" s="105">
        <v>26084</v>
      </c>
      <c r="O54" s="105">
        <v>118348</v>
      </c>
      <c r="P54" s="105">
        <v>130940</v>
      </c>
      <c r="Q54" s="105">
        <v>183968</v>
      </c>
      <c r="R54" s="105">
        <v>5669682</v>
      </c>
      <c r="S54" s="105">
        <v>272022</v>
      </c>
      <c r="T54" s="105">
        <v>1006230</v>
      </c>
      <c r="U54" s="105">
        <v>99756</v>
      </c>
      <c r="V54" s="105">
        <v>15909</v>
      </c>
      <c r="W54" s="105">
        <v>1873643</v>
      </c>
      <c r="X54" s="105">
        <v>90247</v>
      </c>
      <c r="Y54" s="105">
        <v>410361</v>
      </c>
      <c r="Z54" s="105">
        <v>40237</v>
      </c>
    </row>
    <row r="55" spans="11:26" x14ac:dyDescent="0.25">
      <c r="K55" s="98">
        <v>42905</v>
      </c>
      <c r="L55" s="105">
        <v>22633</v>
      </c>
      <c r="M55" s="105">
        <v>129093</v>
      </c>
      <c r="N55" s="105">
        <v>7772</v>
      </c>
      <c r="O55" s="105">
        <v>109454</v>
      </c>
      <c r="P55" s="105">
        <v>46192</v>
      </c>
      <c r="Q55" s="105">
        <v>126844</v>
      </c>
      <c r="R55" s="105">
        <v>263454</v>
      </c>
      <c r="S55" s="105">
        <v>156444</v>
      </c>
      <c r="T55" s="105">
        <v>909221</v>
      </c>
      <c r="U55" s="105">
        <v>104856</v>
      </c>
      <c r="V55" s="105">
        <v>91073</v>
      </c>
      <c r="W55" s="105">
        <v>998187</v>
      </c>
      <c r="X55" s="105">
        <v>52917</v>
      </c>
      <c r="Y55" s="105">
        <v>137472</v>
      </c>
      <c r="Z55" s="105">
        <v>42732</v>
      </c>
    </row>
    <row r="56" spans="11:26" x14ac:dyDescent="0.25">
      <c r="K56" s="98">
        <v>42906</v>
      </c>
      <c r="L56" s="105">
        <v>46247</v>
      </c>
      <c r="M56" s="105">
        <v>52944</v>
      </c>
      <c r="N56" s="105">
        <v>50640</v>
      </c>
      <c r="O56" s="105">
        <v>161749</v>
      </c>
      <c r="P56" s="105">
        <v>45188</v>
      </c>
      <c r="Q56" s="105">
        <v>188367</v>
      </c>
      <c r="R56" s="105">
        <v>640904</v>
      </c>
      <c r="S56" s="105">
        <v>146143</v>
      </c>
      <c r="T56" s="105">
        <v>1236004</v>
      </c>
      <c r="U56" s="105">
        <v>65927</v>
      </c>
      <c r="V56" s="105">
        <v>50079</v>
      </c>
      <c r="W56" s="105">
        <v>685095</v>
      </c>
      <c r="X56" s="105">
        <v>16737</v>
      </c>
      <c r="Y56" s="105">
        <v>33868</v>
      </c>
      <c r="Z56" s="105">
        <v>99329</v>
      </c>
    </row>
    <row r="57" spans="11:26" x14ac:dyDescent="0.25">
      <c r="K57" s="98">
        <v>42907</v>
      </c>
      <c r="L57" s="105">
        <v>6683</v>
      </c>
      <c r="M57" s="105">
        <v>43305</v>
      </c>
      <c r="N57" s="105">
        <v>39188</v>
      </c>
      <c r="O57" s="105">
        <v>92870</v>
      </c>
      <c r="P57" s="105">
        <v>20017</v>
      </c>
      <c r="Q57" s="105">
        <v>185352</v>
      </c>
      <c r="R57" s="105">
        <v>341601</v>
      </c>
      <c r="S57" s="105">
        <v>73385</v>
      </c>
      <c r="T57" s="105">
        <v>595720</v>
      </c>
      <c r="U57" s="105">
        <v>25392</v>
      </c>
      <c r="V57" s="105">
        <v>94876</v>
      </c>
      <c r="W57" s="105">
        <v>583835</v>
      </c>
      <c r="X57" s="105">
        <v>34810</v>
      </c>
      <c r="Y57" s="105">
        <v>41795</v>
      </c>
      <c r="Z57" s="105">
        <v>38186</v>
      </c>
    </row>
    <row r="58" spans="11:26" x14ac:dyDescent="0.25">
      <c r="K58" s="98">
        <v>42908</v>
      </c>
      <c r="L58" s="105">
        <v>14332</v>
      </c>
      <c r="M58" s="105">
        <v>55568</v>
      </c>
      <c r="N58" s="105">
        <v>41286</v>
      </c>
      <c r="O58" s="105">
        <v>76761</v>
      </c>
      <c r="P58" s="105">
        <v>22336</v>
      </c>
      <c r="Q58" s="105">
        <v>89634</v>
      </c>
      <c r="R58" s="105">
        <v>149148</v>
      </c>
      <c r="S58" s="105">
        <v>160692</v>
      </c>
      <c r="T58" s="105">
        <v>584486</v>
      </c>
      <c r="U58" s="105">
        <v>57807</v>
      </c>
      <c r="V58" s="105">
        <v>15310</v>
      </c>
      <c r="W58" s="105">
        <v>992998</v>
      </c>
      <c r="X58" s="105">
        <v>12135</v>
      </c>
      <c r="Y58" s="105">
        <v>106333</v>
      </c>
      <c r="Z58" s="105">
        <v>272449</v>
      </c>
    </row>
    <row r="59" spans="11:26" x14ac:dyDescent="0.25">
      <c r="K59" s="98">
        <v>42909</v>
      </c>
      <c r="L59" s="105">
        <v>20525</v>
      </c>
      <c r="M59" s="105">
        <v>76552</v>
      </c>
      <c r="N59" s="105">
        <v>13471</v>
      </c>
      <c r="O59" s="105">
        <v>64346</v>
      </c>
      <c r="P59" s="105">
        <v>29784</v>
      </c>
      <c r="Q59" s="105">
        <v>237428</v>
      </c>
      <c r="R59" s="105">
        <v>286747</v>
      </c>
      <c r="S59" s="105">
        <v>128545</v>
      </c>
      <c r="T59" s="105">
        <v>670122</v>
      </c>
      <c r="U59" s="105">
        <v>73903</v>
      </c>
      <c r="V59" s="105">
        <v>15677</v>
      </c>
      <c r="W59" s="105">
        <v>1184716</v>
      </c>
      <c r="X59" s="105">
        <v>56709</v>
      </c>
      <c r="Y59" s="105">
        <v>38604</v>
      </c>
      <c r="Z59" s="105">
        <v>271380</v>
      </c>
    </row>
    <row r="60" spans="11:26" x14ac:dyDescent="0.25">
      <c r="K60" s="98">
        <v>42912</v>
      </c>
      <c r="L60" s="105">
        <v>24032</v>
      </c>
      <c r="M60" s="105">
        <v>94797</v>
      </c>
      <c r="N60" s="105">
        <v>13448</v>
      </c>
      <c r="O60" s="105">
        <v>51671</v>
      </c>
      <c r="P60" s="105">
        <v>19781</v>
      </c>
      <c r="Q60" s="105">
        <v>114381</v>
      </c>
      <c r="R60" s="105">
        <v>80209</v>
      </c>
      <c r="S60" s="105">
        <v>124853</v>
      </c>
      <c r="T60" s="105">
        <v>495927</v>
      </c>
      <c r="U60" s="105">
        <v>51753</v>
      </c>
      <c r="V60" s="105">
        <v>10629</v>
      </c>
      <c r="W60" s="105">
        <v>508804</v>
      </c>
      <c r="X60" s="105">
        <v>29088</v>
      </c>
      <c r="Y60" s="105">
        <v>28843</v>
      </c>
      <c r="Z60" s="105">
        <v>121887</v>
      </c>
    </row>
    <row r="61" spans="11:26" x14ac:dyDescent="0.25">
      <c r="K61" s="98">
        <v>42913</v>
      </c>
      <c r="L61" s="105">
        <v>20266</v>
      </c>
      <c r="M61" s="105">
        <v>56517</v>
      </c>
      <c r="N61" s="105">
        <v>23314</v>
      </c>
      <c r="O61" s="105">
        <v>37355</v>
      </c>
      <c r="P61" s="105">
        <v>20230</v>
      </c>
      <c r="Q61" s="105">
        <v>79286</v>
      </c>
      <c r="R61" s="105">
        <v>299279</v>
      </c>
      <c r="S61" s="105">
        <v>79541</v>
      </c>
      <c r="T61" s="105">
        <v>313391</v>
      </c>
      <c r="U61" s="105">
        <v>20053</v>
      </c>
      <c r="V61" s="105">
        <v>13599</v>
      </c>
      <c r="W61" s="105">
        <v>284829</v>
      </c>
      <c r="X61" s="105">
        <v>39087</v>
      </c>
      <c r="Y61" s="105">
        <v>98765</v>
      </c>
      <c r="Z61" s="105">
        <v>125525</v>
      </c>
    </row>
    <row r="62" spans="11:26" x14ac:dyDescent="0.25">
      <c r="K62" s="98">
        <v>42914</v>
      </c>
      <c r="L62" s="105">
        <v>18709</v>
      </c>
      <c r="M62" s="105">
        <v>205143</v>
      </c>
      <c r="N62" s="105">
        <v>11352</v>
      </c>
      <c r="O62" s="105">
        <v>46893</v>
      </c>
      <c r="P62" s="105">
        <v>19259</v>
      </c>
      <c r="Q62" s="105">
        <v>68793</v>
      </c>
      <c r="R62" s="105">
        <v>210541</v>
      </c>
      <c r="S62" s="105">
        <v>117793</v>
      </c>
      <c r="T62" s="105">
        <v>733590</v>
      </c>
      <c r="U62" s="105">
        <v>57691</v>
      </c>
      <c r="V62" s="105">
        <v>10967</v>
      </c>
      <c r="W62" s="105">
        <v>468650</v>
      </c>
      <c r="X62" s="105">
        <v>36672</v>
      </c>
      <c r="Y62" s="105">
        <v>95409</v>
      </c>
      <c r="Z62" s="105">
        <v>297651</v>
      </c>
    </row>
    <row r="63" spans="11:26" x14ac:dyDescent="0.25">
      <c r="K63" s="98">
        <v>42915</v>
      </c>
      <c r="L63" s="105">
        <v>22111</v>
      </c>
      <c r="M63" s="105">
        <v>92969</v>
      </c>
      <c r="N63" s="105">
        <v>8607</v>
      </c>
      <c r="O63" s="105">
        <v>37768</v>
      </c>
      <c r="P63" s="105">
        <v>19197</v>
      </c>
      <c r="Q63" s="105">
        <v>67211</v>
      </c>
      <c r="R63" s="105">
        <v>45895</v>
      </c>
      <c r="S63" s="105">
        <v>152363</v>
      </c>
      <c r="T63" s="105">
        <v>225472</v>
      </c>
      <c r="U63" s="105">
        <v>106609</v>
      </c>
      <c r="V63" s="105">
        <v>12027</v>
      </c>
      <c r="W63" s="105">
        <v>360246</v>
      </c>
      <c r="X63" s="105">
        <v>55265</v>
      </c>
      <c r="Y63" s="105">
        <v>36977</v>
      </c>
      <c r="Z63" s="105">
        <v>174683</v>
      </c>
    </row>
    <row r="64" spans="11:26" x14ac:dyDescent="0.25">
      <c r="K64" s="98">
        <v>42916</v>
      </c>
      <c r="L64" s="105">
        <v>24245</v>
      </c>
      <c r="M64" s="105">
        <v>84330</v>
      </c>
      <c r="N64" s="105">
        <v>6933</v>
      </c>
      <c r="O64" s="105">
        <v>59622</v>
      </c>
      <c r="P64" s="105">
        <v>43114</v>
      </c>
      <c r="Q64" s="105">
        <v>120047</v>
      </c>
      <c r="R64" s="105">
        <v>427535</v>
      </c>
      <c r="S64" s="105">
        <v>147383</v>
      </c>
      <c r="T64" s="105">
        <v>590118</v>
      </c>
      <c r="U64" s="105">
        <v>69819</v>
      </c>
      <c r="V64" s="105">
        <v>14073</v>
      </c>
      <c r="W64" s="105">
        <v>969126</v>
      </c>
      <c r="X64" s="105">
        <v>29892</v>
      </c>
      <c r="Y64" s="105">
        <v>44662</v>
      </c>
      <c r="Z64" s="105">
        <v>39332</v>
      </c>
    </row>
    <row r="65" spans="11:26" x14ac:dyDescent="0.25">
      <c r="K65" s="98">
        <v>42919</v>
      </c>
      <c r="L65" s="105">
        <v>5640</v>
      </c>
      <c r="M65" s="105">
        <v>92894</v>
      </c>
      <c r="N65" s="105">
        <v>8947</v>
      </c>
      <c r="O65" s="105">
        <v>39604</v>
      </c>
      <c r="P65" s="105">
        <v>50114</v>
      </c>
      <c r="Q65" s="105">
        <v>44310</v>
      </c>
      <c r="R65" s="105">
        <v>46914</v>
      </c>
      <c r="S65" s="105">
        <v>149821</v>
      </c>
      <c r="T65" s="105">
        <v>456526</v>
      </c>
      <c r="U65" s="105">
        <v>34478</v>
      </c>
      <c r="V65" s="105">
        <v>14278</v>
      </c>
      <c r="W65" s="105">
        <v>394055</v>
      </c>
      <c r="X65" s="105">
        <v>18431</v>
      </c>
      <c r="Y65" s="105">
        <v>64007</v>
      </c>
      <c r="Z65" s="105">
        <v>21387</v>
      </c>
    </row>
    <row r="66" spans="11:26" x14ac:dyDescent="0.25">
      <c r="K66" s="98">
        <v>42920</v>
      </c>
      <c r="L66" s="105">
        <v>20331903</v>
      </c>
      <c r="M66" s="105">
        <v>60988</v>
      </c>
      <c r="N66" s="105">
        <v>7555</v>
      </c>
      <c r="O66" s="105">
        <v>111770</v>
      </c>
      <c r="P66" s="105">
        <v>54703</v>
      </c>
      <c r="Q66" s="105">
        <v>39935</v>
      </c>
      <c r="R66" s="105">
        <v>59845</v>
      </c>
      <c r="S66" s="105">
        <v>223343</v>
      </c>
      <c r="T66" s="105">
        <v>657508</v>
      </c>
      <c r="U66" s="105">
        <v>12213</v>
      </c>
      <c r="V66" s="105">
        <v>18199</v>
      </c>
      <c r="W66" s="105">
        <v>404264</v>
      </c>
      <c r="X66" s="105">
        <v>20925</v>
      </c>
      <c r="Y66" s="105">
        <v>44009</v>
      </c>
      <c r="Z66" s="105">
        <v>13271</v>
      </c>
    </row>
    <row r="67" spans="11:26" x14ac:dyDescent="0.25">
      <c r="K67" s="98">
        <v>42921</v>
      </c>
      <c r="L67" s="105">
        <v>92224</v>
      </c>
      <c r="M67" s="105">
        <v>146415</v>
      </c>
      <c r="N67" s="105">
        <v>38590</v>
      </c>
      <c r="O67" s="105">
        <v>96917</v>
      </c>
      <c r="P67" s="105">
        <v>51034</v>
      </c>
      <c r="Q67" s="105">
        <v>85789</v>
      </c>
      <c r="R67" s="105">
        <v>82297</v>
      </c>
      <c r="S67" s="105">
        <v>140835</v>
      </c>
      <c r="T67" s="105">
        <v>984099</v>
      </c>
      <c r="U67" s="105">
        <v>61583</v>
      </c>
      <c r="V67" s="105">
        <v>27652</v>
      </c>
      <c r="W67" s="105">
        <v>706799</v>
      </c>
      <c r="X67" s="105">
        <v>56866</v>
      </c>
      <c r="Y67" s="105">
        <v>47464</v>
      </c>
      <c r="Z67" s="105">
        <v>88494</v>
      </c>
    </row>
    <row r="68" spans="11:26" x14ac:dyDescent="0.25">
      <c r="K68" s="98">
        <v>42922</v>
      </c>
      <c r="L68" s="105">
        <v>66139</v>
      </c>
      <c r="M68" s="105">
        <v>227368</v>
      </c>
      <c r="N68" s="105">
        <v>17247</v>
      </c>
      <c r="O68" s="105">
        <v>119222</v>
      </c>
      <c r="P68" s="105">
        <v>61099</v>
      </c>
      <c r="Q68" s="105">
        <v>114819</v>
      </c>
      <c r="R68" s="105">
        <v>156549</v>
      </c>
      <c r="S68" s="105">
        <v>160857</v>
      </c>
      <c r="T68" s="105">
        <v>504990</v>
      </c>
      <c r="U68" s="105">
        <v>65957</v>
      </c>
      <c r="V68" s="105">
        <v>21414</v>
      </c>
      <c r="W68" s="105">
        <v>752600</v>
      </c>
      <c r="X68" s="105">
        <v>119469</v>
      </c>
      <c r="Y68" s="105">
        <v>32371</v>
      </c>
      <c r="Z68" s="105">
        <v>33687</v>
      </c>
    </row>
    <row r="69" spans="11:26" x14ac:dyDescent="0.25">
      <c r="K69" s="98">
        <v>42923</v>
      </c>
      <c r="L69" s="105">
        <v>33251</v>
      </c>
      <c r="M69" s="105">
        <v>163806</v>
      </c>
      <c r="N69" s="105">
        <v>13947</v>
      </c>
      <c r="O69" s="105">
        <v>59651</v>
      </c>
      <c r="P69" s="105">
        <v>114171</v>
      </c>
      <c r="Q69" s="105">
        <v>55331</v>
      </c>
      <c r="R69" s="105">
        <v>32790</v>
      </c>
      <c r="S69" s="105">
        <v>96792</v>
      </c>
      <c r="T69" s="105">
        <v>168406</v>
      </c>
      <c r="U69" s="105">
        <v>15712</v>
      </c>
      <c r="V69" s="105">
        <v>13981</v>
      </c>
      <c r="W69" s="105">
        <v>415965</v>
      </c>
      <c r="X69" s="105">
        <v>49094</v>
      </c>
      <c r="Y69" s="105">
        <v>27505</v>
      </c>
      <c r="Z69" s="105">
        <v>13785</v>
      </c>
    </row>
    <row r="70" spans="11:26" x14ac:dyDescent="0.25">
      <c r="K70" s="98">
        <v>42926</v>
      </c>
      <c r="L70" s="105">
        <v>41723</v>
      </c>
      <c r="M70" s="105">
        <v>75228</v>
      </c>
      <c r="N70" s="105">
        <v>8199</v>
      </c>
      <c r="O70" s="105">
        <v>103687</v>
      </c>
      <c r="P70" s="105">
        <v>16355</v>
      </c>
      <c r="Q70" s="105">
        <v>55600</v>
      </c>
      <c r="R70" s="105">
        <v>100935</v>
      </c>
      <c r="S70" s="105">
        <v>99111</v>
      </c>
      <c r="T70" s="105">
        <v>356129</v>
      </c>
      <c r="U70" s="105">
        <v>26145</v>
      </c>
      <c r="V70" s="105">
        <v>17504</v>
      </c>
      <c r="W70" s="105">
        <v>446278</v>
      </c>
      <c r="X70" s="105">
        <v>31678</v>
      </c>
      <c r="Y70" s="105">
        <v>43050</v>
      </c>
      <c r="Z70" s="105">
        <v>39509</v>
      </c>
    </row>
    <row r="71" spans="11:26" x14ac:dyDescent="0.25">
      <c r="K71" s="98">
        <v>42927</v>
      </c>
      <c r="L71" s="105">
        <v>78895</v>
      </c>
      <c r="M71" s="105">
        <v>93580</v>
      </c>
      <c r="N71" s="105">
        <v>34571</v>
      </c>
      <c r="O71" s="105">
        <v>51909</v>
      </c>
      <c r="P71" s="105">
        <v>16722</v>
      </c>
      <c r="Q71" s="105">
        <v>41662</v>
      </c>
      <c r="R71" s="105">
        <v>169361</v>
      </c>
      <c r="S71" s="105">
        <v>89831</v>
      </c>
      <c r="T71" s="105">
        <v>756742</v>
      </c>
      <c r="U71" s="105">
        <v>48042</v>
      </c>
      <c r="V71" s="105">
        <v>14641</v>
      </c>
      <c r="W71" s="105">
        <v>1115552</v>
      </c>
      <c r="X71" s="105">
        <v>30508</v>
      </c>
      <c r="Y71" s="105">
        <v>29666</v>
      </c>
      <c r="Z71" s="105">
        <v>63082</v>
      </c>
    </row>
    <row r="72" spans="11:26" x14ac:dyDescent="0.25">
      <c r="K72" s="98">
        <v>42928</v>
      </c>
      <c r="L72" s="105">
        <v>26670</v>
      </c>
      <c r="M72" s="105">
        <v>40157</v>
      </c>
      <c r="N72" s="105">
        <v>13850</v>
      </c>
      <c r="O72" s="105">
        <v>104618</v>
      </c>
      <c r="P72" s="105">
        <v>40367</v>
      </c>
      <c r="Q72" s="105">
        <v>92590</v>
      </c>
      <c r="R72" s="105">
        <v>140783</v>
      </c>
      <c r="S72" s="105">
        <v>147110</v>
      </c>
      <c r="T72" s="105">
        <v>429907</v>
      </c>
      <c r="U72" s="105">
        <v>32989</v>
      </c>
      <c r="V72" s="105">
        <v>13882</v>
      </c>
      <c r="W72" s="105">
        <v>1314322</v>
      </c>
      <c r="X72" s="105">
        <v>63460</v>
      </c>
      <c r="Y72" s="105">
        <v>32982</v>
      </c>
      <c r="Z72" s="105">
        <v>19116</v>
      </c>
    </row>
    <row r="73" spans="11:26" x14ac:dyDescent="0.25">
      <c r="K73" s="98">
        <v>42929</v>
      </c>
      <c r="L73" s="105">
        <v>36124</v>
      </c>
      <c r="M73" s="105">
        <v>47119</v>
      </c>
      <c r="N73" s="105">
        <v>15893</v>
      </c>
      <c r="O73" s="105">
        <v>49309</v>
      </c>
      <c r="P73" s="105">
        <v>63395</v>
      </c>
      <c r="Q73" s="105">
        <v>64211</v>
      </c>
      <c r="R73" s="105">
        <v>243255</v>
      </c>
      <c r="S73" s="105">
        <v>293921</v>
      </c>
      <c r="T73" s="105">
        <v>793983</v>
      </c>
      <c r="U73" s="105">
        <v>32006</v>
      </c>
      <c r="V73" s="105">
        <v>11275</v>
      </c>
      <c r="W73" s="105">
        <v>1401056</v>
      </c>
      <c r="X73" s="105">
        <v>29901</v>
      </c>
      <c r="Y73" s="105">
        <v>33485</v>
      </c>
      <c r="Z73" s="105">
        <v>4870</v>
      </c>
    </row>
    <row r="74" spans="11:26" x14ac:dyDescent="0.25">
      <c r="K74" s="98">
        <v>42930</v>
      </c>
      <c r="L74" s="105">
        <v>40865</v>
      </c>
      <c r="M74" s="105">
        <v>64287</v>
      </c>
      <c r="N74" s="105">
        <v>10047</v>
      </c>
      <c r="O74" s="105">
        <v>64601</v>
      </c>
      <c r="P74" s="105">
        <v>39628</v>
      </c>
      <c r="Q74" s="105">
        <v>68561</v>
      </c>
      <c r="R74" s="105">
        <v>149386</v>
      </c>
      <c r="S74" s="105">
        <v>413296</v>
      </c>
      <c r="T74" s="105">
        <v>491526</v>
      </c>
      <c r="U74" s="105">
        <v>39055</v>
      </c>
      <c r="V74" s="105">
        <v>12467</v>
      </c>
      <c r="W74" s="105">
        <v>355813</v>
      </c>
      <c r="X74" s="105">
        <v>30034</v>
      </c>
      <c r="Y74" s="105">
        <v>112568</v>
      </c>
      <c r="Z74" s="105">
        <v>13897</v>
      </c>
    </row>
    <row r="75" spans="11:26" x14ac:dyDescent="0.25">
      <c r="K75" s="98">
        <v>42933</v>
      </c>
      <c r="L75" s="105">
        <v>115552</v>
      </c>
      <c r="M75" s="105">
        <v>23478</v>
      </c>
      <c r="N75" s="105">
        <v>3350</v>
      </c>
      <c r="O75" s="105">
        <v>33815</v>
      </c>
      <c r="P75" s="105">
        <v>23534</v>
      </c>
      <c r="Q75" s="105">
        <v>20362</v>
      </c>
      <c r="R75" s="105">
        <v>182949</v>
      </c>
      <c r="S75" s="105">
        <v>117833</v>
      </c>
      <c r="T75" s="105">
        <v>705631</v>
      </c>
      <c r="U75" s="105">
        <v>20174</v>
      </c>
      <c r="V75" s="105">
        <v>11249</v>
      </c>
      <c r="W75" s="105">
        <v>499065</v>
      </c>
      <c r="X75" s="105">
        <v>11402</v>
      </c>
      <c r="Y75" s="105">
        <v>61968</v>
      </c>
      <c r="Z75" s="105">
        <v>69950</v>
      </c>
    </row>
    <row r="76" spans="11:26" x14ac:dyDescent="0.25">
      <c r="K76" s="98">
        <v>42934</v>
      </c>
      <c r="L76" s="105">
        <v>10663</v>
      </c>
      <c r="M76" s="105">
        <v>48738</v>
      </c>
      <c r="N76" s="105">
        <v>12238</v>
      </c>
      <c r="O76" s="105">
        <v>54551</v>
      </c>
      <c r="P76" s="105">
        <v>44856</v>
      </c>
      <c r="Q76" s="105">
        <v>55129</v>
      </c>
      <c r="R76" s="105">
        <v>138797</v>
      </c>
      <c r="S76" s="105">
        <v>182312</v>
      </c>
      <c r="T76" s="105">
        <v>2665892</v>
      </c>
      <c r="U76" s="105">
        <v>22368</v>
      </c>
      <c r="V76" s="105">
        <v>12672</v>
      </c>
      <c r="W76" s="105">
        <v>548144</v>
      </c>
      <c r="X76" s="105">
        <v>19351</v>
      </c>
      <c r="Y76" s="105">
        <v>37473</v>
      </c>
      <c r="Z76" s="105">
        <v>10010</v>
      </c>
    </row>
    <row r="77" spans="11:26" x14ac:dyDescent="0.25">
      <c r="K77" s="98">
        <v>42935</v>
      </c>
      <c r="L77" s="105">
        <v>45943</v>
      </c>
      <c r="M77" s="105">
        <v>53502</v>
      </c>
      <c r="N77" s="105">
        <v>11161</v>
      </c>
      <c r="O77" s="105">
        <v>35204</v>
      </c>
      <c r="P77" s="105">
        <v>16118</v>
      </c>
      <c r="Q77" s="105">
        <v>70342</v>
      </c>
      <c r="R77" s="105">
        <v>127814</v>
      </c>
      <c r="S77" s="105">
        <v>127465</v>
      </c>
      <c r="T77" s="105">
        <v>795269</v>
      </c>
      <c r="U77" s="105">
        <v>19974</v>
      </c>
      <c r="V77" s="105">
        <v>12644</v>
      </c>
      <c r="W77" s="105">
        <v>1110795</v>
      </c>
      <c r="X77" s="105">
        <v>31862</v>
      </c>
      <c r="Y77" s="105">
        <v>60462</v>
      </c>
      <c r="Z77" s="105">
        <v>33545</v>
      </c>
    </row>
    <row r="78" spans="11:26" x14ac:dyDescent="0.25">
      <c r="K78" s="98">
        <v>42936</v>
      </c>
      <c r="L78" s="105">
        <v>33643</v>
      </c>
      <c r="M78" s="105">
        <v>63789</v>
      </c>
      <c r="N78" s="105">
        <v>13981</v>
      </c>
      <c r="O78" s="105">
        <v>29711</v>
      </c>
      <c r="P78" s="105">
        <v>72794</v>
      </c>
      <c r="Q78" s="105">
        <v>41719</v>
      </c>
      <c r="R78" s="105">
        <v>151972</v>
      </c>
      <c r="S78" s="105">
        <v>154690</v>
      </c>
      <c r="T78" s="105">
        <v>850900</v>
      </c>
      <c r="U78" s="105">
        <v>55368</v>
      </c>
      <c r="V78" s="105">
        <v>18461</v>
      </c>
      <c r="W78" s="105">
        <v>588514</v>
      </c>
      <c r="X78" s="105">
        <v>15508</v>
      </c>
      <c r="Y78" s="105">
        <v>28043</v>
      </c>
      <c r="Z78" s="105">
        <v>152534</v>
      </c>
    </row>
    <row r="79" spans="11:26" x14ac:dyDescent="0.25">
      <c r="K79" s="98">
        <v>42937</v>
      </c>
      <c r="L79" s="105">
        <v>101656</v>
      </c>
      <c r="M79" s="105">
        <v>100475</v>
      </c>
      <c r="N79" s="105">
        <v>9231</v>
      </c>
      <c r="O79" s="105">
        <v>62200</v>
      </c>
      <c r="P79" s="105">
        <v>108213</v>
      </c>
      <c r="Q79" s="105">
        <v>100931</v>
      </c>
      <c r="R79" s="105">
        <v>164367</v>
      </c>
      <c r="S79" s="105">
        <v>233722</v>
      </c>
      <c r="T79" s="105">
        <v>278651</v>
      </c>
      <c r="U79" s="105">
        <v>46748</v>
      </c>
      <c r="V79" s="105">
        <v>12472</v>
      </c>
      <c r="W79" s="105">
        <v>529737</v>
      </c>
      <c r="X79" s="105">
        <v>116146</v>
      </c>
      <c r="Y79" s="105">
        <v>27423</v>
      </c>
      <c r="Z79" s="105">
        <v>13260</v>
      </c>
    </row>
    <row r="80" spans="11:26" x14ac:dyDescent="0.25">
      <c r="K80" s="98">
        <v>42940</v>
      </c>
      <c r="L80" s="105">
        <v>27502</v>
      </c>
      <c r="M80" s="105">
        <v>55818</v>
      </c>
      <c r="N80" s="105">
        <v>3913</v>
      </c>
      <c r="O80" s="105">
        <v>32241</v>
      </c>
      <c r="P80" s="105">
        <v>54114</v>
      </c>
      <c r="Q80" s="105">
        <v>29430</v>
      </c>
      <c r="R80" s="105">
        <v>196574</v>
      </c>
      <c r="S80" s="105">
        <v>128401</v>
      </c>
      <c r="T80" s="105">
        <v>394904</v>
      </c>
      <c r="U80" s="105">
        <v>11874</v>
      </c>
      <c r="V80" s="105">
        <v>7720</v>
      </c>
      <c r="W80" s="105">
        <v>443501</v>
      </c>
      <c r="X80" s="105">
        <v>44712</v>
      </c>
      <c r="Y80" s="105">
        <v>31251</v>
      </c>
      <c r="Z80" s="105">
        <v>114322</v>
      </c>
    </row>
    <row r="81" spans="11:26" x14ac:dyDescent="0.25">
      <c r="K81" s="98">
        <v>42941</v>
      </c>
      <c r="L81" s="105">
        <v>32605</v>
      </c>
      <c r="M81" s="105">
        <v>91538</v>
      </c>
      <c r="N81" s="105">
        <v>7651</v>
      </c>
      <c r="O81" s="105">
        <v>61331</v>
      </c>
      <c r="P81" s="105">
        <v>33164</v>
      </c>
      <c r="Q81" s="105">
        <v>35371</v>
      </c>
      <c r="R81" s="105">
        <v>1273302</v>
      </c>
      <c r="S81" s="105">
        <v>132159</v>
      </c>
      <c r="T81" s="105">
        <v>160048</v>
      </c>
      <c r="U81" s="105">
        <v>28300</v>
      </c>
      <c r="V81" s="105">
        <v>6140</v>
      </c>
      <c r="W81" s="105">
        <v>541621</v>
      </c>
      <c r="X81" s="105">
        <v>38513</v>
      </c>
      <c r="Y81" s="105">
        <v>42734</v>
      </c>
      <c r="Z81" s="105">
        <v>52507</v>
      </c>
    </row>
    <row r="82" spans="11:26" x14ac:dyDescent="0.25">
      <c r="K82" s="98">
        <v>42942</v>
      </c>
      <c r="L82" s="105">
        <v>35783</v>
      </c>
      <c r="M82" s="105">
        <v>102962</v>
      </c>
      <c r="N82" s="105">
        <v>9335</v>
      </c>
      <c r="O82" s="105">
        <v>49579</v>
      </c>
      <c r="P82" s="105">
        <v>34332</v>
      </c>
      <c r="Q82" s="105">
        <v>55704</v>
      </c>
      <c r="R82" s="105">
        <v>190917</v>
      </c>
      <c r="S82" s="105">
        <v>143025</v>
      </c>
      <c r="T82" s="105">
        <v>311064</v>
      </c>
      <c r="U82" s="105">
        <v>28337</v>
      </c>
      <c r="V82" s="105">
        <v>10918</v>
      </c>
      <c r="W82" s="105">
        <v>1445840</v>
      </c>
      <c r="X82" s="105">
        <v>19682</v>
      </c>
      <c r="Y82" s="105">
        <v>46391</v>
      </c>
      <c r="Z82" s="105">
        <v>50182</v>
      </c>
    </row>
    <row r="83" spans="11:26" x14ac:dyDescent="0.25">
      <c r="K83" s="98">
        <v>42943</v>
      </c>
      <c r="L83" s="105">
        <v>30938</v>
      </c>
      <c r="M83" s="105">
        <v>96867</v>
      </c>
      <c r="N83" s="105">
        <v>5979</v>
      </c>
      <c r="O83" s="105">
        <v>47517</v>
      </c>
      <c r="P83" s="105">
        <v>42457</v>
      </c>
      <c r="Q83" s="105">
        <v>56957</v>
      </c>
      <c r="R83" s="105">
        <v>154650</v>
      </c>
      <c r="S83" s="105">
        <v>148551</v>
      </c>
      <c r="T83" s="105">
        <v>336556</v>
      </c>
      <c r="U83" s="105">
        <v>50555</v>
      </c>
      <c r="V83" s="105">
        <v>12283</v>
      </c>
      <c r="W83" s="105">
        <v>448684</v>
      </c>
      <c r="X83" s="105">
        <v>30943</v>
      </c>
      <c r="Y83" s="105">
        <v>38158</v>
      </c>
      <c r="Z83" s="105">
        <v>15186</v>
      </c>
    </row>
    <row r="84" spans="11:26" x14ac:dyDescent="0.25">
      <c r="K84" s="98">
        <v>42944</v>
      </c>
      <c r="L84" s="105">
        <v>31954</v>
      </c>
      <c r="M84" s="105">
        <v>24116</v>
      </c>
      <c r="N84" s="105">
        <v>3047</v>
      </c>
      <c r="O84" s="105">
        <v>28028</v>
      </c>
      <c r="P84" s="105">
        <v>45143</v>
      </c>
      <c r="Q84" s="105">
        <v>61309</v>
      </c>
      <c r="R84" s="105">
        <v>208010</v>
      </c>
      <c r="S84" s="105">
        <v>100280</v>
      </c>
      <c r="T84" s="105">
        <v>214893</v>
      </c>
      <c r="U84" s="105">
        <v>27773</v>
      </c>
      <c r="V84" s="105">
        <v>8296</v>
      </c>
      <c r="W84" s="105">
        <v>424323</v>
      </c>
      <c r="X84" s="105">
        <v>22599</v>
      </c>
      <c r="Y84" s="105">
        <v>14667</v>
      </c>
      <c r="Z84" s="105">
        <v>6950</v>
      </c>
    </row>
    <row r="85" spans="11:26" x14ac:dyDescent="0.25">
      <c r="K85" s="98">
        <v>42947</v>
      </c>
      <c r="L85" s="105">
        <v>82142</v>
      </c>
      <c r="M85" s="105">
        <v>38007</v>
      </c>
      <c r="N85" s="105">
        <v>1043</v>
      </c>
      <c r="O85" s="105">
        <v>55274</v>
      </c>
      <c r="P85" s="105">
        <v>43163</v>
      </c>
      <c r="Q85" s="105">
        <v>65972</v>
      </c>
      <c r="R85" s="105">
        <v>270504</v>
      </c>
      <c r="S85" s="105">
        <v>108958</v>
      </c>
      <c r="T85" s="105">
        <v>382391</v>
      </c>
      <c r="U85" s="105">
        <v>16753</v>
      </c>
      <c r="V85" s="105">
        <v>12663</v>
      </c>
      <c r="W85" s="105">
        <v>647325</v>
      </c>
      <c r="X85" s="105">
        <v>49797</v>
      </c>
      <c r="Y85" s="105">
        <v>56861</v>
      </c>
      <c r="Z85" s="105">
        <v>8197</v>
      </c>
    </row>
    <row r="86" spans="11:26" x14ac:dyDescent="0.25">
      <c r="K86" s="98">
        <v>42948</v>
      </c>
      <c r="L86" s="105">
        <v>20444</v>
      </c>
      <c r="M86" s="105">
        <v>21758</v>
      </c>
      <c r="N86" s="105">
        <v>1480</v>
      </c>
      <c r="O86" s="105">
        <v>55776</v>
      </c>
      <c r="P86" s="105">
        <v>49297</v>
      </c>
      <c r="Q86" s="105">
        <v>41210</v>
      </c>
      <c r="R86" s="105">
        <v>233743</v>
      </c>
      <c r="S86" s="105">
        <v>162215</v>
      </c>
      <c r="T86" s="105">
        <v>443511</v>
      </c>
      <c r="U86" s="105">
        <v>22902</v>
      </c>
      <c r="V86" s="105">
        <v>8369</v>
      </c>
      <c r="W86" s="105">
        <v>526526</v>
      </c>
      <c r="X86" s="105">
        <v>61127</v>
      </c>
      <c r="Y86" s="105">
        <v>25500</v>
      </c>
      <c r="Z86" s="105">
        <v>10781</v>
      </c>
    </row>
    <row r="87" spans="11:26" x14ac:dyDescent="0.25">
      <c r="K87" s="98">
        <v>42949</v>
      </c>
      <c r="L87" s="105">
        <v>133235</v>
      </c>
      <c r="M87" s="105">
        <v>18556</v>
      </c>
      <c r="N87" s="105">
        <v>2658</v>
      </c>
      <c r="O87" s="105">
        <v>47329</v>
      </c>
      <c r="P87" s="105">
        <v>37730</v>
      </c>
      <c r="Q87" s="105">
        <v>45180</v>
      </c>
      <c r="R87" s="105">
        <v>373397</v>
      </c>
      <c r="S87" s="105">
        <v>86320</v>
      </c>
      <c r="T87" s="105">
        <v>189625</v>
      </c>
      <c r="U87" s="105">
        <v>22652</v>
      </c>
      <c r="V87" s="105">
        <v>32134</v>
      </c>
      <c r="W87" s="105">
        <v>1249440</v>
      </c>
      <c r="X87" s="105">
        <v>18967</v>
      </c>
      <c r="Y87" s="105">
        <v>22749</v>
      </c>
      <c r="Z87" s="105">
        <v>42889</v>
      </c>
    </row>
    <row r="88" spans="11:26" x14ac:dyDescent="0.25">
      <c r="K88" s="98">
        <v>42950</v>
      </c>
      <c r="L88" s="105">
        <v>11887</v>
      </c>
      <c r="M88" s="105">
        <v>15183</v>
      </c>
      <c r="N88" s="105">
        <v>3178</v>
      </c>
      <c r="O88" s="105">
        <v>41776</v>
      </c>
      <c r="P88" s="105">
        <v>63618</v>
      </c>
      <c r="Q88" s="105">
        <v>70726</v>
      </c>
      <c r="R88" s="105">
        <v>165528</v>
      </c>
      <c r="S88" s="105">
        <v>69379</v>
      </c>
      <c r="T88" s="105">
        <v>318002</v>
      </c>
      <c r="U88" s="105">
        <v>13389</v>
      </c>
      <c r="V88" s="105">
        <v>8636</v>
      </c>
      <c r="W88" s="105">
        <v>2065288</v>
      </c>
      <c r="X88" s="105">
        <v>38124</v>
      </c>
      <c r="Y88" s="105">
        <v>30629</v>
      </c>
      <c r="Z88" s="105">
        <v>4672</v>
      </c>
    </row>
    <row r="89" spans="11:26" x14ac:dyDescent="0.25">
      <c r="K89" s="98">
        <v>42951</v>
      </c>
      <c r="L89" s="105">
        <v>8272</v>
      </c>
      <c r="M89" s="105">
        <v>23903</v>
      </c>
      <c r="N89" s="105">
        <v>5275</v>
      </c>
      <c r="O89" s="105">
        <v>30376</v>
      </c>
      <c r="P89" s="105">
        <v>22008</v>
      </c>
      <c r="Q89" s="105">
        <v>74083</v>
      </c>
      <c r="R89" s="105">
        <v>37325</v>
      </c>
      <c r="S89" s="105">
        <v>98237</v>
      </c>
      <c r="T89" s="105">
        <v>115525</v>
      </c>
      <c r="U89" s="105">
        <v>15752</v>
      </c>
      <c r="V89" s="105">
        <v>10932</v>
      </c>
      <c r="W89" s="105">
        <v>204235</v>
      </c>
      <c r="X89" s="105">
        <v>39111</v>
      </c>
      <c r="Y89" s="105">
        <v>8962</v>
      </c>
      <c r="Z89" s="105">
        <v>31059</v>
      </c>
    </row>
    <row r="90" spans="11:26" x14ac:dyDescent="0.25">
      <c r="K90" s="98">
        <v>42954</v>
      </c>
      <c r="L90" s="105">
        <v>18802</v>
      </c>
      <c r="M90" s="105">
        <v>16644</v>
      </c>
      <c r="N90" s="105">
        <v>1013</v>
      </c>
      <c r="O90" s="105">
        <v>44219</v>
      </c>
      <c r="P90" s="105">
        <v>18800</v>
      </c>
      <c r="Q90" s="105">
        <v>32865</v>
      </c>
      <c r="R90" s="105">
        <v>119205</v>
      </c>
      <c r="S90" s="105">
        <v>89259</v>
      </c>
      <c r="T90" s="105">
        <v>459569</v>
      </c>
      <c r="U90" s="105">
        <v>11981</v>
      </c>
      <c r="V90" s="105">
        <v>13680</v>
      </c>
      <c r="W90" s="105">
        <v>213248</v>
      </c>
      <c r="X90" s="105">
        <v>23532</v>
      </c>
      <c r="Y90" s="105">
        <v>9740</v>
      </c>
      <c r="Z90" s="105">
        <v>1602</v>
      </c>
    </row>
    <row r="91" spans="11:26" x14ac:dyDescent="0.25">
      <c r="K91" s="98">
        <v>42955</v>
      </c>
      <c r="L91" s="105">
        <v>23603</v>
      </c>
      <c r="M91" s="105">
        <v>12096</v>
      </c>
      <c r="N91" s="105">
        <v>2961</v>
      </c>
      <c r="O91" s="105">
        <v>71707</v>
      </c>
      <c r="P91" s="105">
        <v>27661</v>
      </c>
      <c r="Q91" s="105">
        <v>71130</v>
      </c>
      <c r="R91" s="105">
        <v>117402</v>
      </c>
      <c r="S91" s="105">
        <v>146252</v>
      </c>
      <c r="T91" s="105">
        <v>386838</v>
      </c>
      <c r="U91" s="105">
        <v>23960</v>
      </c>
      <c r="V91" s="105">
        <v>10045</v>
      </c>
      <c r="W91" s="105">
        <v>794892</v>
      </c>
      <c r="X91" s="105">
        <v>4864</v>
      </c>
      <c r="Y91" s="105">
        <v>14670</v>
      </c>
      <c r="Z91" s="105">
        <v>107330</v>
      </c>
    </row>
    <row r="92" spans="11:26" x14ac:dyDescent="0.25">
      <c r="K92" s="98">
        <v>42956</v>
      </c>
      <c r="L92" s="105">
        <v>16228</v>
      </c>
      <c r="M92" s="105">
        <v>33691</v>
      </c>
      <c r="N92" s="105">
        <v>3432</v>
      </c>
      <c r="O92" s="105">
        <v>40503</v>
      </c>
      <c r="P92" s="105">
        <v>21927</v>
      </c>
      <c r="Q92" s="105">
        <v>104760</v>
      </c>
      <c r="R92" s="105">
        <v>146840</v>
      </c>
      <c r="S92" s="105">
        <v>530662</v>
      </c>
      <c r="T92" s="105">
        <v>96558</v>
      </c>
      <c r="U92" s="105">
        <v>34090</v>
      </c>
      <c r="V92" s="105">
        <v>11002</v>
      </c>
      <c r="W92" s="105">
        <v>633943</v>
      </c>
      <c r="X92" s="105">
        <v>14477</v>
      </c>
      <c r="Y92" s="105">
        <v>9417</v>
      </c>
      <c r="Z92" s="105">
        <v>36393</v>
      </c>
    </row>
    <row r="93" spans="11:26" x14ac:dyDescent="0.25">
      <c r="K93" s="98">
        <v>42957</v>
      </c>
      <c r="L93" s="105">
        <v>15393</v>
      </c>
      <c r="M93" s="105">
        <v>19061</v>
      </c>
      <c r="N93" s="105">
        <v>13634</v>
      </c>
      <c r="O93" s="105">
        <v>34892</v>
      </c>
      <c r="P93" s="105">
        <v>23187</v>
      </c>
      <c r="Q93" s="105">
        <v>62004</v>
      </c>
      <c r="R93" s="105">
        <v>157711</v>
      </c>
      <c r="S93" s="105">
        <v>368097</v>
      </c>
      <c r="T93" s="105">
        <v>206361</v>
      </c>
      <c r="U93" s="105">
        <v>17452</v>
      </c>
      <c r="V93" s="105">
        <v>14060</v>
      </c>
      <c r="W93" s="105">
        <v>222191</v>
      </c>
      <c r="X93" s="105">
        <v>47298</v>
      </c>
      <c r="Y93" s="105">
        <v>3028</v>
      </c>
      <c r="Z93" s="105">
        <v>11999</v>
      </c>
    </row>
    <row r="94" spans="11:26" x14ac:dyDescent="0.25">
      <c r="K94" s="98">
        <v>42958</v>
      </c>
      <c r="L94" s="105">
        <v>10171</v>
      </c>
      <c r="M94" s="105">
        <v>21833</v>
      </c>
      <c r="N94" s="105">
        <v>4372</v>
      </c>
      <c r="O94" s="105">
        <v>111396</v>
      </c>
      <c r="P94" s="105">
        <v>28197</v>
      </c>
      <c r="Q94" s="105">
        <v>31219</v>
      </c>
      <c r="R94" s="105">
        <v>200696</v>
      </c>
      <c r="S94" s="105">
        <v>194812</v>
      </c>
      <c r="T94" s="105">
        <v>453032</v>
      </c>
      <c r="U94" s="105">
        <v>86283</v>
      </c>
      <c r="V94" s="105">
        <v>8596</v>
      </c>
      <c r="W94" s="105">
        <v>389326</v>
      </c>
      <c r="X94" s="105">
        <v>42491</v>
      </c>
      <c r="Y94" s="105">
        <v>14919</v>
      </c>
      <c r="Z94" s="105">
        <v>9471</v>
      </c>
    </row>
    <row r="95" spans="11:26" x14ac:dyDescent="0.25">
      <c r="K95" s="98">
        <v>42961</v>
      </c>
      <c r="L95" s="105">
        <v>20923</v>
      </c>
      <c r="M95" s="105">
        <v>20440</v>
      </c>
      <c r="N95" s="105">
        <v>4538</v>
      </c>
      <c r="O95" s="105">
        <v>29071</v>
      </c>
      <c r="P95" s="105">
        <v>24683</v>
      </c>
      <c r="Q95" s="105">
        <v>44499</v>
      </c>
      <c r="R95" s="105">
        <v>206676</v>
      </c>
      <c r="S95" s="105">
        <v>165927</v>
      </c>
      <c r="T95" s="105">
        <v>239723</v>
      </c>
      <c r="U95" s="105">
        <v>24911</v>
      </c>
      <c r="V95" s="105">
        <v>4518</v>
      </c>
      <c r="W95" s="105">
        <v>679501</v>
      </c>
      <c r="X95" s="105">
        <v>17387</v>
      </c>
      <c r="Y95" s="105">
        <v>3900</v>
      </c>
      <c r="Z95" s="105">
        <v>31627</v>
      </c>
    </row>
    <row r="96" spans="11:26" x14ac:dyDescent="0.25">
      <c r="K96" s="98">
        <v>42963</v>
      </c>
      <c r="L96" s="105">
        <v>30343</v>
      </c>
      <c r="M96" s="105">
        <v>16682</v>
      </c>
      <c r="N96" s="105">
        <v>1925</v>
      </c>
      <c r="O96" s="105">
        <v>29539</v>
      </c>
      <c r="P96" s="105">
        <v>20938</v>
      </c>
      <c r="Q96" s="105">
        <v>40984</v>
      </c>
      <c r="R96" s="105">
        <v>436295</v>
      </c>
      <c r="S96" s="105">
        <v>207771</v>
      </c>
      <c r="T96" s="105">
        <v>289216</v>
      </c>
      <c r="U96" s="105">
        <v>62687</v>
      </c>
      <c r="V96" s="105">
        <v>2855</v>
      </c>
      <c r="W96" s="105">
        <v>259020</v>
      </c>
      <c r="X96" s="105">
        <v>28332</v>
      </c>
      <c r="Y96" s="105">
        <v>3709</v>
      </c>
      <c r="Z96" s="105">
        <v>92923</v>
      </c>
    </row>
    <row r="97" spans="11:26" x14ac:dyDescent="0.25">
      <c r="K97" s="98">
        <v>42964</v>
      </c>
      <c r="L97" s="105">
        <v>34442</v>
      </c>
      <c r="M97" s="105">
        <v>40255</v>
      </c>
      <c r="N97" s="105">
        <v>2885</v>
      </c>
      <c r="O97" s="105">
        <v>30450</v>
      </c>
      <c r="P97" s="105">
        <v>28146</v>
      </c>
      <c r="Q97" s="105">
        <v>85303</v>
      </c>
      <c r="R97" s="105">
        <v>68383</v>
      </c>
      <c r="S97" s="105">
        <v>89308</v>
      </c>
      <c r="T97" s="105">
        <v>394284</v>
      </c>
      <c r="U97" s="105">
        <v>33778</v>
      </c>
      <c r="V97" s="105">
        <v>1600</v>
      </c>
      <c r="W97" s="105">
        <v>164284</v>
      </c>
      <c r="X97" s="105">
        <v>47911</v>
      </c>
      <c r="Y97" s="105">
        <v>11101</v>
      </c>
      <c r="Z97" s="105">
        <v>2626</v>
      </c>
    </row>
    <row r="98" spans="11:26" x14ac:dyDescent="0.25">
      <c r="K98" s="98">
        <v>42965</v>
      </c>
      <c r="L98" s="105">
        <v>28314</v>
      </c>
      <c r="M98" s="105">
        <v>20305</v>
      </c>
      <c r="N98" s="105">
        <v>2084</v>
      </c>
      <c r="O98" s="105">
        <v>21055</v>
      </c>
      <c r="P98" s="105">
        <v>14351</v>
      </c>
      <c r="Q98" s="105">
        <v>62205</v>
      </c>
      <c r="R98" s="105">
        <v>79577</v>
      </c>
      <c r="S98" s="105">
        <v>83362</v>
      </c>
      <c r="T98" s="105">
        <v>275262</v>
      </c>
      <c r="U98" s="105">
        <v>31513</v>
      </c>
      <c r="V98" s="105">
        <v>2094</v>
      </c>
      <c r="W98" s="105">
        <v>530694</v>
      </c>
      <c r="X98" s="105">
        <v>33569</v>
      </c>
      <c r="Y98" s="105">
        <v>8667</v>
      </c>
      <c r="Z98" s="105">
        <v>1303</v>
      </c>
    </row>
    <row r="99" spans="11:26" x14ac:dyDescent="0.25">
      <c r="K99" s="98">
        <v>42968</v>
      </c>
      <c r="L99" s="105">
        <v>16530</v>
      </c>
      <c r="M99" s="105">
        <v>16433</v>
      </c>
      <c r="N99" s="105">
        <v>1675</v>
      </c>
      <c r="O99" s="105">
        <v>31244</v>
      </c>
      <c r="P99" s="105">
        <v>8940</v>
      </c>
      <c r="Q99" s="105">
        <v>126696</v>
      </c>
      <c r="R99" s="105">
        <v>63461</v>
      </c>
      <c r="S99" s="105">
        <v>78939</v>
      </c>
      <c r="T99" s="105">
        <v>232073</v>
      </c>
      <c r="U99" s="105">
        <v>20512</v>
      </c>
      <c r="V99" s="105">
        <v>1430</v>
      </c>
      <c r="W99" s="105">
        <v>584899</v>
      </c>
      <c r="X99" s="105">
        <v>15037</v>
      </c>
      <c r="Y99" s="105">
        <v>13795</v>
      </c>
      <c r="Z99" s="105">
        <v>1179</v>
      </c>
    </row>
    <row r="100" spans="11:26" x14ac:dyDescent="0.25">
      <c r="K100" s="98">
        <v>42969</v>
      </c>
      <c r="L100" s="105">
        <v>64778</v>
      </c>
      <c r="M100" s="105">
        <v>18210</v>
      </c>
      <c r="N100" s="105">
        <v>1996</v>
      </c>
      <c r="O100" s="105">
        <v>41645</v>
      </c>
      <c r="P100" s="105">
        <v>7093</v>
      </c>
      <c r="Q100" s="105">
        <v>38942</v>
      </c>
      <c r="R100" s="105">
        <v>173357</v>
      </c>
      <c r="S100" s="105">
        <v>51139</v>
      </c>
      <c r="T100" s="105">
        <v>337291</v>
      </c>
      <c r="U100" s="105">
        <v>9865</v>
      </c>
      <c r="V100" s="105">
        <v>598</v>
      </c>
      <c r="W100" s="105">
        <v>247539</v>
      </c>
      <c r="X100" s="105">
        <v>6121</v>
      </c>
      <c r="Y100" s="105">
        <v>5738</v>
      </c>
      <c r="Z100" s="105">
        <v>3324</v>
      </c>
    </row>
    <row r="101" spans="11:26" x14ac:dyDescent="0.25">
      <c r="K101" s="98">
        <v>42970</v>
      </c>
      <c r="L101" s="105">
        <v>41619</v>
      </c>
      <c r="M101" s="105">
        <v>11847</v>
      </c>
      <c r="N101" s="105">
        <v>5070</v>
      </c>
      <c r="O101" s="105">
        <v>14954</v>
      </c>
      <c r="P101" s="105">
        <v>14236</v>
      </c>
      <c r="Q101" s="105">
        <v>27798</v>
      </c>
      <c r="R101" s="105">
        <v>144160</v>
      </c>
      <c r="S101" s="105">
        <v>35505</v>
      </c>
      <c r="T101" s="105">
        <v>283870</v>
      </c>
      <c r="U101" s="105">
        <v>4640</v>
      </c>
      <c r="V101" s="105">
        <v>15321</v>
      </c>
      <c r="W101" s="105">
        <v>244934</v>
      </c>
      <c r="X101" s="105">
        <v>13199</v>
      </c>
      <c r="Y101" s="105">
        <v>17353</v>
      </c>
      <c r="Z101" s="105">
        <v>42776</v>
      </c>
    </row>
    <row r="102" spans="11:26" x14ac:dyDescent="0.25">
      <c r="K102" s="98">
        <v>42971</v>
      </c>
      <c r="L102" s="105">
        <v>17453</v>
      </c>
      <c r="M102" s="105">
        <v>23578</v>
      </c>
      <c r="N102" s="105">
        <v>2223</v>
      </c>
      <c r="O102" s="105">
        <v>27491</v>
      </c>
      <c r="P102" s="105">
        <v>9714</v>
      </c>
      <c r="Q102" s="105">
        <v>48937</v>
      </c>
      <c r="R102" s="105">
        <v>85602</v>
      </c>
      <c r="S102" s="105">
        <v>47274</v>
      </c>
      <c r="T102" s="105">
        <v>257957</v>
      </c>
      <c r="U102" s="105">
        <v>35475</v>
      </c>
      <c r="V102" s="105">
        <v>1940</v>
      </c>
      <c r="W102" s="105">
        <v>158476</v>
      </c>
      <c r="X102" s="105">
        <v>17531</v>
      </c>
      <c r="Y102" s="105">
        <v>3943</v>
      </c>
      <c r="Z102" s="105">
        <v>9830</v>
      </c>
    </row>
    <row r="103" spans="11:26" x14ac:dyDescent="0.25">
      <c r="K103" s="98">
        <v>42972</v>
      </c>
      <c r="L103" s="105">
        <v>16860</v>
      </c>
      <c r="M103" s="105">
        <v>11202</v>
      </c>
      <c r="N103" s="105">
        <v>3677</v>
      </c>
      <c r="O103" s="105">
        <v>75666</v>
      </c>
      <c r="P103" s="105">
        <v>14617</v>
      </c>
      <c r="Q103" s="105">
        <v>114977</v>
      </c>
      <c r="R103" s="105">
        <v>219992</v>
      </c>
      <c r="S103" s="105">
        <v>48796</v>
      </c>
      <c r="T103" s="105">
        <v>389097</v>
      </c>
      <c r="U103" s="105">
        <v>8400</v>
      </c>
      <c r="V103" s="105">
        <v>937</v>
      </c>
      <c r="W103" s="105">
        <v>78932</v>
      </c>
      <c r="X103" s="105">
        <v>14135</v>
      </c>
      <c r="Y103" s="105">
        <v>4190</v>
      </c>
      <c r="Z103" s="105">
        <v>2600</v>
      </c>
    </row>
    <row r="104" spans="11:26" x14ac:dyDescent="0.25">
      <c r="K104" s="98">
        <v>42975</v>
      </c>
      <c r="L104" s="105">
        <v>8767</v>
      </c>
      <c r="M104" s="105">
        <v>8029</v>
      </c>
      <c r="N104" s="105">
        <v>1099</v>
      </c>
      <c r="O104" s="105">
        <v>16710</v>
      </c>
      <c r="P104" s="105">
        <v>35952</v>
      </c>
      <c r="Q104" s="105">
        <v>38716</v>
      </c>
      <c r="R104" s="105">
        <v>55904</v>
      </c>
      <c r="S104" s="105">
        <v>33087</v>
      </c>
      <c r="T104" s="105">
        <v>121018</v>
      </c>
      <c r="U104" s="105">
        <v>37468</v>
      </c>
      <c r="V104" s="105">
        <v>9405</v>
      </c>
      <c r="W104" s="105">
        <v>106546</v>
      </c>
      <c r="X104" s="105">
        <v>114</v>
      </c>
      <c r="Y104" s="105">
        <v>4371</v>
      </c>
      <c r="Z104" s="105">
        <v>3450</v>
      </c>
    </row>
    <row r="105" spans="11:26" x14ac:dyDescent="0.25">
      <c r="K105" s="98">
        <v>42976</v>
      </c>
      <c r="L105" s="105">
        <v>50086</v>
      </c>
      <c r="M105" s="105">
        <v>40586</v>
      </c>
      <c r="N105" s="105">
        <v>1923</v>
      </c>
      <c r="O105" s="105">
        <v>50771</v>
      </c>
      <c r="P105" s="105">
        <v>38527</v>
      </c>
      <c r="Q105" s="105">
        <v>244397</v>
      </c>
      <c r="R105" s="105">
        <v>235457</v>
      </c>
      <c r="S105" s="105">
        <v>215813</v>
      </c>
      <c r="T105" s="105">
        <v>390427</v>
      </c>
      <c r="U105" s="105">
        <v>39536</v>
      </c>
      <c r="V105" s="105">
        <v>7383</v>
      </c>
      <c r="W105" s="105">
        <v>417643</v>
      </c>
      <c r="X105" s="105">
        <v>21084</v>
      </c>
      <c r="Y105" s="105">
        <v>25871</v>
      </c>
      <c r="Z105" s="105">
        <v>17556</v>
      </c>
    </row>
    <row r="106" spans="11:26" x14ac:dyDescent="0.25">
      <c r="K106" s="98">
        <v>42977</v>
      </c>
      <c r="L106" s="105">
        <v>21149</v>
      </c>
      <c r="M106" s="105">
        <v>13817</v>
      </c>
      <c r="N106" s="105">
        <v>6376</v>
      </c>
      <c r="O106" s="105">
        <v>16564</v>
      </c>
      <c r="P106" s="105">
        <v>14368</v>
      </c>
      <c r="Q106" s="105">
        <v>66682</v>
      </c>
      <c r="R106" s="105">
        <v>237833</v>
      </c>
      <c r="S106" s="105">
        <v>61183</v>
      </c>
      <c r="T106" s="105">
        <v>360582</v>
      </c>
      <c r="U106" s="105">
        <v>31076</v>
      </c>
      <c r="V106" s="105">
        <v>10942</v>
      </c>
      <c r="W106" s="105">
        <v>660993</v>
      </c>
      <c r="X106" s="105">
        <v>10018</v>
      </c>
      <c r="Y106" s="105">
        <v>12585</v>
      </c>
      <c r="Z106" s="105">
        <v>1653</v>
      </c>
    </row>
    <row r="107" spans="11:26" x14ac:dyDescent="0.25">
      <c r="K107" s="98">
        <v>42978</v>
      </c>
      <c r="L107" s="105">
        <v>25767</v>
      </c>
      <c r="M107" s="105">
        <v>23130</v>
      </c>
      <c r="N107" s="105">
        <v>533</v>
      </c>
      <c r="O107" s="105">
        <v>73377</v>
      </c>
      <c r="P107" s="105">
        <v>71786</v>
      </c>
      <c r="Q107" s="105">
        <v>154237</v>
      </c>
      <c r="R107" s="105">
        <v>128050</v>
      </c>
      <c r="S107" s="105">
        <v>170217</v>
      </c>
      <c r="T107" s="105">
        <v>528645</v>
      </c>
      <c r="U107" s="105">
        <v>55599</v>
      </c>
      <c r="V107" s="105">
        <v>9330</v>
      </c>
      <c r="W107" s="105">
        <v>495672</v>
      </c>
      <c r="X107" s="105">
        <v>8941</v>
      </c>
      <c r="Y107" s="105">
        <v>8288</v>
      </c>
      <c r="Z107" s="105">
        <v>27803</v>
      </c>
    </row>
    <row r="108" spans="11:26" x14ac:dyDescent="0.25">
      <c r="K108" s="98">
        <v>42979</v>
      </c>
      <c r="L108" s="105">
        <v>39199</v>
      </c>
      <c r="M108" s="105">
        <v>61817</v>
      </c>
      <c r="N108" s="105">
        <v>1945</v>
      </c>
      <c r="O108" s="105">
        <v>16682</v>
      </c>
      <c r="P108" s="105">
        <v>21035</v>
      </c>
      <c r="Q108" s="105">
        <v>30431</v>
      </c>
      <c r="R108" s="105">
        <v>67686</v>
      </c>
      <c r="S108" s="105">
        <v>78412</v>
      </c>
      <c r="T108" s="105">
        <v>200089</v>
      </c>
      <c r="U108" s="105">
        <v>50054</v>
      </c>
      <c r="V108" s="105">
        <v>7735</v>
      </c>
      <c r="W108" s="105">
        <v>290245</v>
      </c>
      <c r="X108" s="105">
        <v>19100</v>
      </c>
      <c r="Y108" s="105">
        <v>23273</v>
      </c>
      <c r="Z108" s="105">
        <v>7754</v>
      </c>
    </row>
    <row r="109" spans="11:26" x14ac:dyDescent="0.25">
      <c r="K109" s="98">
        <v>42982</v>
      </c>
      <c r="L109" s="105">
        <v>85738</v>
      </c>
      <c r="M109" s="105">
        <v>53309</v>
      </c>
      <c r="N109" s="105">
        <v>1059</v>
      </c>
      <c r="O109" s="105">
        <v>27843</v>
      </c>
      <c r="P109" s="105">
        <v>25301</v>
      </c>
      <c r="Q109" s="105">
        <v>28334</v>
      </c>
      <c r="R109" s="105">
        <v>103101</v>
      </c>
      <c r="S109" s="105">
        <v>111497</v>
      </c>
      <c r="T109" s="105">
        <v>233045</v>
      </c>
      <c r="U109" s="105">
        <v>25413</v>
      </c>
      <c r="V109" s="105">
        <v>12260</v>
      </c>
      <c r="W109" s="105">
        <v>390860</v>
      </c>
      <c r="X109" s="105">
        <v>33990</v>
      </c>
      <c r="Y109" s="105">
        <v>23181</v>
      </c>
      <c r="Z109" s="105">
        <v>12515</v>
      </c>
    </row>
    <row r="110" spans="11:26" x14ac:dyDescent="0.25">
      <c r="K110" s="98">
        <v>42983</v>
      </c>
      <c r="L110" s="105">
        <v>15841</v>
      </c>
      <c r="M110" s="105">
        <v>40138</v>
      </c>
      <c r="N110" s="105">
        <v>2622</v>
      </c>
      <c r="O110" s="105">
        <v>38813</v>
      </c>
      <c r="P110" s="105">
        <v>21962</v>
      </c>
      <c r="Q110" s="105">
        <v>96949</v>
      </c>
      <c r="R110" s="105">
        <v>129784</v>
      </c>
      <c r="S110" s="105">
        <v>66690</v>
      </c>
      <c r="T110" s="105">
        <v>258247</v>
      </c>
      <c r="U110" s="105">
        <v>14787</v>
      </c>
      <c r="V110" s="105">
        <v>7524</v>
      </c>
      <c r="W110" s="105">
        <v>301975</v>
      </c>
      <c r="X110" s="105">
        <v>3197</v>
      </c>
      <c r="Y110" s="105">
        <v>18530</v>
      </c>
      <c r="Z110" s="105">
        <v>12153</v>
      </c>
    </row>
    <row r="111" spans="11:26" x14ac:dyDescent="0.25">
      <c r="K111" s="98">
        <v>42984</v>
      </c>
      <c r="L111" s="105">
        <v>23744</v>
      </c>
      <c r="M111" s="105">
        <v>55205</v>
      </c>
      <c r="N111" s="105">
        <v>5733</v>
      </c>
      <c r="O111" s="105">
        <v>34281</v>
      </c>
      <c r="P111" s="105">
        <v>43309</v>
      </c>
      <c r="Q111" s="105">
        <v>201526</v>
      </c>
      <c r="R111" s="105">
        <v>193188</v>
      </c>
      <c r="S111" s="105">
        <v>130541</v>
      </c>
      <c r="T111" s="105">
        <v>235259</v>
      </c>
      <c r="U111" s="105">
        <v>44054</v>
      </c>
      <c r="V111" s="105">
        <v>7336</v>
      </c>
      <c r="W111" s="105">
        <v>320251</v>
      </c>
      <c r="X111" s="105">
        <v>16081</v>
      </c>
      <c r="Y111" s="105">
        <v>104381</v>
      </c>
      <c r="Z111" s="105">
        <v>9456</v>
      </c>
    </row>
    <row r="112" spans="11:26" x14ac:dyDescent="0.25">
      <c r="K112" s="98">
        <v>42985</v>
      </c>
      <c r="L112" s="105">
        <v>35037</v>
      </c>
      <c r="M112" s="105">
        <v>41641</v>
      </c>
      <c r="N112" s="105">
        <v>7089</v>
      </c>
      <c r="O112" s="105">
        <v>55647</v>
      </c>
      <c r="P112" s="105">
        <v>37893</v>
      </c>
      <c r="Q112" s="105">
        <v>127345</v>
      </c>
      <c r="R112" s="105">
        <v>140447</v>
      </c>
      <c r="S112" s="105">
        <v>215698</v>
      </c>
      <c r="T112" s="105">
        <v>548254</v>
      </c>
      <c r="U112" s="105">
        <v>32812</v>
      </c>
      <c r="V112" s="105">
        <v>10180</v>
      </c>
      <c r="W112" s="105">
        <v>849455</v>
      </c>
      <c r="X112" s="105">
        <v>14399</v>
      </c>
      <c r="Y112" s="105">
        <v>98027</v>
      </c>
      <c r="Z112" s="105">
        <v>8223</v>
      </c>
    </row>
    <row r="113" spans="11:26" x14ac:dyDescent="0.25">
      <c r="K113" s="98">
        <v>42986</v>
      </c>
      <c r="L113" s="105">
        <v>18385</v>
      </c>
      <c r="M113" s="105">
        <v>51739</v>
      </c>
      <c r="N113" s="105">
        <v>838</v>
      </c>
      <c r="O113" s="105">
        <v>60062</v>
      </c>
      <c r="P113" s="105">
        <v>30968</v>
      </c>
      <c r="Q113" s="105">
        <v>61743</v>
      </c>
      <c r="R113" s="105">
        <v>171053</v>
      </c>
      <c r="S113" s="105">
        <v>175868</v>
      </c>
      <c r="T113" s="105">
        <v>295181</v>
      </c>
      <c r="U113" s="105">
        <v>26909</v>
      </c>
      <c r="V113" s="105">
        <v>5151</v>
      </c>
      <c r="W113" s="105">
        <v>467516</v>
      </c>
      <c r="X113" s="105">
        <v>17632</v>
      </c>
      <c r="Y113" s="105">
        <v>43026</v>
      </c>
      <c r="Z113" s="105">
        <v>19221</v>
      </c>
    </row>
    <row r="114" spans="11:26" x14ac:dyDescent="0.25">
      <c r="K114" s="98">
        <v>42989</v>
      </c>
      <c r="L114" s="105">
        <v>47785</v>
      </c>
      <c r="M114" s="105">
        <v>54982</v>
      </c>
      <c r="N114" s="105">
        <v>1586</v>
      </c>
      <c r="O114" s="105">
        <v>37808</v>
      </c>
      <c r="P114" s="105">
        <v>39518</v>
      </c>
      <c r="Q114" s="105">
        <v>115307</v>
      </c>
      <c r="R114" s="105">
        <v>149751</v>
      </c>
      <c r="S114" s="105">
        <v>126277</v>
      </c>
      <c r="T114" s="105">
        <v>321102</v>
      </c>
      <c r="U114" s="105">
        <v>16094</v>
      </c>
      <c r="V114" s="105">
        <v>7174</v>
      </c>
      <c r="W114" s="105">
        <v>340669</v>
      </c>
      <c r="X114" s="105">
        <v>5547</v>
      </c>
      <c r="Y114" s="105">
        <v>28599</v>
      </c>
      <c r="Z114" s="105">
        <v>11233</v>
      </c>
    </row>
    <row r="115" spans="11:26" x14ac:dyDescent="0.25">
      <c r="K115" s="98">
        <v>42990</v>
      </c>
      <c r="L115" s="105">
        <v>53002</v>
      </c>
      <c r="M115" s="105">
        <v>48803</v>
      </c>
      <c r="N115" s="105">
        <v>3407</v>
      </c>
      <c r="O115" s="105">
        <v>21574</v>
      </c>
      <c r="P115" s="105">
        <v>35649</v>
      </c>
      <c r="Q115" s="105">
        <v>130669</v>
      </c>
      <c r="R115" s="105">
        <v>331906</v>
      </c>
      <c r="S115" s="105">
        <v>2115262</v>
      </c>
      <c r="T115" s="105">
        <v>281792</v>
      </c>
      <c r="U115" s="105">
        <v>133924</v>
      </c>
      <c r="V115" s="105">
        <v>4701</v>
      </c>
      <c r="W115" s="105">
        <v>566374</v>
      </c>
      <c r="X115" s="105">
        <v>21528</v>
      </c>
      <c r="Y115" s="105">
        <v>18847</v>
      </c>
      <c r="Z115" s="105">
        <v>8432</v>
      </c>
    </row>
    <row r="116" spans="11:26" x14ac:dyDescent="0.25">
      <c r="K116" s="98">
        <v>42991</v>
      </c>
      <c r="L116" s="105">
        <v>25579</v>
      </c>
      <c r="M116" s="105">
        <v>58861</v>
      </c>
      <c r="N116" s="105">
        <v>4734</v>
      </c>
      <c r="O116" s="105">
        <v>90732</v>
      </c>
      <c r="P116" s="105">
        <v>73118</v>
      </c>
      <c r="Q116" s="105">
        <v>46344</v>
      </c>
      <c r="R116" s="105">
        <v>228202</v>
      </c>
      <c r="S116" s="105">
        <v>346450</v>
      </c>
      <c r="T116" s="105">
        <v>788588</v>
      </c>
      <c r="U116" s="105">
        <v>53476</v>
      </c>
      <c r="V116" s="105">
        <v>10104</v>
      </c>
      <c r="W116" s="105">
        <v>468657</v>
      </c>
      <c r="X116" s="105">
        <v>13976</v>
      </c>
      <c r="Y116" s="105">
        <v>18092</v>
      </c>
      <c r="Z116" s="105">
        <v>3156</v>
      </c>
    </row>
    <row r="117" spans="11:26" x14ac:dyDescent="0.25">
      <c r="K117" s="98">
        <v>42992</v>
      </c>
      <c r="L117" s="105">
        <v>34638</v>
      </c>
      <c r="M117" s="105">
        <v>74715</v>
      </c>
      <c r="N117" s="105">
        <v>19242</v>
      </c>
      <c r="O117" s="105">
        <v>98930</v>
      </c>
      <c r="P117" s="105">
        <v>47681</v>
      </c>
      <c r="Q117" s="105">
        <v>74430</v>
      </c>
      <c r="R117" s="105">
        <v>100607</v>
      </c>
      <c r="S117" s="105">
        <v>251845</v>
      </c>
      <c r="T117" s="105">
        <v>535802</v>
      </c>
      <c r="U117" s="105">
        <v>86708</v>
      </c>
      <c r="V117" s="105">
        <v>8634</v>
      </c>
      <c r="W117" s="105">
        <v>549300</v>
      </c>
      <c r="X117" s="105">
        <v>41066</v>
      </c>
      <c r="Y117" s="105">
        <v>32597</v>
      </c>
      <c r="Z117" s="105">
        <v>30218</v>
      </c>
    </row>
    <row r="118" spans="11:26" x14ac:dyDescent="0.25">
      <c r="K118" s="98">
        <v>42993</v>
      </c>
      <c r="L118" s="105">
        <v>178589</v>
      </c>
      <c r="M118" s="105">
        <v>254988</v>
      </c>
      <c r="N118" s="105">
        <v>25171</v>
      </c>
      <c r="O118" s="105">
        <v>293279</v>
      </c>
      <c r="P118" s="105">
        <v>165461</v>
      </c>
      <c r="Q118" s="105">
        <v>154284</v>
      </c>
      <c r="R118" s="105">
        <v>272867</v>
      </c>
      <c r="S118" s="105">
        <v>331806</v>
      </c>
      <c r="T118" s="105">
        <v>897965</v>
      </c>
      <c r="U118" s="105">
        <v>112183</v>
      </c>
      <c r="V118" s="105">
        <v>8514</v>
      </c>
      <c r="W118" s="105">
        <v>934743</v>
      </c>
      <c r="X118" s="105">
        <v>59606</v>
      </c>
      <c r="Y118" s="105">
        <v>543089</v>
      </c>
      <c r="Z118" s="105">
        <v>114565</v>
      </c>
    </row>
    <row r="119" spans="11:26" x14ac:dyDescent="0.25">
      <c r="K119" s="98">
        <v>42996</v>
      </c>
      <c r="L119" s="105">
        <v>12816</v>
      </c>
      <c r="M119" s="105">
        <v>25678</v>
      </c>
      <c r="N119" s="105">
        <v>30929</v>
      </c>
      <c r="O119" s="105">
        <v>210633</v>
      </c>
      <c r="P119" s="105">
        <v>33458</v>
      </c>
      <c r="Q119" s="105">
        <v>54810</v>
      </c>
      <c r="R119" s="105">
        <v>121518</v>
      </c>
      <c r="S119" s="105">
        <v>127800</v>
      </c>
      <c r="T119" s="105">
        <v>237945</v>
      </c>
      <c r="U119" s="105">
        <v>25136</v>
      </c>
      <c r="V119" s="105">
        <v>4113</v>
      </c>
      <c r="W119" s="105">
        <v>309004</v>
      </c>
      <c r="X119" s="105">
        <v>33122</v>
      </c>
      <c r="Y119" s="105">
        <v>41948</v>
      </c>
      <c r="Z119" s="105">
        <v>30677</v>
      </c>
    </row>
    <row r="120" spans="11:26" x14ac:dyDescent="0.25">
      <c r="K120" s="98">
        <v>42997</v>
      </c>
      <c r="L120" s="105">
        <v>28458</v>
      </c>
      <c r="M120" s="105">
        <v>55875</v>
      </c>
      <c r="N120" s="105">
        <v>7769</v>
      </c>
      <c r="O120" s="105">
        <v>78932</v>
      </c>
      <c r="P120" s="105">
        <v>63446</v>
      </c>
      <c r="Q120" s="105">
        <v>123270</v>
      </c>
      <c r="R120" s="105">
        <v>151805</v>
      </c>
      <c r="S120" s="105">
        <v>132581</v>
      </c>
      <c r="T120" s="105">
        <v>212501</v>
      </c>
      <c r="U120" s="105">
        <v>28022</v>
      </c>
      <c r="V120" s="105">
        <v>7646</v>
      </c>
      <c r="W120" s="105">
        <v>293922</v>
      </c>
      <c r="X120" s="105">
        <v>19809</v>
      </c>
      <c r="Y120" s="105">
        <v>87831</v>
      </c>
      <c r="Z120" s="105">
        <v>126281</v>
      </c>
    </row>
    <row r="121" spans="11:26" x14ac:dyDescent="0.25">
      <c r="K121" s="98">
        <v>42998</v>
      </c>
      <c r="L121" s="105">
        <v>90483</v>
      </c>
      <c r="M121" s="105">
        <v>108165</v>
      </c>
      <c r="N121" s="105">
        <v>43077</v>
      </c>
      <c r="O121" s="105">
        <v>56391</v>
      </c>
      <c r="P121" s="105">
        <v>51956</v>
      </c>
      <c r="Q121" s="105">
        <v>99075</v>
      </c>
      <c r="R121" s="105">
        <v>166381</v>
      </c>
      <c r="S121" s="105">
        <v>345631</v>
      </c>
      <c r="T121" s="105">
        <v>533485</v>
      </c>
      <c r="U121" s="105">
        <v>51222</v>
      </c>
      <c r="V121" s="105">
        <v>6322</v>
      </c>
      <c r="W121" s="105">
        <v>510436</v>
      </c>
      <c r="X121" s="105">
        <v>34425</v>
      </c>
      <c r="Y121" s="105">
        <v>95190</v>
      </c>
      <c r="Z121" s="105">
        <v>57806</v>
      </c>
    </row>
    <row r="122" spans="11:26" x14ac:dyDescent="0.25">
      <c r="K122" s="98">
        <v>42999</v>
      </c>
      <c r="L122" s="105">
        <v>29332</v>
      </c>
      <c r="M122" s="105">
        <v>29422</v>
      </c>
      <c r="N122" s="105">
        <v>2297</v>
      </c>
      <c r="O122" s="105">
        <v>31597</v>
      </c>
      <c r="P122" s="105">
        <v>95753</v>
      </c>
      <c r="Q122" s="105">
        <v>86668</v>
      </c>
      <c r="R122" s="105">
        <v>143157</v>
      </c>
      <c r="S122" s="105">
        <v>358809</v>
      </c>
      <c r="T122" s="105">
        <v>501608</v>
      </c>
      <c r="U122" s="105">
        <v>57018</v>
      </c>
      <c r="V122" s="105">
        <v>7462</v>
      </c>
      <c r="W122" s="105">
        <v>432338</v>
      </c>
      <c r="X122" s="105">
        <v>39331</v>
      </c>
      <c r="Y122" s="105">
        <v>101041</v>
      </c>
      <c r="Z122" s="105">
        <v>11702</v>
      </c>
    </row>
    <row r="123" spans="11:26" x14ac:dyDescent="0.25">
      <c r="K123" s="98">
        <v>43000</v>
      </c>
      <c r="L123" s="105">
        <v>35558</v>
      </c>
      <c r="M123" s="105">
        <v>35073</v>
      </c>
      <c r="N123" s="105">
        <v>1852</v>
      </c>
      <c r="O123" s="105">
        <v>30738</v>
      </c>
      <c r="P123" s="105">
        <v>36733</v>
      </c>
      <c r="Q123" s="105">
        <v>44343</v>
      </c>
      <c r="R123" s="105">
        <v>108228</v>
      </c>
      <c r="S123" s="105">
        <v>218534</v>
      </c>
      <c r="T123" s="105">
        <v>259441</v>
      </c>
      <c r="U123" s="105">
        <v>48694</v>
      </c>
      <c r="V123" s="105">
        <v>11129</v>
      </c>
      <c r="W123" s="105">
        <v>141967</v>
      </c>
      <c r="X123" s="105">
        <v>35949</v>
      </c>
      <c r="Y123" s="105">
        <v>86101</v>
      </c>
      <c r="Z123" s="105">
        <v>3008</v>
      </c>
    </row>
    <row r="124" spans="11:26" x14ac:dyDescent="0.25">
      <c r="K124" s="98">
        <v>43003</v>
      </c>
      <c r="L124" s="105">
        <v>19189</v>
      </c>
      <c r="M124" s="105">
        <v>73609</v>
      </c>
      <c r="N124" s="105">
        <v>12889</v>
      </c>
      <c r="O124" s="105">
        <v>46469</v>
      </c>
      <c r="P124" s="105">
        <v>32293</v>
      </c>
      <c r="Q124" s="105">
        <v>55960</v>
      </c>
      <c r="R124" s="105">
        <v>82057</v>
      </c>
      <c r="S124" s="105">
        <v>213604</v>
      </c>
      <c r="T124" s="105">
        <v>252460</v>
      </c>
      <c r="U124" s="105">
        <v>37541</v>
      </c>
      <c r="V124" s="105">
        <v>9542</v>
      </c>
      <c r="W124" s="105">
        <v>401023</v>
      </c>
      <c r="X124" s="105">
        <v>22875</v>
      </c>
      <c r="Y124" s="105">
        <v>122673</v>
      </c>
      <c r="Z124" s="105">
        <v>23866</v>
      </c>
    </row>
    <row r="125" spans="11:26" x14ac:dyDescent="0.25">
      <c r="K125" s="98">
        <v>43004</v>
      </c>
      <c r="L125" s="105">
        <v>41512</v>
      </c>
      <c r="M125" s="105">
        <v>71756</v>
      </c>
      <c r="N125" s="105">
        <v>39073</v>
      </c>
      <c r="O125" s="105">
        <v>55919</v>
      </c>
      <c r="P125" s="105">
        <v>50467</v>
      </c>
      <c r="Q125" s="105">
        <v>94560</v>
      </c>
      <c r="R125" s="105">
        <v>170406</v>
      </c>
      <c r="S125" s="105">
        <v>190330</v>
      </c>
      <c r="T125" s="105">
        <v>384388</v>
      </c>
      <c r="U125" s="105">
        <v>34389</v>
      </c>
      <c r="V125" s="105">
        <v>10751</v>
      </c>
      <c r="W125" s="105">
        <v>339253</v>
      </c>
      <c r="X125" s="105">
        <v>52236</v>
      </c>
      <c r="Y125" s="105">
        <v>70205</v>
      </c>
      <c r="Z125" s="105">
        <v>23465</v>
      </c>
    </row>
    <row r="126" spans="11:26" x14ac:dyDescent="0.25">
      <c r="K126" s="98">
        <v>43005</v>
      </c>
      <c r="L126" s="105">
        <v>51423</v>
      </c>
      <c r="M126" s="105">
        <v>232377</v>
      </c>
      <c r="N126" s="105">
        <v>5901</v>
      </c>
      <c r="O126" s="105">
        <v>58206</v>
      </c>
      <c r="P126" s="105">
        <v>83609</v>
      </c>
      <c r="Q126" s="105">
        <v>60810</v>
      </c>
      <c r="R126" s="105">
        <v>153926</v>
      </c>
      <c r="S126" s="105">
        <v>140051</v>
      </c>
      <c r="T126" s="105">
        <v>256786</v>
      </c>
      <c r="U126" s="105">
        <v>23339</v>
      </c>
      <c r="V126" s="105">
        <v>7800</v>
      </c>
      <c r="W126" s="105">
        <v>445509</v>
      </c>
      <c r="X126" s="105">
        <v>19292</v>
      </c>
      <c r="Y126" s="105">
        <v>23064</v>
      </c>
      <c r="Z126" s="105">
        <v>9670</v>
      </c>
    </row>
    <row r="127" spans="11:26" x14ac:dyDescent="0.25">
      <c r="K127" s="98">
        <v>43006</v>
      </c>
      <c r="L127" s="105">
        <v>132826</v>
      </c>
      <c r="M127" s="105">
        <v>95487</v>
      </c>
      <c r="N127" s="105">
        <v>24211</v>
      </c>
      <c r="O127" s="105">
        <v>36874</v>
      </c>
      <c r="P127" s="105">
        <v>66867</v>
      </c>
      <c r="Q127" s="105">
        <v>44563</v>
      </c>
      <c r="R127" s="105">
        <v>126786</v>
      </c>
      <c r="S127" s="105">
        <v>257521</v>
      </c>
      <c r="T127" s="105">
        <v>370897</v>
      </c>
      <c r="U127" s="105">
        <v>60176</v>
      </c>
      <c r="V127" s="105">
        <v>9837</v>
      </c>
      <c r="W127" s="105">
        <v>792039</v>
      </c>
      <c r="X127" s="105">
        <v>22893</v>
      </c>
      <c r="Y127" s="105">
        <v>130018</v>
      </c>
      <c r="Z127" s="105">
        <v>9095</v>
      </c>
    </row>
    <row r="128" spans="11:26" x14ac:dyDescent="0.25">
      <c r="K128" s="98">
        <v>43007</v>
      </c>
      <c r="L128" s="105">
        <v>75796</v>
      </c>
      <c r="M128" s="105">
        <v>122727</v>
      </c>
      <c r="N128" s="105">
        <v>39626</v>
      </c>
      <c r="O128" s="105">
        <v>25162</v>
      </c>
      <c r="P128" s="105">
        <v>94388</v>
      </c>
      <c r="Q128" s="105">
        <v>72811</v>
      </c>
      <c r="R128" s="105">
        <v>78572</v>
      </c>
      <c r="S128" s="105">
        <v>200414</v>
      </c>
      <c r="T128" s="105">
        <v>362380</v>
      </c>
      <c r="U128" s="105">
        <v>25624</v>
      </c>
      <c r="V128" s="105">
        <v>7431</v>
      </c>
      <c r="W128" s="105">
        <v>459101</v>
      </c>
      <c r="X128" s="105">
        <v>19159</v>
      </c>
      <c r="Y128" s="105">
        <v>20193</v>
      </c>
      <c r="Z128" s="105">
        <v>11851</v>
      </c>
    </row>
    <row r="129" spans="11:26" x14ac:dyDescent="0.25">
      <c r="K129" s="98">
        <v>43010</v>
      </c>
      <c r="L129" s="105">
        <v>120955</v>
      </c>
      <c r="M129" s="105">
        <v>30952</v>
      </c>
      <c r="N129" s="105">
        <v>4911</v>
      </c>
      <c r="O129" s="105">
        <v>20289</v>
      </c>
      <c r="P129" s="105">
        <v>52085</v>
      </c>
      <c r="Q129" s="105">
        <v>30607</v>
      </c>
      <c r="R129" s="105">
        <v>44368</v>
      </c>
      <c r="S129" s="105">
        <v>187991</v>
      </c>
      <c r="T129" s="105">
        <v>850557</v>
      </c>
      <c r="U129" s="105">
        <v>24027</v>
      </c>
      <c r="V129" s="105">
        <v>1380</v>
      </c>
      <c r="W129" s="105">
        <v>487860</v>
      </c>
      <c r="X129" s="105">
        <v>45650</v>
      </c>
      <c r="Y129" s="105">
        <v>20966</v>
      </c>
      <c r="Z129" s="105">
        <v>7406</v>
      </c>
    </row>
    <row r="130" spans="11:26" x14ac:dyDescent="0.25">
      <c r="K130" s="98">
        <v>43011</v>
      </c>
      <c r="L130" s="105">
        <v>32113</v>
      </c>
      <c r="M130" s="105">
        <v>71536</v>
      </c>
      <c r="N130" s="105">
        <v>41905</v>
      </c>
      <c r="O130" s="105">
        <v>31595</v>
      </c>
      <c r="P130" s="105">
        <v>51402</v>
      </c>
      <c r="Q130" s="105">
        <v>67310</v>
      </c>
      <c r="R130" s="105">
        <v>160995</v>
      </c>
      <c r="S130" s="105">
        <v>144195</v>
      </c>
      <c r="T130" s="105">
        <v>410645</v>
      </c>
      <c r="U130" s="105">
        <v>37829</v>
      </c>
      <c r="V130" s="105">
        <v>4001</v>
      </c>
      <c r="W130" s="105">
        <v>299837</v>
      </c>
      <c r="X130" s="105">
        <v>36021</v>
      </c>
      <c r="Y130" s="105">
        <v>14729</v>
      </c>
      <c r="Z130" s="105">
        <v>8048</v>
      </c>
    </row>
    <row r="131" spans="11:26" x14ac:dyDescent="0.25">
      <c r="K131" s="98">
        <v>43012</v>
      </c>
      <c r="L131" s="105">
        <v>26872</v>
      </c>
      <c r="M131" s="105">
        <v>87533</v>
      </c>
      <c r="N131" s="105">
        <v>989</v>
      </c>
      <c r="O131" s="105">
        <v>12261</v>
      </c>
      <c r="P131" s="105">
        <v>83271</v>
      </c>
      <c r="Q131" s="105">
        <v>21388</v>
      </c>
      <c r="R131" s="105">
        <v>62826</v>
      </c>
      <c r="S131" s="105">
        <v>82395</v>
      </c>
      <c r="T131" s="105">
        <v>79628</v>
      </c>
      <c r="U131" s="105">
        <v>49244</v>
      </c>
      <c r="V131" s="105">
        <v>8238</v>
      </c>
      <c r="W131" s="105">
        <v>314602</v>
      </c>
      <c r="X131" s="105">
        <v>19568</v>
      </c>
      <c r="Y131" s="105">
        <v>14745</v>
      </c>
      <c r="Z131" s="105">
        <v>8250</v>
      </c>
    </row>
    <row r="132" spans="11:26" x14ac:dyDescent="0.25">
      <c r="K132" s="98">
        <v>43013</v>
      </c>
      <c r="L132" s="105">
        <v>20502</v>
      </c>
      <c r="M132" s="105">
        <v>18680</v>
      </c>
      <c r="N132" s="105">
        <v>3158</v>
      </c>
      <c r="O132" s="105">
        <v>77662</v>
      </c>
      <c r="P132" s="105">
        <v>37359</v>
      </c>
      <c r="Q132" s="105">
        <v>33724</v>
      </c>
      <c r="R132" s="105">
        <v>32540</v>
      </c>
      <c r="S132" s="105">
        <v>148929</v>
      </c>
      <c r="T132" s="105">
        <v>155150</v>
      </c>
      <c r="U132" s="105">
        <v>28679</v>
      </c>
      <c r="V132" s="105">
        <v>15441</v>
      </c>
      <c r="W132" s="105">
        <v>238433</v>
      </c>
      <c r="X132" s="105">
        <v>7301</v>
      </c>
      <c r="Y132" s="105">
        <v>11329</v>
      </c>
      <c r="Z132" s="105">
        <v>30479</v>
      </c>
    </row>
    <row r="133" spans="11:26" x14ac:dyDescent="0.25">
      <c r="K133" s="98">
        <v>43014</v>
      </c>
      <c r="L133" s="105">
        <v>14052</v>
      </c>
      <c r="M133" s="105">
        <v>18779</v>
      </c>
      <c r="N133" s="105">
        <v>301</v>
      </c>
      <c r="O133" s="105">
        <v>58141</v>
      </c>
      <c r="P133" s="105">
        <v>22970</v>
      </c>
      <c r="Q133" s="105">
        <v>39857</v>
      </c>
      <c r="R133" s="105">
        <v>42036</v>
      </c>
      <c r="S133" s="105">
        <v>89910</v>
      </c>
      <c r="T133" s="105">
        <v>421480</v>
      </c>
      <c r="U133" s="105">
        <v>37783</v>
      </c>
      <c r="V133" s="105">
        <v>5368</v>
      </c>
      <c r="W133" s="105">
        <v>949202</v>
      </c>
      <c r="X133" s="105">
        <v>7769</v>
      </c>
      <c r="Y133" s="105">
        <v>18717</v>
      </c>
      <c r="Z133" s="105">
        <v>48410</v>
      </c>
    </row>
    <row r="134" spans="11:26" x14ac:dyDescent="0.25">
      <c r="K134" s="98">
        <v>43017</v>
      </c>
      <c r="L134" s="105">
        <v>4421</v>
      </c>
      <c r="M134" s="105">
        <v>10705</v>
      </c>
      <c r="N134" s="105">
        <v>902</v>
      </c>
      <c r="O134" s="105">
        <v>14512</v>
      </c>
      <c r="P134" s="105">
        <v>15652</v>
      </c>
      <c r="Q134" s="105">
        <v>16284</v>
      </c>
      <c r="R134" s="105">
        <v>120543</v>
      </c>
      <c r="S134" s="105">
        <v>290856</v>
      </c>
      <c r="T134" s="105">
        <v>522454</v>
      </c>
      <c r="U134" s="105">
        <v>8643</v>
      </c>
      <c r="V134" s="105">
        <v>11572</v>
      </c>
      <c r="W134" s="105">
        <v>648977</v>
      </c>
      <c r="X134" s="105">
        <v>2842</v>
      </c>
      <c r="Y134" s="105">
        <v>13215</v>
      </c>
      <c r="Z134" s="105">
        <v>5009</v>
      </c>
    </row>
    <row r="135" spans="11:26" x14ac:dyDescent="0.25">
      <c r="K135" s="98">
        <v>43018</v>
      </c>
      <c r="L135" s="105">
        <v>42289</v>
      </c>
      <c r="M135" s="105">
        <v>16234</v>
      </c>
      <c r="N135" s="105">
        <v>247</v>
      </c>
      <c r="O135" s="105">
        <v>30041</v>
      </c>
      <c r="P135" s="105">
        <v>23993</v>
      </c>
      <c r="Q135" s="105">
        <v>91189</v>
      </c>
      <c r="R135" s="105">
        <v>99270</v>
      </c>
      <c r="S135" s="105">
        <v>58699</v>
      </c>
      <c r="T135" s="105">
        <v>262637</v>
      </c>
      <c r="U135" s="105">
        <v>21037</v>
      </c>
      <c r="V135" s="105">
        <v>4957</v>
      </c>
      <c r="W135" s="105">
        <v>592601</v>
      </c>
      <c r="X135" s="105">
        <v>7985</v>
      </c>
      <c r="Y135" s="105">
        <v>8090</v>
      </c>
      <c r="Z135" s="105">
        <v>14610</v>
      </c>
    </row>
    <row r="136" spans="11:26" x14ac:dyDescent="0.25">
      <c r="K136" s="98">
        <v>43019</v>
      </c>
      <c r="L136" s="105">
        <v>52790</v>
      </c>
      <c r="M136" s="105">
        <v>19282</v>
      </c>
      <c r="N136" s="105">
        <v>270</v>
      </c>
      <c r="O136" s="105">
        <v>82096</v>
      </c>
      <c r="P136" s="105">
        <v>37888</v>
      </c>
      <c r="Q136" s="105">
        <v>41456</v>
      </c>
      <c r="R136" s="105">
        <v>167069</v>
      </c>
      <c r="S136" s="105">
        <v>191019</v>
      </c>
      <c r="T136" s="105">
        <v>412209</v>
      </c>
      <c r="U136" s="105">
        <v>22844</v>
      </c>
      <c r="V136" s="105">
        <v>4296</v>
      </c>
      <c r="W136" s="105">
        <v>397224</v>
      </c>
      <c r="X136" s="105">
        <v>14425</v>
      </c>
      <c r="Y136" s="105">
        <v>11330</v>
      </c>
      <c r="Z136" s="105">
        <v>14430</v>
      </c>
    </row>
    <row r="137" spans="11:26" x14ac:dyDescent="0.25">
      <c r="K137" s="98">
        <v>43020</v>
      </c>
      <c r="L137" s="105">
        <v>38635</v>
      </c>
      <c r="M137" s="105">
        <v>34399</v>
      </c>
      <c r="N137" s="105">
        <v>1428</v>
      </c>
      <c r="O137" s="105">
        <v>63940</v>
      </c>
      <c r="P137" s="105">
        <v>28726</v>
      </c>
      <c r="Q137" s="105">
        <v>159620</v>
      </c>
      <c r="R137" s="105">
        <v>53134</v>
      </c>
      <c r="S137" s="105">
        <v>144027</v>
      </c>
      <c r="T137" s="105">
        <v>395439</v>
      </c>
      <c r="U137" s="105">
        <v>16901</v>
      </c>
      <c r="V137" s="105">
        <v>8828</v>
      </c>
      <c r="W137" s="105">
        <v>438888</v>
      </c>
      <c r="X137" s="105">
        <v>15734</v>
      </c>
      <c r="Y137" s="105">
        <v>8902</v>
      </c>
      <c r="Z137" s="105">
        <v>141696</v>
      </c>
    </row>
    <row r="138" spans="11:26" x14ac:dyDescent="0.25">
      <c r="K138" s="98">
        <v>43021</v>
      </c>
      <c r="L138" s="105">
        <v>28570</v>
      </c>
      <c r="M138" s="105">
        <v>34832</v>
      </c>
      <c r="N138" s="105">
        <v>2456</v>
      </c>
      <c r="O138" s="105">
        <v>60024</v>
      </c>
      <c r="P138" s="105">
        <v>45317</v>
      </c>
      <c r="Q138" s="105">
        <v>76312</v>
      </c>
      <c r="R138" s="105">
        <v>120366</v>
      </c>
      <c r="S138" s="105">
        <v>157375</v>
      </c>
      <c r="T138" s="105">
        <v>237483</v>
      </c>
      <c r="U138" s="105">
        <v>13075</v>
      </c>
      <c r="V138" s="105">
        <v>10971</v>
      </c>
      <c r="W138" s="105">
        <v>313745</v>
      </c>
      <c r="X138" s="105">
        <v>12734</v>
      </c>
      <c r="Y138" s="105">
        <v>13897</v>
      </c>
      <c r="Z138" s="105">
        <v>26104</v>
      </c>
    </row>
    <row r="139" spans="11:26" x14ac:dyDescent="0.25">
      <c r="K139" s="98">
        <v>43024</v>
      </c>
      <c r="L139" s="105">
        <v>55699</v>
      </c>
      <c r="M139" s="105">
        <v>30080</v>
      </c>
      <c r="N139" s="105">
        <v>854</v>
      </c>
      <c r="O139" s="105">
        <v>67813</v>
      </c>
      <c r="P139" s="105">
        <v>29702</v>
      </c>
      <c r="Q139" s="105">
        <v>80795</v>
      </c>
      <c r="R139" s="105">
        <v>33458</v>
      </c>
      <c r="S139" s="105">
        <v>212592</v>
      </c>
      <c r="T139" s="105">
        <v>397252</v>
      </c>
      <c r="U139" s="105">
        <v>9769</v>
      </c>
      <c r="V139" s="105">
        <v>7838</v>
      </c>
      <c r="W139" s="105">
        <v>454369</v>
      </c>
      <c r="X139" s="105">
        <v>22428</v>
      </c>
      <c r="Y139" s="105">
        <v>18585</v>
      </c>
      <c r="Z139" s="105">
        <v>19300</v>
      </c>
    </row>
    <row r="140" spans="11:26" x14ac:dyDescent="0.25">
      <c r="K140" s="98">
        <v>43025</v>
      </c>
      <c r="L140" s="105">
        <v>49418</v>
      </c>
      <c r="M140" s="105">
        <v>23907</v>
      </c>
      <c r="N140" s="105">
        <v>1247</v>
      </c>
      <c r="O140" s="105">
        <v>36364</v>
      </c>
      <c r="P140" s="105">
        <v>35359</v>
      </c>
      <c r="Q140" s="105">
        <v>84559</v>
      </c>
      <c r="R140" s="105">
        <v>55201</v>
      </c>
      <c r="S140" s="105">
        <v>70590</v>
      </c>
      <c r="T140" s="105">
        <v>489972</v>
      </c>
      <c r="U140" s="105">
        <v>35829</v>
      </c>
      <c r="V140" s="105">
        <v>10644</v>
      </c>
      <c r="W140" s="105">
        <v>504708</v>
      </c>
      <c r="X140" s="105">
        <v>11842</v>
      </c>
      <c r="Y140" s="105">
        <v>24676</v>
      </c>
      <c r="Z140" s="105">
        <v>18349</v>
      </c>
    </row>
    <row r="141" spans="11:26" x14ac:dyDescent="0.25">
      <c r="K141" s="98">
        <v>43026</v>
      </c>
      <c r="L141" s="105">
        <v>35570</v>
      </c>
      <c r="M141" s="105">
        <v>70650</v>
      </c>
      <c r="N141" s="105">
        <v>851</v>
      </c>
      <c r="O141" s="105">
        <v>47490</v>
      </c>
      <c r="P141" s="105">
        <v>51791</v>
      </c>
      <c r="Q141" s="105">
        <v>55907</v>
      </c>
      <c r="R141" s="105">
        <v>95430</v>
      </c>
      <c r="S141" s="105">
        <v>72092</v>
      </c>
      <c r="T141" s="105">
        <v>486712</v>
      </c>
      <c r="U141" s="105">
        <v>27571</v>
      </c>
      <c r="V141" s="105">
        <v>7161</v>
      </c>
      <c r="W141" s="105">
        <v>503251</v>
      </c>
      <c r="X141" s="105">
        <v>17482</v>
      </c>
      <c r="Y141" s="105">
        <v>10586</v>
      </c>
      <c r="Z141" s="105">
        <v>36210</v>
      </c>
    </row>
    <row r="142" spans="11:26" x14ac:dyDescent="0.25">
      <c r="K142" s="98">
        <v>43027</v>
      </c>
      <c r="L142" s="105">
        <v>66814</v>
      </c>
      <c r="M142" s="105">
        <v>38390</v>
      </c>
      <c r="N142" s="105">
        <v>2986</v>
      </c>
      <c r="O142" s="105">
        <v>48632</v>
      </c>
      <c r="P142" s="105">
        <v>70238</v>
      </c>
      <c r="Q142" s="105">
        <v>63878</v>
      </c>
      <c r="R142" s="105">
        <v>61475</v>
      </c>
      <c r="S142" s="105">
        <v>109970</v>
      </c>
      <c r="T142" s="105">
        <v>627589</v>
      </c>
      <c r="U142" s="105">
        <v>19950</v>
      </c>
      <c r="V142" s="105">
        <v>10137</v>
      </c>
      <c r="W142" s="105">
        <v>392077</v>
      </c>
      <c r="X142" s="105">
        <v>29271</v>
      </c>
      <c r="Y142" s="105">
        <v>16870</v>
      </c>
      <c r="Z142" s="105">
        <v>10750</v>
      </c>
    </row>
    <row r="143" spans="11:26" x14ac:dyDescent="0.25">
      <c r="K143" s="98">
        <v>43028</v>
      </c>
      <c r="L143" s="105">
        <v>101629</v>
      </c>
      <c r="M143" s="105">
        <v>17171</v>
      </c>
      <c r="N143" s="105">
        <v>7455</v>
      </c>
      <c r="O143" s="105">
        <v>128556</v>
      </c>
      <c r="P143" s="105">
        <v>25068</v>
      </c>
      <c r="Q143" s="105">
        <v>69832</v>
      </c>
      <c r="R143" s="105">
        <v>59021</v>
      </c>
      <c r="S143" s="105">
        <v>47425</v>
      </c>
      <c r="T143" s="105">
        <v>195878</v>
      </c>
      <c r="U143" s="105">
        <v>8619</v>
      </c>
      <c r="V143" s="105">
        <v>6162</v>
      </c>
      <c r="W143" s="105">
        <v>398613</v>
      </c>
      <c r="X143" s="105">
        <v>25096</v>
      </c>
      <c r="Y143" s="105">
        <v>6708</v>
      </c>
      <c r="Z143" s="105">
        <v>2</v>
      </c>
    </row>
    <row r="144" spans="11:26" x14ac:dyDescent="0.25">
      <c r="K144" s="98">
        <v>43031</v>
      </c>
      <c r="L144" s="105">
        <v>51663</v>
      </c>
      <c r="M144" s="105">
        <v>24574</v>
      </c>
      <c r="N144" s="105">
        <v>6382</v>
      </c>
      <c r="O144" s="105">
        <v>42265</v>
      </c>
      <c r="P144" s="105">
        <v>6357</v>
      </c>
      <c r="Q144" s="105">
        <v>123798</v>
      </c>
      <c r="R144" s="105">
        <v>65446</v>
      </c>
      <c r="S144" s="105">
        <v>135060</v>
      </c>
      <c r="T144" s="105">
        <v>387947</v>
      </c>
      <c r="U144" s="105">
        <v>20620</v>
      </c>
      <c r="V144" s="105">
        <v>7001</v>
      </c>
      <c r="W144" s="105">
        <v>446378</v>
      </c>
      <c r="X144" s="105">
        <v>34185</v>
      </c>
      <c r="Y144" s="105">
        <v>21765</v>
      </c>
      <c r="Z144" s="105">
        <v>16371</v>
      </c>
    </row>
    <row r="145" spans="11:26" x14ac:dyDescent="0.25">
      <c r="K145" s="98">
        <v>43032</v>
      </c>
      <c r="L145" s="105">
        <v>35862</v>
      </c>
      <c r="M145" s="105">
        <v>7253</v>
      </c>
      <c r="N145" s="105">
        <v>3254</v>
      </c>
      <c r="O145" s="105">
        <v>32049</v>
      </c>
      <c r="P145" s="105">
        <v>8843</v>
      </c>
      <c r="Q145" s="105">
        <v>68142</v>
      </c>
      <c r="R145" s="105">
        <v>102776</v>
      </c>
      <c r="S145" s="105">
        <v>86312</v>
      </c>
      <c r="T145" s="105">
        <v>175715</v>
      </c>
      <c r="U145" s="105">
        <v>21005</v>
      </c>
      <c r="V145" s="105">
        <v>9003</v>
      </c>
      <c r="W145" s="105">
        <v>342330</v>
      </c>
      <c r="X145" s="105">
        <v>13044</v>
      </c>
      <c r="Y145" s="105">
        <v>9087</v>
      </c>
      <c r="Z145" s="105">
        <v>206178</v>
      </c>
    </row>
    <row r="146" spans="11:26" x14ac:dyDescent="0.25">
      <c r="K146" s="98">
        <v>43033</v>
      </c>
      <c r="L146" s="105">
        <v>117759</v>
      </c>
      <c r="M146" s="105">
        <v>19131</v>
      </c>
      <c r="N146" s="105">
        <v>26649</v>
      </c>
      <c r="O146" s="105">
        <v>15497</v>
      </c>
      <c r="P146" s="105">
        <v>24419</v>
      </c>
      <c r="Q146" s="105">
        <v>71539</v>
      </c>
      <c r="R146" s="105">
        <v>122609</v>
      </c>
      <c r="S146" s="105">
        <v>62914</v>
      </c>
      <c r="T146" s="105">
        <v>488618</v>
      </c>
      <c r="U146" s="105">
        <v>8209</v>
      </c>
      <c r="V146" s="105">
        <v>5494</v>
      </c>
      <c r="W146" s="105">
        <v>307463</v>
      </c>
      <c r="X146" s="105">
        <v>20550</v>
      </c>
      <c r="Y146" s="105">
        <v>13848</v>
      </c>
      <c r="Z146" s="105">
        <v>30550</v>
      </c>
    </row>
    <row r="147" spans="11:26" x14ac:dyDescent="0.25">
      <c r="K147" s="98">
        <v>43034</v>
      </c>
      <c r="L147" s="105">
        <v>63138</v>
      </c>
      <c r="M147" s="105">
        <v>12226</v>
      </c>
      <c r="N147" s="105">
        <v>539</v>
      </c>
      <c r="O147" s="105">
        <v>14728</v>
      </c>
      <c r="P147" s="105">
        <v>112977</v>
      </c>
      <c r="Q147" s="105">
        <v>31897</v>
      </c>
      <c r="R147" s="105">
        <v>146481</v>
      </c>
      <c r="S147" s="105">
        <v>249028</v>
      </c>
      <c r="T147" s="105">
        <v>945310</v>
      </c>
      <c r="U147" s="105">
        <v>56402</v>
      </c>
      <c r="V147" s="105">
        <v>11661</v>
      </c>
      <c r="W147" s="105">
        <v>139330</v>
      </c>
      <c r="X147" s="105">
        <v>24794</v>
      </c>
      <c r="Y147" s="105">
        <v>18762</v>
      </c>
      <c r="Z147" s="105">
        <v>11500</v>
      </c>
    </row>
    <row r="148" spans="11:26" x14ac:dyDescent="0.25">
      <c r="K148" s="98">
        <v>43035</v>
      </c>
      <c r="L148" s="105">
        <v>65365</v>
      </c>
      <c r="M148" s="105">
        <v>38296</v>
      </c>
      <c r="N148" s="105">
        <v>2009</v>
      </c>
      <c r="O148" s="105">
        <v>29366</v>
      </c>
      <c r="P148" s="105">
        <v>84720</v>
      </c>
      <c r="Q148" s="105">
        <v>123448</v>
      </c>
      <c r="R148" s="105">
        <v>46147</v>
      </c>
      <c r="S148" s="105">
        <v>213250</v>
      </c>
      <c r="T148" s="105">
        <v>294183</v>
      </c>
      <c r="U148" s="105">
        <v>9090</v>
      </c>
      <c r="V148" s="105">
        <v>8344</v>
      </c>
      <c r="W148" s="105">
        <v>405839</v>
      </c>
      <c r="X148" s="105">
        <v>20368</v>
      </c>
      <c r="Y148" s="105">
        <v>11252</v>
      </c>
      <c r="Z148" s="105">
        <v>750</v>
      </c>
    </row>
    <row r="149" spans="11:26" x14ac:dyDescent="0.25">
      <c r="K149" s="98">
        <v>43038</v>
      </c>
      <c r="L149" s="105">
        <v>26345</v>
      </c>
      <c r="M149" s="105">
        <v>13116</v>
      </c>
      <c r="N149" s="105">
        <v>4472</v>
      </c>
      <c r="O149" s="105">
        <v>10915</v>
      </c>
      <c r="P149" s="105">
        <v>36056</v>
      </c>
      <c r="Q149" s="105">
        <v>67438</v>
      </c>
      <c r="R149" s="105">
        <v>84379</v>
      </c>
      <c r="S149" s="105">
        <v>111598</v>
      </c>
      <c r="T149" s="105">
        <v>145051</v>
      </c>
      <c r="U149" s="105">
        <v>20998</v>
      </c>
      <c r="V149" s="105">
        <v>6732</v>
      </c>
      <c r="W149" s="105">
        <v>233890</v>
      </c>
      <c r="X149" s="105">
        <v>20070</v>
      </c>
      <c r="Y149" s="105">
        <v>7969</v>
      </c>
      <c r="Z149" s="105">
        <v>14400</v>
      </c>
    </row>
    <row r="150" spans="11:26" x14ac:dyDescent="0.25">
      <c r="K150" s="98">
        <v>43039</v>
      </c>
      <c r="L150" s="105">
        <v>252103</v>
      </c>
      <c r="M150" s="105">
        <v>31890</v>
      </c>
      <c r="N150" s="105">
        <v>4176</v>
      </c>
      <c r="O150" s="105">
        <v>35044</v>
      </c>
      <c r="P150" s="105">
        <v>290471</v>
      </c>
      <c r="Q150" s="105">
        <v>113530</v>
      </c>
      <c r="R150" s="105">
        <v>174618</v>
      </c>
      <c r="S150" s="105">
        <v>257857</v>
      </c>
      <c r="T150" s="105">
        <v>488421</v>
      </c>
      <c r="U150" s="105">
        <v>57363</v>
      </c>
      <c r="V150" s="105">
        <v>6204</v>
      </c>
      <c r="W150" s="105">
        <v>584264</v>
      </c>
      <c r="X150" s="105">
        <v>9595</v>
      </c>
      <c r="Y150" s="105">
        <v>13926</v>
      </c>
      <c r="Z150" s="105">
        <v>18350</v>
      </c>
    </row>
    <row r="151" spans="11:26" x14ac:dyDescent="0.25">
      <c r="K151" s="98">
        <v>43040</v>
      </c>
      <c r="L151" s="105">
        <v>25702</v>
      </c>
      <c r="M151" s="105">
        <v>22450</v>
      </c>
      <c r="N151" s="105">
        <v>1564</v>
      </c>
      <c r="O151" s="105">
        <v>214713</v>
      </c>
      <c r="P151" s="105">
        <v>109127</v>
      </c>
      <c r="Q151" s="105">
        <v>64934</v>
      </c>
      <c r="R151" s="105">
        <v>104074</v>
      </c>
      <c r="S151" s="105">
        <v>104585</v>
      </c>
      <c r="T151" s="105">
        <v>352776</v>
      </c>
      <c r="U151" s="105">
        <v>57743</v>
      </c>
      <c r="V151" s="105">
        <v>1941</v>
      </c>
      <c r="W151" s="105">
        <v>466032</v>
      </c>
      <c r="X151" s="105">
        <v>21207</v>
      </c>
      <c r="Y151" s="105">
        <v>24240</v>
      </c>
      <c r="Z151" s="105">
        <v>6270</v>
      </c>
    </row>
    <row r="152" spans="11:26" x14ac:dyDescent="0.25">
      <c r="K152" s="98">
        <v>43041</v>
      </c>
      <c r="L152" s="105">
        <v>29889</v>
      </c>
      <c r="M152" s="105">
        <v>15749</v>
      </c>
      <c r="N152" s="105">
        <v>5373</v>
      </c>
      <c r="O152" s="105">
        <v>35018</v>
      </c>
      <c r="P152" s="105">
        <v>48319</v>
      </c>
      <c r="Q152" s="105">
        <v>47036</v>
      </c>
      <c r="R152" s="105">
        <v>81501</v>
      </c>
      <c r="S152" s="105">
        <v>82817</v>
      </c>
      <c r="T152" s="105">
        <v>240900</v>
      </c>
      <c r="U152" s="105">
        <v>13897</v>
      </c>
      <c r="V152" s="105">
        <v>4578</v>
      </c>
      <c r="W152" s="105">
        <v>532584</v>
      </c>
      <c r="X152" s="105">
        <v>10069</v>
      </c>
      <c r="Y152" s="105">
        <v>45541</v>
      </c>
      <c r="Z152" s="105">
        <v>4521</v>
      </c>
    </row>
    <row r="153" spans="11:26" x14ac:dyDescent="0.25">
      <c r="K153" s="98">
        <v>43042</v>
      </c>
      <c r="L153" s="105">
        <v>45048</v>
      </c>
      <c r="M153" s="105">
        <v>31975</v>
      </c>
      <c r="N153" s="105">
        <v>1491</v>
      </c>
      <c r="O153" s="105">
        <v>68950</v>
      </c>
      <c r="P153" s="105">
        <v>240833</v>
      </c>
      <c r="Q153" s="105">
        <v>48009</v>
      </c>
      <c r="R153" s="105">
        <v>150483</v>
      </c>
      <c r="S153" s="105">
        <v>116771</v>
      </c>
      <c r="T153" s="105">
        <v>258127</v>
      </c>
      <c r="U153" s="105">
        <v>12037</v>
      </c>
      <c r="V153" s="105">
        <v>2773</v>
      </c>
      <c r="W153" s="105">
        <v>515297</v>
      </c>
      <c r="X153" s="105">
        <v>26919</v>
      </c>
      <c r="Y153" s="105">
        <v>16093</v>
      </c>
      <c r="Z153" s="105">
        <v>600</v>
      </c>
    </row>
    <row r="154" spans="11:26" x14ac:dyDescent="0.25">
      <c r="K154" s="98">
        <v>43045</v>
      </c>
      <c r="L154" s="105">
        <v>26814</v>
      </c>
      <c r="M154" s="105">
        <v>32470</v>
      </c>
      <c r="N154" s="105">
        <v>361</v>
      </c>
      <c r="O154" s="105">
        <v>17498</v>
      </c>
      <c r="P154" s="105">
        <v>208665</v>
      </c>
      <c r="Q154" s="105">
        <v>54183</v>
      </c>
      <c r="R154" s="105">
        <v>35840</v>
      </c>
      <c r="S154" s="105">
        <v>56890</v>
      </c>
      <c r="T154" s="105">
        <v>256969</v>
      </c>
      <c r="U154" s="105">
        <v>109743</v>
      </c>
      <c r="V154" s="105">
        <v>5929</v>
      </c>
      <c r="W154" s="105">
        <v>483782</v>
      </c>
      <c r="X154" s="105">
        <v>5612</v>
      </c>
      <c r="Y154" s="105">
        <v>25363</v>
      </c>
      <c r="Z154" s="105">
        <v>16806</v>
      </c>
    </row>
    <row r="155" spans="11:26" x14ac:dyDescent="0.25">
      <c r="K155" s="98">
        <v>43046</v>
      </c>
      <c r="L155" s="105">
        <v>40691</v>
      </c>
      <c r="M155" s="105">
        <v>22856</v>
      </c>
      <c r="N155" s="105">
        <v>1185</v>
      </c>
      <c r="O155" s="105">
        <v>28693</v>
      </c>
      <c r="P155" s="105">
        <v>67206</v>
      </c>
      <c r="Q155" s="105">
        <v>47919</v>
      </c>
      <c r="R155" s="105">
        <v>102324</v>
      </c>
      <c r="S155" s="105">
        <v>248893</v>
      </c>
      <c r="T155" s="105">
        <v>180944</v>
      </c>
      <c r="U155" s="105">
        <v>74310</v>
      </c>
      <c r="V155" s="105">
        <v>6752</v>
      </c>
      <c r="W155" s="105">
        <v>534632</v>
      </c>
      <c r="X155" s="105">
        <v>10890</v>
      </c>
      <c r="Y155" s="105">
        <v>17193</v>
      </c>
      <c r="Z155" s="105">
        <v>23107</v>
      </c>
    </row>
    <row r="156" spans="11:26" x14ac:dyDescent="0.25">
      <c r="K156" s="98">
        <v>43047</v>
      </c>
      <c r="L156" s="105">
        <v>30019</v>
      </c>
      <c r="M156" s="105">
        <v>60048</v>
      </c>
      <c r="N156" s="105">
        <v>3208</v>
      </c>
      <c r="O156" s="105">
        <v>115820</v>
      </c>
      <c r="P156" s="105">
        <v>25953</v>
      </c>
      <c r="Q156" s="105">
        <v>149282</v>
      </c>
      <c r="R156" s="105">
        <v>107316</v>
      </c>
      <c r="S156" s="105">
        <v>349771</v>
      </c>
      <c r="T156" s="105">
        <v>384809</v>
      </c>
      <c r="U156" s="105">
        <v>22293</v>
      </c>
      <c r="V156" s="105">
        <v>8807</v>
      </c>
      <c r="W156" s="105">
        <v>487642</v>
      </c>
      <c r="X156" s="105">
        <v>39177</v>
      </c>
      <c r="Y156" s="105">
        <v>14810</v>
      </c>
      <c r="Z156" s="105">
        <v>2502</v>
      </c>
    </row>
    <row r="157" spans="11:26" x14ac:dyDescent="0.25">
      <c r="K157" s="98">
        <v>43048</v>
      </c>
      <c r="L157" s="105">
        <v>30050</v>
      </c>
      <c r="M157" s="105">
        <v>131574</v>
      </c>
      <c r="N157" s="105">
        <v>3986</v>
      </c>
      <c r="O157" s="105">
        <v>50978</v>
      </c>
      <c r="P157" s="105">
        <v>29189</v>
      </c>
      <c r="Q157" s="105">
        <v>69894</v>
      </c>
      <c r="R157" s="105">
        <v>127242</v>
      </c>
      <c r="S157" s="105">
        <v>209954</v>
      </c>
      <c r="T157" s="105">
        <v>275527</v>
      </c>
      <c r="U157" s="105">
        <v>66687</v>
      </c>
      <c r="V157" s="105">
        <v>6549</v>
      </c>
      <c r="W157" s="105">
        <v>627729</v>
      </c>
      <c r="X157" s="105">
        <v>32594</v>
      </c>
      <c r="Y157" s="105">
        <v>2343</v>
      </c>
      <c r="Z157" s="105">
        <v>1248</v>
      </c>
    </row>
    <row r="158" spans="11:26" x14ac:dyDescent="0.25">
      <c r="K158" s="98">
        <v>43049</v>
      </c>
      <c r="L158" s="105">
        <v>31853</v>
      </c>
      <c r="M158" s="105">
        <v>240697</v>
      </c>
      <c r="N158" s="105">
        <v>4345</v>
      </c>
      <c r="O158" s="105">
        <v>26574</v>
      </c>
      <c r="P158" s="105">
        <v>68137</v>
      </c>
      <c r="Q158" s="105">
        <v>251148</v>
      </c>
      <c r="R158" s="105">
        <v>78836</v>
      </c>
      <c r="S158" s="105">
        <v>190831</v>
      </c>
      <c r="T158" s="105">
        <v>261517</v>
      </c>
      <c r="U158" s="105">
        <v>44901</v>
      </c>
      <c r="V158" s="105">
        <v>8650</v>
      </c>
      <c r="W158" s="105">
        <v>648169</v>
      </c>
      <c r="X158" s="105">
        <v>25158</v>
      </c>
      <c r="Y158" s="105">
        <v>8639</v>
      </c>
      <c r="Z158" s="105">
        <v>66950</v>
      </c>
    </row>
    <row r="159" spans="11:26" x14ac:dyDescent="0.25">
      <c r="K159" s="98">
        <v>43052</v>
      </c>
      <c r="L159" s="105">
        <v>43863</v>
      </c>
      <c r="M159" s="105">
        <v>79775</v>
      </c>
      <c r="N159" s="105">
        <v>5019</v>
      </c>
      <c r="O159" s="105">
        <v>44589</v>
      </c>
      <c r="P159" s="105">
        <v>237537</v>
      </c>
      <c r="Q159" s="105">
        <v>82542</v>
      </c>
      <c r="R159" s="105">
        <v>99553</v>
      </c>
      <c r="S159" s="105">
        <v>336652</v>
      </c>
      <c r="T159" s="105">
        <v>493546</v>
      </c>
      <c r="U159" s="105">
        <v>39749</v>
      </c>
      <c r="V159" s="105">
        <v>11385</v>
      </c>
      <c r="W159" s="105">
        <v>563942</v>
      </c>
      <c r="X159" s="105">
        <v>60986</v>
      </c>
      <c r="Y159" s="105">
        <v>20167</v>
      </c>
      <c r="Z159" s="105">
        <v>32600</v>
      </c>
    </row>
    <row r="160" spans="11:26" x14ac:dyDescent="0.25">
      <c r="K160" s="98">
        <v>43053</v>
      </c>
      <c r="L160" s="105">
        <v>74626</v>
      </c>
      <c r="M160" s="105">
        <v>38594</v>
      </c>
      <c r="N160" s="105">
        <v>7800</v>
      </c>
      <c r="O160" s="105">
        <v>65898</v>
      </c>
      <c r="P160" s="105">
        <v>100736</v>
      </c>
      <c r="Q160" s="105">
        <v>129294</v>
      </c>
      <c r="R160" s="105">
        <v>114989</v>
      </c>
      <c r="S160" s="105">
        <v>187272</v>
      </c>
      <c r="T160" s="105">
        <v>685316</v>
      </c>
      <c r="U160" s="105">
        <v>10319</v>
      </c>
      <c r="V160" s="105">
        <v>7779</v>
      </c>
      <c r="W160" s="105">
        <v>681408</v>
      </c>
      <c r="X160" s="105">
        <v>19758</v>
      </c>
      <c r="Y160" s="105">
        <v>7729</v>
      </c>
      <c r="Z160" s="105">
        <v>6150</v>
      </c>
    </row>
    <row r="161" spans="11:26" x14ac:dyDescent="0.25">
      <c r="K161" s="98">
        <v>43054</v>
      </c>
      <c r="L161" s="105">
        <v>33348</v>
      </c>
      <c r="M161" s="105">
        <v>61954</v>
      </c>
      <c r="N161" s="105">
        <v>4791</v>
      </c>
      <c r="O161" s="105">
        <v>156559</v>
      </c>
      <c r="P161" s="105">
        <v>229377</v>
      </c>
      <c r="Q161" s="105">
        <v>87060</v>
      </c>
      <c r="R161" s="105">
        <v>119831</v>
      </c>
      <c r="S161" s="105">
        <v>239510</v>
      </c>
      <c r="T161" s="105">
        <v>2202026</v>
      </c>
      <c r="U161" s="105">
        <v>25701</v>
      </c>
      <c r="V161" s="105">
        <v>8079</v>
      </c>
      <c r="W161" s="105">
        <v>571478</v>
      </c>
      <c r="X161" s="105">
        <v>26696</v>
      </c>
      <c r="Y161" s="105">
        <v>44483</v>
      </c>
      <c r="Z161" s="105">
        <v>30939</v>
      </c>
    </row>
    <row r="162" spans="11:26" x14ac:dyDescent="0.25">
      <c r="K162" s="98">
        <v>43055</v>
      </c>
      <c r="L162" s="105">
        <v>26924</v>
      </c>
      <c r="M162" s="105">
        <v>87782</v>
      </c>
      <c r="N162" s="105">
        <v>1582</v>
      </c>
      <c r="O162" s="105">
        <v>88657</v>
      </c>
      <c r="P162" s="105">
        <v>51985</v>
      </c>
      <c r="Q162" s="105">
        <v>46468</v>
      </c>
      <c r="R162" s="105">
        <v>79713</v>
      </c>
      <c r="S162" s="105">
        <v>154222</v>
      </c>
      <c r="T162" s="105">
        <v>639021</v>
      </c>
      <c r="U162" s="105">
        <v>40539</v>
      </c>
      <c r="V162" s="105">
        <v>10707</v>
      </c>
      <c r="W162" s="105">
        <v>612607</v>
      </c>
      <c r="X162" s="105">
        <v>14594</v>
      </c>
      <c r="Y162" s="105">
        <v>17393</v>
      </c>
      <c r="Z162" s="105">
        <v>7077</v>
      </c>
    </row>
    <row r="163" spans="11:26" x14ac:dyDescent="0.25">
      <c r="K163" s="98">
        <v>43056</v>
      </c>
      <c r="L163" s="105">
        <v>30607</v>
      </c>
      <c r="M163" s="105">
        <v>61450</v>
      </c>
      <c r="N163" s="105">
        <v>5785</v>
      </c>
      <c r="O163" s="105">
        <v>34735</v>
      </c>
      <c r="P163" s="105">
        <v>63044</v>
      </c>
      <c r="Q163" s="105">
        <v>115891</v>
      </c>
      <c r="R163" s="105">
        <v>87755</v>
      </c>
      <c r="S163" s="105">
        <v>174110</v>
      </c>
      <c r="T163" s="105">
        <v>1241905</v>
      </c>
      <c r="U163" s="105">
        <v>13535</v>
      </c>
      <c r="V163" s="105">
        <v>8151</v>
      </c>
      <c r="W163" s="105">
        <v>945499</v>
      </c>
      <c r="X163" s="105">
        <v>65446</v>
      </c>
      <c r="Y163" s="105">
        <v>10925</v>
      </c>
      <c r="Z163" s="105">
        <v>6571</v>
      </c>
    </row>
    <row r="164" spans="11:26" x14ac:dyDescent="0.25">
      <c r="K164" s="98">
        <v>43059</v>
      </c>
      <c r="L164" s="105">
        <v>55980</v>
      </c>
      <c r="M164" s="105">
        <v>35144</v>
      </c>
      <c r="N164" s="105">
        <v>5321</v>
      </c>
      <c r="O164" s="105">
        <v>28298</v>
      </c>
      <c r="P164" s="105">
        <v>22317</v>
      </c>
      <c r="Q164" s="105">
        <v>98500</v>
      </c>
      <c r="R164" s="105">
        <v>87354</v>
      </c>
      <c r="S164" s="105">
        <v>188520</v>
      </c>
      <c r="T164" s="105">
        <v>1145300</v>
      </c>
      <c r="U164" s="105">
        <v>24728</v>
      </c>
      <c r="V164" s="105">
        <v>6356</v>
      </c>
      <c r="W164" s="105">
        <v>387208</v>
      </c>
      <c r="X164" s="105">
        <v>7263</v>
      </c>
      <c r="Y164" s="105">
        <v>25013</v>
      </c>
      <c r="Z164" s="105">
        <v>17560</v>
      </c>
    </row>
    <row r="165" spans="11:26" x14ac:dyDescent="0.25">
      <c r="K165" s="98">
        <v>43060</v>
      </c>
      <c r="L165" s="105">
        <v>12604</v>
      </c>
      <c r="M165" s="105">
        <v>101999</v>
      </c>
      <c r="N165" s="105">
        <v>2513</v>
      </c>
      <c r="O165" s="105">
        <v>48509</v>
      </c>
      <c r="P165" s="105">
        <v>79167</v>
      </c>
      <c r="Q165" s="105">
        <v>65100</v>
      </c>
      <c r="R165" s="105">
        <v>255338</v>
      </c>
      <c r="S165" s="105">
        <v>156655</v>
      </c>
      <c r="T165" s="105">
        <v>747619</v>
      </c>
      <c r="U165" s="105">
        <v>60299</v>
      </c>
      <c r="V165" s="105">
        <v>7870</v>
      </c>
      <c r="W165" s="105">
        <v>412562</v>
      </c>
      <c r="X165" s="105">
        <v>18789</v>
      </c>
      <c r="Y165" s="105">
        <v>7932</v>
      </c>
      <c r="Z165" s="105">
        <v>2531</v>
      </c>
    </row>
    <row r="166" spans="11:26" x14ac:dyDescent="0.25">
      <c r="K166" s="98">
        <v>43061</v>
      </c>
      <c r="L166" s="105">
        <v>8514</v>
      </c>
      <c r="M166" s="105">
        <v>103618</v>
      </c>
      <c r="N166" s="105">
        <v>16720</v>
      </c>
      <c r="O166" s="105">
        <v>60640</v>
      </c>
      <c r="P166" s="105">
        <v>58340</v>
      </c>
      <c r="Q166" s="105">
        <v>12006</v>
      </c>
      <c r="R166" s="105">
        <v>779118</v>
      </c>
      <c r="S166" s="105">
        <v>89224</v>
      </c>
      <c r="T166" s="105">
        <v>997708</v>
      </c>
      <c r="U166" s="105">
        <v>16430</v>
      </c>
      <c r="V166" s="105">
        <v>8778</v>
      </c>
      <c r="W166" s="105">
        <v>309981</v>
      </c>
      <c r="X166" s="105">
        <v>5905</v>
      </c>
      <c r="Y166" s="105">
        <v>76730</v>
      </c>
      <c r="Z166" s="105">
        <v>3125</v>
      </c>
    </row>
    <row r="167" spans="11:26" x14ac:dyDescent="0.25">
      <c r="K167" s="98">
        <v>43062</v>
      </c>
      <c r="L167" s="105">
        <v>9522</v>
      </c>
      <c r="M167" s="105">
        <v>33535</v>
      </c>
      <c r="N167" s="105">
        <v>1173</v>
      </c>
      <c r="O167" s="105">
        <v>175639</v>
      </c>
      <c r="P167" s="105">
        <v>35882</v>
      </c>
      <c r="Q167" s="105">
        <v>14266</v>
      </c>
      <c r="R167" s="105">
        <v>108197</v>
      </c>
      <c r="S167" s="105">
        <v>84883</v>
      </c>
      <c r="T167" s="105">
        <v>808487</v>
      </c>
      <c r="U167" s="105">
        <v>4634</v>
      </c>
      <c r="V167" s="105">
        <v>10810</v>
      </c>
      <c r="W167" s="105">
        <v>157265</v>
      </c>
      <c r="X167" s="105">
        <v>13578</v>
      </c>
      <c r="Y167" s="105">
        <v>83060</v>
      </c>
      <c r="Z167" s="105">
        <v>38956</v>
      </c>
    </row>
    <row r="168" spans="11:26" x14ac:dyDescent="0.25">
      <c r="K168" s="98">
        <v>43063</v>
      </c>
      <c r="L168" s="105">
        <v>38934</v>
      </c>
      <c r="M168" s="105">
        <v>43348</v>
      </c>
      <c r="N168" s="105">
        <v>1425</v>
      </c>
      <c r="O168" s="105">
        <v>41110</v>
      </c>
      <c r="P168" s="105">
        <v>35286</v>
      </c>
      <c r="Q168" s="105">
        <v>36379</v>
      </c>
      <c r="R168" s="105">
        <v>191814</v>
      </c>
      <c r="S168" s="105">
        <v>145077</v>
      </c>
      <c r="T168" s="105">
        <v>276420</v>
      </c>
      <c r="U168" s="105">
        <v>43076</v>
      </c>
      <c r="V168" s="105">
        <v>4400</v>
      </c>
      <c r="W168" s="105">
        <v>150650</v>
      </c>
      <c r="X168" s="105">
        <v>21724</v>
      </c>
      <c r="Y168" s="105">
        <v>37428</v>
      </c>
      <c r="Z168" s="105">
        <v>6300</v>
      </c>
    </row>
    <row r="169" spans="11:26" x14ac:dyDescent="0.25">
      <c r="K169" s="98">
        <v>43066</v>
      </c>
      <c r="L169" s="105">
        <v>27998</v>
      </c>
      <c r="M169" s="105">
        <v>50208</v>
      </c>
      <c r="N169" s="105">
        <v>1799</v>
      </c>
      <c r="O169" s="105">
        <v>108645</v>
      </c>
      <c r="P169" s="105">
        <v>15513</v>
      </c>
      <c r="Q169" s="105">
        <v>49251</v>
      </c>
      <c r="R169" s="105">
        <v>255263</v>
      </c>
      <c r="S169" s="105">
        <v>123099</v>
      </c>
      <c r="T169" s="105">
        <v>496726</v>
      </c>
      <c r="U169" s="105">
        <v>21202</v>
      </c>
      <c r="V169" s="105">
        <v>4480</v>
      </c>
      <c r="W169" s="105">
        <v>405808</v>
      </c>
      <c r="X169" s="105">
        <v>33448</v>
      </c>
      <c r="Y169" s="105">
        <v>31020</v>
      </c>
      <c r="Z169" s="105">
        <v>2276</v>
      </c>
    </row>
    <row r="170" spans="11:26" x14ac:dyDescent="0.25">
      <c r="K170" s="98">
        <v>43067</v>
      </c>
      <c r="L170" s="105">
        <v>44294</v>
      </c>
      <c r="M170" s="105">
        <v>27724</v>
      </c>
      <c r="N170" s="105">
        <v>8871</v>
      </c>
      <c r="O170" s="105">
        <v>59739</v>
      </c>
      <c r="P170" s="105">
        <v>49865</v>
      </c>
      <c r="Q170" s="105">
        <v>67362</v>
      </c>
      <c r="R170" s="105">
        <v>184546</v>
      </c>
      <c r="S170" s="105">
        <v>192829</v>
      </c>
      <c r="T170" s="105">
        <v>294792</v>
      </c>
      <c r="U170" s="105">
        <v>36236</v>
      </c>
      <c r="V170" s="105">
        <v>8433</v>
      </c>
      <c r="W170" s="105">
        <v>677241</v>
      </c>
      <c r="X170" s="105">
        <v>31848</v>
      </c>
      <c r="Y170" s="105">
        <v>23931</v>
      </c>
      <c r="Z170" s="105">
        <v>11818</v>
      </c>
    </row>
    <row r="171" spans="11:26" x14ac:dyDescent="0.25">
      <c r="K171" s="98">
        <v>43068</v>
      </c>
      <c r="L171" s="105">
        <v>142746</v>
      </c>
      <c r="M171" s="105">
        <v>106142</v>
      </c>
      <c r="N171" s="105">
        <v>5988</v>
      </c>
      <c r="O171" s="105">
        <v>98402</v>
      </c>
      <c r="P171" s="105">
        <v>202262</v>
      </c>
      <c r="Q171" s="105">
        <v>36954</v>
      </c>
      <c r="R171" s="105">
        <v>220653</v>
      </c>
      <c r="S171" s="105">
        <v>237132</v>
      </c>
      <c r="T171" s="105">
        <v>348615</v>
      </c>
      <c r="U171" s="105">
        <v>99702</v>
      </c>
      <c r="V171" s="105">
        <v>19758</v>
      </c>
      <c r="W171" s="105">
        <v>391294</v>
      </c>
      <c r="X171" s="105">
        <v>36835</v>
      </c>
      <c r="Y171" s="105">
        <v>8446</v>
      </c>
      <c r="Z171" s="105">
        <v>2933</v>
      </c>
    </row>
    <row r="172" spans="11:26" x14ac:dyDescent="0.25">
      <c r="K172" s="98">
        <v>43069</v>
      </c>
      <c r="L172" s="105">
        <v>70716</v>
      </c>
      <c r="M172" s="105">
        <v>59373</v>
      </c>
      <c r="N172" s="105">
        <v>8789</v>
      </c>
      <c r="O172" s="105">
        <v>101399</v>
      </c>
      <c r="P172" s="105">
        <v>165675</v>
      </c>
      <c r="Q172" s="105">
        <v>157422</v>
      </c>
      <c r="R172" s="105">
        <v>1141902</v>
      </c>
      <c r="S172" s="105">
        <v>200124</v>
      </c>
      <c r="T172" s="105">
        <v>1763017</v>
      </c>
      <c r="U172" s="105">
        <v>50926</v>
      </c>
      <c r="V172" s="105">
        <v>5402</v>
      </c>
      <c r="W172" s="105">
        <v>933791</v>
      </c>
      <c r="X172" s="105">
        <v>49790</v>
      </c>
      <c r="Y172" s="105">
        <v>53851</v>
      </c>
      <c r="Z172" s="105">
        <v>12288</v>
      </c>
    </row>
    <row r="173" spans="11:26" x14ac:dyDescent="0.25">
      <c r="K173" s="98">
        <v>43070</v>
      </c>
      <c r="L173" s="105">
        <v>27379</v>
      </c>
      <c r="M173" s="105">
        <v>41699</v>
      </c>
      <c r="N173" s="105">
        <v>3137</v>
      </c>
      <c r="O173" s="105">
        <v>113555</v>
      </c>
      <c r="P173" s="105">
        <v>47479</v>
      </c>
      <c r="Q173" s="105">
        <v>75905</v>
      </c>
      <c r="R173" s="105">
        <v>195276</v>
      </c>
      <c r="S173" s="105">
        <v>305792</v>
      </c>
      <c r="T173" s="105">
        <v>679326</v>
      </c>
      <c r="U173" s="105">
        <v>113439</v>
      </c>
      <c r="V173" s="105">
        <v>6432</v>
      </c>
      <c r="W173" s="105">
        <v>589294</v>
      </c>
      <c r="X173" s="105">
        <v>22591</v>
      </c>
      <c r="Y173" s="105">
        <v>29392</v>
      </c>
      <c r="Z173" s="105">
        <v>65915</v>
      </c>
    </row>
    <row r="174" spans="11:26" x14ac:dyDescent="0.25">
      <c r="K174" s="98">
        <v>43073</v>
      </c>
      <c r="L174" s="105">
        <v>26431</v>
      </c>
      <c r="M174" s="105">
        <v>32940</v>
      </c>
      <c r="N174" s="105">
        <v>2145</v>
      </c>
      <c r="O174" s="105">
        <v>58138</v>
      </c>
      <c r="P174" s="105">
        <v>34624</v>
      </c>
      <c r="Q174" s="105">
        <v>44997</v>
      </c>
      <c r="R174" s="105">
        <v>235806</v>
      </c>
      <c r="S174" s="105">
        <v>327261</v>
      </c>
      <c r="T174" s="105">
        <v>324171</v>
      </c>
      <c r="U174" s="105">
        <v>78633</v>
      </c>
      <c r="V174" s="105">
        <v>8214</v>
      </c>
      <c r="W174" s="105">
        <v>286006</v>
      </c>
      <c r="X174" s="105">
        <v>27011</v>
      </c>
      <c r="Y174" s="105">
        <v>31139</v>
      </c>
      <c r="Z174" s="105">
        <v>13492</v>
      </c>
    </row>
    <row r="175" spans="11:26" x14ac:dyDescent="0.25">
      <c r="K175" s="98">
        <v>43074</v>
      </c>
      <c r="L175" s="105">
        <v>108913</v>
      </c>
      <c r="M175" s="105">
        <v>25666</v>
      </c>
      <c r="N175" s="105">
        <v>19735</v>
      </c>
      <c r="O175" s="105">
        <v>53094</v>
      </c>
      <c r="P175" s="105">
        <v>30722</v>
      </c>
      <c r="Q175" s="105">
        <v>113116</v>
      </c>
      <c r="R175" s="105">
        <v>160748</v>
      </c>
      <c r="S175" s="105">
        <v>286846</v>
      </c>
      <c r="T175" s="105">
        <v>249562</v>
      </c>
      <c r="U175" s="105">
        <v>14648</v>
      </c>
      <c r="V175" s="105">
        <v>6806</v>
      </c>
      <c r="W175" s="105">
        <v>325595</v>
      </c>
      <c r="X175" s="105">
        <v>8689</v>
      </c>
      <c r="Y175" s="105">
        <v>29306</v>
      </c>
      <c r="Z175" s="105">
        <v>1170</v>
      </c>
    </row>
    <row r="176" spans="11:26" x14ac:dyDescent="0.25">
      <c r="K176" s="98">
        <v>43075</v>
      </c>
      <c r="L176" s="105">
        <v>40686</v>
      </c>
      <c r="M176" s="105">
        <v>73233</v>
      </c>
      <c r="N176" s="105">
        <v>21565</v>
      </c>
      <c r="O176" s="105">
        <v>63927</v>
      </c>
      <c r="P176" s="105">
        <v>83754</v>
      </c>
      <c r="Q176" s="105">
        <v>95992</v>
      </c>
      <c r="R176" s="105">
        <v>139517</v>
      </c>
      <c r="S176" s="105">
        <v>220954</v>
      </c>
      <c r="T176" s="105">
        <v>1146352</v>
      </c>
      <c r="U176" s="105">
        <v>21659</v>
      </c>
      <c r="V176" s="105">
        <v>8165</v>
      </c>
      <c r="W176" s="105">
        <v>423724</v>
      </c>
      <c r="X176" s="105">
        <v>16774</v>
      </c>
      <c r="Y176" s="105">
        <v>47397</v>
      </c>
      <c r="Z176" s="105">
        <v>2250</v>
      </c>
    </row>
    <row r="177" spans="11:26" x14ac:dyDescent="0.25">
      <c r="K177" s="98">
        <v>43076</v>
      </c>
      <c r="L177" s="105">
        <v>36827</v>
      </c>
      <c r="M177" s="105">
        <v>16973</v>
      </c>
      <c r="N177" s="105">
        <v>1164</v>
      </c>
      <c r="O177" s="105">
        <v>46239</v>
      </c>
      <c r="P177" s="105">
        <v>37364</v>
      </c>
      <c r="Q177" s="105">
        <v>42827</v>
      </c>
      <c r="R177" s="105">
        <v>156237</v>
      </c>
      <c r="S177" s="105">
        <v>104786</v>
      </c>
      <c r="T177" s="105">
        <v>813863</v>
      </c>
      <c r="U177" s="105">
        <v>13696</v>
      </c>
      <c r="V177" s="105">
        <v>3089</v>
      </c>
      <c r="W177" s="105">
        <v>473461</v>
      </c>
      <c r="X177" s="105">
        <v>11248</v>
      </c>
      <c r="Y177" s="105">
        <v>8616</v>
      </c>
      <c r="Z177" s="105">
        <v>5095</v>
      </c>
    </row>
    <row r="178" spans="11:26" x14ac:dyDescent="0.25">
      <c r="K178" s="98">
        <v>43077</v>
      </c>
      <c r="L178" s="105">
        <v>15639</v>
      </c>
      <c r="M178" s="105">
        <v>66254</v>
      </c>
      <c r="N178" s="105">
        <v>788</v>
      </c>
      <c r="O178" s="105">
        <v>60335</v>
      </c>
      <c r="P178" s="105">
        <v>31552</v>
      </c>
      <c r="Q178" s="105">
        <v>29515</v>
      </c>
      <c r="R178" s="105">
        <v>96734</v>
      </c>
      <c r="S178" s="105">
        <v>390297</v>
      </c>
      <c r="T178" s="105">
        <v>1044638</v>
      </c>
      <c r="U178" s="105">
        <v>28455</v>
      </c>
      <c r="V178" s="105">
        <v>6267</v>
      </c>
      <c r="W178" s="105">
        <v>710779</v>
      </c>
      <c r="X178" s="105">
        <v>25111</v>
      </c>
      <c r="Y178" s="105">
        <v>6938</v>
      </c>
      <c r="Z178" s="105">
        <v>10</v>
      </c>
    </row>
    <row r="179" spans="11:26" x14ac:dyDescent="0.25">
      <c r="K179" s="98">
        <v>43080</v>
      </c>
      <c r="L179" s="105">
        <v>30737</v>
      </c>
      <c r="M179" s="105">
        <v>50680</v>
      </c>
      <c r="N179" s="105">
        <v>3741</v>
      </c>
      <c r="O179" s="105">
        <v>42388</v>
      </c>
      <c r="P179" s="105">
        <v>17054</v>
      </c>
      <c r="Q179" s="105">
        <v>21946</v>
      </c>
      <c r="R179" s="105">
        <v>136989</v>
      </c>
      <c r="S179" s="105">
        <v>130753</v>
      </c>
      <c r="T179" s="105">
        <v>372734</v>
      </c>
      <c r="U179" s="105">
        <v>16758</v>
      </c>
      <c r="V179" s="105">
        <v>4323</v>
      </c>
      <c r="W179" s="105">
        <v>166997</v>
      </c>
      <c r="X179" s="105">
        <v>18498</v>
      </c>
      <c r="Y179" s="105">
        <v>9656</v>
      </c>
      <c r="Z179" s="105">
        <v>17713</v>
      </c>
    </row>
    <row r="180" spans="11:26" x14ac:dyDescent="0.25">
      <c r="K180" s="98">
        <v>43081</v>
      </c>
      <c r="L180" s="105">
        <v>64416</v>
      </c>
      <c r="M180" s="105">
        <v>50166</v>
      </c>
      <c r="N180" s="105">
        <v>1054</v>
      </c>
      <c r="O180" s="105">
        <v>90316</v>
      </c>
      <c r="P180" s="105">
        <v>35034</v>
      </c>
      <c r="Q180" s="105">
        <v>65142</v>
      </c>
      <c r="R180" s="105">
        <v>136947</v>
      </c>
      <c r="S180" s="105">
        <v>271456</v>
      </c>
      <c r="T180" s="105">
        <v>232930</v>
      </c>
      <c r="U180" s="105">
        <v>77019</v>
      </c>
      <c r="V180" s="105">
        <v>4294</v>
      </c>
      <c r="W180" s="105">
        <v>468076</v>
      </c>
      <c r="X180" s="105">
        <v>14594</v>
      </c>
      <c r="Y180" s="105">
        <v>43669</v>
      </c>
      <c r="Z180" s="105">
        <v>16277</v>
      </c>
    </row>
    <row r="181" spans="11:26" x14ac:dyDescent="0.25">
      <c r="K181" s="98">
        <v>43082</v>
      </c>
      <c r="L181" s="105">
        <v>2596131</v>
      </c>
      <c r="M181" s="105">
        <v>35275</v>
      </c>
      <c r="N181" s="105">
        <v>20289</v>
      </c>
      <c r="O181" s="105">
        <v>76270</v>
      </c>
      <c r="P181" s="105">
        <v>37785</v>
      </c>
      <c r="Q181" s="105">
        <v>71875</v>
      </c>
      <c r="R181" s="105">
        <v>115025</v>
      </c>
      <c r="S181" s="105">
        <v>428117</v>
      </c>
      <c r="T181" s="105">
        <v>449632</v>
      </c>
      <c r="U181" s="105">
        <v>19114</v>
      </c>
      <c r="V181" s="105">
        <v>44971</v>
      </c>
      <c r="W181" s="105">
        <v>808597</v>
      </c>
      <c r="X181" s="105">
        <v>30970</v>
      </c>
      <c r="Y181" s="105">
        <v>58272</v>
      </c>
      <c r="Z181" s="105">
        <v>18920</v>
      </c>
    </row>
    <row r="182" spans="11:26" x14ac:dyDescent="0.25">
      <c r="K182" s="98">
        <v>43083</v>
      </c>
      <c r="L182" s="105">
        <v>281010</v>
      </c>
      <c r="M182" s="105">
        <v>176336</v>
      </c>
      <c r="N182" s="105">
        <v>4024</v>
      </c>
      <c r="O182" s="105">
        <v>122293</v>
      </c>
      <c r="P182" s="105">
        <v>135081</v>
      </c>
      <c r="Q182" s="105">
        <v>88554</v>
      </c>
      <c r="R182" s="105">
        <v>450578</v>
      </c>
      <c r="S182" s="105">
        <v>683799</v>
      </c>
      <c r="T182" s="105">
        <v>872037</v>
      </c>
      <c r="U182" s="105">
        <v>363274</v>
      </c>
      <c r="V182" s="105">
        <v>5550</v>
      </c>
      <c r="W182" s="105">
        <v>1454764</v>
      </c>
      <c r="X182" s="105">
        <v>29236</v>
      </c>
      <c r="Y182" s="105">
        <v>296181</v>
      </c>
      <c r="Z182" s="105">
        <v>13652</v>
      </c>
    </row>
    <row r="183" spans="11:26" x14ac:dyDescent="0.25">
      <c r="K183" s="98">
        <v>43084</v>
      </c>
      <c r="L183" s="105">
        <v>399560</v>
      </c>
      <c r="M183" s="105">
        <v>141223</v>
      </c>
      <c r="N183" s="105">
        <v>16285</v>
      </c>
      <c r="O183" s="105">
        <v>110749</v>
      </c>
      <c r="P183" s="105">
        <v>210700</v>
      </c>
      <c r="Q183" s="105">
        <v>188735</v>
      </c>
      <c r="R183" s="105">
        <v>300563</v>
      </c>
      <c r="S183" s="105">
        <v>698077</v>
      </c>
      <c r="T183" s="105">
        <v>863497</v>
      </c>
      <c r="U183" s="105">
        <v>153790</v>
      </c>
      <c r="V183" s="105">
        <v>3346</v>
      </c>
      <c r="W183" s="105">
        <v>878937</v>
      </c>
      <c r="X183" s="105">
        <v>89738</v>
      </c>
      <c r="Y183" s="105">
        <v>445663</v>
      </c>
      <c r="Z183" s="105">
        <v>1550</v>
      </c>
    </row>
    <row r="184" spans="11:26" x14ac:dyDescent="0.25">
      <c r="K184" s="98">
        <v>43087</v>
      </c>
      <c r="L184" s="105">
        <v>102696</v>
      </c>
      <c r="M184" s="105">
        <v>47910</v>
      </c>
      <c r="N184" s="105">
        <v>5302</v>
      </c>
      <c r="O184" s="105">
        <v>75273</v>
      </c>
      <c r="P184" s="105">
        <v>49914</v>
      </c>
      <c r="Q184" s="105">
        <v>74774</v>
      </c>
      <c r="R184" s="105">
        <v>142315</v>
      </c>
      <c r="S184" s="105">
        <v>392381</v>
      </c>
      <c r="T184" s="105">
        <v>959922</v>
      </c>
      <c r="U184" s="105">
        <v>129795</v>
      </c>
      <c r="V184" s="105">
        <v>12623</v>
      </c>
      <c r="W184" s="105">
        <v>866844</v>
      </c>
      <c r="X184" s="105">
        <v>33041</v>
      </c>
      <c r="Y184" s="105">
        <v>85867</v>
      </c>
      <c r="Z184" s="105">
        <v>115656</v>
      </c>
    </row>
    <row r="185" spans="11:26" x14ac:dyDescent="0.25">
      <c r="K185" s="98">
        <v>43088</v>
      </c>
      <c r="L185" s="105">
        <v>45838</v>
      </c>
      <c r="M185" s="105">
        <v>80241</v>
      </c>
      <c r="N185" s="105">
        <v>3512</v>
      </c>
      <c r="O185" s="105">
        <v>42979</v>
      </c>
      <c r="P185" s="105">
        <v>28565</v>
      </c>
      <c r="Q185" s="105">
        <v>87924</v>
      </c>
      <c r="R185" s="105">
        <v>186416</v>
      </c>
      <c r="S185" s="105">
        <v>319026</v>
      </c>
      <c r="T185" s="105">
        <v>421714</v>
      </c>
      <c r="U185" s="105">
        <v>231056</v>
      </c>
      <c r="V185" s="105">
        <v>12160</v>
      </c>
      <c r="W185" s="105">
        <v>693382</v>
      </c>
      <c r="X185" s="105">
        <v>16281</v>
      </c>
      <c r="Y185" s="105">
        <v>31632</v>
      </c>
      <c r="Z185" s="105">
        <v>15645</v>
      </c>
    </row>
    <row r="186" spans="11:26" x14ac:dyDescent="0.25">
      <c r="K186" s="98">
        <v>43089</v>
      </c>
      <c r="L186" s="105">
        <v>56232</v>
      </c>
      <c r="M186" s="105">
        <v>121763</v>
      </c>
      <c r="N186" s="105">
        <v>6339</v>
      </c>
      <c r="O186" s="105">
        <v>51352</v>
      </c>
      <c r="P186" s="105">
        <v>87274</v>
      </c>
      <c r="Q186" s="105">
        <v>196362</v>
      </c>
      <c r="R186" s="105">
        <v>136218</v>
      </c>
      <c r="S186" s="105">
        <v>374051</v>
      </c>
      <c r="T186" s="105">
        <v>717138</v>
      </c>
      <c r="U186" s="105">
        <v>67410</v>
      </c>
      <c r="V186" s="105">
        <v>8080</v>
      </c>
      <c r="W186" s="105">
        <v>1732568</v>
      </c>
      <c r="X186" s="105">
        <v>31849</v>
      </c>
      <c r="Y186" s="105">
        <v>33447</v>
      </c>
      <c r="Z186" s="105">
        <v>8445</v>
      </c>
    </row>
    <row r="187" spans="11:26" x14ac:dyDescent="0.25">
      <c r="K187" s="98">
        <v>43090</v>
      </c>
      <c r="L187" s="105">
        <v>140154</v>
      </c>
      <c r="M187" s="105">
        <v>10323242</v>
      </c>
      <c r="N187" s="105">
        <v>3845</v>
      </c>
      <c r="O187" s="105">
        <v>83101</v>
      </c>
      <c r="P187" s="105">
        <v>62994</v>
      </c>
      <c r="Q187" s="105">
        <v>69971</v>
      </c>
      <c r="R187" s="105">
        <v>84543</v>
      </c>
      <c r="S187" s="105">
        <v>238564</v>
      </c>
      <c r="T187" s="105">
        <v>603867</v>
      </c>
      <c r="U187" s="105">
        <v>48037</v>
      </c>
      <c r="V187" s="105">
        <v>10127</v>
      </c>
      <c r="W187" s="105">
        <v>530684</v>
      </c>
      <c r="X187" s="105">
        <v>26725</v>
      </c>
      <c r="Y187" s="105">
        <v>25309</v>
      </c>
      <c r="Z187" s="105">
        <v>34550</v>
      </c>
    </row>
    <row r="188" spans="11:26" x14ac:dyDescent="0.25">
      <c r="K188" s="98">
        <v>43091</v>
      </c>
      <c r="L188" s="105">
        <v>19309</v>
      </c>
      <c r="M188" s="105">
        <v>653050</v>
      </c>
      <c r="N188" s="105">
        <v>919</v>
      </c>
      <c r="O188" s="105">
        <v>54898</v>
      </c>
      <c r="P188" s="105">
        <v>81089</v>
      </c>
      <c r="Q188" s="105">
        <v>46652</v>
      </c>
      <c r="R188" s="105">
        <v>374452</v>
      </c>
      <c r="S188" s="105">
        <v>236757</v>
      </c>
      <c r="T188" s="105">
        <v>636248</v>
      </c>
      <c r="U188" s="105">
        <v>14953</v>
      </c>
      <c r="V188" s="105">
        <v>11890</v>
      </c>
      <c r="W188" s="105">
        <v>966398</v>
      </c>
      <c r="X188" s="105">
        <v>8969</v>
      </c>
      <c r="Y188" s="105">
        <v>11188</v>
      </c>
      <c r="Z188" s="105">
        <v>12376</v>
      </c>
    </row>
    <row r="189" spans="11:26" x14ac:dyDescent="0.25">
      <c r="K189" s="98">
        <v>43096</v>
      </c>
      <c r="L189" s="105">
        <v>4918487</v>
      </c>
      <c r="M189" s="105">
        <v>139197</v>
      </c>
      <c r="N189" s="105">
        <v>2389</v>
      </c>
      <c r="O189" s="105">
        <v>37957</v>
      </c>
      <c r="P189" s="105">
        <v>64684</v>
      </c>
      <c r="Q189" s="105">
        <v>60019</v>
      </c>
      <c r="R189" s="105">
        <v>88299</v>
      </c>
      <c r="S189" s="105">
        <v>224080</v>
      </c>
      <c r="T189" s="105">
        <v>289654</v>
      </c>
      <c r="U189" s="105">
        <v>48083</v>
      </c>
      <c r="V189" s="105">
        <v>12010</v>
      </c>
      <c r="W189" s="105">
        <v>350457</v>
      </c>
      <c r="X189" s="105">
        <v>19927</v>
      </c>
      <c r="Y189" s="105">
        <v>30635</v>
      </c>
      <c r="Z189" s="105">
        <v>58438</v>
      </c>
    </row>
    <row r="190" spans="11:26" x14ac:dyDescent="0.25">
      <c r="K190" s="98">
        <v>43097</v>
      </c>
      <c r="L190" s="105">
        <v>56283</v>
      </c>
      <c r="M190" s="105">
        <v>53131</v>
      </c>
      <c r="N190" s="105">
        <v>11353</v>
      </c>
      <c r="O190" s="105">
        <v>81956</v>
      </c>
      <c r="P190" s="105">
        <v>57825</v>
      </c>
      <c r="Q190" s="105">
        <v>64767</v>
      </c>
      <c r="R190" s="105">
        <v>84465</v>
      </c>
      <c r="S190" s="105">
        <v>218050</v>
      </c>
      <c r="T190" s="105">
        <v>390953</v>
      </c>
      <c r="U190" s="105">
        <v>22005</v>
      </c>
      <c r="V190" s="105">
        <v>16926</v>
      </c>
      <c r="W190" s="105">
        <v>242865</v>
      </c>
      <c r="X190" s="105">
        <v>15980</v>
      </c>
      <c r="Y190" s="105">
        <v>21101</v>
      </c>
      <c r="Z190" s="105">
        <v>117768</v>
      </c>
    </row>
    <row r="191" spans="11:26" x14ac:dyDescent="0.25">
      <c r="K191" s="98">
        <v>43098</v>
      </c>
      <c r="L191" s="105">
        <v>96887</v>
      </c>
      <c r="M191" s="105">
        <v>98991</v>
      </c>
      <c r="N191" s="105">
        <v>1809</v>
      </c>
      <c r="O191" s="105">
        <v>52750</v>
      </c>
      <c r="P191" s="105">
        <v>37041</v>
      </c>
      <c r="Q191" s="105">
        <v>78500</v>
      </c>
      <c r="R191" s="105">
        <v>75826</v>
      </c>
      <c r="S191" s="105">
        <v>274379</v>
      </c>
      <c r="T191" s="105">
        <v>445293</v>
      </c>
      <c r="U191" s="105">
        <v>60264</v>
      </c>
      <c r="V191" s="105">
        <v>13083</v>
      </c>
      <c r="W191" s="105">
        <v>382171</v>
      </c>
      <c r="X191" s="105">
        <v>23845</v>
      </c>
      <c r="Y191" s="105">
        <v>31621</v>
      </c>
      <c r="Z191" s="105">
        <v>24130</v>
      </c>
    </row>
    <row r="192" spans="11:26" x14ac:dyDescent="0.25">
      <c r="K192" s="98">
        <v>43102</v>
      </c>
      <c r="L192" s="105">
        <v>26141</v>
      </c>
      <c r="M192" s="105">
        <v>111761</v>
      </c>
      <c r="N192" s="105">
        <v>1242</v>
      </c>
      <c r="O192" s="105">
        <v>51283</v>
      </c>
      <c r="P192" s="105">
        <v>27159</v>
      </c>
      <c r="Q192" s="105">
        <v>42578</v>
      </c>
      <c r="R192" s="105">
        <v>58468</v>
      </c>
      <c r="S192" s="105">
        <v>170897</v>
      </c>
      <c r="T192" s="105">
        <v>380623</v>
      </c>
      <c r="U192" s="105">
        <v>47597</v>
      </c>
      <c r="V192" s="105">
        <v>9003</v>
      </c>
      <c r="W192" s="105">
        <v>257307</v>
      </c>
      <c r="X192" s="105">
        <v>12938</v>
      </c>
      <c r="Y192" s="105">
        <v>20589</v>
      </c>
      <c r="Z192" s="105">
        <v>10840</v>
      </c>
    </row>
    <row r="193" spans="11:26" x14ac:dyDescent="0.25">
      <c r="K193" s="98">
        <v>43103</v>
      </c>
      <c r="L193" s="105">
        <v>34934</v>
      </c>
      <c r="M193" s="105">
        <v>74626</v>
      </c>
      <c r="N193" s="105">
        <v>7743</v>
      </c>
      <c r="O193" s="105">
        <v>45248</v>
      </c>
      <c r="P193" s="105">
        <v>27251</v>
      </c>
      <c r="Q193" s="105">
        <v>95130</v>
      </c>
      <c r="R193" s="105">
        <v>71405</v>
      </c>
      <c r="S193" s="105">
        <v>273131</v>
      </c>
      <c r="T193" s="105">
        <v>234468</v>
      </c>
      <c r="U193" s="105">
        <v>44191</v>
      </c>
      <c r="V193" s="105">
        <v>12883</v>
      </c>
      <c r="W193" s="105">
        <v>200735</v>
      </c>
      <c r="X193" s="105">
        <v>15744</v>
      </c>
      <c r="Y193" s="105">
        <v>16919</v>
      </c>
      <c r="Z193" s="105">
        <v>27871</v>
      </c>
    </row>
    <row r="194" spans="11:26" x14ac:dyDescent="0.25">
      <c r="K194" s="98">
        <v>43104</v>
      </c>
      <c r="L194" s="105">
        <v>228666</v>
      </c>
      <c r="M194" s="105">
        <v>194479</v>
      </c>
      <c r="N194" s="105">
        <v>13085</v>
      </c>
      <c r="O194" s="105">
        <v>71791</v>
      </c>
      <c r="P194" s="105">
        <v>79884</v>
      </c>
      <c r="Q194" s="105">
        <v>130887</v>
      </c>
      <c r="R194" s="105">
        <v>102050</v>
      </c>
      <c r="S194" s="105">
        <v>336837</v>
      </c>
      <c r="T194" s="105">
        <v>415202</v>
      </c>
      <c r="U194" s="105">
        <v>27586</v>
      </c>
      <c r="V194" s="105">
        <v>14416</v>
      </c>
      <c r="W194" s="105">
        <v>598033</v>
      </c>
      <c r="X194" s="105">
        <v>13653</v>
      </c>
      <c r="Y194" s="105">
        <v>98494</v>
      </c>
      <c r="Z194" s="105">
        <v>51725</v>
      </c>
    </row>
    <row r="195" spans="11:26" x14ac:dyDescent="0.25">
      <c r="K195" s="98">
        <v>43105</v>
      </c>
      <c r="L195" s="105">
        <v>41505</v>
      </c>
      <c r="M195" s="105">
        <v>177067</v>
      </c>
      <c r="N195" s="105">
        <v>6221</v>
      </c>
      <c r="O195" s="105">
        <v>42711</v>
      </c>
      <c r="P195" s="105">
        <v>103945</v>
      </c>
      <c r="Q195" s="105">
        <v>66083</v>
      </c>
      <c r="R195" s="105">
        <v>90591</v>
      </c>
      <c r="S195" s="105">
        <v>231576</v>
      </c>
      <c r="T195" s="105">
        <v>324521</v>
      </c>
      <c r="U195" s="105">
        <v>29110</v>
      </c>
      <c r="V195" s="105">
        <v>8315</v>
      </c>
      <c r="W195" s="105">
        <v>697582</v>
      </c>
      <c r="X195" s="105">
        <v>26477</v>
      </c>
      <c r="Y195" s="105">
        <v>55901</v>
      </c>
      <c r="Z195" s="105">
        <v>313891</v>
      </c>
    </row>
    <row r="196" spans="11:26" x14ac:dyDescent="0.25">
      <c r="K196" s="98">
        <v>43108</v>
      </c>
      <c r="L196" s="105">
        <v>41520</v>
      </c>
      <c r="M196" s="105">
        <v>89193</v>
      </c>
      <c r="N196" s="105">
        <v>25308</v>
      </c>
      <c r="O196" s="105">
        <v>55738</v>
      </c>
      <c r="P196" s="105">
        <v>53283</v>
      </c>
      <c r="Q196" s="105">
        <v>108476</v>
      </c>
      <c r="R196" s="105">
        <v>95820</v>
      </c>
      <c r="S196" s="105">
        <v>208288</v>
      </c>
      <c r="T196" s="105">
        <v>405822</v>
      </c>
      <c r="U196" s="105">
        <v>85400</v>
      </c>
      <c r="V196" s="105">
        <v>8280</v>
      </c>
      <c r="W196" s="105">
        <v>326267</v>
      </c>
      <c r="X196" s="105">
        <v>52110</v>
      </c>
      <c r="Y196" s="105">
        <v>64919</v>
      </c>
      <c r="Z196" s="105">
        <v>134685</v>
      </c>
    </row>
    <row r="197" spans="11:26" x14ac:dyDescent="0.25">
      <c r="K197" s="98">
        <v>43109</v>
      </c>
      <c r="L197" s="105">
        <v>61870</v>
      </c>
      <c r="M197" s="105">
        <v>104971</v>
      </c>
      <c r="N197" s="105">
        <v>9681</v>
      </c>
      <c r="O197" s="105">
        <v>40457</v>
      </c>
      <c r="P197" s="105">
        <v>54785</v>
      </c>
      <c r="Q197" s="105">
        <v>156283</v>
      </c>
      <c r="R197" s="105">
        <v>66219</v>
      </c>
      <c r="S197" s="105">
        <v>270860</v>
      </c>
      <c r="T197" s="105">
        <v>376694</v>
      </c>
      <c r="U197" s="105">
        <v>268762</v>
      </c>
      <c r="V197" s="105">
        <v>7662</v>
      </c>
      <c r="W197" s="105">
        <v>282095</v>
      </c>
      <c r="X197" s="105">
        <v>27056</v>
      </c>
      <c r="Y197" s="105">
        <v>28839</v>
      </c>
      <c r="Z197" s="105">
        <v>70928</v>
      </c>
    </row>
    <row r="198" spans="11:26" x14ac:dyDescent="0.25">
      <c r="K198" s="98">
        <v>43110</v>
      </c>
      <c r="L198" s="105">
        <v>24823</v>
      </c>
      <c r="M198" s="105">
        <v>79451</v>
      </c>
      <c r="N198" s="105">
        <v>10947</v>
      </c>
      <c r="O198" s="105">
        <v>64618</v>
      </c>
      <c r="P198" s="105">
        <v>64076</v>
      </c>
      <c r="Q198" s="105">
        <v>105448</v>
      </c>
      <c r="R198" s="105">
        <v>138126</v>
      </c>
      <c r="S198" s="105">
        <v>447317</v>
      </c>
      <c r="T198" s="105">
        <v>320723</v>
      </c>
      <c r="U198" s="105">
        <v>151448</v>
      </c>
      <c r="V198" s="105">
        <v>7601</v>
      </c>
      <c r="W198" s="105">
        <v>473042</v>
      </c>
      <c r="X198" s="105">
        <v>72093</v>
      </c>
      <c r="Y198" s="105">
        <v>48574</v>
      </c>
      <c r="Z198" s="105">
        <v>108766</v>
      </c>
    </row>
    <row r="199" spans="11:26" x14ac:dyDescent="0.25">
      <c r="K199" s="98">
        <v>43111</v>
      </c>
      <c r="L199" s="105">
        <v>15143</v>
      </c>
      <c r="M199" s="105">
        <v>74055</v>
      </c>
      <c r="N199" s="105">
        <v>16065</v>
      </c>
      <c r="O199" s="105">
        <v>177044</v>
      </c>
      <c r="P199" s="105">
        <v>35638</v>
      </c>
      <c r="Q199" s="105">
        <v>151185</v>
      </c>
      <c r="R199" s="105">
        <v>163344</v>
      </c>
      <c r="S199" s="105">
        <v>508417</v>
      </c>
      <c r="T199" s="105">
        <v>649516</v>
      </c>
      <c r="U199" s="105">
        <v>112925</v>
      </c>
      <c r="V199" s="105">
        <v>14309</v>
      </c>
      <c r="W199" s="105">
        <v>362805</v>
      </c>
      <c r="X199" s="105">
        <v>49847</v>
      </c>
      <c r="Y199" s="105">
        <v>133011</v>
      </c>
      <c r="Z199" s="105">
        <v>70611</v>
      </c>
    </row>
    <row r="200" spans="11:26" x14ac:dyDescent="0.25">
      <c r="K200" s="98">
        <v>43112</v>
      </c>
      <c r="L200" s="105">
        <v>28036</v>
      </c>
      <c r="M200" s="105">
        <v>70806</v>
      </c>
      <c r="N200" s="105">
        <v>5151</v>
      </c>
      <c r="O200" s="105">
        <v>55247</v>
      </c>
      <c r="P200" s="105">
        <v>33420</v>
      </c>
      <c r="Q200" s="105">
        <v>71635</v>
      </c>
      <c r="R200" s="105">
        <v>114347</v>
      </c>
      <c r="S200" s="105">
        <v>391629</v>
      </c>
      <c r="T200" s="105">
        <v>363894</v>
      </c>
      <c r="U200" s="105">
        <v>61211</v>
      </c>
      <c r="V200" s="105">
        <v>21269</v>
      </c>
      <c r="W200" s="105">
        <v>385549</v>
      </c>
      <c r="X200" s="105">
        <v>39628</v>
      </c>
      <c r="Y200" s="105">
        <v>64169</v>
      </c>
      <c r="Z200" s="105">
        <v>95441</v>
      </c>
    </row>
    <row r="201" spans="11:26" x14ac:dyDescent="0.25">
      <c r="K201" s="98">
        <v>43115</v>
      </c>
      <c r="L201" s="105">
        <v>11732</v>
      </c>
      <c r="M201" s="105">
        <v>35201</v>
      </c>
      <c r="N201" s="105">
        <v>2017</v>
      </c>
      <c r="O201" s="105">
        <v>25472</v>
      </c>
      <c r="P201" s="105">
        <v>30925</v>
      </c>
      <c r="Q201" s="105">
        <v>26616</v>
      </c>
      <c r="R201" s="105">
        <v>28685</v>
      </c>
      <c r="S201" s="105">
        <v>238609</v>
      </c>
      <c r="T201" s="105">
        <v>133528</v>
      </c>
      <c r="U201" s="105">
        <v>27873</v>
      </c>
      <c r="V201" s="105">
        <v>15519</v>
      </c>
      <c r="W201" s="105">
        <v>201270</v>
      </c>
      <c r="X201" s="105">
        <v>54830</v>
      </c>
      <c r="Y201" s="105">
        <v>21960</v>
      </c>
      <c r="Z201" s="105">
        <v>109661</v>
      </c>
    </row>
    <row r="202" spans="11:26" x14ac:dyDescent="0.25">
      <c r="K202" s="98">
        <v>43116</v>
      </c>
      <c r="L202" s="105">
        <v>28215</v>
      </c>
      <c r="M202" s="105">
        <v>79103</v>
      </c>
      <c r="N202" s="105">
        <v>11395</v>
      </c>
      <c r="O202" s="105">
        <v>48227</v>
      </c>
      <c r="P202" s="105">
        <v>62631</v>
      </c>
      <c r="Q202" s="105">
        <v>79714</v>
      </c>
      <c r="R202" s="105">
        <v>299452</v>
      </c>
      <c r="S202" s="105">
        <v>194628</v>
      </c>
      <c r="T202" s="105">
        <v>382176</v>
      </c>
      <c r="U202" s="105">
        <v>57688</v>
      </c>
      <c r="V202" s="105">
        <v>11086</v>
      </c>
      <c r="W202" s="105">
        <v>582453</v>
      </c>
      <c r="X202" s="105">
        <v>29531</v>
      </c>
      <c r="Y202" s="105">
        <v>47394</v>
      </c>
      <c r="Z202" s="105">
        <v>120728</v>
      </c>
    </row>
    <row r="203" spans="11:26" x14ac:dyDescent="0.25">
      <c r="K203" s="98">
        <v>43117</v>
      </c>
      <c r="L203" s="105">
        <v>48916</v>
      </c>
      <c r="M203" s="105">
        <v>86187</v>
      </c>
      <c r="N203" s="105">
        <v>4674</v>
      </c>
      <c r="O203" s="105">
        <v>47139</v>
      </c>
      <c r="P203" s="105">
        <v>68637</v>
      </c>
      <c r="Q203" s="105">
        <v>96432</v>
      </c>
      <c r="R203" s="105">
        <v>343459</v>
      </c>
      <c r="S203" s="105">
        <v>292862</v>
      </c>
      <c r="T203" s="105">
        <v>609348</v>
      </c>
      <c r="U203" s="105">
        <v>68504</v>
      </c>
      <c r="V203" s="105">
        <v>11916</v>
      </c>
      <c r="W203" s="105">
        <v>451752</v>
      </c>
      <c r="X203" s="105">
        <v>54537</v>
      </c>
      <c r="Y203" s="105">
        <v>109976</v>
      </c>
      <c r="Z203" s="105">
        <v>31715</v>
      </c>
    </row>
    <row r="204" spans="11:26" x14ac:dyDescent="0.25">
      <c r="K204" s="98">
        <v>43118</v>
      </c>
      <c r="L204" s="105">
        <v>31491</v>
      </c>
      <c r="M204" s="105">
        <v>45118</v>
      </c>
      <c r="N204" s="105">
        <v>5733</v>
      </c>
      <c r="O204" s="105">
        <v>72413</v>
      </c>
      <c r="P204" s="105">
        <v>42227</v>
      </c>
      <c r="Q204" s="105">
        <v>70702</v>
      </c>
      <c r="R204" s="105">
        <v>155371</v>
      </c>
      <c r="S204" s="105">
        <v>207740</v>
      </c>
      <c r="T204" s="105">
        <v>285823</v>
      </c>
      <c r="U204" s="105">
        <v>40485</v>
      </c>
      <c r="V204" s="105">
        <v>11135</v>
      </c>
      <c r="W204" s="105">
        <v>467518</v>
      </c>
      <c r="X204" s="105">
        <v>27335</v>
      </c>
      <c r="Y204" s="105">
        <v>232817</v>
      </c>
      <c r="Z204" s="105">
        <v>16506</v>
      </c>
    </row>
    <row r="205" spans="11:26" x14ac:dyDescent="0.25">
      <c r="K205" s="98">
        <v>43119</v>
      </c>
      <c r="L205" s="105">
        <v>98666</v>
      </c>
      <c r="M205" s="105">
        <v>135907</v>
      </c>
      <c r="N205" s="105">
        <v>10326</v>
      </c>
      <c r="O205" s="105">
        <v>112545</v>
      </c>
      <c r="P205" s="105">
        <v>46504</v>
      </c>
      <c r="Q205" s="105">
        <v>115833</v>
      </c>
      <c r="R205" s="105">
        <v>299240</v>
      </c>
      <c r="S205" s="105">
        <v>523268</v>
      </c>
      <c r="T205" s="105">
        <v>605410</v>
      </c>
      <c r="U205" s="105">
        <v>42661</v>
      </c>
      <c r="V205" s="105">
        <v>7282</v>
      </c>
      <c r="W205" s="105">
        <v>2059199</v>
      </c>
      <c r="X205" s="105">
        <v>95152</v>
      </c>
      <c r="Y205" s="105">
        <v>13164623</v>
      </c>
      <c r="Z205" s="105">
        <v>287166</v>
      </c>
    </row>
    <row r="206" spans="11:26" x14ac:dyDescent="0.25">
      <c r="K206" s="98">
        <v>43122</v>
      </c>
      <c r="L206" s="105">
        <v>30348</v>
      </c>
      <c r="M206" s="105">
        <v>53917</v>
      </c>
      <c r="N206" s="105">
        <v>9763</v>
      </c>
      <c r="O206" s="105">
        <v>68141</v>
      </c>
      <c r="P206" s="105">
        <v>42798</v>
      </c>
      <c r="Q206" s="105">
        <v>72024</v>
      </c>
      <c r="R206" s="105">
        <v>155514</v>
      </c>
      <c r="S206" s="105">
        <v>272949</v>
      </c>
      <c r="T206" s="105">
        <v>457070</v>
      </c>
      <c r="U206" s="105">
        <v>82735</v>
      </c>
      <c r="V206" s="105">
        <v>9194</v>
      </c>
      <c r="W206" s="105">
        <v>738905</v>
      </c>
      <c r="X206" s="105">
        <v>30455</v>
      </c>
      <c r="Y206" s="105">
        <v>346936</v>
      </c>
      <c r="Z206" s="105">
        <v>258485</v>
      </c>
    </row>
    <row r="207" spans="11:26" x14ac:dyDescent="0.25">
      <c r="K207" s="98">
        <v>43123</v>
      </c>
      <c r="L207" s="105">
        <v>88263</v>
      </c>
      <c r="M207" s="105">
        <v>80235</v>
      </c>
      <c r="N207" s="105">
        <v>28221</v>
      </c>
      <c r="O207" s="105">
        <v>72041</v>
      </c>
      <c r="P207" s="105">
        <v>73705</v>
      </c>
      <c r="Q207" s="105">
        <v>103546</v>
      </c>
      <c r="R207" s="105">
        <v>256864</v>
      </c>
      <c r="S207" s="105">
        <v>1073339</v>
      </c>
      <c r="T207" s="105">
        <v>702045</v>
      </c>
      <c r="U207" s="105">
        <v>55553</v>
      </c>
      <c r="V207" s="105">
        <v>10345</v>
      </c>
      <c r="W207" s="105">
        <v>1019918</v>
      </c>
      <c r="X207" s="105">
        <v>70705</v>
      </c>
      <c r="Y207" s="105">
        <v>359376</v>
      </c>
      <c r="Z207" s="105">
        <v>45607</v>
      </c>
    </row>
    <row r="208" spans="11:26" x14ac:dyDescent="0.25">
      <c r="K208" s="98">
        <v>43124</v>
      </c>
      <c r="L208" s="105">
        <v>37477</v>
      </c>
      <c r="M208" s="105">
        <v>164273</v>
      </c>
      <c r="N208" s="105">
        <v>20157</v>
      </c>
      <c r="O208" s="105">
        <v>145183</v>
      </c>
      <c r="P208" s="105">
        <v>86376</v>
      </c>
      <c r="Q208" s="105">
        <v>151885</v>
      </c>
      <c r="R208" s="105">
        <v>154631</v>
      </c>
      <c r="S208" s="105">
        <v>761823</v>
      </c>
      <c r="T208" s="105">
        <v>502310</v>
      </c>
      <c r="U208" s="105">
        <v>100223</v>
      </c>
      <c r="V208" s="105">
        <v>14329</v>
      </c>
      <c r="W208" s="105">
        <v>609046</v>
      </c>
      <c r="X208" s="105">
        <v>54556</v>
      </c>
      <c r="Y208" s="105">
        <v>548003</v>
      </c>
      <c r="Z208" s="105">
        <v>143831</v>
      </c>
    </row>
    <row r="209" spans="11:26" x14ac:dyDescent="0.25">
      <c r="K209" s="98">
        <v>43125</v>
      </c>
      <c r="L209" s="105">
        <v>77417</v>
      </c>
      <c r="M209" s="105">
        <v>510577</v>
      </c>
      <c r="N209" s="105">
        <v>6323</v>
      </c>
      <c r="O209" s="105">
        <v>114800</v>
      </c>
      <c r="P209" s="105">
        <v>57790</v>
      </c>
      <c r="Q209" s="105">
        <v>109867</v>
      </c>
      <c r="R209" s="105">
        <v>132945</v>
      </c>
      <c r="S209" s="105">
        <v>376243</v>
      </c>
      <c r="T209" s="105">
        <v>398698</v>
      </c>
      <c r="U209" s="105">
        <v>65517</v>
      </c>
      <c r="V209" s="105">
        <v>14899</v>
      </c>
      <c r="W209" s="105">
        <v>511621</v>
      </c>
      <c r="X209" s="105">
        <v>36272</v>
      </c>
      <c r="Y209" s="105">
        <v>354491</v>
      </c>
      <c r="Z209" s="105">
        <v>74199</v>
      </c>
    </row>
    <row r="210" spans="11:26" x14ac:dyDescent="0.25">
      <c r="K210" s="98">
        <v>43126</v>
      </c>
      <c r="L210" s="105">
        <v>143148</v>
      </c>
      <c r="M210" s="105">
        <v>2533667</v>
      </c>
      <c r="N210" s="105">
        <v>8827</v>
      </c>
      <c r="O210" s="105">
        <v>60142</v>
      </c>
      <c r="P210" s="105">
        <v>83357</v>
      </c>
      <c r="Q210" s="105">
        <v>93649</v>
      </c>
      <c r="R210" s="105">
        <v>128183</v>
      </c>
      <c r="S210" s="105">
        <v>180837</v>
      </c>
      <c r="T210" s="105">
        <v>353037</v>
      </c>
      <c r="U210" s="105">
        <v>37712</v>
      </c>
      <c r="V210" s="105">
        <v>7246</v>
      </c>
      <c r="W210" s="105">
        <v>341514</v>
      </c>
      <c r="X210" s="105">
        <v>30344</v>
      </c>
      <c r="Y210" s="105">
        <v>78233</v>
      </c>
      <c r="Z210" s="105">
        <v>43294</v>
      </c>
    </row>
    <row r="211" spans="11:26" x14ac:dyDescent="0.25">
      <c r="K211" s="98">
        <v>43129</v>
      </c>
      <c r="L211" s="105">
        <v>25334</v>
      </c>
      <c r="M211" s="105">
        <v>126247</v>
      </c>
      <c r="N211" s="105">
        <v>8341</v>
      </c>
      <c r="O211" s="105">
        <v>47646</v>
      </c>
      <c r="P211" s="105">
        <v>72582</v>
      </c>
      <c r="Q211" s="105">
        <v>46332</v>
      </c>
      <c r="R211" s="105">
        <v>202909</v>
      </c>
      <c r="S211" s="105">
        <v>213838</v>
      </c>
      <c r="T211" s="105">
        <v>252290</v>
      </c>
      <c r="U211" s="105">
        <v>47400</v>
      </c>
      <c r="V211" s="105">
        <v>9486</v>
      </c>
      <c r="W211" s="105">
        <v>751664</v>
      </c>
      <c r="X211" s="105">
        <v>50969</v>
      </c>
      <c r="Y211" s="105">
        <v>248953</v>
      </c>
      <c r="Z211" s="105">
        <v>31347</v>
      </c>
    </row>
    <row r="212" spans="11:26" x14ac:dyDescent="0.25">
      <c r="K212" s="98">
        <v>43130</v>
      </c>
      <c r="L212" s="105">
        <v>59243</v>
      </c>
      <c r="M212" s="105">
        <v>101319</v>
      </c>
      <c r="N212" s="105">
        <v>24505</v>
      </c>
      <c r="O212" s="105">
        <v>90331</v>
      </c>
      <c r="P212" s="105">
        <v>29143</v>
      </c>
      <c r="Q212" s="105">
        <v>84691</v>
      </c>
      <c r="R212" s="105">
        <v>213884</v>
      </c>
      <c r="S212" s="105">
        <v>678061</v>
      </c>
      <c r="T212" s="105">
        <v>473941</v>
      </c>
      <c r="U212" s="105">
        <v>77989</v>
      </c>
      <c r="V212" s="105">
        <v>7100</v>
      </c>
      <c r="W212" s="105">
        <v>493643</v>
      </c>
      <c r="X212" s="105">
        <v>48610</v>
      </c>
      <c r="Y212" s="105">
        <v>179426</v>
      </c>
      <c r="Z212" s="105">
        <v>67526</v>
      </c>
    </row>
    <row r="213" spans="11:26" x14ac:dyDescent="0.25">
      <c r="K213" s="98">
        <v>43131</v>
      </c>
      <c r="L213" s="105">
        <v>80015</v>
      </c>
      <c r="M213" s="105">
        <v>93782</v>
      </c>
      <c r="N213" s="105">
        <v>18620</v>
      </c>
      <c r="O213" s="105">
        <v>48196</v>
      </c>
      <c r="P213" s="105">
        <v>51097</v>
      </c>
      <c r="Q213" s="105">
        <v>194683</v>
      </c>
      <c r="R213" s="105">
        <v>130339</v>
      </c>
      <c r="S213" s="105">
        <v>226919</v>
      </c>
      <c r="T213" s="105">
        <v>490100</v>
      </c>
      <c r="U213" s="105">
        <v>45334</v>
      </c>
      <c r="V213" s="105">
        <v>7851</v>
      </c>
      <c r="W213" s="105">
        <v>957053</v>
      </c>
      <c r="X213" s="105">
        <v>42743</v>
      </c>
      <c r="Y213" s="105">
        <v>259356</v>
      </c>
      <c r="Z213" s="105">
        <v>53674</v>
      </c>
    </row>
    <row r="214" spans="11:26" x14ac:dyDescent="0.25">
      <c r="K214" s="98">
        <v>43132</v>
      </c>
      <c r="L214" s="105">
        <v>75623</v>
      </c>
      <c r="M214" s="105">
        <v>118029</v>
      </c>
      <c r="N214" s="105">
        <v>18292</v>
      </c>
      <c r="O214" s="105">
        <v>81828</v>
      </c>
      <c r="P214" s="105">
        <v>230917</v>
      </c>
      <c r="Q214" s="105">
        <v>133930</v>
      </c>
      <c r="R214" s="105">
        <v>139297</v>
      </c>
      <c r="S214" s="105">
        <v>552158</v>
      </c>
      <c r="T214" s="105">
        <v>701327</v>
      </c>
      <c r="U214" s="105">
        <v>55278</v>
      </c>
      <c r="V214" s="105">
        <v>9678</v>
      </c>
      <c r="W214" s="105">
        <v>1049127</v>
      </c>
      <c r="X214" s="105">
        <v>52730</v>
      </c>
      <c r="Y214" s="105">
        <v>331617</v>
      </c>
      <c r="Z214" s="105">
        <v>30115</v>
      </c>
    </row>
    <row r="215" spans="11:26" x14ac:dyDescent="0.25">
      <c r="K215" s="98">
        <v>43133</v>
      </c>
      <c r="L215" s="105">
        <v>49404</v>
      </c>
      <c r="M215" s="105">
        <v>92956</v>
      </c>
      <c r="N215" s="105">
        <v>11630</v>
      </c>
      <c r="O215" s="105">
        <v>46762</v>
      </c>
      <c r="P215" s="105">
        <v>48278</v>
      </c>
      <c r="Q215" s="105">
        <v>67073</v>
      </c>
      <c r="R215" s="105">
        <v>102302</v>
      </c>
      <c r="S215" s="105">
        <v>342476</v>
      </c>
      <c r="T215" s="105">
        <v>313028</v>
      </c>
      <c r="U215" s="105">
        <v>31751</v>
      </c>
      <c r="V215" s="105">
        <v>9597</v>
      </c>
      <c r="W215" s="105">
        <v>702772</v>
      </c>
      <c r="X215" s="105">
        <v>35654</v>
      </c>
      <c r="Y215" s="105">
        <v>51449</v>
      </c>
      <c r="Z215" s="105">
        <v>29978</v>
      </c>
    </row>
    <row r="216" spans="11:26" x14ac:dyDescent="0.25">
      <c r="K216" s="98">
        <v>43136</v>
      </c>
      <c r="L216" s="105">
        <v>1027545</v>
      </c>
      <c r="M216" s="105">
        <v>117729</v>
      </c>
      <c r="N216" s="105">
        <v>13719</v>
      </c>
      <c r="O216" s="105">
        <v>48853</v>
      </c>
      <c r="P216" s="105">
        <v>37691</v>
      </c>
      <c r="Q216" s="105">
        <v>85587</v>
      </c>
      <c r="R216" s="105">
        <v>108081</v>
      </c>
      <c r="S216" s="105">
        <v>504516</v>
      </c>
      <c r="T216" s="105">
        <v>301805</v>
      </c>
      <c r="U216" s="105">
        <v>49642</v>
      </c>
      <c r="V216" s="105">
        <v>9732</v>
      </c>
      <c r="W216" s="105">
        <v>646535</v>
      </c>
      <c r="X216" s="105">
        <v>44629</v>
      </c>
      <c r="Y216" s="105">
        <v>158713</v>
      </c>
      <c r="Z216" s="105">
        <v>48973</v>
      </c>
    </row>
    <row r="217" spans="11:26" x14ac:dyDescent="0.25">
      <c r="K217" s="98">
        <v>43137</v>
      </c>
      <c r="L217" s="105">
        <v>127295</v>
      </c>
      <c r="M217" s="105">
        <v>237795</v>
      </c>
      <c r="N217" s="105">
        <v>40268</v>
      </c>
      <c r="O217" s="105">
        <v>111579</v>
      </c>
      <c r="P217" s="105">
        <v>212232</v>
      </c>
      <c r="Q217" s="105">
        <v>150745</v>
      </c>
      <c r="R217" s="105">
        <v>193581</v>
      </c>
      <c r="S217" s="105">
        <v>673673</v>
      </c>
      <c r="T217" s="105">
        <v>663429</v>
      </c>
      <c r="U217" s="105">
        <v>160230</v>
      </c>
      <c r="V217" s="105">
        <v>12772</v>
      </c>
      <c r="W217" s="105">
        <v>1477819</v>
      </c>
      <c r="X217" s="105">
        <v>60879</v>
      </c>
      <c r="Y217" s="105">
        <v>208858</v>
      </c>
      <c r="Z217" s="105">
        <v>63848</v>
      </c>
    </row>
    <row r="218" spans="11:26" x14ac:dyDescent="0.25">
      <c r="K218" s="98">
        <v>43138</v>
      </c>
      <c r="L218" s="105">
        <v>1133639</v>
      </c>
      <c r="M218" s="105">
        <v>75420</v>
      </c>
      <c r="N218" s="105">
        <v>8035</v>
      </c>
      <c r="O218" s="105">
        <v>63411</v>
      </c>
      <c r="P218" s="105">
        <v>19891</v>
      </c>
      <c r="Q218" s="105">
        <v>27406</v>
      </c>
      <c r="R218" s="105">
        <v>76461</v>
      </c>
      <c r="S218" s="105">
        <v>546745</v>
      </c>
      <c r="T218" s="105">
        <v>673438</v>
      </c>
      <c r="U218" s="105">
        <v>34585</v>
      </c>
      <c r="V218" s="105">
        <v>9905</v>
      </c>
      <c r="W218" s="105">
        <v>467368</v>
      </c>
      <c r="X218" s="105">
        <v>23175</v>
      </c>
      <c r="Y218" s="105">
        <v>49681</v>
      </c>
      <c r="Z218" s="105">
        <v>33067</v>
      </c>
    </row>
    <row r="219" spans="11:26" x14ac:dyDescent="0.25">
      <c r="K219" s="98">
        <v>43139</v>
      </c>
      <c r="L219" s="105">
        <v>178763</v>
      </c>
      <c r="M219" s="105">
        <v>61953</v>
      </c>
      <c r="N219" s="105">
        <v>3614</v>
      </c>
      <c r="O219" s="105">
        <v>102844</v>
      </c>
      <c r="P219" s="105">
        <v>20352</v>
      </c>
      <c r="Q219" s="105">
        <v>65948</v>
      </c>
      <c r="R219" s="105">
        <v>105878</v>
      </c>
      <c r="S219" s="105">
        <v>359814</v>
      </c>
      <c r="T219" s="105">
        <v>756804</v>
      </c>
      <c r="U219" s="105">
        <v>42069</v>
      </c>
      <c r="V219" s="105">
        <v>4310</v>
      </c>
      <c r="W219" s="105">
        <v>930531</v>
      </c>
      <c r="X219" s="105">
        <v>44935</v>
      </c>
      <c r="Y219" s="105">
        <v>117455</v>
      </c>
      <c r="Z219" s="105">
        <v>7695</v>
      </c>
    </row>
    <row r="220" spans="11:26" x14ac:dyDescent="0.25">
      <c r="K220" s="98">
        <v>43140</v>
      </c>
      <c r="L220" s="105">
        <v>21892</v>
      </c>
      <c r="M220" s="105">
        <v>117616</v>
      </c>
      <c r="N220" s="105">
        <v>11533</v>
      </c>
      <c r="O220" s="105">
        <v>79035</v>
      </c>
      <c r="P220" s="105">
        <v>105933</v>
      </c>
      <c r="Q220" s="105">
        <v>204438</v>
      </c>
      <c r="R220" s="105">
        <v>117492</v>
      </c>
      <c r="S220" s="105">
        <v>617362</v>
      </c>
      <c r="T220" s="105">
        <v>544275</v>
      </c>
      <c r="U220" s="105">
        <v>43746</v>
      </c>
      <c r="V220" s="105">
        <v>4096</v>
      </c>
      <c r="W220" s="105">
        <v>990471</v>
      </c>
      <c r="X220" s="105">
        <v>37552</v>
      </c>
      <c r="Y220" s="105">
        <v>66797</v>
      </c>
      <c r="Z220" s="105">
        <v>16860</v>
      </c>
    </row>
    <row r="221" spans="11:26" x14ac:dyDescent="0.25">
      <c r="K221" s="98">
        <v>43143</v>
      </c>
      <c r="L221" s="105">
        <v>17617</v>
      </c>
      <c r="M221" s="105">
        <v>168686</v>
      </c>
      <c r="N221" s="105">
        <v>7537</v>
      </c>
      <c r="O221" s="105">
        <v>44601</v>
      </c>
      <c r="P221" s="105">
        <v>27453</v>
      </c>
      <c r="Q221" s="105">
        <v>33206</v>
      </c>
      <c r="R221" s="105">
        <v>117979</v>
      </c>
      <c r="S221" s="105">
        <v>808410</v>
      </c>
      <c r="T221" s="105">
        <v>613106</v>
      </c>
      <c r="U221" s="105">
        <v>27642</v>
      </c>
      <c r="V221" s="105">
        <v>7290</v>
      </c>
      <c r="W221" s="105">
        <v>371041</v>
      </c>
      <c r="X221" s="105">
        <v>30721</v>
      </c>
      <c r="Y221" s="105">
        <v>55468</v>
      </c>
      <c r="Z221" s="105">
        <v>3215</v>
      </c>
    </row>
    <row r="222" spans="11:26" x14ac:dyDescent="0.25">
      <c r="K222" s="98">
        <v>43144</v>
      </c>
      <c r="L222" s="105">
        <v>25457</v>
      </c>
      <c r="M222" s="105">
        <v>79685</v>
      </c>
      <c r="N222" s="105">
        <v>46411</v>
      </c>
      <c r="O222" s="105">
        <v>51422</v>
      </c>
      <c r="P222" s="105">
        <v>25805</v>
      </c>
      <c r="Q222" s="105">
        <v>76972</v>
      </c>
      <c r="R222" s="105">
        <v>74731</v>
      </c>
      <c r="S222" s="105">
        <v>435673</v>
      </c>
      <c r="T222" s="105">
        <v>356327</v>
      </c>
      <c r="U222" s="105">
        <v>30703</v>
      </c>
      <c r="V222" s="105">
        <v>4060</v>
      </c>
      <c r="W222" s="105">
        <v>613625</v>
      </c>
      <c r="X222" s="105">
        <v>73229</v>
      </c>
      <c r="Y222" s="105">
        <v>87810</v>
      </c>
      <c r="Z222" s="105">
        <v>19674</v>
      </c>
    </row>
    <row r="223" spans="11:26" x14ac:dyDescent="0.25">
      <c r="K223" s="98">
        <v>43145</v>
      </c>
      <c r="L223" s="105">
        <v>28030</v>
      </c>
      <c r="M223" s="105">
        <v>140913</v>
      </c>
      <c r="N223" s="105">
        <v>6833</v>
      </c>
      <c r="O223" s="105">
        <v>52953</v>
      </c>
      <c r="P223" s="105">
        <v>38014</v>
      </c>
      <c r="Q223" s="105">
        <v>40451</v>
      </c>
      <c r="R223" s="105">
        <v>51598</v>
      </c>
      <c r="S223" s="105">
        <v>155838</v>
      </c>
      <c r="T223" s="105">
        <v>293533</v>
      </c>
      <c r="U223" s="105">
        <v>34337</v>
      </c>
      <c r="V223" s="105">
        <v>11379</v>
      </c>
      <c r="W223" s="105">
        <v>339048</v>
      </c>
      <c r="X223" s="105">
        <v>143367</v>
      </c>
      <c r="Y223" s="105">
        <v>40710</v>
      </c>
      <c r="Z223" s="105">
        <v>12395</v>
      </c>
    </row>
    <row r="224" spans="11:26" x14ac:dyDescent="0.25">
      <c r="K224" s="98">
        <v>43146</v>
      </c>
      <c r="L224" s="105">
        <v>323657</v>
      </c>
      <c r="M224" s="105">
        <v>48120</v>
      </c>
      <c r="N224" s="105">
        <v>4550</v>
      </c>
      <c r="O224" s="105">
        <v>36736</v>
      </c>
      <c r="P224" s="105">
        <v>11134</v>
      </c>
      <c r="Q224" s="105">
        <v>67035</v>
      </c>
      <c r="R224" s="105">
        <v>72048</v>
      </c>
      <c r="S224" s="105">
        <v>171809</v>
      </c>
      <c r="T224" s="105">
        <v>319067</v>
      </c>
      <c r="U224" s="105">
        <v>125027</v>
      </c>
      <c r="V224" s="105">
        <v>7469</v>
      </c>
      <c r="W224" s="105">
        <v>597156</v>
      </c>
      <c r="X224" s="105">
        <v>101868</v>
      </c>
      <c r="Y224" s="105">
        <v>65478</v>
      </c>
      <c r="Z224" s="105">
        <v>2965</v>
      </c>
    </row>
    <row r="225" spans="11:26" x14ac:dyDescent="0.25">
      <c r="K225" s="98">
        <v>43147</v>
      </c>
      <c r="L225" s="105">
        <v>41584</v>
      </c>
      <c r="M225" s="105">
        <v>99716</v>
      </c>
      <c r="N225" s="105">
        <v>7858</v>
      </c>
      <c r="O225" s="105">
        <v>40374</v>
      </c>
      <c r="P225" s="105">
        <v>35647</v>
      </c>
      <c r="Q225" s="105">
        <v>81591</v>
      </c>
      <c r="R225" s="105">
        <v>166995</v>
      </c>
      <c r="S225" s="105">
        <v>155215</v>
      </c>
      <c r="T225" s="105">
        <v>301718</v>
      </c>
      <c r="U225" s="105">
        <v>43846</v>
      </c>
      <c r="V225" s="105">
        <v>10149</v>
      </c>
      <c r="W225" s="105">
        <v>791681</v>
      </c>
      <c r="X225" s="105">
        <v>177740</v>
      </c>
      <c r="Y225" s="105">
        <v>53794</v>
      </c>
      <c r="Z225" s="105">
        <v>67961</v>
      </c>
    </row>
    <row r="226" spans="11:26" x14ac:dyDescent="0.25">
      <c r="K226" s="98">
        <v>43151</v>
      </c>
      <c r="L226" s="105">
        <v>64881</v>
      </c>
      <c r="M226" s="105">
        <v>226617</v>
      </c>
      <c r="N226" s="105">
        <v>6409</v>
      </c>
      <c r="O226" s="105">
        <v>28482</v>
      </c>
      <c r="P226" s="105">
        <v>170234</v>
      </c>
      <c r="Q226" s="105">
        <v>65466</v>
      </c>
      <c r="R226" s="105">
        <v>102828</v>
      </c>
      <c r="S226" s="105">
        <v>186002</v>
      </c>
      <c r="T226" s="105">
        <v>354439</v>
      </c>
      <c r="U226" s="105">
        <v>16938</v>
      </c>
      <c r="V226" s="105">
        <v>7367</v>
      </c>
      <c r="W226" s="105">
        <v>584582</v>
      </c>
      <c r="X226" s="105">
        <v>39855</v>
      </c>
      <c r="Y226" s="105">
        <v>71347</v>
      </c>
      <c r="Z226" s="105">
        <v>6840</v>
      </c>
    </row>
    <row r="227" spans="11:26" x14ac:dyDescent="0.25">
      <c r="K227" s="98">
        <v>43152</v>
      </c>
      <c r="L227" s="105">
        <v>32550</v>
      </c>
      <c r="M227" s="105">
        <v>31266</v>
      </c>
      <c r="N227" s="105">
        <v>5348</v>
      </c>
      <c r="O227" s="105">
        <v>38977</v>
      </c>
      <c r="P227" s="105">
        <v>33958</v>
      </c>
      <c r="Q227" s="105">
        <v>41239</v>
      </c>
      <c r="R227" s="105">
        <v>65763</v>
      </c>
      <c r="S227" s="105">
        <v>114272</v>
      </c>
      <c r="T227" s="105">
        <v>399531</v>
      </c>
      <c r="U227" s="105">
        <v>11633</v>
      </c>
      <c r="V227" s="105">
        <v>7224</v>
      </c>
      <c r="W227" s="105">
        <v>631745</v>
      </c>
      <c r="X227" s="105">
        <v>10291</v>
      </c>
      <c r="Y227" s="105">
        <v>109937</v>
      </c>
      <c r="Z227" s="105">
        <v>16478</v>
      </c>
    </row>
    <row r="228" spans="11:26" x14ac:dyDescent="0.25">
      <c r="K228" s="98">
        <v>43153</v>
      </c>
      <c r="L228" s="105">
        <v>16162</v>
      </c>
      <c r="M228" s="105">
        <v>60479</v>
      </c>
      <c r="N228" s="105">
        <v>2174</v>
      </c>
      <c r="O228" s="105">
        <v>71699</v>
      </c>
      <c r="P228" s="105">
        <v>205979</v>
      </c>
      <c r="Q228" s="105">
        <v>121398</v>
      </c>
      <c r="R228" s="105">
        <v>135369</v>
      </c>
      <c r="S228" s="105">
        <v>218174</v>
      </c>
      <c r="T228" s="105">
        <v>599929</v>
      </c>
      <c r="U228" s="105">
        <v>10137</v>
      </c>
      <c r="V228" s="105">
        <v>17354</v>
      </c>
      <c r="W228" s="105">
        <v>660656</v>
      </c>
      <c r="X228" s="105">
        <v>49504</v>
      </c>
      <c r="Y228" s="105">
        <v>121799</v>
      </c>
      <c r="Z228" s="105">
        <v>72219</v>
      </c>
    </row>
    <row r="229" spans="11:26" x14ac:dyDescent="0.25">
      <c r="K229" s="98">
        <v>43154</v>
      </c>
      <c r="L229" s="105">
        <v>13845</v>
      </c>
      <c r="M229" s="105">
        <v>282401</v>
      </c>
      <c r="N229" s="105">
        <v>6042</v>
      </c>
      <c r="O229" s="105">
        <v>70448</v>
      </c>
      <c r="P229" s="105">
        <v>48843</v>
      </c>
      <c r="Q229" s="105">
        <v>125916</v>
      </c>
      <c r="R229" s="105">
        <v>114966</v>
      </c>
      <c r="S229" s="105">
        <v>175548</v>
      </c>
      <c r="T229" s="105">
        <v>317485</v>
      </c>
      <c r="U229" s="105">
        <v>17674</v>
      </c>
      <c r="V229" s="105">
        <v>12368</v>
      </c>
      <c r="W229" s="105">
        <v>497183</v>
      </c>
      <c r="X229" s="105">
        <v>30224</v>
      </c>
      <c r="Y229" s="105">
        <v>202378</v>
      </c>
      <c r="Z229" s="105">
        <v>18748</v>
      </c>
    </row>
    <row r="230" spans="11:26" x14ac:dyDescent="0.25">
      <c r="K230" s="98">
        <v>43157</v>
      </c>
      <c r="L230" s="105">
        <v>40982</v>
      </c>
      <c r="M230" s="105">
        <v>85341</v>
      </c>
      <c r="N230" s="105">
        <v>7696</v>
      </c>
      <c r="O230" s="105">
        <v>18904</v>
      </c>
      <c r="P230" s="105">
        <v>35413</v>
      </c>
      <c r="Q230" s="105">
        <v>80818</v>
      </c>
      <c r="R230" s="105">
        <v>87032</v>
      </c>
      <c r="S230" s="105">
        <v>89443</v>
      </c>
      <c r="T230" s="105">
        <v>298097</v>
      </c>
      <c r="U230" s="105">
        <v>12692</v>
      </c>
      <c r="V230" s="105">
        <v>11888</v>
      </c>
      <c r="W230" s="105">
        <v>292522</v>
      </c>
      <c r="X230" s="105">
        <v>9482</v>
      </c>
      <c r="Y230" s="105">
        <v>173172</v>
      </c>
      <c r="Z230" s="105">
        <v>2708</v>
      </c>
    </row>
    <row r="231" spans="11:26" x14ac:dyDescent="0.25">
      <c r="K231" s="98">
        <v>43158</v>
      </c>
      <c r="L231" s="105">
        <v>9771</v>
      </c>
      <c r="M231" s="105">
        <v>86290</v>
      </c>
      <c r="N231" s="105">
        <v>5846</v>
      </c>
      <c r="O231" s="105">
        <v>32159</v>
      </c>
      <c r="P231" s="105">
        <v>127221</v>
      </c>
      <c r="Q231" s="105">
        <v>58054</v>
      </c>
      <c r="R231" s="105">
        <v>97463</v>
      </c>
      <c r="S231" s="105">
        <v>144468</v>
      </c>
      <c r="T231" s="105">
        <v>513787</v>
      </c>
      <c r="U231" s="105">
        <v>29887</v>
      </c>
      <c r="V231" s="105">
        <v>9789</v>
      </c>
      <c r="W231" s="105">
        <v>518225</v>
      </c>
      <c r="X231" s="105">
        <v>25230</v>
      </c>
      <c r="Y231" s="105">
        <v>156845</v>
      </c>
      <c r="Z231" s="105">
        <v>26387</v>
      </c>
    </row>
    <row r="232" spans="11:26" x14ac:dyDescent="0.25">
      <c r="K232" s="98">
        <v>43159</v>
      </c>
      <c r="L232" s="105">
        <v>120329</v>
      </c>
      <c r="M232" s="105">
        <v>78910</v>
      </c>
      <c r="N232" s="105">
        <v>11186</v>
      </c>
      <c r="O232" s="105">
        <v>52607</v>
      </c>
      <c r="P232" s="105">
        <v>77914</v>
      </c>
      <c r="Q232" s="105">
        <v>127397</v>
      </c>
      <c r="R232" s="105">
        <v>271882</v>
      </c>
      <c r="S232" s="105">
        <v>241049</v>
      </c>
      <c r="T232" s="105">
        <v>1123831</v>
      </c>
      <c r="U232" s="105">
        <v>16508</v>
      </c>
      <c r="V232" s="105">
        <v>3340</v>
      </c>
      <c r="W232" s="105">
        <v>680866</v>
      </c>
      <c r="X232" s="105">
        <v>36917</v>
      </c>
      <c r="Y232" s="105">
        <v>142100</v>
      </c>
      <c r="Z232" s="105">
        <v>51191</v>
      </c>
    </row>
    <row r="233" spans="11:26" x14ac:dyDescent="0.25">
      <c r="K233" s="98">
        <v>43160</v>
      </c>
      <c r="L233" s="105">
        <v>23132</v>
      </c>
      <c r="M233" s="105">
        <v>46240</v>
      </c>
      <c r="N233" s="105">
        <v>4374</v>
      </c>
      <c r="O233" s="105">
        <v>24773</v>
      </c>
      <c r="P233" s="105">
        <v>27583</v>
      </c>
      <c r="Q233" s="105">
        <v>72898</v>
      </c>
      <c r="R233" s="105">
        <v>129679</v>
      </c>
      <c r="S233" s="105">
        <v>931679</v>
      </c>
      <c r="T233" s="105">
        <v>510389</v>
      </c>
      <c r="U233" s="105">
        <v>9769</v>
      </c>
      <c r="V233" s="105">
        <v>8637</v>
      </c>
      <c r="W233" s="105">
        <v>246240</v>
      </c>
      <c r="X233" s="105">
        <v>20025</v>
      </c>
      <c r="Y233" s="105">
        <v>79198</v>
      </c>
      <c r="Z233" s="105">
        <v>29920</v>
      </c>
    </row>
    <row r="234" spans="11:26" x14ac:dyDescent="0.25">
      <c r="K234" s="98">
        <v>43161</v>
      </c>
      <c r="L234" s="105">
        <v>31157</v>
      </c>
      <c r="M234" s="105">
        <v>109324</v>
      </c>
      <c r="N234" s="105">
        <v>2394</v>
      </c>
      <c r="O234" s="105">
        <v>36381</v>
      </c>
      <c r="P234" s="105">
        <v>43320</v>
      </c>
      <c r="Q234" s="105">
        <v>183773</v>
      </c>
      <c r="R234" s="105">
        <v>172871</v>
      </c>
      <c r="S234" s="105">
        <v>557759</v>
      </c>
      <c r="T234" s="105">
        <v>1982370</v>
      </c>
      <c r="U234" s="105">
        <v>43373</v>
      </c>
      <c r="V234" s="105">
        <v>8047</v>
      </c>
      <c r="W234" s="105">
        <v>538200</v>
      </c>
      <c r="X234" s="105">
        <v>29462</v>
      </c>
      <c r="Y234" s="105">
        <v>106453</v>
      </c>
      <c r="Z234" s="105">
        <v>78690</v>
      </c>
    </row>
    <row r="235" spans="11:26" x14ac:dyDescent="0.25">
      <c r="K235" s="98">
        <v>43164</v>
      </c>
      <c r="L235" s="105">
        <v>27665</v>
      </c>
      <c r="M235" s="105">
        <v>106793</v>
      </c>
      <c r="N235" s="105">
        <v>4833</v>
      </c>
      <c r="O235" s="105">
        <v>39520</v>
      </c>
      <c r="P235" s="105">
        <v>80891</v>
      </c>
      <c r="Q235" s="105">
        <v>103455</v>
      </c>
      <c r="R235" s="105">
        <v>182155</v>
      </c>
      <c r="S235" s="105">
        <v>250301</v>
      </c>
      <c r="T235" s="105">
        <v>762341</v>
      </c>
      <c r="U235" s="105">
        <v>32253</v>
      </c>
      <c r="V235" s="105">
        <v>9513</v>
      </c>
      <c r="W235" s="105">
        <v>620047</v>
      </c>
      <c r="X235" s="105">
        <v>26910</v>
      </c>
      <c r="Y235" s="105">
        <v>124058</v>
      </c>
      <c r="Z235" s="105">
        <v>37541</v>
      </c>
    </row>
    <row r="236" spans="11:26" x14ac:dyDescent="0.25">
      <c r="K236" s="98">
        <v>43165</v>
      </c>
      <c r="L236" s="105">
        <v>116904</v>
      </c>
      <c r="M236" s="105">
        <v>94079</v>
      </c>
      <c r="N236" s="105">
        <v>3951</v>
      </c>
      <c r="O236" s="105">
        <v>29589</v>
      </c>
      <c r="P236" s="105">
        <v>111536</v>
      </c>
      <c r="Q236" s="105">
        <v>202772</v>
      </c>
      <c r="R236" s="105">
        <v>177596</v>
      </c>
      <c r="S236" s="105">
        <v>447140</v>
      </c>
      <c r="T236" s="105">
        <v>1131348</v>
      </c>
      <c r="U236" s="105">
        <v>24716</v>
      </c>
      <c r="V236" s="105">
        <v>4409</v>
      </c>
      <c r="W236" s="105">
        <v>1356060</v>
      </c>
      <c r="X236" s="105">
        <v>22612</v>
      </c>
      <c r="Y236" s="105">
        <v>66399</v>
      </c>
      <c r="Z236" s="105">
        <v>34464</v>
      </c>
    </row>
    <row r="237" spans="11:26" x14ac:dyDescent="0.25">
      <c r="K237" s="98">
        <v>43166</v>
      </c>
      <c r="L237" s="105">
        <v>14533</v>
      </c>
      <c r="M237" s="105">
        <v>67316</v>
      </c>
      <c r="N237" s="105">
        <v>3833</v>
      </c>
      <c r="O237" s="105">
        <v>61377</v>
      </c>
      <c r="P237" s="105">
        <v>51059</v>
      </c>
      <c r="Q237" s="105">
        <v>41884</v>
      </c>
      <c r="R237" s="105">
        <v>154211</v>
      </c>
      <c r="S237" s="105">
        <v>196920</v>
      </c>
      <c r="T237" s="105">
        <v>374392</v>
      </c>
      <c r="U237" s="105">
        <v>32435</v>
      </c>
      <c r="V237" s="105">
        <v>8244</v>
      </c>
      <c r="W237" s="105">
        <v>438155</v>
      </c>
      <c r="X237" s="105">
        <v>36901</v>
      </c>
      <c r="Y237" s="105">
        <v>37602</v>
      </c>
      <c r="Z237" s="105">
        <v>20339</v>
      </c>
    </row>
    <row r="238" spans="11:26" x14ac:dyDescent="0.25">
      <c r="K238" s="98">
        <v>43167</v>
      </c>
      <c r="L238" s="105">
        <v>50222</v>
      </c>
      <c r="M238" s="105">
        <v>101634</v>
      </c>
      <c r="N238" s="105">
        <v>2832</v>
      </c>
      <c r="O238" s="105">
        <v>12443</v>
      </c>
      <c r="P238" s="105">
        <v>19753</v>
      </c>
      <c r="Q238" s="105">
        <v>59527</v>
      </c>
      <c r="R238" s="105">
        <v>81598</v>
      </c>
      <c r="S238" s="105">
        <v>217552</v>
      </c>
      <c r="T238" s="105">
        <v>333624</v>
      </c>
      <c r="U238" s="105">
        <v>22397</v>
      </c>
      <c r="V238" s="105">
        <v>6868</v>
      </c>
      <c r="W238" s="105">
        <v>511155</v>
      </c>
      <c r="X238" s="105">
        <v>38574</v>
      </c>
      <c r="Y238" s="105">
        <v>27316</v>
      </c>
      <c r="Z238" s="105">
        <v>39500</v>
      </c>
    </row>
    <row r="239" spans="11:26" x14ac:dyDescent="0.25">
      <c r="K239" s="98">
        <v>43168</v>
      </c>
      <c r="L239" s="105">
        <v>28415</v>
      </c>
      <c r="M239" s="105">
        <v>83936</v>
      </c>
      <c r="N239" s="105">
        <v>3072</v>
      </c>
      <c r="O239" s="105">
        <v>51775</v>
      </c>
      <c r="P239" s="105">
        <v>43434</v>
      </c>
      <c r="Q239" s="105">
        <v>150123</v>
      </c>
      <c r="R239" s="105">
        <v>150425</v>
      </c>
      <c r="S239" s="105">
        <v>184820</v>
      </c>
      <c r="T239" s="105">
        <v>576975</v>
      </c>
      <c r="U239" s="105">
        <v>30391</v>
      </c>
      <c r="V239" s="105">
        <v>4578</v>
      </c>
      <c r="W239" s="105">
        <v>652435</v>
      </c>
      <c r="X239" s="105">
        <v>46776</v>
      </c>
      <c r="Y239" s="105">
        <v>85855</v>
      </c>
      <c r="Z239" s="105">
        <v>660</v>
      </c>
    </row>
    <row r="240" spans="11:26" x14ac:dyDescent="0.25">
      <c r="K240" s="98">
        <v>43171</v>
      </c>
      <c r="L240" s="105">
        <v>91212</v>
      </c>
      <c r="M240" s="105">
        <v>40576</v>
      </c>
      <c r="N240" s="105">
        <v>2550</v>
      </c>
      <c r="O240" s="105">
        <v>54583</v>
      </c>
      <c r="P240" s="105">
        <v>34569</v>
      </c>
      <c r="Q240" s="105">
        <v>145387</v>
      </c>
      <c r="R240" s="105">
        <v>103041</v>
      </c>
      <c r="S240" s="105">
        <v>255482</v>
      </c>
      <c r="T240" s="105">
        <v>482485</v>
      </c>
      <c r="U240" s="105">
        <v>40564</v>
      </c>
      <c r="V240" s="105">
        <v>6044</v>
      </c>
      <c r="W240" s="105">
        <v>436254</v>
      </c>
      <c r="X240" s="105">
        <v>57678</v>
      </c>
      <c r="Y240" s="105">
        <v>181660</v>
      </c>
      <c r="Z240" s="105">
        <v>59224</v>
      </c>
    </row>
    <row r="241" spans="11:26" x14ac:dyDescent="0.25">
      <c r="K241" s="98">
        <v>43172</v>
      </c>
      <c r="L241" s="105">
        <v>1772075</v>
      </c>
      <c r="M241" s="105">
        <v>30213</v>
      </c>
      <c r="N241" s="105">
        <v>1506</v>
      </c>
      <c r="O241" s="105">
        <v>29940</v>
      </c>
      <c r="P241" s="105">
        <v>24521</v>
      </c>
      <c r="Q241" s="105">
        <v>147112</v>
      </c>
      <c r="R241" s="105">
        <v>145863</v>
      </c>
      <c r="S241" s="105">
        <v>399792</v>
      </c>
      <c r="T241" s="105">
        <v>704162</v>
      </c>
      <c r="U241" s="105">
        <v>11212</v>
      </c>
      <c r="V241" s="105">
        <v>6853</v>
      </c>
      <c r="W241" s="105">
        <v>668488</v>
      </c>
      <c r="X241" s="105">
        <v>30341</v>
      </c>
      <c r="Y241" s="105">
        <v>91831</v>
      </c>
      <c r="Z241" s="105">
        <v>30847</v>
      </c>
    </row>
    <row r="242" spans="11:26" x14ac:dyDescent="0.25">
      <c r="K242" s="98">
        <v>43173</v>
      </c>
      <c r="L242" s="105">
        <v>14423</v>
      </c>
      <c r="M242" s="105">
        <v>38144</v>
      </c>
      <c r="N242" s="105">
        <v>8467</v>
      </c>
      <c r="O242" s="105">
        <v>26623</v>
      </c>
      <c r="P242" s="105">
        <v>25183</v>
      </c>
      <c r="Q242" s="105">
        <v>73792</v>
      </c>
      <c r="R242" s="105">
        <v>59753</v>
      </c>
      <c r="S242" s="105">
        <v>376802</v>
      </c>
      <c r="T242" s="105">
        <v>1092283</v>
      </c>
      <c r="U242" s="105">
        <v>31784</v>
      </c>
      <c r="V242" s="105">
        <v>6652</v>
      </c>
      <c r="W242" s="105">
        <v>190093</v>
      </c>
      <c r="X242" s="105">
        <v>81572</v>
      </c>
      <c r="Y242" s="105">
        <v>54175</v>
      </c>
      <c r="Z242" s="105">
        <v>37921</v>
      </c>
    </row>
    <row r="243" spans="11:26" x14ac:dyDescent="0.25">
      <c r="K243" s="98">
        <v>43174</v>
      </c>
      <c r="L243" s="105">
        <v>15191</v>
      </c>
      <c r="M243" s="105">
        <v>32851</v>
      </c>
      <c r="N243" s="105">
        <v>6523</v>
      </c>
      <c r="O243" s="105">
        <v>35410</v>
      </c>
      <c r="P243" s="105">
        <v>64817</v>
      </c>
      <c r="Q243" s="105">
        <v>99105</v>
      </c>
      <c r="R243" s="105">
        <v>151941</v>
      </c>
      <c r="S243" s="105">
        <v>257736</v>
      </c>
      <c r="T243" s="105">
        <v>282087</v>
      </c>
      <c r="U243" s="105">
        <v>31788</v>
      </c>
      <c r="V243" s="105">
        <v>3193</v>
      </c>
      <c r="W243" s="105">
        <v>491086</v>
      </c>
      <c r="X243" s="105">
        <v>83138</v>
      </c>
      <c r="Y243" s="105">
        <v>106078</v>
      </c>
      <c r="Z243" s="105">
        <v>25690</v>
      </c>
    </row>
    <row r="244" spans="11:26" x14ac:dyDescent="0.25">
      <c r="K244" s="98">
        <v>43175</v>
      </c>
      <c r="L244" s="105">
        <v>167962</v>
      </c>
      <c r="M244" s="105">
        <v>68760</v>
      </c>
      <c r="N244" s="105">
        <v>4297</v>
      </c>
      <c r="O244" s="105">
        <v>99666</v>
      </c>
      <c r="P244" s="105">
        <v>129227</v>
      </c>
      <c r="Q244" s="105">
        <v>220236</v>
      </c>
      <c r="R244" s="105">
        <v>285253</v>
      </c>
      <c r="S244" s="105">
        <v>1507985</v>
      </c>
      <c r="T244" s="105">
        <v>1295670</v>
      </c>
      <c r="U244" s="105">
        <v>58933</v>
      </c>
      <c r="V244" s="105">
        <v>7637</v>
      </c>
      <c r="W244" s="105">
        <v>1149116</v>
      </c>
      <c r="X244" s="105">
        <v>87270</v>
      </c>
      <c r="Y244" s="105">
        <v>457941</v>
      </c>
      <c r="Z244" s="105">
        <v>20950</v>
      </c>
    </row>
    <row r="245" spans="11:26" x14ac:dyDescent="0.25">
      <c r="K245" s="98">
        <v>43178</v>
      </c>
      <c r="L245" s="105">
        <v>13847</v>
      </c>
      <c r="M245" s="105">
        <v>33983</v>
      </c>
      <c r="N245" s="105">
        <v>4824</v>
      </c>
      <c r="O245" s="105">
        <v>19916</v>
      </c>
      <c r="P245" s="105">
        <v>11683</v>
      </c>
      <c r="Q245" s="105">
        <v>65976</v>
      </c>
      <c r="R245" s="105">
        <v>32411</v>
      </c>
      <c r="S245" s="105">
        <v>225885</v>
      </c>
      <c r="T245" s="105">
        <v>120641</v>
      </c>
      <c r="U245" s="105">
        <v>26401</v>
      </c>
      <c r="V245" s="105">
        <v>7207</v>
      </c>
      <c r="W245" s="105">
        <v>179632</v>
      </c>
      <c r="X245" s="105">
        <v>17923</v>
      </c>
      <c r="Y245" s="105">
        <v>35399</v>
      </c>
      <c r="Z245" s="105">
        <v>25983</v>
      </c>
    </row>
    <row r="246" spans="11:26" x14ac:dyDescent="0.25">
      <c r="K246" s="98">
        <v>43179</v>
      </c>
      <c r="L246" s="105">
        <v>837523</v>
      </c>
      <c r="M246" s="105">
        <v>49424</v>
      </c>
      <c r="N246" s="105">
        <v>4741</v>
      </c>
      <c r="O246" s="105">
        <v>85036</v>
      </c>
      <c r="P246" s="105">
        <v>21261</v>
      </c>
      <c r="Q246" s="105">
        <v>79202</v>
      </c>
      <c r="R246" s="105">
        <v>74717</v>
      </c>
      <c r="S246" s="105">
        <v>145141</v>
      </c>
      <c r="T246" s="105">
        <v>223950</v>
      </c>
      <c r="U246" s="105">
        <v>33282</v>
      </c>
      <c r="V246" s="105">
        <v>5030</v>
      </c>
      <c r="W246" s="105">
        <v>644841</v>
      </c>
      <c r="X246" s="105">
        <v>16936</v>
      </c>
      <c r="Y246" s="105">
        <v>71458</v>
      </c>
      <c r="Z246" s="105">
        <v>16273</v>
      </c>
    </row>
    <row r="247" spans="11:26" x14ac:dyDescent="0.25">
      <c r="K247" s="98">
        <v>43180</v>
      </c>
      <c r="L247" s="105">
        <v>55807</v>
      </c>
      <c r="M247" s="105">
        <v>14356</v>
      </c>
      <c r="N247" s="105">
        <v>2992</v>
      </c>
      <c r="O247" s="105">
        <v>21752</v>
      </c>
      <c r="P247" s="105">
        <v>48260</v>
      </c>
      <c r="Q247" s="105">
        <v>338589</v>
      </c>
      <c r="R247" s="105">
        <v>84599</v>
      </c>
      <c r="S247" s="105">
        <v>101893</v>
      </c>
      <c r="T247" s="105">
        <v>269308</v>
      </c>
      <c r="U247" s="105">
        <v>13858</v>
      </c>
      <c r="V247" s="105">
        <v>7967</v>
      </c>
      <c r="W247" s="105">
        <v>430475</v>
      </c>
      <c r="X247" s="105">
        <v>9821</v>
      </c>
      <c r="Y247" s="105">
        <v>42045</v>
      </c>
      <c r="Z247" s="105">
        <v>34417</v>
      </c>
    </row>
    <row r="248" spans="11:26" x14ac:dyDescent="0.25">
      <c r="K248" s="98">
        <v>43181</v>
      </c>
      <c r="L248" s="105">
        <v>31978</v>
      </c>
      <c r="M248" s="105">
        <v>26227</v>
      </c>
      <c r="N248" s="105">
        <v>4544</v>
      </c>
      <c r="O248" s="105">
        <v>74160</v>
      </c>
      <c r="P248" s="105">
        <v>29393</v>
      </c>
      <c r="Q248" s="105">
        <v>146589</v>
      </c>
      <c r="R248" s="105">
        <v>123182</v>
      </c>
      <c r="S248" s="105">
        <v>1165318</v>
      </c>
      <c r="T248" s="105">
        <v>519074</v>
      </c>
      <c r="U248" s="105">
        <v>18029</v>
      </c>
      <c r="V248" s="105">
        <v>4762</v>
      </c>
      <c r="W248" s="105">
        <v>379964</v>
      </c>
      <c r="X248" s="105">
        <v>63355</v>
      </c>
      <c r="Y248" s="105">
        <v>81822</v>
      </c>
      <c r="Z248" s="105">
        <v>8743</v>
      </c>
    </row>
    <row r="249" spans="11:26" x14ac:dyDescent="0.25">
      <c r="K249" s="98">
        <v>43182</v>
      </c>
      <c r="L249" s="105">
        <v>35507</v>
      </c>
      <c r="M249" s="105">
        <v>37150</v>
      </c>
      <c r="N249" s="105">
        <v>6914</v>
      </c>
      <c r="O249" s="105">
        <v>74951</v>
      </c>
      <c r="P249" s="105">
        <v>320794</v>
      </c>
      <c r="Q249" s="105">
        <v>59718</v>
      </c>
      <c r="R249" s="105">
        <v>132843</v>
      </c>
      <c r="S249" s="105">
        <v>645168</v>
      </c>
      <c r="T249" s="105">
        <v>271211</v>
      </c>
      <c r="U249" s="105">
        <v>19137</v>
      </c>
      <c r="V249" s="105">
        <v>6045</v>
      </c>
      <c r="W249" s="105">
        <v>501968</v>
      </c>
      <c r="X249" s="105">
        <v>90401</v>
      </c>
      <c r="Y249" s="105">
        <v>40531</v>
      </c>
      <c r="Z249" s="105">
        <v>18771</v>
      </c>
    </row>
    <row r="250" spans="11:26" x14ac:dyDescent="0.25">
      <c r="K250" s="98">
        <v>43185</v>
      </c>
      <c r="L250" s="105">
        <v>25518</v>
      </c>
      <c r="M250" s="105">
        <v>36698</v>
      </c>
      <c r="N250" s="105">
        <v>1141</v>
      </c>
      <c r="O250" s="105">
        <v>39153</v>
      </c>
      <c r="P250" s="105">
        <v>191471</v>
      </c>
      <c r="Q250" s="105">
        <v>99257</v>
      </c>
      <c r="R250" s="105">
        <v>51054</v>
      </c>
      <c r="S250" s="105">
        <v>432310</v>
      </c>
      <c r="T250" s="105">
        <v>263397</v>
      </c>
      <c r="U250" s="105">
        <v>21677</v>
      </c>
      <c r="V250" s="105">
        <v>6827</v>
      </c>
      <c r="W250" s="105">
        <v>345537</v>
      </c>
      <c r="X250" s="105">
        <v>11163</v>
      </c>
      <c r="Y250" s="105">
        <v>25527</v>
      </c>
      <c r="Z250" s="105">
        <v>73867</v>
      </c>
    </row>
    <row r="251" spans="11:26" x14ac:dyDescent="0.25">
      <c r="K251" s="98">
        <v>43186</v>
      </c>
      <c r="L251" s="105">
        <v>137623</v>
      </c>
      <c r="M251" s="105">
        <v>39702</v>
      </c>
      <c r="N251" s="105">
        <v>2828</v>
      </c>
      <c r="O251" s="105">
        <v>66655</v>
      </c>
      <c r="P251" s="105">
        <v>44102</v>
      </c>
      <c r="Q251" s="105">
        <v>135582</v>
      </c>
      <c r="R251" s="105">
        <v>87935</v>
      </c>
      <c r="S251" s="105">
        <v>323560</v>
      </c>
      <c r="T251" s="105">
        <v>403261</v>
      </c>
      <c r="U251" s="105">
        <v>50882</v>
      </c>
      <c r="V251" s="105">
        <v>5449</v>
      </c>
      <c r="W251" s="105">
        <v>426554</v>
      </c>
      <c r="X251" s="105">
        <v>11628</v>
      </c>
      <c r="Y251" s="105">
        <v>40692</v>
      </c>
      <c r="Z251" s="105">
        <v>28689</v>
      </c>
    </row>
    <row r="252" spans="11:26" x14ac:dyDescent="0.25">
      <c r="K252" s="98">
        <v>43187</v>
      </c>
      <c r="L252" s="105">
        <v>23582</v>
      </c>
      <c r="M252" s="105">
        <v>25350</v>
      </c>
      <c r="N252" s="105">
        <v>4411</v>
      </c>
      <c r="O252" s="105">
        <v>44800</v>
      </c>
      <c r="P252" s="105">
        <v>99733</v>
      </c>
      <c r="Q252" s="105">
        <v>26928</v>
      </c>
      <c r="R252" s="105">
        <v>136409</v>
      </c>
      <c r="S252" s="105">
        <v>372391</v>
      </c>
      <c r="T252" s="105">
        <v>461454</v>
      </c>
      <c r="U252" s="105">
        <v>15440</v>
      </c>
      <c r="V252" s="105">
        <v>10131</v>
      </c>
      <c r="W252" s="105">
        <v>297269</v>
      </c>
      <c r="X252" s="105">
        <v>42620</v>
      </c>
      <c r="Y252" s="105">
        <v>46327</v>
      </c>
      <c r="Z252" s="105">
        <v>3475</v>
      </c>
    </row>
    <row r="253" spans="11:26" ht="15.75" thickBot="1" x14ac:dyDescent="0.3">
      <c r="K253" s="99">
        <v>43188</v>
      </c>
      <c r="L253" s="105">
        <v>30157</v>
      </c>
      <c r="M253" s="105">
        <v>27227</v>
      </c>
      <c r="N253" s="105">
        <v>9339</v>
      </c>
      <c r="O253" s="105">
        <v>51801</v>
      </c>
      <c r="P253" s="105">
        <v>81775</v>
      </c>
      <c r="Q253" s="105">
        <v>85315</v>
      </c>
      <c r="R253" s="105">
        <v>65992</v>
      </c>
      <c r="S253" s="105">
        <v>383396</v>
      </c>
      <c r="T253" s="105">
        <v>587042</v>
      </c>
      <c r="U253" s="105">
        <v>18784</v>
      </c>
      <c r="V253" s="105">
        <v>7758</v>
      </c>
      <c r="W253" s="105">
        <v>470122</v>
      </c>
      <c r="X253" s="105">
        <v>24595</v>
      </c>
      <c r="Y253" s="105">
        <v>49651</v>
      </c>
      <c r="Z253" s="105">
        <v>10820</v>
      </c>
    </row>
  </sheetData>
  <mergeCells count="1">
    <mergeCell ref="R1:T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W252"/>
  <sheetViews>
    <sheetView workbookViewId="0">
      <selection activeCell="V4" sqref="V4"/>
    </sheetView>
  </sheetViews>
  <sheetFormatPr defaultRowHeight="15" x14ac:dyDescent="0.25"/>
  <cols>
    <col min="1" max="1" width="10.42578125" customWidth="1"/>
    <col min="2" max="2" width="10.140625" bestFit="1" customWidth="1"/>
    <col min="22" max="22" width="14.7109375" customWidth="1"/>
  </cols>
  <sheetData>
    <row r="1" spans="1:23" ht="15.75" thickBot="1" x14ac:dyDescent="0.3">
      <c r="A1" s="103" t="s">
        <v>0</v>
      </c>
      <c r="B1" s="101" t="s">
        <v>3</v>
      </c>
      <c r="C1" s="101" t="s">
        <v>5</v>
      </c>
      <c r="D1" s="101" t="s">
        <v>16</v>
      </c>
      <c r="E1" s="101" t="s">
        <v>2</v>
      </c>
      <c r="F1" s="101" t="s">
        <v>19</v>
      </c>
      <c r="G1" s="101" t="s">
        <v>13</v>
      </c>
      <c r="H1" s="101" t="s">
        <v>4</v>
      </c>
      <c r="I1" s="101" t="s">
        <v>14</v>
      </c>
      <c r="J1" s="101" t="s">
        <v>15</v>
      </c>
      <c r="K1" s="101" t="s">
        <v>7</v>
      </c>
      <c r="L1" s="101" t="s">
        <v>35</v>
      </c>
      <c r="M1" s="102" t="s">
        <v>17</v>
      </c>
      <c r="N1" s="103" t="s">
        <v>1</v>
      </c>
      <c r="O1" s="101" t="s">
        <v>18</v>
      </c>
      <c r="P1" s="100" t="s">
        <v>25</v>
      </c>
    </row>
    <row r="2" spans="1:23" ht="15.75" thickBot="1" x14ac:dyDescent="0.3">
      <c r="A2" s="98">
        <v>42825</v>
      </c>
      <c r="B2" s="10"/>
      <c r="C2" s="10"/>
      <c r="D2" s="10"/>
      <c r="E2" s="10"/>
    </row>
    <row r="3" spans="1:23" x14ac:dyDescent="0.25">
      <c r="A3" s="98">
        <v>42828</v>
      </c>
      <c r="B3" s="10">
        <f>LN('3.ΡΕΥΣΤΟΤΗΤΑ'!L4/'3.ΡΕΥΣΤΟΤΗΤΑ'!L3)</f>
        <v>-0.58726814549905482</v>
      </c>
      <c r="C3" s="10">
        <f>LN('3.ΡΕΥΣΤΟΤΗΤΑ'!M4/'3.ΡΕΥΣΤΟΤΗΤΑ'!M3)</f>
        <v>1.2126265708923472</v>
      </c>
      <c r="D3" s="10">
        <f>LN('3.ΡΕΥΣΤΟΤΗΤΑ'!N4/'3.ΡΕΥΣΤΟΤΗΤΑ'!N3)</f>
        <v>-0.95512898709314664</v>
      </c>
      <c r="E3" s="10">
        <f>LN('3.ΡΕΥΣΤΟΤΗΤΑ'!O4/'3.ΡΕΥΣΤΟΤΗΤΑ'!O3)</f>
        <v>-0.69710935343254998</v>
      </c>
      <c r="F3" s="10">
        <f>LN('3.ΡΕΥΣΤΟΤΗΤΑ'!P4/'3.ΡΕΥΣΤΟΤΗΤΑ'!P3)</f>
        <v>-1.3328443201366245</v>
      </c>
      <c r="G3" s="10">
        <f>LN('3.ΡΕΥΣΤΟΤΗΤΑ'!Q4/'3.ΡΕΥΣΤΟΤΗΤΑ'!Q3)</f>
        <v>-1.266158085297564</v>
      </c>
      <c r="H3" s="10">
        <f>LN('3.ΡΕΥΣΤΟΤΗΤΑ'!R4/'3.ΡΕΥΣΤΟΤΗΤΑ'!R3)</f>
        <v>0.10397073995241869</v>
      </c>
      <c r="I3" s="10">
        <f>LN('3.ΡΕΥΣΤΟΤΗΤΑ'!S4/'3.ΡΕΥΣΤΟΤΗΤΑ'!S3)</f>
        <v>-0.70535843957605593</v>
      </c>
      <c r="J3" s="10">
        <f>LN('3.ΡΕΥΣΤΟΤΗΤΑ'!T4/'3.ΡΕΥΣΤΟΤΗΤΑ'!T3)</f>
        <v>-0.91319013812753702</v>
      </c>
      <c r="K3" s="10">
        <f>LN('3.ΡΕΥΣΤΟΤΗΤΑ'!U4/'3.ΡΕΥΣΤΟΤΗΤΑ'!U3)</f>
        <v>-2.427094928273231</v>
      </c>
      <c r="L3" s="10">
        <f>LN('3.ΡΕΥΣΤΟΤΗΤΑ'!V4/'3.ΡΕΥΣΤΟΤΗΤΑ'!V3)</f>
        <v>0.38373258173652336</v>
      </c>
      <c r="M3" s="10">
        <f>LN('3.ΡΕΥΣΤΟΤΗΤΑ'!W4/'3.ΡΕΥΣΤΟΤΗΤΑ'!W3)</f>
        <v>-1.45627920212018</v>
      </c>
      <c r="N3" s="10">
        <f>LN('3.ΡΕΥΣΤΟΤΗΤΑ'!X4/'3.ΡΕΥΣΤΟΤΗΤΑ'!X3)</f>
        <v>-5.2050824366897952E-2</v>
      </c>
      <c r="O3" s="10">
        <f>LN('3.ΡΕΥΣΤΟΤΗΤΑ'!Y4/'3.ΡΕΥΣΤΟΤΗΤΑ'!Y3)</f>
        <v>-3.7418875317780174E-2</v>
      </c>
      <c r="P3" s="10">
        <f>LN('3.ΡΕΥΣΤΟΤΗΤΑ'!Z4/'3.ΡΕΥΣΤΟΤΗΤΑ'!Z3)</f>
        <v>-0.39897236603544123</v>
      </c>
      <c r="T3" s="70" t="s">
        <v>37</v>
      </c>
      <c r="U3" s="117" t="s">
        <v>94</v>
      </c>
      <c r="V3" s="120" t="s">
        <v>109</v>
      </c>
      <c r="W3" s="121" t="s">
        <v>122</v>
      </c>
    </row>
    <row r="4" spans="1:23" x14ac:dyDescent="0.25">
      <c r="A4" s="98">
        <v>42829</v>
      </c>
      <c r="B4" s="10">
        <f>LN('3.ΡΕΥΣΤΟΤΗΤΑ'!L5/'3.ΡΕΥΣΤΟΤΗΤΑ'!L4)</f>
        <v>-0.23652663084827963</v>
      </c>
      <c r="C4" s="10">
        <f>LN('3.ΡΕΥΣΤΟΤΗΤΑ'!M5/'3.ΡΕΥΣΤΟΤΗΤΑ'!M4)</f>
        <v>-0.23234565916202576</v>
      </c>
      <c r="D4" s="10">
        <f>LN('3.ΡΕΥΣΤΟΤΗΤΑ'!N5/'3.ΡΕΥΣΤΟΤΗΤΑ'!N4)</f>
        <v>-0.8449531934279495</v>
      </c>
      <c r="E4" s="10">
        <f>LN('3.ΡΕΥΣΤΟΤΗΤΑ'!O5/'3.ΡΕΥΣΤΟΤΗΤΑ'!O4)</f>
        <v>0.77573318590333351</v>
      </c>
      <c r="F4" s="10">
        <f>LN('3.ΡΕΥΣΤΟΤΗΤΑ'!P5/'3.ΡΕΥΣΤΟΤΗΤΑ'!P4)</f>
        <v>0.70739323154722167</v>
      </c>
      <c r="G4" s="10">
        <f>LN('3.ΡΕΥΣΤΟΤΗΤΑ'!Q5/'3.ΡΕΥΣΤΟΤΗΤΑ'!Q4)</f>
        <v>1.2342121155117733</v>
      </c>
      <c r="H4" s="10">
        <f>LN('3.ΡΕΥΣΤΟΤΗΤΑ'!R5/'3.ΡΕΥΣΤΟΤΗΤΑ'!R4)</f>
        <v>0.90992561115294779</v>
      </c>
      <c r="I4" s="10">
        <f>LN('3.ΡΕΥΣΤΟΤΗΤΑ'!S5/'3.ΡΕΥΣΤΟΤΗΤΑ'!S4)</f>
        <v>0.77241803699418576</v>
      </c>
      <c r="J4" s="10">
        <f>LN('3.ΡΕΥΣΤΟΤΗΤΑ'!T5/'3.ΡΕΥΣΤΟΤΗΤΑ'!T4)</f>
        <v>0.44895586435286194</v>
      </c>
      <c r="K4" s="10">
        <f>LN('3.ΡΕΥΣΤΟΤΗΤΑ'!U5/'3.ΡΕΥΣΤΟΤΗΤΑ'!U4)</f>
        <v>1.7977958897489665</v>
      </c>
      <c r="L4" s="10">
        <f>LN('3.ΡΕΥΣΤΟΤΗΤΑ'!V5/'3.ΡΕΥΣΤΟΤΗΤΑ'!V4)</f>
        <v>0.25918075897545273</v>
      </c>
      <c r="M4" s="10">
        <f>LN('3.ΡΕΥΣΤΟΤΗΤΑ'!W5/'3.ΡΕΥΣΤΟΤΗΤΑ'!W4)</f>
        <v>1.1824504354139862</v>
      </c>
      <c r="N4" s="10">
        <f>LN('3.ΡΕΥΣΤΟΤΗΤΑ'!X5/'3.ΡΕΥΣΤΟΤΗΤΑ'!X4)</f>
        <v>0.37765624382678037</v>
      </c>
      <c r="O4" s="10">
        <f>LN('3.ΡΕΥΣΤΟΤΗΤΑ'!Y5/'3.ΡΕΥΣΤΟΤΗΤΑ'!Y4)</f>
        <v>4.7569252240856709E-2</v>
      </c>
      <c r="P4" s="10">
        <f>LN('3.ΡΕΥΣΤΟΤΗΤΑ'!Z5/'3.ΡΕΥΣΤΟΤΗΤΑ'!Z4)</f>
        <v>2.2181468803153543</v>
      </c>
      <c r="T4" s="71">
        <v>1</v>
      </c>
      <c r="U4" s="118" t="s">
        <v>3</v>
      </c>
      <c r="V4" s="146">
        <f>STDEV($B$3:$B$252)</f>
        <v>1.4055210721175901</v>
      </c>
      <c r="W4" s="121"/>
    </row>
    <row r="5" spans="1:23" x14ac:dyDescent="0.25">
      <c r="A5" s="98">
        <v>42830</v>
      </c>
      <c r="B5" s="10">
        <f>LN('3.ΡΕΥΣΤΟΤΗΤΑ'!L6/'3.ΡΕΥΣΤΟΤΗΤΑ'!L5)</f>
        <v>-0.75585604692017916</v>
      </c>
      <c r="C5" s="10">
        <f>LN('3.ΡΕΥΣΤΟΤΗΤΑ'!M6/'3.ΡΕΥΣΤΟΤΗΤΑ'!M5)</f>
        <v>-0.690234448376292</v>
      </c>
      <c r="D5" s="10">
        <f>LN('3.ΡΕΥΣΤΟΤΗΤΑ'!N6/'3.ΡΕΥΣΤΟΤΗΤΑ'!N5)</f>
        <v>0.77504263267720497</v>
      </c>
      <c r="E5" s="10">
        <f>LN('3.ΡΕΥΣΤΟΤΗΤΑ'!O6/'3.ΡΕΥΣΤΟΤΗΤΑ'!O5)</f>
        <v>0.9775480747501929</v>
      </c>
      <c r="F5" s="10">
        <f>LN('3.ΡΕΥΣΤΟΤΗΤΑ'!P6/'3.ΡΕΥΣΤΟΤΗΤΑ'!P5)</f>
        <v>0.68636372004306001</v>
      </c>
      <c r="G5" s="10">
        <f>LN('3.ΡΕΥΣΤΟΤΗΤΑ'!Q6/'3.ΡΕΥΣΤΟΤΗΤΑ'!Q5)</f>
        <v>0.31609667053402896</v>
      </c>
      <c r="H5" s="10">
        <f>LN('3.ΡΕΥΣΤΟΤΗΤΑ'!R6/'3.ΡΕΥΣΤΟΤΗΤΑ'!R5)</f>
        <v>-0.20957855170738834</v>
      </c>
      <c r="I5" s="10">
        <f>LN('3.ΡΕΥΣΤΟΤΗΤΑ'!S6/'3.ΡΕΥΣΤΟΤΗΤΑ'!S5)</f>
        <v>-4.2690657198874771E-2</v>
      </c>
      <c r="J5" s="10">
        <f>LN('3.ΡΕΥΣΤΟΤΗΤΑ'!T6/'3.ΡΕΥΣΤΟΤΗΤΑ'!T5)</f>
        <v>0.11518240891902967</v>
      </c>
      <c r="K5" s="10">
        <f>LN('3.ΡΕΥΣΤΟΤΗΤΑ'!U6/'3.ΡΕΥΣΤΟΤΗΤΑ'!U5)</f>
        <v>0.26816615124320653</v>
      </c>
      <c r="L5" s="10">
        <f>LN('3.ΡΕΥΣΤΟΤΗΤΑ'!V6/'3.ΡΕΥΣΤΟΤΗΤΑ'!V5)</f>
        <v>-0.17622477251569349</v>
      </c>
      <c r="M5" s="10">
        <f>LN('3.ΡΕΥΣΤΟΤΗΤΑ'!W6/'3.ΡΕΥΣΤΟΤΗΤΑ'!W5)</f>
        <v>0.43228337311137988</v>
      </c>
      <c r="N5" s="10">
        <f>LN('3.ΡΕΥΣΤΟΤΗΤΑ'!X6/'3.ΡΕΥΣΤΟΤΗΤΑ'!X5)</f>
        <v>-0.38889537527827617</v>
      </c>
      <c r="O5" s="10">
        <f>LN('3.ΡΕΥΣΤΟΤΗΤΑ'!Y6/'3.ΡΕΥΣΤΟΤΗΤΑ'!Y5)</f>
        <v>0.63582778241561866</v>
      </c>
      <c r="P5" s="10">
        <f>LN('3.ΡΕΥΣΤΟΤΗΤΑ'!Z6/'3.ΡΕΥΣΤΟΤΗΤΑ'!Z5)</f>
        <v>-4.9182951615103568E-2</v>
      </c>
      <c r="T5" s="71">
        <v>2</v>
      </c>
      <c r="U5" s="118" t="s">
        <v>5</v>
      </c>
      <c r="V5" s="146">
        <f>STDEV(C3:C252)</f>
        <v>0.84086640747570351</v>
      </c>
      <c r="W5" s="121"/>
    </row>
    <row r="6" spans="1:23" x14ac:dyDescent="0.25">
      <c r="A6" s="98">
        <v>42831</v>
      </c>
      <c r="B6" s="10">
        <f>LN('3.ΡΕΥΣΤΟΤΗΤΑ'!L7/'3.ΡΕΥΣΤΟΤΗΤΑ'!L6)</f>
        <v>-0.79593663352450728</v>
      </c>
      <c r="C6" s="10">
        <f>LN('3.ΡΕΥΣΤΟΤΗΤΑ'!M7/'3.ΡΕΥΣΤΟΤΗΤΑ'!M6)</f>
        <v>-3.9939891828552648E-2</v>
      </c>
      <c r="D6" s="10">
        <f>LN('3.ΡΕΥΣΤΟΤΗΤΑ'!N7/'3.ΡΕΥΣΤΟΤΗΤΑ'!N6)</f>
        <v>1.7203361540612079</v>
      </c>
      <c r="E6" s="10">
        <f>LN('3.ΡΕΥΣΤΟΤΗΤΑ'!O7/'3.ΡΕΥΣΤΟΤΗΤΑ'!O6)</f>
        <v>-0.85566937205657534</v>
      </c>
      <c r="F6" s="10">
        <f>LN('3.ΡΕΥΣΤΟΤΗΤΑ'!P7/'3.ΡΕΥΣΤΟΤΗΤΑ'!P6)</f>
        <v>-8.3807666322394765E-4</v>
      </c>
      <c r="G6" s="10">
        <f>LN('3.ΡΕΥΣΤΟΤΗΤΑ'!Q7/'3.ΡΕΥΣΤΟΤΗΤΑ'!Q6)</f>
        <v>-0.67445568358077879</v>
      </c>
      <c r="H6" s="10">
        <f>LN('3.ΡΕΥΣΤΟΤΗΤΑ'!R7/'3.ΡΕΥΣΤΟΤΗΤΑ'!R6)</f>
        <v>-0.97757027975666588</v>
      </c>
      <c r="I6" s="10">
        <f>LN('3.ΡΕΥΣΤΟΤΗΤΑ'!S7/'3.ΡΕΥΣΤΟΤΗΤΑ'!S6)</f>
        <v>0.17884964628533259</v>
      </c>
      <c r="J6" s="10">
        <f>LN('3.ΡΕΥΣΤΟΤΗΤΑ'!T7/'3.ΡΕΥΣΤΟΤΗΤΑ'!T6)</f>
        <v>-0.7477957745746765</v>
      </c>
      <c r="K6" s="10">
        <f>LN('3.ΡΕΥΣΤΟΤΗΤΑ'!U7/'3.ΡΕΥΣΤΟΤΗΤΑ'!U6)</f>
        <v>-0.73759208379181362</v>
      </c>
      <c r="L6" s="10">
        <f>LN('3.ΡΕΥΣΤΟΤΗΤΑ'!V7/'3.ΡΕΥΣΤΟΤΗΤΑ'!V6)</f>
        <v>6.4565127850446491E-2</v>
      </c>
      <c r="M6" s="10">
        <f>LN('3.ΡΕΥΣΤΟΤΗΤΑ'!W7/'3.ΡΕΥΣΤΟΤΗΤΑ'!W6)</f>
        <v>-3.7791028637457771E-2</v>
      </c>
      <c r="N6" s="10">
        <f>LN('3.ΡΕΥΣΤΟΤΗΤΑ'!X7/'3.ΡΕΥΣΤΟΤΗΤΑ'!X6)</f>
        <v>-0.48717157226609259</v>
      </c>
      <c r="O6" s="10">
        <f>LN('3.ΡΕΥΣΤΟΤΗΤΑ'!Y7/'3.ΡΕΥΣΤΟΤΗΤΑ'!Y6)</f>
        <v>-0.83844778917093943</v>
      </c>
      <c r="P6" s="10">
        <f>LN('3.ΡΕΥΣΤΟΤΗΤΑ'!Z7/'3.ΡΕΥΣΤΟΤΗΤΑ'!Z6)</f>
        <v>-2.0181217045839799</v>
      </c>
      <c r="T6" s="71">
        <v>3</v>
      </c>
      <c r="U6" s="118" t="s">
        <v>16</v>
      </c>
      <c r="V6" s="146">
        <f>STDEV(D3:D252)</f>
        <v>1.1069264284605183</v>
      </c>
      <c r="W6" s="121"/>
    </row>
    <row r="7" spans="1:23" x14ac:dyDescent="0.25">
      <c r="A7" s="98">
        <v>42832</v>
      </c>
      <c r="B7" s="10">
        <f>LN('3.ΡΕΥΣΤΟΤΗΤΑ'!L8/'3.ΡΕΥΣΤΟΤΗΤΑ'!L7)</f>
        <v>1.5376900777231197</v>
      </c>
      <c r="C7" s="10">
        <f>LN('3.ΡΕΥΣΤΟΤΗΤΑ'!M8/'3.ΡΕΥΣΤΟΤΗΤΑ'!M7)</f>
        <v>0.97746672931367362</v>
      </c>
      <c r="D7" s="10">
        <f>LN('3.ΡΕΥΣΤΟΤΗΤΑ'!N8/'3.ΡΕΥΣΤΟΤΗΤΑ'!N7)</f>
        <v>0.45578775264108451</v>
      </c>
      <c r="E7" s="10">
        <f>LN('3.ΡΕΥΣΤΟΤΗΤΑ'!O8/'3.ΡΕΥΣΤΟΤΗΤΑ'!O7)</f>
        <v>0.55594068631926774</v>
      </c>
      <c r="F7" s="10">
        <f>LN('3.ΡΕΥΣΤΟΤΗΤΑ'!P8/'3.ΡΕΥΣΤΟΤΗΤΑ'!P7)</f>
        <v>0.11575866874515769</v>
      </c>
      <c r="G7" s="10">
        <f>LN('3.ΡΕΥΣΤΟΤΗΤΑ'!Q8/'3.ΡΕΥΣΤΟΤΗΤΑ'!Q7)</f>
        <v>0.42993981680973375</v>
      </c>
      <c r="H7" s="10">
        <f>LN('3.ΡΕΥΣΤΟΤΗΤΑ'!R8/'3.ΡΕΥΣΤΟΤΗΤΑ'!R7)</f>
        <v>-0.13825735026640099</v>
      </c>
      <c r="I7" s="10">
        <f>LN('3.ΡΕΥΣΤΟΤΗΤΑ'!S8/'3.ΡΕΥΣΤΟΤΗΤΑ'!S7)</f>
        <v>0.87867200295137871</v>
      </c>
      <c r="J7" s="10">
        <f>LN('3.ΡΕΥΣΤΟΤΗΤΑ'!T8/'3.ΡΕΥΣΤΟΤΗΤΑ'!T7)</f>
        <v>0.74510039777789216</v>
      </c>
      <c r="K7" s="10">
        <f>LN('3.ΡΕΥΣΤΟΤΗΤΑ'!U8/'3.ΡΕΥΣΤΟΤΗΤΑ'!U7)</f>
        <v>0.7161838220622202</v>
      </c>
      <c r="L7" s="10">
        <f>LN('3.ΡΕΥΣΤΟΤΗΤΑ'!V8/'3.ΡΕΥΣΤΟΤΗΤΑ'!V7)</f>
        <v>0.11605212516497519</v>
      </c>
      <c r="M7" s="10">
        <f>LN('3.ΡΕΥΣΤΟΤΗΤΑ'!W8/'3.ΡΕΥΣΤΟΤΗΤΑ'!W7)</f>
        <v>4.1573480370816478E-2</v>
      </c>
      <c r="N7" s="10">
        <f>LN('3.ΡΕΥΣΤΟΤΗΤΑ'!X8/'3.ΡΕΥΣΤΟΤΗΤΑ'!X7)</f>
        <v>0.34137957123044044</v>
      </c>
      <c r="O7" s="10">
        <f>LN('3.ΡΕΥΣΤΟΤΗΤΑ'!Y8/'3.ΡΕΥΣΤΟΤΗΤΑ'!Y7)</f>
        <v>0.62982603562230866</v>
      </c>
      <c r="P7" s="10">
        <f>LN('3.ΡΕΥΣΤΟΤΗΤΑ'!Z8/'3.ΡΕΥΣΤΟΤΗΤΑ'!Z7)</f>
        <v>0.98576198875490983</v>
      </c>
      <c r="T7" s="71">
        <v>4</v>
      </c>
      <c r="U7" s="118" t="s">
        <v>2</v>
      </c>
      <c r="V7" s="146">
        <f>STDEV(E3:E252)</f>
        <v>0.77249295840682142</v>
      </c>
      <c r="W7" s="121">
        <v>1</v>
      </c>
    </row>
    <row r="8" spans="1:23" x14ac:dyDescent="0.25">
      <c r="A8" s="98">
        <v>42835</v>
      </c>
      <c r="B8" s="10">
        <f>LN('3.ΡΕΥΣΤΟΤΗΤΑ'!L9/'3.ΡΕΥΣΤΟΤΗΤΑ'!L8)</f>
        <v>-0.43586006242272052</v>
      </c>
      <c r="C8" s="10">
        <f>LN('3.ΡΕΥΣΤΟΤΗΤΑ'!M9/'3.ΡΕΥΣΤΟΤΗΤΑ'!M8)</f>
        <v>-1.1847479321750272</v>
      </c>
      <c r="D8" s="10">
        <f>LN('3.ΡΕΥΣΤΟΤΗΤΑ'!N9/'3.ΡΕΥΣΤΟΤΗΤΑ'!N8)</f>
        <v>-1.1614986162441316</v>
      </c>
      <c r="E8" s="10">
        <f>LN('3.ΡΕΥΣΤΟΤΗΤΑ'!O9/'3.ΡΕΥΣΤΟΤΗΤΑ'!O8)</f>
        <v>-1.1769128681873684</v>
      </c>
      <c r="F8" s="10">
        <f>LN('3.ΡΕΥΣΤΟΤΗΤΑ'!P9/'3.ΡΕΥΣΤΟΤΗΤΑ'!P8)</f>
        <v>-0.79692549939824775</v>
      </c>
      <c r="G8" s="10">
        <f>LN('3.ΡΕΥΣΤΟΤΗΤΑ'!Q9/'3.ΡΕΥΣΤΟΤΗΤΑ'!Q8)</f>
        <v>0.72197827244778101</v>
      </c>
      <c r="H8" s="10">
        <f>LN('3.ΡΕΥΣΤΟΤΗΤΑ'!R9/'3.ΡΕΥΣΤΟΤΗΤΑ'!R8)</f>
        <v>-1.1092851790216667</v>
      </c>
      <c r="I8" s="10">
        <f>LN('3.ΡΕΥΣΤΟΤΗΤΑ'!S9/'3.ΡΕΥΣΤΟΤΗΤΑ'!S8)</f>
        <v>-0.28675281230824706</v>
      </c>
      <c r="J8" s="10">
        <f>LN('3.ΡΕΥΣΤΟΤΗΤΑ'!T9/'3.ΡΕΥΣΤΟΤΗΤΑ'!T8)</f>
        <v>3.3812284389366988E-2</v>
      </c>
      <c r="K8" s="10">
        <f>LN('3.ΡΕΥΣΤΟΤΗΤΑ'!U9/'3.ΡΕΥΣΤΟΤΗΤΑ'!U8)</f>
        <v>0.99921077716875384</v>
      </c>
      <c r="L8" s="10">
        <f>LN('3.ΡΕΥΣΤΟΤΗΤΑ'!V9/'3.ΡΕΥΣΤΟΤΗΤΑ'!V8)</f>
        <v>1.2918248607761285</v>
      </c>
      <c r="M8" s="10">
        <f>LN('3.ΡΕΥΣΤΟΤΗΤΑ'!W9/'3.ΡΕΥΣΤΟΤΗΤΑ'!W8)</f>
        <v>-1.3187121930717709</v>
      </c>
      <c r="N8" s="10">
        <f>LN('3.ΡΕΥΣΤΟΤΗΤΑ'!X9/'3.ΡΕΥΣΤΟΤΗΤΑ'!X8)</f>
        <v>-0.92131413201186374</v>
      </c>
      <c r="O8" s="10">
        <f>LN('3.ΡΕΥΣΤΟΤΗΤΑ'!Y9/'3.ΡΕΥΣΤΟΤΗΤΑ'!Y8)</f>
        <v>-0.39691623891218614</v>
      </c>
      <c r="P8" s="10">
        <f>LN('3.ΡΕΥΣΤΟΤΗΤΑ'!Z9/'3.ΡΕΥΣΤΟΤΗΤΑ'!Z8)</f>
        <v>-0.1600538183637204</v>
      </c>
      <c r="T8" s="71">
        <v>5</v>
      </c>
      <c r="U8" s="118" t="s">
        <v>19</v>
      </c>
      <c r="V8" s="146">
        <f>STDEV(F3:F252)</f>
        <v>0.83368277271323732</v>
      </c>
      <c r="W8" s="121"/>
    </row>
    <row r="9" spans="1:23" x14ac:dyDescent="0.25">
      <c r="A9" s="98">
        <v>42836</v>
      </c>
      <c r="B9" s="10">
        <f>LN('3.ΡΕΥΣΤΟΤΗΤΑ'!L10/'3.ΡΕΥΣΤΟΤΗΤΑ'!L9)</f>
        <v>-0.34505116784733869</v>
      </c>
      <c r="C9" s="10">
        <f>LN('3.ΡΕΥΣΤΟΤΗΤΑ'!M10/'3.ΡΕΥΣΤΟΤΗΤΑ'!M9)</f>
        <v>-1.5299793273666897E-2</v>
      </c>
      <c r="D9" s="10">
        <f>LN('3.ΡΕΥΣΤΟΤΗΤΑ'!N10/'3.ΡΕΥΣΤΟΤΗΤΑ'!N9)</f>
        <v>-0.63298688829316174</v>
      </c>
      <c r="E9" s="10">
        <f>LN('3.ΡΕΥΣΤΟΤΗΤΑ'!O10/'3.ΡΕΥΣΤΟΤΗΤΑ'!O9)</f>
        <v>1.2580211134195038</v>
      </c>
      <c r="F9" s="10">
        <f>LN('3.ΡΕΥΣΤΟΤΗΤΑ'!P10/'3.ΡΕΥΣΤΟΤΗΤΑ'!P9)</f>
        <v>-0.15953854308562831</v>
      </c>
      <c r="G9" s="10">
        <f>LN('3.ΡΕΥΣΤΟΤΗΤΑ'!Q10/'3.ΡΕΥΣΤΟΤΗΤΑ'!Q9)</f>
        <v>-2.1256448832921424</v>
      </c>
      <c r="H9" s="10">
        <f>LN('3.ΡΕΥΣΤΟΤΗΤΑ'!R10/'3.ΡΕΥΣΤΟΤΗΤΑ'!R9)</f>
        <v>1.4188154941511752</v>
      </c>
      <c r="I9" s="10">
        <f>LN('3.ΡΕΥΣΤΟΤΗΤΑ'!S10/'3.ΡΕΥΣΤΟΤΗΤΑ'!S9)</f>
        <v>-0.15093719977684533</v>
      </c>
      <c r="J9" s="10">
        <f>LN('3.ΡΕΥΣΤΟΤΗΤΑ'!T10/'3.ΡΕΥΣΤΟΤΗΤΑ'!T9)</f>
        <v>-1.081919651765932</v>
      </c>
      <c r="K9" s="10">
        <f>LN('3.ΡΕΥΣΤΟΤΗΤΑ'!U10/'3.ΡΕΥΣΤΟΤΗΤΑ'!U9)</f>
        <v>-0.5145368512602243</v>
      </c>
      <c r="L9" s="10">
        <f>LN('3.ΡΕΥΣΤΟΤΗΤΑ'!V10/'3.ΡΕΥΣΤΟΤΗΤΑ'!V9)</f>
        <v>-0.88738689296290629</v>
      </c>
      <c r="M9" s="10">
        <f>LN('3.ΡΕΥΣΤΟΤΗΤΑ'!W10/'3.ΡΕΥΣΤΟΤΗΤΑ'!W9)</f>
        <v>0.57550125704779931</v>
      </c>
      <c r="N9" s="10">
        <f>LN('3.ΡΕΥΣΤΟΤΗΤΑ'!X10/'3.ΡΕΥΣΤΟΤΗΤΑ'!X9)</f>
        <v>1.3486917334608568</v>
      </c>
      <c r="O9" s="10">
        <f>LN('3.ΡΕΥΣΤΟΤΗΤΑ'!Y10/'3.ΡΕΥΣΤΟΤΗΤΑ'!Y9)</f>
        <v>1.1644536901447502</v>
      </c>
      <c r="P9" s="10">
        <f>LN('3.ΡΕΥΣΤΟΤΗΤΑ'!Z10/'3.ΡΕΥΣΤΟΤΗΤΑ'!Z9)</f>
        <v>-0.61879651941097824</v>
      </c>
      <c r="T9" s="71">
        <v>6</v>
      </c>
      <c r="U9" s="118" t="s">
        <v>13</v>
      </c>
      <c r="V9" s="146">
        <f>STDEV(G3:G252)</f>
        <v>0.72372429969952201</v>
      </c>
      <c r="W9" s="121">
        <v>1</v>
      </c>
    </row>
    <row r="10" spans="1:23" x14ac:dyDescent="0.25">
      <c r="A10" s="98">
        <v>42837</v>
      </c>
      <c r="B10" s="10">
        <f>LN('3.ΡΕΥΣΤΟΤΗΤΑ'!L11/'3.ΡΕΥΣΤΟΤΗΤΑ'!L10)</f>
        <v>-6.9035367263939981E-2</v>
      </c>
      <c r="C10" s="10">
        <f>LN('3.ΡΕΥΣΤΟΤΗΤΑ'!M11/'3.ΡΕΥΣΤΟΤΗΤΑ'!M10)</f>
        <v>1.5490760523364048E-2</v>
      </c>
      <c r="D10" s="10">
        <f>LN('3.ΡΕΥΣΤΟΤΗΤΑ'!N11/'3.ΡΕΥΣΤΟΤΗΤΑ'!N10)</f>
        <v>0.30482277176320405</v>
      </c>
      <c r="E10" s="10">
        <f>LN('3.ΡΕΥΣΤΟΤΗΤΑ'!O11/'3.ΡΕΥΣΤΟΤΗΤΑ'!O10)</f>
        <v>-0.53575460484039972</v>
      </c>
      <c r="F10" s="10">
        <f>LN('3.ΡΕΥΣΤΟΤΗΤΑ'!P11/'3.ΡΕΥΣΤΟΤΗΤΑ'!P10)</f>
        <v>5.4829830453006385E-2</v>
      </c>
      <c r="G10" s="10">
        <f>LN('3.ΡΕΥΣΤΟΤΗΤΑ'!Q11/'3.ΡΕΥΣΤΟΤΗΤΑ'!Q10)</f>
        <v>1.322618280742978</v>
      </c>
      <c r="H10" s="10">
        <f>LN('3.ΡΕΥΣΤΟΤΗΤΑ'!R11/'3.ΡΕΥΣΤΟΤΗΤΑ'!R10)</f>
        <v>3.8755502454105473E-2</v>
      </c>
      <c r="I10" s="10">
        <f>LN('3.ΡΕΥΣΤΟΤΗΤΑ'!S11/'3.ΡΕΥΣΤΟΤΗΤΑ'!S10)</f>
        <v>-0.32318496518479056</v>
      </c>
      <c r="J10" s="10">
        <f>LN('3.ΡΕΥΣΤΟΤΗΤΑ'!T11/'3.ΡΕΥΣΤΟΤΗΤΑ'!T10)</f>
        <v>2.5088940424938447E-4</v>
      </c>
      <c r="K10" s="10">
        <f>LN('3.ΡΕΥΣΤΟΤΗΤΑ'!U11/'3.ΡΕΥΣΤΟΤΗΤΑ'!U10)</f>
        <v>-2.5642035694341563</v>
      </c>
      <c r="L10" s="10">
        <f>LN('3.ΡΕΥΣΤΟΤΗΤΑ'!V11/'3.ΡΕΥΣΤΟΤΗΤΑ'!V10)</f>
        <v>-5.8265746073639151E-2</v>
      </c>
      <c r="M10" s="10">
        <f>LN('3.ΡΕΥΣΤΟΤΗΤΑ'!W11/'3.ΡΕΥΣΤΟΤΗΤΑ'!W10)</f>
        <v>0.20693903871656538</v>
      </c>
      <c r="N10" s="10">
        <f>LN('3.ΡΕΥΣΤΟΤΗΤΑ'!X11/'3.ΡΕΥΣΤΟΤΗΤΑ'!X10)</f>
        <v>-0.57035235903003256</v>
      </c>
      <c r="O10" s="10">
        <f>LN('3.ΡΕΥΣΤΟΤΗΤΑ'!Y11/'3.ΡΕΥΣΤΟΤΗΤΑ'!Y10)</f>
        <v>-0.40137013053876963</v>
      </c>
      <c r="P10" s="10">
        <f>LN('3.ΡΕΥΣΤΟΤΗΤΑ'!Z11/'3.ΡΕΥΣΤΟΤΗΤΑ'!Z10)</f>
        <v>-1.3994494612419381</v>
      </c>
      <c r="T10" s="71">
        <v>7</v>
      </c>
      <c r="U10" s="118" t="s">
        <v>4</v>
      </c>
      <c r="V10" s="146">
        <f>STDEV(H3:H252)</f>
        <v>0.82034033425263919</v>
      </c>
      <c r="W10" s="121"/>
    </row>
    <row r="11" spans="1:23" x14ac:dyDescent="0.25">
      <c r="A11" s="98">
        <v>42838</v>
      </c>
      <c r="B11" s="10">
        <f>LN('3.ΡΕΥΣΤΟΤΗΤΑ'!L12/'3.ΡΕΥΣΤΟΤΗΤΑ'!L11)</f>
        <v>-1.1595556863877858</v>
      </c>
      <c r="C11" s="10">
        <f>LN('3.ΡΕΥΣΤΟΤΗΤΑ'!M12/'3.ΡΕΥΣΤΟΤΗΤΑ'!M11)</f>
        <v>7.5995221520717748E-2</v>
      </c>
      <c r="D11" s="10">
        <f>LN('3.ΡΕΥΣΤΟΤΗΤΑ'!N12/'3.ΡΕΥΣΤΟΤΗΤΑ'!N11)</f>
        <v>-1.7322930470672813</v>
      </c>
      <c r="E11" s="10">
        <f>LN('3.ΡΕΥΣΤΟΤΗΤΑ'!O12/'3.ΡΕΥΣΤΟΤΗΤΑ'!O11)</f>
        <v>1.8003690790180458</v>
      </c>
      <c r="F11" s="10">
        <f>LN('3.ΡΕΥΣΤΟΤΗΤΑ'!P12/'3.ΡΕΥΣΤΟΤΗΤΑ'!P11)</f>
        <v>0.4293253576279723</v>
      </c>
      <c r="G11" s="10">
        <f>LN('3.ΡΕΥΣΤΟΤΗΤΑ'!Q12/'3.ΡΕΥΣΤΟΤΗΤΑ'!Q11)</f>
        <v>-0.92514871464992277</v>
      </c>
      <c r="H11" s="10">
        <f>LN('3.ΡΕΥΣΤΟΤΗΤΑ'!R12/'3.ΡΕΥΣΤΟΤΗΤΑ'!R11)</f>
        <v>-0.88699359049096149</v>
      </c>
      <c r="I11" s="10">
        <f>LN('3.ΡΕΥΣΤΟΤΗΤΑ'!S12/'3.ΡΕΥΣΤΟΤΗΤΑ'!S11)</f>
        <v>-0.69934679750541417</v>
      </c>
      <c r="J11" s="10">
        <f>LN('3.ΡΕΥΣΤΟΤΗΤΑ'!T12/'3.ΡΕΥΣΤΟΤΗΤΑ'!T11)</f>
        <v>-0.66060921844830645</v>
      </c>
      <c r="K11" s="10">
        <f>LN('3.ΡΕΥΣΤΟΤΗΤΑ'!U12/'3.ΡΕΥΣΤΟΤΗΤΑ'!U11)</f>
        <v>1.024825060281269</v>
      </c>
      <c r="L11" s="10">
        <f>LN('3.ΡΕΥΣΤΟΤΗΤΑ'!V12/'3.ΡΕΥΣΤΟΤΗΤΑ'!V11)</f>
        <v>-0.558359664167696</v>
      </c>
      <c r="M11" s="10">
        <f>LN('3.ΡΕΥΣΤΟΤΗΤΑ'!W12/'3.ΡΕΥΣΤΟΤΗΤΑ'!W11)</f>
        <v>-0.45929324618610362</v>
      </c>
      <c r="N11" s="10">
        <f>LN('3.ΡΕΥΣΤΟΤΗΤΑ'!X12/'3.ΡΕΥΣΤΟΤΗΤΑ'!X11)</f>
        <v>-0.19814277974071406</v>
      </c>
      <c r="O11" s="10">
        <f>LN('3.ΡΕΥΣΤΟΤΗΤΑ'!Y12/'3.ΡΕΥΣΤΟΤΗΤΑ'!Y11)</f>
        <v>4.8508819342305554E-3</v>
      </c>
      <c r="P11" s="10">
        <f>LN('3.ΡΕΥΣΤΟΤΗΤΑ'!Z12/'3.ΡΕΥΣΤΟΤΗΤΑ'!Z11)</f>
        <v>1.1264554440894674</v>
      </c>
      <c r="T11" s="71">
        <v>8</v>
      </c>
      <c r="U11" s="118" t="s">
        <v>14</v>
      </c>
      <c r="V11" s="146">
        <f>STDEV(I3:I252)</f>
        <v>0.65833592977840283</v>
      </c>
      <c r="W11" s="121">
        <v>1</v>
      </c>
    </row>
    <row r="12" spans="1:23" x14ac:dyDescent="0.25">
      <c r="A12" s="98">
        <v>42843</v>
      </c>
      <c r="B12" s="10">
        <f>LN('3.ΡΕΥΣΤΟΤΗΤΑ'!L13/'3.ΡΕΥΣΤΟΤΗΤΑ'!L12)</f>
        <v>1.4874539922343497</v>
      </c>
      <c r="C12" s="10">
        <f>LN('3.ΡΕΥΣΤΟΤΗΤΑ'!M13/'3.ΡΕΥΣΤΟΤΗΤΑ'!M12)</f>
        <v>-3.3471410683477303E-2</v>
      </c>
      <c r="D12" s="10">
        <f>LN('3.ΡΕΥΣΤΟΤΗΤΑ'!N13/'3.ΡΕΥΣΤΟΤΗΤΑ'!N12)</f>
        <v>0.505247515996046</v>
      </c>
      <c r="E12" s="10">
        <f>LN('3.ΡΕΥΣΤΟΤΗΤΑ'!O13/'3.ΡΕΥΣΤΟΤΗΤΑ'!O12)</f>
        <v>-1.8148107922115404</v>
      </c>
      <c r="F12" s="10">
        <f>LN('3.ΡΕΥΣΤΟΤΗΤΑ'!P13/'3.ΡΕΥΣΤΟΤΗΤΑ'!P12)</f>
        <v>-0.22564167901856513</v>
      </c>
      <c r="G12" s="10">
        <f>LN('3.ΡΕΥΣΤΟΤΗΤΑ'!Q13/'3.ΡΕΥΣΤΟΤΗΤΑ'!Q12)</f>
        <v>-0.30210799750689027</v>
      </c>
      <c r="H12" s="10">
        <f>LN('3.ΡΕΥΣΤΟΤΗΤΑ'!R13/'3.ΡΕΥΣΤΟΤΗΤΑ'!R12)</f>
        <v>0.76847369183527492</v>
      </c>
      <c r="I12" s="10">
        <f>LN('3.ΡΕΥΣΤΟΤΗΤΑ'!S13/'3.ΡΕΥΣΤΟΤΗΤΑ'!S12)</f>
        <v>-0.18061626221745772</v>
      </c>
      <c r="J12" s="10">
        <f>LN('3.ΡΕΥΣΤΟΤΗΤΑ'!T13/'3.ΡΕΥΣΤΟΤΗΤΑ'!T12)</f>
        <v>0.51493164141075265</v>
      </c>
      <c r="K12" s="10">
        <f>LN('3.ΡΕΥΣΤΟΤΗΤΑ'!U13/'3.ΡΕΥΣΤΟΤΗΤΑ'!U12)</f>
        <v>-0.32107351234960468</v>
      </c>
      <c r="L12" s="10">
        <f>LN('3.ΡΕΥΣΤΟΤΗΤΑ'!V13/'3.ΡΕΥΣΤΟΤΗΤΑ'!V12)</f>
        <v>0.24630613865382572</v>
      </c>
      <c r="M12" s="10">
        <f>LN('3.ΡΕΥΣΤΟΤΗΤΑ'!W13/'3.ΡΕΥΣΤΟΤΗΤΑ'!W12)</f>
        <v>-0.59028207343923389</v>
      </c>
      <c r="N12" s="10">
        <f>LN('3.ΡΕΥΣΤΟΤΗΤΑ'!X13/'3.ΡΕΥΣΤΟΤΗΤΑ'!X12)</f>
        <v>-0.50450524962198318</v>
      </c>
      <c r="O12" s="10">
        <f>LN('3.ΡΕΥΣΤΟΤΗΤΑ'!Y13/'3.ΡΕΥΣΤΟΤΗΤΑ'!Y12)</f>
        <v>-1.6330899193274211</v>
      </c>
      <c r="P12" s="10">
        <f>LN('3.ΡΕΥΣΤΟΤΗΤΑ'!Z13/'3.ΡΕΥΣΤΟΤΗΤΑ'!Z12)</f>
        <v>1.387200618984519</v>
      </c>
      <c r="T12" s="71">
        <v>9</v>
      </c>
      <c r="U12" s="118" t="s">
        <v>15</v>
      </c>
      <c r="V12" s="146">
        <f>STDEV(J3:J252)</f>
        <v>0.68170309426032749</v>
      </c>
      <c r="W12" s="121">
        <v>1</v>
      </c>
    </row>
    <row r="13" spans="1:23" x14ac:dyDescent="0.25">
      <c r="A13" s="98">
        <v>42844</v>
      </c>
      <c r="B13" s="10">
        <f>LN('3.ΡΕΥΣΤΟΤΗΤΑ'!L14/'3.ΡΕΥΣΤΟΤΗΤΑ'!L13)</f>
        <v>-0.88187266608328596</v>
      </c>
      <c r="C13" s="10">
        <f>LN('3.ΡΕΥΣΤΟΤΗΤΑ'!M14/'3.ΡΕΥΣΤΟΤΗΤΑ'!M13)</f>
        <v>-0.93723317953172747</v>
      </c>
      <c r="D13" s="10">
        <f>LN('3.ΡΕΥΣΤΟΤΗΤΑ'!N14/'3.ΡΕΥΣΤΟΤΗΤΑ'!N13)</f>
        <v>1.6060760510770504</v>
      </c>
      <c r="E13" s="10">
        <f>LN('3.ΡΕΥΣΤΟΤΗΤΑ'!O14/'3.ΡΕΥΣΤΟΤΗΤΑ'!O13)</f>
        <v>0.92006854757693191</v>
      </c>
      <c r="F13" s="10">
        <f>LN('3.ΡΕΥΣΤΟΤΗΤΑ'!P14/'3.ΡΕΥΣΤΟΤΗΤΑ'!P13)</f>
        <v>-0.18500148275890319</v>
      </c>
      <c r="G13" s="10">
        <f>LN('3.ΡΕΥΣΤΟΤΗΤΑ'!Q14/'3.ΡΕΥΣΤΟΤΗΤΑ'!Q13)</f>
        <v>-7.9833155419896835E-3</v>
      </c>
      <c r="H13" s="10">
        <f>LN('3.ΡΕΥΣΤΟΤΗΤΑ'!R14/'3.ΡΕΥΣΤΟΤΗΤΑ'!R13)</f>
        <v>-1.6343574137978236</v>
      </c>
      <c r="I13" s="10">
        <f>LN('3.ΡΕΥΣΤΟΤΗΤΑ'!S14/'3.ΡΕΥΣΤΟΤΗΤΑ'!S13)</f>
        <v>0.46881122896796562</v>
      </c>
      <c r="J13" s="10">
        <f>LN('3.ΡΕΥΣΤΟΤΗΤΑ'!T14/'3.ΡΕΥΣΤΟΤΗΤΑ'!T13)</f>
        <v>1.3161279857932699</v>
      </c>
      <c r="K13" s="10">
        <f>LN('3.ΡΕΥΣΤΟΤΗΤΑ'!U14/'3.ΡΕΥΣΤΟΤΗΤΑ'!U13)</f>
        <v>5.3300693260210238E-2</v>
      </c>
      <c r="L13" s="10">
        <f>LN('3.ΡΕΥΣΤΟΤΗΤΑ'!V14/'3.ΡΕΥΣΤΟΤΗΤΑ'!V13)</f>
        <v>-6.6257226802702754E-2</v>
      </c>
      <c r="M13" s="10">
        <f>LN('3.ΡΕΥΣΤΟΤΗΤΑ'!W14/'3.ΡΕΥΣΤΟΤΗΤΑ'!W13)</f>
        <v>0.29940571428410728</v>
      </c>
      <c r="N13" s="10">
        <f>LN('3.ΡΕΥΣΤΟΤΗΤΑ'!X14/'3.ΡΕΥΣΤΟΤΗΤΑ'!X13)</f>
        <v>1.0627427188877101</v>
      </c>
      <c r="O13" s="10">
        <f>LN('3.ΡΕΥΣΤΟΤΗΤΑ'!Y14/'3.ΡΕΥΣΤΟΤΗΤΑ'!Y13)</f>
        <v>-6.6422175983850598E-2</v>
      </c>
      <c r="P13" s="10">
        <f>LN('3.ΡΕΥΣΤΟΤΗΤΑ'!Z14/'3.ΡΕΥΣΤΟΤΗΤΑ'!Z13)</f>
        <v>-0.48643951620224329</v>
      </c>
      <c r="T13" s="71">
        <v>10</v>
      </c>
      <c r="U13" s="118" t="s">
        <v>7</v>
      </c>
      <c r="V13" s="146">
        <f>STDEV(K3:K252)</f>
        <v>0.84913499649306257</v>
      </c>
      <c r="W13" s="121"/>
    </row>
    <row r="14" spans="1:23" x14ac:dyDescent="0.25">
      <c r="A14" s="98">
        <v>42845</v>
      </c>
      <c r="B14" s="10">
        <f>LN('3.ΡΕΥΣΤΟΤΗΤΑ'!L15/'3.ΡΕΥΣΤΟΤΗΤΑ'!L14)</f>
        <v>2.7810628373083923</v>
      </c>
      <c r="C14" s="10">
        <f>LN('3.ΡΕΥΣΤΟΤΗΤΑ'!M15/'3.ΡΕΥΣΤΟΤΗΤΑ'!M14)</f>
        <v>1.1624790121375483</v>
      </c>
      <c r="D14" s="10">
        <f>LN('3.ΡΕΥΣΤΟΤΗΤΑ'!N15/'3.ΡΕΥΣΤΟΤΗΤΑ'!N14)</f>
        <v>-0.21180443967651591</v>
      </c>
      <c r="E14" s="10">
        <f>LN('3.ΡΕΥΣΤΟΤΗΤΑ'!O15/'3.ΡΕΥΣΤΟΤΗΤΑ'!O14)</f>
        <v>-0.41142248708470613</v>
      </c>
      <c r="F14" s="10">
        <f>LN('3.ΡΕΥΣΤΟΤΗΤΑ'!P15/'3.ΡΕΥΣΤΟΤΗΤΑ'!P14)</f>
        <v>0.44043448160420262</v>
      </c>
      <c r="G14" s="10">
        <f>LN('3.ΡΕΥΣΤΟΤΗΤΑ'!Q15/'3.ΡΕΥΣΤΟΤΗΤΑ'!Q14)</f>
        <v>0.13465194777413914</v>
      </c>
      <c r="H14" s="10">
        <f>LN('3.ΡΕΥΣΤΟΤΗΤΑ'!R15/'3.ΡΕΥΣΤΟΤΗΤΑ'!R14)</f>
        <v>1.9637552894518475</v>
      </c>
      <c r="I14" s="10">
        <f>LN('3.ΡΕΥΣΤΟΤΗΤΑ'!S15/'3.ΡΕΥΣΤΟΤΗΤΑ'!S14)</f>
        <v>-1.173294758621197</v>
      </c>
      <c r="J14" s="10">
        <f>LN('3.ΡΕΥΣΤΟΤΗΤΑ'!T15/'3.ΡΕΥΣΤΟΤΗΤΑ'!T14)</f>
        <v>-1.0857072675107071</v>
      </c>
      <c r="K14" s="10">
        <f>LN('3.ΡΕΥΣΤΟΤΗΤΑ'!U15/'3.ΡΕΥΣΤΟΤΗΤΑ'!U14)</f>
        <v>-0.16951034437321952</v>
      </c>
      <c r="L14" s="10">
        <f>LN('3.ΡΕΥΣΤΟΤΗΤΑ'!V15/'3.ΡΕΥΣΤΟΤΗΤΑ'!V14)</f>
        <v>0.14270932970022321</v>
      </c>
      <c r="M14" s="10">
        <f>LN('3.ΡΕΥΣΤΟΤΗΤΑ'!W15/'3.ΡΕΥΣΤΟΤΗΤΑ'!W14)</f>
        <v>0.17059950705339003</v>
      </c>
      <c r="N14" s="10">
        <f>LN('3.ΡΕΥΣΤΟΤΗΤΑ'!X15/'3.ΡΕΥΣΤΟΤΗΤΑ'!X14)</f>
        <v>0.14325874747756492</v>
      </c>
      <c r="O14" s="10">
        <f>LN('3.ΡΕΥΣΤΟΤΗΤΑ'!Y15/'3.ΡΕΥΣΤΟΤΗΤΑ'!Y14)</f>
        <v>0.29770071653224339</v>
      </c>
      <c r="P14" s="10">
        <f>LN('3.ΡΕΥΣΤΟΤΗΤΑ'!Z15/'3.ΡΕΥΣΤΟΤΗΤΑ'!Z14)</f>
        <v>-0.86128706690160239</v>
      </c>
      <c r="T14" s="71">
        <v>11</v>
      </c>
      <c r="U14" s="118" t="s">
        <v>35</v>
      </c>
      <c r="V14" s="146">
        <f>STDEV(L3:L252)</f>
        <v>0.60366498667663815</v>
      </c>
      <c r="W14" s="121">
        <v>1</v>
      </c>
    </row>
    <row r="15" spans="1:23" x14ac:dyDescent="0.25">
      <c r="A15" s="98">
        <v>42846</v>
      </c>
      <c r="B15" s="10">
        <f>LN('3.ΡΕΥΣΤΟΤΗΤΑ'!L16/'3.ΡΕΥΣΤΟΤΗΤΑ'!L15)</f>
        <v>-1.9010288295229176</v>
      </c>
      <c r="C15" s="10">
        <f>LN('3.ΡΕΥΣΤΟΤΗΤΑ'!M16/'3.ΡΕΥΣΤΟΤΗΤΑ'!M15)</f>
        <v>-0.14805776248185989</v>
      </c>
      <c r="D15" s="10">
        <f>LN('3.ΡΕΥΣΤΟΤΗΤΑ'!N16/'3.ΡΕΥΣΤΟΤΗΤΑ'!N15)</f>
        <v>-0.15389847301633763</v>
      </c>
      <c r="E15" s="10">
        <f>LN('3.ΡΕΥΣΤΟΤΗΤΑ'!O16/'3.ΡΕΥΣΤΟΤΗΤΑ'!O15)</f>
        <v>1.0603705236092587</v>
      </c>
      <c r="F15" s="10">
        <f>LN('3.ΡΕΥΣΤΟΤΗΤΑ'!P16/'3.ΡΕΥΣΤΟΤΗΤΑ'!P15)</f>
        <v>0.15763197141977017</v>
      </c>
      <c r="G15" s="10">
        <f>LN('3.ΡΕΥΣΤΟΤΗΤΑ'!Q16/'3.ΡΕΥΣΤΟΤΗΤΑ'!Q15)</f>
        <v>0.77841658639664535</v>
      </c>
      <c r="H15" s="10">
        <f>LN('3.ΡΕΥΣΤΟΤΗΤΑ'!R16/'3.ΡΕΥΣΤΟΤΗΤΑ'!R15)</f>
        <v>0.14957706501439283</v>
      </c>
      <c r="I15" s="10">
        <f>LN('3.ΡΕΥΣΤΟΤΗΤΑ'!S16/'3.ΡΕΥΣΤΟΤΗΤΑ'!S15)</f>
        <v>0.80794753647840478</v>
      </c>
      <c r="J15" s="10">
        <f>LN('3.ΡΕΥΣΤΟΤΗΤΑ'!T16/'3.ΡΕΥΣΤΟΤΗΤΑ'!T15)</f>
        <v>-0.11592425251730726</v>
      </c>
      <c r="K15" s="10">
        <f>LN('3.ΡΕΥΣΤΟΤΗΤΑ'!U16/'3.ΡΕΥΣΤΟΤΗΤΑ'!U15)</f>
        <v>-0.27147788303852904</v>
      </c>
      <c r="L15" s="10">
        <f>LN('3.ΡΕΥΣΤΟΤΗΤΑ'!V16/'3.ΡΕΥΣΤΟΤΗΤΑ'!V15)</f>
        <v>-5.7738769745446089E-2</v>
      </c>
      <c r="M15" s="10">
        <f>LN('3.ΡΕΥΣΤΟΤΗΤΑ'!W16/'3.ΡΕΥΣΤΟΤΗΤΑ'!W15)</f>
        <v>0.40828443720573387</v>
      </c>
      <c r="N15" s="10">
        <f>LN('3.ΡΕΥΣΤΟΤΗΤΑ'!X16/'3.ΡΕΥΣΤΟΤΗΤΑ'!X15)</f>
        <v>0.5773481840217044</v>
      </c>
      <c r="O15" s="10">
        <f>LN('3.ΡΕΥΣΤΟΤΗΤΑ'!Y16/'3.ΡΕΥΣΤΟΤΗΤΑ'!Y15)</f>
        <v>0.10132521929489986</v>
      </c>
      <c r="P15" s="10">
        <f>LN('3.ΡΕΥΣΤΟΤΗΤΑ'!Z16/'3.ΡΕΥΣΤΟΤΗΤΑ'!Z15)</f>
        <v>0.11341761767399663</v>
      </c>
      <c r="T15" s="71">
        <v>12</v>
      </c>
      <c r="U15" s="118" t="s">
        <v>73</v>
      </c>
      <c r="V15" s="146">
        <f>STDEV(M3:M252)</f>
        <v>0.67016406878154877</v>
      </c>
      <c r="W15" s="121">
        <v>1</v>
      </c>
    </row>
    <row r="16" spans="1:23" x14ac:dyDescent="0.25">
      <c r="A16" s="98">
        <v>42849</v>
      </c>
      <c r="B16" s="10">
        <f>LN('3.ΡΕΥΣΤΟΤΗΤΑ'!L17/'3.ΡΕΥΣΤΟΤΗΤΑ'!L16)</f>
        <v>1.7727827682071019E-2</v>
      </c>
      <c r="C16" s="10">
        <f>LN('3.ΡΕΥΣΤΟΤΗΤΑ'!M17/'3.ΡΕΥΣΤΟΤΗΤΑ'!M16)</f>
        <v>1.0160724419821667</v>
      </c>
      <c r="D16" s="10">
        <f>LN('3.ΡΕΥΣΤΟΤΗΤΑ'!N17/'3.ΡΕΥΣΤΟΤΗΤΑ'!N16)</f>
        <v>-0.12013022769869577</v>
      </c>
      <c r="E16" s="10">
        <f>LN('3.ΡΕΥΣΤΟΤΗΤΑ'!O17/'3.ΡΕΥΣΤΟΤΗΤΑ'!O16)</f>
        <v>2.2387597610884533E-2</v>
      </c>
      <c r="F16" s="10">
        <f>LN('3.ΡΕΥΣΤΟΤΗΤΑ'!P17/'3.ΡΕΥΣΤΟΤΗΤΑ'!P16)</f>
        <v>-9.8621269582738855E-2</v>
      </c>
      <c r="G16" s="10">
        <f>LN('3.ΡΕΥΣΤΟΤΗΤΑ'!Q17/'3.ΡΕΥΣΤΟΤΗΤΑ'!Q16)</f>
        <v>0.13523526267909974</v>
      </c>
      <c r="H16" s="10">
        <f>LN('3.ΡΕΥΣΤΟΤΗΤΑ'!R17/'3.ΡΕΥΣΤΟΤΗΤΑ'!R16)</f>
        <v>-0.1305290364847681</v>
      </c>
      <c r="I16" s="10">
        <f>LN('3.ΡΕΥΣΤΟΤΗΤΑ'!S17/'3.ΡΕΥΣΤΟΤΗΤΑ'!S16)</f>
        <v>0.43180558719021261</v>
      </c>
      <c r="J16" s="10">
        <f>LN('3.ΡΕΥΣΤΟΤΗΤΑ'!T17/'3.ΡΕΥΣΤΟΤΗΤΑ'!T16)</f>
        <v>1.3548897283664652</v>
      </c>
      <c r="K16" s="10">
        <f>LN('3.ΡΕΥΣΤΟΤΗΤΑ'!U17/'3.ΡΕΥΣΤΟΤΗΤΑ'!U16)</f>
        <v>4.1023068876498347E-3</v>
      </c>
      <c r="L16" s="10">
        <f>LN('3.ΡΕΥΣΤΟΤΗΤΑ'!V17/'3.ΡΕΥΣΤΟΤΗΤΑ'!V16)</f>
        <v>-0.37973165617870941</v>
      </c>
      <c r="M16" s="10">
        <f>LN('3.ΡΕΥΣΤΟΤΗΤΑ'!W17/'3.ΡΕΥΣΤΟΤΗΤΑ'!W16)</f>
        <v>8.5593873499788475E-2</v>
      </c>
      <c r="N16" s="10">
        <f>LN('3.ΡΕΥΣΤΟΤΗΤΑ'!X17/'3.ΡΕΥΣΤΟΤΗΤΑ'!X16)</f>
        <v>-0.23041183903988746</v>
      </c>
      <c r="O16" s="10">
        <f>LN('3.ΡΕΥΣΤΟΤΗΤΑ'!Y17/'3.ΡΕΥΣΤΟΤΗΤΑ'!Y16)</f>
        <v>0.26183407690122429</v>
      </c>
      <c r="P16" s="10">
        <f>LN('3.ΡΕΥΣΤΟΤΗΤΑ'!Z17/'3.ΡΕΥΣΤΟΤΗΤΑ'!Z16)</f>
        <v>1.3104233691248568</v>
      </c>
      <c r="T16" s="71">
        <v>13</v>
      </c>
      <c r="U16" s="118" t="s">
        <v>1</v>
      </c>
      <c r="V16" s="146">
        <f>STDEV(N3:N252)</f>
        <v>0.88188284861465682</v>
      </c>
      <c r="W16" s="121"/>
    </row>
    <row r="17" spans="1:23" x14ac:dyDescent="0.25">
      <c r="A17" s="98">
        <v>42850</v>
      </c>
      <c r="B17" s="10">
        <f>LN('3.ΡΕΥΣΤΟΤΗΤΑ'!L18/'3.ΡΕΥΣΤΟΤΗΤΑ'!L17)</f>
        <v>0.77262037623768676</v>
      </c>
      <c r="C17" s="10">
        <f>LN('3.ΡΕΥΣΤΟΤΗΤΑ'!M18/'3.ΡΕΥΣΤΟΤΗΤΑ'!M17)</f>
        <v>0.20627198547420239</v>
      </c>
      <c r="D17" s="10">
        <f>LN('3.ΡΕΥΣΤΟΤΗΤΑ'!N18/'3.ΡΕΥΣΤΟΤΗΤΑ'!N17)</f>
        <v>1.5319133883612743</v>
      </c>
      <c r="E17" s="10">
        <f>LN('3.ΡΕΥΣΤΟΤΗΤΑ'!O18/'3.ΡΕΥΣΤΟΤΗΤΑ'!O17)</f>
        <v>-0.87748001562235478</v>
      </c>
      <c r="F17" s="10">
        <f>LN('3.ΡΕΥΣΤΟΤΗΤΑ'!P18/'3.ΡΕΥΣΤΟΤΗΤΑ'!P17)</f>
        <v>0.8544862443889687</v>
      </c>
      <c r="G17" s="10">
        <f>LN('3.ΡΕΥΣΤΟΤΗΤΑ'!Q18/'3.ΡΕΥΣΤΟΤΗΤΑ'!Q17)</f>
        <v>0.97464744760540922</v>
      </c>
      <c r="H17" s="10">
        <f>LN('3.ΡΕΥΣΤΟΤΗΤΑ'!R18/'3.ΡΕΥΣΤΟΤΗΤΑ'!R17)</f>
        <v>0.74634534201205627</v>
      </c>
      <c r="I17" s="10">
        <f>LN('3.ΡΕΥΣΤΟΤΗΤΑ'!S18/'3.ΡΕΥΣΤΟΤΗΤΑ'!S17)</f>
        <v>0.60688074791339908</v>
      </c>
      <c r="J17" s="10">
        <f>LN('3.ΡΕΥΣΤΟΤΗΤΑ'!T18/'3.ΡΕΥΣΤΟΤΗΤΑ'!T17)</f>
        <v>-0.34349541002808487</v>
      </c>
      <c r="K17" s="10">
        <f>LN('3.ΡΕΥΣΤΟΤΗΤΑ'!U18/'3.ΡΕΥΣΤΟΤΗΤΑ'!U17)</f>
        <v>1.1554934726720876</v>
      </c>
      <c r="L17" s="10">
        <f>LN('3.ΡΕΥΣΤΟΤΗΤΑ'!V18/'3.ΡΕΥΣΤΟΤΗΤΑ'!V17)</f>
        <v>4.229266026145314E-2</v>
      </c>
      <c r="M17" s="10">
        <f>LN('3.ΡΕΥΣΤΟΤΗΤΑ'!W18/'3.ΡΕΥΣΤΟΤΗΤΑ'!W17)</f>
        <v>0.29322775486076674</v>
      </c>
      <c r="N17" s="10">
        <f>LN('3.ΡΕΥΣΤΟΤΗΤΑ'!X18/'3.ΡΕΥΣΤΟΤΗΤΑ'!X17)</f>
        <v>3.0815067024204855E-2</v>
      </c>
      <c r="O17" s="10">
        <f>LN('3.ΡΕΥΣΤΟΤΗΤΑ'!Y18/'3.ΡΕΥΣΤΟΤΗΤΑ'!Y17)</f>
        <v>-0.37840660520727409</v>
      </c>
      <c r="P17" s="10">
        <f>LN('3.ΡΕΥΣΤΟΤΗΤΑ'!Z18/'3.ΡΕΥΣΤΟΤΗΤΑ'!Z17)</f>
        <v>-0.25609828125952744</v>
      </c>
      <c r="T17" s="71">
        <v>14</v>
      </c>
      <c r="U17" s="118" t="s">
        <v>18</v>
      </c>
      <c r="V17" s="146">
        <f>STDEV(O3:O252)</f>
        <v>0.89159770809126693</v>
      </c>
      <c r="W17" s="121"/>
    </row>
    <row r="18" spans="1:23" ht="15.75" thickBot="1" x14ac:dyDescent="0.3">
      <c r="A18" s="98">
        <v>42851</v>
      </c>
      <c r="B18" s="10">
        <f>LN('3.ΡΕΥΣΤΟΤΗΤΑ'!L19/'3.ΡΕΥΣΤΟΤΗΤΑ'!L18)</f>
        <v>0.40553468421575711</v>
      </c>
      <c r="C18" s="10">
        <f>LN('3.ΡΕΥΣΤΟΤΗΤΑ'!M19/'3.ΡΕΥΣΤΟΤΗΤΑ'!M18)</f>
        <v>-0.5289008314044269</v>
      </c>
      <c r="D18" s="10">
        <f>LN('3.ΡΕΥΣΤΟΤΗΤΑ'!N19/'3.ΡΕΥΣΤΟΤΗΤΑ'!N18)</f>
        <v>-1.3734709325669208</v>
      </c>
      <c r="E18" s="10">
        <f>LN('3.ΡΕΥΣΤΟΤΗΤΑ'!O19/'3.ΡΕΥΣΤΟΤΗΤΑ'!O18)</f>
        <v>-0.91830215013256378</v>
      </c>
      <c r="F18" s="10">
        <f>LN('3.ΡΕΥΣΤΟΤΗΤΑ'!P19/'3.ΡΕΥΣΤΟΤΗΤΑ'!P18)</f>
        <v>-0.34661461637834751</v>
      </c>
      <c r="G18" s="10">
        <f>LN('3.ΡΕΥΣΤΟΤΗΤΑ'!Q19/'3.ΡΕΥΣΤΟΤΗΤΑ'!Q18)</f>
        <v>-1.8468512918412996</v>
      </c>
      <c r="H18" s="10">
        <f>LN('3.ΡΕΥΣΤΟΤΗΤΑ'!R19/'3.ΡΕΥΣΤΟΤΗΤΑ'!R18)</f>
        <v>6.851896817296238E-2</v>
      </c>
      <c r="I18" s="10">
        <f>LN('3.ΡΕΥΣΤΟΤΗΤΑ'!S19/'3.ΡΕΥΣΤΟΤΗΤΑ'!S18)</f>
        <v>-0.31636781103447714</v>
      </c>
      <c r="J18" s="10">
        <f>LN('3.ΡΕΥΣΤΟΤΗΤΑ'!T19/'3.ΡΕΥΣΤΟΤΗΤΑ'!T18)</f>
        <v>-0.4338353447468884</v>
      </c>
      <c r="K18" s="10">
        <f>LN('3.ΡΕΥΣΤΟΤΗΤΑ'!U19/'3.ΡΕΥΣΤΟΤΗΤΑ'!U18)</f>
        <v>-0.5145725967715431</v>
      </c>
      <c r="L18" s="10">
        <f>LN('3.ΡΕΥΣΤΟΤΗΤΑ'!V19/'3.ΡΕΥΣΤΟΤΗΤΑ'!V18)</f>
        <v>5.9447644103377932E-2</v>
      </c>
      <c r="M18" s="10">
        <f>LN('3.ΡΕΥΣΤΟΤΗΤΑ'!W19/'3.ΡΕΥΣΤΟΤΗΤΑ'!W18)</f>
        <v>0.46733174344948231</v>
      </c>
      <c r="N18" s="10">
        <f>LN('3.ΡΕΥΣΤΟΤΗΤΑ'!X19/'3.ΡΕΥΣΤΟΤΗΤΑ'!X18)</f>
        <v>0.27970343154359212</v>
      </c>
      <c r="O18" s="10">
        <f>LN('3.ΡΕΥΣΤΟΤΗΤΑ'!Y19/'3.ΡΕΥΣΤΟΤΗΤΑ'!Y18)</f>
        <v>0.31105781922824371</v>
      </c>
      <c r="P18" s="10">
        <f>LN('3.ΡΕΥΣΤΟΤΗΤΑ'!Z19/'3.ΡΕΥΣΤΟΤΗΤΑ'!Z18)</f>
        <v>-0.78766534069493999</v>
      </c>
      <c r="T18" s="72">
        <v>15</v>
      </c>
      <c r="U18" s="119" t="s">
        <v>25</v>
      </c>
      <c r="V18" s="147">
        <f>STDEV(P3:P252)</f>
        <v>1.7149648971322877</v>
      </c>
      <c r="W18" s="121"/>
    </row>
    <row r="19" spans="1:23" x14ac:dyDescent="0.25">
      <c r="A19" s="98">
        <v>42852</v>
      </c>
      <c r="B19" s="10">
        <f>LN('3.ΡΕΥΣΤΟΤΗΤΑ'!L20/'3.ΡΕΥΣΤΟΤΗΤΑ'!L19)</f>
        <v>-1.6182252998492528</v>
      </c>
      <c r="C19" s="10">
        <f>LN('3.ΡΕΥΣΤΟΤΗΤΑ'!M20/'3.ΡΕΥΣΤΟΤΗΤΑ'!M19)</f>
        <v>-0.32807371517043915</v>
      </c>
      <c r="D19" s="10">
        <f>LN('3.ΡΕΥΣΤΟΤΗΤΑ'!N20/'3.ΡΕΥΣΤΟΤΗΤΑ'!N19)</f>
        <v>0.37111676980960595</v>
      </c>
      <c r="E19" s="10">
        <f>LN('3.ΡΕΥΣΤΟΤΗΤΑ'!O20/'3.ΡΕΥΣΤΟΤΗΤΑ'!O19)</f>
        <v>-0.63868612259706981</v>
      </c>
      <c r="F19" s="10">
        <f>LN('3.ΡΕΥΣΤΟΤΗΤΑ'!P20/'3.ΡΕΥΣΤΟΤΗΤΑ'!P19)</f>
        <v>-8.0002633663508477E-3</v>
      </c>
      <c r="G19" s="10">
        <f>LN('3.ΡΕΥΣΤΟΤΗΤΑ'!Q20/'3.ΡΕΥΣΤΟΤΗΤΑ'!Q19)</f>
        <v>0.83133844641072552</v>
      </c>
      <c r="H19" s="10">
        <f>LN('3.ΡΕΥΣΤΟΤΗΤΑ'!R20/'3.ΡΕΥΣΤΟΤΗΤΑ'!R19)</f>
        <v>0.55074431685704206</v>
      </c>
      <c r="I19" s="10">
        <f>LN('3.ΡΕΥΣΤΟΤΗΤΑ'!S20/'3.ΡΕΥΣΤΟΤΗΤΑ'!S19)</f>
        <v>-0.44013923721926723</v>
      </c>
      <c r="J19" s="10">
        <f>LN('3.ΡΕΥΣΤΟΤΗΤΑ'!T20/'3.ΡΕΥΣΤΟΤΗΤΑ'!T19)</f>
        <v>-6.4884100323196497E-2</v>
      </c>
      <c r="K19" s="10">
        <f>LN('3.ΡΕΥΣΤΟΤΗΤΑ'!U20/'3.ΡΕΥΣΤΟΤΗΤΑ'!U19)</f>
        <v>1.4680800890618932</v>
      </c>
      <c r="L19" s="10">
        <f>LN('3.ΡΕΥΣΤΟΤΗΤΑ'!V20/'3.ΡΕΥΣΤΟΤΗΤΑ'!V19)</f>
        <v>-0.3432010558880827</v>
      </c>
      <c r="M19" s="10">
        <f>LN('3.ΡΕΥΣΤΟΤΗΤΑ'!W20/'3.ΡΕΥΣΤΟΤΗΤΑ'!W19)</f>
        <v>-1.6136371255222188</v>
      </c>
      <c r="N19" s="10">
        <f>LN('3.ΡΕΥΣΤΟΤΗΤΑ'!X20/'3.ΡΕΥΣΤΟΤΗΤΑ'!X19)</f>
        <v>-0.8057335158996497</v>
      </c>
      <c r="O19" s="10">
        <f>LN('3.ΡΕΥΣΤΟΤΗΤΑ'!Y20/'3.ΡΕΥΣΤΟΤΗΤΑ'!Y19)</f>
        <v>0.53927714444257091</v>
      </c>
      <c r="P19" s="10">
        <f>LN('3.ΡΕΥΣΤΟΤΗΤΑ'!Z20/'3.ΡΕΥΣΤΟΤΗΤΑ'!Z19)</f>
        <v>0.61041687763931651</v>
      </c>
    </row>
    <row r="20" spans="1:23" x14ac:dyDescent="0.25">
      <c r="A20" s="98">
        <v>42853</v>
      </c>
      <c r="B20" s="10">
        <f>LN('3.ΡΕΥΣΤΟΤΗΤΑ'!L21/'3.ΡΕΥΣΤΟΤΗΤΑ'!L20)</f>
        <v>0.8719825248555787</v>
      </c>
      <c r="C20" s="10">
        <f>LN('3.ΡΕΥΣΤΟΤΗΤΑ'!M21/'3.ΡΕΥΣΤΟΤΗΤΑ'!M20)</f>
        <v>0.43547710653635413</v>
      </c>
      <c r="D20" s="10">
        <f>LN('3.ΡΕΥΣΤΟΤΗΤΑ'!N21/'3.ΡΕΥΣΤΟΤΗΤΑ'!N20)</f>
        <v>0.63609218735767703</v>
      </c>
      <c r="E20" s="10">
        <f>LN('3.ΡΕΥΣΤΟΤΗΤΑ'!O21/'3.ΡΕΥΣΤΟΤΗΤΑ'!O20)</f>
        <v>1.2936017985592043</v>
      </c>
      <c r="F20" s="10">
        <f>LN('3.ΡΕΥΣΤΟΤΗΤΑ'!P21/'3.ΡΕΥΣΤΟΤΗΤΑ'!P20)</f>
        <v>-1.3636765094382945E-2</v>
      </c>
      <c r="G20" s="10">
        <f>LN('3.ΡΕΥΣΤΟΤΗΤΑ'!Q21/'3.ΡΕΥΣΤΟΤΗΤΑ'!Q20)</f>
        <v>-0.35249826888472813</v>
      </c>
      <c r="H20" s="10">
        <f>LN('3.ΡΕΥΣΤΟΤΗΤΑ'!R21/'3.ΡΕΥΣΤΟΤΗΤΑ'!R20)</f>
        <v>0.2712748080192518</v>
      </c>
      <c r="I20" s="10">
        <f>LN('3.ΡΕΥΣΤΟΤΗΤΑ'!S21/'3.ΡΕΥΣΤΟΤΗΤΑ'!S20)</f>
        <v>0.79077687913705286</v>
      </c>
      <c r="J20" s="10">
        <f>LN('3.ΡΕΥΣΤΟΤΗΤΑ'!T21/'3.ΡΕΥΣΤΟΤΗΤΑ'!T20)</f>
        <v>1.3030375153924376</v>
      </c>
      <c r="K20" s="10">
        <f>LN('3.ΡΕΥΣΤΟΤΗΤΑ'!U21/'3.ΡΕΥΣΤΟΤΗΤΑ'!U20)</f>
        <v>-1.2037606378727961</v>
      </c>
      <c r="L20" s="10">
        <f>LN('3.ΡΕΥΣΤΟΤΗΤΑ'!V21/'3.ΡΕΥΣΤΟΤΗΤΑ'!V20)</f>
        <v>0.6392309772088135</v>
      </c>
      <c r="M20" s="10">
        <f>LN('3.ΡΕΥΣΤΟΤΗΤΑ'!W21/'3.ΡΕΥΣΤΟΤΗΤΑ'!W20)</f>
        <v>1.2638109970152069</v>
      </c>
      <c r="N20" s="10">
        <f>LN('3.ΡΕΥΣΤΟΤΗΤΑ'!X21/'3.ΡΕΥΣΤΟΤΗΤΑ'!X20)</f>
        <v>0.2128935130653207</v>
      </c>
      <c r="O20" s="10">
        <f>LN('3.ΡΕΥΣΤΟΤΗΤΑ'!Y21/'3.ΡΕΥΣΤΟΤΗΤΑ'!Y20)</f>
        <v>-0.33586247735387426</v>
      </c>
      <c r="P20" s="10">
        <f>LN('3.ΡΕΥΣΤΟΤΗΤΑ'!Z21/'3.ΡΕΥΣΤΟΤΗΤΑ'!Z20)</f>
        <v>1.115850029822345</v>
      </c>
    </row>
    <row r="21" spans="1:23" x14ac:dyDescent="0.25">
      <c r="A21" s="98">
        <v>42857</v>
      </c>
      <c r="B21" s="10">
        <f>LN('3.ΡΕΥΣΤΟΤΗΤΑ'!L22/'3.ΡΕΥΣΤΟΤΗΤΑ'!L21)</f>
        <v>1.6752435138318844</v>
      </c>
      <c r="C21" s="10">
        <f>LN('3.ΡΕΥΣΤΟΤΗΤΑ'!M22/'3.ΡΕΥΣΤΟΤΗΤΑ'!M21)</f>
        <v>0.41594353804092565</v>
      </c>
      <c r="D21" s="10">
        <f>LN('3.ΡΕΥΣΤΟΤΗΤΑ'!N22/'3.ΡΕΥΣΤΟΤΗΤΑ'!N21)</f>
        <v>0.19551014165769351</v>
      </c>
      <c r="E21" s="10">
        <f>LN('3.ΡΕΥΣΤΟΤΗΤΑ'!O22/'3.ΡΕΥΣΤΟΤΗΤΑ'!O21)</f>
        <v>0.99094962803716469</v>
      </c>
      <c r="F21" s="10">
        <f>LN('3.ΡΕΥΣΤΟΤΗΤΑ'!P22/'3.ΡΕΥΣΤΟΤΗΤΑ'!P21)</f>
        <v>0.48886506120953266</v>
      </c>
      <c r="G21" s="10">
        <f>LN('3.ΡΕΥΣΤΟΤΗΤΑ'!Q22/'3.ΡΕΥΣΤΟΤΗΤΑ'!Q21)</f>
        <v>0.3474182401947703</v>
      </c>
      <c r="H21" s="10">
        <f>LN('3.ΡΕΥΣΤΟΤΗΤΑ'!R22/'3.ΡΕΥΣΤΟΤΗΤΑ'!R21)</f>
        <v>-0.59451103161569174</v>
      </c>
      <c r="I21" s="10">
        <f>LN('3.ΡΕΥΣΤΟΤΗΤΑ'!S22/'3.ΡΕΥΣΤΟΤΗΤΑ'!S21)</f>
        <v>0.71828954672337875</v>
      </c>
      <c r="J21" s="10">
        <f>LN('3.ΡΕΥΣΤΟΤΗΤΑ'!T22/'3.ΡΕΥΣΤΟΤΗΤΑ'!T21)</f>
        <v>-0.11989987151440634</v>
      </c>
      <c r="K21" s="10">
        <f>LN('3.ΡΕΥΣΤΟΤΗΤΑ'!U22/'3.ΡΕΥΣΤΟΤΗΤΑ'!U21)</f>
        <v>0.56078669851671537</v>
      </c>
      <c r="L21" s="10">
        <f>LN('3.ΡΕΥΣΤΟΤΗΤΑ'!V22/'3.ΡΕΥΣΤΟΤΗΤΑ'!V21)</f>
        <v>0.32857468906442139</v>
      </c>
      <c r="M21" s="10">
        <f>LN('3.ΡΕΥΣΤΟΤΗΤΑ'!W22/'3.ΡΕΥΣΤΟΤΗΤΑ'!W21)</f>
        <v>0.28832296289272791</v>
      </c>
      <c r="N21" s="10">
        <f>LN('3.ΡΕΥΣΤΟΤΗΤΑ'!X22/'3.ΡΕΥΣΤΟΤΗΤΑ'!X21)</f>
        <v>1.1901949077835989</v>
      </c>
      <c r="O21" s="10">
        <f>LN('3.ΡΕΥΣΤΟΤΗΤΑ'!Y22/'3.ΡΕΥΣΤΟΤΗΤΑ'!Y21)</f>
        <v>1.3513935148554879</v>
      </c>
      <c r="P21" s="10">
        <f>LN('3.ΡΕΥΣΤΟΤΗΤΑ'!Z22/'3.ΡΕΥΣΤΟΤΗΤΑ'!Z21)</f>
        <v>-0.41179646939172521</v>
      </c>
    </row>
    <row r="22" spans="1:23" x14ac:dyDescent="0.25">
      <c r="A22" s="98">
        <v>42858</v>
      </c>
      <c r="B22" s="10">
        <f>LN('3.ΡΕΥΣΤΟΤΗΤΑ'!L23/'3.ΡΕΥΣΤΟΤΗΤΑ'!L22)</f>
        <v>-1.3698541414082575</v>
      </c>
      <c r="C22" s="10">
        <f>LN('3.ΡΕΥΣΤΟΤΗΤΑ'!M23/'3.ΡΕΥΣΤΟΤΗΤΑ'!M22)</f>
        <v>-0.4657228972385154</v>
      </c>
      <c r="D22" s="10">
        <f>LN('3.ΡΕΥΣΤΟΤΗΤΑ'!N23/'3.ΡΕΥΣΤΟΤΗΤΑ'!N22)</f>
        <v>-0.85742745078410987</v>
      </c>
      <c r="E22" s="10">
        <f>LN('3.ΡΕΥΣΤΟΤΗΤΑ'!O23/'3.ΡΕΥΣΤΟΤΗΤΑ'!O22)</f>
        <v>-0.32277393132132703</v>
      </c>
      <c r="F22" s="10">
        <f>LN('3.ΡΕΥΣΤΟΤΗΤΑ'!P23/'3.ΡΕΥΣΤΟΤΗΤΑ'!P22)</f>
        <v>0.3493100674477202</v>
      </c>
      <c r="G22" s="10">
        <f>LN('3.ΡΕΥΣΤΟΤΗΤΑ'!Q23/'3.ΡΕΥΣΤΟΤΗΤΑ'!Q22)</f>
        <v>0.51602311576621962</v>
      </c>
      <c r="H22" s="10">
        <f>LN('3.ΡΕΥΣΤΟΤΗΤΑ'!R23/'3.ΡΕΥΣΤΟΤΗΤΑ'!R22)</f>
        <v>-0.24515772481090392</v>
      </c>
      <c r="I22" s="10">
        <f>LN('3.ΡΕΥΣΤΟΤΗΤΑ'!S23/'3.ΡΕΥΣΤΟΤΗΤΑ'!S22)</f>
        <v>-0.46072648054831256</v>
      </c>
      <c r="J22" s="10">
        <f>LN('3.ΡΕΥΣΤΟΤΗΤΑ'!T23/'3.ΡΕΥΣΤΟΤΗΤΑ'!T22)</f>
        <v>-0.46943083516359096</v>
      </c>
      <c r="K22" s="10">
        <f>LN('3.ΡΕΥΣΤΟΤΗΤΑ'!U23/'3.ΡΕΥΣΤΟΤΗΤΑ'!U22)</f>
        <v>-0.27419828264285651</v>
      </c>
      <c r="L22" s="10">
        <f>LN('3.ΡΕΥΣΤΟΤΗΤΑ'!V23/'3.ΡΕΥΣΤΟΤΗΤΑ'!V22)</f>
        <v>9.3524639312521682E-2</v>
      </c>
      <c r="M22" s="10">
        <f>LN('3.ΡΕΥΣΤΟΤΗΤΑ'!W23/'3.ΡΕΥΣΤΟΤΗΤΑ'!W22)</f>
        <v>-0.40803940926620152</v>
      </c>
      <c r="N22" s="10">
        <f>LN('3.ΡΕΥΣΤΟΤΗΤΑ'!X23/'3.ΡΕΥΣΤΟΤΗΤΑ'!X22)</f>
        <v>-0.26612584941984269</v>
      </c>
      <c r="O22" s="10">
        <f>LN('3.ΡΕΥΣΤΟΤΗΤΑ'!Y23/'3.ΡΕΥΣΤΟΤΗΤΑ'!Y22)</f>
        <v>-0.74926977259850491</v>
      </c>
      <c r="P22" s="10">
        <f>LN('3.ΡΕΥΣΤΟΤΗΤΑ'!Z23/'3.ΡΕΥΣΤΟΤΗΤΑ'!Z22)</f>
        <v>0.56694845099484259</v>
      </c>
    </row>
    <row r="23" spans="1:23" x14ac:dyDescent="0.25">
      <c r="A23" s="98">
        <v>42859</v>
      </c>
      <c r="B23" s="10">
        <f>LN('3.ΡΕΥΣΤΟΤΗΤΑ'!L24/'3.ΡΕΥΣΤΟΤΗΤΑ'!L23)</f>
        <v>-0.37252358030398947</v>
      </c>
      <c r="C23" s="10">
        <f>LN('3.ΡΕΥΣΤΟΤΗΤΑ'!M24/'3.ΡΕΥΣΤΟΤΗΤΑ'!M23)</f>
        <v>1.6519735457500042</v>
      </c>
      <c r="D23" s="10">
        <f>LN('3.ΡΕΥΣΤΟΤΗΤΑ'!N24/'3.ΡΕΥΣΤΟΤΗΤΑ'!N23)</f>
        <v>0.57358651714464781</v>
      </c>
      <c r="E23" s="10">
        <f>LN('3.ΡΕΥΣΤΟΤΗΤΑ'!O24/'3.ΡΕΥΣΤΟΤΗΤΑ'!O23)</f>
        <v>0.11504095264374488</v>
      </c>
      <c r="F23" s="10">
        <f>LN('3.ΡΕΥΣΤΟΤΗΤΑ'!P24/'3.ΡΕΥΣΤΟΤΗΤΑ'!P23)</f>
        <v>8.0745862795830056E-2</v>
      </c>
      <c r="G23" s="10">
        <f>LN('3.ΡΕΥΣΤΟΤΗΤΑ'!Q24/'3.ΡΕΥΣΤΟΤΗΤΑ'!Q23)</f>
        <v>-8.9789665514413378E-2</v>
      </c>
      <c r="H23" s="10">
        <f>LN('3.ΡΕΥΣΤΟΤΗΤΑ'!R24/'3.ΡΕΥΣΤΟΤΗΤΑ'!R23)</f>
        <v>0.45789843237688638</v>
      </c>
      <c r="I23" s="10">
        <f>LN('3.ΡΕΥΣΤΟΤΗΤΑ'!S24/'3.ΡΕΥΣΤΟΤΗΤΑ'!S23)</f>
        <v>1.021684689637911</v>
      </c>
      <c r="J23" s="10">
        <f>LN('3.ΡΕΥΣΤΟΤΗΤΑ'!T24/'3.ΡΕΥΣΤΟΤΗΤΑ'!T23)</f>
        <v>7.6944690667076253E-3</v>
      </c>
      <c r="K23" s="10">
        <f>LN('3.ΡΕΥΣΤΟΤΗΤΑ'!U24/'3.ΡΕΥΣΤΟΤΗΤΑ'!U23)</f>
        <v>0.21359950143050271</v>
      </c>
      <c r="L23" s="10">
        <f>LN('3.ΡΕΥΣΤΟΤΗΤΑ'!V24/'3.ΡΕΥΣΤΟΤΗΤΑ'!V23)</f>
        <v>1.8992221701328985E-2</v>
      </c>
      <c r="M23" s="10">
        <f>LN('3.ΡΕΥΣΤΟΤΗΤΑ'!W24/'3.ΡΕΥΣΤΟΤΗΤΑ'!W23)</f>
        <v>0.84339803149024317</v>
      </c>
      <c r="N23" s="10">
        <f>LN('3.ΡΕΥΣΤΟΤΗΤΑ'!X24/'3.ΡΕΥΣΤΟΤΗΤΑ'!X23)</f>
        <v>-0.10713007941587738</v>
      </c>
      <c r="O23" s="10">
        <f>LN('3.ΡΕΥΣΤΟΤΗΤΑ'!Y24/'3.ΡΕΥΣΤΟΤΗΤΑ'!Y23)</f>
        <v>-0.45353666171873097</v>
      </c>
      <c r="P23" s="10">
        <f>LN('3.ΡΕΥΣΤΟΤΗΤΑ'!Z24/'3.ΡΕΥΣΤΟΤΗΤΑ'!Z23)</f>
        <v>-0.31790622067923069</v>
      </c>
    </row>
    <row r="24" spans="1:23" x14ac:dyDescent="0.25">
      <c r="A24" s="98">
        <v>42860</v>
      </c>
      <c r="B24" s="10">
        <f>LN('3.ΡΕΥΣΤΟΤΗΤΑ'!L25/'3.ΡΕΥΣΤΟΤΗΤΑ'!L24)</f>
        <v>0.45500847419932194</v>
      </c>
      <c r="C24" s="10">
        <f>LN('3.ΡΕΥΣΤΟΤΗΤΑ'!M25/'3.ΡΕΥΣΤΟΤΗΤΑ'!M24)</f>
        <v>-0.30360976313888532</v>
      </c>
      <c r="D24" s="10">
        <f>LN('3.ΡΕΥΣΤΟΤΗΤΑ'!N25/'3.ΡΕΥΣΤΟΤΗΤΑ'!N24)</f>
        <v>-0.85094765436365472</v>
      </c>
      <c r="E24" s="10">
        <f>LN('3.ΡΕΥΣΤΟΤΗΤΑ'!O25/'3.ΡΕΥΣΤΟΤΗΤΑ'!O24)</f>
        <v>-0.87942681625873975</v>
      </c>
      <c r="F24" s="10">
        <f>LN('3.ΡΕΥΣΤΟΤΗΤΑ'!P25/'3.ΡΕΥΣΤΟΤΗΤΑ'!P24)</f>
        <v>-1.1807434961988068</v>
      </c>
      <c r="G24" s="10">
        <f>LN('3.ΡΕΥΣΤΟΤΗΤΑ'!Q25/'3.ΡΕΥΣΤΟΤΗΤΑ'!Q24)</f>
        <v>3.0314808294530607E-2</v>
      </c>
      <c r="H24" s="10">
        <f>LN('3.ΡΕΥΣΤΟΤΗΤΑ'!R25/'3.ΡΕΥΣΤΟΤΗΤΑ'!R24)</f>
        <v>0.15536689269499751</v>
      </c>
      <c r="I24" s="10">
        <f>LN('3.ΡΕΥΣΤΟΤΗΤΑ'!S25/'3.ΡΕΥΣΤΟΤΗΤΑ'!S24)</f>
        <v>-2.5960593517632427E-2</v>
      </c>
      <c r="J24" s="10">
        <f>LN('3.ΡΕΥΣΤΟΤΗΤΑ'!T25/'3.ΡΕΥΣΤΟΤΗΤΑ'!T24)</f>
        <v>-0.33627547173066619</v>
      </c>
      <c r="K24" s="10">
        <f>LN('3.ΡΕΥΣΤΟΤΗΤΑ'!U25/'3.ΡΕΥΣΤΟΤΗΤΑ'!U24)</f>
        <v>-0.14559000018392482</v>
      </c>
      <c r="L24" s="10">
        <f>LN('3.ΡΕΥΣΤΟΤΗΤΑ'!V25/'3.ΡΕΥΣΤΟΤΗΤΑ'!V24)</f>
        <v>-0.59968451069632034</v>
      </c>
      <c r="M24" s="10">
        <f>LN('3.ΡΕΥΣΤΟΤΗΤΑ'!W25/'3.ΡΕΥΣΤΟΤΗΤΑ'!W24)</f>
        <v>-0.51832248031495554</v>
      </c>
      <c r="N24" s="10">
        <f>LN('3.ΡΕΥΣΤΟΤΗΤΑ'!X25/'3.ΡΕΥΣΤΟΤΗΤΑ'!X24)</f>
        <v>-0.44206591731610156</v>
      </c>
      <c r="O24" s="10">
        <f>LN('3.ΡΕΥΣΤΟΤΗΤΑ'!Y25/'3.ΡΕΥΣΤΟΤΗΤΑ'!Y24)</f>
        <v>0.83684212105587708</v>
      </c>
      <c r="P24" s="10">
        <f>LN('3.ΡΕΥΣΤΟΤΗΤΑ'!Z25/'3.ΡΕΥΣΤΟΤΗΤΑ'!Z24)</f>
        <v>-1.2853753702310153</v>
      </c>
    </row>
    <row r="25" spans="1:23" x14ac:dyDescent="0.25">
      <c r="A25" s="98">
        <v>42863</v>
      </c>
      <c r="B25" s="10">
        <f>LN('3.ΡΕΥΣΤΟΤΗΤΑ'!L26/'3.ΡΕΥΣΤΟΤΗΤΑ'!L25)</f>
        <v>-0.4762605625985164</v>
      </c>
      <c r="C25" s="10">
        <f>LN('3.ΡΕΥΣΤΟΤΗΤΑ'!M26/'3.ΡΕΥΣΤΟΤΗΤΑ'!M25)</f>
        <v>-1.264454734854729</v>
      </c>
      <c r="D25" s="10">
        <f>LN('3.ΡΕΥΣΤΟΤΗΤΑ'!N26/'3.ΡΕΥΣΤΟΤΗΤΑ'!N25)</f>
        <v>1.4447691480194276</v>
      </c>
      <c r="E25" s="10">
        <f>LN('3.ΡΕΥΣΤΟΤΗΤΑ'!O26/'3.ΡΕΥΣΤΟΤΗΤΑ'!O25)</f>
        <v>0.54164672647720402</v>
      </c>
      <c r="F25" s="10">
        <f>LN('3.ΡΕΥΣΤΟΤΗΤΑ'!P26/'3.ΡΕΥΣΤΟΤΗΤΑ'!P25)</f>
        <v>-0.35058026296839356</v>
      </c>
      <c r="G25" s="10">
        <f>LN('3.ΡΕΥΣΤΟΤΗΤΑ'!Q26/'3.ΡΕΥΣΤΟΤΗΤΑ'!Q25)</f>
        <v>2.0253666277693934E-2</v>
      </c>
      <c r="H25" s="10">
        <f>LN('3.ΡΕΥΣΤΟΤΗΤΑ'!R26/'3.ΡΕΥΣΤΟΤΗΤΑ'!R25)</f>
        <v>-0.39284126146489456</v>
      </c>
      <c r="I25" s="10">
        <f>LN('3.ΡΕΥΣΤΟΤΗΤΑ'!S26/'3.ΡΕΥΣΤΟΤΗΤΑ'!S25)</f>
        <v>-9.4435902666663421E-2</v>
      </c>
      <c r="J25" s="10">
        <f>LN('3.ΡΕΥΣΤΟΤΗΤΑ'!T26/'3.ΡΕΥΣΤΟΤΗΤΑ'!T25)</f>
        <v>0.37324096367281523</v>
      </c>
      <c r="K25" s="10">
        <f>LN('3.ΡΕΥΣΤΟΤΗΤΑ'!U26/'3.ΡΕΥΣΤΟΤΗΤΑ'!U25)</f>
        <v>0.53702555563078402</v>
      </c>
      <c r="L25" s="10">
        <f>LN('3.ΡΕΥΣΤΟΤΗΤΑ'!V26/'3.ΡΕΥΣΤΟΤΗΤΑ'!V25)</f>
        <v>-6.2015735092973603E-2</v>
      </c>
      <c r="M25" s="10">
        <f>LN('3.ΡΕΥΣΤΟΤΗΤΑ'!W26/'3.ΡΕΥΣΤΟΤΗΤΑ'!W25)</f>
        <v>2.7346644328748629E-2</v>
      </c>
      <c r="N25" s="10">
        <f>LN('3.ΡΕΥΣΤΟΤΗΤΑ'!X26/'3.ΡΕΥΣΤΟΤΗΤΑ'!X25)</f>
        <v>0.11189861346994955</v>
      </c>
      <c r="O25" s="10">
        <f>LN('3.ΡΕΥΣΤΟΤΗΤΑ'!Y26/'3.ΡΕΥΣΤΟΤΗΤΑ'!Y25)</f>
        <v>0.15891382111143568</v>
      </c>
      <c r="P25" s="10">
        <f>LN('3.ΡΕΥΣΤΟΤΗΤΑ'!Z26/'3.ΡΕΥΣΤΟΤΗΤΑ'!Z25)</f>
        <v>0.11768069931768363</v>
      </c>
    </row>
    <row r="26" spans="1:23" x14ac:dyDescent="0.25">
      <c r="A26" s="98">
        <v>42864</v>
      </c>
      <c r="B26" s="10">
        <f>LN('3.ΡΕΥΣΤΟΤΗΤΑ'!L27/'3.ΡΕΥΣΤΟΤΗΤΑ'!L26)</f>
        <v>0.14767214309091062</v>
      </c>
      <c r="C26" s="10">
        <f>LN('3.ΡΕΥΣΤΟΤΗΤΑ'!M27/'3.ΡΕΥΣΤΟΤΗΤΑ'!M26)</f>
        <v>0.5790714320001783</v>
      </c>
      <c r="D26" s="10">
        <f>LN('3.ΡΕΥΣΤΟΤΗΤΑ'!N27/'3.ΡΕΥΣΤΟΤΗΤΑ'!N26)</f>
        <v>2.684650769646411</v>
      </c>
      <c r="E26" s="10">
        <f>LN('3.ΡΕΥΣΤΟΤΗΤΑ'!O27/'3.ΡΕΥΣΤΟΤΗΤΑ'!O26)</f>
        <v>2.8361705097893917</v>
      </c>
      <c r="F26" s="10">
        <f>LN('3.ΡΕΥΣΤΟΤΗΤΑ'!P27/'3.ΡΕΥΣΤΟΤΗΤΑ'!P26)</f>
        <v>0.63796131605688344</v>
      </c>
      <c r="G26" s="10">
        <f>LN('3.ΡΕΥΣΤΟΤΗΤΑ'!Q27/'3.ΡΕΥΣΤΟΤΗΤΑ'!Q26)</f>
        <v>0.69633468132081155</v>
      </c>
      <c r="H26" s="10">
        <f>LN('3.ΡΕΥΣΤΟΤΗΤΑ'!R27/'3.ΡΕΥΣΤΟΤΗΤΑ'!R26)</f>
        <v>-0.67959378100551349</v>
      </c>
      <c r="I26" s="10">
        <f>LN('3.ΡΕΥΣΤΟΤΗΤΑ'!S27/'3.ΡΕΥΣΤΟΤΗΤΑ'!S26)</f>
        <v>-0.42943103691196394</v>
      </c>
      <c r="J26" s="10">
        <f>LN('3.ΡΕΥΣΤΟΤΗΤΑ'!T27/'3.ΡΕΥΣΤΟΤΗΤΑ'!T26)</f>
        <v>-1.2113799072841774E-2</v>
      </c>
      <c r="K26" s="10">
        <f>LN('3.ΡΕΥΣΤΟΤΗΤΑ'!U27/'3.ΡΕΥΣΤΟΤΗΤΑ'!U26)</f>
        <v>-0.35137946444764995</v>
      </c>
      <c r="L26" s="10">
        <f>LN('3.ΡΕΥΣΤΟΤΗΤΑ'!V27/'3.ΡΕΥΣΤΟΤΗΤΑ'!V26)</f>
        <v>0.15682027940267354</v>
      </c>
      <c r="M26" s="10">
        <f>LN('3.ΡΕΥΣΤΟΤΗΤΑ'!W27/'3.ΡΕΥΣΤΟΤΗΤΑ'!W26)</f>
        <v>5.3942464975690212E-2</v>
      </c>
      <c r="N26" s="10">
        <f>LN('3.ΡΕΥΣΤΟΤΗΤΑ'!X27/'3.ΡΕΥΣΤΟΤΗΤΑ'!X26)</f>
        <v>-9.8478271862307329E-2</v>
      </c>
      <c r="O26" s="10">
        <f>LN('3.ΡΕΥΣΤΟΤΗΤΑ'!Y27/'3.ΡΕΥΣΤΟΤΗΤΑ'!Y26)</f>
        <v>0.34626444089675601</v>
      </c>
      <c r="P26" s="10">
        <f>LN('3.ΡΕΥΣΤΟΤΗΤΑ'!Z27/'3.ΡΕΥΣΤΟΤΗΤΑ'!Z26)</f>
        <v>0.62654332192357898</v>
      </c>
    </row>
    <row r="27" spans="1:23" x14ac:dyDescent="0.25">
      <c r="A27" s="98">
        <v>42865</v>
      </c>
      <c r="B27" s="10">
        <f>LN('3.ΡΕΥΣΤΟΤΗΤΑ'!L28/'3.ΡΕΥΣΤΟΤΗΤΑ'!L27)</f>
        <v>1.3255768222815307</v>
      </c>
      <c r="C27" s="10">
        <f>LN('3.ΡΕΥΣΤΟΤΗΤΑ'!M28/'3.ΡΕΥΣΤΟΤΗΤΑ'!M27)</f>
        <v>0.75415820652721965</v>
      </c>
      <c r="D27" s="10">
        <f>LN('3.ΡΕΥΣΤΟΤΗΤΑ'!N28/'3.ΡΕΥΣΤΟΤΗΤΑ'!N27)</f>
        <v>-0.84245533360076164</v>
      </c>
      <c r="E27" s="10">
        <f>LN('3.ΡΕΥΣΤΟΤΗΤΑ'!O28/'3.ΡΕΥΣΤΟΤΗΤΑ'!O27)</f>
        <v>-2.1863038000245121</v>
      </c>
      <c r="F27" s="10">
        <f>LN('3.ΡΕΥΣΤΟΤΗΤΑ'!P28/'3.ΡΕΥΣΤΟΤΗΤΑ'!P27)</f>
        <v>7.6632552999808368E-2</v>
      </c>
      <c r="G27" s="10">
        <f>LN('3.ΡΕΥΣΤΟΤΗΤΑ'!Q28/'3.ΡΕΥΣΤΟΤΗΤΑ'!Q27)</f>
        <v>-0.11510300601920744</v>
      </c>
      <c r="H27" s="10">
        <f>LN('3.ΡΕΥΣΤΟΤΗΤΑ'!R28/'3.ΡΕΥΣΤΟΤΗΤΑ'!R27)</f>
        <v>0.46172080377214925</v>
      </c>
      <c r="I27" s="10">
        <f>LN('3.ΡΕΥΣΤΟΤΗΤΑ'!S28/'3.ΡΕΥΣΤΟΤΗΤΑ'!S27)</f>
        <v>0.11059241323845258</v>
      </c>
      <c r="J27" s="10">
        <f>LN('3.ΡΕΥΣΤΟΤΗΤΑ'!T28/'3.ΡΕΥΣΤΟΤΗΤΑ'!T27)</f>
        <v>-0.2880510568887934</v>
      </c>
      <c r="K27" s="10">
        <f>LN('3.ΡΕΥΣΤΟΤΗΤΑ'!U28/'3.ΡΕΥΣΤΟΤΗΤΑ'!U27)</f>
        <v>0.50023389350029879</v>
      </c>
      <c r="L27" s="10">
        <f>LN('3.ΡΕΥΣΤΟΤΗΤΑ'!V28/'3.ΡΕΥΣΤΟΤΗΤΑ'!V27)</f>
        <v>0.36970425390642087</v>
      </c>
      <c r="M27" s="10">
        <f>LN('3.ΡΕΥΣΤΟΤΗΤΑ'!W28/'3.ΡΕΥΣΤΟΤΗΤΑ'!W27)</f>
        <v>-0.39157713023020624</v>
      </c>
      <c r="N27" s="10">
        <f>LN('3.ΡΕΥΣΤΟΤΗΤΑ'!X28/'3.ΡΕΥΣΤΟΤΗΤΑ'!X27)</f>
        <v>-0.46020983058171988</v>
      </c>
      <c r="O27" s="10">
        <f>LN('3.ΡΕΥΣΤΟΤΗΤΑ'!Y28/'3.ΡΕΥΣΤΟΤΗΤΑ'!Y27)</f>
        <v>-0.69508751983118378</v>
      </c>
      <c r="P27" s="10">
        <f>LN('3.ΡΕΥΣΤΟΤΗΤΑ'!Z28/'3.ΡΕΥΣΤΟΤΗΤΑ'!Z27)</f>
        <v>0.24578200511466344</v>
      </c>
    </row>
    <row r="28" spans="1:23" x14ac:dyDescent="0.25">
      <c r="A28" s="98">
        <v>42866</v>
      </c>
      <c r="B28" s="10">
        <f>LN('3.ΡΕΥΣΤΟΤΗΤΑ'!L29/'3.ΡΕΥΣΤΟΤΗΤΑ'!L28)</f>
        <v>0.37041139860772171</v>
      </c>
      <c r="C28" s="10">
        <f>LN('3.ΡΕΥΣΤΟΤΗΤΑ'!M29/'3.ΡΕΥΣΤΟΤΗΤΑ'!M28)</f>
        <v>-0.43627945770214882</v>
      </c>
      <c r="D28" s="10">
        <f>LN('3.ΡΕΥΣΤΟΤΗΤΑ'!N29/'3.ΡΕΥΣΤΟΤΗΤΑ'!N28)</f>
        <v>-1.1159853011783867</v>
      </c>
      <c r="E28" s="10">
        <f>LN('3.ΡΕΥΣΤΟΤΗΤΑ'!O29/'3.ΡΕΥΣΤΟΤΗΤΑ'!O28)</f>
        <v>-0.3354386469050506</v>
      </c>
      <c r="F28" s="10">
        <f>LN('3.ΡΕΥΣΤΟΤΗΤΑ'!P29/'3.ΡΕΥΣΤΟΤΗΤΑ'!P28)</f>
        <v>0.34812325933676919</v>
      </c>
      <c r="G28" s="10">
        <f>LN('3.ΡΕΥΣΤΟΤΗΤΑ'!Q29/'3.ΡΕΥΣΤΟΤΗΤΑ'!Q28)</f>
        <v>0.13653570105640855</v>
      </c>
      <c r="H28" s="10">
        <f>LN('3.ΡΕΥΣΤΟΤΗΤΑ'!R29/'3.ΡΕΥΣΤΟΤΗΤΑ'!R28)</f>
        <v>-0.16256400671654564</v>
      </c>
      <c r="I28" s="10">
        <f>LN('3.ΡΕΥΣΤΟΤΗΤΑ'!S29/'3.ΡΕΥΣΤΟΤΗΤΑ'!S28)</f>
        <v>-0.19300693240475444</v>
      </c>
      <c r="J28" s="10">
        <f>LN('3.ΡΕΥΣΤΟΤΗΤΑ'!T29/'3.ΡΕΥΣΤΟΤΗΤΑ'!T28)</f>
        <v>0.70786899702394324</v>
      </c>
      <c r="K28" s="10">
        <f>LN('3.ΡΕΥΣΤΟΤΗΤΑ'!U29/'3.ΡΕΥΣΤΟΤΗΤΑ'!U28)</f>
        <v>0.60410967278565031</v>
      </c>
      <c r="L28" s="10">
        <f>LN('3.ΡΕΥΣΤΟΤΗΤΑ'!V29/'3.ΡΕΥΣΤΟΤΗΤΑ'!V28)</f>
        <v>0.12087545448806253</v>
      </c>
      <c r="M28" s="10">
        <f>LN('3.ΡΕΥΣΤΟΤΗΤΑ'!W29/'3.ΡΕΥΣΤΟΤΗΤΑ'!W28)</f>
        <v>0.13849203649476349</v>
      </c>
      <c r="N28" s="10">
        <f>LN('3.ΡΕΥΣΤΟΤΗΤΑ'!X29/'3.ΡΕΥΣΤΟΤΗΤΑ'!X28)</f>
        <v>-0.47516769387375174</v>
      </c>
      <c r="O28" s="10">
        <f>LN('3.ΡΕΥΣΤΟΤΗΤΑ'!Y29/'3.ΡΕΥΣΤΟΤΗΤΑ'!Y28)</f>
        <v>8.0466968894266327E-2</v>
      </c>
      <c r="P28" s="10">
        <f>LN('3.ΡΕΥΣΤΟΤΗΤΑ'!Z29/'3.ΡΕΥΣΤΟΤΗΤΑ'!Z28)</f>
        <v>-0.36184690616341952</v>
      </c>
    </row>
    <row r="29" spans="1:23" x14ac:dyDescent="0.25">
      <c r="A29" s="98">
        <v>42867</v>
      </c>
      <c r="B29" s="10">
        <f>LN('3.ΡΕΥΣΤΟΤΗΤΑ'!L30/'3.ΡΕΥΣΤΟΤΗΤΑ'!L29)</f>
        <v>-1.8902528966231886</v>
      </c>
      <c r="C29" s="10">
        <f>LN('3.ΡΕΥΣΤΟΤΗΤΑ'!M30/'3.ΡΕΥΣΤΟΤΗΤΑ'!M29)</f>
        <v>-0.16493219142206625</v>
      </c>
      <c r="D29" s="10">
        <f>LN('3.ΡΕΥΣΤΟΤΗΤΑ'!N30/'3.ΡΕΥΣΤΟΤΗΤΑ'!N29)</f>
        <v>-0.27323449323196719</v>
      </c>
      <c r="E29" s="10">
        <f>LN('3.ΡΕΥΣΤΟΤΗΤΑ'!O30/'3.ΡΕΥΣΤΟΤΗΤΑ'!O29)</f>
        <v>4.6143917813902077E-2</v>
      </c>
      <c r="F29" s="10">
        <f>LN('3.ΡΕΥΣΤΟΤΗΤΑ'!P30/'3.ΡΕΥΣΤΟΤΗΤΑ'!P29)</f>
        <v>-1.3142313768368861</v>
      </c>
      <c r="G29" s="10">
        <f>LN('3.ΡΕΥΣΤΟΤΗΤΑ'!Q30/'3.ΡΕΥΣΤΟΤΗΤΑ'!Q29)</f>
        <v>-2.8353911818376317E-2</v>
      </c>
      <c r="H29" s="10">
        <f>LN('3.ΡΕΥΣΤΟΤΗΤΑ'!R30/'3.ΡΕΥΣΤΟΤΗΤΑ'!R29)</f>
        <v>-0.36723216815098536</v>
      </c>
      <c r="I29" s="10">
        <f>LN('3.ΡΕΥΣΤΟΤΗΤΑ'!S30/'3.ΡΕΥΣΤΟΤΗΤΑ'!S29)</f>
        <v>0.1516697777863191</v>
      </c>
      <c r="J29" s="10">
        <f>LN('3.ΡΕΥΣΤΟΤΗΤΑ'!T30/'3.ΡΕΥΣΤΟΤΗΤΑ'!T29)</f>
        <v>-1.3244785355353168</v>
      </c>
      <c r="K29" s="10">
        <f>LN('3.ΡΕΥΣΤΟΤΗΤΑ'!U30/'3.ΡΕΥΣΤΟΤΗΤΑ'!U29)</f>
        <v>-1.9915929315717595</v>
      </c>
      <c r="L29" s="10">
        <f>LN('3.ΡΕΥΣΤΟΤΗΤΑ'!V30/'3.ΡΕΥΣΤΟΤΗΤΑ'!V29)</f>
        <v>-0.60615980885147847</v>
      </c>
      <c r="M29" s="10">
        <f>LN('3.ΡΕΥΣΤΟΤΗΤΑ'!W30/'3.ΡΕΥΣΤΟΤΗΤΑ'!W29)</f>
        <v>-0.27019419114385973</v>
      </c>
      <c r="N29" s="10">
        <f>LN('3.ΡΕΥΣΤΟΤΗΤΑ'!X30/'3.ΡΕΥΣΤΟΤΗΤΑ'!X29)</f>
        <v>-0.16140285381049202</v>
      </c>
      <c r="O29" s="10">
        <f>LN('3.ΡΕΥΣΤΟΤΗΤΑ'!Y30/'3.ΡΕΥΣΤΟΤΗΤΑ'!Y29)</f>
        <v>0.12332953926817786</v>
      </c>
      <c r="P29" s="10">
        <f>LN('3.ΡΕΥΣΤΟΤΗΤΑ'!Z30/'3.ΡΕΥΣΤΟΤΗΤΑ'!Z29)</f>
        <v>0.41991899038396924</v>
      </c>
    </row>
    <row r="30" spans="1:23" x14ac:dyDescent="0.25">
      <c r="A30" s="98">
        <v>42870</v>
      </c>
      <c r="B30" s="10">
        <f>LN('3.ΡΕΥΣΤΟΤΗΤΑ'!L31/'3.ΡΕΥΣΤΟΤΗΤΑ'!L30)</f>
        <v>-2.0872979076945922E-2</v>
      </c>
      <c r="C30" s="10">
        <f>LN('3.ΡΕΥΣΤΟΤΗΤΑ'!M31/'3.ΡΕΥΣΤΟΤΗΤΑ'!M30)</f>
        <v>0.13468402359892021</v>
      </c>
      <c r="D30" s="10">
        <f>LN('3.ΡΕΥΣΤΟΤΗΤΑ'!N31/'3.ΡΕΥΣΤΟΤΗΤΑ'!N30)</f>
        <v>-0.28438600247738638</v>
      </c>
      <c r="E30" s="10">
        <f>LN('3.ΡΕΥΣΤΟΤΗΤΑ'!O31/'3.ΡΕΥΣΤΟΤΗΤΑ'!O30)</f>
        <v>-1.0839898027519295</v>
      </c>
      <c r="F30" s="10">
        <f>LN('3.ΡΕΥΣΤΟΤΗΤΑ'!P31/'3.ΡΕΥΣΤΟΤΗΤΑ'!P30)</f>
        <v>0.81727532153973603</v>
      </c>
      <c r="G30" s="10">
        <f>LN('3.ΡΕΥΣΤΟΤΗΤΑ'!Q31/'3.ΡΕΥΣΤΟΤΗΤΑ'!Q30)</f>
        <v>-0.33621042224610825</v>
      </c>
      <c r="H30" s="10">
        <f>LN('3.ΡΕΥΣΤΟΤΗΤΑ'!R31/'3.ΡΕΥΣΤΟΤΗΤΑ'!R30)</f>
        <v>0.49347880901742552</v>
      </c>
      <c r="I30" s="10">
        <f>LN('3.ΡΕΥΣΤΟΤΗΤΑ'!S31/'3.ΡΕΥΣΤΟΤΗΤΑ'!S30)</f>
        <v>-0.22120393438030767</v>
      </c>
      <c r="J30" s="10">
        <f>LN('3.ΡΕΥΣΤΟΤΗΤΑ'!T31/'3.ΡΕΥΣΤΟΤΗΤΑ'!T30)</f>
        <v>0.12193101888094746</v>
      </c>
      <c r="K30" s="10">
        <f>LN('3.ΡΕΥΣΤΟΤΗΤΑ'!U31/'3.ΡΕΥΣΤΟΤΗΤΑ'!U30)</f>
        <v>0.84316887094272275</v>
      </c>
      <c r="L30" s="10">
        <f>LN('3.ΡΕΥΣΤΟΤΗΤΑ'!V31/'3.ΡΕΥΣΤΟΤΗΤΑ'!V30)</f>
        <v>0.44066265381953329</v>
      </c>
      <c r="M30" s="10">
        <f>LN('3.ΡΕΥΣΤΟΤΗΤΑ'!W31/'3.ΡΕΥΣΤΟΤΗΤΑ'!W30)</f>
        <v>0.30240943608634357</v>
      </c>
      <c r="N30" s="10">
        <f>LN('3.ΡΕΥΣΤΟΤΗΤΑ'!X31/'3.ΡΕΥΣΤΟΤΗΤΑ'!X30)</f>
        <v>0.89319261313266896</v>
      </c>
      <c r="O30" s="10">
        <f>LN('3.ΡΕΥΣΤΟΤΗΤΑ'!Y31/'3.ΡΕΥΣΤΟΤΗΤΑ'!Y30)</f>
        <v>-0.6207522220153161</v>
      </c>
      <c r="P30" s="10">
        <f>LN('3.ΡΕΥΣΤΟΤΗΤΑ'!Z31/'3.ΡΕΥΣΤΟΤΗΤΑ'!Z30)</f>
        <v>-1.8755938100974388</v>
      </c>
    </row>
    <row r="31" spans="1:23" x14ac:dyDescent="0.25">
      <c r="A31" s="98">
        <v>42871</v>
      </c>
      <c r="B31" s="10">
        <f>LN('3.ΡΕΥΣΤΟΤΗΤΑ'!L32/'3.ΡΕΥΣΤΟΤΗΤΑ'!L31)</f>
        <v>0.37225220571703588</v>
      </c>
      <c r="C31" s="10">
        <f>LN('3.ΡΕΥΣΤΟΤΗΤΑ'!M32/'3.ΡΕΥΣΤΟΤΗΤΑ'!M31)</f>
        <v>-1.2538139732288991</v>
      </c>
      <c r="D31" s="10">
        <f>LN('3.ΡΕΥΣΤΟΤΗΤΑ'!N32/'3.ΡΕΥΣΤΟΤΗΤΑ'!N31)</f>
        <v>-0.74677530653509772</v>
      </c>
      <c r="E31" s="10">
        <f>LN('3.ΡΕΥΣΤΟΤΗΤΑ'!O32/'3.ΡΕΥΣΤΟΤΗΤΑ'!O31)</f>
        <v>1.5222130998760324</v>
      </c>
      <c r="F31" s="10">
        <f>LN('3.ΡΕΥΣΤΟΤΗΤΑ'!P32/'3.ΡΕΥΣΤΟΤΗΤΑ'!P31)</f>
        <v>-4.6147448347873397E-2</v>
      </c>
      <c r="G31" s="10">
        <f>LN('3.ΡΕΥΣΤΟΤΗΤΑ'!Q32/'3.ΡΕΥΣΤΟΤΗΤΑ'!Q31)</f>
        <v>0.11636648113928344</v>
      </c>
      <c r="H31" s="10">
        <f>LN('3.ΡΕΥΣΤΟΤΗΤΑ'!R32/'3.ΡΕΥΣΤΟΤΗΤΑ'!R31)</f>
        <v>0.15023032658229754</v>
      </c>
      <c r="I31" s="10">
        <f>LN('3.ΡΕΥΣΤΟΤΗΤΑ'!S32/'3.ΡΕΥΣΤΟΤΗΤΑ'!S31)</f>
        <v>-0.28970627175336022</v>
      </c>
      <c r="J31" s="10">
        <f>LN('3.ΡΕΥΣΤΟΤΗΤΑ'!T32/'3.ΡΕΥΣΤΟΤΗΤΑ'!T31)</f>
        <v>-0.24755528731866008</v>
      </c>
      <c r="K31" s="10">
        <f>LN('3.ΡΕΥΣΤΟΤΗΤΑ'!U32/'3.ΡΕΥΣΤΟΤΗΤΑ'!U31)</f>
        <v>0.2972020159551565</v>
      </c>
      <c r="L31" s="10">
        <f>LN('3.ΡΕΥΣΤΟΤΗΤΑ'!V32/'3.ΡΕΥΣΤΟΤΗΤΑ'!V31)</f>
        <v>-9.9636315347450571E-2</v>
      </c>
      <c r="M31" s="10">
        <f>LN('3.ΡΕΥΣΤΟΤΗΤΑ'!W32/'3.ΡΕΥΣΤΟΤΗΤΑ'!W31)</f>
        <v>4.5797852669970843E-2</v>
      </c>
      <c r="N31" s="10">
        <f>LN('3.ΡΕΥΣΤΟΤΗΤΑ'!X32/'3.ΡΕΥΣΤΟΤΗΤΑ'!X31)</f>
        <v>-0.43866099886754545</v>
      </c>
      <c r="O31" s="10">
        <f>LN('3.ΡΕΥΣΤΟΤΗΤΑ'!Y32/'3.ΡΕΥΣΤΟΤΗΤΑ'!Y31)</f>
        <v>0.62168363050524411</v>
      </c>
      <c r="P31" s="10">
        <f>LN('3.ΡΕΥΣΤΟΤΗΤΑ'!Z32/'3.ΡΕΥΣΤΟΤΗΤΑ'!Z31)</f>
        <v>0.50389113508986838</v>
      </c>
    </row>
    <row r="32" spans="1:23" x14ac:dyDescent="0.25">
      <c r="A32" s="98">
        <v>42872</v>
      </c>
      <c r="B32" s="10">
        <f>LN('3.ΡΕΥΣΤΟΤΗΤΑ'!L33/'3.ΡΕΥΣΤΟΤΗΤΑ'!L32)</f>
        <v>-0.57396663067636688</v>
      </c>
      <c r="C32" s="10">
        <f>LN('3.ΡΕΥΣΤΟΤΗΤΑ'!M33/'3.ΡΕΥΣΤΟΤΗΤΑ'!M32)</f>
        <v>2.053930810640018</v>
      </c>
      <c r="D32" s="10">
        <f>LN('3.ΡΕΥΣΤΟΤΗΤΑ'!N33/'3.ΡΕΥΣΤΟΤΗΤΑ'!N32)</f>
        <v>-0.58442257419658361</v>
      </c>
      <c r="E32" s="10">
        <f>LN('3.ΡΕΥΣΤΟΤΗΤΑ'!O33/'3.ΡΕΥΣΤΟΤΗΤΑ'!O32)</f>
        <v>-1.0089583283744776</v>
      </c>
      <c r="F32" s="10">
        <f>LN('3.ΡΕΥΣΤΟΤΗΤΑ'!P33/'3.ΡΕΥΣΤΟΤΗΤΑ'!P32)</f>
        <v>-0.44339148690238006</v>
      </c>
      <c r="G32" s="10">
        <f>LN('3.ΡΕΥΣΤΟΤΗΤΑ'!Q33/'3.ΡΕΥΣΤΟΤΗΤΑ'!Q32)</f>
        <v>2.9937487630991102E-2</v>
      </c>
      <c r="H32" s="10">
        <f>LN('3.ΡΕΥΣΤΟΤΗΤΑ'!R33/'3.ΡΕΥΣΤΟΤΗΤΑ'!R32)</f>
        <v>-1.0414735441862522</v>
      </c>
      <c r="I32" s="10">
        <f>LN('3.ΡΕΥΣΤΟΤΗΤΑ'!S33/'3.ΡΕΥΣΤΟΤΗΤΑ'!S32)</f>
        <v>3.9345504301591033E-2</v>
      </c>
      <c r="J32" s="10">
        <f>LN('3.ΡΕΥΣΤΟΤΗΤΑ'!T33/'3.ΡΕΥΣΤΟΤΗΤΑ'!T32)</f>
        <v>0.30885522230603618</v>
      </c>
      <c r="K32" s="10">
        <f>LN('3.ΡΕΥΣΤΟΤΗΤΑ'!U33/'3.ΡΕΥΣΤΟΤΗΤΑ'!U32)</f>
        <v>0.61729768572427035</v>
      </c>
      <c r="L32" s="10">
        <f>LN('3.ΡΕΥΣΤΟΤΗΤΑ'!V33/'3.ΡΕΥΣΤΟΤΗΤΑ'!V32)</f>
        <v>0.2558001175271728</v>
      </c>
      <c r="M32" s="10">
        <f>LN('3.ΡΕΥΣΤΟΤΗΤΑ'!W33/'3.ΡΕΥΣΤΟΤΗΤΑ'!W32)</f>
        <v>1.8015170849035818</v>
      </c>
      <c r="N32" s="10">
        <f>LN('3.ΡΕΥΣΤΟΤΗΤΑ'!X33/'3.ΡΕΥΣΤΟΤΗΤΑ'!X32)</f>
        <v>0.19633120175304128</v>
      </c>
      <c r="O32" s="10">
        <f>LN('3.ΡΕΥΣΤΟΤΗΤΑ'!Y33/'3.ΡΕΥΣΤΟΤΗΤΑ'!Y32)</f>
        <v>0.68363271693187555</v>
      </c>
      <c r="P32" s="10">
        <f>LN('3.ΡΕΥΣΤΟΤΗΤΑ'!Z33/'3.ΡΕΥΣΤΟΤΗΤΑ'!Z32)</f>
        <v>1.8593165967916476</v>
      </c>
    </row>
    <row r="33" spans="1:16" x14ac:dyDescent="0.25">
      <c r="A33" s="98">
        <v>42873</v>
      </c>
      <c r="B33" s="10">
        <f>LN('3.ΡΕΥΣΤΟΤΗΤΑ'!L34/'3.ΡΕΥΣΤΟΤΗΤΑ'!L33)</f>
        <v>0.32505516805109735</v>
      </c>
      <c r="C33" s="10">
        <f>LN('3.ΡΕΥΣΤΟΤΗΤΑ'!M34/'3.ΡΕΥΣΤΟΤΗΤΑ'!M33)</f>
        <v>-1.8937826259210475</v>
      </c>
      <c r="D33" s="10">
        <f>LN('3.ΡΕΥΣΤΟΤΗΤΑ'!N34/'3.ΡΕΥΣΤΟΤΗΤΑ'!N33)</f>
        <v>1.1715046415708734</v>
      </c>
      <c r="E33" s="10">
        <f>LN('3.ΡΕΥΣΤΟΤΗΤΑ'!O34/'3.ΡΕΥΣΤΟΤΗΤΑ'!O33)</f>
        <v>0.3030989342316508</v>
      </c>
      <c r="F33" s="10">
        <f>LN('3.ΡΕΥΣΤΟΤΗΤΑ'!P34/'3.ΡΕΥΣΤΟΤΗΤΑ'!P33)</f>
        <v>1.0240636181357465</v>
      </c>
      <c r="G33" s="10">
        <f>LN('3.ΡΕΥΣΤΟΤΗΤΑ'!Q34/'3.ΡΕΥΣΤΟΤΗΤΑ'!Q33)</f>
        <v>-0.48159365880210386</v>
      </c>
      <c r="H33" s="10">
        <f>LN('3.ΡΕΥΣΤΟΤΗΤΑ'!R34/'3.ΡΕΥΣΤΟΤΗΤΑ'!R33)</f>
        <v>0.57436541660007812</v>
      </c>
      <c r="I33" s="10">
        <f>LN('3.ΡΕΥΣΤΟΤΗΤΑ'!S34/'3.ΡΕΥΣΤΟΤΗΤΑ'!S33)</f>
        <v>-0.52261551162943465</v>
      </c>
      <c r="J33" s="10">
        <f>LN('3.ΡΕΥΣΤΟΤΗΤΑ'!T34/'3.ΡΕΥΣΤΟΤΗΤΑ'!T33)</f>
        <v>1.193936361245467E-2</v>
      </c>
      <c r="K33" s="10">
        <f>LN('3.ΡΕΥΣΤΟΤΗΤΑ'!U34/'3.ΡΕΥΣΤΟΤΗΤΑ'!U33)</f>
        <v>-1.1076795686761092</v>
      </c>
      <c r="L33" s="10">
        <f>LN('3.ΡΕΥΣΤΟΤΗΤΑ'!V34/'3.ΡΕΥΣΤΟΤΗΤΑ'!V33)</f>
        <v>-0.81276733191650063</v>
      </c>
      <c r="M33" s="10">
        <f>LN('3.ΡΕΥΣΤΟΤΗΤΑ'!W34/'3.ΡΕΥΣΤΟΤΗΤΑ'!W33)</f>
        <v>-2.1482051077541562</v>
      </c>
      <c r="N33" s="10">
        <f>LN('3.ΡΕΥΣΤΟΤΗΤΑ'!X34/'3.ΡΕΥΣΤΟΤΗΤΑ'!X33)</f>
        <v>-5.4969233938100152E-2</v>
      </c>
      <c r="O33" s="10">
        <f>LN('3.ΡΕΥΣΤΟΤΗΤΑ'!Y34/'3.ΡΕΥΣΤΟΤΗΤΑ'!Y33)</f>
        <v>-0.99511849451385803</v>
      </c>
      <c r="P33" s="10">
        <f>LN('3.ΡΕΥΣΤΟΤΗΤΑ'!Z34/'3.ΡΕΥΣΤΟΤΗΤΑ'!Z33)</f>
        <v>-1.3651669252406935</v>
      </c>
    </row>
    <row r="34" spans="1:16" x14ac:dyDescent="0.25">
      <c r="A34" s="98">
        <v>42874</v>
      </c>
      <c r="B34" s="10">
        <f>LN('3.ΡΕΥΣΤΟΤΗΤΑ'!L35/'3.ΡΕΥΣΤΟΤΗΤΑ'!L34)</f>
        <v>1.2925215770584495</v>
      </c>
      <c r="C34" s="10">
        <f>LN('3.ΡΕΥΣΤΟΤΗΤΑ'!M35/'3.ΡΕΥΣΤΟΤΗΤΑ'!M34)</f>
        <v>0.61500490249463191</v>
      </c>
      <c r="D34" s="10">
        <f>LN('3.ΡΕΥΣΤΟΤΗΤΑ'!N35/'3.ΡΕΥΣΤΟΤΗΤΑ'!N34)</f>
        <v>-0.59419715200907042</v>
      </c>
      <c r="E34" s="10">
        <f>LN('3.ΡΕΥΣΤΟΤΗΤΑ'!O35/'3.ΡΕΥΣΤΟΤΗΤΑ'!O34)</f>
        <v>-0.53242850532982222</v>
      </c>
      <c r="F34" s="10">
        <f>LN('3.ΡΕΥΣΤΟΤΗΤΑ'!P35/'3.ΡΕΥΣΤΟΤΗΤΑ'!P34)</f>
        <v>0.12917150910774278</v>
      </c>
      <c r="G34" s="10">
        <f>LN('3.ΡΕΥΣΤΟΤΗΤΑ'!Q35/'3.ΡΕΥΣΤΟΤΗΤΑ'!Q34)</f>
        <v>-0.70563422054015723</v>
      </c>
      <c r="H34" s="10">
        <f>LN('3.ΡΕΥΣΤΟΤΗΤΑ'!R35/'3.ΡΕΥΣΤΟΤΗΤΑ'!R34)</f>
        <v>0.51891205350483893</v>
      </c>
      <c r="I34" s="10">
        <f>LN('3.ΡΕΥΣΤΟΤΗΤΑ'!S35/'3.ΡΕΥΣΤΟΤΗΤΑ'!S34)</f>
        <v>0.32846854356041782</v>
      </c>
      <c r="J34" s="10">
        <f>LN('3.ΡΕΥΣΤΟΤΗΤΑ'!T35/'3.ΡΕΥΣΤΟΤΗΤΑ'!T34)</f>
        <v>-5.0420704750865727E-2</v>
      </c>
      <c r="K34" s="10">
        <f>LN('3.ΡΕΥΣΤΟΤΗΤΑ'!U35/'3.ΡΕΥΣΤΟΤΗΤΑ'!U34)</f>
        <v>0.24896341164857463</v>
      </c>
      <c r="L34" s="10">
        <f>LN('3.ΡΕΥΣΤΟΤΗΤΑ'!V35/'3.ΡΕΥΣΤΟΤΗΤΑ'!V34)</f>
        <v>0.55584003035114049</v>
      </c>
      <c r="M34" s="10">
        <f>LN('3.ΡΕΥΣΤΟΤΗΤΑ'!W35/'3.ΡΕΥΣΤΟΤΗΤΑ'!W34)</f>
        <v>0.47298116211454566</v>
      </c>
      <c r="N34" s="10">
        <f>LN('3.ΡΕΥΣΤΟΤΗΤΑ'!X35/'3.ΡΕΥΣΤΟΤΗΤΑ'!X34)</f>
        <v>0.84779618827389969</v>
      </c>
      <c r="O34" s="10">
        <f>LN('3.ΡΕΥΣΤΟΤΗΤΑ'!Y35/'3.ΡΕΥΣΤΟΤΗΤΑ'!Y34)</f>
        <v>0.19233193979182045</v>
      </c>
      <c r="P34" s="10">
        <f>LN('3.ΡΕΥΣΤΟΤΗΤΑ'!Z35/'3.ΡΕΥΣΤΟΤΗΤΑ'!Z34)</f>
        <v>-7.6404535974093385E-2</v>
      </c>
    </row>
    <row r="35" spans="1:16" x14ac:dyDescent="0.25">
      <c r="A35" s="98">
        <v>42877</v>
      </c>
      <c r="B35" s="10">
        <f>LN('3.ΡΕΥΣΤΟΤΗΤΑ'!L36/'3.ΡΕΥΣΤΟΤΗΤΑ'!L35)</f>
        <v>-0.37392941788983541</v>
      </c>
      <c r="C35" s="10">
        <f>LN('3.ΡΕΥΣΤΟΤΗΤΑ'!M36/'3.ΡΕΥΣΤΟΤΗΤΑ'!M35)</f>
        <v>-0.17027769698934439</v>
      </c>
      <c r="D35" s="10">
        <f>LN('3.ΡΕΥΣΤΟΤΗΤΑ'!N36/'3.ΡΕΥΣΤΟΤΗΤΑ'!N35)</f>
        <v>-0.44282263870971045</v>
      </c>
      <c r="E35" s="10">
        <f>LN('3.ΡΕΥΣΤΟΤΗΤΑ'!O36/'3.ΡΕΥΣΤΟΤΗΤΑ'!O35)</f>
        <v>-1.0777038268465811</v>
      </c>
      <c r="F35" s="10">
        <f>LN('3.ΡΕΥΣΤΟΤΗΤΑ'!P36/'3.ΡΕΥΣΤΟΤΗΤΑ'!P35)</f>
        <v>0.13825051227020904</v>
      </c>
      <c r="G35" s="10">
        <f>LN('3.ΡΕΥΣΤΟΤΗΤΑ'!Q36/'3.ΡΕΥΣΤΟΤΗΤΑ'!Q35)</f>
        <v>0.29744742385585854</v>
      </c>
      <c r="H35" s="10">
        <f>LN('3.ΡΕΥΣΤΟΤΗΤΑ'!R36/'3.ΡΕΥΣΤΟΤΗΤΑ'!R35)</f>
        <v>-7.164195833796945E-2</v>
      </c>
      <c r="I35" s="10">
        <f>LN('3.ΡΕΥΣΤΟΤΗΤΑ'!S36/'3.ΡΕΥΣΤΟΤΗΤΑ'!S35)</f>
        <v>-0.43103884647082547</v>
      </c>
      <c r="J35" s="10">
        <f>LN('3.ΡΕΥΣΤΟΤΗΤΑ'!T36/'3.ΡΕΥΣΤΟΤΗΤΑ'!T35)</f>
        <v>-0.14383114400309657</v>
      </c>
      <c r="K35" s="10">
        <f>LN('3.ΡΕΥΣΤΟΤΗΤΑ'!U36/'3.ΡΕΥΣΤΟΤΗΤΑ'!U35)</f>
        <v>-0.53934984333607083</v>
      </c>
      <c r="L35" s="10">
        <f>LN('3.ΡΕΥΣΤΟΤΗΤΑ'!V36/'3.ΡΕΥΣΤΟΤΗΤΑ'!V35)</f>
        <v>-0.23710331900209919</v>
      </c>
      <c r="M35" s="10">
        <f>LN('3.ΡΕΥΣΤΟΤΗΤΑ'!W36/'3.ΡΕΥΣΤΟΤΗΤΑ'!W35)</f>
        <v>0.11563519579445725</v>
      </c>
      <c r="N35" s="10">
        <f>LN('3.ΡΕΥΣΤΟΤΗΤΑ'!X36/'3.ΡΕΥΣΤΟΤΗΤΑ'!X35)</f>
        <v>-2.5086923979834754</v>
      </c>
      <c r="O35" s="10">
        <f>LN('3.ΡΕΥΣΤΟΤΗΤΑ'!Y36/'3.ΡΕΥΣΤΟΤΗΤΑ'!Y35)</f>
        <v>-0.17901885419391184</v>
      </c>
      <c r="P35" s="10">
        <f>LN('3.ΡΕΥΣΤΟΤΗΤΑ'!Z36/'3.ΡΕΥΣΤΟΤΗΤΑ'!Z35)</f>
        <v>1.5346900855674843</v>
      </c>
    </row>
    <row r="36" spans="1:16" x14ac:dyDescent="0.25">
      <c r="A36" s="98">
        <v>42878</v>
      </c>
      <c r="B36" s="10">
        <f>LN('3.ΡΕΥΣΤΟΤΗΤΑ'!L37/'3.ΡΕΥΣΤΟΤΗΤΑ'!L36)</f>
        <v>-0.98457682678079239</v>
      </c>
      <c r="C36" s="10">
        <f>LN('3.ΡΕΥΣΤΟΤΗΤΑ'!M37/'3.ΡΕΥΣΤΟΤΗΤΑ'!M36)</f>
        <v>-2.2147081926204539E-2</v>
      </c>
      <c r="D36" s="10">
        <f>LN('3.ΡΕΥΣΤΟΤΗΤΑ'!N37/'3.ΡΕΥΣΤΟΤΗΤΑ'!N36)</f>
        <v>0.78595706140723776</v>
      </c>
      <c r="E36" s="10">
        <f>LN('3.ΡΕΥΣΤΟΤΗΤΑ'!O37/'3.ΡΕΥΣΤΟΤΗΤΑ'!O36)</f>
        <v>1.3147042737690231</v>
      </c>
      <c r="F36" s="10">
        <f>LN('3.ΡΕΥΣΤΟΤΗΤΑ'!P37/'3.ΡΕΥΣΤΟΤΗΤΑ'!P36)</f>
        <v>0.33537662095387638</v>
      </c>
      <c r="G36" s="10">
        <f>LN('3.ΡΕΥΣΤΟΤΗΤΑ'!Q37/'3.ΡΕΥΣΤΟΤΗΤΑ'!Q36)</f>
        <v>-3.846376181464467E-2</v>
      </c>
      <c r="H36" s="10">
        <f>LN('3.ΡΕΥΣΤΟΤΗΤΑ'!R37/'3.ΡΕΥΣΤΟΤΗΤΑ'!R36)</f>
        <v>0.35526692864949577</v>
      </c>
      <c r="I36" s="10">
        <f>LN('3.ΡΕΥΣΤΟΤΗΤΑ'!S37/'3.ΡΕΥΣΤΟΤΗΤΑ'!S36)</f>
        <v>0.55010621794766268</v>
      </c>
      <c r="J36" s="10">
        <f>LN('3.ΡΕΥΣΤΟΤΗΤΑ'!T37/'3.ΡΕΥΣΤΟΤΗΤΑ'!T36)</f>
        <v>0.70590361449310557</v>
      </c>
      <c r="K36" s="10">
        <f>LN('3.ΡΕΥΣΤΟΤΗΤΑ'!U37/'3.ΡΕΥΣΤΟΤΗΤΑ'!U36)</f>
        <v>0.40736232708281217</v>
      </c>
      <c r="L36" s="10">
        <f>LN('3.ΡΕΥΣΤΟΤΗΤΑ'!V37/'3.ΡΕΥΣΤΟΤΗΤΑ'!V36)</f>
        <v>-7.853483071627175E-2</v>
      </c>
      <c r="M36" s="10">
        <f>LN('3.ΡΕΥΣΤΟΤΗΤΑ'!W37/'3.ΡΕΥΣΤΟΤΗΤΑ'!W36)</f>
        <v>0.48963203533447502</v>
      </c>
      <c r="N36" s="10">
        <f>LN('3.ΡΕΥΣΤΟΤΗΤΑ'!X37/'3.ΡΕΥΣΤΟΤΗΤΑ'!X36)</f>
        <v>1.6038259831795305</v>
      </c>
      <c r="O36" s="10">
        <f>LN('3.ΡΕΥΣΤΟΤΗΤΑ'!Y37/'3.ΡΕΥΣΤΟΤΗΤΑ'!Y36)</f>
        <v>0.81923435054611304</v>
      </c>
      <c r="P36" s="10">
        <f>LN('3.ΡΕΥΣΤΟΤΗΤΑ'!Z37/'3.ΡΕΥΣΤΟΤΗΤΑ'!Z36)</f>
        <v>0.61253371939349754</v>
      </c>
    </row>
    <row r="37" spans="1:16" x14ac:dyDescent="0.25">
      <c r="A37" s="98">
        <v>42879</v>
      </c>
      <c r="B37" s="10">
        <f>LN('3.ΡΕΥΣΤΟΤΗΤΑ'!L38/'3.ΡΕΥΣΤΟΤΗΤΑ'!L37)</f>
        <v>-2.1564288218062538E-2</v>
      </c>
      <c r="C37" s="10">
        <f>LN('3.ΡΕΥΣΤΟΤΗΤΑ'!M38/'3.ΡΕΥΣΤΟΤΗΤΑ'!M37)</f>
        <v>1.5401838065158291</v>
      </c>
      <c r="D37" s="10">
        <f>LN('3.ΡΕΥΣΤΟΤΗΤΑ'!N38/'3.ΡΕΥΣΤΟΤΗΤΑ'!N37)</f>
        <v>1.1678263380008298</v>
      </c>
      <c r="E37" s="10">
        <f>LN('3.ΡΕΥΣΤΟΤΗΤΑ'!O38/'3.ΡΕΥΣΤΟΤΗΤΑ'!O37)</f>
        <v>-0.16675842541698699</v>
      </c>
      <c r="F37" s="10">
        <f>LN('3.ΡΕΥΣΤΟΤΗΤΑ'!P38/'3.ΡΕΥΣΤΟΤΗΤΑ'!P37)</f>
        <v>-9.8839953797863297E-2</v>
      </c>
      <c r="G37" s="10">
        <f>LN('3.ΡΕΥΣΤΟΤΗΤΑ'!Q38/'3.ΡΕΥΣΤΟΤΗΤΑ'!Q37)</f>
        <v>4.9224650396311943E-2</v>
      </c>
      <c r="H37" s="10">
        <f>LN('3.ΡΕΥΣΤΟΤΗΤΑ'!R38/'3.ΡΕΥΣΤΟΤΗΤΑ'!R37)</f>
        <v>0.28146237705305927</v>
      </c>
      <c r="I37" s="10">
        <f>LN('3.ΡΕΥΣΤΟΤΗΤΑ'!S38/'3.ΡΕΥΣΤΟΤΗΤΑ'!S37)</f>
        <v>-0.19191408461253756</v>
      </c>
      <c r="J37" s="10">
        <f>LN('3.ΡΕΥΣΤΟΤΗΤΑ'!T38/'3.ΡΕΥΣΤΟΤΗΤΑ'!T37)</f>
        <v>7.1077709714017168E-2</v>
      </c>
      <c r="K37" s="10">
        <f>LN('3.ΡΕΥΣΤΟΤΗΤΑ'!U38/'3.ΡΕΥΣΤΟΤΗΤΑ'!U37)</f>
        <v>0.39980535893940816</v>
      </c>
      <c r="L37" s="10">
        <f>LN('3.ΡΕΥΣΤΟΤΗΤΑ'!V38/'3.ΡΕΥΣΤΟΤΗΤΑ'!V37)</f>
        <v>0.17834027429837143</v>
      </c>
      <c r="M37" s="10">
        <f>LN('3.ΡΕΥΣΤΟΤΗΤΑ'!W38/'3.ΡΕΥΣΤΟΤΗΤΑ'!W37)</f>
        <v>-0.24559561475732206</v>
      </c>
      <c r="N37" s="10">
        <f>LN('3.ΡΕΥΣΤΟΤΗΤΑ'!X38/'3.ΡΕΥΣΤΟΤΗΤΑ'!X37)</f>
        <v>0.19941843591542141</v>
      </c>
      <c r="O37" s="10">
        <f>LN('3.ΡΕΥΣΤΟΤΗΤΑ'!Y38/'3.ΡΕΥΣΤΟΤΗΤΑ'!Y37)</f>
        <v>-0.47487781762506442</v>
      </c>
      <c r="P37" s="10">
        <f>LN('3.ΡΕΥΣΤΟΤΗΤΑ'!Z38/'3.ΡΕΥΣΤΟΤΗΤΑ'!Z37)</f>
        <v>-2.1367172293165635</v>
      </c>
    </row>
    <row r="38" spans="1:16" x14ac:dyDescent="0.25">
      <c r="A38" s="98">
        <v>42880</v>
      </c>
      <c r="B38" s="10">
        <f>LN('3.ΡΕΥΣΤΟΤΗΤΑ'!L39/'3.ΡΕΥΣΤΟΤΗΤΑ'!L38)</f>
        <v>1.5298204672907647</v>
      </c>
      <c r="C38" s="10">
        <f>LN('3.ΡΕΥΣΤΟΤΗΤΑ'!M39/'3.ΡΕΥΣΤΟΤΗΤΑ'!M38)</f>
        <v>-0.66979762410195065</v>
      </c>
      <c r="D38" s="10">
        <f>LN('3.ΡΕΥΣΤΟΤΗΤΑ'!N39/'3.ΡΕΥΣΤΟΤΗΤΑ'!N38)</f>
        <v>0.41828626888883302</v>
      </c>
      <c r="E38" s="10">
        <f>LN('3.ΡΕΥΣΤΟΤΗΤΑ'!O39/'3.ΡΕΥΣΤΟΤΗΤΑ'!O38)</f>
        <v>0.56802924837289115</v>
      </c>
      <c r="F38" s="10">
        <f>LN('3.ΡΕΥΣΤΟΤΗΤΑ'!P39/'3.ΡΕΥΣΤΟΤΗΤΑ'!P38)</f>
        <v>-0.11705172281319366</v>
      </c>
      <c r="G38" s="10">
        <f>LN('3.ΡΕΥΣΤΟΤΗΤΑ'!Q39/'3.ΡΕΥΣΤΟΤΗΤΑ'!Q38)</f>
        <v>-9.9743800461864707E-2</v>
      </c>
      <c r="H38" s="10">
        <f>LN('3.ΡΕΥΣΤΟΤΗΤΑ'!R39/'3.ΡΕΥΣΤΟΤΗΤΑ'!R38)</f>
        <v>-0.49975444344718928</v>
      </c>
      <c r="I38" s="10">
        <f>LN('3.ΡΕΥΣΤΟΤΗΤΑ'!S39/'3.ΡΕΥΣΤΟΤΗΤΑ'!S38)</f>
        <v>1.2098657206049157</v>
      </c>
      <c r="J38" s="10">
        <f>LN('3.ΡΕΥΣΤΟΤΗΤΑ'!T39/'3.ΡΕΥΣΤΟΤΗΤΑ'!T38)</f>
        <v>-0.13470832194346172</v>
      </c>
      <c r="K38" s="10">
        <f>LN('3.ΡΕΥΣΤΟΤΗΤΑ'!U39/'3.ΡΕΥΣΤΟΤΗΤΑ'!U38)</f>
        <v>-0.14547339271474299</v>
      </c>
      <c r="L38" s="10">
        <f>LN('3.ΡΕΥΣΤΟΤΗΤΑ'!V39/'3.ΡΕΥΣΤΟΤΗΤΑ'!V38)</f>
        <v>-0.41429100398990421</v>
      </c>
      <c r="M38" s="10">
        <f>LN('3.ΡΕΥΣΤΟΤΗΤΑ'!W39/'3.ΡΕΥΣΤΟΤΗΤΑ'!W38)</f>
        <v>-0.34087853953461056</v>
      </c>
      <c r="N38" s="10">
        <f>LN('3.ΡΕΥΣΤΟΤΗΤΑ'!X39/'3.ΡΕΥΣΤΟΤΗΤΑ'!X38)</f>
        <v>0.16946451443061183</v>
      </c>
      <c r="O38" s="10">
        <f>LN('3.ΡΕΥΣΤΟΤΗΤΑ'!Y39/'3.ΡΕΥΣΤΟΤΗΤΑ'!Y38)</f>
        <v>5.8247182686379413E-3</v>
      </c>
      <c r="P38" s="10">
        <f>LN('3.ΡΕΥΣΤΟΤΗΤΑ'!Z39/'3.ΡΕΥΣΤΟΤΗΤΑ'!Z38)</f>
        <v>0.16230323883053743</v>
      </c>
    </row>
    <row r="39" spans="1:16" x14ac:dyDescent="0.25">
      <c r="A39" s="98">
        <v>42881</v>
      </c>
      <c r="B39" s="10">
        <f>LN('3.ΡΕΥΣΤΟΤΗΤΑ'!L40/'3.ΡΕΥΣΤΟΤΗΤΑ'!L39)</f>
        <v>-1.3984163771338369</v>
      </c>
      <c r="C39" s="10">
        <f>LN('3.ΡΕΥΣΤΟΤΗΤΑ'!M40/'3.ΡΕΥΣΤΟΤΗΤΑ'!M39)</f>
        <v>-0.49385468795318305</v>
      </c>
      <c r="D39" s="10">
        <f>LN('3.ΡΕΥΣΤΟΤΗΤΑ'!N40/'3.ΡΕΥΣΤΟΤΗΤΑ'!N39)</f>
        <v>-2.7680961383919134</v>
      </c>
      <c r="E39" s="10">
        <f>LN('3.ΡΕΥΣΤΟΤΗΤΑ'!O40/'3.ΡΕΥΣΤΟΤΗΤΑ'!O39)</f>
        <v>2.746388472194853E-2</v>
      </c>
      <c r="F39" s="10">
        <f>LN('3.ΡΕΥΣΤΟΤΗΤΑ'!P40/'3.ΡΕΥΣΤΟΤΗΤΑ'!P39)</f>
        <v>1.2023043172469241</v>
      </c>
      <c r="G39" s="10">
        <f>LN('3.ΡΕΥΣΤΟΤΗΤΑ'!Q40/'3.ΡΕΥΣΤΟΤΗΤΑ'!Q39)</f>
        <v>-0.13104551482961768</v>
      </c>
      <c r="H39" s="10">
        <f>LN('3.ΡΕΥΣΤΟΤΗΤΑ'!R40/'3.ΡΕΥΣΤΟΤΗΤΑ'!R39)</f>
        <v>-0.6187111206521545</v>
      </c>
      <c r="I39" s="10">
        <f>LN('3.ΡΕΥΣΤΟΤΗΤΑ'!S40/'3.ΡΕΥΣΤΟΤΗΤΑ'!S39)</f>
        <v>-1.151186413770128</v>
      </c>
      <c r="J39" s="10">
        <f>LN('3.ΡΕΥΣΤΟΤΗΤΑ'!T40/'3.ΡΕΥΣΤΟΤΗΤΑ'!T39)</f>
        <v>4.9519777103034048E-2</v>
      </c>
      <c r="K39" s="10">
        <f>LN('3.ΡΕΥΣΤΟΤΗΤΑ'!U40/'3.ΡΕΥΣΤΟΤΗΤΑ'!U39)</f>
        <v>0.12792827618348401</v>
      </c>
      <c r="L39" s="10">
        <f>LN('3.ΡΕΥΣΤΟΤΗΤΑ'!V40/'3.ΡΕΥΣΤΟΤΗΤΑ'!V39)</f>
        <v>0.40573700239734045</v>
      </c>
      <c r="M39" s="10">
        <f>LN('3.ΡΕΥΣΤΟΤΗΤΑ'!W40/'3.ΡΕΥΣΤΟΤΗΤΑ'!W39)</f>
        <v>-0.49233273420866147</v>
      </c>
      <c r="N39" s="10">
        <f>LN('3.ΡΕΥΣΤΟΤΗΤΑ'!X40/'3.ΡΕΥΣΤΟΤΗΤΑ'!X39)</f>
        <v>-0.45210772360150825</v>
      </c>
      <c r="O39" s="10">
        <f>LN('3.ΡΕΥΣΤΟΤΗΤΑ'!Y40/'3.ΡΕΥΣΤΟΤΗΤΑ'!Y39)</f>
        <v>-0.29252518724322185</v>
      </c>
      <c r="P39" s="10">
        <f>LN('3.ΡΕΥΣΤΟΤΗΤΑ'!Z40/'3.ΡΕΥΣΤΟΤΗΤΑ'!Z39)</f>
        <v>-0.59878629078367718</v>
      </c>
    </row>
    <row r="40" spans="1:16" x14ac:dyDescent="0.25">
      <c r="A40" s="98">
        <v>42884</v>
      </c>
      <c r="B40" s="10">
        <f>LN('3.ΡΕΥΣΤΟΤΗΤΑ'!L41/'3.ΡΕΥΣΤΟΤΗΤΑ'!L40)</f>
        <v>-1.934980290045307</v>
      </c>
      <c r="C40" s="10">
        <f>LN('3.ΡΕΥΣΤΟΤΗΤΑ'!M41/'3.ΡΕΥΣΤΟΤΗΤΑ'!M40)</f>
        <v>-0.96959665558487329</v>
      </c>
      <c r="D40" s="10">
        <f>LN('3.ΡΕΥΣΤΟΤΗΤΑ'!N41/'3.ΡΕΥΣΤΟΤΗΤΑ'!N40)</f>
        <v>0.18134926697501544</v>
      </c>
      <c r="E40" s="10">
        <f>LN('3.ΡΕΥΣΤΟΤΗΤΑ'!O41/'3.ΡΕΥΣΤΟΤΗΤΑ'!O40)</f>
        <v>-0.63286075064818337</v>
      </c>
      <c r="F40" s="10">
        <f>LN('3.ΡΕΥΣΤΟΤΗΤΑ'!P41/'3.ΡΕΥΣΤΟΤΗΤΑ'!P40)</f>
        <v>-1.457785117950263</v>
      </c>
      <c r="G40" s="10">
        <f>LN('3.ΡΕΥΣΤΟΤΗΤΑ'!Q41/'3.ΡΕΥΣΤΟΤΗΤΑ'!Q40)</f>
        <v>4.9055852870949677E-2</v>
      </c>
      <c r="H40" s="10">
        <f>LN('3.ΡΕΥΣΤΟΤΗΤΑ'!R41/'3.ΡΕΥΣΤΟΤΗΤΑ'!R40)</f>
        <v>-0.31653542734102202</v>
      </c>
      <c r="I40" s="10">
        <f>LN('3.ΡΕΥΣΤΟΤΗΤΑ'!S41/'3.ΡΕΥΣΤΟΤΗΤΑ'!S40)</f>
        <v>0.36370792521756762</v>
      </c>
      <c r="J40" s="10">
        <f>LN('3.ΡΕΥΣΤΟΤΗΤΑ'!T41/'3.ΡΕΥΣΤΟΤΗΤΑ'!T40)</f>
        <v>-0.88361337999543421</v>
      </c>
      <c r="K40" s="10">
        <f>LN('3.ΡΕΥΣΤΟΤΗΤΑ'!U41/'3.ΡΕΥΣΤΟΤΗΤΑ'!U40)</f>
        <v>-0.94876743316284351</v>
      </c>
      <c r="L40" s="10">
        <f>LN('3.ΡΕΥΣΤΟΤΗΤΑ'!V41/'3.ΡΕΥΣΤΟΤΗΤΑ'!V40)</f>
        <v>-3.2628201931754496E-4</v>
      </c>
      <c r="M40" s="10">
        <f>LN('3.ΡΕΥΣΤΟΤΗΤΑ'!W41/'3.ΡΕΥΣΤΟΤΗΤΑ'!W40)</f>
        <v>-0.54849514262280574</v>
      </c>
      <c r="N40" s="10">
        <f>LN('3.ΡΕΥΣΤΟΤΗΤΑ'!X41/'3.ΡΕΥΣΤΟΤΗΤΑ'!X40)</f>
        <v>-0.40069339759059147</v>
      </c>
      <c r="O40" s="10">
        <f>LN('3.ΡΕΥΣΤΟΤΗΤΑ'!Y41/'3.ΡΕΥΣΤΟΤΗΤΑ'!Y40)</f>
        <v>1.260456610354785</v>
      </c>
      <c r="P40" s="10">
        <f>LN('3.ΡΕΥΣΤΟΤΗΤΑ'!Z41/'3.ΡΕΥΣΤΟΤΗΤΑ'!Z40)</f>
        <v>6.6288875021208296E-2</v>
      </c>
    </row>
    <row r="41" spans="1:16" x14ac:dyDescent="0.25">
      <c r="A41" s="98">
        <v>42885</v>
      </c>
      <c r="B41" s="10">
        <f>LN('3.ΡΕΥΣΤΟΤΗΤΑ'!L42/'3.ΡΕΥΣΤΟΤΗΤΑ'!L41)</f>
        <v>1.7449324697074051</v>
      </c>
      <c r="C41" s="10">
        <f>LN('3.ΡΕΥΣΤΟΤΗΤΑ'!M42/'3.ΡΕΥΣΤΟΤΗΤΑ'!M41)</f>
        <v>1.5066746747370603</v>
      </c>
      <c r="D41" s="10">
        <f>LN('3.ΡΕΥΣΤΟΤΗΤΑ'!N42/'3.ΡΕΥΣΤΟΤΗΤΑ'!N41)</f>
        <v>0.42271707630405475</v>
      </c>
      <c r="E41" s="10">
        <f>LN('3.ΡΕΥΣΤΟΤΗΤΑ'!O42/'3.ΡΕΥΣΤΟΤΗΤΑ'!O41)</f>
        <v>-0.8456516649486554</v>
      </c>
      <c r="F41" s="10">
        <f>LN('3.ΡΕΥΣΤΟΤΗΤΑ'!P42/'3.ΡΕΥΣΤΟΤΗΤΑ'!P41)</f>
        <v>0.84246455426059885</v>
      </c>
      <c r="G41" s="10">
        <f>LN('3.ΡΕΥΣΤΟΤΗΤΑ'!Q42/'3.ΡΕΥΣΤΟΤΗΤΑ'!Q41)</f>
        <v>4.9065422848233155E-2</v>
      </c>
      <c r="H41" s="10">
        <f>LN('3.ΡΕΥΣΤΟΤΗΤΑ'!R42/'3.ΡΕΥΣΤΟΤΗΤΑ'!R41)</f>
        <v>1.150252155258219</v>
      </c>
      <c r="I41" s="10">
        <f>LN('3.ΡΕΥΣΤΟΤΗΤΑ'!S42/'3.ΡΕΥΣΤΟΤΗΤΑ'!S41)</f>
        <v>-0.1486108462511431</v>
      </c>
      <c r="J41" s="10">
        <f>LN('3.ΡΕΥΣΤΟΤΗΤΑ'!T42/'3.ΡΕΥΣΤΟΤΗΤΑ'!T41)</f>
        <v>1.129009423654054</v>
      </c>
      <c r="K41" s="10">
        <f>LN('3.ΡΕΥΣΤΟΤΗΤΑ'!U42/'3.ΡΕΥΣΤΟΤΗΤΑ'!U41)</f>
        <v>-0.61959566048223658</v>
      </c>
      <c r="L41" s="10">
        <f>LN('3.ΡΕΥΣΤΟΤΗΤΑ'!V42/'3.ΡΕΥΣΤΟΤΗΤΑ'!V41)</f>
        <v>0.12538067612867282</v>
      </c>
      <c r="M41" s="10">
        <f>LN('3.ΡΕΥΣΤΟΤΗΤΑ'!W42/'3.ΡΕΥΣΤΟΤΗΤΑ'!W41)</f>
        <v>0.38699045776790375</v>
      </c>
      <c r="N41" s="10">
        <f>LN('3.ΡΕΥΣΤΟΤΗΤΑ'!X42/'3.ΡΕΥΣΤΟΤΗΤΑ'!X41)</f>
        <v>-5.6142594221608784E-2</v>
      </c>
      <c r="O41" s="10">
        <f>LN('3.ΡΕΥΣΤΟΤΗΤΑ'!Y42/'3.ΡΕΥΣΤΟΤΗΤΑ'!Y41)</f>
        <v>-0.64333985327459109</v>
      </c>
      <c r="P41" s="10">
        <f>LN('3.ΡΕΥΣΤΟΤΗΤΑ'!Z42/'3.ΡΕΥΣΤΟΤΗΤΑ'!Z41)</f>
        <v>0.98813530355097012</v>
      </c>
    </row>
    <row r="42" spans="1:16" x14ac:dyDescent="0.25">
      <c r="A42" s="98">
        <v>42886</v>
      </c>
      <c r="B42" s="10">
        <f>LN('3.ΡΕΥΣΤΟΤΗΤΑ'!L43/'3.ΡΕΥΣΤΟΤΗΤΑ'!L42)</f>
        <v>0.53224466197724174</v>
      </c>
      <c r="C42" s="10">
        <f>LN('3.ΡΕΥΣΤΟΤΗΤΑ'!M43/'3.ΡΕΥΣΤΟΤΗΤΑ'!M42)</f>
        <v>-0.66281234293779145</v>
      </c>
      <c r="D42" s="10">
        <f>LN('3.ΡΕΥΣΤΟΤΗΤΑ'!N43/'3.ΡΕΥΣΤΟΤΗΤΑ'!N42)</f>
        <v>0.56580382350684311</v>
      </c>
      <c r="E42" s="10">
        <f>LN('3.ΡΕΥΣΤΟΤΗΤΑ'!O43/'3.ΡΕΥΣΤΟΤΗΤΑ'!O42)</f>
        <v>1.6335328608980781</v>
      </c>
      <c r="F42" s="10">
        <f>LN('3.ΡΕΥΣΤΟΤΗΤΑ'!P43/'3.ΡΕΥΣΤΟΤΗΤΑ'!P42)</f>
        <v>1.4459624407878942</v>
      </c>
      <c r="G42" s="10">
        <f>LN('3.ΡΕΥΣΤΟΤΗΤΑ'!Q43/'3.ΡΕΥΣΤΟΤΗΤΑ'!Q42)</f>
        <v>0.9166141028954673</v>
      </c>
      <c r="H42" s="10">
        <f>LN('3.ΡΕΥΣΤΟΤΗΤΑ'!R43/'3.ΡΕΥΣΤΟΤΗΤΑ'!R42)</f>
        <v>1.6592942043501908</v>
      </c>
      <c r="I42" s="10">
        <f>LN('3.ΡΕΥΣΤΟΤΗΤΑ'!S43/'3.ΡΕΥΣΤΟΤΗΤΑ'!S42)</f>
        <v>0.11569090842456732</v>
      </c>
      <c r="J42" s="10">
        <f>LN('3.ΡΕΥΣΤΟΤΗΤΑ'!T43/'3.ΡΕΥΣΤΟΤΗΤΑ'!T42)</f>
        <v>1.1057319877254257</v>
      </c>
      <c r="K42" s="10">
        <f>LN('3.ΡΕΥΣΤΟΤΗΤΑ'!U43/'3.ΡΕΥΣΤΟΤΗΤΑ'!U42)</f>
        <v>1.6892254046761666</v>
      </c>
      <c r="L42" s="10">
        <f>LN('3.ΡΕΥΣΤΟΤΗΤΑ'!V43/'3.ΡΕΥΣΤΟΤΗΤΑ'!V42)</f>
        <v>-3.6947126599088415E-2</v>
      </c>
      <c r="M42" s="10">
        <f>LN('3.ΡΕΥΣΤΟΤΗΤΑ'!W43/'3.ΡΕΥΣΤΟΤΗΤΑ'!W42)</f>
        <v>1.8471804076385769</v>
      </c>
      <c r="N42" s="10">
        <f>LN('3.ΡΕΥΣΤΟΤΗΤΑ'!X43/'3.ΡΕΥΣΤΟΤΗΤΑ'!X42)</f>
        <v>0.18991977767937088</v>
      </c>
      <c r="O42" s="10">
        <f>LN('3.ΡΕΥΣΤΟΤΗΤΑ'!Y43/'3.ΡΕΥΣΤΟΤΗΤΑ'!Y42)</f>
        <v>1.0881294610467858</v>
      </c>
      <c r="P42" s="10">
        <f>LN('3.ΡΕΥΣΤΟΤΗΤΑ'!Z43/'3.ΡΕΥΣΤΟΤΗΤΑ'!Z42)</f>
        <v>-5.8690380916418428E-2</v>
      </c>
    </row>
    <row r="43" spans="1:16" x14ac:dyDescent="0.25">
      <c r="A43" s="98">
        <v>42887</v>
      </c>
      <c r="B43" s="10">
        <f>LN('3.ΡΕΥΣΤΟΤΗΤΑ'!L44/'3.ΡΕΥΣΤΟΤΗΤΑ'!L43)</f>
        <v>-8.2439040605831265E-2</v>
      </c>
      <c r="C43" s="10">
        <f>LN('3.ΡΕΥΣΤΟΤΗΤΑ'!M44/'3.ΡΕΥΣΤΟΤΗΤΑ'!M43)</f>
        <v>2.9064806630411732E-2</v>
      </c>
      <c r="D43" s="10">
        <f>LN('3.ΡΕΥΣΤΟΤΗΤΑ'!N44/'3.ΡΕΥΣΤΟΤΗΤΑ'!N43)</f>
        <v>-0.71726680500152595</v>
      </c>
      <c r="E43" s="10">
        <f>LN('3.ΡΕΥΣΤΟΤΗΤΑ'!O44/'3.ΡΕΥΣΤΟΤΗΤΑ'!O43)</f>
        <v>-1.6340454798796229</v>
      </c>
      <c r="F43" s="10">
        <f>LN('3.ΡΕΥΣΤΟΤΗΤΑ'!P44/'3.ΡΕΥΣΤΟΤΗΤΑ'!P43)</f>
        <v>-2.8551759325565125</v>
      </c>
      <c r="G43" s="10">
        <f>LN('3.ΡΕΥΣΤΟΤΗΤΑ'!Q44/'3.ΡΕΥΣΤΟΤΗΤΑ'!Q43)</f>
        <v>-1.2215552888645702</v>
      </c>
      <c r="H43" s="10">
        <f>LN('3.ΡΕΥΣΤΟΤΗΤΑ'!R44/'3.ΡΕΥΣΤΟΤΗΤΑ'!R43)</f>
        <v>-2.9556796351161254</v>
      </c>
      <c r="I43" s="10">
        <f>LN('3.ΡΕΥΣΤΟΤΗΤΑ'!S44/'3.ΡΕΥΣΤΟΤΗΤΑ'!S43)</f>
        <v>-0.88169451021491563</v>
      </c>
      <c r="J43" s="10">
        <f>LN('3.ΡΕΥΣΤΟΤΗΤΑ'!T44/'3.ΡΕΥΣΤΟΤΗΤΑ'!T43)</f>
        <v>-2.1417369569183724</v>
      </c>
      <c r="K43" s="10">
        <f>LN('3.ΡΕΥΣΤΟΤΗΤΑ'!U44/'3.ΡΕΥΣΤΟΤΗΤΑ'!U43)</f>
        <v>-7.9097537729435188E-2</v>
      </c>
      <c r="L43" s="10">
        <f>LN('3.ΡΕΥΣΤΟΤΗΤΑ'!V44/'3.ΡΕΥΣΤΟΤΗΤΑ'!V43)</f>
        <v>-0.13348871988883815</v>
      </c>
      <c r="M43" s="10">
        <f>LN('3.ΡΕΥΣΤΟΤΗΤΑ'!W44/'3.ΡΕΥΣΤΟΤΗΤΑ'!W43)</f>
        <v>-1.5692608002890089</v>
      </c>
      <c r="N43" s="10">
        <f>LN('3.ΡΕΥΣΤΟΤΗΤΑ'!X44/'3.ΡΕΥΣΤΟΤΗΤΑ'!X43)</f>
        <v>0.30703162655443089</v>
      </c>
      <c r="O43" s="10">
        <f>LN('3.ΡΕΥΣΤΟΤΗΤΑ'!Y44/'3.ΡΕΥΣΤΟΤΗΤΑ'!Y43)</f>
        <v>-1.140549260523736</v>
      </c>
      <c r="P43" s="10">
        <f>LN('3.ΡΕΥΣΤΟΤΗΤΑ'!Z44/'3.ΡΕΥΣΤΟΤΗΤΑ'!Z43)</f>
        <v>-0.9606265456942068</v>
      </c>
    </row>
    <row r="44" spans="1:16" x14ac:dyDescent="0.25">
      <c r="A44" s="98">
        <v>42888</v>
      </c>
      <c r="B44" s="10">
        <f>LN('3.ΡΕΥΣΤΟΤΗΤΑ'!L45/'3.ΡΕΥΣΤΟΤΗΤΑ'!L44)</f>
        <v>-0.18908583030870188</v>
      </c>
      <c r="C44" s="10">
        <f>LN('3.ΡΕΥΣΤΟΤΗΤΑ'!M45/'3.ΡΕΥΣΤΟΤΗΤΑ'!M44)</f>
        <v>1.4209082042680188</v>
      </c>
      <c r="D44" s="10">
        <f>LN('3.ΡΕΥΣΤΟΤΗΤΑ'!N45/'3.ΡΕΥΣΤΟΤΗΤΑ'!N44)</f>
        <v>-0.22283457556634773</v>
      </c>
      <c r="E44" s="10">
        <f>LN('3.ΡΕΥΣΤΟΤΗΤΑ'!O45/'3.ΡΕΥΣΤΟΤΗΤΑ'!O44)</f>
        <v>0.47710558104308842</v>
      </c>
      <c r="F44" s="10">
        <f>LN('3.ΡΕΥΣΤΟΤΗΤΑ'!P45/'3.ΡΕΥΣΤΟΤΗΤΑ'!P44)</f>
        <v>1.003188436775666</v>
      </c>
      <c r="G44" s="10">
        <f>LN('3.ΡΕΥΣΤΟΤΗΤΑ'!Q45/'3.ΡΕΥΣΤΟΤΗΤΑ'!Q44)</f>
        <v>0.53596503776468729</v>
      </c>
      <c r="H44" s="10">
        <f>LN('3.ΡΕΥΣΤΟΤΗΤΑ'!R45/'3.ΡΕΥΣΤΟΤΗΤΑ'!R44)</f>
        <v>0.7997695995116435</v>
      </c>
      <c r="I44" s="10">
        <f>LN('3.ΡΕΥΣΤΟΤΗΤΑ'!S45/'3.ΡΕΥΣΤΟΤΗΤΑ'!S44)</f>
        <v>1.6617390446963209</v>
      </c>
      <c r="J44" s="10">
        <f>LN('3.ΡΕΥΣΤΟΤΗΤΑ'!T45/'3.ΡΕΥΣΤΟΤΗΤΑ'!T44)</f>
        <v>0.28859991831111675</v>
      </c>
      <c r="K44" s="10">
        <f>LN('3.ΡΕΥΣΤΟΤΗΤΑ'!U45/'3.ΡΕΥΣΤΟΤΗΤΑ'!U44)</f>
        <v>0.3085792055335615</v>
      </c>
      <c r="L44" s="10">
        <f>LN('3.ΡΕΥΣΤΟΤΗΤΑ'!V45/'3.ΡΕΥΣΤΟΤΗΤΑ'!V44)</f>
        <v>0.39256170327225653</v>
      </c>
      <c r="M44" s="10">
        <f>LN('3.ΡΕΥΣΤΟΤΗΤΑ'!W45/'3.ΡΕΥΣΤΟΤΗΤΑ'!W44)</f>
        <v>0.33592323468487956</v>
      </c>
      <c r="N44" s="10">
        <f>LN('3.ΡΕΥΣΤΟΤΗΤΑ'!X45/'3.ΡΕΥΣΤΟΤΗΤΑ'!X44)</f>
        <v>4.3917115320442172E-2</v>
      </c>
      <c r="O44" s="10">
        <f>LN('3.ΡΕΥΣΤΟΤΗΤΑ'!Y45/'3.ΡΕΥΣΤΟΤΗΤΑ'!Y44)</f>
        <v>0.11830009543531164</v>
      </c>
      <c r="P44" s="10">
        <f>LN('3.ΡΕΥΣΤΟΤΗΤΑ'!Z45/'3.ΡΕΥΣΤΟΤΗΤΑ'!Z44)</f>
        <v>-0.65259287985904868</v>
      </c>
    </row>
    <row r="45" spans="1:16" x14ac:dyDescent="0.25">
      <c r="A45" s="98">
        <v>42892</v>
      </c>
      <c r="B45" s="10">
        <f>LN('3.ΡΕΥΣΤΟΤΗΤΑ'!L46/'3.ΡΕΥΣΤΟΤΗΤΑ'!L45)</f>
        <v>-0.6194206841424742</v>
      </c>
      <c r="C45" s="10">
        <f>LN('3.ΡΕΥΣΤΟΤΗΤΑ'!M46/'3.ΡΕΥΣΤΟΤΗΤΑ'!M45)</f>
        <v>-1.4635403264677755</v>
      </c>
      <c r="D45" s="10">
        <f>LN('3.ΡΕΥΣΤΟΤΗΤΑ'!N46/'3.ΡΕΥΣΤΟΤΗΤΑ'!N45)</f>
        <v>0.93979967593441893</v>
      </c>
      <c r="E45" s="10">
        <f>LN('3.ΡΕΥΣΤΟΤΗΤΑ'!O46/'3.ΡΕΥΣΤΟΤΗΤΑ'!O45)</f>
        <v>9.5020864226520507E-2</v>
      </c>
      <c r="F45" s="10">
        <f>LN('3.ΡΕΥΣΤΟΤΗΤΑ'!P46/'3.ΡΕΥΣΤΟΤΗΤΑ'!P45)</f>
        <v>0.30630364727809634</v>
      </c>
      <c r="G45" s="10">
        <f>LN('3.ΡΕΥΣΤΟΤΗΤΑ'!Q46/'3.ΡΕΥΣΤΟΤΗΤΑ'!Q45)</f>
        <v>0.39872581307849342</v>
      </c>
      <c r="H45" s="10">
        <f>LN('3.ΡΕΥΣΤΟΤΗΤΑ'!R46/'3.ΡΕΥΣΤΟΤΗΤΑ'!R45)</f>
        <v>-0.44658659797716299</v>
      </c>
      <c r="I45" s="10">
        <f>LN('3.ΡΕΥΣΤΟΤΗΤΑ'!S46/'3.ΡΕΥΣΤΟΤΗΤΑ'!S45)</f>
        <v>-0.99403603374955474</v>
      </c>
      <c r="J45" s="10">
        <f>LN('3.ΡΕΥΣΤΟΤΗΤΑ'!T46/'3.ΡΕΥΣΤΟΤΗΤΑ'!T45)</f>
        <v>0.66680213901770458</v>
      </c>
      <c r="K45" s="10">
        <f>LN('3.ΡΕΥΣΤΟΤΗΤΑ'!U46/'3.ΡΕΥΣΤΟΤΗΤΑ'!U45)</f>
        <v>-0.25936110608175011</v>
      </c>
      <c r="L45" s="10">
        <f>LN('3.ΡΕΥΣΤΟΤΗΤΑ'!V46/'3.ΡΕΥΣΤΟΤΗΤΑ'!V45)</f>
        <v>-0.36839100266828045</v>
      </c>
      <c r="M45" s="10">
        <f>LN('3.ΡΕΥΣΤΟΤΗΤΑ'!W46/'3.ΡΕΥΣΤΟΤΗΤΑ'!W45)</f>
        <v>-0.86715019021787509</v>
      </c>
      <c r="N45" s="10">
        <f>LN('3.ΡΕΥΣΤΟΤΗΤΑ'!X46/'3.ΡΕΥΣΤΟΤΗΤΑ'!X45)</f>
        <v>0.36032189894850514</v>
      </c>
      <c r="O45" s="10">
        <f>LN('3.ΡΕΥΣΤΟΤΗΤΑ'!Y46/'3.ΡΕΥΣΤΟΤΗΤΑ'!Y45)</f>
        <v>0.60547534929364311</v>
      </c>
      <c r="P45" s="10">
        <f>LN('3.ΡΕΥΣΤΟΤΗΤΑ'!Z46/'3.ΡΕΥΣΤΟΤΗΤΑ'!Z45)</f>
        <v>1.4896204431801461</v>
      </c>
    </row>
    <row r="46" spans="1:16" x14ac:dyDescent="0.25">
      <c r="A46" s="98">
        <v>42893</v>
      </c>
      <c r="B46" s="10">
        <f>LN('3.ΡΕΥΣΤΟΤΗΤΑ'!L47/'3.ΡΕΥΣΤΟΤΗΤΑ'!L46)</f>
        <v>0.8747673759513187</v>
      </c>
      <c r="C46" s="10">
        <f>LN('3.ΡΕΥΣΤΟΤΗΤΑ'!M47/'3.ΡΕΥΣΤΟΤΗΤΑ'!M46)</f>
        <v>-0.56142322756061847</v>
      </c>
      <c r="D46" s="10">
        <f>LN('3.ΡΕΥΣΤΟΤΗΤΑ'!N47/'3.ΡΕΥΣΤΟΤΗΤΑ'!N46)</f>
        <v>-0.60295238277455243</v>
      </c>
      <c r="E46" s="10">
        <f>LN('3.ΡΕΥΣΤΟΤΗΤΑ'!O47/'3.ΡΕΥΣΤΟΤΗΤΑ'!O46)</f>
        <v>0.57108819957592982</v>
      </c>
      <c r="F46" s="10">
        <f>LN('3.ΡΕΥΣΤΟΤΗΤΑ'!P47/'3.ΡΕΥΣΤΟΤΗΤΑ'!P46)</f>
        <v>-0.68034188353427238</v>
      </c>
      <c r="G46" s="10">
        <f>LN('3.ΡΕΥΣΤΟΤΗΤΑ'!Q47/'3.ΡΕΥΣΤΟΤΗΤΑ'!Q46)</f>
        <v>-0.2402718569348363</v>
      </c>
      <c r="H46" s="10">
        <f>LN('3.ΡΕΥΣΤΟΤΗΤΑ'!R47/'3.ΡΕΥΣΤΟΤΗΤΑ'!R46)</f>
        <v>-0.65789379457438657</v>
      </c>
      <c r="I46" s="10">
        <f>LN('3.ΡΕΥΣΤΟΤΗΤΑ'!S47/'3.ΡΕΥΣΤΟΤΗΤΑ'!S46)</f>
        <v>0.83841368331084021</v>
      </c>
      <c r="J46" s="10">
        <f>LN('3.ΡΕΥΣΤΟΤΗΤΑ'!T47/'3.ΡΕΥΣΤΟΤΗΤΑ'!T46)</f>
        <v>-0.43218432636613674</v>
      </c>
      <c r="K46" s="10">
        <f>LN('3.ΡΕΥΣΤΟΤΗΤΑ'!U47/'3.ΡΕΥΣΤΟΤΗΤΑ'!U46)</f>
        <v>-0.32156280914037866</v>
      </c>
      <c r="L46" s="10">
        <f>LN('3.ΡΕΥΣΤΟΤΗΤΑ'!V47/'3.ΡΕΥΣΤΟΤΗΤΑ'!V46)</f>
        <v>-1.8836749354680032E-2</v>
      </c>
      <c r="M46" s="10">
        <f>LN('3.ΡΕΥΣΤΟΤΗΤΑ'!W47/'3.ΡΕΥΣΤΟΤΗΤΑ'!W46)</f>
        <v>0.20566731790894024</v>
      </c>
      <c r="N46" s="10">
        <f>LN('3.ΡΕΥΣΤΟΤΗΤΑ'!X47/'3.ΡΕΥΣΤΟΤΗΤΑ'!X46)</f>
        <v>-0.81775135987425718</v>
      </c>
      <c r="O46" s="10">
        <f>LN('3.ΡΕΥΣΤΟΤΗΤΑ'!Y47/'3.ΡΕΥΣΤΟΤΗΤΑ'!Y46)</f>
        <v>0.61829706671210327</v>
      </c>
      <c r="P46" s="10">
        <f>LN('3.ΡΕΥΣΤΟΤΗΤΑ'!Z47/'3.ΡΕΥΣΤΟΤΗΤΑ'!Z46)</f>
        <v>-1.0993422627220371</v>
      </c>
    </row>
    <row r="47" spans="1:16" x14ac:dyDescent="0.25">
      <c r="A47" s="98">
        <v>42894</v>
      </c>
      <c r="B47" s="10">
        <f>LN('3.ΡΕΥΣΤΟΤΗΤΑ'!L48/'3.ΡΕΥΣΤΟΤΗΤΑ'!L47)</f>
        <v>-0.680194103260226</v>
      </c>
      <c r="C47" s="10">
        <f>LN('3.ΡΕΥΣΤΟΤΗΤΑ'!M48/'3.ΡΕΥΣΤΟΤΗΤΑ'!M47)</f>
        <v>0.42107109484685346</v>
      </c>
      <c r="D47" s="10">
        <f>LN('3.ΡΕΥΣΤΟΤΗΤΑ'!N48/'3.ΡΕΥΣΤΟΤΗΤΑ'!N47)</f>
        <v>0.16774951857408957</v>
      </c>
      <c r="E47" s="10">
        <f>LN('3.ΡΕΥΣΤΟΤΗΤΑ'!O48/'3.ΡΕΥΣΤΟΤΗΤΑ'!O47)</f>
        <v>-0.28225900083857869</v>
      </c>
      <c r="F47" s="10">
        <f>LN('3.ΡΕΥΣΤΟΤΗΤΑ'!P48/'3.ΡΕΥΣΤΟΤΗΤΑ'!P47)</f>
        <v>0.75001917640993931</v>
      </c>
      <c r="G47" s="10">
        <f>LN('3.ΡΕΥΣΤΟΤΗΤΑ'!Q48/'3.ΡΕΥΣΤΟΤΗΤΑ'!Q47)</f>
        <v>-1.0130186302327016</v>
      </c>
      <c r="H47" s="10">
        <f>LN('3.ΡΕΥΣΤΟΤΗΤΑ'!R48/'3.ΡΕΥΣΤΟΤΗΤΑ'!R47)</f>
        <v>0.19190198277073278</v>
      </c>
      <c r="I47" s="10">
        <f>LN('3.ΡΕΥΣΤΟΤΗΤΑ'!S48/'3.ΡΕΥΣΤΟΤΗΤΑ'!S47)</f>
        <v>-0.70981041102637943</v>
      </c>
      <c r="J47" s="10">
        <f>LN('3.ΡΕΥΣΤΟΤΗΤΑ'!T48/'3.ΡΕΥΣΤΟΤΗΤΑ'!T47)</f>
        <v>-0.58182460250057055</v>
      </c>
      <c r="K47" s="10">
        <f>LN('3.ΡΕΥΣΤΟΤΗΤΑ'!U48/'3.ΡΕΥΣΤΟΤΗΤΑ'!U47)</f>
        <v>-0.18412566931367952</v>
      </c>
      <c r="L47" s="10">
        <f>LN('3.ΡΕΥΣΤΟΤΗΤΑ'!V48/'3.ΡΕΥΣΤΟΤΗΤΑ'!V47)</f>
        <v>0.39213385615270552</v>
      </c>
      <c r="M47" s="10">
        <f>LN('3.ΡΕΥΣΤΟΤΗΤΑ'!W48/'3.ΡΕΥΣΤΟΤΗΤΑ'!W47)</f>
        <v>0.50566284919981852</v>
      </c>
      <c r="N47" s="10">
        <f>LN('3.ΡΕΥΣΤΟΤΗΤΑ'!X48/'3.ΡΕΥΣΤΟΤΗΤΑ'!X47)</f>
        <v>-8.8702751385483461E-2</v>
      </c>
      <c r="O47" s="10">
        <f>LN('3.ΡΕΥΣΤΟΤΗΤΑ'!Y48/'3.ΡΕΥΣΤΟΤΗΤΑ'!Y47)</f>
        <v>0.2763459207118758</v>
      </c>
      <c r="P47" s="10">
        <f>LN('3.ΡΕΥΣΤΟΤΗΤΑ'!Z48/'3.ΡΕΥΣΤΟΤΗΤΑ'!Z47)</f>
        <v>0.14996298403915856</v>
      </c>
    </row>
    <row r="48" spans="1:16" x14ac:dyDescent="0.25">
      <c r="A48" s="98">
        <v>42895</v>
      </c>
      <c r="B48" s="10">
        <f>LN('3.ΡΕΥΣΤΟΤΗΤΑ'!L49/'3.ΡΕΥΣΤΟΤΗΤΑ'!L48)</f>
        <v>0.49951526160494003</v>
      </c>
      <c r="C48" s="10">
        <f>LN('3.ΡΕΥΣΤΟΤΗΤΑ'!M49/'3.ΡΕΥΣΤΟΤΗΤΑ'!M48)</f>
        <v>1.1863838271410578</v>
      </c>
      <c r="D48" s="10">
        <f>LN('3.ΡΕΥΣΤΟΤΗΤΑ'!N49/'3.ΡΕΥΣΤΟΤΗΤΑ'!N48)</f>
        <v>-1.2714480632316165</v>
      </c>
      <c r="E48" s="10">
        <f>LN('3.ΡΕΥΣΤΟΤΗΤΑ'!O49/'3.ΡΕΥΣΤΟΤΗΤΑ'!O48)</f>
        <v>0.94622070890498888</v>
      </c>
      <c r="F48" s="10">
        <f>LN('3.ΡΕΥΣΤΟΤΗΤΑ'!P49/'3.ΡΕΥΣΤΟΤΗΤΑ'!P48)</f>
        <v>-2.2343482434364246</v>
      </c>
      <c r="G48" s="10">
        <f>LN('3.ΡΕΥΣΤΟΤΗΤΑ'!Q49/'3.ΡΕΥΣΤΟΤΗΤΑ'!Q48)</f>
        <v>0.53326728009568303</v>
      </c>
      <c r="H48" s="10">
        <f>LN('3.ΡΕΥΣΤΟΤΗΤΑ'!R49/'3.ΡΕΥΣΤΟΤΗΤΑ'!R48)</f>
        <v>-0.56052574669322386</v>
      </c>
      <c r="I48" s="10">
        <f>LN('3.ΡΕΥΣΤΟΤΗΤΑ'!S49/'3.ΡΕΥΣΤΟΤΗΤΑ'!S48)</f>
        <v>-0.23945730111692168</v>
      </c>
      <c r="J48" s="10">
        <f>LN('3.ΡΕΥΣΤΟΤΗΤΑ'!T49/'3.ΡΕΥΣΤΟΤΗΤΑ'!T48)</f>
        <v>0.24530156701980491</v>
      </c>
      <c r="K48" s="10">
        <f>LN('3.ΡΕΥΣΤΟΤΗΤΑ'!U49/'3.ΡΕΥΣΤΟΤΗΤΑ'!U48)</f>
        <v>-0.8340001864260399</v>
      </c>
      <c r="L48" s="10">
        <f>LN('3.ΡΕΥΣΤΟΤΗΤΑ'!V49/'3.ΡΕΥΣΤΟΤΗΤΑ'!V48)</f>
        <v>-0.4740647819099163</v>
      </c>
      <c r="M48" s="10">
        <f>LN('3.ΡΕΥΣΤΟΤΗΤΑ'!W49/'3.ΡΕΥΣΤΟΤΗΤΑ'!W48)</f>
        <v>6.7608784862115162E-2</v>
      </c>
      <c r="N48" s="10">
        <f>LN('3.ΡΕΥΣΤΟΤΗΤΑ'!X49/'3.ΡΕΥΣΤΟΤΗΤΑ'!X48)</f>
        <v>-0.61286321974751201</v>
      </c>
      <c r="O48" s="10">
        <f>LN('3.ΡΕΥΣΤΟΤΗΤΑ'!Y49/'3.ΡΕΥΣΤΟΤΗΤΑ'!Y48)</f>
        <v>-0.92881667131513534</v>
      </c>
      <c r="P48" s="10">
        <f>LN('3.ΡΕΥΣΤΟΤΗΤΑ'!Z49/'3.ΡΕΥΣΤΟΤΗΤΑ'!Z48)</f>
        <v>0.61792939196691266</v>
      </c>
    </row>
    <row r="49" spans="1:16" x14ac:dyDescent="0.25">
      <c r="A49" s="98">
        <v>42898</v>
      </c>
      <c r="B49" s="10">
        <f>LN('3.ΡΕΥΣΤΟΤΗΤΑ'!L50/'3.ΡΕΥΣΤΟΤΗΤΑ'!L49)</f>
        <v>-0.90751614357686816</v>
      </c>
      <c r="C49" s="10">
        <f>LN('3.ΡΕΥΣΤΟΤΗΤΑ'!M50/'3.ΡΕΥΣΤΟΤΗΤΑ'!M49)</f>
        <v>-1.0008898743553705</v>
      </c>
      <c r="D49" s="10">
        <f>LN('3.ΡΕΥΣΤΟΤΗΤΑ'!N50/'3.ΡΕΥΣΤΟΤΗΤΑ'!N49)</f>
        <v>0.75660430575966608</v>
      </c>
      <c r="E49" s="10">
        <f>LN('3.ΡΕΥΣΤΟΤΗΤΑ'!O50/'3.ΡΕΥΣΤΟΤΗΤΑ'!O49)</f>
        <v>-0.77733965083892609</v>
      </c>
      <c r="F49" s="10">
        <f>LN('3.ΡΕΥΣΤΟΤΗΤΑ'!P50/'3.ΡΕΥΣΤΟΤΗΤΑ'!P49)</f>
        <v>0.37452113962794048</v>
      </c>
      <c r="G49" s="10">
        <f>LN('3.ΡΕΥΣΤΟΤΗΤΑ'!Q50/'3.ΡΕΥΣΤΟΤΗΤΑ'!Q49)</f>
        <v>-0.14989009505305212</v>
      </c>
      <c r="H49" s="10">
        <f>LN('3.ΡΕΥΣΤΟΤΗΤΑ'!R50/'3.ΡΕΥΣΤΟΤΗΤΑ'!R49)</f>
        <v>7.6685312859637075E-2</v>
      </c>
      <c r="I49" s="10">
        <f>LN('3.ΡΕΥΣΤΟΤΗΤΑ'!S50/'3.ΡΕΥΣΤΟΤΗΤΑ'!S49)</f>
        <v>0.36483351724423468</v>
      </c>
      <c r="J49" s="10">
        <f>LN('3.ΡΕΥΣΤΟΤΗΤΑ'!T50/'3.ΡΕΥΣΤΟΤΗΤΑ'!T49)</f>
        <v>-0.16498576293435155</v>
      </c>
      <c r="K49" s="10">
        <f>LN('3.ΡΕΥΣΤΟΤΗΤΑ'!U50/'3.ΡΕΥΣΤΟΤΗΤΑ'!U49)</f>
        <v>0.84389001210269343</v>
      </c>
      <c r="L49" s="10">
        <f>LN('3.ΡΕΥΣΤΟΤΗΤΑ'!V50/'3.ΡΕΥΣΤΟΤΗΤΑ'!V49)</f>
        <v>0.47238102213664329</v>
      </c>
      <c r="M49" s="10">
        <f>LN('3.ΡΕΥΣΤΟΤΗΤΑ'!W50/'3.ΡΕΥΣΤΟΤΗΤΑ'!W49)</f>
        <v>-0.42117056279353132</v>
      </c>
      <c r="N49" s="10">
        <f>LN('3.ΡΕΥΣΤΟΤΗΤΑ'!X50/'3.ΡΕΥΣΤΟΤΗΤΑ'!X49)</f>
        <v>0.90861570065618757</v>
      </c>
      <c r="O49" s="10">
        <f>LN('3.ΡΕΥΣΤΟΤΗΤΑ'!Y50/'3.ΡΕΥΣΤΟΤΗΤΑ'!Y49)</f>
        <v>0.58310767903347993</v>
      </c>
      <c r="P49" s="10">
        <f>LN('3.ΡΕΥΣΤΟΤΗΤΑ'!Z50/'3.ΡΕΥΣΤΟΤΗΤΑ'!Z49)</f>
        <v>0.43004420569164498</v>
      </c>
    </row>
    <row r="50" spans="1:16" x14ac:dyDescent="0.25">
      <c r="A50" s="98">
        <v>42899</v>
      </c>
      <c r="B50" s="10">
        <f>LN('3.ΡΕΥΣΤΟΤΗΤΑ'!L51/'3.ΡΕΥΣΤΟΤΗΤΑ'!L50)</f>
        <v>0.27727131383968789</v>
      </c>
      <c r="C50" s="10">
        <f>LN('3.ΡΕΥΣΤΟΤΗΤΑ'!M51/'3.ΡΕΥΣΤΟΤΗΤΑ'!M50)</f>
        <v>-8.8228104970986168E-2</v>
      </c>
      <c r="D50" s="10">
        <f>LN('3.ΡΕΥΣΤΟΤΗΤΑ'!N51/'3.ΡΕΥΣΤΟΤΗΤΑ'!N50)</f>
        <v>0.83281412846506775</v>
      </c>
      <c r="E50" s="10">
        <f>LN('3.ΡΕΥΣΤΟΤΗΤΑ'!O51/'3.ΡΕΥΣΤΟΤΗΤΑ'!O50)</f>
        <v>0.27006449897164608</v>
      </c>
      <c r="F50" s="10">
        <f>LN('3.ΡΕΥΣΤΟΤΗΤΑ'!P51/'3.ΡΕΥΣΤΟΤΗΤΑ'!P50)</f>
        <v>0.89678411452800078</v>
      </c>
      <c r="G50" s="10">
        <f>LN('3.ΡΕΥΣΤΟΤΗΤΑ'!Q51/'3.ΡΕΥΣΤΟΤΗΤΑ'!Q50)</f>
        <v>-0.12161258594115755</v>
      </c>
      <c r="H50" s="10">
        <f>LN('3.ΡΕΥΣΤΟΤΗΤΑ'!R51/'3.ΡΕΥΣΤΟΤΗΤΑ'!R50)</f>
        <v>0.37256983751139239</v>
      </c>
      <c r="I50" s="10">
        <f>LN('3.ΡΕΥΣΤΟΤΗΤΑ'!S51/'3.ΡΕΥΣΤΟΤΗΤΑ'!S50)</f>
        <v>0.19674712410203943</v>
      </c>
      <c r="J50" s="10">
        <f>LN('3.ΡΕΥΣΤΟΤΗΤΑ'!T51/'3.ΡΕΥΣΤΟΤΗΤΑ'!T50)</f>
        <v>0.67349297405331876</v>
      </c>
      <c r="K50" s="10">
        <f>LN('3.ΡΕΥΣΤΟΤΗΤΑ'!U51/'3.ΡΕΥΣΤΟΤΗΤΑ'!U50)</f>
        <v>0.12349668745004005</v>
      </c>
      <c r="L50" s="10">
        <f>LN('3.ΡΕΥΣΤΟΤΗΤΑ'!V51/'3.ΡΕΥΣΤΟΤΗΤΑ'!V50)</f>
        <v>-0.24082090127102004</v>
      </c>
      <c r="M50" s="10">
        <f>LN('3.ΡΕΥΣΤΟΤΗΤΑ'!W51/'3.ΡΕΥΣΤΟΤΗΤΑ'!W50)</f>
        <v>1.0042885154338546</v>
      </c>
      <c r="N50" s="10">
        <f>LN('3.ΡΕΥΣΤΟΤΗΤΑ'!X51/'3.ΡΕΥΣΤΟΤΗΤΑ'!X50)</f>
        <v>-0.45483606097159973</v>
      </c>
      <c r="O50" s="10">
        <f>LN('3.ΡΕΥΣΤΟΤΗΤΑ'!Y51/'3.ΡΕΥΣΤΟΤΗΤΑ'!Y50)</f>
        <v>-0.5107771416599185</v>
      </c>
      <c r="P50" s="10">
        <f>LN('3.ΡΕΥΣΤΟΤΗΤΑ'!Z51/'3.ΡΕΥΣΤΟΤΗΤΑ'!Z50)</f>
        <v>-1.5726300311391268</v>
      </c>
    </row>
    <row r="51" spans="1:16" x14ac:dyDescent="0.25">
      <c r="A51" s="98">
        <v>42900</v>
      </c>
      <c r="B51" s="10">
        <f>LN('3.ΡΕΥΣΤΟΤΗΤΑ'!L52/'3.ΡΕΥΣΤΟΤΗΤΑ'!L51)</f>
        <v>0.8794661561152699</v>
      </c>
      <c r="C51" s="10">
        <f>LN('3.ΡΕΥΣΤΟΤΗΤΑ'!M52/'3.ΡΕΥΣΤΟΤΗΤΑ'!M51)</f>
        <v>0.15731363860346675</v>
      </c>
      <c r="D51" s="10">
        <f>LN('3.ΡΕΥΣΤΟΤΗΤΑ'!N52/'3.ΡΕΥΣΤΟΤΗΤΑ'!N51)</f>
        <v>0.68175046253593297</v>
      </c>
      <c r="E51" s="10">
        <f>LN('3.ΡΕΥΣΤΟΤΗΤΑ'!O52/'3.ΡΕΥΣΤΟΤΗΤΑ'!O51)</f>
        <v>3.8331263504763034E-2</v>
      </c>
      <c r="F51" s="10">
        <f>LN('3.ΡΕΥΣΤΟΤΗΤΑ'!P52/'3.ΡΕΥΣΤΟΤΗΤΑ'!P51)</f>
        <v>-9.8261340016187082E-2</v>
      </c>
      <c r="G51" s="10">
        <f>LN('3.ΡΕΥΣΤΟΤΗΤΑ'!Q52/'3.ΡΕΥΣΤΟΤΗΤΑ'!Q51)</f>
        <v>0.26986759904616991</v>
      </c>
      <c r="H51" s="10">
        <f>LN('3.ΡΕΥΣΤΟΤΗΤΑ'!R52/'3.ΡΕΥΣΤΟΤΗΤΑ'!R51)</f>
        <v>1.1568427264874486</v>
      </c>
      <c r="I51" s="10">
        <f>LN('3.ΡΕΥΣΤΟΤΗΤΑ'!S52/'3.ΡΕΥΣΤΟΤΗΤΑ'!S51)</f>
        <v>-0.49352889619402085</v>
      </c>
      <c r="J51" s="10">
        <f>LN('3.ΡΕΥΣΤΟΤΗΤΑ'!T52/'3.ΡΕΥΣΤΟΤΗΤΑ'!T51)</f>
        <v>-8.5641421608039378E-2</v>
      </c>
      <c r="K51" s="10">
        <f>LN('3.ΡΕΥΣΤΟΤΗΤΑ'!U52/'3.ΡΕΥΣΤΟΤΗΤΑ'!U51)</f>
        <v>0.19298562074216799</v>
      </c>
      <c r="L51" s="10">
        <f>LN('3.ΡΕΥΣΤΟΤΗΤΑ'!V52/'3.ΡΕΥΣΤΟΤΗΤΑ'!V51)</f>
        <v>0.2129366823440359</v>
      </c>
      <c r="M51" s="10">
        <f>LN('3.ΡΕΥΣΤΟΤΗΤΑ'!W52/'3.ΡΕΥΣΤΟΤΗΤΑ'!W51)</f>
        <v>0.15610065546108617</v>
      </c>
      <c r="N51" s="10">
        <f>LN('3.ΡΕΥΣΤΟΤΗΤΑ'!X52/'3.ΡΕΥΣΤΟΤΗΤΑ'!X51)</f>
        <v>1.1834257519784463</v>
      </c>
      <c r="O51" s="10">
        <f>LN('3.ΡΕΥΣΤΟΤΗΤΑ'!Y52/'3.ΡΕΥΣΤΟΤΗΤΑ'!Y51)</f>
        <v>-0.48271061116063951</v>
      </c>
      <c r="P51" s="10">
        <f>LN('3.ΡΕΥΣΤΟΤΗΤΑ'!Z52/'3.ΡΕΥΣΤΟΤΗΤΑ'!Z51)</f>
        <v>0.59742454457324201</v>
      </c>
    </row>
    <row r="52" spans="1:16" x14ac:dyDescent="0.25">
      <c r="A52" s="98">
        <v>42901</v>
      </c>
      <c r="B52" s="10">
        <f>LN('3.ΡΕΥΣΤΟΤΗΤΑ'!L53/'3.ΡΕΥΣΤΟΤΗΤΑ'!L52)</f>
        <v>1.8329529601989258</v>
      </c>
      <c r="C52" s="10">
        <f>LN('3.ΡΕΥΣΤΟΤΗΤΑ'!M53/'3.ΡΕΥΣΤΟΤΗΤΑ'!M52)</f>
        <v>0.56347262889785243</v>
      </c>
      <c r="D52" s="10">
        <f>LN('3.ΡΕΥΣΤΟΤΗΤΑ'!N53/'3.ΡΕΥΣΤΟΤΗΤΑ'!N52)</f>
        <v>-1.4499090355137143</v>
      </c>
      <c r="E52" s="10">
        <f>LN('3.ΡΕΥΣΤΟΤΗΤΑ'!O53/'3.ΡΕΥΣΤΟΤΗΤΑ'!O52)</f>
        <v>-0.94831569745810074</v>
      </c>
      <c r="F52" s="10">
        <f>LN('3.ΡΕΥΣΤΟΤΗΤΑ'!P53/'3.ΡΕΥΣΤΟΤΗΤΑ'!P52)</f>
        <v>-1.2157969534741893</v>
      </c>
      <c r="G52" s="10">
        <f>LN('3.ΡΕΥΣΤΟΤΗΤΑ'!Q53/'3.ΡΕΥΣΤΟΤΗΤΑ'!Q52)</f>
        <v>-2.2385821548478898E-2</v>
      </c>
      <c r="H52" s="10">
        <f>LN('3.ΡΕΥΣΤΟΤΗΤΑ'!R53/'3.ΡΕΥΣΤΟΤΗΤΑ'!R52)</f>
        <v>-3.5007529313306598E-2</v>
      </c>
      <c r="I52" s="10">
        <f>LN('3.ΡΕΥΣΤΟΤΗΤΑ'!S53/'3.ΡΕΥΣΤΟΤΗΤΑ'!S52)</f>
        <v>-0.30009963683454849</v>
      </c>
      <c r="J52" s="10">
        <f>LN('3.ΡΕΥΣΤΟΤΗΤΑ'!T53/'3.ΡΕΥΣΤΟΤΗΤΑ'!T52)</f>
        <v>-0.35895974029993016</v>
      </c>
      <c r="K52" s="10">
        <f>LN('3.ΡΕΥΣΤΟΤΗΤΑ'!U53/'3.ΡΕΥΣΤΟΤΗΤΑ'!U52)</f>
        <v>0.40173314475213168</v>
      </c>
      <c r="L52" s="10">
        <f>LN('3.ΡΕΥΣΤΟΤΗΤΑ'!V53/'3.ΡΕΥΣΤΟΤΗΤΑ'!V52)</f>
        <v>-0.19813592848340056</v>
      </c>
      <c r="M52" s="10">
        <f>LN('3.ΡΕΥΣΤΟΤΗΤΑ'!W53/'3.ΡΕΥΣΤΟΤΗΤΑ'!W52)</f>
        <v>-0.48988389037065316</v>
      </c>
      <c r="N52" s="10">
        <f>LN('3.ΡΕΥΣΤΟΤΗΤΑ'!X53/'3.ΡΕΥΣΤΟΤΗΤΑ'!X52)</f>
        <v>0.17734272962769909</v>
      </c>
      <c r="O52" s="10">
        <f>LN('3.ΡΕΥΣΤΟΤΗΤΑ'!Y53/'3.ΡΕΥΣΤΟΤΗΤΑ'!Y52)</f>
        <v>0.32939752247038045</v>
      </c>
      <c r="P52" s="10">
        <f>LN('3.ΡΕΥΣΤΟΤΗΤΑ'!Z53/'3.ΡΕΥΣΤΟΤΗΤΑ'!Z52)</f>
        <v>-0.49253274230576372</v>
      </c>
    </row>
    <row r="53" spans="1:16" x14ac:dyDescent="0.25">
      <c r="A53" s="98">
        <v>42902</v>
      </c>
      <c r="B53" s="10">
        <f>LN('3.ΡΕΥΣΤΟΤΗΤΑ'!L54/'3.ΡΕΥΣΤΟΤΗΤΑ'!L53)</f>
        <v>-0.30088215549441227</v>
      </c>
      <c r="C53" s="10">
        <f>LN('3.ΡΕΥΣΤΟΤΗΤΑ'!M54/'3.ΡΕΥΣΤΟΤΗΤΑ'!M53)</f>
        <v>0.79542644999527612</v>
      </c>
      <c r="D53" s="10">
        <f>LN('3.ΡΕΥΣΤΟΤΗΤΑ'!N54/'3.ΡΕΥΣΤΟΤΗΤΑ'!N53)</f>
        <v>1.3391193342776113</v>
      </c>
      <c r="E53" s="10">
        <f>LN('3.ΡΕΥΣΤΟΤΗΤΑ'!O54/'3.ΡΕΥΣΤΟΤΗΤΑ'!O53)</f>
        <v>1.007696353232669</v>
      </c>
      <c r="F53" s="10">
        <f>LN('3.ΡΕΥΣΤΟΤΗΤΑ'!P54/'3.ΡΕΥΣΤΟΤΗΤΑ'!P53)</f>
        <v>2.1473439956469589</v>
      </c>
      <c r="G53" s="10">
        <f>LN('3.ΡΕΥΣΤΟΤΗΤΑ'!Q54/'3.ΡΕΥΣΤΟΤΗΤΑ'!Q53)</f>
        <v>0.75984492800135206</v>
      </c>
      <c r="H53" s="10">
        <f>LN('3.ΡΕΥΣΤΟΤΗΤΑ'!R54/'3.ΡΕΥΣΤΟΤΗΤΑ'!R53)</f>
        <v>3.0460713425075161</v>
      </c>
      <c r="I53" s="10">
        <f>LN('3.ΡΕΥΣΤΟΤΗΤΑ'!S54/'3.ΡΕΥΣΤΟΤΗΤΑ'!S53)</f>
        <v>1.0295341335984902</v>
      </c>
      <c r="J53" s="10">
        <f>LN('3.ΡΕΥΣΤΟΤΗΤΑ'!T54/'3.ΡΕΥΣΤΟΤΗΤΑ'!T53)</f>
        <v>1.1432852432806184</v>
      </c>
      <c r="K53" s="10">
        <f>LN('3.ΡΕΥΣΤΟΤΗΤΑ'!U54/'3.ΡΕΥΣΤΟΤΗΤΑ'!U53)</f>
        <v>-0.16751664503554123</v>
      </c>
      <c r="L53" s="10">
        <f>LN('3.ΡΕΥΣΤΟΤΗΤΑ'!V54/'3.ΡΕΥΣΤΟΤΗΤΑ'!V53)</f>
        <v>0.42373393208239535</v>
      </c>
      <c r="M53" s="10">
        <f>LN('3.ΡΕΥΣΤΟΤΗΤΑ'!W54/'3.ΡΕΥΣΤΟΤΗΤΑ'!W53)</f>
        <v>0.72682030793180763</v>
      </c>
      <c r="N53" s="10">
        <f>LN('3.ΡΕΥΣΤΟΤΗΤΑ'!X54/'3.ΡΕΥΣΤΟΤΗΤΑ'!X53)</f>
        <v>0.3008921863087991</v>
      </c>
      <c r="O53" s="10">
        <f>LN('3.ΡΕΥΣΤΟΤΗΤΑ'!Y54/'3.ΡΕΥΣΤΟΤΗΤΑ'!Y53)</f>
        <v>1.4573666581845042</v>
      </c>
      <c r="P53" s="10">
        <f>LN('3.ΡΕΥΣΤΟΤΗΤΑ'!Z54/'3.ΡΕΥΣΤΟΤΗΤΑ'!Z53)</f>
        <v>1.2224591027472576</v>
      </c>
    </row>
    <row r="54" spans="1:16" x14ac:dyDescent="0.25">
      <c r="A54" s="98">
        <v>42905</v>
      </c>
      <c r="B54" s="10">
        <f>LN('3.ΡΕΥΣΤΟΤΗΤΑ'!L55/'3.ΡΕΥΣΤΟΤΗΤΑ'!L54)</f>
        <v>-2.1239874294006911</v>
      </c>
      <c r="C54" s="10">
        <f>LN('3.ΡΕΥΣΤΟΤΗΤΑ'!M55/'3.ΡΕΥΣΤΟΤΗΤΑ'!M54)</f>
        <v>-0.34902411372082853</v>
      </c>
      <c r="D54" s="10">
        <f>LN('3.ΡΕΥΣΤΟΤΗΤΑ'!N55/'3.ΡΕΥΣΤΟΤΗΤΑ'!N54)</f>
        <v>-1.2107945680157624</v>
      </c>
      <c r="E54" s="10">
        <f>LN('3.ΡΕΥΣΤΟΤΗΤΑ'!O55/'3.ΡΕΥΣΤΟΤΗΤΑ'!O54)</f>
        <v>-7.8125067119622568E-2</v>
      </c>
      <c r="F54" s="10">
        <f>LN('3.ΡΕΥΣΤΟΤΗΤΑ'!P55/'3.ΡΕΥΣΤΟΤΗΤΑ'!P54)</f>
        <v>-1.041932580092366</v>
      </c>
      <c r="G54" s="10">
        <f>LN('3.ΡΕΥΣΤΟΤΗΤΑ'!Q55/'3.ΡΕΥΣΤΟΤΗΤΑ'!Q54)</f>
        <v>-0.37180384447485132</v>
      </c>
      <c r="H54" s="10">
        <f>LN('3.ΡΕΥΣΤΟΤΗΤΑ'!R55/'3.ΡΕΥΣΤΟΤΗΤΑ'!R54)</f>
        <v>-3.0690095308061709</v>
      </c>
      <c r="I54" s="10">
        <f>LN('3.ΡΕΥΣΤΟΤΗΤΑ'!S55/'3.ΡΕΥΣΤΟΤΗΤΑ'!S54)</f>
        <v>-0.55318482690949533</v>
      </c>
      <c r="J54" s="10">
        <f>LN('3.ΡΕΥΣΤΟΤΗΤΑ'!T55/'3.ΡΕΥΣΤΟΤΗΤΑ'!T54)</f>
        <v>-0.10137776381886587</v>
      </c>
      <c r="K54" s="10">
        <f>LN('3.ΡΕΥΣΤΟΤΗΤΑ'!U55/'3.ΡΕΥΣΤΟΤΗΤΑ'!U54)</f>
        <v>4.9860775980293086E-2</v>
      </c>
      <c r="L54" s="10">
        <f>LN('3.ΡΕΥΣΤΟΤΗΤΑ'!V55/'3.ΡΕΥΣΤΟΤΗΤΑ'!V54)</f>
        <v>1.744776395907262</v>
      </c>
      <c r="M54" s="10">
        <f>LN('3.ΡΕΥΣΤΟΤΗΤΑ'!W55/'3.ΡΕΥΣΤΟΤΗΤΑ'!W54)</f>
        <v>-0.62969930954127173</v>
      </c>
      <c r="N54" s="10">
        <f>LN('3.ΡΕΥΣΤΟΤΗΤΑ'!X55/'3.ΡΕΥΣΤΟΤΗΤΑ'!X54)</f>
        <v>-0.53382570736581636</v>
      </c>
      <c r="O54" s="10">
        <f>LN('3.ΡΕΥΣΤΟΤΗΤΑ'!Y55/'3.ΡΕΥΣΤΟΤΗΤΑ'!Y54)</f>
        <v>-1.0936170000949395</v>
      </c>
      <c r="P54" s="10">
        <f>LN('3.ΡΕΥΣΤΟΤΗΤΑ'!Z55/'3.ΡΕΥΣΤΟΤΗΤΑ'!Z54)</f>
        <v>6.0161083755243219E-2</v>
      </c>
    </row>
    <row r="55" spans="1:16" x14ac:dyDescent="0.25">
      <c r="A55" s="98">
        <v>42906</v>
      </c>
      <c r="B55" s="10">
        <f>LN('3.ΡΕΥΣΤΟΤΗΤΑ'!L56/'3.ΡΕΥΣΤΟΤΗΤΑ'!L55)</f>
        <v>0.71458757874216428</v>
      </c>
      <c r="C55" s="10">
        <f>LN('3.ΡΕΥΣΤΟΤΗΤΑ'!M56/'3.ΡΕΥΣΤΟΤΗΤΑ'!M55)</f>
        <v>-0.89129832366960515</v>
      </c>
      <c r="D55" s="10">
        <f>LN('3.ΡΕΥΣΤΟΤΗΤΑ'!N56/'3.ΡΕΥΣΤΟΤΗΤΑ'!N55)</f>
        <v>1.8742142463207272</v>
      </c>
      <c r="E55" s="10">
        <f>LN('3.ΡΕΥΣΤΟΤΗΤΑ'!O56/'3.ΡΕΥΣΤΟΤΗΤΑ'!O55)</f>
        <v>0.39054138131240818</v>
      </c>
      <c r="F55" s="10">
        <f>LN('3.ΡΕΥΣΤΟΤΗΤΑ'!P56/'3.ΡΕΥΣΤΟΤΗΤΑ'!P55)</f>
        <v>-2.197505805589698E-2</v>
      </c>
      <c r="G55" s="10">
        <f>LN('3.ΡΕΥΣΤΟΤΗΤΑ'!Q56/'3.ΡΕΥΣΤΟΤΗΤΑ'!Q55)</f>
        <v>0.39543420259839429</v>
      </c>
      <c r="H55" s="10">
        <f>LN('3.ΡΕΥΣΤΟΤΗΤΑ'!R56/'3.ΡΕΥΣΤΟΤΗΤΑ'!R55)</f>
        <v>0.88900090002724541</v>
      </c>
      <c r="I55" s="10">
        <f>LN('3.ΡΕΥΣΤΟΤΗΤΑ'!S56/'3.ΡΕΥΣΤΟΤΗΤΑ'!S55)</f>
        <v>-6.8112524055700036E-2</v>
      </c>
      <c r="J55" s="10">
        <f>LN('3.ΡΕΥΣΤΟΤΗΤΑ'!T56/'3.ΡΕΥΣΤΟΤΗΤΑ'!T55)</f>
        <v>0.30705068531837026</v>
      </c>
      <c r="K55" s="10">
        <f>LN('3.ΡΕΥΣΤΟΤΗΤΑ'!U56/'3.ΡΕΥΣΤΟΤΗΤΑ'!U55)</f>
        <v>-0.46403991103332665</v>
      </c>
      <c r="L55" s="10">
        <f>LN('3.ΡΕΥΣΤΟΤΗΤΑ'!V56/'3.ΡΕΥΣΤΟΤΗΤΑ'!V55)</f>
        <v>-0.59805962418900382</v>
      </c>
      <c r="M55" s="10">
        <f>LN('3.ΡΕΥΣΤΟΤΗΤΑ'!W56/'3.ΡΕΥΣΤΟΤΗΤΑ'!W55)</f>
        <v>-0.3763831187309275</v>
      </c>
      <c r="N55" s="10">
        <f>LN('3.ΡΕΥΣΤΟΤΗΤΑ'!X56/'3.ΡΕΥΣΤΟΤΗΤΑ'!X55)</f>
        <v>-1.1511028107659487</v>
      </c>
      <c r="O55" s="10">
        <f>LN('3.ΡΕΥΣΤΟΤΗΤΑ'!Y56/'3.ΡΕΥΣΤΟΤΗΤΑ'!Y55)</f>
        <v>-1.4009496442262592</v>
      </c>
      <c r="P55" s="10">
        <f>LN('3.ΡΕΥΣΤΟΤΗΤΑ'!Z56/'3.ΡΕΥΣΤΟΤΗΤΑ'!Z55)</f>
        <v>0.84348951864101851</v>
      </c>
    </row>
    <row r="56" spans="1:16" x14ac:dyDescent="0.25">
      <c r="A56" s="98">
        <v>42907</v>
      </c>
      <c r="B56" s="10">
        <f>LN('3.ΡΕΥΣΤΟΤΗΤΑ'!L57/'3.ΡΕΥΣΤΟΤΗΤΑ'!L56)</f>
        <v>-1.9344296084608199</v>
      </c>
      <c r="C56" s="10">
        <f>LN('3.ΡΕΥΣΤΟΤΗΤΑ'!M57/'3.ΡΕΥΣΤΟΤΗΤΑ'!M56)</f>
        <v>-0.20096664939624825</v>
      </c>
      <c r="D56" s="10">
        <f>LN('3.ΡΕΥΣΤΟΤΗΤΑ'!N57/'3.ΡΕΥΣΤΟΤΗΤΑ'!N56)</f>
        <v>-0.2563712003535249</v>
      </c>
      <c r="E56" s="10">
        <f>LN('3.ΡΕΥΣΤΟΤΗΤΑ'!O57/'3.ΡΕΥΣΤΟΤΗΤΑ'!O56)</f>
        <v>-0.55484508519376552</v>
      </c>
      <c r="F56" s="10">
        <f>LN('3.ΡΕΥΣΤΟΤΗΤΑ'!P57/'3.ΡΕΥΣΤΟΤΗΤΑ'!P56)</f>
        <v>-0.81424965235611346</v>
      </c>
      <c r="G56" s="10">
        <f>LN('3.ΡΕΥΣΤΟΤΗΤΑ'!Q57/'3.ΡΕΥΣΤΟΤΗΤΑ'!Q56)</f>
        <v>-1.6135467629350937E-2</v>
      </c>
      <c r="H56" s="10">
        <f>LN('3.ΡΕΥΣΤΟΤΗΤΑ'!R57/'3.ΡΕΥΣΤΟΤΗΤΑ'!R56)</f>
        <v>-0.62923629040338624</v>
      </c>
      <c r="I56" s="10">
        <f>LN('3.ΡΕΥΣΤΟΤΗΤΑ'!S57/'3.ΡΕΥΣΤΟΤΗΤΑ'!S56)</f>
        <v>-0.68886603934977997</v>
      </c>
      <c r="J56" s="10">
        <f>LN('3.ΡΕΥΣΤΟΤΗΤΑ'!T57/'3.ΡΕΥΣΤΟΤΗΤΑ'!T56)</f>
        <v>-0.72986811624068726</v>
      </c>
      <c r="K56" s="10">
        <f>LN('3.ΡΕΥΣΤΟΤΗΤΑ'!U57/'3.ΡΕΥΣΤΟΤΗΤΑ'!U56)</f>
        <v>-0.95411390549986452</v>
      </c>
      <c r="L56" s="10">
        <f>LN('3.ΡΕΥΣΤΟΤΗΤΑ'!V57/'3.ΡΕΥΣΤΟΤΗΤΑ'!V56)</f>
        <v>0.63896901730333922</v>
      </c>
      <c r="M56" s="10">
        <f>LN('3.ΡΕΥΣΤΟΤΗΤΑ'!W57/'3.ΡΕΥΣΤΟΤΗΤΑ'!W56)</f>
        <v>-0.15993910611624765</v>
      </c>
      <c r="N56" s="10">
        <f>LN('3.ΡΕΥΣΤΟΤΗΤΑ'!X57/'3.ΡΕΥΣΤΟΤΗΤΑ'!X56)</f>
        <v>0.73228286429184664</v>
      </c>
      <c r="O56" s="10">
        <f>LN('3.ΡΕΥΣΤΟΤΗΤΑ'!Y57/'3.ΡΕΥΣΤΟΤΗΤΑ'!Y56)</f>
        <v>0.21030609937108863</v>
      </c>
      <c r="P56" s="10">
        <f>LN('3.ΡΕΥΣΤΟΤΗΤΑ'!Z57/'3.ΡΕΥΣΤΟΤΗΤΑ'!Z56)</f>
        <v>-0.95596861643338682</v>
      </c>
    </row>
    <row r="57" spans="1:16" x14ac:dyDescent="0.25">
      <c r="A57" s="98">
        <v>42908</v>
      </c>
      <c r="B57" s="10">
        <f>LN('3.ΡΕΥΣΤΟΤΗΤΑ'!L58/'3.ΡΕΥΣΤΟΤΗΤΑ'!L57)</f>
        <v>0.76292781091377426</v>
      </c>
      <c r="C57" s="10">
        <f>LN('3.ΡΕΥΣΤΟΤΗΤΑ'!M58/'3.ΡΕΥΣΤΟΤΗΤΑ'!M57)</f>
        <v>0.24933939421871004</v>
      </c>
      <c r="D57" s="10">
        <f>LN('3.ΡΕΥΣΤΟΤΗΤΑ'!N58/'3.ΡΕΥΣΤΟΤΗΤΑ'!N57)</f>
        <v>5.2152881966001902E-2</v>
      </c>
      <c r="E57" s="10">
        <f>LN('3.ΡΕΥΣΤΟΤΗΤΑ'!O58/'3.ΡΕΥΣΤΟΤΗΤΑ'!O57)</f>
        <v>-0.19050396711472517</v>
      </c>
      <c r="F57" s="10">
        <f>LN('3.ΡΕΥΣΤΟΤΗΤΑ'!P58/'3.ΡΕΥΣΤΟΤΗΤΑ'!P57)</f>
        <v>0.10961781407139312</v>
      </c>
      <c r="G57" s="10">
        <f>LN('3.ΡΕΥΣΤΟΤΗΤΑ'!Q58/'3.ΡΕΥΣΤΟΤΗΤΑ'!Q57)</f>
        <v>-0.72652200764683716</v>
      </c>
      <c r="H57" s="10">
        <f>LN('3.ΡΕΥΣΤΟΤΗΤΑ'!R58/'3.ΡΕΥΣΤΟΤΗΤΑ'!R57)</f>
        <v>-0.82870428775922356</v>
      </c>
      <c r="I57" s="10">
        <f>LN('3.ΡΕΥΣΤΟΤΗΤΑ'!S58/'3.ΡΕΥΣΤΟΤΗΤΑ'!S57)</f>
        <v>0.78376993423826735</v>
      </c>
      <c r="J57" s="10">
        <f>LN('3.ΡΕΥΣΤΟΤΗΤΑ'!T58/'3.ΡΕΥΣΤΟΤΗΤΑ'!T57)</f>
        <v>-1.9037929488208198E-2</v>
      </c>
      <c r="K57" s="10">
        <f>LN('3.ΡΕΥΣΤΟΤΗΤΑ'!U58/'3.ΡΕΥΣΤΟΤΗΤΑ'!U57)</f>
        <v>0.82267571182782151</v>
      </c>
      <c r="L57" s="10">
        <f>LN('3.ΡΕΥΣΤΟΤΗΤΑ'!V58/'3.ΡΕΥΣΤΟΤΗΤΑ'!V57)</f>
        <v>-1.8240645661751076</v>
      </c>
      <c r="M57" s="10">
        <f>LN('3.ΡΕΥΣΤΟΤΗΤΑ'!W58/'3.ΡΕΥΣΤΟΤΗΤΑ'!W57)</f>
        <v>0.53111024128312145</v>
      </c>
      <c r="N57" s="10">
        <f>LN('3.ΡΕΥΣΤΟΤΗΤΑ'!X58/'3.ΡΕΥΣΤΟΤΗΤΑ'!X57)</f>
        <v>-1.0538108626447829</v>
      </c>
      <c r="O57" s="10">
        <f>LN('3.ΡΕΥΣΤΟΤΗΤΑ'!Y58/'3.ΡΕΥΣΤΟΤΗΤΑ'!Y57)</f>
        <v>0.93379896416446373</v>
      </c>
      <c r="P57" s="10">
        <f>LN('3.ΡΕΥΣΤΟΤΗΤΑ'!Z58/'3.ΡΕΥΣΤΟΤΗΤΑ'!Z57)</f>
        <v>1.9649824843328605</v>
      </c>
    </row>
    <row r="58" spans="1:16" x14ac:dyDescent="0.25">
      <c r="A58" s="98">
        <v>42909</v>
      </c>
      <c r="B58" s="10">
        <f>LN('3.ΡΕΥΣΤΟΤΗΤΑ'!L59/'3.ΡΕΥΣΤΟΤΗΤΑ'!L58)</f>
        <v>0.35914885589578455</v>
      </c>
      <c r="C58" s="10">
        <f>LN('3.ΡΕΥΣΤΟΤΗΤΑ'!M59/'3.ΡΕΥΣΤΟΤΗΤΑ'!M58)</f>
        <v>0.32036275247524354</v>
      </c>
      <c r="D58" s="10">
        <f>LN('3.ΡΕΥΣΤΟΤΗΤΑ'!N59/'3.ΡΕΥΣΤΟΤΗΤΑ'!N58)</f>
        <v>-1.1199842327319669</v>
      </c>
      <c r="E58" s="10">
        <f>LN('3.ΡΕΥΣΤΟΤΗΤΑ'!O59/'3.ΡΕΥΣΤΟΤΗΤΑ'!O58)</f>
        <v>-0.1764219266252329</v>
      </c>
      <c r="F58" s="10">
        <f>LN('3.ΡΕΥΣΤΟΤΗΤΑ'!P59/'3.ΡΕΥΣΤΟΤΗΤΑ'!P58)</f>
        <v>0.28777160999045381</v>
      </c>
      <c r="G58" s="10">
        <f>LN('3.ΡΕΥΣΤΟΤΗΤΑ'!Q59/'3.ΡΕΥΣΤΟΤΗΤΑ'!Q58)</f>
        <v>0.97412970733007986</v>
      </c>
      <c r="H58" s="10">
        <f>LN('3.ΡΕΥΣΤΟΤΗΤΑ'!R59/'3.ΡΕΥΣΤΟΤΗΤΑ'!R58)</f>
        <v>0.65366119232839925</v>
      </c>
      <c r="I58" s="10">
        <f>LN('3.ΡΕΥΣΤΟΤΗΤΑ'!S59/'3.ΡΕΥΣΤΟΤΗΤΑ'!S58)</f>
        <v>-0.2232104517174264</v>
      </c>
      <c r="J58" s="10">
        <f>LN('3.ΡΕΥΣΤΟΤΗΤΑ'!T59/'3.ΡΕΥΣΤΟΤΗΤΑ'!T58)</f>
        <v>0.13672695683150152</v>
      </c>
      <c r="K58" s="10">
        <f>LN('3.ΡΕΥΣΤΟΤΗΤΑ'!U59/'3.ΡΕΥΣΤΟΤΗΤΑ'!U58)</f>
        <v>0.24564354691749837</v>
      </c>
      <c r="L58" s="10">
        <f>LN('3.ΡΕΥΣΤΟΤΗΤΑ'!V59/'3.ΡΕΥΣΤΟΤΗΤΑ'!V58)</f>
        <v>2.3688460416801515E-2</v>
      </c>
      <c r="M58" s="10">
        <f>LN('3.ΡΕΥΣΤΟΤΗΤΑ'!W59/'3.ΡΕΥΣΤΟΤΗΤΑ'!W58)</f>
        <v>0.17652971245388704</v>
      </c>
      <c r="N58" s="10">
        <f>LN('3.ΡΕΥΣΤΟΤΗΤΑ'!X59/'3.ΡΕΥΣΤΟΤΗΤΑ'!X58)</f>
        <v>1.5418390891175731</v>
      </c>
      <c r="O58" s="10">
        <f>LN('3.ΡΕΥΣΤΟΤΗΤΑ'!Y59/'3.ΡΕΥΣΤΟΤΗΤΑ'!Y58)</f>
        <v>-1.0132197812706936</v>
      </c>
      <c r="P58" s="10">
        <f>LN('3.ΡΕΥΣΤΟΤΗΤΑ'!Z59/'3.ΡΕΥΣΤΟΤΗΤΑ'!Z58)</f>
        <v>-3.9313879063264312E-3</v>
      </c>
    </row>
    <row r="59" spans="1:16" x14ac:dyDescent="0.25">
      <c r="A59" s="98">
        <v>42912</v>
      </c>
      <c r="B59" s="10">
        <f>LN('3.ΡΕΥΣΤΟΤΗΤΑ'!L60/'3.ΡΕΥΣΤΟΤΗΤΑ'!L59)</f>
        <v>0.15774262024323227</v>
      </c>
      <c r="C59" s="10">
        <f>LN('3.ΡΕΥΣΤΟΤΗΤΑ'!M60/'3.ΡΕΥΣΤΟΤΗΤΑ'!M59)</f>
        <v>0.21376751471366254</v>
      </c>
      <c r="D59" s="10">
        <f>LN('3.ΡΕΥΣΤΟΤΗΤΑ'!N60/'3.ΡΕΥΣΤΟΤΗΤΑ'!N59)</f>
        <v>-1.7088306101164731E-3</v>
      </c>
      <c r="E59" s="10">
        <f>LN('3.ΡΕΥΣΤΟΤΗΤΑ'!O60/'3.ΡΕΥΣΤΟΤΗΤΑ'!O59)</f>
        <v>-0.21937807634605294</v>
      </c>
      <c r="F59" s="10">
        <f>LN('3.ΡΕΥΣΤΟΤΗΤΑ'!P60/'3.ΡΕΥΣΤΟΤΗΤΑ'!P59)</f>
        <v>-0.40924945553647696</v>
      </c>
      <c r="G59" s="10">
        <f>LN('3.ΡΕΥΣΤΟΤΗΤΑ'!Q60/'3.ΡΕΥΣΤΟΤΗΤΑ'!Q59)</f>
        <v>-0.73032943838216247</v>
      </c>
      <c r="H59" s="10">
        <f>LN('3.ΡΕΥΣΤΟΤΗΤΑ'!R60/'3.ΡΕΥΣΤΟΤΗΤΑ'!R59)</f>
        <v>-1.2739645658520653</v>
      </c>
      <c r="I59" s="10">
        <f>LN('3.ΡΕΥΣΤΟΤΗΤΑ'!S60/'3.ΡΕΥΣΤΟΤΗΤΑ'!S59)</f>
        <v>-2.9141992312307175E-2</v>
      </c>
      <c r="J59" s="10">
        <f>LN('3.ΡΕΥΣΤΟΤΗΤΑ'!T60/'3.ΡΕΥΣΤΟΤΗΤΑ'!T59)</f>
        <v>-0.30103104688704674</v>
      </c>
      <c r="K59" s="10">
        <f>LN('3.ΡΕΥΣΤΟΤΗΤΑ'!U60/'3.ΡΕΥΣΤΟΤΗΤΑ'!U59)</f>
        <v>-0.35627102104965636</v>
      </c>
      <c r="L59" s="10">
        <f>LN('3.ΡΕΥΣΤΟΤΗΤΑ'!V60/'3.ΡΕΥΣΤΟΤΗΤΑ'!V59)</f>
        <v>-0.38860855553494938</v>
      </c>
      <c r="M59" s="10">
        <f>LN('3.ΡΕΥΣΤΟΤΗΤΑ'!W60/'3.ΡΕΥΣΤΟΤΗΤΑ'!W59)</f>
        <v>-0.84519548876811046</v>
      </c>
      <c r="N59" s="10">
        <f>LN('3.ΡΕΥΣΤΟΤΗΤΑ'!X60/'3.ΡΕΥΣΤΟΤΗΤΑ'!X59)</f>
        <v>-0.6676072103010694</v>
      </c>
      <c r="O59" s="10">
        <f>LN('3.ΡΕΥΣΤΟΤΗΤΑ'!Y60/'3.ΡΕΥΣΤΟΤΗΤΑ'!Y59)</f>
        <v>-0.2914885688466734</v>
      </c>
      <c r="P59" s="10">
        <f>LN('3.ΡΕΥΣΤΟΤΗΤΑ'!Z60/'3.ΡΕΥΣΤΟΤΗΤΑ'!Z59)</f>
        <v>-0.80042566670835313</v>
      </c>
    </row>
    <row r="60" spans="1:16" x14ac:dyDescent="0.25">
      <c r="A60" s="98">
        <v>42913</v>
      </c>
      <c r="B60" s="10">
        <f>LN('3.ΡΕΥΣΤΟΤΗΤΑ'!L61/'3.ΡΕΥΣΤΟΤΗΤΑ'!L60)</f>
        <v>-0.17044167055559842</v>
      </c>
      <c r="C60" s="10">
        <f>LN('3.ΡΕΥΣΤΟΤΗΤΑ'!M61/'3.ΡΕΥΣΤΟΤΗΤΑ'!M60)</f>
        <v>-0.51719628533927731</v>
      </c>
      <c r="D60" s="10">
        <f>LN('3.ΡΕΥΣΤΟΤΗΤΑ'!N61/'3.ΡΕΥΣΤΟΤΗΤΑ'!N60)</f>
        <v>0.55022364239132615</v>
      </c>
      <c r="E60" s="10">
        <f>LN('3.ΡΕΥΣΤΟΤΗΤΑ'!O61/'3.ΡΕΥΣΤΟΤΗΤΑ'!O60)</f>
        <v>-0.32442992427414136</v>
      </c>
      <c r="F60" s="10">
        <f>LN('3.ΡΕΥΣΤΟΤΗΤΑ'!P61/'3.ΡΕΥΣΤΟΤΗΤΑ'!P60)</f>
        <v>2.2444770145715189E-2</v>
      </c>
      <c r="G60" s="10">
        <f>LN('3.ΡΕΥΣΤΟΤΗΤΑ'!Q61/'3.ΡΕΥΣΤΟΤΗΤΑ'!Q60)</f>
        <v>-0.36647341294792085</v>
      </c>
      <c r="H60" s="10">
        <f>LN('3.ΡΕΥΣΤΟΤΗΤΑ'!R61/'3.ΡΕΥΣΤΟΤΗΤΑ'!R60)</f>
        <v>1.3167405206540201</v>
      </c>
      <c r="I60" s="10">
        <f>LN('3.ΡΕΥΣΤΟΤΗΤΑ'!S61/'3.ΡΕΥΣΤΟΤΗΤΑ'!S60)</f>
        <v>-0.45086443328051051</v>
      </c>
      <c r="J60" s="10">
        <f>LN('3.ΡΕΥΣΤΟΤΗΤΑ'!T61/'3.ΡΕΥΣΤΟΤΗΤΑ'!T60)</f>
        <v>-0.45897712625853515</v>
      </c>
      <c r="K60" s="10">
        <f>LN('3.ΡΕΥΣΤΟΤΗΤΑ'!U61/'3.ΡΕΥΣΤΟΤΗΤΑ'!U60)</f>
        <v>-0.94810363298482037</v>
      </c>
      <c r="L60" s="10">
        <f>LN('3.ΡΕΥΣΤΟΤΗΤΑ'!V61/'3.ΡΕΥΣΤΟΤΗΤΑ'!V60)</f>
        <v>0.24641014607537728</v>
      </c>
      <c r="M60" s="10">
        <f>LN('3.ΡΕΥΣΤΟΤΗΤΑ'!W61/'3.ΡΕΥΣΤΟΤΗΤΑ'!W60)</f>
        <v>-0.58017387343361193</v>
      </c>
      <c r="N60" s="10">
        <f>LN('3.ΡΕΥΣΤΟΤΗΤΑ'!X61/'3.ΡΕΥΣΤΟΤΗΤΑ'!X60)</f>
        <v>0.2954642128938359</v>
      </c>
      <c r="O60" s="10">
        <f>LN('3.ΡΕΥΣΤΟΤΗΤΑ'!Y61/'3.ΡΕΥΣΤΟΤΗΤΑ'!Y60)</f>
        <v>1.2308759617817477</v>
      </c>
      <c r="P60" s="10">
        <f>LN('3.ΡΕΥΣΤΟΤΗΤΑ'!Z61/'3.ΡΕΥΣΤΟΤΗΤΑ'!Z60)</f>
        <v>2.9410555911315455E-2</v>
      </c>
    </row>
    <row r="61" spans="1:16" x14ac:dyDescent="0.25">
      <c r="A61" s="98">
        <v>42914</v>
      </c>
      <c r="B61" s="10">
        <f>LN('3.ΡΕΥΣΤΟΤΗΤΑ'!L62/'3.ΡΕΥΣΤΟΤΗΤΑ'!L61)</f>
        <v>-7.9939913522844228E-2</v>
      </c>
      <c r="C61" s="10">
        <f>LN('3.ΡΕΥΣΤΟΤΗΤΑ'!M62/'3.ΡΕΥΣΤΟΤΗΤΑ'!M61)</f>
        <v>1.2891658190800968</v>
      </c>
      <c r="D61" s="10">
        <f>LN('3.ΡΕΥΣΤΟΤΗΤΑ'!N62/'3.ΡΕΥΣΤΟΤΗΤΑ'!N61)</f>
        <v>-0.7196600986398991</v>
      </c>
      <c r="E61" s="10">
        <f>LN('3.ΡΕΥΣΤΟΤΗΤΑ'!O62/'3.ΡΕΥΣΤΟΤΗΤΑ'!O61)</f>
        <v>0.22740163915367922</v>
      </c>
      <c r="F61" s="10">
        <f>LN('3.ΡΕΥΣΤΟΤΗΤΑ'!P62/'3.ΡΕΥΣΤΟΤΗΤΑ'!P61)</f>
        <v>-4.9188167237578996E-2</v>
      </c>
      <c r="G61" s="10">
        <f>LN('3.ΡΕΥΣΤΟΤΗΤΑ'!Q62/'3.ΡΕΥΣΤΟΤΗΤΑ'!Q61)</f>
        <v>-0.14195957271127119</v>
      </c>
      <c r="H61" s="10">
        <f>LN('3.ΡΕΥΣΤΟΤΗΤΑ'!R62/'3.ΡΕΥΣΤΟΤΗΤΑ'!R61)</f>
        <v>-0.35169584017855982</v>
      </c>
      <c r="I61" s="10">
        <f>LN('3.ΡΕΥΣΤΟΤΗΤΑ'!S62/'3.ΡΕΥΣΤΟΤΗΤΑ'!S61)</f>
        <v>0.39265623471027494</v>
      </c>
      <c r="J61" s="10">
        <f>LN('3.ΡΕΥΣΤΟΤΗΤΑ'!T62/'3.ΡΕΥΣΤΟΤΗΤΑ'!T61)</f>
        <v>0.85049867722720707</v>
      </c>
      <c r="K61" s="10">
        <f>LN('3.ΡΕΥΣΤΟΤΗΤΑ'!U62/'3.ΡΕΥΣΤΟΤΗΤΑ'!U61)</f>
        <v>1.0567224136503635</v>
      </c>
      <c r="L61" s="10">
        <f>LN('3.ΡΕΥΣΤΟΤΗΤΑ'!V62/'3.ΡΕΥΣΤΟΤΗΤΑ'!V61)</f>
        <v>-0.21510549684875008</v>
      </c>
      <c r="M61" s="10">
        <f>LN('3.ΡΕΥΣΤΟΤΗΤΑ'!W62/'3.ΡΕΥΣΤΟΤΗΤΑ'!W61)</f>
        <v>0.4979672209958767</v>
      </c>
      <c r="N61" s="10">
        <f>LN('3.ΡΕΥΣΤΟΤΗΤΑ'!X62/'3.ΡΕΥΣΤΟΤΗΤΑ'!X61)</f>
        <v>-6.3776409796629796E-2</v>
      </c>
      <c r="O61" s="10">
        <f>LN('3.ΡΕΥΣΤΟΤΗΤΑ'!Y62/'3.ΡΕΥΣΤΟΤΗΤΑ'!Y61)</f>
        <v>-3.4570377352783906E-2</v>
      </c>
      <c r="P61" s="10">
        <f>LN('3.ΡΕΥΣΤΟΤΗΤΑ'!Z62/'3.ΡΕΥΣΤΟΤΗΤΑ'!Z61)</f>
        <v>0.86341671732358272</v>
      </c>
    </row>
    <row r="62" spans="1:16" x14ac:dyDescent="0.25">
      <c r="A62" s="98">
        <v>42915</v>
      </c>
      <c r="B62" s="10">
        <f>LN('3.ΡΕΥΣΤΟΤΗΤΑ'!L63/'3.ΡΕΥΣΤΟΤΗΤΑ'!L62)</f>
        <v>0.16707053074673733</v>
      </c>
      <c r="C62" s="10">
        <f>LN('3.ΡΕΥΣΤΟΤΗΤΑ'!M63/'3.ΡΕΥΣΤΟΤΗΤΑ'!M62)</f>
        <v>-0.79144119267942548</v>
      </c>
      <c r="D62" s="10">
        <f>LN('3.ΡΕΥΣΤΟΤΗΤΑ'!N63/'3.ΡΕΥΣΤΟΤΗΤΑ'!N62)</f>
        <v>-0.27681811419040414</v>
      </c>
      <c r="E62" s="10">
        <f>LN('3.ΡΕΥΣΤΟΤΗΤΑ'!O63/'3.ΡΕΥΣΤΟΤΗΤΑ'!O62)</f>
        <v>-0.21640622733745823</v>
      </c>
      <c r="F62" s="10">
        <f>LN('3.ΡΕΥΣΤΟΤΗΤΑ'!P63/'3.ΡΕΥΣΤΟΤΗΤΑ'!P62)</f>
        <v>-3.2244671166422019E-3</v>
      </c>
      <c r="G62" s="10">
        <f>LN('3.ΡΕΥΣΤΟΤΗΤΑ'!Q63/'3.ΡΕΥΣΤΟΤΗΤΑ'!Q62)</f>
        <v>-2.32650709674905E-2</v>
      </c>
      <c r="H62" s="10">
        <f>LN('3.ΡΕΥΣΤΟΤΗΤΑ'!R63/'3.ΡΕΥΣΤΟΤΗΤΑ'!R62)</f>
        <v>-1.5233242298321148</v>
      </c>
      <c r="I62" s="10">
        <f>LN('3.ΡΕΥΣΤΟΤΗΤΑ'!S63/'3.ΡΕΥΣΤΟΤΗΤΑ'!S62)</f>
        <v>0.25733698492249685</v>
      </c>
      <c r="J62" s="10">
        <f>LN('3.ΡΕΥΣΤΟΤΗΤΑ'!T63/'3.ΡΕΥΣΤΟΤΗΤΑ'!T62)</f>
        <v>-1.179754306723813</v>
      </c>
      <c r="K62" s="10">
        <f>LN('3.ΡΕΥΣΤΟΤΗΤΑ'!U63/'3.ΡΕΥΣΤΟΤΗΤΑ'!U62)</f>
        <v>0.61406675379001552</v>
      </c>
      <c r="L62" s="10">
        <f>LN('3.ΡΕΥΣΤΟΤΗΤΑ'!V63/'3.ΡΕΥΣΤΟΤΗΤΑ'!V62)</f>
        <v>9.2263358550407792E-2</v>
      </c>
      <c r="M62" s="10">
        <f>LN('3.ΡΕΥΣΤΟΤΗΤΑ'!W63/'3.ΡΕΥΣΤΟΤΗΤΑ'!W62)</f>
        <v>-0.26306908977492294</v>
      </c>
      <c r="N62" s="10">
        <f>LN('3.ΡΕΥΣΤΟΤΗΤΑ'!X63/'3.ΡΕΥΣΤΟΤΗΤΑ'!X62)</f>
        <v>0.4101262756706443</v>
      </c>
      <c r="O62" s="10">
        <f>LN('3.ΡΕΥΣΤΟΤΗΤΑ'!Y63/'3.ΡΕΥΣΤΟΤΗΤΑ'!Y62)</f>
        <v>-0.94787681589140238</v>
      </c>
      <c r="P62" s="10">
        <f>LN('3.ΡΕΥΣΤΟΤΗΤΑ'!Z63/'3.ΡΕΥΣΤΟΤΗΤΑ'!Z62)</f>
        <v>-0.53294875651296081</v>
      </c>
    </row>
    <row r="63" spans="1:16" x14ac:dyDescent="0.25">
      <c r="A63" s="98">
        <v>42916</v>
      </c>
      <c r="B63" s="10">
        <f>LN('3.ΡΕΥΣΤΟΤΗΤΑ'!L64/'3.ΡΕΥΣΤΟΤΗΤΑ'!L63)</f>
        <v>9.2135188307296778E-2</v>
      </c>
      <c r="C63" s="10">
        <f>LN('3.ΡΕΥΣΤΟΤΗΤΑ'!M64/'3.ΡΕΥΣΤΟΤΗΤΑ'!M63)</f>
        <v>-9.7528430665468069E-2</v>
      </c>
      <c r="D63" s="10">
        <f>LN('3.ΡΕΥΣΤΟΤΗΤΑ'!N64/'3.ΡΕΥΣΤΟΤΗΤΑ'!N63)</f>
        <v>-0.21628320570698401</v>
      </c>
      <c r="E63" s="10">
        <f>LN('3.ΡΕΥΣΤΟΤΗΤΑ'!O64/'3.ΡΕΥΣΤΟΤΗΤΑ'!O63)</f>
        <v>0.45656245023329572</v>
      </c>
      <c r="F63" s="10">
        <f>LN('3.ΡΕΥΣΤΟΤΗΤΑ'!P64/'3.ΡΕΥΣΤΟΤΗΤΑ'!P63)</f>
        <v>0.80909375352580892</v>
      </c>
      <c r="G63" s="10">
        <f>LN('3.ΡΕΥΣΤΟΤΗΤΑ'!Q64/'3.ΡΕΥΣΤΟΤΗΤΑ'!Q63)</f>
        <v>0.58004640815787523</v>
      </c>
      <c r="H63" s="10">
        <f>LN('3.ΡΕΥΣΤΟΤΗΤΑ'!R64/'3.ΡΕΥΣΤΟΤΗΤΑ'!R63)</f>
        <v>2.231679977699514</v>
      </c>
      <c r="I63" s="10">
        <f>LN('3.ΡΕΥΣΤΟΤΗΤΑ'!S64/'3.ΡΕΥΣΤΟΤΗΤΑ'!S63)</f>
        <v>-3.3231190948782213E-2</v>
      </c>
      <c r="J63" s="10">
        <f>LN('3.ΡΕΥΣΤΟΤΗΤΑ'!T64/'3.ΡΕΥΣΤΟΤΗΤΑ'!T63)</f>
        <v>0.96212653418365901</v>
      </c>
      <c r="K63" s="10">
        <f>LN('3.ΡΕΥΣΤΟΤΗΤΑ'!U64/'3.ΡΕΥΣΤΟΤΗΤΑ'!U63)</f>
        <v>-0.4232617569046378</v>
      </c>
      <c r="L63" s="10">
        <f>LN('3.ΡΕΥΣΤΟΤΗΤΑ'!V64/'3.ΡΕΥΣΤΟΤΗΤΑ'!V63)</f>
        <v>0.1571039456859511</v>
      </c>
      <c r="M63" s="10">
        <f>LN('3.ΡΕΥΣΤΟΤΗΤΑ'!W64/'3.ΡΕΥΣΤΟΤΗΤΑ'!W63)</f>
        <v>0.98960750297965416</v>
      </c>
      <c r="N63" s="10">
        <f>LN('3.ΡΕΥΣΤΟΤΗΤΑ'!X64/'3.ΡΕΥΣΤΟΤΗΤΑ'!X63)</f>
        <v>-0.61454891069487494</v>
      </c>
      <c r="O63" s="10">
        <f>LN('3.ΡΕΥΣΤΟΤΗΤΑ'!Y64/'3.ΡΕΥΣΤΟΤΗΤΑ'!Y63)</f>
        <v>0.1888269304769179</v>
      </c>
      <c r="P63" s="10">
        <f>LN('3.ΡΕΥΣΤΟΤΗΤΑ'!Z64/'3.ΡΕΥΣΤΟΤΗΤΑ'!Z63)</f>
        <v>-1.4909344658134811</v>
      </c>
    </row>
    <row r="64" spans="1:16" x14ac:dyDescent="0.25">
      <c r="A64" s="98">
        <v>42919</v>
      </c>
      <c r="B64" s="10">
        <f>LN('3.ΡΕΥΣΤΟΤΗΤΑ'!L65/'3.ΡΕΥΣΤΟΤΗΤΑ'!L64)</f>
        <v>-1.458326345047348</v>
      </c>
      <c r="C64" s="10">
        <f>LN('3.ΡΕΥΣΤΟΤΗΤΑ'!M65/'3.ΡΕΥΣΤΟΤΗΤΑ'!M64)</f>
        <v>9.6721384571616512E-2</v>
      </c>
      <c r="D64" s="10">
        <f>LN('3.ΡΕΥΣΤΟΤΗΤΑ'!N65/'3.ΡΕΥΣΤΟΤΗΤΑ'!N64)</f>
        <v>0.25502566060510556</v>
      </c>
      <c r="E64" s="10">
        <f>LN('3.ΡΕΥΣΤΟΤΗΤΑ'!O65/'3.ΡΕΥΣΤΟΤΗΤΑ'!O64)</f>
        <v>-0.4090945102170131</v>
      </c>
      <c r="F64" s="10">
        <f>LN('3.ΡΕΥΣΤΟΤΗΤΑ'!P65/'3.ΡΕΥΣΤΟΤΗΤΑ'!P64)</f>
        <v>0.15045263982094464</v>
      </c>
      <c r="G64" s="10">
        <f>LN('3.ΡΕΥΣΤΟΤΗΤΑ'!Q65/'3.ΡΕΥΣΤΟΤΗΤΑ'!Q64)</f>
        <v>-0.99667294755594737</v>
      </c>
      <c r="H64" s="10">
        <f>LN('3.ΡΕΥΣΤΟΤΗΤΑ'!R65/'3.ΡΕΥΣΤΟΤΗΤΑ'!R64)</f>
        <v>-2.2097200180001364</v>
      </c>
      <c r="I64" s="10">
        <f>LN('3.ΡΕΥΣΤΟΤΗΤΑ'!S65/'3.ΡΕΥΣΤΟΤΗΤΑ'!S64)</f>
        <v>1.6406607498564561E-2</v>
      </c>
      <c r="J64" s="10">
        <f>LN('3.ΡΕΥΣΤΟΤΗΤΑ'!T65/'3.ΡΕΥΣΤΟΤΗΤΑ'!T64)</f>
        <v>-0.25667686339618828</v>
      </c>
      <c r="K64" s="10">
        <f>LN('3.ΡΕΥΣΤΟΤΗΤΑ'!U65/'3.ΡΕΥΣΤΟΤΗΤΑ'!U64)</f>
        <v>-0.70558473955785073</v>
      </c>
      <c r="L64" s="10">
        <f>LN('3.ΡΕΥΣΤΟΤΗΤΑ'!V65/'3.ΡΕΥΣΤΟΤΗΤΑ'!V64)</f>
        <v>1.4461823065838167E-2</v>
      </c>
      <c r="M64" s="10">
        <f>LN('3.ΡΕΥΣΤΟΤΗΤΑ'!W65/'3.ΡΕΥΣΤΟΤΗΤΑ'!W64)</f>
        <v>-0.89990414093298587</v>
      </c>
      <c r="N64" s="10">
        <f>LN('3.ΡΕΥΣΤΟΤΗΤΑ'!X65/'3.ΡΕΥΣΤΟΤΗΤΑ'!X64)</f>
        <v>-0.48355685649855806</v>
      </c>
      <c r="O64" s="10">
        <f>LN('3.ΡΕΥΣΤΟΤΗΤΑ'!Y65/'3.ΡΕΥΣΤΟΤΗΤΑ'!Y64)</f>
        <v>0.35986942416596718</v>
      </c>
      <c r="P64" s="10">
        <f>LN('3.ΡΕΥΣΤΟΤΗΤΑ'!Z65/'3.ΡΕΥΣΤΟΤΗΤΑ'!Z64)</f>
        <v>-0.60925517611430868</v>
      </c>
    </row>
    <row r="65" spans="1:16" x14ac:dyDescent="0.25">
      <c r="A65" s="98">
        <v>42920</v>
      </c>
      <c r="B65" s="10">
        <f>LN('3.ΡΕΥΣΤΟΤΗΤΑ'!L66/'3.ΡΕΥΣΤΟΤΗΤΑ'!L65)</f>
        <v>8.1900624422408015</v>
      </c>
      <c r="C65" s="10">
        <f>LN('3.ΡΕΥΣΤΟΤΗΤΑ'!M66/'3.ΡΕΥΣΤΟΤΗΤΑ'!M65)</f>
        <v>-0.420781934648506</v>
      </c>
      <c r="D65" s="10">
        <f>LN('3.ΡΕΥΣΤΟΤΗΤΑ'!N66/'3.ΡΕΥΣΤΟΤΗΤΑ'!N65)</f>
        <v>-0.169108684840756</v>
      </c>
      <c r="E65" s="10">
        <f>LN('3.ΡΕΥΣΤΟΤΗΤΑ'!O66/'3.ΡΕΥΣΤΟΤΗΤΑ'!O65)</f>
        <v>1.0375130651372519</v>
      </c>
      <c r="F65" s="10">
        <f>LN('3.ΡΕΥΣΤΟΤΗΤΑ'!P66/'3.ΡΕΥΣΤΟΤΗΤΑ'!P65)</f>
        <v>8.7618142358785525E-2</v>
      </c>
      <c r="G65" s="10">
        <f>LN('3.ΡΕΥΣΤΟΤΗΤΑ'!Q66/'3.ΡΕΥΣΤΟΤΗΤΑ'!Q65)</f>
        <v>-0.10395725284204586</v>
      </c>
      <c r="H65" s="10">
        <f>LN('3.ΡΕΥΣΤΟΤΗΤΑ'!R66/'3.ΡΕΥΣΤΟΤΗΤΑ'!R65)</f>
        <v>0.24344174795490175</v>
      </c>
      <c r="I65" s="10">
        <f>LN('3.ΡΕΥΣΤΟΤΗΤΑ'!S66/'3.ΡΕΥΣΤΟΤΗΤΑ'!S65)</f>
        <v>0.39926745818854492</v>
      </c>
      <c r="J65" s="10">
        <f>LN('3.ΡΕΥΣΤΟΤΗΤΑ'!T66/'3.ΡΕΥΣΤΟΤΗΤΑ'!T65)</f>
        <v>0.36481127777203576</v>
      </c>
      <c r="K65" s="10">
        <f>LN('3.ΡΕΥΣΤΟΤΗΤΑ'!U66/'3.ΡΕΥΣΤΟΤΗΤΑ'!U65)</f>
        <v>-1.0378204812838354</v>
      </c>
      <c r="L65" s="10">
        <f>LN('3.ΡΕΥΣΤΟΤΗΤΑ'!V66/'3.ΡΕΥΣΤΟΤΗΤΑ'!V65)</f>
        <v>0.24264675643800102</v>
      </c>
      <c r="M65" s="10">
        <f>LN('3.ΡΕΥΣΤΟΤΗΤΑ'!W66/'3.ΡΕΥΣΤΟΤΗΤΑ'!W65)</f>
        <v>2.5577636427933058E-2</v>
      </c>
      <c r="N65" s="10">
        <f>LN('3.ΡΕΥΣΤΟΤΗΤΑ'!X66/'3.ΡΕΥΣΤΟΤΗΤΑ'!X65)</f>
        <v>0.12691058680605333</v>
      </c>
      <c r="O65" s="10">
        <f>LN('3.ΡΕΥΣΤΟΤΗΤΑ'!Y66/'3.ΡΕΥΣΤΟΤΗΤΑ'!Y65)</f>
        <v>-0.37459829392242533</v>
      </c>
      <c r="P65" s="10">
        <f>LN('3.ΡΕΥΣΤΟΤΗΤΑ'!Z66/'3.ΡΕΥΣΤΟΤΗΤΑ'!Z65)</f>
        <v>-0.47720205734848892</v>
      </c>
    </row>
    <row r="66" spans="1:16" x14ac:dyDescent="0.25">
      <c r="A66" s="98">
        <v>42921</v>
      </c>
      <c r="B66" s="10">
        <f>LN('3.ΡΕΥΣΤΟΤΗΤΑ'!L67/'3.ΡΕΥΣΤΟΤΗΤΑ'!L66)</f>
        <v>-5.3957261073737133</v>
      </c>
      <c r="C66" s="10">
        <f>LN('3.ΡΕΥΣΤΟΤΗΤΑ'!M67/'3.ΡΕΥΣΤΟΤΗΤΑ'!M66)</f>
        <v>0.87576793178537748</v>
      </c>
      <c r="D66" s="10">
        <f>LN('3.ΡΕΥΣΤΟΤΗΤΑ'!N67/'3.ΡΕΥΣΤΟΤΗΤΑ'!N66)</f>
        <v>1.6307835798248245</v>
      </c>
      <c r="E66" s="10">
        <f>LN('3.ΡΕΥΣΤΟΤΗΤΑ'!O67/'3.ΡΕΥΣΤΟΤΗΤΑ'!O66)</f>
        <v>-0.14258824629185923</v>
      </c>
      <c r="F66" s="10">
        <f>LN('3.ΡΕΥΣΤΟΤΗΤΑ'!P67/'3.ΡΕΥΣΤΟΤΗΤΑ'!P66)</f>
        <v>-6.9426475263485804E-2</v>
      </c>
      <c r="G66" s="10">
        <f>LN('3.ΡΕΥΣΤΟΤΗΤΑ'!Q67/'3.ΡΕΥΣΤΟΤΗΤΑ'!Q66)</f>
        <v>0.76463766077737927</v>
      </c>
      <c r="H66" s="10">
        <f>LN('3.ΡΕΥΣΤΟΤΗΤΑ'!R67/'3.ΡΕΥΣΤΟΤΗΤΑ'!R66)</f>
        <v>0.31857676868843965</v>
      </c>
      <c r="I66" s="10">
        <f>LN('3.ΡΕΥΣΤΟΤΗΤΑ'!S67/'3.ΡΕΥΣΤΟΤΗΤΑ'!S66)</f>
        <v>-0.46111971398366386</v>
      </c>
      <c r="J66" s="10">
        <f>LN('3.ΡΕΥΣΤΟΤΗΤΑ'!T67/'3.ΡΕΥΣΤΟΤΗΤΑ'!T66)</f>
        <v>0.4032695704692501</v>
      </c>
      <c r="K66" s="10">
        <f>LN('3.ΡΕΥΣΤΟΤΗΤΑ'!U67/'3.ΡΕΥΣΤΟΤΗΤΑ'!U66)</f>
        <v>1.6178849002367093</v>
      </c>
      <c r="L66" s="10">
        <f>LN('3.ΡΕΥΣΤΟΤΗΤΑ'!V67/'3.ΡΕΥΣΤΟΤΗΤΑ'!V66)</f>
        <v>0.41833141056474882</v>
      </c>
      <c r="M66" s="10">
        <f>LN('3.ΡΕΥΣΤΟΤΗΤΑ'!W67/'3.ΡΕΥΣΤΟΤΗΤΑ'!W66)</f>
        <v>0.55867819572497623</v>
      </c>
      <c r="N66" s="10">
        <f>LN('3.ΡΕΥΣΤΟΤΗΤΑ'!X67/'3.ΡΕΥΣΤΟΤΗΤΑ'!X66)</f>
        <v>0.9997530066157857</v>
      </c>
      <c r="O66" s="10">
        <f>LN('3.ΡΕΥΣΤΟΤΗΤΑ'!Y67/'3.ΡΕΥΣΤΟΤΗΤΑ'!Y66)</f>
        <v>7.5577370500104726E-2</v>
      </c>
      <c r="P66" s="10">
        <f>LN('3.ΡΕΥΣΤΟΤΗΤΑ'!Z67/'3.ΡΕΥΣΤΟΤΗΤΑ'!Z66)</f>
        <v>1.897353549650308</v>
      </c>
    </row>
    <row r="67" spans="1:16" x14ac:dyDescent="0.25">
      <c r="A67" s="98">
        <v>42922</v>
      </c>
      <c r="B67" s="10">
        <f>LN('3.ΡΕΥΣΤΟΤΗΤΑ'!L68/'3.ΡΕΥΣΤΟΤΗΤΑ'!L67)</f>
        <v>-0.33246181238131456</v>
      </c>
      <c r="C67" s="10">
        <f>LN('3.ΡΕΥΣΤΟΤΗΤΑ'!M68/'3.ΡΕΥΣΤΟΤΗΤΑ'!M67)</f>
        <v>0.44012479492311096</v>
      </c>
      <c r="D67" s="10">
        <f>LN('3.ΡΕΥΣΤΟΤΗΤΑ'!N68/'3.ΡΕΥΣΤΟΤΗΤΑ'!N67)</f>
        <v>-0.80535496024026376</v>
      </c>
      <c r="E67" s="10">
        <f>LN('3.ΡΕΥΣΤΟΤΗΤΑ'!O68/'3.ΡΕΥΣΤΟΤΗΤΑ'!O67)</f>
        <v>0.20713235925418269</v>
      </c>
      <c r="F67" s="10">
        <f>LN('3.ΡΕΥΣΤΟΤΗΤΑ'!P68/'3.ΡΕΥΣΤΟΤΗΤΑ'!P67)</f>
        <v>0.18000342216401768</v>
      </c>
      <c r="G67" s="10">
        <f>LN('3.ΡΕΥΣΤΟΤΗΤΑ'!Q68/'3.ΡΕΥΣΤΟΤΗΤΑ'!Q67)</f>
        <v>0.29146618227073634</v>
      </c>
      <c r="H67" s="10">
        <f>LN('3.ΡΕΥΣΤΟΤΗΤΑ'!R68/'3.ΡΕΥΣΤΟΤΗΤΑ'!R67)</f>
        <v>0.64303440500269182</v>
      </c>
      <c r="I67" s="10">
        <f>LN('3.ΡΕΥΣΤΟΤΗΤΑ'!S68/'3.ΡΕΥΣΤΟΤΗΤΑ'!S67)</f>
        <v>0.13292677916584036</v>
      </c>
      <c r="J67" s="10">
        <f>LN('3.ΡΕΥΣΤΟΤΗΤΑ'!T68/'3.ΡΕΥΣΤΟΤΗΤΑ'!T67)</f>
        <v>-0.66718787464842888</v>
      </c>
      <c r="K67" s="10">
        <f>LN('3.ΡΕΥΣΤΟΤΗΤΑ'!U68/'3.ΡΕΥΣΤΟΤΗΤΑ'!U67)</f>
        <v>6.8617156121024855E-2</v>
      </c>
      <c r="L67" s="10">
        <f>LN('3.ΡΕΥΣΤΟΤΗΤΑ'!V68/'3.ΡΕΥΣΤΟΤΗΤΑ'!V67)</f>
        <v>-0.25565314434694025</v>
      </c>
      <c r="M67" s="10">
        <f>LN('3.ΡΕΥΣΤΟΤΗΤΑ'!W68/'3.ΡΕΥΣΤΟΤΗΤΑ'!W67)</f>
        <v>6.2787552542187527E-2</v>
      </c>
      <c r="N67" s="10">
        <f>LN('3.ΡΕΥΣΤΟΤΗΤΑ'!X68/'3.ΡΕΥΣΤΟΤΗΤΑ'!X67)</f>
        <v>0.74235930050060861</v>
      </c>
      <c r="O67" s="10">
        <f>LN('3.ΡΕΥΣΤΟΤΗΤΑ'!Y68/'3.ΡΕΥΣΤΟΤΗΤΑ'!Y67)</f>
        <v>-0.38270856869338471</v>
      </c>
      <c r="P67" s="10">
        <f>LN('3.ΡΕΥΣΤΟΤΗΤΑ'!Z68/'3.ΡΕΥΣΤΟΤΗΤΑ'!Z67)</f>
        <v>-0.96582274684690905</v>
      </c>
    </row>
    <row r="68" spans="1:16" x14ac:dyDescent="0.25">
      <c r="A68" s="98">
        <v>42923</v>
      </c>
      <c r="B68" s="10">
        <f>LN('3.ΡΕΥΣΤΟΤΗΤΑ'!L69/'3.ΡΕΥΣΤΟΤΗΤΑ'!L68)</f>
        <v>-0.68767374615815868</v>
      </c>
      <c r="C68" s="10">
        <f>LN('3.ΡΕΥΣΤΟΤΗΤΑ'!M69/'3.ΡΕΥΣΤΟΤΗΤΑ'!M68)</f>
        <v>-0.32788704943341335</v>
      </c>
      <c r="D68" s="10">
        <f>LN('3.ΡΕΥΣΤΟΤΗΤΑ'!N69/'3.ΡΕΥΣΤΟΤΗΤΑ'!N68)</f>
        <v>-0.21237378393270614</v>
      </c>
      <c r="E68" s="10">
        <f>LN('3.ΡΕΥΣΤΟΤΗΤΑ'!O69/'3.ΡΕΥΣΤΟΤΗΤΑ'!O68)</f>
        <v>-0.69247638849709425</v>
      </c>
      <c r="F68" s="10">
        <f>LN('3.ΡΕΥΣΤΟΤΗΤΑ'!P69/'3.ΡΕΥΣΤΟΤΗΤΑ'!P68)</f>
        <v>0.6252018250867275</v>
      </c>
      <c r="G68" s="10">
        <f>LN('3.ΡΕΥΣΤΟΤΗΤΑ'!Q69/'3.ΡΕΥΣΤΟΤΗΤΑ'!Q68)</f>
        <v>-0.73002364529285668</v>
      </c>
      <c r="H68" s="10">
        <f>LN('3.ΡΕΥΣΤΟΤΗΤΑ'!R69/'3.ΡΕΥΣΤΟΤΗΤΑ'!R68)</f>
        <v>-1.5632454691599085</v>
      </c>
      <c r="I68" s="10">
        <f>LN('3.ΡΕΥΣΤΟΤΗΤΑ'!S69/'3.ΡΕΥΣΤΟΤΗΤΑ'!S68)</f>
        <v>-0.50795142530528414</v>
      </c>
      <c r="J68" s="10">
        <f>LN('3.ΡΕΥΣΤΟΤΗΤΑ'!T69/'3.ΡΕΥΣΤΟΤΗΤΑ'!T68)</f>
        <v>-1.0981608964719058</v>
      </c>
      <c r="K68" s="10">
        <f>LN('3.ΡΕΥΣΤΟΤΗΤΑ'!U69/'3.ΡΕΥΣΤΟΤΗΤΑ'!U68)</f>
        <v>-1.4345782629345756</v>
      </c>
      <c r="L68" s="10">
        <f>LN('3.ΡΕΥΣΤΟΤΗΤΑ'!V69/'3.ΡΕΥΣΤΟΤΗΤΑ'!V68)</f>
        <v>-0.42634564873039077</v>
      </c>
      <c r="M68" s="10">
        <f>LN('3.ΡΕΥΣΤΟΤΗΤΑ'!W69/'3.ΡΕΥΣΤΟΤΗΤΑ'!W68)</f>
        <v>-0.59293275605297346</v>
      </c>
      <c r="N68" s="10">
        <f>LN('3.ΡΕΥΣΤΟΤΗΤΑ'!X69/'3.ΡΕΥΣΤΟΤΗΤΑ'!X68)</f>
        <v>-0.88932009575110504</v>
      </c>
      <c r="O68" s="10">
        <f>LN('3.ΡΕΥΣΤΟΤΗΤΑ'!Y69/'3.ΡΕΥΣΤΟΤΗΤΑ'!Y68)</f>
        <v>-0.16289515393553594</v>
      </c>
      <c r="P68" s="10">
        <f>LN('3.ΡΕΥΣΤΟΤΗΤΑ'!Z69/'3.ΡΕΥΣΤΟΤΗΤΑ'!Z68)</f>
        <v>-0.89353096178275127</v>
      </c>
    </row>
    <row r="69" spans="1:16" x14ac:dyDescent="0.25">
      <c r="A69" s="98">
        <v>42926</v>
      </c>
      <c r="B69" s="10">
        <f>LN('3.ΡΕΥΣΤΟΤΗΤΑ'!L70/'3.ΡΕΥΣΤΟΤΗΤΑ'!L69)</f>
        <v>0.22696769366754874</v>
      </c>
      <c r="C69" s="10">
        <f>LN('3.ΡΕΥΣΤΟΤΗΤΑ'!M70/'3.ΡΕΥΣΤΟΤΗΤΑ'!M69)</f>
        <v>-0.77815929870490386</v>
      </c>
      <c r="D69" s="10">
        <f>LN('3.ΡΕΥΣΤΟΤΗΤΑ'!N70/'3.ΡΕΥΣΤΟΤΗΤΑ'!N69)</f>
        <v>-0.53125223576251679</v>
      </c>
      <c r="E69" s="10">
        <f>LN('3.ΡΕΥΣΤΟΤΗΤΑ'!O70/'3.ΡΕΥΣΤΟΤΗΤΑ'!O69)</f>
        <v>0.55286583289424973</v>
      </c>
      <c r="F69" s="10">
        <f>LN('3.ΡΕΥΣΤΟΤΗΤΑ'!P70/'3.ΡΕΥΣΤΟΤΗΤΑ'!P69)</f>
        <v>-1.9431636635278842</v>
      </c>
      <c r="G69" s="10">
        <f>LN('3.ΡΕΥΣΤΟΤΗΤΑ'!Q70/'3.ΡΕΥΣΤΟΤΗΤΑ'!Q69)</f>
        <v>4.849871131925431E-3</v>
      </c>
      <c r="H69" s="10">
        <f>LN('3.ΡΕΥΣΤΟΤΗΤΑ'!R70/'3.ΡΕΥΣΤΟΤΗΤΑ'!R69)</f>
        <v>1.1243531544518341</v>
      </c>
      <c r="I69" s="10">
        <f>LN('3.ΡΕΥΣΤΟΤΗΤΑ'!S70/'3.ΡΕΥΣΤΟΤΗΤΑ'!S69)</f>
        <v>2.3676087927751659E-2</v>
      </c>
      <c r="J69" s="10">
        <f>LN('3.ΡΕΥΣΤΟΤΗΤΑ'!T70/'3.ΡΕΥΣΤΟΤΗΤΑ'!T69)</f>
        <v>0.74891529413903168</v>
      </c>
      <c r="K69" s="10">
        <f>LN('3.ΡΕΥΣΤΟΤΗΤΑ'!U70/'3.ΡΕΥΣΤΟΤΗΤΑ'!U69)</f>
        <v>0.50923321602798388</v>
      </c>
      <c r="L69" s="10">
        <f>LN('3.ΡΕΥΣΤΟΤΗΤΑ'!V70/'3.ΡΕΥΣΤΟΤΗΤΑ'!V69)</f>
        <v>0.22473016123388315</v>
      </c>
      <c r="M69" s="10">
        <f>LN('3.ΡΕΥΣΤΟΤΗΤΑ'!W70/'3.ΡΕΥΣΤΟΤΗΤΑ'!W69)</f>
        <v>7.0340954117133384E-2</v>
      </c>
      <c r="N69" s="10">
        <f>LN('3.ΡΕΥΣΤΟΤΗΤΑ'!X70/'3.ΡΕΥΣΤΟΤΗΤΑ'!X69)</f>
        <v>-0.43811439410059982</v>
      </c>
      <c r="O69" s="10">
        <f>LN('3.ΡΕΥΣΤΟΤΗΤΑ'!Y70/'3.ΡΕΥΣΤΟΤΗΤΑ'!Y69)</f>
        <v>0.44799442454631844</v>
      </c>
      <c r="P69" s="10">
        <f>LN('3.ΡΕΥΣΤΟΤΗΤΑ'!Z70/'3.ΡΕΥΣΤΟΤΗΤΑ'!Z69)</f>
        <v>1.0529474495791455</v>
      </c>
    </row>
    <row r="70" spans="1:16" x14ac:dyDescent="0.25">
      <c r="A70" s="98">
        <v>42927</v>
      </c>
      <c r="B70" s="10">
        <f>LN('3.ΡΕΥΣΤΟΤΗΤΑ'!L71/'3.ΡΕΥΣΤΟΤΗΤΑ'!L70)</f>
        <v>0.63706531898249996</v>
      </c>
      <c r="C70" s="10">
        <f>LN('3.ΡΕΥΣΤΟΤΗΤΑ'!M71/'3.ΡΕΥΣΤΟΤΗΤΑ'!M70)</f>
        <v>0.21829318335823844</v>
      </c>
      <c r="D70" s="10">
        <f>LN('3.ΡΕΥΣΤΟΤΗΤΑ'!N71/'3.ΡΕΥΣΤΟΤΗΤΑ'!N70)</f>
        <v>1.439002984716278</v>
      </c>
      <c r="E70" s="10">
        <f>LN('3.ΡΕΥΣΤΟΤΗΤΑ'!O71/'3.ΡΕΥΣΤΟΤΗΤΑ'!O70)</f>
        <v>-0.69188456021437805</v>
      </c>
      <c r="F70" s="10">
        <f>LN('3.ΡΕΥΣΤΟΤΗΤΑ'!P71/'3.ΡΕΥΣΤΟΤΗΤΑ'!P70)</f>
        <v>2.2191556737519005E-2</v>
      </c>
      <c r="G70" s="10">
        <f>LN('3.ΡΕΥΣΤΟΤΗΤΑ'!Q71/'3.ΡΕΥΣΤΟΤΗΤΑ'!Q70)</f>
        <v>-0.28859375889481353</v>
      </c>
      <c r="H70" s="10">
        <f>LN('3.ΡΕΥΣΤΟΤΗΤΑ'!R71/'3.ΡΕΥΣΤΟΤΗΤΑ'!R70)</f>
        <v>0.51755578608274233</v>
      </c>
      <c r="I70" s="10">
        <f>LN('3.ΡΕΥΣΤΟΤΗΤΑ'!S71/'3.ΡΕΥΣΤΟΤΗΤΑ'!S70)</f>
        <v>-9.831030684929111E-2</v>
      </c>
      <c r="J70" s="10">
        <f>LN('3.ΡΕΥΣΤΟΤΗΤΑ'!T71/'3.ΡΕΥΣΤΟΤΗΤΑ'!T70)</f>
        <v>0.75372935155676313</v>
      </c>
      <c r="K70" s="10">
        <f>LN('3.ΡΕΥΣΤΟΤΗΤΑ'!U71/'3.ΡΕΥΣΤΟΤΗΤΑ'!U70)</f>
        <v>0.60841766067845782</v>
      </c>
      <c r="L70" s="10">
        <f>LN('3.ΡΕΥΣΤΟΤΗΤΑ'!V71/'3.ΡΕΥΣΤΟΤΗΤΑ'!V70)</f>
        <v>-0.17860361402822561</v>
      </c>
      <c r="M70" s="10">
        <f>LN('3.ΡΕΥΣΤΟΤΗΤΑ'!W71/'3.ΡΕΥΣΤΟΤΗΤΑ'!W70)</f>
        <v>0.91616255242992883</v>
      </c>
      <c r="N70" s="10">
        <f>LN('3.ΡΕΥΣΤΟΤΗΤΑ'!X71/'3.ΡΕΥΣΤΟΤΗΤΑ'!X70)</f>
        <v>-3.7633489338236376E-2</v>
      </c>
      <c r="O70" s="10">
        <f>LN('3.ΡΕΥΣΤΟΤΗΤΑ'!Y71/'3.ΡΕΥΣΤΟΤΗΤΑ'!Y70)</f>
        <v>-0.37236062197231917</v>
      </c>
      <c r="P70" s="10">
        <f>LN('3.ΡΕΥΣΤΟΤΗΤΑ'!Z71/'3.ΡΕΥΣΤΟΤΗΤΑ'!Z70)</f>
        <v>0.46790697330776493</v>
      </c>
    </row>
    <row r="71" spans="1:16" x14ac:dyDescent="0.25">
      <c r="A71" s="98">
        <v>42928</v>
      </c>
      <c r="B71" s="10">
        <f>LN('3.ΡΕΥΣΤΟΤΗΤΑ'!L72/'3.ΡΕΥΣΤΟΤΗΤΑ'!L71)</f>
        <v>-1.0845785162937094</v>
      </c>
      <c r="C71" s="10">
        <f>LN('3.ΡΕΥΣΤΟΤΗΤΑ'!M72/'3.ΡΕΥΣΤΟΤΗΤΑ'!M71)</f>
        <v>-0.84601991404008881</v>
      </c>
      <c r="D71" s="10">
        <f>LN('3.ΡΕΥΣΤΟΤΗΤΑ'!N72/'3.ΡΕΥΣΤΟΤΗΤΑ'!N71)</f>
        <v>-0.91472994769697102</v>
      </c>
      <c r="E71" s="10">
        <f>LN('3.ΡΕΥΣΤΟΤΗΤΑ'!O72/'3.ΡΕΥΣΤΟΤΗΤΑ'!O71)</f>
        <v>0.70082343541344505</v>
      </c>
      <c r="F71" s="10">
        <f>LN('3.ΡΕΥΣΤΟΤΗΤΑ'!P72/'3.ΡΕΥΣΤΟΤΗΤΑ'!P71)</f>
        <v>0.88128740176729192</v>
      </c>
      <c r="G71" s="10">
        <f>LN('3.ΡΕΥΣΤΟΤΗΤΑ'!Q72/'3.ΡΕΥΣΤΟΤΗΤΑ'!Q71)</f>
        <v>0.7985917020982326</v>
      </c>
      <c r="H71" s="10">
        <f>LN('3.ΡΕΥΣΤΟΤΗΤΑ'!R72/'3.ΡΕΥΣΤΟΤΗΤΑ'!R71)</f>
        <v>-0.18481283359305092</v>
      </c>
      <c r="I71" s="10">
        <f>LN('3.ΡΕΥΣΤΟΤΗΤΑ'!S72/'3.ΡΕΥΣΤΟΤΗΤΑ'!S71)</f>
        <v>0.49325047894448321</v>
      </c>
      <c r="J71" s="10">
        <f>LN('3.ΡΕΥΣΤΟΤΗΤΑ'!T72/'3.ΡΕΥΣΤΟΤΗΤΑ'!T71)</f>
        <v>-0.56545347009683933</v>
      </c>
      <c r="K71" s="10">
        <f>LN('3.ΡΕΥΣΤΟΤΗΤΑ'!U72/'3.ΡΕΥΣΤΟΤΗΤΑ'!U71)</f>
        <v>-0.37590145575330924</v>
      </c>
      <c r="L71" s="10">
        <f>LN('3.ΡΕΥΣΤΟΤΗΤΑ'!V72/'3.ΡΕΥΣΤΟΤΗΤΑ'!V71)</f>
        <v>-5.3232775293953143E-2</v>
      </c>
      <c r="M71" s="10">
        <f>LN('3.ΡΕΥΣΤΟΤΗΤΑ'!W72/'3.ΡΕΥΣΤΟΤΗΤΑ'!W71)</f>
        <v>0.16397159364293204</v>
      </c>
      <c r="N71" s="10">
        <f>LN('3.ΡΕΥΣΤΟΤΗΤΑ'!X72/'3.ΡΕΥΣΤΟΤΗΤΑ'!X71)</f>
        <v>0.73242084185305723</v>
      </c>
      <c r="O71" s="10">
        <f>LN('3.ΡΕΥΣΤΟΤΗΤΑ'!Y72/'3.ΡΕΥΣΤΟΤΗΤΑ'!Y71)</f>
        <v>0.10596034920515775</v>
      </c>
      <c r="P71" s="10">
        <f>LN('3.ΡΕΥΣΤΟΤΗΤΑ'!Z72/'3.ΡΕΥΣΤΟΤΗΤΑ'!Z71)</f>
        <v>-1.1939097866467587</v>
      </c>
    </row>
    <row r="72" spans="1:16" x14ac:dyDescent="0.25">
      <c r="A72" s="98">
        <v>42929</v>
      </c>
      <c r="B72" s="10">
        <f>LN('3.ΡΕΥΣΤΟΤΗΤΑ'!L73/'3.ΡΕΥΣΤΟΤΗΤΑ'!L72)</f>
        <v>0.30341812619462938</v>
      </c>
      <c r="C72" s="10">
        <f>LN('3.ΡΕΥΣΤΟΤΗΤΑ'!M73/'3.ΡΕΥΣΤΟΤΗΤΑ'!M72)</f>
        <v>0.15987954530928541</v>
      </c>
      <c r="D72" s="10">
        <f>LN('3.ΡΕΥΣΤΟΤΗΤΑ'!N73/'3.ΡΕΥΣΤΟΤΗΤΑ'!N72)</f>
        <v>0.13759352808133496</v>
      </c>
      <c r="E72" s="10">
        <f>LN('3.ΡΕΥΣΤΟΤΗΤΑ'!O73/'3.ΡΕΥΣΤΟΤΗΤΑ'!O72)</f>
        <v>-0.75220900078776765</v>
      </c>
      <c r="F72" s="10">
        <f>LN('3.ΡΕΥΣΤΟΤΗΤΑ'!P73/'3.ΡΕΥΣΤΟΤΗΤΑ'!P72)</f>
        <v>0.45137237448475309</v>
      </c>
      <c r="G72" s="10">
        <f>LN('3.ΡΕΥΣΤΟΤΗΤΑ'!Q73/'3.ΡΕΥΣΤΟΤΗΤΑ'!Q72)</f>
        <v>-0.36600660887712394</v>
      </c>
      <c r="H72" s="10">
        <f>LN('3.ΡΕΥΣΤΟΤΗΤΑ'!R73/'3.ΡΕΥΣΤΟΤΗΤΑ'!R72)</f>
        <v>0.54689057804136498</v>
      </c>
      <c r="I72" s="10">
        <f>LN('3.ΡΕΥΣΤΟΤΗΤΑ'!S73/'3.ΡΕΥΣΤΟΤΗΤΑ'!S72)</f>
        <v>0.69213041748524373</v>
      </c>
      <c r="J72" s="10">
        <f>LN('3.ΡΕΥΣΤΟΤΗΤΑ'!T73/'3.ΡΕΥΣΤΟΤΗΤΑ'!T72)</f>
        <v>0.61349314421243106</v>
      </c>
      <c r="K72" s="10">
        <f>LN('3.ΡΕΥΣΤΟΤΗΤΑ'!U73/'3.ΡΕΥΣΤΟΤΗΤΑ'!U72)</f>
        <v>-3.0250787341444096E-2</v>
      </c>
      <c r="L72" s="10">
        <f>LN('3.ΡΕΥΣΤΟΤΗΤΑ'!V73/'3.ΡΕΥΣΤΟΤΗΤΑ'!V72)</f>
        <v>-0.2080051515286499</v>
      </c>
      <c r="M72" s="10">
        <f>LN('3.ΡΕΥΣΤΟΤΗΤΑ'!W73/'3.ΡΕΥΣΤΟΤΗΤΑ'!W72)</f>
        <v>6.3905294690777534E-2</v>
      </c>
      <c r="N72" s="10">
        <f>LN('3.ΡΕΥΣΤΟΤΗΤΑ'!X73/'3.ΡΕΥΣΤΟΤΗΤΑ'!X72)</f>
        <v>-0.7525178615016207</v>
      </c>
      <c r="O72" s="10">
        <f>LN('3.ΡΕΥΣΤΟΤΗΤΑ'!Y73/'3.ΡΕΥΣΤΟΤΗΤΑ'!Y72)</f>
        <v>1.5135619255435278E-2</v>
      </c>
      <c r="P72" s="10">
        <f>LN('3.ΡΕΥΣΤΟΤΗΤΑ'!Z73/'3.ΡΕΥΣΤΟΤΗΤΑ'!Z72)</f>
        <v>-1.3674317436214134</v>
      </c>
    </row>
    <row r="73" spans="1:16" x14ac:dyDescent="0.25">
      <c r="A73" s="98">
        <v>42930</v>
      </c>
      <c r="B73" s="10">
        <f>LN('3.ΡΕΥΣΤΟΤΗΤΑ'!L74/'3.ΡΕΥΣΤΟΤΗΤΑ'!L73)</f>
        <v>0.12331648657954064</v>
      </c>
      <c r="C73" s="10">
        <f>LN('3.ΡΕΥΣΤΟΤΗΤΑ'!M74/'3.ΡΕΥΣΤΟΤΗΤΑ'!M73)</f>
        <v>0.31068111680178795</v>
      </c>
      <c r="D73" s="10">
        <f>LN('3.ΡΕΥΣΤΟΤΗΤΑ'!N74/'3.ΡΕΥΣΤΟΤΗΤΑ'!N73)</f>
        <v>-0.4586046782345054</v>
      </c>
      <c r="E73" s="10">
        <f>LN('3.ΡΕΥΣΤΟΤΗΤΑ'!O74/'3.ΡΕΥΣΤΟΤΗΤΑ'!O73)</f>
        <v>0.27012327037660649</v>
      </c>
      <c r="F73" s="10">
        <f>LN('3.ΡΕΥΣΤΟΤΗΤΑ'!P74/'3.ΡΕΥΣΤΟΤΗΤΑ'!P73)</f>
        <v>-0.46984905486912759</v>
      </c>
      <c r="G73" s="10">
        <f>LN('3.ΡΕΥΣΤΟΤΗΤΑ'!Q74/'3.ΡΕΥΣΤΟΤΗΤΑ'!Q73)</f>
        <v>6.5549324364615386E-2</v>
      </c>
      <c r="H73" s="10">
        <f>LN('3.ΡΕΥΣΤΟΤΗΤΑ'!R74/'3.ΡΕΥΣΤΟΤΗΤΑ'!R73)</f>
        <v>-0.4875767156976123</v>
      </c>
      <c r="I73" s="10">
        <f>LN('3.ΡΕΥΣΤΟΤΗΤΑ'!S74/'3.ΡΕΥΣΤΟΤΗΤΑ'!S73)</f>
        <v>0.34085301952363356</v>
      </c>
      <c r="J73" s="10">
        <f>LN('3.ΡΕΥΣΤΟΤΗΤΑ'!T74/'3.ΡΕΥΣΤΟΤΗΤΑ'!T73)</f>
        <v>-0.47954721296258346</v>
      </c>
      <c r="K73" s="10">
        <f>LN('3.ΡΕΥΣΤΟΤΗΤΑ'!U74/'3.ΡΕΥΣΤΟΤΗΤΑ'!U73)</f>
        <v>0.19904752383846216</v>
      </c>
      <c r="L73" s="10">
        <f>LN('3.ΡΕΥΣΤΟΤΗΤΑ'!V74/'3.ΡΕΥΣΤΟΤΗΤΑ'!V73)</f>
        <v>0.10049726797409585</v>
      </c>
      <c r="M73" s="10">
        <f>LN('3.ΡΕΥΣΤΟΤΗΤΑ'!W74/'3.ΡΕΥΣΤΟΤΗΤΑ'!W73)</f>
        <v>-1.3705762050423231</v>
      </c>
      <c r="N73" s="10">
        <f>LN('3.ΡΕΥΣΤΟΤΗΤΑ'!X74/'3.ΡΕΥΣΤΟΤΗΤΑ'!X73)</f>
        <v>4.4381486046600419E-3</v>
      </c>
      <c r="O73" s="10">
        <f>LN('3.ΡΕΥΣΤΟΤΗΤΑ'!Y74/'3.ΡΕΥΣΤΟΤΗΤΑ'!Y73)</f>
        <v>1.2124599061239412</v>
      </c>
      <c r="P73" s="10">
        <f>LN('3.ΡΕΥΣΤΟΤΗΤΑ'!Z74/'3.ΡΕΥΣΤΟΤΗΤΑ'!Z73)</f>
        <v>1.0485790524099465</v>
      </c>
    </row>
    <row r="74" spans="1:16" x14ac:dyDescent="0.25">
      <c r="A74" s="98">
        <v>42933</v>
      </c>
      <c r="B74" s="10">
        <f>LN('3.ΡΕΥΣΤΟΤΗΤΑ'!L75/'3.ΡΕΥΣΤΟΤΗΤΑ'!L74)</f>
        <v>1.0394466941269542</v>
      </c>
      <c r="C74" s="10">
        <f>LN('3.ΡΕΥΣΤΟΤΗΤΑ'!M75/'3.ΡΕΥΣΤΟΤΗΤΑ'!M74)</f>
        <v>-1.0072936210527244</v>
      </c>
      <c r="D74" s="10">
        <f>LN('3.ΡΕΥΣΤΟΤΗΤΑ'!N75/'3.ΡΕΥΣΤΟΤΗΤΑ'!N74)</f>
        <v>-1.0983137366432023</v>
      </c>
      <c r="E74" s="10">
        <f>LN('3.ΡΕΥΣΤΟΤΗΤΑ'!O75/'3.ΡΕΥΣΤΟΤΗΤΑ'!O74)</f>
        <v>-0.64732539951800194</v>
      </c>
      <c r="F74" s="10">
        <f>LN('3.ΡΕΥΣΤΟΤΗΤΑ'!P75/'3.ΡΕΥΣΤΟΤΗΤΑ'!P74)</f>
        <v>-0.52108975506904676</v>
      </c>
      <c r="G74" s="10">
        <f>LN('3.ΡΕΥΣΤΟΤΗΤΑ'!Q75/'3.ΡΕΥΣΤΟΤΗΤΑ'!Q74)</f>
        <v>-1.2140534412624431</v>
      </c>
      <c r="H74" s="10">
        <f>LN('3.ΡΕΥΣΤΟΤΗΤΑ'!R75/'3.ΡΕΥΣΤΟΤΗΤΑ'!R74)</f>
        <v>0.20267386533413237</v>
      </c>
      <c r="I74" s="10">
        <f>LN('3.ΡΕΥΣΤΟΤΗΤΑ'!S75/'3.ΡΕΥΣΤΟΤΗΤΑ'!S74)</f>
        <v>-1.2548956754607952</v>
      </c>
      <c r="J74" s="10">
        <f>LN('3.ΡΕΥΣΤΟΤΗΤΑ'!T75/'3.ΡΕΥΣΤΟΤΗΤΑ'!T74)</f>
        <v>0.36157760049186649</v>
      </c>
      <c r="K74" s="10">
        <f>LN('3.ΡΕΥΣΤΟΤΗΤΑ'!U75/'3.ΡΕΥΣΤΟΤΗΤΑ'!U74)</f>
        <v>-0.66057626242961709</v>
      </c>
      <c r="L74" s="10">
        <f>LN('3.ΡΕΥΣΤΟΤΗΤΑ'!V75/'3.ΡΕΥΣΤΟΤΗΤΑ'!V74)</f>
        <v>-0.10280591755214903</v>
      </c>
      <c r="M74" s="10">
        <f>LN('3.ΡΕΥΣΤΟΤΗΤΑ'!W75/'3.ΡΕΥΣΤΟΤΗΤΑ'!W74)</f>
        <v>0.33833103584458391</v>
      </c>
      <c r="N74" s="10">
        <f>LN('3.ΡΕΥΣΤΟΤΗΤΑ'!X75/'3.ΡΕΥΣΤΟΤΗΤΑ'!X74)</f>
        <v>-0.96854129464869887</v>
      </c>
      <c r="O74" s="10">
        <f>LN('3.ΡΕΥΣΤΟΤΗΤΑ'!Y75/'3.ΡΕΥΣΤΟΤΗΤΑ'!Y74)</f>
        <v>-0.59693936071355813</v>
      </c>
      <c r="P74" s="10">
        <f>LN('3.ΡΕΥΣΤΟΤΗΤΑ'!Z75/'3.ΡΕΥΣΤΟΤΗΤΑ'!Z74)</f>
        <v>1.6161077116070452</v>
      </c>
    </row>
    <row r="75" spans="1:16" x14ac:dyDescent="0.25">
      <c r="A75" s="98">
        <v>42934</v>
      </c>
      <c r="B75" s="10">
        <f>LN('3.ΡΕΥΣΤΟΤΗΤΑ'!L76/'3.ΡΕΥΣΤΟΤΗΤΑ'!L75)</f>
        <v>-2.3829408400590046</v>
      </c>
      <c r="C75" s="10">
        <f>LN('3.ΡΕΥΣΤΟΤΗΤΑ'!M76/'3.ΡΕΥΣΤΟΤΗΤΑ'!M75)</f>
        <v>0.73039520084054144</v>
      </c>
      <c r="D75" s="10">
        <f>LN('3.ΡΕΥΣΤΟΤΗΤΑ'!N76/'3.ΡΕΥΣΤΟΤΗΤΑ'!N75)</f>
        <v>1.2955855192033738</v>
      </c>
      <c r="E75" s="10">
        <f>LN('3.ΡΕΥΣΤΟΤΗΤΑ'!O76/'3.ΡΕΥΣΤΟΤΗΤΑ'!O75)</f>
        <v>0.47823155288983393</v>
      </c>
      <c r="F75" s="10">
        <f>LN('3.ΡΕΥΣΤΟΤΗΤΑ'!P76/'3.ΡΕΥΣΤΟΤΗΤΑ'!P75)</f>
        <v>0.64501117477963432</v>
      </c>
      <c r="G75" s="10">
        <f>LN('3.ΡΕΥΣΤΟΤΗΤΑ'!Q76/'3.ΡΕΥΣΤΟΤΗΤΑ'!Q75)</f>
        <v>0.99600547480776214</v>
      </c>
      <c r="H75" s="10">
        <f>LN('3.ΡΕΥΣΤΟΤΗΤΑ'!R76/'3.ΡΕΥΣΤΟΤΗΤΑ'!R75)</f>
        <v>-0.27619499146969856</v>
      </c>
      <c r="I75" s="10">
        <f>LN('3.ΡΕΥΣΤΟΤΗΤΑ'!S76/'3.ΡΕΥΣΤΟΤΗΤΑ'!S75)</f>
        <v>0.43645113727026763</v>
      </c>
      <c r="J75" s="10">
        <f>LN('3.ΡΕΥΣΤΟΤΗΤΑ'!T76/'3.ΡΕΥΣΤΟΤΗΤΑ'!T75)</f>
        <v>1.3292015518227007</v>
      </c>
      <c r="K75" s="10">
        <f>LN('3.ΡΕΥΣΤΟΤΗΤΑ'!U76/'3.ΡΕΥΣΤΟΤΗΤΑ'!U75)</f>
        <v>0.10323671941875601</v>
      </c>
      <c r="L75" s="10">
        <f>LN('3.ΡΕΥΣΤΟΤΗΤΑ'!V76/'3.ΡΕΥΣΤΟΤΗΤΑ'!V75)</f>
        <v>0.11911559926138124</v>
      </c>
      <c r="M75" s="10">
        <f>LN('3.ΡΕΥΣΤΟΤΗΤΑ'!W76/'3.ΡΕΥΣΤΟΤΗΤΑ'!W75)</f>
        <v>9.3801678362279942E-2</v>
      </c>
      <c r="N75" s="10">
        <f>LN('3.ΡΕΥΣΤΟΤΗΤΑ'!X76/'3.ΡΕΥΣΤΟΤΗΤΑ'!X75)</f>
        <v>0.52895531911762006</v>
      </c>
      <c r="O75" s="10">
        <f>LN('3.ΡΕΥΣΤΟΤΗΤΑ'!Y76/'3.ΡΕΥΣΤΟΤΗΤΑ'!Y75)</f>
        <v>-0.50299744912051458</v>
      </c>
      <c r="P75" s="10">
        <f>LN('3.ΡΕΥΣΤΟΤΗΤΑ'!Z76/'3.ΡΕΥΣΤΟΤΗΤΑ'!Z75)</f>
        <v>-1.944196107784361</v>
      </c>
    </row>
    <row r="76" spans="1:16" x14ac:dyDescent="0.25">
      <c r="A76" s="98">
        <v>42935</v>
      </c>
      <c r="B76" s="10">
        <f>LN('3.ΡΕΥΣΤΟΤΗΤΑ'!L77/'3.ΡΕΥΣΤΟΤΗΤΑ'!L76)</f>
        <v>1.4606216926613576</v>
      </c>
      <c r="C76" s="10">
        <f>LN('3.ΡΕΥΣΤΟΤΗΤΑ'!M77/'3.ΡΕΥΣΤΟΤΗΤΑ'!M76)</f>
        <v>9.3260023083925545E-2</v>
      </c>
      <c r="D76" s="10">
        <f>LN('3.ΡΕΥΣΤΟΤΗΤΑ'!N77/'3.ΡΕΥΣΤΟΤΗΤΑ'!N76)</f>
        <v>-9.212030636677089E-2</v>
      </c>
      <c r="E76" s="10">
        <f>LN('3.ΡΕΥΣΤΟΤΗΤΑ'!O77/'3.ΡΕΥΣΤΟΤΗΤΑ'!O76)</f>
        <v>-0.43797633140517189</v>
      </c>
      <c r="F76" s="10">
        <f>LN('3.ΡΕΥΣΤΟΤΗΤΑ'!P77/'3.ΡΕΥΣΤΟΤΗΤΑ'!P76)</f>
        <v>-1.0235206989190517</v>
      </c>
      <c r="G76" s="10">
        <f>LN('3.ΡΕΥΣΤΟΤΗΤΑ'!Q77/'3.ΡΕΥΣΤΟΤΗΤΑ'!Q76)</f>
        <v>0.24369316647270645</v>
      </c>
      <c r="H76" s="10">
        <f>LN('3.ΡΕΥΣΤΟΤΗΤΑ'!R77/'3.ΡΕΥΣΤΟΤΗΤΑ'!R76)</f>
        <v>-8.243635189669335E-2</v>
      </c>
      <c r="I76" s="10">
        <f>LN('3.ΡΕΥΣΤΟΤΗΤΑ'!S77/'3.ΡΕΥΣΤΟΤΗΤΑ'!S76)</f>
        <v>-0.3578776879706238</v>
      </c>
      <c r="J76" s="10">
        <f>LN('3.ΡΕΥΣΤΟΤΗΤΑ'!T77/'3.ΡΕΥΣΤΟΤΗΤΑ'!T76)</f>
        <v>-1.2096135675888109</v>
      </c>
      <c r="K76" s="10">
        <f>LN('3.ΡΕΥΣΤΟΤΗΤΑ'!U77/'3.ΡΕΥΣΤΟΤΗΤΑ'!U76)</f>
        <v>-0.11319993823045685</v>
      </c>
      <c r="L76" s="10">
        <f>LN('3.ΡΕΥΣΤΟΤΗΤΑ'!V77/'3.ΡΕΥΣΤΟΤΗΤΑ'!V76)</f>
        <v>-2.212040718698698E-3</v>
      </c>
      <c r="M76" s="10">
        <f>LN('3.ΡΕΥΣΤΟΤΗΤΑ'!W77/'3.ΡΕΥΣΤΟΤΗΤΑ'!W76)</f>
        <v>0.70629322801048522</v>
      </c>
      <c r="N76" s="10">
        <f>LN('3.ΡΕΥΣΤΟΤΗΤΑ'!X77/'3.ΡΕΥΣΤΟΤΗΤΑ'!X76)</f>
        <v>0.49866997942369279</v>
      </c>
      <c r="O76" s="10">
        <f>LN('3.ΡΕΥΣΤΟΤΗΤΑ'!Y77/'3.ΡΕΥΣΤΟΤΗΤΑ'!Y76)</f>
        <v>0.47839439487443852</v>
      </c>
      <c r="P76" s="10">
        <f>LN('3.ΡΕΥΣΤΟΤΗΤΑ'!Z77/'3.ΡΕΥΣΤΟΤΗΤΑ'!Z76)</f>
        <v>1.2093032276877222</v>
      </c>
    </row>
    <row r="77" spans="1:16" x14ac:dyDescent="0.25">
      <c r="A77" s="98">
        <v>42936</v>
      </c>
      <c r="B77" s="10">
        <f>LN('3.ΡΕΥΣΤΟΤΗΤΑ'!L78/'3.ΡΕΥΣΤΟΤΗΤΑ'!L77)</f>
        <v>-0.31159648702075526</v>
      </c>
      <c r="C77" s="10">
        <f>LN('3.ΡΕΥΣΤΟΤΗΤΑ'!M78/'3.ΡΕΥΣΤΟΤΗΤΑ'!M77)</f>
        <v>0.17586172531187663</v>
      </c>
      <c r="D77" s="10">
        <f>LN('3.ΡΕΥΣΤΟΤΗΤΑ'!N78/'3.ΡΕΥΣΤΟΤΗΤΑ'!N77)</f>
        <v>0.22527370633210972</v>
      </c>
      <c r="E77" s="10">
        <f>LN('3.ΡΕΥΣΤΟΤΗΤΑ'!O78/'3.ΡΕΥΣΤΟΤΗΤΑ'!O77)</f>
        <v>-0.16964236490271625</v>
      </c>
      <c r="F77" s="10">
        <f>LN('3.ΡΕΥΣΤΟΤΗΤΑ'!P78/'3.ΡΕΥΣΤΟΤΗΤΑ'!P77)</f>
        <v>1.5076968743213874</v>
      </c>
      <c r="G77" s="10">
        <f>LN('3.ΡΕΥΣΤΟΤΗΤΑ'!Q78/'3.ΡΕΥΣΤΟΤΗΤΑ'!Q77)</f>
        <v>-0.52241239943944107</v>
      </c>
      <c r="H77" s="10">
        <f>LN('3.ΡΕΥΣΤΟΤΗΤΑ'!R78/'3.ΡΕΥΣΤΟΤΗΤΑ'!R77)</f>
        <v>0.17312021124154209</v>
      </c>
      <c r="I77" s="10">
        <f>LN('3.ΡΕΥΣΤΟΤΗΤΑ'!S78/'3.ΡΕΥΣΤΟΤΗΤΑ'!S77)</f>
        <v>0.19358129713872721</v>
      </c>
      <c r="J77" s="10">
        <f>LN('3.ΡΕΥΣΤΟΤΗΤΑ'!T78/'3.ΡΕΥΣΤΟΤΗΤΑ'!T77)</f>
        <v>6.7614190653757705E-2</v>
      </c>
      <c r="K77" s="10">
        <f>LN('3.ΡΕΥΣΤΟΤΗΤΑ'!U78/'3.ΡΕΥΣΤΟΤΗΤΑ'!U77)</f>
        <v>1.0195703817186195</v>
      </c>
      <c r="L77" s="10">
        <f>LN('3.ΡΕΥΣΤΟΤΗΤΑ'!V78/'3.ΡΕΥΣΤΟΤΗΤΑ'!V77)</f>
        <v>0.37847760443506118</v>
      </c>
      <c r="M77" s="10">
        <f>LN('3.ΡΕΥΣΤΟΤΗΤΑ'!W78/'3.ΡΕΥΣΤΟΤΗΤΑ'!W77)</f>
        <v>-0.6352305384499729</v>
      </c>
      <c r="N77" s="10">
        <f>LN('3.ΡΕΥΣΤΟΤΗΤΑ'!X78/'3.ΡΕΥΣΤΟΤΗΤΑ'!X77)</f>
        <v>-0.72005805734202044</v>
      </c>
      <c r="O77" s="10">
        <f>LN('3.ΡΕΥΣΤΟΤΗΤΑ'!Y78/'3.ΡΕΥΣΤΟΤΗΤΑ'!Y77)</f>
        <v>-0.76827602206868917</v>
      </c>
      <c r="P77" s="10">
        <f>LN('3.ΡΕΥΣΤΟΤΗΤΑ'!Z78/'3.ΡΕΥΣΤΟΤΗΤΑ'!Z77)</f>
        <v>1.5144997010024466</v>
      </c>
    </row>
    <row r="78" spans="1:16" x14ac:dyDescent="0.25">
      <c r="A78" s="98">
        <v>42937</v>
      </c>
      <c r="B78" s="10">
        <f>LN('3.ΡΕΥΣΤΟΤΗΤΑ'!L79/'3.ΡΕΥΣΤΟΤΗΤΑ'!L78)</f>
        <v>1.1057895537255884</v>
      </c>
      <c r="C78" s="10">
        <f>LN('3.ΡΕΥΣΤΟΤΗΤΑ'!M79/'3.ΡΕΥΣΤΟΤΗΤΑ'!M78)</f>
        <v>0.45432817864259073</v>
      </c>
      <c r="D78" s="10">
        <f>LN('3.ΡΕΥΣΤΟΤΗΤΑ'!N79/'3.ΡΕΥΣΤΟΤΗΤΑ'!N78)</f>
        <v>-0.41513187999767304</v>
      </c>
      <c r="E78" s="10">
        <f>LN('3.ΡΕΥΣΤΟΤΗΤΑ'!O79/'3.ΡΕΥΣΤΟΤΗΤΑ'!O78)</f>
        <v>0.73883765213628472</v>
      </c>
      <c r="F78" s="10">
        <f>LN('3.ΡΕΥΣΤΟΤΗΤΑ'!P79/'3.ΡΕΥΣΤΟΤΗΤΑ'!P78)</f>
        <v>0.39646797284580315</v>
      </c>
      <c r="G78" s="10">
        <f>LN('3.ΡΕΥΣΤΟΤΗΤΑ'!Q79/'3.ΡΕΥΣΤΟΤΗΤΑ'!Q78)</f>
        <v>0.88348045453258461</v>
      </c>
      <c r="H78" s="10">
        <f>LN('3.ΡΕΥΣΤΟΤΗΤΑ'!R79/'3.ΡΕΥΣΤΟΤΗΤΑ'!R78)</f>
        <v>7.8405439195006449E-2</v>
      </c>
      <c r="I78" s="10">
        <f>LN('3.ΡΕΥΣΤΟΤΗΤΑ'!S79/'3.ΡΕΥΣΤΟΤΗΤΑ'!S78)</f>
        <v>0.41270926064903873</v>
      </c>
      <c r="J78" s="10">
        <f>LN('3.ΡΕΥΣΤΟΤΗΤΑ'!T79/'3.ΡΕΥΣΤΟΤΗΤΑ'!T78)</f>
        <v>-1.1163345101150224</v>
      </c>
      <c r="K78" s="10">
        <f>LN('3.ΡΕΥΣΤΟΤΗΤΑ'!U79/'3.ΡΕΥΣΤΟΤΗΤΑ'!U78)</f>
        <v>-0.16923033546865165</v>
      </c>
      <c r="L78" s="10">
        <f>LN('3.ΡΕΥΣΤΟΤΗΤΑ'!V79/'3.ΡΕΥΣΤΟΤΗΤΑ'!V78)</f>
        <v>-0.39217426703295705</v>
      </c>
      <c r="M78" s="10">
        <f>LN('3.ΡΕΥΣΤΟΤΗΤΑ'!W79/'3.ΡΕΥΣΤΟΤΗΤΑ'!W78)</f>
        <v>-0.10522005874218783</v>
      </c>
      <c r="N78" s="10">
        <f>LN('3.ΡΕΥΣΤΟΤΗΤΑ'!X79/'3.ΡΕΥΣΤΟΤΗΤΑ'!X78)</f>
        <v>2.0134920005882946</v>
      </c>
      <c r="O78" s="10">
        <f>LN('3.ΡΕΥΣΤΟΤΗΤΑ'!Y79/'3.ΡΕΥΣΤΟΤΗΤΑ'!Y78)</f>
        <v>-2.2356969117839937E-2</v>
      </c>
      <c r="P78" s="10">
        <f>LN('3.ΡΕΥΣΤΟΤΗΤΑ'!Z79/'3.ΡΕΥΣΤΟΤΗΤΑ'!Z78)</f>
        <v>-2.4426355372595814</v>
      </c>
    </row>
    <row r="79" spans="1:16" x14ac:dyDescent="0.25">
      <c r="A79" s="98">
        <v>42940</v>
      </c>
      <c r="B79" s="10">
        <f>LN('3.ΡΕΥΣΤΟΤΗΤΑ'!L80/'3.ΡΕΥΣΤΟΤΗΤΑ'!L79)</f>
        <v>-1.3073358351014803</v>
      </c>
      <c r="C79" s="10">
        <f>LN('3.ΡΕΥΣΤΟΤΗΤΑ'!M80/'3.ΡΕΥΣΤΟΤΗΤΑ'!M79)</f>
        <v>-0.58781254232078817</v>
      </c>
      <c r="D79" s="10">
        <f>LN('3.ΡΕΥΣΤΟΤΗΤΑ'!N80/'3.ΡΕΥΣΤΟΤΗΤΑ'!N79)</f>
        <v>-0.85826304177973911</v>
      </c>
      <c r="E79" s="10">
        <f>LN('3.ΡΕΥΣΤΟΤΗΤΑ'!O80/'3.ΡΕΥΣΤΟΤΗΤΑ'!O79)</f>
        <v>-0.65711606521800792</v>
      </c>
      <c r="F79" s="10">
        <f>LN('3.ΡΕΥΣΤΟΤΗΤΑ'!P80/'3.ΡΕΥΣΤΟΤΗΤΑ'!P79)</f>
        <v>-0.69300857465788424</v>
      </c>
      <c r="G79" s="10">
        <f>LN('3.ΡΕΥΣΤΟΤΗΤΑ'!Q80/'3.ΡΕΥΣΤΟΤΗΤΑ'!Q79)</f>
        <v>-1.2324225528132347</v>
      </c>
      <c r="H79" s="10">
        <f>LN('3.ΡΕΥΣΤΟΤΗΤΑ'!R80/'3.ΡΕΥΣΤΟΤΗΤΑ'!R79)</f>
        <v>0.17893721820163963</v>
      </c>
      <c r="I79" s="10">
        <f>LN('3.ΡΕΥΣΤΟΤΗΤΑ'!S80/'3.ΡΕΥΣΤΟΤΗΤΑ'!S79)</f>
        <v>-0.59897419551008524</v>
      </c>
      <c r="J79" s="10">
        <f>LN('3.ΡΕΥΣΤΟΤΗΤΑ'!T80/'3.ΡΕΥΣΤΟΤΗΤΑ'!T79)</f>
        <v>0.3486825946474344</v>
      </c>
      <c r="K79" s="10">
        <f>LN('3.ΡΕΥΣΤΟΤΗΤΑ'!U80/'3.ΡΕΥΣΤΟΤΗΤΑ'!U79)</f>
        <v>-1.3704203382224269</v>
      </c>
      <c r="L79" s="10">
        <f>LN('3.ΡΕΥΣΤΟΤΗΤΑ'!V80/'3.ΡΕΥΣΤΟΤΗΤΑ'!V79)</f>
        <v>-0.47967176771879066</v>
      </c>
      <c r="M79" s="10">
        <f>LN('3.ΡΕΥΣΤΟΤΗΤΑ'!W80/'3.ΡΕΥΣΤΟΤΗΤΑ'!W79)</f>
        <v>-0.17768060043147624</v>
      </c>
      <c r="N79" s="10">
        <f>LN('3.ΡΕΥΣΤΟΤΗΤΑ'!X80/'3.ΡΕΥΣΤΟΤΗΤΑ'!X79)</f>
        <v>-0.95460609842958044</v>
      </c>
      <c r="O79" s="10">
        <f>LN('3.ΡΕΥΣΤΟΤΗΤΑ'!Y80/'3.ΡΕΥΣΤΟΤΗΤΑ'!Y79)</f>
        <v>0.13066929833062998</v>
      </c>
      <c r="P79" s="10">
        <f>LN('3.ΡΕΥΣΤΟΤΗΤΑ'!Z80/'3.ΡΕΥΣΤΟΤΗΤΑ'!Z79)</f>
        <v>2.1542670434624385</v>
      </c>
    </row>
    <row r="80" spans="1:16" x14ac:dyDescent="0.25">
      <c r="A80" s="98">
        <v>42941</v>
      </c>
      <c r="B80" s="10">
        <f>LN('3.ΡΕΥΣΤΟΤΗΤΑ'!L81/'3.ΡΕΥΣΤΟΤΗΤΑ'!L80)</f>
        <v>0.17020692154441253</v>
      </c>
      <c r="C80" s="10">
        <f>LN('3.ΡΕΥΣΤΟΤΗΤΑ'!M81/'3.ΡΕΥΣΤΟΤΗΤΑ'!M80)</f>
        <v>0.49465778860004406</v>
      </c>
      <c r="D80" s="10">
        <f>LN('3.ΡΕΥΣΤΟΤΗΤΑ'!N81/'3.ΡΕΥΣΤΟΤΗΤΑ'!N80)</f>
        <v>0.67053201502143944</v>
      </c>
      <c r="E80" s="10">
        <f>LN('3.ΡΕΥΣΤΟΤΗΤΑ'!O81/'3.ΡΕΥΣΤΟΤΗΤΑ'!O80)</f>
        <v>0.6430464902118177</v>
      </c>
      <c r="F80" s="10">
        <f>LN('3.ΡΕΥΣΤΟΤΗΤΑ'!P81/'3.ΡΕΥΣΤΟΤΗΤΑ'!P80)</f>
        <v>-0.4896279821576538</v>
      </c>
      <c r="G80" s="10">
        <f>LN('3.ΡΕΥΣΤΟΤΗΤΑ'!Q81/'3.ΡΕΥΣΤΟΤΗΤΑ'!Q80)</f>
        <v>0.1838777131197035</v>
      </c>
      <c r="H80" s="10">
        <f>LN('3.ΡΕΥΣΤΟΤΗΤΑ'!R81/'3.ΡΕΥΣΤΟΤΗΤΑ'!R80)</f>
        <v>1.8683298545521392</v>
      </c>
      <c r="I80" s="10">
        <f>LN('3.ΡΕΥΣΤΟΤΗΤΑ'!S81/'3.ΡΕΥΣΤΟΤΗΤΑ'!S80)</f>
        <v>2.8847563770557826E-2</v>
      </c>
      <c r="J80" s="10">
        <f>LN('3.ΡΕΥΣΤΟΤΗΤΑ'!T81/'3.ΡΕΥΣΤΟΤΗΤΑ'!T80)</f>
        <v>-0.90316892714509878</v>
      </c>
      <c r="K80" s="10">
        <f>LN('3.ΡΕΥΣΤΟΤΗΤΑ'!U81/'3.ΡΕΥΣΤΟΤΗΤΑ'!U80)</f>
        <v>0.86851066880070837</v>
      </c>
      <c r="L80" s="10">
        <f>LN('3.ΡΕΥΣΤΟΤΗΤΑ'!V81/'3.ΡΕΥΣΤΟΤΗΤΑ'!V80)</f>
        <v>-0.22898962187763364</v>
      </c>
      <c r="M80" s="10">
        <f>LN('3.ΡΕΥΣΤΟΤΗΤΑ'!W81/'3.ΡΕΥΣΤΟΤΗΤΑ'!W80)</f>
        <v>0.19986643831080336</v>
      </c>
      <c r="N80" s="10">
        <f>LN('3.ΡΕΥΣΤΟΤΗΤΑ'!X81/'3.ΡΕΥΣΤΟΤΗΤΑ'!X80)</f>
        <v>-0.1492460753310936</v>
      </c>
      <c r="O80" s="10">
        <f>LN('3.ΡΕΥΣΤΟΤΗΤΑ'!Y81/'3.ΡΕΥΣΤΟΤΗΤΑ'!Y80)</f>
        <v>0.31294348065037508</v>
      </c>
      <c r="P80" s="10">
        <f>LN('3.ΡΕΥΣΤΟΤΗΤΑ'!Z81/'3.ΡΕΥΣΤΟΤΗΤΑ'!Z80)</f>
        <v>-0.77807253417734257</v>
      </c>
    </row>
    <row r="81" spans="1:16" x14ac:dyDescent="0.25">
      <c r="A81" s="98">
        <v>42942</v>
      </c>
      <c r="B81" s="10">
        <f>LN('3.ΡΕΥΣΤΟΤΗΤΑ'!L82/'3.ΡΕΥΣΤΟΤΗΤΑ'!L81)</f>
        <v>9.3007269444419435E-2</v>
      </c>
      <c r="C81" s="10">
        <f>LN('3.ΡΕΥΣΤΟΤΗΤΑ'!M82/'3.ΡΕΥΣΤΟΤΗΤΑ'!M81)</f>
        <v>0.11760580150411243</v>
      </c>
      <c r="D81" s="10">
        <f>LN('3.ΡΕΥΣΤΟΤΗΤΑ'!N82/'3.ΡΕΥΣΤΟΤΗΤΑ'!N81)</f>
        <v>0.19893441874397119</v>
      </c>
      <c r="E81" s="10">
        <f>LN('3.ΡΕΥΣΤΟΤΗΤΑ'!O82/'3.ΡΕΥΣΤΟΤΗΤΑ'!O81)</f>
        <v>-0.21271806775845914</v>
      </c>
      <c r="F81" s="10">
        <f>LN('3.ΡΕΥΣΤΟΤΗΤΑ'!P82/'3.ΡΕΥΣΤΟΤΗΤΑ'!P81)</f>
        <v>3.4612913602001326E-2</v>
      </c>
      <c r="G81" s="10">
        <f>LN('3.ΡΕΥΣΤΟΤΗΤΑ'!Q82/'3.ΡΕΥΣΤΟΤΗΤΑ'!Q81)</f>
        <v>0.45415968227516079</v>
      </c>
      <c r="H81" s="10">
        <f>LN('3.ΡΕΥΣΤΟΤΗΤΑ'!R82/'3.ΡΕΥΣΤΟΤΗΤΑ'!R81)</f>
        <v>-1.8975300266734703</v>
      </c>
      <c r="I81" s="10">
        <f>LN('3.ΡΕΥΣΤΟΤΗΤΑ'!S82/'3.ΡΕΥΣΤΟΤΗΤΑ'!S81)</f>
        <v>7.901369699650776E-2</v>
      </c>
      <c r="J81" s="10">
        <f>LN('3.ΡΕΥΣΤΟΤΗΤΑ'!T82/'3.ΡΕΥΣΤΟΤΗΤΑ'!T81)</f>
        <v>0.66452490854635871</v>
      </c>
      <c r="K81" s="10">
        <f>LN('3.ΡΕΥΣΤΟΤΗΤΑ'!U82/'3.ΡΕΥΣΤΟΤΗΤΑ'!U81)</f>
        <v>1.3065665647406771E-3</v>
      </c>
      <c r="L81" s="10">
        <f>LN('3.ΡΕΥΣΤΟΤΗΤΑ'!V82/'3.ΡΕΥΣΤΟΤΗΤΑ'!V81)</f>
        <v>0.57558806120051476</v>
      </c>
      <c r="M81" s="10">
        <f>LN('3.ΡΕΥΣΤΟΤΗΤΑ'!W82/'3.ΡΕΥΣΤΟΤΗΤΑ'!W81)</f>
        <v>0.9818792516780559</v>
      </c>
      <c r="N81" s="10">
        <f>LN('3.ΡΕΥΣΤΟΤΗΤΑ'!X82/'3.ΡΕΥΣΤΟΤΗΤΑ'!X81)</f>
        <v>-0.6712913341595097</v>
      </c>
      <c r="O81" s="10">
        <f>LN('3.ΡΕΥΣΤΟΤΗΤΑ'!Y82/'3.ΡΕΥΣΤΟΤΗΤΑ'!Y81)</f>
        <v>8.2110618580427869E-2</v>
      </c>
      <c r="P81" s="10">
        <f>LN('3.ΡΕΥΣΤΟΤΗΤΑ'!Z82/'3.ΡΕΥΣΤΟΤΗΤΑ'!Z81)</f>
        <v>-4.5290097382245709E-2</v>
      </c>
    </row>
    <row r="82" spans="1:16" x14ac:dyDescent="0.25">
      <c r="A82" s="98">
        <v>42943</v>
      </c>
      <c r="B82" s="10">
        <f>LN('3.ΡΕΥΣΤΟΤΗΤΑ'!L83/'3.ΡΕΥΣΤΟΤΗΤΑ'!L82)</f>
        <v>-0.14548771847511183</v>
      </c>
      <c r="C82" s="10">
        <f>LN('3.ΡΕΥΣΤΟΤΗΤΑ'!M83/'3.ΡΕΥΣΤΟΤΗΤΑ'!M82)</f>
        <v>-6.1021084500252475E-2</v>
      </c>
      <c r="D82" s="10">
        <f>LN('3.ΡΕΥΣΤΟΤΗΤΑ'!N83/'3.ΡΕΥΣΤΟΤΗΤΑ'!N82)</f>
        <v>-0.44551744709491853</v>
      </c>
      <c r="E82" s="10">
        <f>LN('3.ΡΕΥΣΤΟΤΗΤΑ'!O83/'3.ΡΕΥΣΤΟΤΗΤΑ'!O82)</f>
        <v>-4.2479815232091427E-2</v>
      </c>
      <c r="F82" s="10">
        <f>LN('3.ΡΕΥΣΤΟΤΗΤΑ'!P83/'3.ΡΕΥΣΤΟΤΗΤΑ'!P82)</f>
        <v>0.21241393518910606</v>
      </c>
      <c r="G82" s="10">
        <f>LN('3.ΡΕΥΣΤΟΤΗΤΑ'!Q83/'3.ΡΕΥΣΤΟΤΗΤΑ'!Q82)</f>
        <v>2.224463953711265E-2</v>
      </c>
      <c r="H82" s="10">
        <f>LN('3.ΡΕΥΣΤΟΤΗΤΑ'!R83/'3.ΡΕΥΣΤΟΤΗΤΑ'!R82)</f>
        <v>-0.21067427949535414</v>
      </c>
      <c r="I82" s="10">
        <f>LN('3.ΡΕΥΣΤΟΤΗΤΑ'!S83/'3.ΡΕΥΣΤΟΤΗΤΑ'!S82)</f>
        <v>3.7908893471521057E-2</v>
      </c>
      <c r="J82" s="10">
        <f>LN('3.ΡΕΥΣΤΟΤΗΤΑ'!T83/'3.ΡΕΥΣΤΟΤΗΤΑ'!T82)</f>
        <v>7.8765875468806493E-2</v>
      </c>
      <c r="K82" s="10">
        <f>LN('3.ΡΕΥΣΤΟΤΗΤΑ'!U83/'3.ΡΕΥΣΤΟΤΗΤΑ'!U82)</f>
        <v>0.57889348132942975</v>
      </c>
      <c r="L82" s="10">
        <f>LN('3.ΡΕΥΣΤΟΤΗΤΑ'!V83/'3.ΡΕΥΣΤΟΤΗΤΑ'!V82)</f>
        <v>0.11780338919739144</v>
      </c>
      <c r="M82" s="10">
        <f>LN('3.ΡΕΥΣΤΟΤΗΤΑ'!W83/'3.ΡΕΥΣΤΟΤΗΤΑ'!W82)</f>
        <v>-1.1701268927504274</v>
      </c>
      <c r="N82" s="10">
        <f>LN('3.ΡΕΥΣΤΟΤΗΤΑ'!X83/'3.ΡΕΥΣΤΟΤΗΤΑ'!X82)</f>
        <v>0.45244228982929663</v>
      </c>
      <c r="O82" s="10">
        <f>LN('3.ΡΕΥΣΤΟΤΗΤΑ'!Y83/'3.ΡΕΥΣΤΟΤΗΤΑ'!Y82)</f>
        <v>-0.19537004059610547</v>
      </c>
      <c r="P82" s="10">
        <f>LN('3.ΡΕΥΣΤΟΤΗΤΑ'!Z83/'3.ΡΕΥΣΤΟΤΗΤΑ'!Z82)</f>
        <v>-1.1952824458695248</v>
      </c>
    </row>
    <row r="83" spans="1:16" x14ac:dyDescent="0.25">
      <c r="A83" s="98">
        <v>42944</v>
      </c>
      <c r="B83" s="10">
        <f>LN('3.ΡΕΥΣΤΟΤΗΤΑ'!L84/'3.ΡΕΥΣΤΟΤΗΤΑ'!L83)</f>
        <v>3.2312166790906656E-2</v>
      </c>
      <c r="C83" s="10">
        <f>LN('3.ΡΕΥΣΤΟΤΗΤΑ'!M84/'3.ΡΕΥΣΤΟΤΗΤΑ'!M83)</f>
        <v>-1.3904633829912214</v>
      </c>
      <c r="D83" s="10">
        <f>LN('3.ΡΕΥΣΤΟΤΗΤΑ'!N84/'3.ΡΕΥΣΤΟΤΗΤΑ'!N83)</f>
        <v>-0.67409582989519545</v>
      </c>
      <c r="E83" s="10">
        <f>LN('3.ΡΕΥΣΤΟΤΗΤΑ'!O84/'3.ΡΕΥΣΤΟΤΗΤΑ'!O83)</f>
        <v>-0.52788353124010545</v>
      </c>
      <c r="F83" s="10">
        <f>LN('3.ΡΕΥΣΤΟΤΗΤΑ'!P84/'3.ΡΕΥΣΤΟΤΗΤΑ'!P83)</f>
        <v>6.1343430038474027E-2</v>
      </c>
      <c r="G83" s="10">
        <f>LN('3.ΡΕΥΣΤΟΤΗΤΑ'!Q84/'3.ΡΕΥΣΤΟΤΗΤΑ'!Q83)</f>
        <v>7.363005391129207E-2</v>
      </c>
      <c r="H83" s="10">
        <f>LN('3.ΡΕΥΣΤΟΤΗΤΑ'!R84/'3.ΡΕΥΣΤΟΤΗΤΑ'!R83)</f>
        <v>0.2964216563376581</v>
      </c>
      <c r="I83" s="10">
        <f>LN('3.ΡΕΥΣΤΟΤΗΤΑ'!S84/'3.ΡΕΥΣΤΟΤΗΤΑ'!S83)</f>
        <v>-0.39296206033602077</v>
      </c>
      <c r="J83" s="10">
        <f>LN('3.ΡΕΥΣΤΟΤΗΤΑ'!T84/'3.ΡΕΥΣΤΟΤΗΤΑ'!T83)</f>
        <v>-0.44862432442994871</v>
      </c>
      <c r="K83" s="10">
        <f>LN('3.ΡΕΥΣΤΟΤΗΤΑ'!U84/'3.ΡΕΥΣΤΟΤΗΤΑ'!U83)</f>
        <v>-0.5989975268110318</v>
      </c>
      <c r="L83" s="10">
        <f>LN('3.ΡΕΥΣΤΟΤΗΤΑ'!V84/'3.ΡΕΥΣΤΟΤΗΤΑ'!V83)</f>
        <v>-0.39244272162973104</v>
      </c>
      <c r="M83" s="10">
        <f>LN('3.ΡΕΥΣΤΟΤΗΤΑ'!W84/'3.ΡΕΥΣΤΟΤΗΤΑ'!W83)</f>
        <v>-5.5823896108759527E-2</v>
      </c>
      <c r="N83" s="10">
        <f>LN('3.ΡΕΥΣΤΟΤΗΤΑ'!X84/'3.ΡΕΥΣΤΟΤΗΤΑ'!X83)</f>
        <v>-0.314241144794423</v>
      </c>
      <c r="O83" s="10">
        <f>LN('3.ΡΕΥΣΤΟΤΗΤΑ'!Y84/'3.ΡΕΥΣΤΟΤΗΤΑ'!Y83)</f>
        <v>-0.95613536204050087</v>
      </c>
      <c r="P83" s="10">
        <f>LN('3.ΡΕΥΣΤΟΤΗΤΑ'!Z84/'3.ΡΕΥΣΤΟΤΗΤΑ'!Z83)</f>
        <v>-0.78163229121434119</v>
      </c>
    </row>
    <row r="84" spans="1:16" x14ac:dyDescent="0.25">
      <c r="A84" s="98">
        <v>42947</v>
      </c>
      <c r="B84" s="10">
        <f>LN('3.ΡΕΥΣΤΟΤΗΤΑ'!L85/'3.ΡΕΥΣΤΟΤΗΤΑ'!L84)</f>
        <v>0.94415208829960584</v>
      </c>
      <c r="C84" s="10">
        <f>LN('3.ΡΕΥΣΤΟΤΗΤΑ'!M85/'3.ΡΕΥΣΤΟΤΗΤΑ'!M84)</f>
        <v>0.45489483266086678</v>
      </c>
      <c r="D84" s="10">
        <f>LN('3.ΡΕΥΣΤΟΤΗΤΑ'!N85/'3.ΡΕΥΣΤΟΤΗΤΑ'!N84)</f>
        <v>-1.0720563239849366</v>
      </c>
      <c r="E84" s="10">
        <f>LN('3.ΡΕΥΣΤΟΤΗΤΑ'!O85/'3.ΡΕΥΣΤΟΤΗΤΑ'!O84)</f>
        <v>0.679098624710197</v>
      </c>
      <c r="F84" s="10">
        <f>LN('3.ΡΕΥΣΤΟΤΗΤΑ'!P85/'3.ΡΕΥΣΤΟΤΗΤΑ'!P84)</f>
        <v>-4.485158230479621E-2</v>
      </c>
      <c r="G84" s="10">
        <f>LN('3.ΡΕΥΣΤΟΤΗΤΑ'!Q85/'3.ΡΕΥΣΤΟΤΗΤΑ'!Q84)</f>
        <v>7.3303758497255608E-2</v>
      </c>
      <c r="H84" s="10">
        <f>LN('3.ΡΕΥΣΤΟΤΗΤΑ'!R85/'3.ΡΕΥΣΤΟΤΗΤΑ'!R84)</f>
        <v>0.26270073013915052</v>
      </c>
      <c r="I84" s="10">
        <f>LN('3.ΡΕΥΣΤΟΤΗΤΑ'!S85/'3.ΡΕΥΣΤΟΤΗΤΑ'!S84)</f>
        <v>8.2996213582882838E-2</v>
      </c>
      <c r="J84" s="10">
        <f>LN('3.ΡΕΥΣΤΟΤΗΤΑ'!T85/'3.ΡΕΥΣΤΟΤΗΤΑ'!T84)</f>
        <v>0.57630341550738551</v>
      </c>
      <c r="K84" s="10">
        <f>LN('3.ΡΕΥΣΤΟΤΗΤΑ'!U85/'3.ΡΕΥΣΤΟΤΗΤΑ'!U84)</f>
        <v>-0.50548697902093542</v>
      </c>
      <c r="L84" s="10">
        <f>LN('3.ΡΕΥΣΤΟΤΗΤΑ'!V85/'3.ΡΕΥΣΤΟΤΗΤΑ'!V84)</f>
        <v>0.42291088454124526</v>
      </c>
      <c r="M84" s="10">
        <f>LN('3.ΡΕΥΣΤΟΤΗΤΑ'!W85/'3.ΡΕΥΣΤΟΤΗΤΑ'!W84)</f>
        <v>0.42235352910563467</v>
      </c>
      <c r="N84" s="10">
        <f>LN('3.ΡΕΥΣΤΟΤΗΤΑ'!X85/'3.ΡΕΥΣΤΟΤΗΤΑ'!X84)</f>
        <v>0.79004908374052463</v>
      </c>
      <c r="O84" s="10">
        <f>LN('3.ΡΕΥΣΤΟΤΗΤΑ'!Y85/'3.ΡΕΥΣΤΟΤΗΤΑ'!Y84)</f>
        <v>1.3550096208595119</v>
      </c>
      <c r="P84" s="10">
        <f>LN('3.ΡΕΥΣΤΟΤΗΤΑ'!Z85/'3.ΡΕΥΣΤΟΤΗΤΑ'!Z84)</f>
        <v>0.16502657409419277</v>
      </c>
    </row>
    <row r="85" spans="1:16" x14ac:dyDescent="0.25">
      <c r="A85" s="98">
        <v>42948</v>
      </c>
      <c r="B85" s="10">
        <f>LN('3.ΡΕΥΣΤΟΤΗΤΑ'!L86/'3.ΡΕΥΣΤΟΤΗΤΑ'!L85)</f>
        <v>-1.3907600159989526</v>
      </c>
      <c r="C85" s="10">
        <f>LN('3.ΡΕΥΣΤΟΤΗΤΑ'!M86/'3.ΡΕΥΣΤΟΤΗΤΑ'!M85)</f>
        <v>-0.55778884728913491</v>
      </c>
      <c r="D85" s="10">
        <f>LN('3.ΡΕΥΣΤΟΤΗΤΑ'!N86/'3.ΡΕΥΣΤΟΤΗΤΑ'!N85)</f>
        <v>0.3499409117573884</v>
      </c>
      <c r="E85" s="10">
        <f>LN('3.ΡΕΥΣΤΟΤΗΤΑ'!O86/'3.ΡΕΥΣΤΟΤΗΤΑ'!O85)</f>
        <v>9.0410341191261186E-3</v>
      </c>
      <c r="F85" s="10">
        <f>LN('3.ΡΕΥΣΤΟΤΗΤΑ'!P86/'3.ΡΕΥΣΤΟΤΗΤΑ'!P85)</f>
        <v>0.1328795804913557</v>
      </c>
      <c r="G85" s="10">
        <f>LN('3.ΡΕΥΣΤΟΤΗΤΑ'!Q86/'3.ΡΕΥΣΤΟΤΗΤΑ'!Q85)</f>
        <v>-0.4705494642351799</v>
      </c>
      <c r="H85" s="10">
        <f>LN('3.ΡΕΥΣΤΟΤΗΤΑ'!R86/'3.ΡΕΥΣΤΟΤΗΤΑ'!R85)</f>
        <v>-0.14606466441156102</v>
      </c>
      <c r="I85" s="10">
        <f>LN('3.ΡΕΥΣΤΟΤΗΤΑ'!S86/'3.ΡΕΥΣΤΟΤΗΤΑ'!S85)</f>
        <v>0.39796012895417299</v>
      </c>
      <c r="J85" s="10">
        <f>LN('3.ΡΕΥΣΤΟΤΗΤΑ'!T86/'3.ΡΕΥΣΤΟΤΗΤΑ'!T85)</f>
        <v>0.14827895881237493</v>
      </c>
      <c r="K85" s="10">
        <f>LN('3.ΡΕΥΣΤΟΤΗΤΑ'!U86/'3.ΡΕΥΣΤΟΤΗΤΑ'!U85)</f>
        <v>0.3126468962797524</v>
      </c>
      <c r="L85" s="10">
        <f>LN('3.ΡΕΥΣΤΟΤΗΤΑ'!V86/'3.ΡΕΥΣΤΟΤΗΤΑ'!V85)</f>
        <v>-0.41414995241773445</v>
      </c>
      <c r="M85" s="10">
        <f>LN('3.ΡΕΥΣΤΟΤΗΤΑ'!W86/'3.ΡΕΥΣΤΟΤΗΤΑ'!W85)</f>
        <v>-0.20654777370303756</v>
      </c>
      <c r="N85" s="10">
        <f>LN('3.ΡΕΥΣΤΟΤΗΤΑ'!X86/'3.ΡΕΥΣΤΟΤΗΤΑ'!X85)</f>
        <v>0.20499892584396262</v>
      </c>
      <c r="O85" s="10">
        <f>LN('3.ΡΕΥΣΤΟΤΗΤΑ'!Y86/'3.ΡΕΥΣΤΟΤΗΤΑ'!Y85)</f>
        <v>-0.80193124095974966</v>
      </c>
      <c r="P85" s="10">
        <f>LN('3.ΡΕΥΣΤΟΤΗΤΑ'!Z86/'3.ΡΕΥΣΤΟΤΗΤΑ'!Z85)</f>
        <v>0.27401709188608725</v>
      </c>
    </row>
    <row r="86" spans="1:16" x14ac:dyDescent="0.25">
      <c r="A86" s="98">
        <v>42949</v>
      </c>
      <c r="B86" s="10">
        <f>LN('3.ΡΕΥΣΤΟΤΗΤΑ'!L87/'3.ΡΕΥΣΤΟΤΗΤΑ'!L86)</f>
        <v>1.8744250454469298</v>
      </c>
      <c r="C86" s="10">
        <f>LN('3.ΡΕΥΣΤΟΤΗΤΑ'!M87/'3.ΡΕΥΣΤΟΤΗΤΑ'!M86)</f>
        <v>-0.15918831910939371</v>
      </c>
      <c r="D86" s="10">
        <f>LN('3.ΡΕΥΣΤΟΤΗΤΑ'!N87/'3.ΡΕΥΣΤΟΤΗΤΑ'!N86)</f>
        <v>0.58553187251502992</v>
      </c>
      <c r="E86" s="10">
        <f>LN('3.ΡΕΥΣΤΟΤΗΤΑ'!O87/'3.ΡΕΥΣΤΟΤΗΤΑ'!O86)</f>
        <v>-0.16422045389112658</v>
      </c>
      <c r="F86" s="10">
        <f>LN('3.ΡΕΥΣΤΟΤΗΤΑ'!P87/'3.ΡΕΥΣΤΟΤΗΤΑ'!P86)</f>
        <v>-0.26740769329389402</v>
      </c>
      <c r="G86" s="10">
        <f>LN('3.ΡΕΥΣΤΟΤΗΤΑ'!Q87/'3.ΡΕΥΣΤΟΤΗΤΑ'!Q86)</f>
        <v>9.1973565689131231E-2</v>
      </c>
      <c r="H86" s="10">
        <f>LN('3.ΡΕΥΣΤΟΤΗΤΑ'!R87/'3.ΡΕΥΣΤΟΤΗΤΑ'!R86)</f>
        <v>0.46841997559942816</v>
      </c>
      <c r="I86" s="10">
        <f>LN('3.ΡΕΥΣΤΟΤΗΤΑ'!S87/'3.ΡΕΥΣΤΟΤΗΤΑ'!S86)</f>
        <v>-0.63086129487726927</v>
      </c>
      <c r="J86" s="10">
        <f>LN('3.ΡΕΥΣΤΟΤΗΤΑ'!T87/'3.ΡΕΥΣΤΟΤΗΤΑ'!T86)</f>
        <v>-0.84967416647910554</v>
      </c>
      <c r="K86" s="10">
        <f>LN('3.ΡΕΥΣΤΟΤΗΤΑ'!U87/'3.ΡΕΥΣΤΟΤΗΤΑ'!U86)</f>
        <v>-1.097609473958914E-2</v>
      </c>
      <c r="L86" s="10">
        <f>LN('3.ΡΕΥΣΤΟΤΗΤΑ'!V87/'3.ΡΕΥΣΤΟΤΗΤΑ'!V86)</f>
        <v>1.3453802565704063</v>
      </c>
      <c r="M86" s="10">
        <f>LN('3.ΡΕΥΣΤΟΤΗΤΑ'!W87/'3.ΡΕΥΣΤΟΤΗΤΑ'!W86)</f>
        <v>0.86415001684357162</v>
      </c>
      <c r="N86" s="10">
        <f>LN('3.ΡΕΥΣΤΟΤΗΤΑ'!X87/'3.ΡΕΥΣΤΟΤΗΤΑ'!X86)</f>
        <v>-1.1702530400939695</v>
      </c>
      <c r="O86" s="10">
        <f>LN('3.ΡΕΥΣΤΟΤΗΤΑ'!Y87/'3.ΡΕΥΣΤΟΤΗΤΑ'!Y86)</f>
        <v>-0.11415726377747225</v>
      </c>
      <c r="P86" s="10">
        <f>LN('3.ΡΕΥΣΤΟΤΗΤΑ'!Z87/'3.ΡΕΥΣΤΟΤΗΤΑ'!Z86)</f>
        <v>1.3808300572418499</v>
      </c>
    </row>
    <row r="87" spans="1:16" x14ac:dyDescent="0.25">
      <c r="A87" s="98">
        <v>42950</v>
      </c>
      <c r="B87" s="10">
        <f>LN('3.ΡΕΥΣΤΟΤΗΤΑ'!L88/'3.ΡΕΥΣΤΟΤΗΤΑ'!L87)</f>
        <v>-2.4166691203544759</v>
      </c>
      <c r="C87" s="10">
        <f>LN('3.ΡΕΥΣΤΟΤΗΤΑ'!M88/'3.ΡΕΥΣΤΟΤΗΤΑ'!M87)</f>
        <v>-0.20061680598944667</v>
      </c>
      <c r="D87" s="10">
        <f>LN('3.ΡΕΥΣΤΟΤΗΤΑ'!N88/'3.ΡΕΥΣΤΟΤΗΤΑ'!N87)</f>
        <v>0.17867810782347063</v>
      </c>
      <c r="E87" s="10">
        <f>LN('3.ΡΕΥΣΤΟΤΗΤΑ'!O88/'3.ΡΕΥΣΤΟΤΗΤΑ'!O87)</f>
        <v>-0.12480120348971081</v>
      </c>
      <c r="F87" s="10">
        <f>LN('3.ΡΕΥΣΤΟΤΗΤΑ'!P88/'3.ΡΕΥΣΤΟΤΗΤΑ'!P87)</f>
        <v>0.52244091519549707</v>
      </c>
      <c r="G87" s="10">
        <f>LN('3.ΡΕΥΣΤΟΤΗΤΑ'!Q88/'3.ΡΕΥΣΤΟΤΗΤΑ'!Q87)</f>
        <v>0.44815874531964262</v>
      </c>
      <c r="H87" s="10">
        <f>LN('3.ΡΕΥΣΤΟΤΗΤΑ'!R88/'3.ΡΕΥΣΤΟΤΗΤΑ'!R87)</f>
        <v>-0.81350183199865445</v>
      </c>
      <c r="I87" s="10">
        <f>LN('3.ΡΕΥΣΤΟΤΗΤΑ'!S88/'3.ΡΕΥΣΤΟΤΗΤΑ'!S87)</f>
        <v>-0.21847709288776185</v>
      </c>
      <c r="J87" s="10">
        <f>LN('3.ΡΕΥΣΤΟΤΗΤΑ'!T88/'3.ΡΕΥΣΤΟΤΗΤΑ'!T87)</f>
        <v>0.517009234399879</v>
      </c>
      <c r="K87" s="10">
        <f>LN('3.ΡΕΥΣΤΟΤΗΤΑ'!U88/'3.ΡΕΥΣΤΟΤΗΤΑ'!U87)</f>
        <v>-0.52581467393631598</v>
      </c>
      <c r="L87" s="10">
        <f>LN('3.ΡΕΥΣΤΟΤΗΤΑ'!V88/'3.ΡΕΥΣΤΟΤΗΤΑ'!V87)</f>
        <v>-1.3139751469685823</v>
      </c>
      <c r="M87" s="10">
        <f>LN('3.ΡΕΥΣΤΟΤΗΤΑ'!W88/'3.ΡΕΥΣΤΟΤΗΤΑ'!W87)</f>
        <v>0.50257423306845539</v>
      </c>
      <c r="N87" s="10">
        <f>LN('3.ΡΕΥΣΤΟΤΗΤΑ'!X88/'3.ΡΕΥΣΤΟΤΗΤΑ'!X87)</f>
        <v>0.69814337807319393</v>
      </c>
      <c r="O87" s="10">
        <f>LN('3.ΡΕΥΣΤΟΤΗΤΑ'!Y88/'3.ΡΕΥΣΤΟΤΗΤΑ'!Y87)</f>
        <v>0.2974260841938442</v>
      </c>
      <c r="P87" s="10">
        <f>LN('3.ΡΕΥΣΤΟΤΗΤΑ'!Z88/'3.ΡΕΥΣΤΟΤΗΤΑ'!Z87)</f>
        <v>-2.217028137272905</v>
      </c>
    </row>
    <row r="88" spans="1:16" x14ac:dyDescent="0.25">
      <c r="A88" s="98">
        <v>42951</v>
      </c>
      <c r="B88" s="10">
        <f>LN('3.ΡΕΥΣΤΟΤΗΤΑ'!L89/'3.ΡΕΥΣΤΟΤΗΤΑ'!L88)</f>
        <v>-0.36256904823241398</v>
      </c>
      <c r="C88" s="10">
        <f>LN('3.ΡΕΥΣΤΟΤΗΤΑ'!M89/'3.ΡΕΥΣΤΟΤΗΤΑ'!M88)</f>
        <v>0.45382759317261245</v>
      </c>
      <c r="D88" s="10">
        <f>LN('3.ΡΕΥΣΤΟΤΗΤΑ'!N89/'3.ΡΕΥΣΤΟΤΗΤΑ'!N88)</f>
        <v>0.50672661124760587</v>
      </c>
      <c r="E88" s="10">
        <f>LN('3.ΡΕΥΣΤΟΤΗΤΑ'!O89/'3.ΡΕΥΣΤΟΤΗΤΑ'!O88)</f>
        <v>-0.31866918902727187</v>
      </c>
      <c r="F88" s="10">
        <f>LN('3.ΡΕΥΣΤΟΤΗΤΑ'!P89/'3.ΡΕΥΣΤΟΤΗΤΑ'!P88)</f>
        <v>-1.0614904255494428</v>
      </c>
      <c r="G88" s="10">
        <f>LN('3.ΡΕΥΣΤΟΤΗΤΑ'!Q89/'3.ΡΕΥΣΤΟΤΗΤΑ'!Q88)</f>
        <v>4.6372829918711542E-2</v>
      </c>
      <c r="H88" s="10">
        <f>LN('3.ΡΕΥΣΤΟΤΗΤΑ'!R89/'3.ΡΕΥΣΤΟΤΗΤΑ'!R88)</f>
        <v>-1.4894770213718458</v>
      </c>
      <c r="I88" s="10">
        <f>LN('3.ΡΕΥΣΤΟΤΗΤΑ'!S89/'3.ΡΕΥΣΤΟΤΗΤΑ'!S88)</f>
        <v>0.34779869841115385</v>
      </c>
      <c r="J88" s="10">
        <f>LN('3.ΡΕΥΣΤΟΤΗΤΑ'!T89/'3.ΡΕΥΣΤΟΤΗΤΑ'!T88)</f>
        <v>-1.0125707153122452</v>
      </c>
      <c r="K88" s="10">
        <f>LN('3.ΡΕΥΣΤΟΤΗΤΑ'!U89/'3.ΡΕΥΣΤΟΤΗΤΑ'!U88)</f>
        <v>0.16253386702158196</v>
      </c>
      <c r="L88" s="10">
        <f>LN('3.ΡΕΥΣΤΟΤΗΤΑ'!V89/'3.ΡΕΥΣΤΟΤΗΤΑ'!V88)</f>
        <v>0.23575475541326069</v>
      </c>
      <c r="M88" s="10">
        <f>LN('3.ΡΕΥΣΤΟΤΗΤΑ'!W89/'3.ΡΕΥΣΤΟΤΗΤΑ'!W88)</f>
        <v>-2.3137536713519986</v>
      </c>
      <c r="N88" s="10">
        <f>LN('3.ΡΕΥΣΤΟΤΗΤΑ'!X89/'3.ΡΕΥΣΤΟΤΗΤΑ'!X88)</f>
        <v>2.5559752273371945E-2</v>
      </c>
      <c r="O88" s="10">
        <f>LN('3.ΡΕΥΣΤΟΤΗΤΑ'!Y89/'3.ΡΕΥΣΤΟΤΗΤΑ'!Y88)</f>
        <v>-1.2289538562168012</v>
      </c>
      <c r="P88" s="10">
        <f>LN('3.ΡΕΥΣΤΟΤΗΤΑ'!Z89/'3.ΡΕΥΣΤΟΤΗΤΑ'!Z88)</f>
        <v>1.8943013759261598</v>
      </c>
    </row>
    <row r="89" spans="1:16" x14ac:dyDescent="0.25">
      <c r="A89" s="98">
        <v>42954</v>
      </c>
      <c r="B89" s="10">
        <f>LN('3.ΡΕΥΣΤΟΤΗΤΑ'!L90/'3.ΡΕΥΣΤΟΤΗΤΑ'!L89)</f>
        <v>0.82108692939028582</v>
      </c>
      <c r="C89" s="10">
        <f>LN('3.ΡΕΥΣΤΟΤΗΤΑ'!M90/'3.ΡΕΥΣΤΟΤΗΤΑ'!M89)</f>
        <v>-0.3619541829519683</v>
      </c>
      <c r="D89" s="10">
        <f>LN('3.ΡΕΥΣΤΟΤΗΤΑ'!N90/'3.ΡΕΥΣΤΟΤΗΤΑ'!N89)</f>
        <v>-1.6500624540955839</v>
      </c>
      <c r="E89" s="10">
        <f>LN('3.ΡΕΥΣΤΟΤΗΤΑ'!O90/'3.ΡΕΥΣΤΟΤΗΤΑ'!O89)</f>
        <v>0.37550173804237541</v>
      </c>
      <c r="F89" s="10">
        <f>LN('3.ΡΕΥΣΤΟΤΗΤΑ'!P90/'3.ΡΕΥΣΤΟΤΗΤΑ'!P89)</f>
        <v>-0.15754915378636991</v>
      </c>
      <c r="G89" s="10">
        <f>LN('3.ΡΕΥΣΤΟΤΗΤΑ'!Q90/'3.ΡΕΥΣΤΟΤΗΤΑ'!Q89)</f>
        <v>-0.812777824562672</v>
      </c>
      <c r="H89" s="10">
        <f>LN('3.ΡΕΥΣΤΟΤΗΤΑ'!R90/'3.ΡΕΥΣΤΟΤΗΤΑ'!R89)</f>
        <v>1.1611813566349982</v>
      </c>
      <c r="I89" s="10">
        <f>LN('3.ΡΕΥΣΤΟΤΗΤΑ'!S90/'3.ΡΕΥΣΤΟΤΗΤΑ'!S89)</f>
        <v>-9.5840670561433194E-2</v>
      </c>
      <c r="J89" s="10">
        <f>LN('3.ΡΕΥΣΤΟΤΗΤΑ'!T90/'3.ΡΕΥΣΤΟΤΗΤΑ'!T89)</f>
        <v>1.3808021369869361</v>
      </c>
      <c r="K89" s="10">
        <f>LN('3.ΡΕΥΣΤΟΤΗΤΑ'!U90/'3.ΡΕΥΣΤΟΤΗΤΑ'!U89)</f>
        <v>-0.27364527967906244</v>
      </c>
      <c r="L89" s="10">
        <f>LN('3.ΡΕΥΣΤΟΤΗΤΑ'!V90/'3.ΡΕΥΣΤΟΤΗΤΑ'!V89)</f>
        <v>0.22424064412858291</v>
      </c>
      <c r="M89" s="10">
        <f>LN('3.ΡΕΥΣΤΟΤΗΤΑ'!W90/'3.ΡΕΥΣΤΟΤΗΤΑ'!W89)</f>
        <v>4.3184516033446245E-2</v>
      </c>
      <c r="N89" s="10">
        <f>LN('3.ΡΕΥΣΤΟΤΗΤΑ'!X90/'3.ΡΕΥΣΤΟΤΗΤΑ'!X89)</f>
        <v>-0.50804256034654183</v>
      </c>
      <c r="O89" s="10">
        <f>LN('3.ΡΕΥΣΤΟΤΗΤΑ'!Y90/'3.ΡΕΥΣΤΟΤΗΤΑ'!Y89)</f>
        <v>8.3247701290492526E-2</v>
      </c>
      <c r="P89" s="10">
        <f>LN('3.ΡΕΥΣΤΟΤΗΤΑ'!Z90/'3.ΡΕΥΣΤΟΤΗΤΑ'!Z89)</f>
        <v>-2.9646357728059183</v>
      </c>
    </row>
    <row r="90" spans="1:16" x14ac:dyDescent="0.25">
      <c r="A90" s="98">
        <v>42955</v>
      </c>
      <c r="B90" s="10">
        <f>LN('3.ΡΕΥΣΤΟΤΗΤΑ'!L91/'3.ΡΕΥΣΤΟΤΗΤΑ'!L90)</f>
        <v>0.22741057544038282</v>
      </c>
      <c r="C90" s="10">
        <f>LN('3.ΡΕΥΣΤΟΤΗΤΑ'!M91/'3.ΡΕΥΣΤΟΤΗΤΑ'!M90)</f>
        <v>-0.31917497168351772</v>
      </c>
      <c r="D90" s="10">
        <f>LN('3.ΡΕΥΣΤΟΤΗΤΑ'!N91/'3.ΡΕΥΣΤΟΤΗΤΑ'!N90)</f>
        <v>1.0726108238529077</v>
      </c>
      <c r="E90" s="10">
        <f>LN('3.ΡΕΥΣΤΟΤΗΤΑ'!O91/'3.ΡΕΥΣΤΟΤΗΤΑ'!O90)</f>
        <v>0.48343381087805937</v>
      </c>
      <c r="F90" s="10">
        <f>LN('3.ΡΕΥΣΤΟΤΗΤΑ'!P91/'3.ΡΕΥΣΤΟΤΗΤΑ'!P90)</f>
        <v>0.38616660903714356</v>
      </c>
      <c r="G90" s="10">
        <f>LN('3.ΡΕΥΣΤΟΤΗΤΑ'!Q91/'3.ΡΕΥΣΤΟΤΗΤΑ'!Q90)</f>
        <v>0.7721009270298842</v>
      </c>
      <c r="H90" s="10">
        <f>LN('3.ΡΕΥΣΤΟΤΗΤΑ'!R91/'3.ΡΕΥΣΤΟΤΗΤΑ'!R90)</f>
        <v>-1.5240757036235784E-2</v>
      </c>
      <c r="I90" s="10">
        <f>LN('3.ΡΕΥΣΤΟΤΗΤΑ'!S91/'3.ΡΕΥΣΤΟΤΗΤΑ'!S90)</f>
        <v>0.49378890532029829</v>
      </c>
      <c r="J90" s="10">
        <f>LN('3.ΡΕΥΣΤΟΤΗΤΑ'!T91/'3.ΡΕΥΣΤΟΤΗΤΑ'!T90)</f>
        <v>-0.17228309300403247</v>
      </c>
      <c r="K90" s="10">
        <f>LN('3.ΡΕΥΣΤΟΤΗΤΑ'!U91/'3.ΡΕΥΣΤΟΤΗΤΑ'!U90)</f>
        <v>0.69306371158948665</v>
      </c>
      <c r="L90" s="10">
        <f>LN('3.ΡΕΥΣΤΟΤΗΤΑ'!V91/'3.ΡΕΥΣΤΟΤΗΤΑ'!V90)</f>
        <v>-0.30885991392750667</v>
      </c>
      <c r="M90" s="10">
        <f>LN('3.ΡΕΥΣΤΟΤΗΤΑ'!W91/'3.ΡΕΥΣΤΟΤΗΤΑ'!W90)</f>
        <v>1.315750448705141</v>
      </c>
      <c r="N90" s="10">
        <f>LN('3.ΡΕΥΣΤΟΤΗΤΑ'!X91/'3.ΡΕΥΣΤΟΤΗΤΑ'!X90)</f>
        <v>-1.5765000523383437</v>
      </c>
      <c r="O90" s="10">
        <f>LN('3.ΡΕΥΣΤΟΤΗΤΑ'!Y91/'3.ΡΕΥΣΤΟΤΗΤΑ'!Y90)</f>
        <v>0.40956347450044656</v>
      </c>
      <c r="P90" s="10">
        <f>LN('3.ΡΕΥΣΤΟΤΗΤΑ'!Z91/'3.ΡΕΥΣΤΟΤΗΤΑ'!Z90)</f>
        <v>4.2046553518472658</v>
      </c>
    </row>
    <row r="91" spans="1:16" x14ac:dyDescent="0.25">
      <c r="A91" s="98">
        <v>42956</v>
      </c>
      <c r="B91" s="10">
        <f>LN('3.ΡΕΥΣΤΟΤΗΤΑ'!L92/'3.ΡΕΥΣΤΟΤΗΤΑ'!L91)</f>
        <v>-0.37463567725254121</v>
      </c>
      <c r="C91" s="10">
        <f>LN('3.ΡΕΥΣΤΟΤΗΤΑ'!M92/'3.ΡΕΥΣΤΟΤΗΤΑ'!M91)</f>
        <v>1.0243559199391086</v>
      </c>
      <c r="D91" s="10">
        <f>LN('3.ΡΕΥΣΤΟΤΗΤΑ'!N92/'3.ΡΕΥΣΤΟΤΗΤΑ'!N91)</f>
        <v>0.14761613250626171</v>
      </c>
      <c r="E91" s="10">
        <f>LN('3.ΡΕΥΣΤΟΤΗΤΑ'!O92/'3.ΡΕΥΣΤΟΤΗΤΑ'!O91)</f>
        <v>-0.57121232640671715</v>
      </c>
      <c r="F91" s="10">
        <f>LN('3.ΡΕΥΣΤΟΤΗΤΑ'!P92/'3.ΡΕΥΣΤΟΤΗΤΑ'!P91)</f>
        <v>-0.2323047247066827</v>
      </c>
      <c r="G91" s="10">
        <f>LN('3.ΡΕΥΣΤΟΤΗΤΑ'!Q92/'3.ΡΕΥΣΤΟΤΗΤΑ'!Q91)</f>
        <v>0.38716283089408737</v>
      </c>
      <c r="H91" s="10">
        <f>LN('3.ΡΕΥΣΤΟΤΗΤΑ'!R92/'3.ΡΕΥΣΤΟΤΗΤΑ'!R91)</f>
        <v>0.2237396156046168</v>
      </c>
      <c r="I91" s="10">
        <f>LN('3.ΡΕΥΣΤΟΤΗΤΑ'!S92/'3.ΡΕΥΣΤΟΤΗΤΑ'!S91)</f>
        <v>1.2887941224955659</v>
      </c>
      <c r="J91" s="10">
        <f>LN('3.ΡΕΥΣΤΟΤΗΤΑ'!T92/'3.ΡΕΥΣΤΟΤΗΤΑ'!T91)</f>
        <v>-1.3878621366748209</v>
      </c>
      <c r="K91" s="10">
        <f>LN('3.ΡΕΥΣΤΟΤΗΤΑ'!U92/'3.ΡΕΥΣΤΟΤΗΤΑ'!U91)</f>
        <v>0.35261831290256312</v>
      </c>
      <c r="L91" s="10">
        <f>LN('3.ΡΕΥΣΤΟΤΗΤΑ'!V92/'3.ΡΕΥΣΤΟΤΗΤΑ'!V91)</f>
        <v>9.1002076186368644E-2</v>
      </c>
      <c r="M91" s="10">
        <f>LN('3.ΡΕΥΣΤΟΤΗΤΑ'!W92/'3.ΡΕΥΣΤΟΤΗΤΑ'!W91)</f>
        <v>-0.22624721133668874</v>
      </c>
      <c r="N91" s="10">
        <f>LN('3.ΡΕΥΣΤΟΤΗΤΑ'!X92/'3.ΡΕΥΣΤΟΤΗΤΑ'!X91)</f>
        <v>1.0907000385080405</v>
      </c>
      <c r="O91" s="10">
        <f>LN('3.ΡΕΥΣΤΟΤΗΤΑ'!Y92/'3.ΡΕΥΣΤΟΤΗΤΑ'!Y91)</f>
        <v>-0.44328802562696412</v>
      </c>
      <c r="P91" s="10">
        <f>LN('3.ΡΕΥΣΤΟΤΗΤΑ'!Z92/'3.ΡΕΥΣΤΟΤΗΤΑ'!Z91)</f>
        <v>-1.0815317520365411</v>
      </c>
    </row>
    <row r="92" spans="1:16" x14ac:dyDescent="0.25">
      <c r="A92" s="98">
        <v>42957</v>
      </c>
      <c r="B92" s="10">
        <f>LN('3.ΡΕΥΣΤΟΤΗΤΑ'!L93/'3.ΡΕΥΣΤΟΤΗΤΑ'!L92)</f>
        <v>-5.2825284716263382E-2</v>
      </c>
      <c r="C92" s="10">
        <f>LN('3.ΡΕΥΣΤΟΤΗΤΑ'!M93/'3.ΡΕΥΣΤΟΤΗΤΑ'!M92)</f>
        <v>-0.56958637662934974</v>
      </c>
      <c r="D92" s="10">
        <f>LN('3.ΡΕΥΣΤΟΤΗΤΑ'!N93/'3.ΡΕΥΣΤΟΤΗΤΑ'!N92)</f>
        <v>1.3794234913148777</v>
      </c>
      <c r="E92" s="10">
        <f>LN('3.ΡΕΥΣΤΟΤΗΤΑ'!O93/'3.ΡΕΥΣΤΟΤΗΤΑ'!O92)</f>
        <v>-0.1491184688722467</v>
      </c>
      <c r="F92" s="10">
        <f>LN('3.ΡΕΥΣΤΟΤΗΤΑ'!P93/'3.ΡΕΥΣΤΟΤΗΤΑ'!P92)</f>
        <v>5.587302262647937E-2</v>
      </c>
      <c r="G92" s="10">
        <f>LN('3.ΡΕΥΣΤΟΤΗΤΑ'!Q93/'3.ΡΕΥΣΤΟΤΗΤΑ'!Q92)</f>
        <v>-0.52447312054646322</v>
      </c>
      <c r="H92" s="10">
        <f>LN('3.ΡΕΥΣΤΟΤΗΤΑ'!R93/'3.ΡΕΥΣΤΟΤΗΤΑ'!R92)</f>
        <v>7.142068560274345E-2</v>
      </c>
      <c r="I92" s="10">
        <f>LN('3.ΡΕΥΣΤΟΤΗΤΑ'!S93/'3.ΡΕΥΣΤΟΤΗΤΑ'!S92)</f>
        <v>-0.36577879333518803</v>
      </c>
      <c r="J92" s="10">
        <f>LN('3.ΡΕΥΣΤΟΤΗΤΑ'!T93/'3.ΡΕΥΣΤΟΤΗΤΑ'!T92)</f>
        <v>0.75948319820066335</v>
      </c>
      <c r="K92" s="10">
        <f>LN('3.ΡΕΥΣΤΟΤΗΤΑ'!U93/'3.ΡΕΥΣΤΟΤΗΤΑ'!U92)</f>
        <v>-0.66954983088844866</v>
      </c>
      <c r="L92" s="10">
        <f>LN('3.ΡΕΥΣΤΟΤΗΤΑ'!V93/'3.ΡΕΥΣΤΟΤΗΤΑ'!V92)</f>
        <v>0.24525681192925256</v>
      </c>
      <c r="M92" s="10">
        <f>LN('3.ΡΕΥΣΤΟΤΗΤΑ'!W93/'3.ΡΕΥΣΤΟΤΗΤΑ'!W92)</f>
        <v>-1.0484216726979072</v>
      </c>
      <c r="N92" s="10">
        <f>LN('3.ΡΕΥΣΤΟΤΗΤΑ'!X93/'3.ΡΕΥΣΤΟΤΗΤΑ'!X92)</f>
        <v>1.1839068281339198</v>
      </c>
      <c r="O92" s="10">
        <f>LN('3.ΡΕΥΣΤΟΤΗΤΑ'!Y93/'3.ΡΕΥΣΤΟΤΗΤΑ'!Y92)</f>
        <v>-1.1346142309527238</v>
      </c>
      <c r="P92" s="10">
        <f>LN('3.ΡΕΥΣΤΟΤΗΤΑ'!Z93/'3.ΡΕΥΣΤΟΤΗΤΑ'!Z92)</f>
        <v>-1.1095531354746402</v>
      </c>
    </row>
    <row r="93" spans="1:16" x14ac:dyDescent="0.25">
      <c r="A93" s="98">
        <v>42958</v>
      </c>
      <c r="B93" s="10">
        <f>LN('3.ΡΕΥΣΤΟΤΗΤΑ'!L94/'3.ΡΕΥΣΤΟΤΗΤΑ'!L93)</f>
        <v>-0.41437232698447835</v>
      </c>
      <c r="C93" s="10">
        <f>LN('3.ΡΕΥΣΤΟΤΗΤΑ'!M94/'3.ΡΕΥΣΤΟΤΗΤΑ'!M93)</f>
        <v>0.13577822393404373</v>
      </c>
      <c r="D93" s="10">
        <f>LN('3.ΡΕΥΣΤΟΤΗΤΑ'!N94/'3.ΡΕΥΣΤΟΤΗΤΑ'!N93)</f>
        <v>-1.1373461026263014</v>
      </c>
      <c r="E93" s="10">
        <f>LN('3.ΡΕΥΣΤΟΤΗΤΑ'!O94/'3.ΡΕΥΣΤΟΤΗΤΑ'!O93)</f>
        <v>1.1608338436348236</v>
      </c>
      <c r="F93" s="10">
        <f>LN('3.ΡΕΥΣΤΟΤΗΤΑ'!P94/'3.ΡΕΥΣΤΟΤΗΤΑ'!P93)</f>
        <v>0.19562381251343045</v>
      </c>
      <c r="G93" s="10">
        <f>LN('3.ΡΕΥΣΤΟΤΗΤΑ'!Q94/'3.ΡΕΥΣΤΟΤΗΤΑ'!Q93)</f>
        <v>-0.68617201526827676</v>
      </c>
      <c r="H93" s="10">
        <f>LN('3.ΡΕΥΣΤΟΤΗΤΑ'!R94/'3.ΡΕΥΣΤΟΤΗΤΑ'!R93)</f>
        <v>0.24102708112815999</v>
      </c>
      <c r="I93" s="10">
        <f>LN('3.ΡΕΥΣΤΟΤΗΤΑ'!S94/'3.ΡΕΥΣΤΟΤΗΤΑ'!S93)</f>
        <v>-0.63631149943867216</v>
      </c>
      <c r="J93" s="10">
        <f>LN('3.ΡΕΥΣΤΟΤΗΤΑ'!T94/'3.ΡΕΥΣΤΟΤΗΤΑ'!T93)</f>
        <v>0.78633570089965854</v>
      </c>
      <c r="K93" s="10">
        <f>LN('3.ΡΕΥΣΤΟΤΗΤΑ'!U94/'3.ΡΕΥΣΤΟΤΗΤΑ'!U93)</f>
        <v>1.5981783361697157</v>
      </c>
      <c r="L93" s="10">
        <f>LN('3.ΡΕΥΣΤΟΤΗΤΑ'!V94/'3.ΡΕΥΣΤΟΤΗΤΑ'!V93)</f>
        <v>-0.49203690760225477</v>
      </c>
      <c r="M93" s="10">
        <f>LN('3.ΡΕΥΣΤΟΤΗΤΑ'!W94/'3.ΡΕΥΣΤΟΤΗΤΑ'!W93)</f>
        <v>0.56087966659141852</v>
      </c>
      <c r="N93" s="10">
        <f>LN('3.ΡΕΥΣΤΟΤΗΤΑ'!X94/'3.ΡΕΥΣΤΟΤΗΤΑ'!X93)</f>
        <v>-0.10717572250664865</v>
      </c>
      <c r="O93" s="10">
        <f>LN('3.ΡΕΥΣΤΟΤΗΤΑ'!Y94/'3.ΡΕΥΣΤΟΤΗΤΑ'!Y93)</f>
        <v>1.5947332328255088</v>
      </c>
      <c r="P93" s="10">
        <f>LN('3.ΡΕΥΣΤΟΤΗΤΑ'!Z94/'3.ΡΕΥΣΤΟΤΗΤΑ'!Z93)</f>
        <v>-0.23658881473828761</v>
      </c>
    </row>
    <row r="94" spans="1:16" x14ac:dyDescent="0.25">
      <c r="A94" s="98">
        <v>42961</v>
      </c>
      <c r="B94" s="10">
        <f>LN('3.ΡΕΥΣΤΟΤΗΤΑ'!L95/'3.ΡΕΥΣΤΟΤΗΤΑ'!L94)</f>
        <v>0.72130849871365499</v>
      </c>
      <c r="C94" s="10">
        <f>LN('3.ΡΕΥΣΤΟΤΗΤΑ'!M95/'3.ΡΕΥΣΤΟΤΗΤΑ'!M94)</f>
        <v>-6.5928821345475799E-2</v>
      </c>
      <c r="D94" s="10">
        <f>LN('3.ΡΕΥΣΤΟΤΗΤΑ'!N95/'3.ΡΕΥΣΤΟΤΗΤΑ'!N94)</f>
        <v>3.7265816043357956E-2</v>
      </c>
      <c r="E94" s="10">
        <f>LN('3.ΡΕΥΣΤΟΤΗΤΑ'!O95/'3.ΡΕΥΣΤΟΤΗΤΑ'!O94)</f>
        <v>-1.3433503065018659</v>
      </c>
      <c r="F94" s="10">
        <f>LN('3.ΡΕΥΣΤΟΤΗΤΑ'!P95/'3.ΡΕΥΣΤΟΤΗΤΑ'!P94)</f>
        <v>-0.13310084174068745</v>
      </c>
      <c r="G94" s="10">
        <f>LN('3.ΡΕΥΣΤΟΤΗΤΑ'!Q95/'3.ΡΕΥΣΤΟΤΗΤΑ'!Q94)</f>
        <v>0.35443983318481398</v>
      </c>
      <c r="H94" s="10">
        <f>LN('3.ΡΕΥΣΤΟΤΗΤΑ'!R95/'3.ΡΕΥΣΤΟΤΗΤΑ'!R94)</f>
        <v>2.9361024282072774E-2</v>
      </c>
      <c r="I94" s="10">
        <f>LN('3.ΡΕΥΣΤΟΤΗΤΑ'!S95/'3.ΡΕΥΣΤΟΤΗΤΑ'!S94)</f>
        <v>-0.16048705835580554</v>
      </c>
      <c r="J94" s="10">
        <f>LN('3.ΡΕΥΣΤΟΤΗΤΑ'!T95/'3.ΡΕΥΣΤΟΤΗΤΑ'!T94)</f>
        <v>-0.6364786730526899</v>
      </c>
      <c r="K94" s="10">
        <f>LN('3.ΡΕΥΣΤΟΤΗΤΑ'!U95/'3.ΡΕΥΣΤΟΤΗΤΑ'!U94)</f>
        <v>-1.2423231184424866</v>
      </c>
      <c r="L94" s="10">
        <f>LN('3.ΡΕΥΣΤΟΤΗΤΑ'!V95/'3.ΡΕΥΣΤΟΤΗΤΑ'!V94)</f>
        <v>-0.64322756073445253</v>
      </c>
      <c r="M94" s="10">
        <f>LN('3.ΡΕΥΣΤΟΤΗΤΑ'!W95/'3.ΡΕΥΣΤΟΤΗΤΑ'!W94)</f>
        <v>0.55694166633422948</v>
      </c>
      <c r="N94" s="10">
        <f>LN('3.ΡΕΥΣΤΟΤΗΤΑ'!X95/'3.ΡΕΥΣΤΟΤΗΤΑ'!X94)</f>
        <v>-0.89356948825352478</v>
      </c>
      <c r="O94" s="10">
        <f>LN('3.ΡΕΥΣΤΟΤΗΤΑ'!Y95/'3.ΡΕΥΣΤΟΤΗΤΑ'!Y94)</f>
        <v>-1.3416590152651104</v>
      </c>
      <c r="P94" s="10">
        <f>LN('3.ΡΕΥΣΤΟΤΗΤΑ'!Z95/'3.ΡΕΥΣΤΟΤΗΤΑ'!Z94)</f>
        <v>1.2057766879108049</v>
      </c>
    </row>
    <row r="95" spans="1:16" x14ac:dyDescent="0.25">
      <c r="A95" s="98">
        <v>42963</v>
      </c>
      <c r="B95" s="10">
        <f>LN('3.ΡΕΥΣΤΟΤΗΤΑ'!L96/'3.ΡΕΥΣΤΟΤΗΤΑ'!L95)</f>
        <v>0.37171681604220169</v>
      </c>
      <c r="C95" s="10">
        <f>LN('3.ΡΕΥΣΤΟΤΗΤΑ'!M96/'3.ΡΕΥΣΤΟΤΗΤΑ'!M95)</f>
        <v>-0.20316347151608358</v>
      </c>
      <c r="D95" s="10">
        <f>LN('3.ΡΕΥΣΤΟΤΗΤΑ'!N96/'3.ΡΕΥΣΤΟΤΗΤΑ'!N95)</f>
        <v>-0.85756041861790244</v>
      </c>
      <c r="E95" s="10">
        <f>LN('3.ΡΕΥΣΤΟΤΗΤΑ'!O96/'3.ΡΕΥΣΤΟΤΗΤΑ'!O95)</f>
        <v>1.5970310422777658E-2</v>
      </c>
      <c r="F95" s="10">
        <f>LN('3.ΡΕΥΣΤΟΤΗΤΑ'!P96/'3.ΡΕΥΣΤΟΤΗΤΑ'!P95)</f>
        <v>-0.16454905766842348</v>
      </c>
      <c r="G95" s="10">
        <f>LN('3.ΡΕΥΣΤΟΤΗΤΑ'!Q96/'3.ΡΕΥΣΤΟΤΗΤΑ'!Q95)</f>
        <v>-8.2284970372683855E-2</v>
      </c>
      <c r="H95" s="10">
        <f>LN('3.ΡΕΥΣΤΟΤΗΤΑ'!R96/'3.ΡΕΥΣΤΟΤΗΤΑ'!R95)</f>
        <v>0.74716627041770389</v>
      </c>
      <c r="I95" s="10">
        <f>LN('3.ΡΕΥΣΤΟΤΗΤΑ'!S96/'3.ΡΕΥΣΤΟΤΗΤΑ'!S95)</f>
        <v>0.22488857906146667</v>
      </c>
      <c r="J95" s="10">
        <f>LN('3.ΡΕΥΣΤΟΤΗΤΑ'!T96/'3.ΡΕΥΣΤΟΤΗΤΑ'!T95)</f>
        <v>0.18768972367676992</v>
      </c>
      <c r="K95" s="10">
        <f>LN('3.ΡΕΥΣΤΟΤΗΤΑ'!U96/'3.ΡΕΥΣΤΟΤΗΤΑ'!U95)</f>
        <v>0.92284461662996831</v>
      </c>
      <c r="L95" s="10">
        <f>LN('3.ΡΕΥΣΤΟΤΗΤΑ'!V96/'3.ΡΕΥΣΤΟΤΗΤΑ'!V95)</f>
        <v>-0.45899757493783805</v>
      </c>
      <c r="M95" s="10">
        <f>LN('3.ΡΕΥΣΤΟΤΗΤΑ'!W96/'3.ΡΕΥΣΤΟΤΗΤΑ'!W95)</f>
        <v>-0.96445342646502019</v>
      </c>
      <c r="N95" s="10">
        <f>LN('3.ΡΕΥΣΤΟΤΗΤΑ'!X96/'3.ΡΕΥΣΤΟΤΗΤΑ'!X95)</f>
        <v>0.48826910734572343</v>
      </c>
      <c r="O95" s="10">
        <f>LN('3.ΡΕΥΣΤΟΤΗΤΑ'!Y96/'3.ΡΕΥΣΤΟΤΗΤΑ'!Y95)</f>
        <v>-5.0214254628147E-2</v>
      </c>
      <c r="P95" s="10">
        <f>LN('3.ΡΕΥΣΤΟΤΗΤΑ'!Z96/'3.ΡΕΥΣΤΟΤΗΤΑ'!Z95)</f>
        <v>1.0777600070635422</v>
      </c>
    </row>
    <row r="96" spans="1:16" x14ac:dyDescent="0.25">
      <c r="A96" s="98">
        <v>42964</v>
      </c>
      <c r="B96" s="10">
        <f>LN('3.ΡΕΥΣΤΟΤΗΤΑ'!L97/'3.ΡΕΥΣΤΟΤΗΤΑ'!L96)</f>
        <v>0.1267109014833919</v>
      </c>
      <c r="C96" s="10">
        <f>LN('3.ΡΕΥΣΤΟΤΗΤΑ'!M97/'3.ΡΕΥΣΤΟΤΗΤΑ'!M96)</f>
        <v>0.88090392593252398</v>
      </c>
      <c r="D96" s="10">
        <f>LN('3.ΡΕΥΣΤΟΤΗΤΑ'!N97/'3.ΡΕΥΣΤΟΤΗΤΑ'!N96)</f>
        <v>0.40459893222031529</v>
      </c>
      <c r="E96" s="10">
        <f>LN('3.ΡΕΥΣΤΟΤΗΤΑ'!O97/'3.ΡΕΥΣΤΟΤΗΤΑ'!O96)</f>
        <v>3.0374570029198484E-2</v>
      </c>
      <c r="F96" s="10">
        <f>LN('3.ΡΕΥΣΤΟΤΗΤΑ'!P97/'3.ΡΕΥΣΤΟΤΗΤΑ'!P96)</f>
        <v>0.29583955867721284</v>
      </c>
      <c r="G96" s="10">
        <f>LN('3.ΡΕΥΣΤΟΤΗΤΑ'!Q97/'3.ΡΕΥΣΤΟΤΗΤΑ'!Q96)</f>
        <v>0.7330278772305594</v>
      </c>
      <c r="H96" s="10">
        <f>LN('3.ΡΕΥΣΤΟΤΗΤΑ'!R97/'3.ΡΕΥΣΤΟΤΗΤΑ'!R96)</f>
        <v>-1.8531943643331947</v>
      </c>
      <c r="I96" s="10">
        <f>LN('3.ΡΕΥΣΤΟΤΗΤΑ'!S97/'3.ΡΕΥΣΤΟΤΗΤΑ'!S96)</f>
        <v>-0.84434544212331242</v>
      </c>
      <c r="J96" s="10">
        <f>LN('3.ΡΕΥΣΤΟΤΗΤΑ'!T97/'3.ΡΕΥΣΤΟΤΗΤΑ'!T96)</f>
        <v>0.30989764803152919</v>
      </c>
      <c r="K96" s="10">
        <f>LN('3.ΡΕΥΣΤΟΤΗΤΑ'!U97/'3.ΡΕΥΣΤΟΤΗΤΑ'!U96)</f>
        <v>-0.61834438662283109</v>
      </c>
      <c r="L96" s="10">
        <f>LN('3.ΡΕΥΣΤΟΤΗΤΑ'!V97/'3.ΡΕΥΣΤΟΤΗΤΑ'!V96)</f>
        <v>-0.57906821386223795</v>
      </c>
      <c r="M96" s="10">
        <f>LN('3.ΡΕΥΣΤΟΤΗΤΑ'!W97/'3.ΡΕΥΣΤΟΤΗΤΑ'!W96)</f>
        <v>-0.45530864133051013</v>
      </c>
      <c r="N96" s="10">
        <f>LN('3.ΡΕΥΣΤΟΤΗΤΑ'!X97/'3.ΡΕΥΣΤΟΤΗΤΑ'!X96)</f>
        <v>0.52535321525504075</v>
      </c>
      <c r="O96" s="10">
        <f>LN('3.ΡΕΥΣΤΟΤΗΤΑ'!Y97/'3.ΡΕΥΣΤΟΤΗΤΑ'!Y96)</f>
        <v>1.0962728958430563</v>
      </c>
      <c r="P96" s="10">
        <f>LN('3.ΡΕΥΣΤΟΤΗΤΑ'!Z97/'3.ΡΕΥΣΤΟΤΗΤΑ'!Z96)</f>
        <v>-3.566309417337707</v>
      </c>
    </row>
    <row r="97" spans="1:16" x14ac:dyDescent="0.25">
      <c r="A97" s="98">
        <v>42965</v>
      </c>
      <c r="B97" s="10">
        <f>LN('3.ΡΕΥΣΤΟΤΗΤΑ'!L98/'3.ΡΕΥΣΤΟΤΗΤΑ'!L97)</f>
        <v>-0.19592036791040227</v>
      </c>
      <c r="C97" s="10">
        <f>LN('3.ΡΕΥΣΤΟΤΗΤΑ'!M98/'3.ΡΕΥΣΤΟΤΗΤΑ'!M97)</f>
        <v>-0.68436705861368285</v>
      </c>
      <c r="D97" s="10">
        <f>LN('3.ΡΕΥΣΤΟΤΗΤΑ'!N98/'3.ΡΕΥΣΤΟΤΗΤΑ'!N97)</f>
        <v>-0.32523577606894244</v>
      </c>
      <c r="E97" s="10">
        <f>LN('3.ΡΕΥΣΤΟΤΗΤΑ'!O98/'3.ΡΕΥΣΤΟΤΗΤΑ'!O97)</f>
        <v>-0.36894793254201486</v>
      </c>
      <c r="F97" s="10">
        <f>LN('3.ΡΕΥΣΤΟΤΗΤΑ'!P98/'3.ΡΕΥΣΤΟΤΗΤΑ'!P97)</f>
        <v>-0.67358562238558106</v>
      </c>
      <c r="G97" s="10">
        <f>LN('3.ΡΕΥΣΤΟΤΗΤΑ'!Q98/'3.ΡΕΥΣΤΟΤΗΤΑ'!Q97)</f>
        <v>-0.31577424150100619</v>
      </c>
      <c r="H97" s="10">
        <f>LN('3.ΡΕΥΣΤΟΤΗΤΑ'!R98/'3.ΡΕΥΣΤΟΤΗΤΑ'!R97)</f>
        <v>0.15160085064803072</v>
      </c>
      <c r="I97" s="10">
        <f>LN('3.ΡΕΥΣΤΟΤΗΤΑ'!S98/'3.ΡΕΥΣΤΟΤΗΤΑ'!S97)</f>
        <v>-6.8898499496488214E-2</v>
      </c>
      <c r="J97" s="10">
        <f>LN('3.ΡΕΥΣΤΟΤΗΤΑ'!T98/'3.ΡΕΥΣΤΟΤΗΤΑ'!T97)</f>
        <v>-0.35934809043761884</v>
      </c>
      <c r="K97" s="10">
        <f>LN('3.ΡΕΥΣΤΟΤΗΤΑ'!U98/'3.ΡΕΥΣΤΟΤΗΤΑ'!U97)</f>
        <v>-6.9409543888010627E-2</v>
      </c>
      <c r="L97" s="10">
        <f>LN('3.ΡΕΥΣΤΟΤΗΤΑ'!V98/'3.ΡΕΥΣΤΟΤΗΤΑ'!V97)</f>
        <v>0.26907248320260962</v>
      </c>
      <c r="M97" s="10">
        <f>LN('3.ΡΕΥΣΤΟΤΗΤΑ'!W98/'3.ΡΕΥΣΤΟΤΗΤΑ'!W97)</f>
        <v>1.1725889464825083</v>
      </c>
      <c r="N97" s="10">
        <f>LN('3.ΡΕΥΣΤΟΤΗΤΑ'!X98/'3.ΡΕΥΣΤΟΤΗΤΑ'!X97)</f>
        <v>-0.35574210109979804</v>
      </c>
      <c r="O97" s="10">
        <f>LN('3.ΡΕΥΣΤΟΤΗΤΑ'!Y98/'3.ΡΕΥΣΤΟΤΗΤΑ'!Y97)</f>
        <v>-0.24751248419830219</v>
      </c>
      <c r="P97" s="10">
        <f>LN('3.ΡΕΥΣΤΟΤΗΤΑ'!Z98/'3.ΡΕΥΣΤΟΤΗΤΑ'!Z97)</f>
        <v>-0.70079247773789632</v>
      </c>
    </row>
    <row r="98" spans="1:16" x14ac:dyDescent="0.25">
      <c r="A98" s="98">
        <v>42968</v>
      </c>
      <c r="B98" s="10">
        <f>LN('3.ΡΕΥΣΤΟΤΗΤΑ'!L99/'3.ΡΕΥΣΤΟΤΗΤΑ'!L98)</f>
        <v>-0.53817947013937273</v>
      </c>
      <c r="C98" s="10">
        <f>LN('3.ΡΕΥΣΤΟΤΗΤΑ'!M99/'3.ΡΕΥΣΤΟΤΗΤΑ'!M98)</f>
        <v>-0.21157565293910821</v>
      </c>
      <c r="D98" s="10">
        <f>LN('3.ΡΕΥΣΤΟΤΗΤΑ'!N99/'3.ΡΕΥΣΤΟΤΗΤΑ'!N98)</f>
        <v>-0.21847595861409067</v>
      </c>
      <c r="E98" s="10">
        <f>LN('3.ΡΕΥΣΤΟΤΗΤΑ'!O99/'3.ΡΕΥΣΤΟΤΗΤΑ'!O98)</f>
        <v>0.39468929613415971</v>
      </c>
      <c r="F98" s="10">
        <f>LN('3.ΡΕΥΣΤΟΤΗΤΑ'!P99/'3.ΡΕΥΣΤΟΤΗΤΑ'!P98)</f>
        <v>-0.47328403700337196</v>
      </c>
      <c r="G98" s="10">
        <f>LN('3.ΡΕΥΣΤΟΤΗΤΑ'!Q99/'3.ΡΕΥΣΤΟΤΗΤΑ'!Q98)</f>
        <v>0.71135513382297055</v>
      </c>
      <c r="H98" s="10">
        <f>LN('3.ΡΕΥΣΤΟΤΗΤΑ'!R99/'3.ΡΕΥΣΤΟΤΗΤΑ'!R98)</f>
        <v>-0.22629956238548676</v>
      </c>
      <c r="I98" s="10">
        <f>LN('3.ΡΕΥΣΤΟΤΗΤΑ'!S99/'3.ΡΕΥΣΤΟΤΗΤΑ'!S98)</f>
        <v>-5.4517167734238522E-2</v>
      </c>
      <c r="J98" s="10">
        <f>LN('3.ΡΕΥΣΤΟΤΗΤΑ'!T99/'3.ΡΕΥΣΤΟΤΗΤΑ'!T98)</f>
        <v>-0.17067139403755782</v>
      </c>
      <c r="K98" s="10">
        <f>LN('3.ΡΕΥΣΤΟΤΗΤΑ'!U99/'3.ΡΕΥΣΤΟΤΗΤΑ'!U98)</f>
        <v>-0.42939007836945936</v>
      </c>
      <c r="L98" s="10">
        <f>LN('3.ΡΕΥΣΤΟΤΗΤΑ'!V99/'3.ΡΕΥΣΤΟΤΗΤΑ'!V98)</f>
        <v>-0.38140166817652921</v>
      </c>
      <c r="M98" s="10">
        <f>LN('3.ΡΕΥΣΤΟΤΗΤΑ'!W99/'3.ΡΕΥΣΤΟΤΗΤΑ'!W98)</f>
        <v>9.7253598806114311E-2</v>
      </c>
      <c r="N98" s="10">
        <f>LN('3.ΡΕΥΣΤΟΤΗΤΑ'!X99/'3.ΡΕΥΣΤΟΤΗΤΑ'!X98)</f>
        <v>-0.80308919150643587</v>
      </c>
      <c r="O98" s="10">
        <f>LN('3.ΡΕΥΣΤΟΤΗΤΑ'!Y99/'3.ΡΕΥΣΤΟΤΗΤΑ'!Y98)</f>
        <v>0.46478349751704151</v>
      </c>
      <c r="P98" s="10">
        <f>LN('3.ΡΕΥΣΤΟΤΗΤΑ'!Z99/'3.ΡΕΥΣΤΟΤΗΤΑ'!Z98)</f>
        <v>-0.10000267658747418</v>
      </c>
    </row>
    <row r="99" spans="1:16" x14ac:dyDescent="0.25">
      <c r="A99" s="98">
        <v>42969</v>
      </c>
      <c r="B99" s="10">
        <f>LN('3.ΡΕΥΣΤΟΤΗΤΑ'!L100/'3.ΡΕΥΣΤΟΤΗΤΑ'!L99)</f>
        <v>1.3657891277071883</v>
      </c>
      <c r="C99" s="10">
        <f>LN('3.ΡΕΥΣΤΟΤΗΤΑ'!M100/'3.ΡΕΥΣΤΟΤΗΤΑ'!M99)</f>
        <v>0.10267938554036363</v>
      </c>
      <c r="D99" s="10">
        <f>LN('3.ΡΕΥΣΤΟΤΗΤΑ'!N100/'3.ΡΕΥΣΤΟΤΗΤΑ'!N99)</f>
        <v>0.17533201261224243</v>
      </c>
      <c r="E99" s="10">
        <f>LN('3.ΡΕΥΣΤΟΤΗΤΑ'!O100/'3.ΡΕΥΣΤΟΤΗΤΑ'!O99)</f>
        <v>0.28735395563925298</v>
      </c>
      <c r="F99" s="10">
        <f>LN('3.ΡΕΥΣΤΟΤΗΤΑ'!P100/'3.ΡΕΥΣΤΟΤΗΤΑ'!P99)</f>
        <v>-0.23142720696547303</v>
      </c>
      <c r="G99" s="10">
        <f>LN('3.ΡΕΥΣΤΟΤΗΤΑ'!Q100/'3.ΡΕΥΣΤΟΤΗΤΑ'!Q99)</f>
        <v>-1.1797171564959954</v>
      </c>
      <c r="H99" s="10">
        <f>LN('3.ΡΕΥΣΤΟΤΗΤΑ'!R100/'3.ΡΕΥΣΤΟΤΗΤΑ'!R99)</f>
        <v>1.0049275080597115</v>
      </c>
      <c r="I99" s="10">
        <f>LN('3.ΡΕΥΣΤΟΤΗΤΑ'!S100/'3.ΡΕΥΣΤΟΤΗΤΑ'!S99)</f>
        <v>-0.43412798679864567</v>
      </c>
      <c r="J99" s="10">
        <f>LN('3.ΡΕΥΣΤΟΤΗΤΑ'!T100/'3.ΡΕΥΣΤΟΤΗΤΑ'!T99)</f>
        <v>0.37389408188794809</v>
      </c>
      <c r="K99" s="10">
        <f>LN('3.ΡΕΥΣΤΟΤΗΤΑ'!U100/'3.ΡΕΥΣΤΟΤΗΤΑ'!U99)</f>
        <v>-0.73201694126368089</v>
      </c>
      <c r="L99" s="10">
        <f>LN('3.ΡΕΥΣΤΟΤΗΤΑ'!V100/'3.ΡΕΥΣΤΟΤΗΤΑ'!V99)</f>
        <v>-0.87183896930332128</v>
      </c>
      <c r="M99" s="10">
        <f>LN('3.ΡΕΥΣΤΟΤΗΤΑ'!W100/'3.ΡΕΥΣΤΟΤΗΤΑ'!W99)</f>
        <v>-0.85987103740098869</v>
      </c>
      <c r="N99" s="10">
        <f>LN('3.ΡΕΥΣΤΟΤΗΤΑ'!X100/'3.ΡΕΥΣΤΟΤΗΤΑ'!X99)</f>
        <v>-0.89878834867125035</v>
      </c>
      <c r="O99" s="10">
        <f>LN('3.ΡΕΥΣΤΟΤΗΤΑ'!Y100/'3.ΡΕΥΣΤΟΤΗΤΑ'!Y99)</f>
        <v>-0.87719549011007636</v>
      </c>
      <c r="P99" s="10">
        <f>LN('3.ΡΕΥΣΤΟΤΗΤΑ'!Z100/'3.ΡΕΥΣΤΟΤΗΤΑ'!Z99)</f>
        <v>1.0365022554379679</v>
      </c>
    </row>
    <row r="100" spans="1:16" x14ac:dyDescent="0.25">
      <c r="A100" s="98">
        <v>42970</v>
      </c>
      <c r="B100" s="10">
        <f>LN('3.ΡΕΥΣΤΟΤΗΤΑ'!L101/'3.ΡΕΥΣΤΟΤΗΤΑ'!L100)</f>
        <v>-0.44240924577342294</v>
      </c>
      <c r="C100" s="10">
        <f>LN('3.ΡΕΥΣΤΟΤΗΤΑ'!M101/'3.ΡΕΥΣΤΟΤΗΤΑ'!M100)</f>
        <v>-0.42989622276689449</v>
      </c>
      <c r="D100" s="10">
        <f>LN('3.ΡΕΥΣΤΟΤΗΤΑ'!N101/'3.ΡΕΥΣΤΟΤΗΤΑ'!N100)</f>
        <v>0.93219563971381958</v>
      </c>
      <c r="E100" s="10">
        <f>LN('3.ΡΕΥΣΤΟΤΗΤΑ'!O101/'3.ΡΕΥΣΤΟΤΗΤΑ'!O100)</f>
        <v>-1.0242024908095799</v>
      </c>
      <c r="F100" s="10">
        <f>LN('3.ΡΕΥΣΤΟΤΗΤΑ'!P101/'3.ΡΕΥΣΤΟΤΗΤΑ'!P100)</f>
        <v>0.69666558542799661</v>
      </c>
      <c r="G100" s="10">
        <f>LN('3.ΡΕΥΣΤΟΤΗΤΑ'!Q101/'3.ΡΕΥΣΤΟΤΗΤΑ'!Q100)</f>
        <v>-0.33710928403086304</v>
      </c>
      <c r="H100" s="10">
        <f>LN('3.ΡΕΥΣΤΟΤΗΤΑ'!R101/'3.ΡΕΥΣΤΟΤΗΤΑ'!R100)</f>
        <v>-0.18442925818834663</v>
      </c>
      <c r="I100" s="10">
        <f>LN('3.ΡΕΥΣΤΟΤΗΤΑ'!S101/'3.ΡΕΥΣΤΟΤΗΤΑ'!S100)</f>
        <v>-0.36487388387276126</v>
      </c>
      <c r="J100" s="10">
        <f>LN('3.ΡΕΥΣΤΟΤΗΤΑ'!T101/'3.ΡΕΥΣΤΟΤΗΤΑ'!T100)</f>
        <v>-0.17242967234868362</v>
      </c>
      <c r="K100" s="10">
        <f>LN('3.ΡΕΥΣΤΟΤΗΤΑ'!U101/'3.ΡΕΥΣΤΟΤΗΤΑ'!U100)</f>
        <v>-0.75427877323641479</v>
      </c>
      <c r="L100" s="10">
        <f>LN('3.ΡΕΥΣΤΟΤΗΤΑ'!V101/'3.ΡΕΥΣΤΟΤΗΤΑ'!V100)</f>
        <v>3.2433889613651221</v>
      </c>
      <c r="M100" s="10">
        <f>LN('3.ΡΕΥΣΤΟΤΗΤΑ'!W101/'3.ΡΕΥΣΤΟΤΗΤΑ'!W100)</f>
        <v>-1.0579358854339267E-2</v>
      </c>
      <c r="N100" s="10">
        <f>LN('3.ΡΕΥΣΤΟΤΗΤΑ'!X101/'3.ΡΕΥΣΤΟΤΗΤΑ'!X100)</f>
        <v>0.76841558727788473</v>
      </c>
      <c r="O100" s="10">
        <f>LN('3.ΡΕΥΣΤΟΤΗΤΑ'!Y101/'3.ΡΕΥΣΤΟΤΗΤΑ'!Y100)</f>
        <v>1.1066546845491938</v>
      </c>
      <c r="P100" s="10">
        <f>LN('3.ΡΕΥΣΤΟΤΗΤΑ'!Z101/'3.ΡΕΥΣΤΟΤΗΤΑ'!Z100)</f>
        <v>2.5548083206532288</v>
      </c>
    </row>
    <row r="101" spans="1:16" x14ac:dyDescent="0.25">
      <c r="A101" s="98">
        <v>42971</v>
      </c>
      <c r="B101" s="10">
        <f>LN('3.ΡΕΥΣΤΟΤΗΤΑ'!L102/'3.ΡΕΥΣΤΟΤΗΤΑ'!L101)</f>
        <v>-0.86904524012399864</v>
      </c>
      <c r="C101" s="10">
        <f>LN('3.ΡΕΥΣΤΟΤΗΤΑ'!M102/'3.ΡΕΥΣΤΟΤΗΤΑ'!M101)</f>
        <v>0.68823940289731367</v>
      </c>
      <c r="D101" s="10">
        <f>LN('3.ΡΕΥΣΤΟΤΗΤΑ'!N102/'3.ΡΕΥΣΤΟΤΗΤΑ'!N101)</f>
        <v>-0.82448318262103226</v>
      </c>
      <c r="E101" s="10">
        <f>LN('3.ΡΕΥΣΤΟΤΗΤΑ'!O102/'3.ΡΕΥΣΤΟΤΗΤΑ'!O101)</f>
        <v>0.60887985580212278</v>
      </c>
      <c r="F101" s="10">
        <f>LN('3.ΡΕΥΣΤΟΤΗΤΑ'!P102/'3.ΡΕΥΣΤΟΤΗΤΑ'!P101)</f>
        <v>-0.38220582372439321</v>
      </c>
      <c r="G101" s="10">
        <f>LN('3.ΡΕΥΣΤΟΤΗΤΑ'!Q102/'3.ΡΕΥΣΤΟΤΗΤΑ'!Q101)</f>
        <v>0.56556968092259519</v>
      </c>
      <c r="H101" s="10">
        <f>LN('3.ΡΕΥΣΤΟΤΗΤΑ'!R102/'3.ΡΕΥΣΤΟΤΗΤΑ'!R101)</f>
        <v>-0.52121514649929535</v>
      </c>
      <c r="I101" s="10">
        <f>LN('3.ΡΕΥΣΤΟΤΗΤΑ'!S102/'3.ΡΕΥΣΤΟΤΗΤΑ'!S101)</f>
        <v>0.28628692985754911</v>
      </c>
      <c r="J101" s="10">
        <f>LN('3.ΡΕΥΣΤΟΤΗΤΑ'!T102/'3.ΡΕΥΣΤΟΤΗΤΑ'!T101)</f>
        <v>-9.5723482519913097E-2</v>
      </c>
      <c r="K101" s="10">
        <f>LN('3.ΡΕΥΣΤΟΤΗΤΑ'!U102/'3.ΡΕΥΣΤΟΤΗΤΑ'!U101)</f>
        <v>2.0341138568079424</v>
      </c>
      <c r="L101" s="10">
        <f>LN('3.ΡΕΥΣΤΟΤΗΤΑ'!V102/'3.ΡΕΥΣΤΟΤΗΤΑ'!V101)</f>
        <v>-2.0665364632583798</v>
      </c>
      <c r="M101" s="10">
        <f>LN('3.ΡΕΥΣΤΟΤΗΤΑ'!W102/'3.ΡΕΥΣΤΟΤΗΤΑ'!W101)</f>
        <v>-0.43538562420434879</v>
      </c>
      <c r="N101" s="10">
        <f>LN('3.ΡΕΥΣΤΟΤΗΤΑ'!X102/'3.ΡΕΥΣΤΟΤΗΤΑ'!X101)</f>
        <v>0.28382967322491959</v>
      </c>
      <c r="O101" s="10">
        <f>LN('3.ΡΕΥΣΤΟΤΗΤΑ'!Y102/'3.ΡΕΥΣΤΟΤΗΤΑ'!Y101)</f>
        <v>-1.4818235472128767</v>
      </c>
      <c r="P101" s="10">
        <f>LN('3.ΡΕΥΣΤΟΤΗΤΑ'!Z102/'3.ΡΕΥΣΤΟΤΗΤΑ'!Z101)</f>
        <v>-1.4705382634873552</v>
      </c>
    </row>
    <row r="102" spans="1:16" x14ac:dyDescent="0.25">
      <c r="A102" s="98">
        <v>42972</v>
      </c>
      <c r="B102" s="10">
        <f>LN('3.ΡΕΥΣΤΟΤΗΤΑ'!L103/'3.ΡΕΥΣΤΟΤΗΤΑ'!L102)</f>
        <v>-3.4567601068990143E-2</v>
      </c>
      <c r="C102" s="10">
        <f>LN('3.ΡΕΥΣΤΟΤΗΤΑ'!M103/'3.ΡΕΥΣΤΟΤΗΤΑ'!M102)</f>
        <v>-0.74422174008229525</v>
      </c>
      <c r="D102" s="10">
        <f>LN('3.ΡΕΥΣΤΟΤΗΤΑ'!N103/'3.ΡΕΥΣΤΟΤΗΤΑ'!N102)</f>
        <v>0.50323956733707542</v>
      </c>
      <c r="E102" s="10">
        <f>LN('3.ΡΕΥΣΤΟΤΗΤΑ'!O103/'3.ΡΕΥΣΤΟΤΗΤΑ'!O102)</f>
        <v>1.0124702398219458</v>
      </c>
      <c r="F102" s="10">
        <f>LN('3.ΡΕΥΣΤΟΤΗΤΑ'!P103/'3.ΡΕΥΣΤΟΤΗΤΑ'!P102)</f>
        <v>0.40861709098360266</v>
      </c>
      <c r="G102" s="10">
        <f>LN('3.ΡΕΥΣΤΟΤΗΤΑ'!Q103/'3.ΡΕΥΣΤΟΤΗΤΑ'!Q102)</f>
        <v>0.85419835177542158</v>
      </c>
      <c r="H102" s="10">
        <f>LN('3.ΡΕΥΣΤΟΤΗΤΑ'!R103/'3.ΡΕΥΣΤΟΤΗΤΑ'!R102)</f>
        <v>0.94388253469409245</v>
      </c>
      <c r="I102" s="10">
        <f>LN('3.ΡΕΥΣΤΟΤΗΤΑ'!S103/'3.ΡΕΥΣΤΟΤΗΤΑ'!S102)</f>
        <v>3.1687880794885062E-2</v>
      </c>
      <c r="J102" s="10">
        <f>LN('3.ΡΕΥΣΤΟΤΗΤΑ'!T103/'3.ΡΕΥΣΤΟΤΗΤΑ'!T102)</f>
        <v>0.41103576549603515</v>
      </c>
      <c r="K102" s="10">
        <f>LN('3.ΡΕΥΣΤΟΤΗΤΑ'!U103/'3.ΡΕΥΣΤΟΤΗΤΑ'!U102)</f>
        <v>-1.4405965171968385</v>
      </c>
      <c r="L102" s="10">
        <f>LN('3.ΡΕΥΣΤΟΤΗΤΑ'!V103/'3.ΡΕΥΣΤΟΤΗΤΑ'!V102)</f>
        <v>-0.72775996981895164</v>
      </c>
      <c r="M102" s="10">
        <f>LN('3.ΡΕΥΣΤΟΤΗΤΑ'!W103/'3.ΡΕΥΣΤΟΤΗΤΑ'!W102)</f>
        <v>-0.69701643998669749</v>
      </c>
      <c r="N102" s="10">
        <f>LN('3.ΡΕΥΣΤΟΤΗΤΑ'!X103/'3.ΡΕΥΣΤΟΤΗΤΑ'!X102)</f>
        <v>-0.21531675122618335</v>
      </c>
      <c r="O102" s="10">
        <f>LN('3.ΡΕΥΣΤΟΤΗΤΑ'!Y103/'3.ΡΕΥΣΤΟΤΗΤΑ'!Y102)</f>
        <v>6.075887903855634E-2</v>
      </c>
      <c r="P102" s="10">
        <f>LN('3.ΡΕΥΣΤΟΤΗΤΑ'!Z103/'3.ΡΕΥΣΤΟΤΗΤΑ'!Z102)</f>
        <v>-1.3299274891316388</v>
      </c>
    </row>
    <row r="103" spans="1:16" x14ac:dyDescent="0.25">
      <c r="A103" s="98">
        <v>42975</v>
      </c>
      <c r="B103" s="10">
        <f>LN('3.ΡΕΥΣΤΟΤΗΤΑ'!L104/'3.ΡΕΥΣΤΟΤΗΤΑ'!L103)</f>
        <v>-0.65394927996726093</v>
      </c>
      <c r="C103" s="10">
        <f>LN('3.ΡΕΥΣΤΟΤΗΤΑ'!M104/'3.ΡΕΥΣΤΟΤΗΤΑ'!M103)</f>
        <v>-0.33303234658509362</v>
      </c>
      <c r="D103" s="10">
        <f>LN('3.ΡΕΥΣΤΟΤΗΤΑ'!N104/'3.ΡΕΥΣΤΟΤΗΤΑ'!N103)</f>
        <v>-1.2076965268976507</v>
      </c>
      <c r="E103" s="10">
        <f>LN('3.ΡΕΥΣΤΟΤΗΤΑ'!O104/'3.ΡΕΥΣΤΟΤΗΤΑ'!O103)</f>
        <v>-1.5103215755944901</v>
      </c>
      <c r="F103" s="10">
        <f>LN('3.ΡΕΥΣΤΟΤΗΤΑ'!P104/'3.ΡΕΥΣΤΟΤΗΤΑ'!P103)</f>
        <v>0.89999948053581769</v>
      </c>
      <c r="G103" s="10">
        <f>LN('3.ΡΕΥΣΤΟΤΗΤΑ'!Q104/'3.ΡΕΥΣΤΟΤΗΤΑ'!Q103)</f>
        <v>-1.0884791570737409</v>
      </c>
      <c r="H103" s="10">
        <f>LN('3.ΡΕΥΣΤΟΤΗΤΑ'!R104/'3.ΡΕΥΣΤΟΤΗΤΑ'!R103)</f>
        <v>-1.3699552481031789</v>
      </c>
      <c r="I103" s="10">
        <f>LN('3.ΡΕΥΣΤΟΤΗΤΑ'!S104/'3.ΡΕΥΣΤΟΤΗΤΑ'!S103)</f>
        <v>-0.38850788629437155</v>
      </c>
      <c r="J103" s="10">
        <f>LN('3.ΡΕΥΣΤΟΤΗΤΑ'!T104/'3.ΡΕΥΣΤΟΤΗΤΑ'!T103)</f>
        <v>-1.1678893749969548</v>
      </c>
      <c r="K103" s="10">
        <f>LN('3.ΡΕΥΣΤΟΤΗΤΑ'!U104/'3.ΡΕΥΣΤΟΤΗΤΑ'!U103)</f>
        <v>1.4952555294976162</v>
      </c>
      <c r="L103" s="10">
        <f>LN('3.ΡΕΥΣΤΟΤΗΤΑ'!V104/'3.ΡΕΥΣΤΟΤΗΤΑ'!V103)</f>
        <v>2.3063134594967085</v>
      </c>
      <c r="M103" s="10">
        <f>LN('3.ΡΕΥΣΤΟΤΗΤΑ'!W104/'3.ΡΕΥΣΤΟΤΗΤΑ'!W103)</f>
        <v>0.29999009447222852</v>
      </c>
      <c r="N103" s="10">
        <f>LN('3.ΡΕΥΣΤΟΤΗΤΑ'!X104/'3.ΡΕΥΣΤΟΤΗΤΑ'!X103)</f>
        <v>-4.8202108217331956</v>
      </c>
      <c r="O103" s="10">
        <f>LN('3.ΡΕΥΣΤΟΤΗΤΑ'!Y104/'3.ΡΕΥΣΤΟΤΗΤΑ'!Y103)</f>
        <v>4.2291081947131104E-2</v>
      </c>
      <c r="P103" s="10">
        <f>LN('3.ΡΕΥΣΤΟΤΗΤΑ'!Z104/'3.ΡΕΥΣΤΟΤΗΤΑ'!Z103)</f>
        <v>0.28286278601583198</v>
      </c>
    </row>
    <row r="104" spans="1:16" x14ac:dyDescent="0.25">
      <c r="A104" s="98">
        <v>42976</v>
      </c>
      <c r="B104" s="10">
        <f>LN('3.ΡΕΥΣΤΟΤΗΤΑ'!L105/'3.ΡΕΥΣΤΟΤΗΤΑ'!L104)</f>
        <v>1.7427468553156618</v>
      </c>
      <c r="C104" s="10">
        <f>LN('3.ΡΕΥΣΤΟΤΗΤΑ'!M105/'3.ΡΕΥΣΤΟΤΗΤΑ'!M104)</f>
        <v>1.6203631923522301</v>
      </c>
      <c r="D104" s="10">
        <f>LN('3.ΡΕΥΣΤΟΤΗΤΑ'!N105/'3.ΡΕΥΣΤΟΤΗΤΑ'!N104)</f>
        <v>0.55948579118515829</v>
      </c>
      <c r="E104" s="10">
        <f>LN('3.ΡΕΥΣΤΟΤΗΤΑ'!O105/'3.ΡΕΥΣΤΟΤΗΤΑ'!O104)</f>
        <v>1.1113179828292863</v>
      </c>
      <c r="F104" s="10">
        <f>LN('3.ΡΕΥΣΤΟΤΗΤΑ'!P105/'3.ΡΕΥΣΤΟΤΗΤΑ'!P104)</f>
        <v>6.917457875704007E-2</v>
      </c>
      <c r="G104" s="10">
        <f>LN('3.ΡΕΥΣΤΟΤΗΤΑ'!Q105/'3.ΡΕΥΣΤΟΤΗΤΑ'!Q104)</f>
        <v>1.8425410009761767</v>
      </c>
      <c r="H104" s="10">
        <f>LN('3.ΡΕΥΣΤΟΤΗΤΑ'!R105/'3.ΡΕΥΣΤΟΤΗΤΑ'!R104)</f>
        <v>1.4378923725996546</v>
      </c>
      <c r="I104" s="10">
        <f>LN('3.ΡΕΥΣΤΟΤΗΤΑ'!S105/'3.ΡΕΥΣΤΟΤΗΤΑ'!S104)</f>
        <v>1.8752718359813561</v>
      </c>
      <c r="J104" s="10">
        <f>LN('3.ΡΕΥΣΤΟΤΗΤΑ'!T105/'3.ΡΕΥΣΤΟΤΗΤΑ'!T104)</f>
        <v>1.1713017171199729</v>
      </c>
      <c r="K104" s="10">
        <f>LN('3.ΡΕΥΣΤΟΤΗΤΑ'!U105/'3.ΡΕΥΣΤΟΤΗΤΑ'!U104)</f>
        <v>5.3724413899370119E-2</v>
      </c>
      <c r="L104" s="10">
        <f>LN('3.ΡΕΥΣΤΟΤΗΤΑ'!V105/'3.ΡΕΥΣΤΟΤΗΤΑ'!V104)</f>
        <v>-0.24206140267596518</v>
      </c>
      <c r="M104" s="10">
        <f>LN('3.ΡΕΥΣΤΟΤΗΤΑ'!W105/'3.ΡΕΥΣΤΟΤΗΤΑ'!W104)</f>
        <v>1.3660501838367005</v>
      </c>
      <c r="N104" s="10">
        <f>LN('3.ΡΕΥΣΤΟΤΗΤΑ'!X105/'3.ΡΕΥΣΤΟΤΗΤΑ'!X104)</f>
        <v>5.2200712895806021</v>
      </c>
      <c r="O104" s="10">
        <f>LN('3.ΡΕΥΣΤΟΤΗΤΑ'!Y105/'3.ΡΕΥΣΤΟΤΗΤΑ'!Y104)</f>
        <v>1.7781308343822064</v>
      </c>
      <c r="P104" s="10">
        <f>LN('3.ΡΕΥΣΤΟΤΗΤΑ'!Z105/'3.ΡΕΥΣΤΟΤΗΤΑ'!Z104)</f>
        <v>1.6270215407827191</v>
      </c>
    </row>
    <row r="105" spans="1:16" x14ac:dyDescent="0.25">
      <c r="A105" s="98">
        <v>42977</v>
      </c>
      <c r="B105" s="10">
        <f>LN('3.ΡΕΥΣΤΟΤΗΤΑ'!L106/'3.ΡΕΥΣΤΟΤΗΤΑ'!L105)</f>
        <v>-0.86214890487149742</v>
      </c>
      <c r="C105" s="10">
        <f>LN('3.ΡΕΥΣΤΟΤΗΤΑ'!M106/'3.ΡΕΥΣΤΟΤΗΤΑ'!M105)</f>
        <v>-1.0775234614802447</v>
      </c>
      <c r="D105" s="10">
        <f>LN('3.ΡΕΥΣΤΟΤΗΤΑ'!N106/'3.ΡΕΥΣΤΟΤΗΤΑ'!N105)</f>
        <v>1.1986544748812713</v>
      </c>
      <c r="E105" s="10">
        <f>LN('3.ΡΕΥΣΤΟΤΗΤΑ'!O106/'3.ΡΕΥΣΤΟΤΗΤΑ'!O105)</f>
        <v>-1.1200936597532678</v>
      </c>
      <c r="F105" s="10">
        <f>LN('3.ΡΕΥΣΤΟΤΗΤΑ'!P106/'3.ΡΕΥΣΤΟΤΗΤΑ'!P105)</f>
        <v>-0.98635578264016965</v>
      </c>
      <c r="G105" s="10">
        <f>LN('3.ΡΕΥΣΤΟΤΗΤΑ'!Q106/'3.ΡΕΥΣΤΟΤΗΤΑ'!Q105)</f>
        <v>-1.2988589008290368</v>
      </c>
      <c r="H105" s="10">
        <f>LN('3.ΡΕΥΣΤΟΤΗΤΑ'!R106/'3.ΡΕΥΣΤΟΤΗΤΑ'!R105)</f>
        <v>1.0040440154802785E-2</v>
      </c>
      <c r="I105" s="10">
        <f>LN('3.ΡΕΥΣΤΟΤΗΤΑ'!S106/'3.ΡΕΥΣΤΟΤΗΤΑ'!S105)</f>
        <v>-1.2605429188203658</v>
      </c>
      <c r="J105" s="10">
        <f>LN('3.ΡΕΥΣΤΟΤΗΤΑ'!T106/'3.ΡΕΥΣΤΟΤΗΤΑ'!T105)</f>
        <v>-7.9521619265564489E-2</v>
      </c>
      <c r="K105" s="10">
        <f>LN('3.ΡΕΥΣΤΟΤΗΤΑ'!U106/'3.ΡΕΥΣΤΟΤΗΤΑ'!U105)</f>
        <v>-0.24077583215807996</v>
      </c>
      <c r="L105" s="10">
        <f>LN('3.ΡΕΥΣΤΟΤΗΤΑ'!V106/'3.ΡΕΥΣΤΟΤΗΤΑ'!V105)</f>
        <v>0.39342853556460566</v>
      </c>
      <c r="M105" s="10">
        <f>LN('3.ΡΕΥΣΤΟΤΗΤΑ'!W106/'3.ΡΕΥΣΤΟΤΗΤΑ'!W105)</f>
        <v>0.45911624916437466</v>
      </c>
      <c r="N105" s="10">
        <f>LN('3.ΡΕΥΣΤΟΤΗΤΑ'!X106/'3.ΡΕΥΣΤΟΤΗΤΑ'!X105)</f>
        <v>-0.74413098405753542</v>
      </c>
      <c r="O105" s="10">
        <f>LN('3.ΡΕΥΣΤΟΤΗΤΑ'!Y106/'3.ΡΕΥΣΤΟΤΗΤΑ'!Y105)</f>
        <v>-0.72061702167610464</v>
      </c>
      <c r="P105" s="10">
        <f>LN('3.ΡΕΥΣΤΟΤΗΤΑ'!Z106/'3.ΡΕΥΣΤΟΤΗΤΑ'!Z105)</f>
        <v>-2.3628039529871003</v>
      </c>
    </row>
    <row r="106" spans="1:16" x14ac:dyDescent="0.25">
      <c r="A106" s="98">
        <v>42978</v>
      </c>
      <c r="B106" s="10">
        <f>LN('3.ΡΕΥΣΤΟΤΗΤΑ'!L107/'3.ΡΕΥΣΤΟΤΗΤΑ'!L106)</f>
        <v>0.19750198040158456</v>
      </c>
      <c r="C106" s="10">
        <f>LN('3.ΡΕΥΣΤΟΤΗΤΑ'!M107/'3.ΡΕΥΣΤΟΤΗΤΑ'!M106)</f>
        <v>0.51523075816881536</v>
      </c>
      <c r="D106" s="10">
        <f>LN('3.ΡΕΥΣΤΟΤΗΤΑ'!N107/'3.ΡΕΥΣΤΟΤΗΤΑ'!N106)</f>
        <v>-2.4817747963042063</v>
      </c>
      <c r="E106" s="10">
        <f>LN('3.ΡΕΥΣΤΟΤΗΤΑ'!O107/'3.ΡΕΥΣΤΟΤΗΤΑ'!O106)</f>
        <v>1.4883788693336724</v>
      </c>
      <c r="F106" s="10">
        <f>LN('3.ΡΕΥΣΤΟΤΗΤΑ'!P107/'3.ΡΕΥΣΤΟΤΗΤΑ'!P106)</f>
        <v>1.6086859594096556</v>
      </c>
      <c r="G106" s="10">
        <f>LN('3.ΡΕΥΣΤΟΤΗΤΑ'!Q107/'3.ΡΕΥΣΤΟΤΗΤΑ'!Q106)</f>
        <v>0.83855532903162699</v>
      </c>
      <c r="H106" s="10">
        <f>LN('3.ΡΕΥΣΤΟΤΗΤΑ'!R107/'3.ΡΕΥΣΤΟΤΗΤΑ'!R106)</f>
        <v>-0.61914793406056912</v>
      </c>
      <c r="I106" s="10">
        <f>LN('3.ΡΕΥΣΤΟΤΗΤΑ'!S107/'3.ΡΕΥΣΤΟΤΗΤΑ'!S106)</f>
        <v>1.023204720489427</v>
      </c>
      <c r="J106" s="10">
        <f>LN('3.ΡΕΥΣΤΟΤΗΤΑ'!T107/'3.ΡΕΥΣΤΟΤΗΤΑ'!T106)</f>
        <v>0.38259773636226807</v>
      </c>
      <c r="K106" s="10">
        <f>LN('3.ΡΕΥΣΤΟΤΗΤΑ'!U107/'3.ΡΕΥΣΤΟΤΗΤΑ'!U106)</f>
        <v>0.58172939839510851</v>
      </c>
      <c r="L106" s="10">
        <f>LN('3.ΡΕΥΣΤΟΤΗΤΑ'!V107/'3.ΡΕΥΣΤΟΤΗΤΑ'!V106)</f>
        <v>-0.15937358078238179</v>
      </c>
      <c r="M106" s="10">
        <f>LN('3.ΡΕΥΣΤΟΤΗΤΑ'!W107/'3.ΡΕΥΣΤΟΤΗΤΑ'!W106)</f>
        <v>-0.28782883212702459</v>
      </c>
      <c r="N106" s="10">
        <f>LN('3.ΡΕΥΣΤΟΤΗΤΑ'!X107/'3.ΡΕΥΣΤΟΤΗΤΑ'!X106)</f>
        <v>-0.11373603518224405</v>
      </c>
      <c r="O106" s="10">
        <f>LN('3.ΡΕΥΣΤΟΤΗΤΑ'!Y107/'3.ΡΕΥΣΤΟΤΗΤΑ'!Y106)</f>
        <v>-0.41769694307015198</v>
      </c>
      <c r="P106" s="10">
        <f>LN('3.ΡΕΥΣΤΟΤΗΤΑ'!Z107/'3.ΡΕΥΣΤΟΤΗΤΑ'!Z106)</f>
        <v>2.8225521097045081</v>
      </c>
    </row>
    <row r="107" spans="1:16" x14ac:dyDescent="0.25">
      <c r="A107" s="98">
        <v>42979</v>
      </c>
      <c r="B107" s="10">
        <f>LN('3.ΡΕΥΣΤΟΤΗΤΑ'!L108/'3.ΡΕΥΣΤΟΤΗΤΑ'!L107)</f>
        <v>0.41955663281474714</v>
      </c>
      <c r="C107" s="10">
        <f>LN('3.ΡΕΥΣΤΟΤΗΤΑ'!M108/'3.ΡΕΥΣΤΟΤΗΤΑ'!M107)</f>
        <v>0.98304793129863055</v>
      </c>
      <c r="D107" s="10">
        <f>LN('3.ΡΕΥΣΤΟΤΗΤΑ'!N108/'3.ΡΕΥΣΤΟΤΗΤΑ'!N107)</f>
        <v>1.2944958318867021</v>
      </c>
      <c r="E107" s="10">
        <f>LN('3.ΡΕΥΣΤΟΤΗΤΑ'!O108/'3.ΡΕΥΣΤΟΤΗΤΑ'!O107)</f>
        <v>-1.481280241197573</v>
      </c>
      <c r="F107" s="10">
        <f>LN('3.ΡΕΥΣΤΟΤΗΤΑ'!P108/'3.ΡΕΥΣΤΟΤΗΤΑ'!P107)</f>
        <v>-1.2275017539270152</v>
      </c>
      <c r="G107" s="10">
        <f>LN('3.ΡΕΥΣΤΟΤΗΤΑ'!Q108/'3.ΡΕΥΣΤΟΤΗΤΑ'!Q107)</f>
        <v>-1.6230285547897489</v>
      </c>
      <c r="H107" s="10">
        <f>LN('3.ΡΕΥΣΤΟΤΗΤΑ'!R108/'3.ΡΕΥΣΤΟΤΗΤΑ'!R107)</f>
        <v>-0.63754144879469588</v>
      </c>
      <c r="I107" s="10">
        <f>LN('3.ΡΕΥΣΤΟΤΗΤΑ'!S108/'3.ΡΕΥΣΤΟΤΗΤΑ'!S107)</f>
        <v>-0.77509711677435889</v>
      </c>
      <c r="J107" s="10">
        <f>LN('3.ΡΕΥΣΤΟΤΗΤΑ'!T108/'3.ΡΕΥΣΤΟΤΗΤΑ'!T107)</f>
        <v>-0.97155486151537473</v>
      </c>
      <c r="K107" s="10">
        <f>LN('3.ΡΕΥΣΤΟΤΗΤΑ'!U108/'3.ΡΕΥΣΤΟΤΗΤΑ'!U107)</f>
        <v>-0.10506279283557267</v>
      </c>
      <c r="L107" s="10">
        <f>LN('3.ΡΕΥΣΤΟΤΗΤΑ'!V108/'3.ΡΕΥΣΤΟΤΗΤΑ'!V107)</f>
        <v>-0.187479530834223</v>
      </c>
      <c r="M107" s="10">
        <f>LN('3.ΡΕΥΣΤΟΤΗΤΑ'!W108/'3.ΡΕΥΣΤΟΤΗΤΑ'!W107)</f>
        <v>-0.53518902375269051</v>
      </c>
      <c r="N107" s="10">
        <f>LN('3.ΡΕΥΣΤΟΤΗΤΑ'!X108/'3.ΡΕΥΣΤΟΤΗΤΑ'!X107)</f>
        <v>0.75904089529940322</v>
      </c>
      <c r="O107" s="10">
        <f>LN('3.ΡΕΥΣΤΟΤΗΤΑ'!Y108/'3.ΡΕΥΣΤΟΤΗΤΑ'!Y107)</f>
        <v>1.0324852048454007</v>
      </c>
      <c r="P107" s="10">
        <f>LN('3.ΡΕΥΣΤΟΤΗΤΑ'!Z108/'3.ΡΕΥΣΤΟΤΗΤΑ'!Z107)</f>
        <v>-1.2769350892946578</v>
      </c>
    </row>
    <row r="108" spans="1:16" x14ac:dyDescent="0.25">
      <c r="A108" s="98">
        <v>42982</v>
      </c>
      <c r="B108" s="10">
        <f>LN('3.ΡΕΥΣΤΟΤΗΤΑ'!L109/'3.ΡΕΥΣΤΟΤΗΤΑ'!L108)</f>
        <v>0.78264489829539063</v>
      </c>
      <c r="C108" s="10">
        <f>LN('3.ΡΕΥΣΤΟΤΗΤΑ'!M109/'3.ΡΕΥΣΤΟΤΗΤΑ'!M108)</f>
        <v>-0.14807323508996167</v>
      </c>
      <c r="D108" s="10">
        <f>LN('3.ΡΕΥΣΤΟΤΗΤΑ'!N109/'3.ΡΕΥΣΤΟΤΗΤΑ'!N108)</f>
        <v>-0.60793691045114018</v>
      </c>
      <c r="E108" s="10">
        <f>LN('3.ΡΕΥΣΤΟΤΗΤΑ'!O109/'3.ΡΕΥΣΤΟΤΗΤΑ'!O108)</f>
        <v>0.51225129446194539</v>
      </c>
      <c r="F108" s="10">
        <f>LN('3.ΡΕΥΣΤΟΤΗΤΑ'!P109/'3.ΡΕΥΣΤΟΤΗΤΑ'!P108)</f>
        <v>0.18465620360157045</v>
      </c>
      <c r="G108" s="10">
        <f>LN('3.ΡΕΥΣΤΟΤΗΤΑ'!Q109/'3.ΡΕΥΣΤΟΤΗΤΑ'!Q108)</f>
        <v>-7.1399328718700722E-2</v>
      </c>
      <c r="H108" s="10">
        <f>LN('3.ΡΕΥΣΤΟΤΗΤΑ'!R109/'3.ΡΕΥΣΤΟΤΗΤΑ'!R108)</f>
        <v>0.42082972644608535</v>
      </c>
      <c r="I108" s="10">
        <f>LN('3.ΡΕΥΣΤΟΤΗΤΑ'!S109/'3.ΡΕΥΣΤΟΤΗΤΑ'!S108)</f>
        <v>0.35202070784043088</v>
      </c>
      <c r="J108" s="10">
        <f>LN('3.ΡΕΥΣΤΟΤΗΤΑ'!T109/'3.ΡΕΥΣΤΟΤΗΤΑ'!T108)</f>
        <v>0.1524693004002243</v>
      </c>
      <c r="K108" s="10">
        <f>LN('3.ΡΕΥΣΤΟΤΗΤΑ'!U109/'3.ΡΕΥΣΤΟΤΗΤΑ'!U108)</f>
        <v>-0.67784156853018673</v>
      </c>
      <c r="L108" s="10">
        <f>LN('3.ΡΕΥΣΤΟΤΗΤΑ'!V109/'3.ΡΕΥΣΤΟΤΗΤΑ'!V108)</f>
        <v>0.46058644648303587</v>
      </c>
      <c r="M108" s="10">
        <f>LN('3.ΡΕΥΣΤΟΤΗΤΑ'!W109/'3.ΡΕΥΣΤΟΤΗΤΑ'!W108)</f>
        <v>0.29762404570116263</v>
      </c>
      <c r="N108" s="10">
        <f>LN('3.ΡΕΥΣΤΟΤΗΤΑ'!X109/'3.ΡΕΥΣΤΟΤΗΤΑ'!X108)</f>
        <v>0.57637802865544041</v>
      </c>
      <c r="O108" s="10">
        <f>LN('3.ΡΕΥΣΤΟΤΗΤΑ'!Y109/'3.ΡΕΥΣΤΟΤΗΤΑ'!Y108)</f>
        <v>-3.9609127429713984E-3</v>
      </c>
      <c r="P108" s="10">
        <f>LN('3.ΡΕΥΣΤΟΤΗΤΑ'!Z109/'3.ΡΕΥΣΤΟΤΗΤΑ'!Z108)</f>
        <v>0.47871908563500015</v>
      </c>
    </row>
    <row r="109" spans="1:16" x14ac:dyDescent="0.25">
      <c r="A109" s="98">
        <v>42983</v>
      </c>
      <c r="B109" s="10">
        <f>LN('3.ΡΕΥΣΤΟΤΗΤΑ'!L110/'3.ΡΕΥΣΤΟΤΗΤΑ'!L109)</f>
        <v>-1.6886946188556216</v>
      </c>
      <c r="C109" s="10">
        <f>LN('3.ΡΕΥΣΤΟΤΗΤΑ'!M110/'3.ΡΕΥΣΤΟΤΗΤΑ'!M109)</f>
        <v>-0.28378165593552546</v>
      </c>
      <c r="D109" s="10">
        <f>LN('3.ΡΕΥΣΤΟΤΗΤΑ'!N110/'3.ΡΕΥΣΤΟΤΗΤΑ'!N109)</f>
        <v>0.90661231872223869</v>
      </c>
      <c r="E109" s="10">
        <f>LN('3.ΡΕΥΣΤΟΤΗΤΑ'!O110/'3.ΡΕΥΣΤΟΤΗΤΑ'!O109)</f>
        <v>0.33217365377701913</v>
      </c>
      <c r="F109" s="10">
        <f>LN('3.ΡΕΥΣΤΟΤΗΤΑ'!P110/'3.ΡΕΥΣΤΟΤΗΤΑ'!P109)</f>
        <v>-0.14153023346853302</v>
      </c>
      <c r="G109" s="10">
        <f>LN('3.ΡΕΥΣΤΟΤΗΤΑ'!Q110/'3.ΡΕΥΣΤΟΤΗΤΑ'!Q109)</f>
        <v>1.2301225700831537</v>
      </c>
      <c r="H109" s="10">
        <f>LN('3.ΡΕΥΣΤΟΤΗΤΑ'!R110/'3.ΡΕΥΣΤΟΤΗΤΑ'!R109)</f>
        <v>0.23016243981117418</v>
      </c>
      <c r="I109" s="10">
        <f>LN('3.ΡΕΥΣΤΟΤΗΤΑ'!S110/'3.ΡΕΥΣΤΟΤΗΤΑ'!S109)</f>
        <v>-0.51394266806439393</v>
      </c>
      <c r="J109" s="10">
        <f>LN('3.ΡΕΥΣΤΟΤΗΤΑ'!T110/'3.ΡΕΥΣΤΟΤΗΤΑ'!T109)</f>
        <v>0.1026849233166168</v>
      </c>
      <c r="K109" s="10">
        <f>LN('3.ΡΕΥΣΤΟΤΗΤΑ'!U110/'3.ΡΕΥΣΤΟΤΗΤΑ'!U109)</f>
        <v>-0.54151243772617319</v>
      </c>
      <c r="L109" s="10">
        <f>LN('3.ΡΕΥΣΤΟΤΗΤΑ'!V110/'3.ΡΕΥΣΤΟΤΗΤΑ'!V109)</f>
        <v>-0.4882440190692815</v>
      </c>
      <c r="M109" s="10">
        <f>LN('3.ΡΕΥΣΤΟΤΗΤΑ'!W110/'3.ΡΕΥΣΤΟΤΗΤΑ'!W109)</f>
        <v>-0.25800520711058866</v>
      </c>
      <c r="N109" s="10">
        <f>LN('3.ΡΕΥΣΤΟΤΗΤΑ'!X110/'3.ΡΕΥΣΤΟΤΗΤΑ'!X109)</f>
        <v>-2.3638534936303204</v>
      </c>
      <c r="O109" s="10">
        <f>LN('3.ΡΕΥΣΤΟΤΗΤΑ'!Y110/'3.ΡΕΥΣΤΟΤΗΤΑ'!Y109)</f>
        <v>-0.22394193732228806</v>
      </c>
      <c r="P109" s="10">
        <f>LN('3.ΡΕΥΣΤΟΤΗΤΑ'!Z110/'3.ΡΕΥΣΤΟΤΗΤΑ'!Z109)</f>
        <v>-2.9351871995074382E-2</v>
      </c>
    </row>
    <row r="110" spans="1:16" x14ac:dyDescent="0.25">
      <c r="A110" s="98">
        <v>42984</v>
      </c>
      <c r="B110" s="10">
        <f>LN('3.ΡΕΥΣΤΟΤΗΤΑ'!L111/'3.ΡΕΥΣΤΟΤΗΤΑ'!L110)</f>
        <v>0.40472835127825635</v>
      </c>
      <c r="C110" s="10">
        <f>LN('3.ΡΕΥΣΤΟΤΗΤΑ'!M111/'3.ΡΕΥΣΤΟΤΗΤΑ'!M110)</f>
        <v>0.31873001237460885</v>
      </c>
      <c r="D110" s="10">
        <f>LN('3.ΡΕΥΣΤΟΤΗΤΑ'!N111/'3.ΡΕΥΣΤΟΤΗΤΑ'!N110)</f>
        <v>0.78230156858473754</v>
      </c>
      <c r="E110" s="10">
        <f>LN('3.ΡΕΥΣΤΟΤΗΤΑ'!O111/'3.ΡΕΥΣΤΟΤΗΤΑ'!O110)</f>
        <v>-0.12416397722569825</v>
      </c>
      <c r="F110" s="10">
        <f>LN('3.ΡΕΥΣΤΟΤΗΤΑ'!P111/'3.ΡΕΥΣΤΟΤΗΤΑ'!P110)</f>
        <v>0.67904677842864358</v>
      </c>
      <c r="G110" s="10">
        <f>LN('3.ΡΕΥΣΤΟΤΗΤΑ'!Q111/'3.ΡΕΥΣΤΟΤΗΤΑ'!Q110)</f>
        <v>0.73173333828054343</v>
      </c>
      <c r="H110" s="10">
        <f>LN('3.ΡΕΥΣΤΟΤΗΤΑ'!R111/'3.ΡΕΥΣΤΟΤΗΤΑ'!R110)</f>
        <v>0.39779227794005984</v>
      </c>
      <c r="I110" s="10">
        <f>LN('3.ΡΕΥΣΤΟΤΗΤΑ'!S111/'3.ΡΕΥΣΤΟΤΗΤΑ'!S110)</f>
        <v>0.671632337020722</v>
      </c>
      <c r="J110" s="10">
        <f>LN('3.ΡΕΥΣΤΟΤΗΤΑ'!T111/'3.ΡΕΥΣΤΟΤΗΤΑ'!T110)</f>
        <v>-9.3229456374819719E-2</v>
      </c>
      <c r="K110" s="10">
        <f>LN('3.ΡΕΥΣΤΟΤΗΤΑ'!U111/'3.ΡΕΥΣΤΟΤΗΤΑ'!U110)</f>
        <v>1.0916677377706154</v>
      </c>
      <c r="L110" s="10">
        <f>LN('3.ΡΕΥΣΤΟΤΗΤΑ'!V111/'3.ΡΕΥΣΤΟΤΗΤΑ'!V110)</f>
        <v>-2.5304176484620272E-2</v>
      </c>
      <c r="M110" s="10">
        <f>LN('3.ΡΕΥΣΤΟΤΗΤΑ'!W111/'3.ΡΕΥΣΤΟΤΗΤΑ'!W110)</f>
        <v>5.8760830841125912E-2</v>
      </c>
      <c r="N110" s="10">
        <f>LN('3.ΡΕΥΣΤΟΤΗΤΑ'!X111/'3.ΡΕΥΣΤΟΤΗΤΑ'!X110)</f>
        <v>1.6154255807941831</v>
      </c>
      <c r="O110" s="10">
        <f>LN('3.ΡΕΥΣΤΟΤΗΤΑ'!Y111/'3.ΡΕΥΣΤΟΤΗΤΑ'!Y110)</f>
        <v>1.7286566262514902</v>
      </c>
      <c r="P110" s="10">
        <f>LN('3.ΡΕΥΣΤΟΤΗΤΑ'!Z111/'3.ΡΕΥΣΤΟΤΗΤΑ'!Z110)</f>
        <v>-0.25092659222492086</v>
      </c>
    </row>
    <row r="111" spans="1:16" x14ac:dyDescent="0.25">
      <c r="A111" s="98">
        <v>42985</v>
      </c>
      <c r="B111" s="10">
        <f>LN('3.ΡΕΥΣΤΟΤΗΤΑ'!L112/'3.ΡΕΥΣΤΟΤΗΤΑ'!L111)</f>
        <v>0.38907477897956805</v>
      </c>
      <c r="C111" s="10">
        <f>LN('3.ΡΕΥΣΤΟΤΗΤΑ'!M112/'3.ΡΕΥΣΤΟΤΗΤΑ'!M111)</f>
        <v>-0.28196827006285979</v>
      </c>
      <c r="D111" s="10">
        <f>LN('3.ΡΕΥΣΤΟΤΗΤΑ'!N112/'3.ΡΕΥΣΤΟΤΗΤΑ'!N111)</f>
        <v>0.21230533294663473</v>
      </c>
      <c r="E111" s="10">
        <f>LN('3.ΡΕΥΣΤΟΤΗΤΑ'!O112/'3.ΡΕΥΣΤΟΤΗΤΑ'!O111)</f>
        <v>0.48443690307996462</v>
      </c>
      <c r="F111" s="10">
        <f>LN('3.ΡΕΥΣΤΟΤΗΤΑ'!P112/'3.ΡΕΥΣΤΟΤΗΤΑ'!P111)</f>
        <v>-0.13359406714421718</v>
      </c>
      <c r="G111" s="10">
        <f>LN('3.ΡΕΥΣΤΟΤΗΤΑ'!Q112/'3.ΡΕΥΣΤΟΤΗΤΑ'!Q111)</f>
        <v>-0.45901846654287576</v>
      </c>
      <c r="H111" s="10">
        <f>LN('3.ΡΕΥΣΤΟΤΗΤΑ'!R112/'3.ΡΕΥΣΤΟΤΗΤΑ'!R111)</f>
        <v>-0.31883361464059151</v>
      </c>
      <c r="I111" s="10">
        <f>LN('3.ΡΕΥΣΤΟΤΗΤΑ'!S112/'3.ΡΕΥΣΤΟΤΗΤΑ'!S111)</f>
        <v>0.50219192754995956</v>
      </c>
      <c r="J111" s="10">
        <f>LN('3.ΡΕΥΣΤΟΤΗΤΑ'!T112/'3.ΡΕΥΣΤΟΤΗΤΑ'!T111)</f>
        <v>0.8460516483060927</v>
      </c>
      <c r="K111" s="10">
        <f>LN('3.ΡΕΥΣΤΟΤΗΤΑ'!U112/'3.ΡΕΥΣΤΟΤΗΤΑ'!U111)</f>
        <v>-0.2946218520214624</v>
      </c>
      <c r="L111" s="10">
        <f>LN('3.ΡΕΥΣΤΟΤΗΤΑ'!V112/'3.ΡΕΥΣΤΟΤΗΤΑ'!V111)</f>
        <v>0.32763127616821286</v>
      </c>
      <c r="M111" s="10">
        <f>LN('3.ΡΕΥΣΤΟΤΗΤΑ'!W112/'3.ΡΕΥΣΤΟΤΗΤΑ'!W111)</f>
        <v>0.97548990403976632</v>
      </c>
      <c r="N111" s="10">
        <f>LN('3.ΡΕΥΣΤΟΤΗΤΑ'!X112/'3.ΡΕΥΣΤΟΤΗΤΑ'!X111)</f>
        <v>-0.11047969114575414</v>
      </c>
      <c r="O111" s="10">
        <f>LN('3.ΡΕΥΣΤΟΤΗΤΑ'!Y112/'3.ΡΕΥΣΤΟΤΗΤΑ'!Y111)</f>
        <v>-6.2804715620071894E-2</v>
      </c>
      <c r="P111" s="10">
        <f>LN('3.ΡΕΥΣΤΟΤΗΤΑ'!Z112/'3.ΡΕΥΣΤΟΤΗΤΑ'!Z111)</f>
        <v>-0.13971435467498397</v>
      </c>
    </row>
    <row r="112" spans="1:16" x14ac:dyDescent="0.25">
      <c r="A112" s="98">
        <v>42986</v>
      </c>
      <c r="B112" s="10">
        <f>LN('3.ΡΕΥΣΤΟΤΗΤΑ'!L113/'3.ΡΕΥΣΤΟΤΗΤΑ'!L112)</f>
        <v>-0.64486953121130264</v>
      </c>
      <c r="C112" s="10">
        <f>LN('3.ΡΕΥΣΤΟΤΗΤΑ'!M113/'3.ΡΕΥΣΤΟΤΗΤΑ'!M112)</f>
        <v>0.21712659033660386</v>
      </c>
      <c r="D112" s="10">
        <f>LN('3.ΡΕΥΣΤΟΤΗΤΑ'!N113/'3.ΡΕΥΣΤΟΤΗΤΑ'!N112)</f>
        <v>-2.1352814653729344</v>
      </c>
      <c r="E112" s="10">
        <f>LN('3.ΡΕΥΣΤΟΤΗΤΑ'!O113/'3.ΡΕΥΣΤΟΤΗΤΑ'!O112)</f>
        <v>7.6349194121399469E-2</v>
      </c>
      <c r="F112" s="10">
        <f>LN('3.ΡΕΥΣΤΟΤΗΤΑ'!P113/'3.ΡΕΥΣΤΟΤΗΤΑ'!P112)</f>
        <v>-0.20181198518460094</v>
      </c>
      <c r="G112" s="10">
        <f>LN('3.ΡΕΥΣΤΟΤΗΤΑ'!Q113/'3.ΡΕΥΣΤΟΤΗΤΑ'!Q112)</f>
        <v>-0.72391933001954789</v>
      </c>
      <c r="H112" s="10">
        <f>LN('3.ΡΕΥΣΤΟΤΗΤΑ'!R113/'3.ΡΕΥΣΤΟΤΗΤΑ'!R112)</f>
        <v>0.19714325659361101</v>
      </c>
      <c r="I112" s="10">
        <f>LN('3.ΡΕΥΣΤΟΤΗΤΑ'!S113/'3.ΡΕΥΣΤΟΤΗΤΑ'!S112)</f>
        <v>-0.20414556756744889</v>
      </c>
      <c r="J112" s="10">
        <f>LN('3.ΡΕΥΣΤΟΤΗΤΑ'!T113/'3.ΡΕΥΣΤΟΤΗΤΑ'!T112)</f>
        <v>-0.61914995570172482</v>
      </c>
      <c r="K112" s="10">
        <f>LN('3.ΡΕΥΣΤΟΤΗΤΑ'!U113/'3.ΡΕΥΣΤΟΤΗΤΑ'!U112)</f>
        <v>-0.19833349899889868</v>
      </c>
      <c r="L112" s="10">
        <f>LN('3.ΡΕΥΣΤΟΤΗΤΑ'!V113/'3.ΡΕΥΣΤΟΤΗΤΑ'!V112)</f>
        <v>-0.68123414053892839</v>
      </c>
      <c r="M112" s="10">
        <f>LN('3.ΡΕΥΣΤΟΤΗΤΑ'!W113/'3.ΡΕΥΣΤΟΤΗΤΑ'!W112)</f>
        <v>-0.59716139463021034</v>
      </c>
      <c r="N112" s="10">
        <f>LN('3.ΡΕΥΣΤΟΤΗΤΑ'!X113/'3.ΡΕΥΣΤΟΤΗΤΑ'!X112)</f>
        <v>0.20255667324437049</v>
      </c>
      <c r="O112" s="10">
        <f>LN('3.ΡΕΥΣΤΟΤΗΤΑ'!Y113/'3.ΡΕΥΣΤΟΤΗΤΑ'!Y112)</f>
        <v>-0.82343836680019389</v>
      </c>
      <c r="P112" s="10">
        <f>LN('3.ΡΕΥΣΤΟΤΗΤΑ'!Z113/'3.ΡΕΥΣΤΟΤΗΤΑ'!Z112)</f>
        <v>0.84906832533623577</v>
      </c>
    </row>
    <row r="113" spans="1:16" x14ac:dyDescent="0.25">
      <c r="A113" s="98">
        <v>42989</v>
      </c>
      <c r="B113" s="10">
        <f>LN('3.ΡΕΥΣΤΟΤΗΤΑ'!L114/'3.ΡΕΥΣΤΟΤΗΤΑ'!L113)</f>
        <v>0.95517666796490763</v>
      </c>
      <c r="C113" s="10">
        <f>LN('3.ΡΕΥΣΤΟΤΗΤΑ'!M114/'3.ΡΕΥΣΤΟΤΗΤΑ'!M113)</f>
        <v>6.0794009774947581E-2</v>
      </c>
      <c r="D113" s="10">
        <f>LN('3.ΡΕΥΣΤΟΤΗΤΑ'!N114/'3.ΡΕΥΣΤΟΤΗΤΑ'!N113)</f>
        <v>0.63795230171271033</v>
      </c>
      <c r="E113" s="10">
        <f>LN('3.ΡΕΥΣΤΟΤΗΤΑ'!O114/'3.ΡΕΥΣΤΟΤΗΤΑ'!O113)</f>
        <v>-0.46285664158949852</v>
      </c>
      <c r="F113" s="10">
        <f>LN('3.ΡΕΥΣΤΟΤΗΤΑ'!P114/'3.ΡΕΥΣΤΟΤΗΤΑ'!P113)</f>
        <v>0.24380185103627866</v>
      </c>
      <c r="G113" s="10">
        <f>LN('3.ΡΕΥΣΤΟΤΗΤΑ'!Q114/'3.ΡΕΥΣΤΟΤΗΤΑ'!Q113)</f>
        <v>0.6246175278619357</v>
      </c>
      <c r="H113" s="10">
        <f>LN('3.ΡΕΥΣΤΟΤΗΤΑ'!R114/'3.ΡΕΥΣΤΟΤΗΤΑ'!R113)</f>
        <v>-0.13299953523158745</v>
      </c>
      <c r="I113" s="10">
        <f>LN('3.ΡΕΥΣΤΟΤΗΤΑ'!S114/'3.ΡΕΥΣΤΟΤΗΤΑ'!S113)</f>
        <v>-0.3312558069709261</v>
      </c>
      <c r="J113" s="10">
        <f>LN('3.ΡΕΥΣΤΟΤΗΤΑ'!T114/'3.ΡΕΥΣΤΟΤΗΤΑ'!T113)</f>
        <v>8.4170102154005305E-2</v>
      </c>
      <c r="K113" s="10">
        <f>LN('3.ΡΕΥΣΤΟΤΗΤΑ'!U114/'3.ΡΕΥΣΤΟΤΗΤΑ'!U113)</f>
        <v>-0.51401427141766365</v>
      </c>
      <c r="L113" s="10">
        <f>LN('3.ΡΕΥΣΤΟΤΗΤΑ'!V114/'3.ΡΕΥΣΤΟΤΗΤΑ'!V113)</f>
        <v>0.33127250852664264</v>
      </c>
      <c r="M113" s="10">
        <f>LN('3.ΡΕΥΣΤΟΤΗΤΑ'!W114/'3.ΡΕΥΣΤΟΤΗΤΑ'!W113)</f>
        <v>-0.31652224135487189</v>
      </c>
      <c r="N113" s="10">
        <f>LN('3.ΡΕΥΣΤΟΤΗΤΑ'!X114/'3.ΡΕΥΣΤΟΤΗΤΑ'!X113)</f>
        <v>-1.1564581918974064</v>
      </c>
      <c r="O113" s="10">
        <f>LN('3.ΡΕΥΣΤΟΤΗΤΑ'!Y114/'3.ΡΕΥΣΤΟΤΗΤΑ'!Y113)</f>
        <v>-0.40843283194894203</v>
      </c>
      <c r="P113" s="10">
        <f>LN('3.ΡΕΥΣΤΟΤΗΤΑ'!Z114/'3.ΡΕΥΣΤΟΤΗΤΑ'!Z113)</f>
        <v>-0.53714755666556202</v>
      </c>
    </row>
    <row r="114" spans="1:16" x14ac:dyDescent="0.25">
      <c r="A114" s="98">
        <v>42990</v>
      </c>
      <c r="B114" s="10">
        <f>LN('3.ΡΕΥΣΤΟΤΗΤΑ'!L115/'3.ΡΕΥΣΤΟΤΗΤΑ'!L114)</f>
        <v>0.10361786597105622</v>
      </c>
      <c r="C114" s="10">
        <f>LN('3.ΡΕΥΣΤΟΤΗΤΑ'!M115/'3.ΡΕΥΣΤΟΤΗΤΑ'!M114)</f>
        <v>-0.11921407256038993</v>
      </c>
      <c r="D114" s="10">
        <f>LN('3.ΡΕΥΣΤΟΤΗΤΑ'!N115/'3.ΡΕΥΣΤΟΤΗΤΑ'!N114)</f>
        <v>0.76461701546617333</v>
      </c>
      <c r="E114" s="10">
        <f>LN('3.ΡΕΥΣΤΟΤΗΤΑ'!O115/'3.ΡΕΥΣΤΟΤΗΤΑ'!O114)</f>
        <v>-0.56103183449131477</v>
      </c>
      <c r="F114" s="10">
        <f>LN('3.ΡΕΥΣΤΟΤΗΤΑ'!P115/'3.ΡΕΥΣΤΟΤΗΤΑ'!P114)</f>
        <v>-0.10303516833562666</v>
      </c>
      <c r="G114" s="10">
        <f>LN('3.ΡΕΥΣΤΟΤΗΤΑ'!Q115/'3.ΡΕΥΣΤΟΤΗΤΑ'!Q114)</f>
        <v>0.12506927148540459</v>
      </c>
      <c r="H114" s="10">
        <f>LN('3.ΡΕΥΣΤΟΤΗΤΑ'!R115/'3.ΡΕΥΣΤΟΤΗΤΑ'!R114)</f>
        <v>0.7958778815271963</v>
      </c>
      <c r="I114" s="10">
        <f>LN('3.ΡΕΥΣΤΟΤΗΤΑ'!S115/'3.ΡΕΥΣΤΟΤΗΤΑ'!S114)</f>
        <v>2.8184560542002841</v>
      </c>
      <c r="J114" s="10">
        <f>LN('3.ΡΕΥΣΤΟΤΗΤΑ'!T115/'3.ΡΕΥΣΤΟΤΗΤΑ'!T114)</f>
        <v>-0.13058961953200654</v>
      </c>
      <c r="K114" s="10">
        <f>LN('3.ΡΕΥΣΤΟΤΗΤΑ'!U115/'3.ΡΕΥΣΤΟΤΗΤΑ'!U114)</f>
        <v>2.1188259431494227</v>
      </c>
      <c r="L114" s="10">
        <f>LN('3.ΡΕΥΣΤΟΤΗΤΑ'!V115/'3.ΡΕΥΣΤΟΤΗΤΑ'!V114)</f>
        <v>-0.42268812706809744</v>
      </c>
      <c r="M114" s="10">
        <f>LN('3.ΡΕΥΣΤΟΤΗΤΑ'!W115/'3.ΡΕΥΣΤΟΤΗΤΑ'!W114)</f>
        <v>0.50834330598393695</v>
      </c>
      <c r="N114" s="10">
        <f>LN('3.ΡΕΥΣΤΟΤΗΤΑ'!X115/'3.ΡΕΥΣΤΟΤΗΤΑ'!X114)</f>
        <v>1.3560971723515072</v>
      </c>
      <c r="O114" s="10">
        <f>LN('3.ΡΕΥΣΤΟΤΗΤΑ'!Y115/'3.ΡΕΥΣΤΟΤΗΤΑ'!Y114)</f>
        <v>-0.41701800214506013</v>
      </c>
      <c r="P114" s="10">
        <f>LN('3.ΡΕΥΣΤΟΤΗΤΑ'!Z115/'3.ΡΕΥΣΤΟΤΗΤΑ'!Z114)</f>
        <v>-0.28682188286042576</v>
      </c>
    </row>
    <row r="115" spans="1:16" x14ac:dyDescent="0.25">
      <c r="A115" s="98">
        <v>42991</v>
      </c>
      <c r="B115" s="10">
        <f>LN('3.ΡΕΥΣΤΟΤΗΤΑ'!L116/'3.ΡΕΥΣΤΟΤΗΤΑ'!L115)</f>
        <v>-0.7285579463440941</v>
      </c>
      <c r="C115" s="10">
        <f>LN('3.ΡΕΥΣΤΟΤΗΤΑ'!M116/'3.ΡΕΥΣΤΟΤΗΤΑ'!M115)</f>
        <v>0.18738694574813602</v>
      </c>
      <c r="D115" s="10">
        <f>LN('3.ΡΕΥΣΤΟΤΗΤΑ'!N116/'3.ΡΕΥΣΤΟΤΗΤΑ'!N115)</f>
        <v>0.3289383724129627</v>
      </c>
      <c r="E115" s="10">
        <f>LN('3.ΡΕΥΣΤΟΤΗΤΑ'!O116/'3.ΡΕΥΣΤΟΤΗΤΑ'!O115)</f>
        <v>1.4364212204108959</v>
      </c>
      <c r="F115" s="10">
        <f>LN('3.ΡΕΥΣΤΟΤΗΤΑ'!P116/'3.ΡΕΥΣΤΟΤΗΤΑ'!P115)</f>
        <v>0.71835347849822184</v>
      </c>
      <c r="G115" s="10">
        <f>LN('3.ΡΕΥΣΤΟΤΗΤΑ'!Q116/'3.ΡΕΥΣΤΟΤΗΤΑ'!Q115)</f>
        <v>-1.0365755743114502</v>
      </c>
      <c r="H115" s="10">
        <f>LN('3.ΡΕΥΣΤΟΤΗΤΑ'!R116/'3.ΡΕΥΣΤΟΤΗΤΑ'!R115)</f>
        <v>-0.37462059466532344</v>
      </c>
      <c r="I115" s="10">
        <f>LN('3.ΡΕΥΣΤΟΤΗΤΑ'!S116/'3.ΡΕΥΣΤΟΤΗΤΑ'!S115)</f>
        <v>-1.8091954528034155</v>
      </c>
      <c r="J115" s="10">
        <f>LN('3.ΡΕΥΣΤΟΤΗΤΑ'!T116/'3.ΡΕΥΣΤΟΤΗΤΑ'!T115)</f>
        <v>1.0290747943544913</v>
      </c>
      <c r="K115" s="10">
        <f>LN('3.ΡΕΥΣΤΟΤΗΤΑ'!U116/'3.ΡΕΥΣΤΟΤΗΤΑ'!U115)</f>
        <v>-0.91803951975248765</v>
      </c>
      <c r="L115" s="10">
        <f>LN('3.ΡΕΥΣΤΟΤΗΤΑ'!V116/'3.ΡΕΥΣΤΟΤΗΤΑ'!V115)</f>
        <v>0.76515613300619656</v>
      </c>
      <c r="M115" s="10">
        <f>LN('3.ΡΕΥΣΤΟΤΗΤΑ'!W116/'3.ΡΕΥΣΤΟΤΗΤΑ'!W115)</f>
        <v>-0.18938347977035191</v>
      </c>
      <c r="N115" s="10">
        <f>LN('3.ΡΕΥΣΤΟΤΗΤΑ'!X116/'3.ΡΕΥΣΤΟΤΗΤΑ'!X115)</f>
        <v>-0.43201284059284928</v>
      </c>
      <c r="O115" s="10">
        <f>LN('3.ΡΕΥΣΤΟΤΗΤΑ'!Y116/'3.ΡΕΥΣΤΟΤΗΤΑ'!Y115)</f>
        <v>-4.0883898418893991E-2</v>
      </c>
      <c r="P115" s="10">
        <f>LN('3.ΡΕΥΣΤΟΤΗΤΑ'!Z116/'3.ΡΕΥΣΤΟΤΗΤΑ'!Z115)</f>
        <v>-0.98272858881537872</v>
      </c>
    </row>
    <row r="116" spans="1:16" x14ac:dyDescent="0.25">
      <c r="A116" s="98">
        <v>42992</v>
      </c>
      <c r="B116" s="10">
        <f>LN('3.ΡΕΥΣΤΟΤΗΤΑ'!L117/'3.ΡΕΥΣΤΟΤΗΤΑ'!L116)</f>
        <v>0.30317964296174643</v>
      </c>
      <c r="C116" s="10">
        <f>LN('3.ΡΕΥΣΤΟΤΗΤΑ'!M117/'3.ΡΕΥΣΤΟΤΗΤΑ'!M116)</f>
        <v>0.23850214306581824</v>
      </c>
      <c r="D116" s="10">
        <f>LN('3.ΡΕΥΣΤΟΤΗΤΑ'!N117/'3.ΡΕΥΣΤΟΤΗΤΑ'!N116)</f>
        <v>1.4023248788472806</v>
      </c>
      <c r="E116" s="10">
        <f>LN('3.ΡΕΥΣΤΟΤΗΤΑ'!O117/'3.ΡΕΥΣΤΟΤΗΤΑ'!O116)</f>
        <v>8.6502422970997972E-2</v>
      </c>
      <c r="F116" s="10">
        <f>LN('3.ΡΕΥΣΤΟΤΗΤΑ'!P117/'3.ΡΕΥΣΤΟΤΗΤΑ'!P116)</f>
        <v>-0.4275415787826975</v>
      </c>
      <c r="G116" s="10">
        <f>LN('3.ΡΕΥΣΤΟΤΗΤΑ'!Q117/'3.ΡΕΥΣΤΟΤΗΤΑ'!Q116)</f>
        <v>0.47376725257749625</v>
      </c>
      <c r="H116" s="10">
        <f>LN('3.ΡΕΥΣΤΟΤΗΤΑ'!R117/'3.ΡΕΥΣΤΟΤΗΤΑ'!R116)</f>
        <v>-0.81900936388160384</v>
      </c>
      <c r="I116" s="10">
        <f>LN('3.ΡΕΥΣΤΟΤΗΤΑ'!S117/'3.ΡΕΥΣΤΟΤΗΤΑ'!S116)</f>
        <v>-0.31892468916596101</v>
      </c>
      <c r="J116" s="10">
        <f>LN('3.ΡΕΥΣΤΟΤΗΤΑ'!T117/'3.ΡΕΥΣΤΟΤΗΤΑ'!T116)</f>
        <v>-0.38647931464814261</v>
      </c>
      <c r="K116" s="10">
        <f>LN('3.ΡΕΥΣΤΟΤΗΤΑ'!U117/'3.ΡΕΥΣΤΟΤΗΤΑ'!U116)</f>
        <v>0.483313196611801</v>
      </c>
      <c r="L116" s="10">
        <f>LN('3.ΡΕΥΣΤΟΤΗΤΑ'!V117/'3.ΡΕΥΣΤΟΤΗΤΑ'!V116)</f>
        <v>-0.1572234879149042</v>
      </c>
      <c r="M116" s="10">
        <f>LN('3.ΡΕΥΣΤΟΤΗΤΑ'!W117/'3.ΡΕΥΣΤΟΤΗΤΑ'!W116)</f>
        <v>0.15877358274783773</v>
      </c>
      <c r="N116" s="10">
        <f>LN('3.ΡΕΥΣΤΟΤΗΤΑ'!X117/'3.ΡΕΥΣΤΟΤΗΤΑ'!X116)</f>
        <v>1.0778389557015515</v>
      </c>
      <c r="O116" s="10">
        <f>LN('3.ΡΕΥΣΤΟΤΗΤΑ'!Y117/'3.ΡΕΥΣΤΟΤΗΤΑ'!Y116)</f>
        <v>0.58875040798267009</v>
      </c>
      <c r="P116" s="10">
        <f>LN('3.ΡΕΥΣΤΟΤΗΤΑ'!Z117/'3.ΡΕΥΣΤΟΤΗΤΑ'!Z116)</f>
        <v>2.2591323703340214</v>
      </c>
    </row>
    <row r="117" spans="1:16" x14ac:dyDescent="0.25">
      <c r="A117" s="98">
        <v>42993</v>
      </c>
      <c r="B117" s="10">
        <f>LN('3.ΡΕΥΣΤΟΤΗΤΑ'!L118/'3.ΡΕΥΣΤΟΤΗΤΑ'!L117)</f>
        <v>1.6401357310932196</v>
      </c>
      <c r="C117" s="10">
        <f>LN('3.ΡΕΥΣΤΟΤΗΤΑ'!M118/'3.ΡΕΥΣΤΟΤΗΤΑ'!M117)</f>
        <v>1.2275356100342392</v>
      </c>
      <c r="D117" s="10">
        <f>LN('3.ΡΕΥΣΤΟΤΗΤΑ'!N118/'3.ΡΕΥΣΤΟΤΗΤΑ'!N117)</f>
        <v>0.26859714825605019</v>
      </c>
      <c r="E117" s="10">
        <f>LN('3.ΡΕΥΣΤΟΤΗΤΑ'!O118/'3.ΡΕΥΣΤΟΤΗΤΑ'!O117)</f>
        <v>1.0867118450395941</v>
      </c>
      <c r="F117" s="10">
        <f>LN('3.ΡΕΥΣΤΟΤΗΤΑ'!P118/'3.ΡΕΥΣΤΟΤΗΤΑ'!P117)</f>
        <v>1.2442025218090493</v>
      </c>
      <c r="G117" s="10">
        <f>LN('3.ΡΕΥΣΤΟΤΗΤΑ'!Q118/'3.ΡΕΥΣΤΟΤΗΤΑ'!Q117)</f>
        <v>0.72893597351829276</v>
      </c>
      <c r="H117" s="10">
        <f>LN('3.ΡΕΥΣΤΟΤΗΤΑ'!R118/'3.ΡΕΥΣΤΟΤΗΤΑ'!R117)</f>
        <v>0.9977626592374379</v>
      </c>
      <c r="I117" s="10">
        <f>LN('3.ΡΕΥΣΤΟΤΗΤΑ'!S118/'3.ΡΕΥΣΤΟΤΗΤΑ'!S117)</f>
        <v>0.27573664186805619</v>
      </c>
      <c r="J117" s="10">
        <f>LN('3.ΡΕΥΣΤΟΤΗΤΑ'!T118/'3.ΡΕΥΣΤΟΤΗΤΑ'!T117)</f>
        <v>0.51636640220188412</v>
      </c>
      <c r="K117" s="10">
        <f>LN('3.ΡΕΥΣΤΟΤΗΤΑ'!U118/'3.ΡΕΥΣΤΟΤΗΤΑ'!U117)</f>
        <v>0.25758531472482343</v>
      </c>
      <c r="L117" s="10">
        <f>LN('3.ΡΕΥΣΤΟΤΗΤΑ'!V118/'3.ΡΕΥΣΤΟΤΗΤΑ'!V117)</f>
        <v>-1.3996029727325119E-2</v>
      </c>
      <c r="M117" s="10">
        <f>LN('3.ΡΕΥΣΤΟΤΗΤΑ'!W118/'3.ΡΕΥΣΤΟΤΗΤΑ'!W117)</f>
        <v>0.53162688484728393</v>
      </c>
      <c r="N117" s="10">
        <f>LN('3.ΡΕΥΣΤΟΤΗΤΑ'!X118/'3.ΡΕΥΣΤΟΤΗΤΑ'!X117)</f>
        <v>0.37257571161193753</v>
      </c>
      <c r="O117" s="10">
        <f>LN('3.ΡΕΥΣΤΟΤΗΤΑ'!Y118/'3.ΡΕΥΣΤΟΤΗΤΑ'!Y117)</f>
        <v>2.8130529511405644</v>
      </c>
      <c r="P117" s="10">
        <f>LN('3.ΡΕΥΣΤΟΤΗΤΑ'!Z118/'3.ΡΕΥΣΤΟΤΗΤΑ'!Z117)</f>
        <v>1.3327045741936567</v>
      </c>
    </row>
    <row r="118" spans="1:16" x14ac:dyDescent="0.25">
      <c r="A118" s="98">
        <v>42996</v>
      </c>
      <c r="B118" s="10">
        <f>LN('3.ΡΕΥΣΤΟΤΗΤΑ'!L119/'3.ΡΕΥΣΤΟΤΗΤΑ'!L118)</f>
        <v>-2.6343926860740678</v>
      </c>
      <c r="C118" s="10">
        <f>LN('3.ΡΕΥΣΤΟΤΗΤΑ'!M119/'3.ΡΕΥΣΤΟΤΗΤΑ'!M118)</f>
        <v>-2.2955818910587036</v>
      </c>
      <c r="D118" s="10">
        <f>LN('3.ΡΕΥΣΤΟΤΗΤΑ'!N119/'3.ΡΕΥΣΤΟΤΗΤΑ'!N118)</f>
        <v>0.20600171690903646</v>
      </c>
      <c r="E118" s="10">
        <f>LN('3.ΡΕΥΣΤΟΤΗΤΑ'!O119/'3.ΡΕΥΣΤΟΤΗΤΑ'!O118)</f>
        <v>-0.33100709179355875</v>
      </c>
      <c r="F118" s="10">
        <f>LN('3.ΡΕΥΣΤΟΤΗΤΑ'!P119/'3.ΡΕΥΣΤΟΤΗΤΑ'!P118)</f>
        <v>-1.5984445965914837</v>
      </c>
      <c r="G118" s="10">
        <f>LN('3.ΡΕΥΣΤΟΤΗΤΑ'!Q119/'3.ΡΕΥΣΤΟΤΗΤΑ'!Q118)</f>
        <v>-1.0349224008320872</v>
      </c>
      <c r="H118" s="10">
        <f>LN('3.ΡΕΥΣΤΟΤΗΤΑ'!R119/'3.ΡΕΥΣΤΟΤΗΤΑ'!R118)</f>
        <v>-0.80892209703139872</v>
      </c>
      <c r="I118" s="10">
        <f>LN('3.ΡΕΥΣΤΟΤΗΤΑ'!S119/'3.ΡΕΥΣΤΟΤΗΤΑ'!S118)</f>
        <v>-0.95408391883205101</v>
      </c>
      <c r="J118" s="10">
        <f>LN('3.ΡΕΥΣΤΟΤΗΤΑ'!T119/'3.ΡΕΥΣΤΟΤΗΤΑ'!T118)</f>
        <v>-1.3280915375129931</v>
      </c>
      <c r="K118" s="10">
        <f>LN('3.ΡΕΥΣΤΟΤΗΤΑ'!U119/'3.ΡΕΥΣΤΟΤΗΤΑ'!U118)</f>
        <v>-1.4958303849442354</v>
      </c>
      <c r="L118" s="10">
        <f>LN('3.ΡΕΥΣΤΟΤΗΤΑ'!V119/'3.ΡΕΥΣΤΟΤΗΤΑ'!V118)</f>
        <v>-0.72755917815767368</v>
      </c>
      <c r="M118" s="10">
        <f>LN('3.ΡΕΥΣΤΟΤΗΤΑ'!W119/'3.ΡΕΥΣΤΟΤΗΤΑ'!W118)</f>
        <v>-1.10691740339808</v>
      </c>
      <c r="N118" s="10">
        <f>LN('3.ΡΕΥΣΤΟΤΗΤΑ'!X119/'3.ΡΕΥΣΤΟΤΗΤΑ'!X118)</f>
        <v>-0.58755852597794511</v>
      </c>
      <c r="O118" s="10">
        <f>LN('3.ΡΕΥΣΤΟΤΗΤΑ'!Y119/'3.ΡΕΥΣΤΟΤΗΤΑ'!Y118)</f>
        <v>-2.5608424547666724</v>
      </c>
      <c r="P118" s="10">
        <f>LN('3.ΡΕΥΣΤΟΤΗΤΑ'!Z119/'3.ΡΕΥΣΤΟΤΗΤΑ'!Z118)</f>
        <v>-1.3176291593657357</v>
      </c>
    </row>
    <row r="119" spans="1:16" x14ac:dyDescent="0.25">
      <c r="A119" s="98">
        <v>42997</v>
      </c>
      <c r="B119" s="10">
        <f>LN('3.ΡΕΥΣΤΟΤΗΤΑ'!L120/'3.ΡΕΥΣΤΟΤΗΤΑ'!L119)</f>
        <v>0.79773492579749616</v>
      </c>
      <c r="C119" s="10">
        <f>LN('3.ΡΕΥΣΤΟΤΗΤΑ'!M120/'3.ΡΕΥΣΤΟΤΗΤΑ'!M119)</f>
        <v>0.77748245876484112</v>
      </c>
      <c r="D119" s="10">
        <f>LN('3.ΡΕΥΣΤΟΤΗΤΑ'!N120/'3.ΡΕΥΣΤΟΤΗΤΑ'!N119)</f>
        <v>-1.3815527991358756</v>
      </c>
      <c r="E119" s="10">
        <f>LN('3.ΡΕΥΣΤΟΤΗΤΑ'!O120/'3.ΡΕΥΣΤΟΤΗΤΑ'!O119)</f>
        <v>-0.98153056027398711</v>
      </c>
      <c r="F119" s="10">
        <f>LN('3.ΡΕΥΣΤΟΤΗΤΑ'!P120/'3.ΡΕΥΣΤΟΤΗΤΑ'!P119)</f>
        <v>0.63989822949892272</v>
      </c>
      <c r="G119" s="10">
        <f>LN('3.ΡΕΥΣΤΟΤΗΤΑ'!Q120/'3.ΡΕΥΣΤΟΤΗΤΑ'!Q119)</f>
        <v>0.81050441250540295</v>
      </c>
      <c r="H119" s="10">
        <f>LN('3.ΡΕΥΣΤΟΤΗΤΑ'!R120/'3.ΡΕΥΣΤΟΤΗΤΑ'!R119)</f>
        <v>0.22253440253960124</v>
      </c>
      <c r="I119" s="10">
        <f>LN('3.ΡΕΥΣΤΟΤΗΤΑ'!S120/'3.ΡΕΥΣΤΟΤΗΤΑ'!S119)</f>
        <v>3.6727237457144901E-2</v>
      </c>
      <c r="J119" s="10">
        <f>LN('3.ΡΕΥΣΤΟΤΗΤΑ'!T120/'3.ΡΕΥΣΤΟΤΗΤΑ'!T119)</f>
        <v>-0.1130928602927764</v>
      </c>
      <c r="K119" s="10">
        <f>LN('3.ΡΕΥΣΤΟΤΗΤΑ'!U120/'3.ΡΕΥΣΤΟΤΗΤΑ'!U119)</f>
        <v>0.10868883443577437</v>
      </c>
      <c r="L119" s="10">
        <f>LN('3.ΡΕΥΣΤΟΤΗΤΑ'!V120/'3.ΡΕΥΣΤΟΤΗΤΑ'!V119)</f>
        <v>0.62002994602593409</v>
      </c>
      <c r="M119" s="10">
        <f>LN('3.ΡΕΥΣΤΟΤΗΤΑ'!W120/'3.ΡΕΥΣΤΟΤΗΤΑ'!W119)</f>
        <v>-5.003979578144134E-2</v>
      </c>
      <c r="N119" s="10">
        <f>LN('3.ΡΕΥΣΤΟΤΗΤΑ'!X120/'3.ΡΕΥΣΤΟΤΗΤΑ'!X119)</f>
        <v>-0.51406133428675516</v>
      </c>
      <c r="O119" s="10">
        <f>LN('3.ΡΕΥΣΤΟΤΗΤΑ'!Y120/'3.ΡΕΥΣΤΟΤΗΤΑ'!Y119)</f>
        <v>0.73898375752338485</v>
      </c>
      <c r="P119" s="10">
        <f>LN('3.ΡΕΥΣΤΟΤΗΤΑ'!Z120/'3.ΡΕΥΣΤΟΤΗΤΑ'!Z119)</f>
        <v>1.414996394423224</v>
      </c>
    </row>
    <row r="120" spans="1:16" x14ac:dyDescent="0.25">
      <c r="A120" s="98">
        <v>42998</v>
      </c>
      <c r="B120" s="10">
        <f>LN('3.ΡΕΥΣΤΟΤΗΤΑ'!L121/'3.ΡΕΥΣΤΟΤΗΤΑ'!L120)</f>
        <v>1.1567326716333746</v>
      </c>
      <c r="C120" s="10">
        <f>LN('3.ΡΕΥΣΤΟΤΗΤΑ'!M121/'3.ΡΕΥΣΤΟΤΗΤΑ'!M120)</f>
        <v>0.66054078610309963</v>
      </c>
      <c r="D120" s="10">
        <f>LN('3.ΡΕΥΣΤΟΤΗΤΑ'!N121/'3.ΡΕΥΣΤΟΤΗΤΑ'!N120)</f>
        <v>1.7128477560120656</v>
      </c>
      <c r="E120" s="10">
        <f>LN('3.ΡΕΥΣΤΟΤΗΤΑ'!O121/'3.ΡΕΥΣΤΟΤΗΤΑ'!O120)</f>
        <v>-0.33627715100461131</v>
      </c>
      <c r="F120" s="10">
        <f>LN('3.ΡΕΥΣΤΟΤΗΤΑ'!P121/'3.ΡΕΥΣΤΟΤΗΤΑ'!P120)</f>
        <v>-0.19979194386297416</v>
      </c>
      <c r="G120" s="10">
        <f>LN('3.ΡΕΥΣΤΟΤΗΤΑ'!Q121/'3.ΡΕΥΣΤΟΤΗΤΑ'!Q120)</f>
        <v>-0.21849993248692934</v>
      </c>
      <c r="H120" s="10">
        <f>LN('3.ΡΕΥΣΤΟΤΗΤΑ'!R121/'3.ΡΕΥΣΤΟΤΗΤΑ'!R120)</f>
        <v>9.1683536679961222E-2</v>
      </c>
      <c r="I120" s="10">
        <f>LN('3.ΡΕΥΣΤΟΤΗΤΑ'!S121/'3.ΡΕΥΣΤΟΤΗΤΑ'!S120)</f>
        <v>0.95817795258067395</v>
      </c>
      <c r="J120" s="10">
        <f>LN('3.ΡΕΥΣΤΟΤΗΤΑ'!T121/'3.ΡΕΥΣΤΟΤΗΤΑ'!T120)</f>
        <v>0.92048425989710492</v>
      </c>
      <c r="K120" s="10">
        <f>LN('3.ΡΕΥΣΤΟΤΗΤΑ'!U121/'3.ΡΕΥΣΤΟΤΗΤΑ'!U120)</f>
        <v>0.60317921130718466</v>
      </c>
      <c r="L120" s="10">
        <f>LN('3.ΡΕΥΣΤΟΤΗΤΑ'!V121/'3.ΡΕΥΣΤΟΤΗΤΑ'!V120)</f>
        <v>-0.19014702148079507</v>
      </c>
      <c r="M120" s="10">
        <f>LN('3.ΡΕΥΣΤΟΤΗΤΑ'!W121/'3.ΡΕΥΣΤΟΤΗΤΑ'!W120)</f>
        <v>0.55195083644227416</v>
      </c>
      <c r="N120" s="10">
        <f>LN('3.ΡΕΥΣΤΟΤΗΤΑ'!X121/'3.ΡΕΥΣΤΟΤΗΤΑ'!X120)</f>
        <v>0.55264666473417456</v>
      </c>
      <c r="O120" s="10">
        <f>LN('3.ΡΕΥΣΤΟΤΗΤΑ'!Y121/'3.ΡΕΥΣΤΟΤΗΤΑ'!Y120)</f>
        <v>8.0460380767670509E-2</v>
      </c>
      <c r="P120" s="10">
        <f>LN('3.ΡΕΥΣΤΟΤΗΤΑ'!Z121/'3.ΡΕΥΣΤΟΤΗΤΑ'!Z120)</f>
        <v>-0.78141700604958253</v>
      </c>
    </row>
    <row r="121" spans="1:16" x14ac:dyDescent="0.25">
      <c r="A121" s="98">
        <v>42999</v>
      </c>
      <c r="B121" s="10">
        <f>LN('3.ΡΕΥΣΤΟΤΗΤΑ'!L122/'3.ΡΕΥΣΤΟΤΗΤΑ'!L121)</f>
        <v>-1.126482917525321</v>
      </c>
      <c r="C121" s="10">
        <f>LN('3.ΡΕΥΣΤΟΤΗΤΑ'!M122/'3.ΡΕΥΣΤΟΤΗΤΑ'!M121)</f>
        <v>-1.3019151452088125</v>
      </c>
      <c r="D121" s="10">
        <f>LN('3.ΡΕΥΣΤΟΤΗΤΑ'!N122/'3.ΡΕΥΣΤΟΤΗΤΑ'!N121)</f>
        <v>-2.9313852882733884</v>
      </c>
      <c r="E121" s="10">
        <f>LN('3.ΡΕΥΣΤΟΤΗΤΑ'!O122/'3.ΡΕΥΣΤΟΤΗΤΑ'!O121)</f>
        <v>-0.57924739192533692</v>
      </c>
      <c r="F121" s="10">
        <f>LN('3.ΡΕΥΣΤΟΤΗΤΑ'!P122/'3.ΡΕΥΣΤΟΤΗΤΑ'!P121)</f>
        <v>0.61137475261758312</v>
      </c>
      <c r="G121" s="10">
        <f>LN('3.ΡΕΥΣΤΟΤΗΤΑ'!Q122/'3.ΡΕΥΣΤΟΤΗΤΑ'!Q121)</f>
        <v>-0.13379241223203803</v>
      </c>
      <c r="H121" s="10">
        <f>LN('3.ΡΕΥΣΤΟΤΗΤΑ'!R122/'3.ΡΕΥΣΤΟΤΗΤΑ'!R121)</f>
        <v>-0.15033840907138948</v>
      </c>
      <c r="I121" s="10">
        <f>LN('3.ΡΕΥΣΤΟΤΗΤΑ'!S122/'3.ΡΕΥΣΤΟΤΗΤΑ'!S121)</f>
        <v>3.741848150083938E-2</v>
      </c>
      <c r="J121" s="10">
        <f>LN('3.ΡΕΥΣΤΟΤΗΤΑ'!T122/'3.ΡΕΥΣΤΟΤΗΤΑ'!T121)</f>
        <v>-6.1612015978011671E-2</v>
      </c>
      <c r="K121" s="10">
        <f>LN('3.ΡΕΥΣΤΟΤΗΤΑ'!U122/'3.ΡΕΥΣΤΟΤΗΤΑ'!U121)</f>
        <v>0.10719788020100883</v>
      </c>
      <c r="L121" s="10">
        <f>LN('3.ΡΕΥΣΤΟΤΗΤΑ'!V122/'3.ΡΕΥΣΤΟΤΗΤΑ'!V121)</f>
        <v>0.16578786100554022</v>
      </c>
      <c r="M121" s="10">
        <f>LN('3.ΡΕΥΣΤΟΤΗΤΑ'!W122/'3.ΡΕΥΣΤΟΤΗΤΑ'!W121)</f>
        <v>-0.16605757272820981</v>
      </c>
      <c r="N121" s="10">
        <f>LN('3.ΡΕΥΣΤΟΤΗΤΑ'!X122/'3.ΡΕΥΣΤΟΤΗΤΑ'!X121)</f>
        <v>0.13322996738931683</v>
      </c>
      <c r="O121" s="10">
        <f>LN('3.ΡΕΥΣΤΟΤΗΤΑ'!Y122/'3.ΡΕΥΣΤΟΤΗΤΑ'!Y121)</f>
        <v>5.9651480800513322E-2</v>
      </c>
      <c r="P121" s="10">
        <f>LN('3.ΡΕΥΣΤΟΤΗΤΑ'!Z122/'3.ΡΕΥΣΤΟΤΗΤΑ'!Z121)</f>
        <v>-1.5973328091531676</v>
      </c>
    </row>
    <row r="122" spans="1:16" x14ac:dyDescent="0.25">
      <c r="A122" s="98">
        <v>43000</v>
      </c>
      <c r="B122" s="10">
        <f>LN('3.ΡΕΥΣΤΟΤΗΤΑ'!L123/'3.ΡΕΥΣΤΟΤΗΤΑ'!L122)</f>
        <v>0.19248609586282678</v>
      </c>
      <c r="C122" s="10">
        <f>LN('3.ΡΕΥΣΤΟΤΗΤΑ'!M123/'3.ΡΕΥΣΤΟΤΗΤΑ'!M122)</f>
        <v>0.17568890986477154</v>
      </c>
      <c r="D122" s="10">
        <f>LN('3.ΡΕΥΣΤΟΤΗΤΑ'!N123/'3.ΡΕΥΣΤΟΤΗΤΑ'!N122)</f>
        <v>-0.21533778748297361</v>
      </c>
      <c r="E122" s="10">
        <f>LN('3.ΡΕΥΣΤΟΤΗΤΑ'!O123/'3.ΡΕΥΣΤΟΤΗΤΑ'!O122)</f>
        <v>-2.7562505192110853E-2</v>
      </c>
      <c r="F122" s="10">
        <f>LN('3.ΡΕΥΣΤΟΤΗΤΑ'!P123/'3.ΡΕΥΣΤΟΤΗΤΑ'!P122)</f>
        <v>-0.95809642556325214</v>
      </c>
      <c r="G122" s="10">
        <f>LN('3.ΡΕΥΣΤΟΤΗΤΑ'!Q123/'3.ΡΕΥΣΤΟΤΗΤΑ'!Q122)</f>
        <v>-0.6701298659464151</v>
      </c>
      <c r="H122" s="10">
        <f>LN('3.ΡΕΥΣΤΟΤΗΤΑ'!R123/'3.ΡΕΥΣΤΟΤΗΤΑ'!R122)</f>
        <v>-0.27970181713249975</v>
      </c>
      <c r="I122" s="10">
        <f>LN('3.ΡΕΥΣΤΟΤΗΤΑ'!S123/'3.ΡΕΥΣΤΟΤΗΤΑ'!S122)</f>
        <v>-0.49584860464454633</v>
      </c>
      <c r="J122" s="10">
        <f>LN('3.ΡΕΥΣΤΟΤΗΤΑ'!T123/'3.ΡΕΥΣΤΟΤΗΤΑ'!T122)</f>
        <v>-0.65928962170745997</v>
      </c>
      <c r="K122" s="10">
        <f>LN('3.ΡΕΥΣΤΟΤΗΤΑ'!U123/'3.ΡΕΥΣΤΟΤΗΤΑ'!U122)</f>
        <v>-0.15781118824425819</v>
      </c>
      <c r="L122" s="10">
        <f>LN('3.ΡΕΥΣΤΟΤΗΤΑ'!V123/'3.ΡΕΥΣΤΟΤΗΤΑ'!V122)</f>
        <v>0.39973083919232189</v>
      </c>
      <c r="M122" s="10">
        <f>LN('3.ΡΕΥΣΤΟΤΗΤΑ'!W123/'3.ΡΕΥΣΤΟΤΗΤΑ'!W122)</f>
        <v>-1.1136130535030933</v>
      </c>
      <c r="N122" s="10">
        <f>LN('3.ΡΕΥΣΤΟΤΗΤΑ'!X123/'3.ΡΕΥΣΤΟΤΗΤΑ'!X122)</f>
        <v>-8.991174463554609E-2</v>
      </c>
      <c r="O122" s="10">
        <f>LN('3.ΡΕΥΣΤΟΤΗΤΑ'!Y123/'3.ΡΕΥΣΤΟΤΗΤΑ'!Y122)</f>
        <v>-0.16000534929563037</v>
      </c>
      <c r="P122" s="10">
        <f>LN('3.ΡΕΥΣΤΟΤΗΤΑ'!Z123/'3.ΡΕΥΣΤΟΤΗΤΑ'!Z122)</f>
        <v>-1.358484361278451</v>
      </c>
    </row>
    <row r="123" spans="1:16" x14ac:dyDescent="0.25">
      <c r="A123" s="98">
        <v>43003</v>
      </c>
      <c r="B123" s="10">
        <f>LN('3.ΡΕΥΣΤΟΤΗΤΑ'!L124/'3.ΡΕΥΣΤΟΤΗΤΑ'!L123)</f>
        <v>-0.61682796790677463</v>
      </c>
      <c r="C123" s="10">
        <f>LN('3.ΡΕΥΣΤΟΤΗΤΑ'!M124/'3.ΡΕΥΣΤΟΤΗΤΑ'!M123)</f>
        <v>0.74133569717482595</v>
      </c>
      <c r="D123" s="10">
        <f>LN('3.ΡΕΥΣΤΟΤΗΤΑ'!N124/'3.ΡΕΥΣΤΟΤΗΤΑ'!N123)</f>
        <v>1.9401080981986549</v>
      </c>
      <c r="E123" s="10">
        <f>LN('3.ΡΕΥΣΤΟΤΗΤΑ'!O124/'3.ΡΕΥΣΤΟΤΗΤΑ'!O123)</f>
        <v>0.41328574942048663</v>
      </c>
      <c r="F123" s="10">
        <f>LN('3.ΡΕΥΣΤΟΤΗΤΑ'!P124/'3.ΡΕΥΣΤΟΤΗΤΑ'!P123)</f>
        <v>-0.12882504512380824</v>
      </c>
      <c r="G123" s="10">
        <f>LN('3.ΡΕΥΣΤΟΤΗΤΑ'!Q124/'3.ΡΕΥΣΤΟΤΗΤΑ'!Q123)</f>
        <v>0.23268228889923509</v>
      </c>
      <c r="H123" s="10">
        <f>LN('3.ΡΕΥΣΤΟΤΗΤΑ'!R124/'3.ΡΕΥΣΤΟΤΗΤΑ'!R123)</f>
        <v>-0.27682598524146096</v>
      </c>
      <c r="I123" s="10">
        <f>LN('3.ΡΕΥΣΤΟΤΗΤΑ'!S124/'3.ΡΕΥΣΤΟΤΗΤΑ'!S123)</f>
        <v>-2.2817775335086603E-2</v>
      </c>
      <c r="J123" s="10">
        <f>LN('3.ΡΕΥΣΤΟΤΗΤΑ'!T124/'3.ΡΕΥΣΤΟΤΗΤΑ'!T123)</f>
        <v>-2.7276496122669389E-2</v>
      </c>
      <c r="K123" s="10">
        <f>LN('3.ΡΕΥΣΤΟΤΗΤΑ'!U124/'3.ΡΕΥΣΤΟΤΗΤΑ'!U123)</f>
        <v>-0.26012215015687351</v>
      </c>
      <c r="L123" s="10">
        <f>LN('3.ΡΕΥΣΤΟΤΗΤΑ'!V124/'3.ΡΕΥΣΤΟΤΗΤΑ'!V123)</f>
        <v>-0.15385120689737283</v>
      </c>
      <c r="M123" s="10">
        <f>LN('3.ΡΕΥΣΤΟΤΗΤΑ'!W124/'3.ΡΕΥΣΤΟΤΗΤΑ'!W123)</f>
        <v>1.0384241460429122</v>
      </c>
      <c r="N123" s="10">
        <f>LN('3.ΡΕΥΣΤΟΤΗΤΑ'!X124/'3.ΡΕΥΣΤΟΤΗΤΑ'!X123)</f>
        <v>-0.45205665620690427</v>
      </c>
      <c r="O123" s="10">
        <f>LN('3.ΡΕΥΣΤΟΤΗΤΑ'!Y124/'3.ΡΕΥΣΤΟΤΗΤΑ'!Y123)</f>
        <v>0.35400125283470202</v>
      </c>
      <c r="P123" s="10">
        <f>LN('3.ΡΕΥΣΤΟΤΗΤΑ'!Z124/'3.ΡΕΥΣΤΟΤΗΤΑ'!Z123)</f>
        <v>2.0711794458598707</v>
      </c>
    </row>
    <row r="124" spans="1:16" x14ac:dyDescent="0.25">
      <c r="A124" s="98">
        <v>43004</v>
      </c>
      <c r="B124" s="10">
        <f>LN('3.ΡΕΥΣΤΟΤΗΤΑ'!L125/'3.ΡΕΥΣΤΟΤΗΤΑ'!L124)</f>
        <v>0.77164534387783323</v>
      </c>
      <c r="C124" s="10">
        <f>LN('3.ΡΕΥΣΤΟΤΗΤΑ'!M125/'3.ΡΕΥΣΤΟΤΗΤΑ'!M124)</f>
        <v>-2.5495826030773276E-2</v>
      </c>
      <c r="D124" s="10">
        <f>LN('3.ΡΕΥΣΤΟΤΗΤΑ'!N125/'3.ΡΕΥΣΤΟΤΗΤΑ'!N124)</f>
        <v>1.1090574569537304</v>
      </c>
      <c r="E124" s="10">
        <f>LN('3.ΡΕΥΣΤΟΤΗΤΑ'!O125/'3.ΡΕΥΣΤΟΤΗΤΑ'!O124)</f>
        <v>0.18511879147049415</v>
      </c>
      <c r="F124" s="10">
        <f>LN('3.ΡΕΥΣΤΟΤΗΤΑ'!P125/'3.ΡΕΥΣΤΟΤΗΤΑ'!P124)</f>
        <v>0.44646916885768057</v>
      </c>
      <c r="G124" s="10">
        <f>LN('3.ΡΕΥΣΤΟΤΗΤΑ'!Q125/'3.ΡΕΥΣΤΟΤΗΤΑ'!Q124)</f>
        <v>0.52459740386050757</v>
      </c>
      <c r="H124" s="10">
        <f>LN('3.ΡΕΥΣΤΟΤΗΤΑ'!R125/'3.ΡΕΥΣΤΟΤΗΤΑ'!R124)</f>
        <v>0.73076969731280839</v>
      </c>
      <c r="I124" s="10">
        <f>LN('3.ΡΕΥΣΤΟΤΗΤΑ'!S125/'3.ΡΕΥΣΤΟΤΗΤΑ'!S124)</f>
        <v>-0.11536442580276703</v>
      </c>
      <c r="J124" s="10">
        <f>LN('3.ΡΕΥΣΤΟΤΗΤΑ'!T125/'3.ΡΕΥΣΤΟΤΗΤΑ'!T124)</f>
        <v>0.42039963880235626</v>
      </c>
      <c r="K124" s="10">
        <f>LN('3.ΡΕΥΣΤΟΤΗΤΑ'!U125/'3.ΡΕΥΣΤΟΤΗΤΑ'!U124)</f>
        <v>-8.7696923255119144E-2</v>
      </c>
      <c r="L124" s="10">
        <f>LN('3.ΡΕΥΣΤΟΤΗΤΑ'!V125/'3.ΡΕΥΣΤΟΤΗΤΑ'!V124)</f>
        <v>0.11929566640917567</v>
      </c>
      <c r="M124" s="10">
        <f>LN('3.ΡΕΥΣΤΟΤΗΤΑ'!W125/'3.ΡΕΥΣΤΟΤΗΤΑ'!W124)</f>
        <v>-0.16727264055823243</v>
      </c>
      <c r="N124" s="10">
        <f>LN('3.ΡΕΥΣΤΟΤΗΤΑ'!X125/'3.ΡΕΥΣΤΟΤΗΤΑ'!X124)</f>
        <v>0.82572730119657578</v>
      </c>
      <c r="O124" s="10">
        <f>LN('3.ΡΕΥΣΤΟΤΗΤΑ'!Y125/'3.ΡΕΥΣΤΟΤΗΤΑ'!Y124)</f>
        <v>-0.55810274503619339</v>
      </c>
      <c r="P124" s="10">
        <f>LN('3.ΡΕΥΣΤΟΤΗΤΑ'!Z125/'3.ΡΕΥΣΤΟΤΗΤΑ'!Z124)</f>
        <v>-1.6944902701082957E-2</v>
      </c>
    </row>
    <row r="125" spans="1:16" x14ac:dyDescent="0.25">
      <c r="A125" s="98">
        <v>43005</v>
      </c>
      <c r="B125" s="10">
        <f>LN('3.ΡΕΥΣΤΟΤΗΤΑ'!L126/'3.ΡΕΥΣΤΟΤΗΤΑ'!L125)</f>
        <v>0.21410300112759115</v>
      </c>
      <c r="C125" s="10">
        <f>LN('3.ΡΕΥΣΤΟΤΗΤΑ'!M126/'3.ΡΕΥΣΤΟΤΗΤΑ'!M125)</f>
        <v>1.1750895779455635</v>
      </c>
      <c r="D125" s="10">
        <f>LN('3.ΡΕΥΣΤΟΤΗΤΑ'!N126/'3.ΡΕΥΣΤΟΤΗΤΑ'!N125)</f>
        <v>-1.8903098633013411</v>
      </c>
      <c r="E125" s="10">
        <f>LN('3.ΡΕΥΣΤΟΤΗΤΑ'!O126/'3.ΡΕΥΣΤΟΤΗΤΑ'!O125)</f>
        <v>4.0084227131100283E-2</v>
      </c>
      <c r="F125" s="10">
        <f>LN('3.ΡΕΥΣΤΟΤΗΤΑ'!P126/'3.ΡΕΥΣΤΟΤΗΤΑ'!P125)</f>
        <v>0.50483151246536984</v>
      </c>
      <c r="G125" s="10">
        <f>LN('3.ΡΕΥΣΤΟΤΗΤΑ'!Q126/'3.ΡΕΥΣΤΟΤΗΤΑ'!Q125)</f>
        <v>-0.4414803045257697</v>
      </c>
      <c r="H125" s="10">
        <f>LN('3.ΡΕΥΣΤΟΤΗΤΑ'!R126/'3.ΡΕΥΣΤΟΤΗΤΑ'!R125)</f>
        <v>-0.10171185759629192</v>
      </c>
      <c r="I125" s="10">
        <f>LN('3.ΡΕΥΣΤΟΤΗΤΑ'!S126/'3.ΡΕΥΣΤΟΤΗΤΑ'!S125)</f>
        <v>-0.3067527657120338</v>
      </c>
      <c r="J125" s="10">
        <f>LN('3.ΡΕΥΣΤΟΤΗΤΑ'!T126/'3.ΡΕΥΣΤΟΤΗΤΑ'!T125)</f>
        <v>-0.40340940593133517</v>
      </c>
      <c r="K125" s="10">
        <f>LN('3.ΡΕΥΣΤΟΤΗΤΑ'!U126/'3.ΡΕΥΣΤΟΤΗΤΑ'!U125)</f>
        <v>-0.3876109647618981</v>
      </c>
      <c r="L125" s="10">
        <f>LN('3.ΡΕΥΣΤΟΤΗΤΑ'!V126/'3.ΡΕΥΣΤΟΤΗΤΑ'!V125)</f>
        <v>-0.32087503980754489</v>
      </c>
      <c r="M125" s="10">
        <f>LN('3.ΡΕΥΣΤΟΤΗΤΑ'!W126/'3.ΡΕΥΣΤΟΤΗΤΑ'!W125)</f>
        <v>0.27247130701501976</v>
      </c>
      <c r="N125" s="10">
        <f>LN('3.ΡΕΥΣΤΟΤΗΤΑ'!X126/'3.ΡΕΥΣΤΟΤΗΤΑ'!X125)</f>
        <v>-0.99608141015143536</v>
      </c>
      <c r="O125" s="10">
        <f>LN('3.ΡΕΥΣΤΟΤΗΤΑ'!Y126/'3.ΡΕΥΣΤΟΤΗΤΑ'!Y125)</f>
        <v>-1.1131465732305046</v>
      </c>
      <c r="P125" s="10">
        <f>LN('3.ΡΕΥΣΤΟΤΗΤΑ'!Z126/'3.ΡΕΥΣΤΟΤΗΤΑ'!Z125)</f>
        <v>-0.886481639781178</v>
      </c>
    </row>
    <row r="126" spans="1:16" x14ac:dyDescent="0.25">
      <c r="A126" s="98">
        <v>43006</v>
      </c>
      <c r="B126" s="10">
        <f>LN('3.ΡΕΥΣΤΟΤΗΤΑ'!L127/'3.ΡΕΥΣΤΟΤΗΤΑ'!L126)</f>
        <v>0.94895445781881749</v>
      </c>
      <c r="C126" s="10">
        <f>LN('3.ΡΕΥΣΤΟΤΗΤΑ'!M127/'3.ΡΕΥΣΤΟΤΗΤΑ'!M126)</f>
        <v>-0.88937094021611107</v>
      </c>
      <c r="D126" s="10">
        <f>LN('3.ΡΕΥΣΤΟΤΗΤΑ'!N127/'3.ΡΕΥΣΤΟΤΗΤΑ'!N126)</f>
        <v>1.4116852472676633</v>
      </c>
      <c r="E126" s="10">
        <f>LN('3.ΡΕΥΣΤΟΤΗΤΑ'!O127/'3.ΡΕΥΣΤΟΤΗΤΑ'!O126)</f>
        <v>-0.45648174655900248</v>
      </c>
      <c r="F126" s="10">
        <f>LN('3.ΡΕΥΣΤΟΤΗΤΑ'!P127/'3.ΡΕΥΣΤΟΤΗΤΑ'!P126)</f>
        <v>-0.22344559790644497</v>
      </c>
      <c r="G126" s="10">
        <f>LN('3.ΡΕΥΣΤΟΤΗΤΑ'!Q127/'3.ΡΕΥΣΤΟΤΗΤΑ'!Q126)</f>
        <v>-0.31085033082409613</v>
      </c>
      <c r="H126" s="10">
        <f>LN('3.ΡΕΥΣΤΟΤΗΤΑ'!R127/'3.ΡΕΥΣΤΟΤΗΤΑ'!R126)</f>
        <v>-0.19397134163378177</v>
      </c>
      <c r="I126" s="10">
        <f>LN('3.ΡΕΥΣΤΟΤΗΤΑ'!S127/'3.ΡΕΥΣΤΟΤΗΤΑ'!S126)</f>
        <v>0.60909462818889271</v>
      </c>
      <c r="J126" s="10">
        <f>LN('3.ΡΕΥΣΤΟΤΗΤΑ'!T127/'3.ΡΕΥΣΤΟΤΗΤΑ'!T126)</f>
        <v>0.3676813428335568</v>
      </c>
      <c r="K126" s="10">
        <f>LN('3.ΡΕΥΣΤΟΤΗΤΑ'!U127/'3.ΡΕΥΣΤΟΤΗΤΑ'!U126)</f>
        <v>0.94714782068889636</v>
      </c>
      <c r="L126" s="10">
        <f>LN('3.ΡΕΥΣΤΟΤΗΤΑ'!V127/'3.ΡΕΥΣΤΟΤΗΤΑ'!V126)</f>
        <v>0.23202705283507477</v>
      </c>
      <c r="M126" s="10">
        <f>LN('3.ΡΕΥΣΤΟΤΗΤΑ'!W127/'3.ΡΕΥΣΤΟΤΗΤΑ'!W126)</f>
        <v>0.57539318429929198</v>
      </c>
      <c r="N126" s="10">
        <f>LN('3.ΡΕΥΣΤΟΤΗΤΑ'!X127/'3.ΡΕΥΣΤΟΤΗΤΑ'!X126)</f>
        <v>0.17114068476888045</v>
      </c>
      <c r="O126" s="10">
        <f>LN('3.ΡΕΥΣΤΟΤΗΤΑ'!Y127/'3.ΡΕΥΣΤΟΤΗΤΑ'!Y126)</f>
        <v>1.7293999420730288</v>
      </c>
      <c r="P126" s="10">
        <f>LN('3.ΡΕΥΣΤΟΤΗΤΑ'!Z127/'3.ΡΕΥΣΤΟΤΗΤΑ'!Z126)</f>
        <v>-6.1303497495117348E-2</v>
      </c>
    </row>
    <row r="127" spans="1:16" x14ac:dyDescent="0.25">
      <c r="A127" s="98">
        <v>43007</v>
      </c>
      <c r="B127" s="10">
        <f>LN('3.ΡΕΥΣΤΟΤΗΤΑ'!L128/'3.ΡΕΥΣΤΟΤΗΤΑ'!L127)</f>
        <v>-0.56099448020447917</v>
      </c>
      <c r="C127" s="10">
        <f>LN('3.ΡΕΥΣΤΟΤΗΤΑ'!M128/'3.ΡΕΥΣΤΟΤΗΤΑ'!M127)</f>
        <v>0.25097226384311677</v>
      </c>
      <c r="D127" s="10">
        <f>LN('3.ΡΕΥΣΤΟΤΗΤΑ'!N128/'3.ΡΕΥΣΤΟΤΗΤΑ'!N127)</f>
        <v>0.49267839312937206</v>
      </c>
      <c r="E127" s="10">
        <f>LN('3.ΡΕΥΣΤΟΤΗΤΑ'!O128/'3.ΡΕΥΣΤΟΤΗΤΑ'!O127)</f>
        <v>-0.38217177571925981</v>
      </c>
      <c r="F127" s="10">
        <f>LN('3.ΡΕΥΣΤΟΤΗΤΑ'!P128/'3.ΡΕΥΣΤΟΤΗΤΑ'!P127)</f>
        <v>0.34470837453496206</v>
      </c>
      <c r="G127" s="10">
        <f>LN('3.ΡΕΥΣΤΟΤΗΤΑ'!Q128/'3.ΡΕΥΣΤΟΤΗΤΑ'!Q127)</f>
        <v>0.49096312438152784</v>
      </c>
      <c r="H127" s="10">
        <f>LN('3.ΡΕΥΣΤΟΤΗΤΑ'!R128/'3.ΡΕΥΣΤΟΤΗΤΑ'!R127)</f>
        <v>-0.47848522394081527</v>
      </c>
      <c r="I127" s="10">
        <f>LN('3.ΡΕΥΣΤΟΤΗΤΑ'!S128/'3.ΡΕΥΣΤΟΤΗΤΑ'!S127)</f>
        <v>-0.25071604312651641</v>
      </c>
      <c r="J127" s="10">
        <f>LN('3.ΡΕΥΣΤΟΤΗΤΑ'!T128/'3.ΡΕΥΣΤΟΤΗΤΑ'!T127)</f>
        <v>-2.3231011021332026E-2</v>
      </c>
      <c r="K127" s="10">
        <f>LN('3.ΡΕΥΣΤΟΤΗΤΑ'!U128/'3.ΡΕΥΣΤΟΤΗΤΑ'!U127)</f>
        <v>-0.85374418942112351</v>
      </c>
      <c r="L127" s="10">
        <f>LN('3.ΡΕΥΣΤΟΤΗΤΑ'!V128/'3.ΡΕΥΣΤΟΤΗΤΑ'!V127)</f>
        <v>-0.28049034735528872</v>
      </c>
      <c r="M127" s="10">
        <f>LN('3.ΡΕΥΣΤΟΤΗΤΑ'!W128/'3.ΡΕΥΣΤΟΤΗΤΑ'!W127)</f>
        <v>-0.5453404035988062</v>
      </c>
      <c r="N127" s="10">
        <f>LN('3.ΡΕΥΣΤΟΤΗΤΑ'!X128/'3.ΡΕΥΣΤΟΤΗΤΑ'!X127)</f>
        <v>-0.17805860786175051</v>
      </c>
      <c r="O127" s="10">
        <f>LN('3.ΡΕΥΣΤΟΤΗΤΑ'!Y128/'3.ΡΕΥΣΤΟΤΗΤΑ'!Y127)</f>
        <v>-1.862336892712444</v>
      </c>
      <c r="P127" s="10">
        <f>LN('3.ΡΕΥΣΤΟΤΗΤΑ'!Z128/'3.ΡΕΥΣΤΟΤΗΤΑ'!Z127)</f>
        <v>0.26468744023622598</v>
      </c>
    </row>
    <row r="128" spans="1:16" x14ac:dyDescent="0.25">
      <c r="A128" s="98">
        <v>43010</v>
      </c>
      <c r="B128" s="10">
        <f>LN('3.ΡΕΥΣΤΟΤΗΤΑ'!L129/'3.ΡΕΥΣΤΟΤΗΤΑ'!L128)</f>
        <v>0.46737305479066366</v>
      </c>
      <c r="C128" s="10">
        <f>LN('3.ΡΕΥΣΤΟΤΗΤΑ'!M129/'3.ΡΕΥΣΤΟΤΗΤΑ'!M128)</f>
        <v>-1.3775247590112014</v>
      </c>
      <c r="D128" s="10">
        <f>LN('3.ΡΕΥΣΤΟΤΗΤΑ'!N129/'3.ΡΕΥΣΤΟΤΗΤΑ'!N128)</f>
        <v>-2.0880078814149599</v>
      </c>
      <c r="E128" s="10">
        <f>LN('3.ΡΕΥΣΤΟΤΗΤΑ'!O129/'3.ΡΕΥΣΤΟΤΗΤΑ'!O128)</f>
        <v>-0.21525605266802655</v>
      </c>
      <c r="F128" s="10">
        <f>LN('3.ΡΕΥΣΤΟΤΗΤΑ'!P129/'3.ΡΕΥΣΤΟΤΗΤΑ'!P128)</f>
        <v>-0.59453694699071546</v>
      </c>
      <c r="G128" s="10">
        <f>LN('3.ΡΕΥΣΤΟΤΗΤΑ'!Q129/'3.ΡΕΥΣΤΟΤΗΤΑ'!Q128)</f>
        <v>-0.8666383017223408</v>
      </c>
      <c r="H128" s="10">
        <f>LN('3.ΡΕΥΣΤΟΤΗΤΑ'!R129/'3.ΡΕΥΣΤΟΤΗΤΑ'!R128)</f>
        <v>-0.57149691299860772</v>
      </c>
      <c r="I128" s="10">
        <f>LN('3.ΡΕΥΣΤΟΤΗΤΑ'!S129/'3.ΡΕΥΣΤΟΤΗΤΑ'!S128)</f>
        <v>-6.3991137706428558E-2</v>
      </c>
      <c r="J128" s="10">
        <f>LN('3.ΡΕΥΣΤΟΤΗΤΑ'!T129/'3.ΡΕΥΣΤΟΤΗΤΑ'!T128)</f>
        <v>0.85319804398260812</v>
      </c>
      <c r="K128" s="10">
        <f>LN('3.ΡΕΥΣΤΟΤΗΤΑ'!U129/'3.ΡΕΥΣΤΟΤΗΤΑ'!U128)</f>
        <v>-6.4351214297202114E-2</v>
      </c>
      <c r="L128" s="10">
        <f>LN('3.ΡΕΥΣΤΟΤΗΤΑ'!V129/'3.ΡΕΥΣΤΟΤΗΤΑ'!V128)</f>
        <v>-1.6835769400062188</v>
      </c>
      <c r="M128" s="10">
        <f>LN('3.ΡΕΥΣΤΟΤΗΤΑ'!W129/'3.ΡΕΥΣΤΟΤΗΤΑ'!W128)</f>
        <v>6.0758250020307311E-2</v>
      </c>
      <c r="N128" s="10">
        <f>LN('3.ΡΕΥΣΤΟΤΗΤΑ'!X129/'3.ΡΕΥΣΤΟΤΗΤΑ'!X128)</f>
        <v>0.86823102792712215</v>
      </c>
      <c r="O128" s="10">
        <f>LN('3.ΡΕΥΣΤΟΤΗΤΑ'!Y129/'3.ΡΕΥΣΤΟΤΗΤΑ'!Y128)</f>
        <v>3.7566068333695066E-2</v>
      </c>
      <c r="P128" s="10">
        <f>LN('3.ΡΕΥΣΤΟΤΗΤΑ'!Z129/'3.ΡΕΥΣΤΟΤΗΤΑ'!Z128)</f>
        <v>-0.47012176971489061</v>
      </c>
    </row>
    <row r="129" spans="1:16" x14ac:dyDescent="0.25">
      <c r="A129" s="98">
        <v>43011</v>
      </c>
      <c r="B129" s="10">
        <f>LN('3.ΡΕΥΣΤΟΤΗΤΑ'!L130/'3.ΡΕΥΣΤΟΤΗΤΑ'!L129)</f>
        <v>-1.3261576430224433</v>
      </c>
      <c r="C129" s="10">
        <f>LN('3.ΡΕΥΣΤΟΤΗΤΑ'!M130/'3.ΡΕΥΣΤΟΤΗΤΑ'!M129)</f>
        <v>0.83776320209341304</v>
      </c>
      <c r="D129" s="10">
        <f>LN('3.ΡΕΥΣΤΟΤΗΤΑ'!N130/'3.ΡΕΥΣΤΟΤΗΤΑ'!N129)</f>
        <v>2.1439275644937621</v>
      </c>
      <c r="E129" s="10">
        <f>LN('3.ΡΕΥΣΤΟΤΗΤΑ'!O130/'3.ΡΕΥΣΤΟΤΗΤΑ'!O129)</f>
        <v>0.442920012964506</v>
      </c>
      <c r="F129" s="10">
        <f>LN('3.ΡΕΥΣΤΟΤΗΤΑ'!P130/'3.ΡΕΥΣΤΟΤΗΤΑ'!P129)</f>
        <v>-1.3199917226450262E-2</v>
      </c>
      <c r="G129" s="10">
        <f>LN('3.ΡΕΥΣΤΟΤΗΤΑ'!Q130/'3.ΡΕΥΣΤΟΤΗΤΑ'!Q129)</f>
        <v>0.78808007305551264</v>
      </c>
      <c r="H129" s="10">
        <f>LN('3.ΡΕΥΣΤΟΤΗΤΑ'!R130/'3.ΡΕΥΣΤΟΤΗΤΑ'!R129)</f>
        <v>1.2888548197281753</v>
      </c>
      <c r="I129" s="10">
        <f>LN('3.ΡΕΥΣΤΟΤΗΤΑ'!S130/'3.ΡΕΥΣΤΟΤΗΤΑ'!S129)</f>
        <v>-0.26522753915771735</v>
      </c>
      <c r="J129" s="10">
        <f>LN('3.ΡΕΥΣΤΟΤΗΤΑ'!T130/'3.ΡΕΥΣΤΟΤΗΤΑ'!T129)</f>
        <v>-0.72816233469731784</v>
      </c>
      <c r="K129" s="10">
        <f>LN('3.ΡΕΥΣΤΟΤΗΤΑ'!U130/'3.ΡΕΥΣΤΟΤΗΤΑ'!U129)</f>
        <v>0.45389780623884485</v>
      </c>
      <c r="L129" s="10">
        <f>LN('3.ΡΕΥΣΤΟΤΗΤΑ'!V130/'3.ΡΕΥΣΤΟΤΗΤΑ'!V129)</f>
        <v>1.0644608307059846</v>
      </c>
      <c r="M129" s="10">
        <f>LN('3.ΡΕΥΣΤΟΤΗΤΑ'!W130/'3.ΡΕΥΣΤΟΤΗΤΑ'!W129)</f>
        <v>-0.48678948578397674</v>
      </c>
      <c r="N129" s="10">
        <f>LN('3.ΡΕΥΣΤΟΤΗΤΑ'!X130/'3.ΡΕΥΣΤΟΤΗΤΑ'!X129)</f>
        <v>-0.23690150532428689</v>
      </c>
      <c r="O129" s="10">
        <f>LN('3.ΡΕΥΣΤΟΤΗΤΑ'!Y130/'3.ΡΕΥΣΤΟΤΗΤΑ'!Y129)</f>
        <v>-0.35308373852297492</v>
      </c>
      <c r="P129" s="10">
        <f>LN('3.ΡΕΥΣΤΟΤΗΤΑ'!Z130/'3.ΡΕΥΣΤΟΤΗΤΑ'!Z129)</f>
        <v>8.3133130865962357E-2</v>
      </c>
    </row>
    <row r="130" spans="1:16" x14ac:dyDescent="0.25">
      <c r="A130" s="98">
        <v>43012</v>
      </c>
      <c r="B130" s="10">
        <f>LN('3.ΡΕΥΣΤΟΤΗΤΑ'!L131/'3.ΡΕΥΣΤΟΤΗΤΑ'!L130)</f>
        <v>-0.17817608026559698</v>
      </c>
      <c r="C130" s="10">
        <f>LN('3.ΡΕΥΣΤΟΤΗΤΑ'!M131/'3.ΡΕΥΣΤΟΤΗΤΑ'!M130)</f>
        <v>0.20181504562859559</v>
      </c>
      <c r="D130" s="10">
        <f>LN('3.ΡΕΥΣΤΟΤΗΤΑ'!N131/'3.ΡΕΥΣΤΟΤΗΤΑ'!N130)</f>
        <v>-3.7464660989102945</v>
      </c>
      <c r="E130" s="10">
        <f>LN('3.ΡΕΥΣΤΟΤΗΤΑ'!O131/'3.ΡΕΥΣΤΟΤΗΤΑ'!O130)</f>
        <v>-0.94657538697516863</v>
      </c>
      <c r="F130" s="10">
        <f>LN('3.ΡΕΥΣΤΟΤΗΤΑ'!P131/'3.ΡΕΥΣΤΟΤΗΤΑ'!P130)</f>
        <v>0.48242326709259353</v>
      </c>
      <c r="G130" s="10">
        <f>LN('3.ΡΕΥΣΤΟΤΗΤΑ'!Q131/'3.ΡΕΥΣΤΟΤΗΤΑ'!Q130)</f>
        <v>-1.1464787969361367</v>
      </c>
      <c r="H130" s="10">
        <f>LN('3.ΡΕΥΣΤΟΤΗΤΑ'!R131/'3.ΡΕΥΣΤΟΤΗΤΑ'!R130)</f>
        <v>-0.94100430806821733</v>
      </c>
      <c r="I130" s="10">
        <f>LN('3.ΡΕΥΣΤΟΤΗΤΑ'!S131/'3.ΡΕΥΣΤΟΤΗΤΑ'!S130)</f>
        <v>-0.55964179472319586</v>
      </c>
      <c r="J130" s="10">
        <f>LN('3.ΡΕΥΣΤΟΤΗΤΑ'!T131/'3.ΡΕΥΣΤΟΤΗΤΑ'!T130)</f>
        <v>-1.6403633045015646</v>
      </c>
      <c r="K130" s="10">
        <f>LN('3.ΡΕΥΣΤΟΤΗΤΑ'!U131/'3.ΡΕΥΣΤΟΤΗΤΑ'!U130)</f>
        <v>0.26371152853686874</v>
      </c>
      <c r="L130" s="10">
        <f>LN('3.ΡΕΥΣΤΟΤΗΤΑ'!V131/'3.ΡΕΥΣΤΟΤΗΤΑ'!V130)</f>
        <v>0.722213266138791</v>
      </c>
      <c r="M130" s="10">
        <f>LN('3.ΡΕΥΣΤΟΤΗΤΑ'!W131/'3.ΡΕΥΣΤΟΤΗΤΑ'!W130)</f>
        <v>4.8069354219230177E-2</v>
      </c>
      <c r="N130" s="10">
        <f>LN('3.ΡΕΥΣΤΟΤΗΤΑ'!X131/'3.ΡΕΥΣΤΟΤΗΤΑ'!X130)</f>
        <v>-0.61020652277187404</v>
      </c>
      <c r="O130" s="10">
        <f>LN('3.ΡΕΥΣΤΟΤΗΤΑ'!Y131/'3.ΡΕΥΣΤΟΤΗΤΑ'!Y130)</f>
        <v>1.0857027598335713E-3</v>
      </c>
      <c r="P130" s="10">
        <f>LN('3.ΡΕΥΣΤΟΤΗΤΑ'!Z131/'3.ΡΕΥΣΤΟΤΗΤΑ'!Z130)</f>
        <v>2.4789586989206198E-2</v>
      </c>
    </row>
    <row r="131" spans="1:16" x14ac:dyDescent="0.25">
      <c r="A131" s="98">
        <v>43013</v>
      </c>
      <c r="B131" s="10">
        <f>LN('3.ΡΕΥΣΤΟΤΗΤΑ'!L132/'3.ΡΕΥΣΤΟΤΗΤΑ'!L131)</f>
        <v>-0.27056240994878189</v>
      </c>
      <c r="C131" s="10">
        <f>LN('3.ΡΕΥΣΤΟΤΗΤΑ'!M132/'3.ΡΕΥΣΤΟΤΗΤΑ'!M131)</f>
        <v>-1.5445624323195237</v>
      </c>
      <c r="D131" s="10">
        <f>LN('3.ΡΕΥΣΤΟΤΗΤΑ'!N132/'3.ΡΕΥΣΤΟΤΗΤΑ'!N131)</f>
        <v>1.1609998631928753</v>
      </c>
      <c r="E131" s="10">
        <f>LN('3.ΡΕΥΣΤΟΤΗΤΑ'!O132/'3.ΡΕΥΣΤΟΤΗΤΑ'!O131)</f>
        <v>1.8459425840052048</v>
      </c>
      <c r="F131" s="10">
        <f>LN('3.ΡΕΥΣΤΟΤΗΤΑ'!P132/'3.ΡΕΥΣΤΟΤΗΤΑ'!P131)</f>
        <v>-0.80152650289543437</v>
      </c>
      <c r="G131" s="10">
        <f>LN('3.ΡΕΥΣΤΟΤΗΤΑ'!Q132/'3.ΡΕΥΣΤΟΤΗΤΑ'!Q131)</f>
        <v>0.45537973297394413</v>
      </c>
      <c r="H131" s="10">
        <f>LN('3.ΡΕΥΣΤΟΤΗΤΑ'!R132/'3.ΡΕΥΣΤΟΤΗΤΑ'!R131)</f>
        <v>-0.6578988987424883</v>
      </c>
      <c r="I131" s="10">
        <f>LN('3.ΡΕΥΣΤΟΤΗΤΑ'!S132/'3.ΡΕΥΣΤΟΤΗΤΑ'!S131)</f>
        <v>0.59194492684865097</v>
      </c>
      <c r="J131" s="10">
        <f>LN('3.ΡΕΥΣΤΟΤΗΤΑ'!T132/'3.ΡΕΥΣΤΟΤΗΤΑ'!T131)</f>
        <v>0.66702660110270218</v>
      </c>
      <c r="K131" s="10">
        <f>LN('3.ΡΕΥΣΤΟΤΗΤΑ'!U132/'3.ΡΕΥΣΤΟΤΗΤΑ'!U131)</f>
        <v>-0.54062238516532135</v>
      </c>
      <c r="L131" s="10">
        <f>LN('3.ΡΕΥΣΤΟΤΗΤΑ'!V132/'3.ΡΕΥΣΤΟΤΗΤΑ'!V131)</f>
        <v>0.62826871332483825</v>
      </c>
      <c r="M131" s="10">
        <f>LN('3.ΡΕΥΣΤΟΤΗΤΑ'!W132/'3.ΡΕΥΣΤΟΤΗΤΑ'!W131)</f>
        <v>-0.27721999945262232</v>
      </c>
      <c r="N131" s="10">
        <f>LN('3.ΡΕΥΣΤΟΤΗΤΑ'!X132/'3.ΡΕΥΣΤΟΤΗΤΑ'!X131)</f>
        <v>-0.98588425387086787</v>
      </c>
      <c r="O131" s="10">
        <f>LN('3.ΡΕΥΣΤΟΤΗΤΑ'!Y132/'3.ΡΕΥΣΤΟΤΗΤΑ'!Y131)</f>
        <v>-0.26353823237588797</v>
      </c>
      <c r="P131" s="10">
        <f>LN('3.ΡΕΥΣΤΟΤΗΤΑ'!Z132/'3.ΡΕΥΣΤΟΤΗΤΑ'!Z131)</f>
        <v>1.3068247215346986</v>
      </c>
    </row>
    <row r="132" spans="1:16" x14ac:dyDescent="0.25">
      <c r="A132" s="98">
        <v>43014</v>
      </c>
      <c r="B132" s="10">
        <f>LN('3.ΡΕΥΣΤΟΤΗΤΑ'!L133/'3.ΡΕΥΣΤΟΤΗΤΑ'!L132)</f>
        <v>-0.37775770795762925</v>
      </c>
      <c r="C132" s="10">
        <f>LN('3.ΡΕΥΣΤΟΤΗΤΑ'!M133/'3.ΡΕΥΣΤΟΤΗΤΑ'!M132)</f>
        <v>5.2857914253727038E-3</v>
      </c>
      <c r="D132" s="10">
        <f>LN('3.ΡΕΥΣΤΟΤΗΤΑ'!N133/'3.ΡΕΥΣΤΟΤΗΤΑ'!N132)</f>
        <v>-2.3505839300667115</v>
      </c>
      <c r="E132" s="10">
        <f>LN('3.ΡΕΥΣΤΟΤΗΤΑ'!O133/'3.ΡΕΥΣΤΟΤΗΤΑ'!O132)</f>
        <v>-0.28949498241023969</v>
      </c>
      <c r="F132" s="10">
        <f>LN('3.ΡΕΥΣΤΟΤΗΤΑ'!P133/'3.ΡΕΥΣΤΟΤΗΤΑ'!P132)</f>
        <v>-0.48638482970611424</v>
      </c>
      <c r="G132" s="10">
        <f>LN('3.ΡΕΥΣΤΟΤΗΤΑ'!Q133/'3.ΡΕΥΣΤΟΤΗΤΑ'!Q132)</f>
        <v>0.16708829846980902</v>
      </c>
      <c r="H132" s="10">
        <f>LN('3.ΡΕΥΣΤΟΤΗΤΑ'!R133/'3.ΡΕΥΣΤΟΤΗΤΑ'!R132)</f>
        <v>0.2560562922124584</v>
      </c>
      <c r="I132" s="10">
        <f>LN('3.ΡΕΥΣΤΟΤΗΤΑ'!S133/'3.ΡΕΥΣΤΟΤΗΤΑ'!S132)</f>
        <v>-0.50466051231466291</v>
      </c>
      <c r="J132" s="10">
        <f>LN('3.ΡΕΥΣΤΟΤΗΤΑ'!T133/'3.ΡΕΥΣΤΟΤΗΤΑ'!T132)</f>
        <v>0.99937993583693763</v>
      </c>
      <c r="K132" s="10">
        <f>LN('3.ΡΕΥΣΤΟΤΗΤΑ'!U133/'3.ΡΕΥΣΤΟΤΗΤΑ'!U132)</f>
        <v>0.27569411839444014</v>
      </c>
      <c r="L132" s="10">
        <f>LN('3.ΡΕΥΣΤΟΤΗΤΑ'!V133/'3.ΡΕΥΣΤΟΤΗΤΑ'!V132)</f>
        <v>-1.0565709096693465</v>
      </c>
      <c r="M132" s="10">
        <f>LN('3.ΡΕΥΣΤΟΤΗΤΑ'!W133/'3.ΡΕΥΣΤΟΤΗΤΑ'!W132)</f>
        <v>1.3815332831664617</v>
      </c>
      <c r="N132" s="10">
        <f>LN('3.ΡΕΥΣΤΟΤΗΤΑ'!X133/'3.ΡΕΥΣΤΟΤΗΤΑ'!X132)</f>
        <v>6.2130130894334924E-2</v>
      </c>
      <c r="O132" s="10">
        <f>LN('3.ΡΕΥΣΤΟΤΗΤΑ'!Y133/'3.ΡΕΥΣΤΟΤΗΤΑ'!Y132)</f>
        <v>0.50206639190540747</v>
      </c>
      <c r="P132" s="10">
        <f>LN('3.ΡΕΥΣΤΟΤΗΤΑ'!Z133/'3.ΡΕΥΣΤΟΤΗΤΑ'!Z132)</f>
        <v>0.46266848207031486</v>
      </c>
    </row>
    <row r="133" spans="1:16" x14ac:dyDescent="0.25">
      <c r="A133" s="98">
        <v>43017</v>
      </c>
      <c r="B133" s="10">
        <f>LN('3.ΡΕΥΣΤΟΤΗΤΑ'!L134/'3.ΡΕΥΣΤΟΤΗΤΑ'!L133)</f>
        <v>-1.1563988195594743</v>
      </c>
      <c r="C133" s="10">
        <f>LN('3.ΡΕΥΣΤΟΤΗΤΑ'!M134/'3.ΡΕΥΣΤΟΤΗΤΑ'!M133)</f>
        <v>-0.56202830218442323</v>
      </c>
      <c r="D133" s="10">
        <f>LN('3.ΡΕΥΣΤΟΤΗΤΑ'!N134/'3.ΡΕΥΣΤΟΤΗΤΑ'!N133)</f>
        <v>1.097504255313748</v>
      </c>
      <c r="E133" s="10">
        <f>LN('3.ΡΕΥΣΤΟΤΗΤΑ'!O134/'3.ΡΕΥΣΤΟΤΗΤΑ'!O133)</f>
        <v>-1.3878952014724342</v>
      </c>
      <c r="F133" s="10">
        <f>LN('3.ΡΕΥΣΤΟΤΗΤΑ'!P134/'3.ΡΕΥΣΤΟΤΗΤΑ'!P133)</f>
        <v>-0.38359031235284091</v>
      </c>
      <c r="G133" s="10">
        <f>LN('3.ΡΕΥΣΤΟΤΗΤΑ'!Q134/'3.ΡΕΥΣΤΟΤΗΤΑ'!Q133)</f>
        <v>-0.89511501788950587</v>
      </c>
      <c r="H133" s="10">
        <f>LN('3.ΡΕΥΣΤΟΤΗΤΑ'!R134/'3.ΡΕΥΣΤΟΤΗΤΑ'!R133)</f>
        <v>1.0534801417458288</v>
      </c>
      <c r="I133" s="10">
        <f>LN('3.ΡΕΥΣΤΟΤΗΤΑ'!S134/'3.ΡΕΥΣΤΟΤΗΤΑ'!S133)</f>
        <v>1.1740191293376145</v>
      </c>
      <c r="J133" s="10">
        <f>LN('3.ΡΕΥΣΤΟΤΗΤΑ'!T134/'3.ΡΕΥΣΤΟΤΗΤΑ'!T133)</f>
        <v>0.21476461495453064</v>
      </c>
      <c r="K133" s="10">
        <f>LN('3.ΡΕΥΣΤΟΤΗΤΑ'!U134/'3.ΡΕΥΣΤΟΤΗΤΑ'!U133)</f>
        <v>-1.4751095212439864</v>
      </c>
      <c r="L133" s="10">
        <f>LN('3.ΡΕΥΣΤΟΤΗΤΑ'!V134/'3.ΡΕΥΣΤΟΤΗΤΑ'!V133)</f>
        <v>0.76813298744450786</v>
      </c>
      <c r="M133" s="10">
        <f>LN('3.ΡΕΥΣΤΟΤΗΤΑ'!W134/'3.ΡΕΥΣΤΟΤΗΤΑ'!W133)</f>
        <v>-0.38022435465791909</v>
      </c>
      <c r="N133" s="10">
        <f>LN('3.ΡΕΥΣΤΟΤΗΤΑ'!X134/'3.ΡΕΥΣΤΟΤΗΤΑ'!X133)</f>
        <v>-1.0056334262933748</v>
      </c>
      <c r="O133" s="10">
        <f>LN('3.ΡΕΥΣΤΟΤΗΤΑ'!Y134/'3.ΡΕΥΣΤΟΤΗΤΑ'!Y133)</f>
        <v>-0.34807965374050648</v>
      </c>
      <c r="P133" s="10">
        <f>LN('3.ΡΕΥΣΤΟΤΗΤΑ'!Z134/'3.ΡΕΥΣΤΟΤΗΤΑ'!Z133)</f>
        <v>-2.2684701095761235</v>
      </c>
    </row>
    <row r="134" spans="1:16" x14ac:dyDescent="0.25">
      <c r="A134" s="98">
        <v>43018</v>
      </c>
      <c r="B134" s="10">
        <f>LN('3.ΡΕΥΣΤΟΤΗΤΑ'!L135/'3.ΡΕΥΣΤΟΤΗΤΑ'!L134)</f>
        <v>2.2581610901086449</v>
      </c>
      <c r="C134" s="10">
        <f>LN('3.ΡΕΥΣΤΟΤΗΤΑ'!M135/'3.ΡΕΥΣΤΟΤΗΤΑ'!M134)</f>
        <v>0.41639688629733779</v>
      </c>
      <c r="D134" s="10">
        <f>LN('3.ΡΕΥΣΤΟΤΗΤΑ'!N135/'3.ΡΕΥΣΤΟΤΗΤΑ'!N134)</f>
        <v>-1.2952261834346463</v>
      </c>
      <c r="E134" s="10">
        <f>LN('3.ΡΕΥΣΤΟΤΗΤΑ'!O135/'3.ΡΕΥΣΤΟΤΗΤΑ'!O134)</f>
        <v>0.72758722191715763</v>
      </c>
      <c r="F134" s="10">
        <f>LN('3.ΡΕΥΣΤΟΤΗΤΑ'!P135/'3.ΡΕΥΣΤΟΤΗΤΑ'!P134)</f>
        <v>0.42716341679011821</v>
      </c>
      <c r="G134" s="10">
        <f>LN('3.ΡΕΥΣΤΟΤΗΤΑ'!Q135/'3.ΡΕΥΣΤΟΤΗΤΑ'!Q134)</f>
        <v>1.722751245130008</v>
      </c>
      <c r="H134" s="10">
        <f>LN('3.ΡΕΥΣΤΟΤΗΤΑ'!R135/'3.ΡΕΥΣΤΟΤΗΤΑ'!R134)</f>
        <v>-0.19416312514754847</v>
      </c>
      <c r="I134" s="10">
        <f>LN('3.ΡΕΥΣΤΟΤΗΤΑ'!S135/'3.ΡΕΥΣΤΟΤΗΤΑ'!S134)</f>
        <v>-1.6004056084204834</v>
      </c>
      <c r="J134" s="10">
        <f>LN('3.ΡΕΥΣΤΟΤΗΤΑ'!T135/'3.ΡΕΥΣΤΟΤΗΤΑ'!T134)</f>
        <v>-0.68776409103719682</v>
      </c>
      <c r="K134" s="10">
        <f>LN('3.ΡΕΥΣΤΟΤΗΤΑ'!U135/'3.ΡΕΥΣΤΟΤΗΤΑ'!U134)</f>
        <v>0.88953304738139116</v>
      </c>
      <c r="L134" s="10">
        <f>LN('3.ΡΕΥΣΤΟΤΗΤΑ'!V135/'3.ΡΕΥΣΤΟΤΗΤΑ'!V134)</f>
        <v>-0.84778766807545181</v>
      </c>
      <c r="M134" s="10">
        <f>LN('3.ΡΕΥΣΤΟΤΗΤΑ'!W135/'3.ΡΕΥΣΤΟΤΗΤΑ'!W134)</f>
        <v>-9.0875954322027316E-2</v>
      </c>
      <c r="N134" s="10">
        <f>LN('3.ΡΕΥΣΤΟΤΗΤΑ'!X135/'3.ΡΕΥΣΤΟΤΗΤΑ'!X134)</f>
        <v>1.0330567519920668</v>
      </c>
      <c r="O134" s="10">
        <f>LN('3.ΡΕΥΣΤΟΤΗΤΑ'!Y135/'3.ΡΕΥΣΤΟΤΗΤΑ'!Y134)</f>
        <v>-0.49072381698585227</v>
      </c>
      <c r="P134" s="10">
        <f>LN('3.ΡΕΥΣΤΟΤΗΤΑ'!Z135/'3.ΡΕΥΣΤΟΤΗΤΑ'!Z134)</f>
        <v>1.0704699313871284</v>
      </c>
    </row>
    <row r="135" spans="1:16" x14ac:dyDescent="0.25">
      <c r="A135" s="98">
        <v>43019</v>
      </c>
      <c r="B135" s="10">
        <f>LN('3.ΡΕΥΣΤΟΤΗΤΑ'!L136/'3.ΡΕΥΣΤΟΤΗΤΑ'!L135)</f>
        <v>0.22179477388277366</v>
      </c>
      <c r="C135" s="10">
        <f>LN('3.ΡΕΥΣΤΟΤΗΤΑ'!M136/'3.ΡΕΥΣΤΟΤΗΤΑ'!M135)</f>
        <v>0.1720642099032047</v>
      </c>
      <c r="D135" s="10">
        <f>LN('3.ΡΕΥΣΤΟΤΗΤΑ'!N136/'3.ΡΕΥΣΤΟΤΗΤΑ'!N135)</f>
        <v>8.903362237039765E-2</v>
      </c>
      <c r="E135" s="10">
        <f>LN('3.ΡΕΥΣΤΟΤΗΤΑ'!O136/'3.ΡΕΥΣΤΟΤΗΤΑ'!O135)</f>
        <v>1.0053261789096706</v>
      </c>
      <c r="F135" s="10">
        <f>LN('3.ΡΕΥΣΤΟΤΗΤΑ'!P136/'3.ΡΕΥΣΤΟΤΗΤΑ'!P135)</f>
        <v>0.45687231812325618</v>
      </c>
      <c r="G135" s="10">
        <f>LN('3.ΡΕΥΣΤΟΤΗΤΑ'!Q136/'3.ΡΕΥΣΤΟΤΗΤΑ'!Q135)</f>
        <v>-0.78830165195098612</v>
      </c>
      <c r="H135" s="10">
        <f>LN('3.ΡΕΥΣΤΟΤΗΤΑ'!R136/'3.ΡΕΥΣΤΟΤΗΤΑ'!R135)</f>
        <v>0.52056349013508962</v>
      </c>
      <c r="I135" s="10">
        <f>LN('3.ΡΕΥΣΤΟΤΗΤΑ'!S136/'3.ΡΕΥΣΤΟΤΗΤΑ'!S135)</f>
        <v>1.179950208625155</v>
      </c>
      <c r="J135" s="10">
        <f>LN('3.ΡΕΥΣΤΟΤΗΤΑ'!T136/'3.ΡΕΥΣΤΟΤΗΤΑ'!T135)</f>
        <v>0.45075765163047371</v>
      </c>
      <c r="K135" s="10">
        <f>LN('3.ΡΕΥΣΤΟΤΗΤΑ'!U136/'3.ΡΕΥΣΤΟΤΗΤΑ'!U135)</f>
        <v>8.2405708650724357E-2</v>
      </c>
      <c r="L135" s="10">
        <f>LN('3.ΡΕΥΣΤΟΤΗΤΑ'!V136/'3.ΡΕΥΣΤΟΤΗΤΑ'!V135)</f>
        <v>-0.14311636183187329</v>
      </c>
      <c r="M135" s="10">
        <f>LN('3.ΡΕΥΣΤΟΤΗΤΑ'!W136/'3.ΡΕΥΣΤΟΤΗΤΑ'!W135)</f>
        <v>-0.40002096931059861</v>
      </c>
      <c r="N135" s="10">
        <f>LN('3.ΡΕΥΣΤΟΤΗΤΑ'!X136/'3.ΡΕΥΣΤΟΤΗΤΑ'!X135)</f>
        <v>0.59139803072718755</v>
      </c>
      <c r="O135" s="10">
        <f>LN('3.ΡΕΥΣΤΟΤΗΤΑ'!Y136/'3.ΡΕΥΣΤΟΤΗΤΑ'!Y135)</f>
        <v>0.33682534396951463</v>
      </c>
      <c r="P135" s="10">
        <f>LN('3.ΡΕΥΣΤΟΤΗΤΑ'!Z136/'3.ΡΕΥΣΤΟΤΗΤΑ'!Z135)</f>
        <v>-1.2396852976828571E-2</v>
      </c>
    </row>
    <row r="136" spans="1:16" x14ac:dyDescent="0.25">
      <c r="A136" s="98">
        <v>43020</v>
      </c>
      <c r="B136" s="10">
        <f>LN('3.ΡΕΥΣΤΟΤΗΤΑ'!L137/'3.ΡΕΥΣΤΟΤΗΤΑ'!L136)</f>
        <v>-0.31216317744997768</v>
      </c>
      <c r="C136" s="10">
        <f>LN('3.ΡΕΥΣΤΟΤΗΤΑ'!M137/'3.ΡΕΥΣΤΟΤΗΤΑ'!M136)</f>
        <v>0.57885547594718834</v>
      </c>
      <c r="D136" s="10">
        <f>LN('3.ΡΕΥΣΤΟΤΗΤΑ'!N137/'3.ΡΕΥΣΤΟΤΗΤΑ'!N136)</f>
        <v>1.6656081839011549</v>
      </c>
      <c r="E136" s="10">
        <f>LN('3.ΡΕΥΣΤΟΤΗΤΑ'!O137/'3.ΡΕΥΣΤΟΤΗΤΑ'!O136)</f>
        <v>-0.24994415056791366</v>
      </c>
      <c r="F136" s="10">
        <f>LN('3.ΡΕΥΣΤΟΤΗΤΑ'!P137/'3.ΡΕΥΣΤΟΤΗΤΑ'!P136)</f>
        <v>-0.27683180325190954</v>
      </c>
      <c r="G136" s="10">
        <f>LN('3.ΡΕΥΣΤΟΤΗΤΑ'!Q137/'3.ΡΕΥΣΤΟΤΗΤΑ'!Q136)</f>
        <v>1.3481633666281088</v>
      </c>
      <c r="H136" s="10">
        <f>LN('3.ΡΕΥΣΤΟΤΗΤΑ'!R137/'3.ΡΕΥΣΤΟΤΗΤΑ'!R136)</f>
        <v>-1.1455898760759857</v>
      </c>
      <c r="I136" s="10">
        <f>LN('3.ΡΕΥΣΤΟΤΗΤΑ'!S137/'3.ΡΕΥΣΤΟΤΗΤΑ'!S136)</f>
        <v>-0.28237211753889491</v>
      </c>
      <c r="J136" s="10">
        <f>LN('3.ΡΕΥΣΤΟΤΗΤΑ'!T137/'3.ΡΕΥΣΤΟΤΗΤΑ'!T136)</f>
        <v>-4.1533962112274628E-2</v>
      </c>
      <c r="K136" s="10">
        <f>LN('3.ΡΕΥΣΤΟΤΗΤΑ'!U137/'3.ΡΕΥΣΤΟΤΗΤΑ'!U136)</f>
        <v>-0.30131570902652544</v>
      </c>
      <c r="L136" s="10">
        <f>LN('3.ΡΕΥΣΤΟΤΗΤΑ'!V137/'3.ΡΕΥΣΤΟΤΗΤΑ'!V136)</f>
        <v>0.72024413118792652</v>
      </c>
      <c r="M136" s="10">
        <f>LN('3.ΡΕΥΣΤΟΤΗΤΑ'!W137/'3.ΡΕΥΣΤΟΤΗΤΑ'!W136)</f>
        <v>9.9743901934092383E-2</v>
      </c>
      <c r="N136" s="10">
        <f>LN('3.ΡΕΥΣΤΟΤΗΤΑ'!X137/'3.ΡΕΥΣΤΟΤΗΤΑ'!X136)</f>
        <v>8.6861163512887515E-2</v>
      </c>
      <c r="O136" s="10">
        <f>LN('3.ΡΕΥΣΤΟΤΗΤΑ'!Y137/'3.ΡΕΥΣΤΟΤΗΤΑ'!Y136)</f>
        <v>-0.24117810444625237</v>
      </c>
      <c r="P136" s="10">
        <f>LN('3.ΡΕΥΣΤΟΤΗΤΑ'!Z137/'3.ΡΕΥΣΤΟΤΗΤΑ'!Z136)</f>
        <v>2.2843745448603374</v>
      </c>
    </row>
    <row r="137" spans="1:16" x14ac:dyDescent="0.25">
      <c r="A137" s="98">
        <v>43021</v>
      </c>
      <c r="B137" s="10">
        <f>LN('3.ΡΕΥΣΤΟΤΗΤΑ'!L138/'3.ΡΕΥΣΤΟΤΗΤΑ'!L137)</f>
        <v>-0.30180138514286542</v>
      </c>
      <c r="C137" s="10">
        <f>LN('3.ΡΕΥΣΤΟΤΗΤΑ'!M138/'3.ΡΕΥΣΤΟΤΗΤΑ'!M137)</f>
        <v>1.250901030281462E-2</v>
      </c>
      <c r="D137" s="10">
        <f>LN('3.ΡΕΥΣΤΟΤΗΤΑ'!N138/'3.ΡΕΥΣΤΟΤΗΤΑ'!N137)</f>
        <v>0.5422591463675035</v>
      </c>
      <c r="E137" s="10">
        <f>LN('3.ΡΕΥΣΤΟΤΗΤΑ'!O138/'3.ΡΕΥΣΤΟΤΗΤΑ'!O137)</f>
        <v>-6.3200661388267743E-2</v>
      </c>
      <c r="F137" s="10">
        <f>LN('3.ΡΕΥΣΤΟΤΗΤΑ'!P138/'3.ΡΕΥΣΤΟΤΗΤΑ'!P137)</f>
        <v>0.45587960201914435</v>
      </c>
      <c r="G137" s="10">
        <f>LN('3.ΡΕΥΣΤΟΤΗΤΑ'!Q138/'3.ΡΕΥΣΤΟΤΗΤΑ'!Q137)</f>
        <v>-0.73796579060495593</v>
      </c>
      <c r="H137" s="10">
        <f>LN('3.ΡΕΥΣΤΟΤΗΤΑ'!R138/'3.ΡΕΥΣΤΟΤΗΤΑ'!R137)</f>
        <v>0.81772007630727195</v>
      </c>
      <c r="I137" s="10">
        <f>LN('3.ΡΕΥΣΤΟΤΗΤΑ'!S138/'3.ΡΕΥΣΤΟΤΗΤΑ'!S137)</f>
        <v>8.8630710364438578E-2</v>
      </c>
      <c r="J137" s="10">
        <f>LN('3.ΡΕΥΣΤΟΤΗΤΑ'!T138/'3.ΡΕΥΣΤΟΤΗΤΑ'!T137)</f>
        <v>-0.50990049820142735</v>
      </c>
      <c r="K137" s="10">
        <f>LN('3.ΡΕΥΣΤΟΤΗΤΑ'!U138/'3.ΡΕΥΣΤΟΤΗΤΑ'!U137)</f>
        <v>-0.25667078182510444</v>
      </c>
      <c r="L137" s="10">
        <f>LN('3.ΡΕΥΣΤΟΤΗΤΑ'!V138/'3.ΡΕΥΣΤΟΤΗΤΑ'!V137)</f>
        <v>0.2173269394408639</v>
      </c>
      <c r="M137" s="10">
        <f>LN('3.ΡΕΥΣΤΟΤΗΤΑ'!W138/'3.ΡΕΥΣΤΟΤΗΤΑ'!W137)</f>
        <v>-0.33566370117641137</v>
      </c>
      <c r="N137" s="10">
        <f>LN('3.ΡΕΥΣΤΟΤΗΤΑ'!X138/'3.ΡΕΥΣΤΟΤΗΤΑ'!X137)</f>
        <v>-0.21154839431221723</v>
      </c>
      <c r="O137" s="10">
        <f>LN('3.ΡΕΥΣΤΟΤΗΤΑ'!Y138/'3.ΡΕΥΣΤΟΤΗΤΑ'!Y137)</f>
        <v>0.44539701891078232</v>
      </c>
      <c r="P137" s="10">
        <f>LN('3.ΡΕΥΣΤΟΤΗΤΑ'!Z138/'3.ΡΕΥΣΤΟΤΗΤΑ'!Z137)</f>
        <v>-1.6915953583550976</v>
      </c>
    </row>
    <row r="138" spans="1:16" x14ac:dyDescent="0.25">
      <c r="A138" s="98">
        <v>43024</v>
      </c>
      <c r="B138" s="10">
        <f>LN('3.ΡΕΥΣΤΟΤΗΤΑ'!L139/'3.ΡΕΥΣΤΟΤΗΤΑ'!L138)</f>
        <v>0.66760497720802936</v>
      </c>
      <c r="C138" s="10">
        <f>LN('3.ΡΕΥΣΤΟΤΗΤΑ'!M139/'3.ΡΕΥΣΤΟΤΗΤΑ'!M138)</f>
        <v>-0.14667600541055256</v>
      </c>
      <c r="D138" s="10">
        <f>LN('3.ΡΕΥΣΤΟΤΗΤΑ'!N139/'3.ΡΕΥΣΤΟΤΗΤΑ'!N138)</f>
        <v>-1.0563580954784633</v>
      </c>
      <c r="E138" s="10">
        <f>LN('3.ΡΕΥΣΤΟΤΗΤΑ'!O139/'3.ΡΕΥΣΤΟΤΗΤΑ'!O138)</f>
        <v>0.12200943473605808</v>
      </c>
      <c r="F138" s="10">
        <f>LN('3.ΡΕΥΣΤΟΤΗΤΑ'!P139/'3.ΡΕΥΣΤΟΤΗΤΑ'!P138)</f>
        <v>-0.42246785442002177</v>
      </c>
      <c r="G138" s="10">
        <f>LN('3.ΡΕΥΣΤΟΤΗΤΑ'!Q139/'3.ΡΕΥΣΤΟΤΗΤΑ'!Q138)</f>
        <v>5.70848825813043E-2</v>
      </c>
      <c r="H138" s="10">
        <f>LN('3.ΡΕΥΣΤΟΤΗΤΑ'!R139/'3.ΡΕΥΣΤΟΤΗΤΑ'!R138)</f>
        <v>-1.2802461800589171</v>
      </c>
      <c r="I138" s="10">
        <f>LN('3.ΡΕΥΣΤΟΤΗΤΑ'!S139/'3.ΡΕΥΣΤΟΤΗΤΑ'!S138)</f>
        <v>0.30074334348444076</v>
      </c>
      <c r="J138" s="10">
        <f>LN('3.ΡΕΥΣΤΟΤΗΤΑ'!T139/'3.ΡΕΥΣΤΟΤΗΤΑ'!T138)</f>
        <v>0.5144747980516835</v>
      </c>
      <c r="K138" s="10">
        <f>LN('3.ΡΕΥΣΤΟΤΗΤΑ'!U139/'3.ΡΕΥΣΤΟΤΗΤΑ'!U138)</f>
        <v>-0.29148790328018115</v>
      </c>
      <c r="L138" s="10">
        <f>LN('3.ΡΕΥΣΤΟΤΗΤΑ'!V139/'3.ΡΕΥΣΤΟΤΗΤΑ'!V138)</f>
        <v>-0.33627172805791405</v>
      </c>
      <c r="M138" s="10">
        <f>LN('3.ΡΕΥΣΤΟΤΗΤΑ'!W139/'3.ΡΕΥΣΤΟΤΗΤΑ'!W138)</f>
        <v>0.37032908918471064</v>
      </c>
      <c r="N138" s="10">
        <f>LN('3.ΡΕΥΣΤΟΤΗΤΑ'!X139/'3.ΡΕΥΣΤΟΤΗΤΑ'!X138)</f>
        <v>0.5660345966665925</v>
      </c>
      <c r="O138" s="10">
        <f>LN('3.ΡΕΥΣΤΟΤΗΤΑ'!Y139/'3.ΡΕΥΣΤΟΤΗΤΑ'!Y138)</f>
        <v>0.29068181424477058</v>
      </c>
      <c r="P138" s="10">
        <f>LN('3.ΡΕΥΣΤΟΤΗΤΑ'!Z139/'3.ΡΕΥΣΤΟΤΗΤΑ'!Z138)</f>
        <v>-0.30198346338017967</v>
      </c>
    </row>
    <row r="139" spans="1:16" x14ac:dyDescent="0.25">
      <c r="A139" s="98">
        <v>43025</v>
      </c>
      <c r="B139" s="10">
        <f>LN('3.ΡΕΥΣΤΟΤΗΤΑ'!L140/'3.ΡΕΥΣΤΟΤΗΤΑ'!L139)</f>
        <v>-0.11964746315472582</v>
      </c>
      <c r="C139" s="10">
        <f>LN('3.ΡΕΥΣΤΟΤΗΤΑ'!M140/'3.ΡΕΥΣΤΟΤΗΤΑ'!M139)</f>
        <v>-0.22968919599791834</v>
      </c>
      <c r="D139" s="10">
        <f>LN('3.ΡΕΥΣΤΟΤΗΤΑ'!N140/'3.ΡΕΥΣΤΟΤΗΤΑ'!N139)</f>
        <v>0.37856475189146654</v>
      </c>
      <c r="E139" s="10">
        <f>LN('3.ΡΕΥΣΤΟΤΗΤΑ'!O140/'3.ΡΕΥΣΤΟΤΗΤΑ'!O139)</f>
        <v>-0.62317464271987388</v>
      </c>
      <c r="F139" s="10">
        <f>LN('3.ΡΕΥΣΤΟΤΗΤΑ'!P140/'3.ΡΕΥΣΤΟΤΗΤΑ'!P139)</f>
        <v>0.17433857321780069</v>
      </c>
      <c r="G139" s="10">
        <f>LN('3.ΡΕΥΣΤΟΤΗΤΑ'!Q140/'3.ΡΕΥΣΤΟΤΗΤΑ'!Q139)</f>
        <v>4.5534433145422375E-2</v>
      </c>
      <c r="H139" s="10">
        <f>LN('3.ΡΕΥΣΤΟΤΗΤΑ'!R140/'3.ΡΕΥΣΤΟΤΗΤΑ'!R139)</f>
        <v>0.50069014815189794</v>
      </c>
      <c r="I139" s="10">
        <f>LN('3.ΡΕΥΣΤΟΤΗΤΑ'!S140/'3.ΡΕΥΣΤΟΤΗΤΑ'!S139)</f>
        <v>-1.1024863444415711</v>
      </c>
      <c r="J139" s="10">
        <f>LN('3.ΡΕΥΣΤΟΤΗΤΑ'!T140/'3.ΡΕΥΣΤΟΤΗΤΑ'!T139)</f>
        <v>0.20977740659769839</v>
      </c>
      <c r="K139" s="10">
        <f>LN('3.ΡΕΥΣΤΟΤΗΤΑ'!U140/'3.ΡΕΥΣΤΟΤΗΤΑ'!U139)</f>
        <v>1.2995435146835941</v>
      </c>
      <c r="L139" s="10">
        <f>LN('3.ΡΕΥΣΤΟΤΗΤΑ'!V140/'3.ΡΕΥΣΤΟΤΗΤΑ'!V139)</f>
        <v>0.30601265333800304</v>
      </c>
      <c r="M139" s="10">
        <f>LN('3.ΡΕΥΣΤΟΤΗΤΑ'!W140/'3.ΡΕΥΣΤΟΤΗΤΑ'!W139)</f>
        <v>0.10507040097244461</v>
      </c>
      <c r="N139" s="10">
        <f>LN('3.ΡΕΥΣΤΟΤΗΤΑ'!X140/'3.ΡΕΥΣΤΟΤΗΤΑ'!X139)</f>
        <v>-0.63865764415184179</v>
      </c>
      <c r="O139" s="10">
        <f>LN('3.ΡΕΥΣΤΟΤΗΤΑ'!Y140/'3.ΡΕΥΣΤΟΤΗΤΑ'!Y139)</f>
        <v>0.28347630759817666</v>
      </c>
      <c r="P139" s="10">
        <f>LN('3.ΡΕΥΣΤΟΤΗΤΑ'!Z140/'3.ΡΕΥΣΤΟΤΗΤΑ'!Z139)</f>
        <v>-5.0530018808023325E-2</v>
      </c>
    </row>
    <row r="140" spans="1:16" x14ac:dyDescent="0.25">
      <c r="A140" s="98">
        <v>43026</v>
      </c>
      <c r="B140" s="10">
        <f>LN('3.ΡΕΥΣΤΟΤΗΤΑ'!L141/'3.ΡΕΥΣΤΟΤΗΤΑ'!L140)</f>
        <v>-0.3288121443356215</v>
      </c>
      <c r="C140" s="10">
        <f>LN('3.ΡΕΥΣΤΟΤΗΤΑ'!M141/'3.ΡΕΥΣΤΟΤΗΤΑ'!M140)</f>
        <v>1.0835668060468155</v>
      </c>
      <c r="D140" s="10">
        <f>LN('3.ΡΕΥΣΤΟΤΗΤΑ'!N141/'3.ΡΕΥΣΤΟΤΗΤΑ'!N140)</f>
        <v>-0.38208381710666239</v>
      </c>
      <c r="E140" s="10">
        <f>LN('3.ΡΕΥΣΤΟΤΗΤΑ'!O141/'3.ΡΕΥΣΤΟΤΗΤΑ'!O140)</f>
        <v>0.26693988830141868</v>
      </c>
      <c r="F140" s="10">
        <f>LN('3.ΡΕΥΣΤΟΤΗΤΑ'!P141/'3.ΡΕΥΣΤΟΤΗΤΑ'!P140)</f>
        <v>0.38166343216969678</v>
      </c>
      <c r="G140" s="10">
        <f>LN('3.ΡΕΥΣΤΟΤΗΤΑ'!Q141/'3.ΡΕΥΣΤΟΤΗΤΑ'!Q140)</f>
        <v>-0.41375991963480646</v>
      </c>
      <c r="H140" s="10">
        <f>LN('3.ΡΕΥΣΤΟΤΗΤΑ'!R141/'3.ΡΕΥΣΤΟΤΗΤΑ'!R140)</f>
        <v>0.54741192536817551</v>
      </c>
      <c r="I140" s="10">
        <f>LN('3.ΡΕΥΣΤΟΤΗΤΑ'!S141/'3.ΡΕΥΣΤΟΤΗΤΑ'!S140)</f>
        <v>2.1054589723177902E-2</v>
      </c>
      <c r="J140" s="10">
        <f>LN('3.ΡΕΥΣΤΟΤΗΤΑ'!T141/'3.ΡΕΥΣΤΟΤΗΤΑ'!T140)</f>
        <v>-6.6756742338658888E-3</v>
      </c>
      <c r="K140" s="10">
        <f>LN('3.ΡΕΥΣΤΟΤΗΤΑ'!U141/'3.ΡΕΥΣΤΟΤΗΤΑ'!U140)</f>
        <v>-0.26199312566708793</v>
      </c>
      <c r="L140" s="10">
        <f>LN('3.ΡΕΥΣΤΟΤΗΤΑ'!V141/'3.ΡΕΥΣΤΟΤΗΤΑ'!V140)</f>
        <v>-0.39634671709063996</v>
      </c>
      <c r="M140" s="10">
        <f>LN('3.ΡΕΥΣΤΟΤΗΤΑ'!W141/'3.ΡΕΥΣΤΟΤΗΤΑ'!W140)</f>
        <v>-2.8909926193043741E-3</v>
      </c>
      <c r="N140" s="10">
        <f>LN('3.ΡΕΥΣΤΟΤΗΤΑ'!X141/'3.ΡΕΥΣΤΟΤΗΤΑ'!X140)</f>
        <v>0.38951924604871185</v>
      </c>
      <c r="O140" s="10">
        <f>LN('3.ΡΕΥΣΤΟΤΗΤΑ'!Y141/'3.ΡΕΥΣΤΟΤΗΤΑ'!Y140)</f>
        <v>-0.84629873791159638</v>
      </c>
      <c r="P140" s="10">
        <f>LN('3.ΡΕΥΣΤΟΤΗΤΑ'!Z141/'3.ΡΕΥΣΤΟΤΗΤΑ'!Z140)</f>
        <v>0.67976024667473323</v>
      </c>
    </row>
    <row r="141" spans="1:16" x14ac:dyDescent="0.25">
      <c r="A141" s="98">
        <v>43027</v>
      </c>
      <c r="B141" s="10">
        <f>LN('3.ΡΕΥΣΤΟΤΗΤΑ'!L142/'3.ΡΕΥΣΤΟΤΗΤΑ'!L141)</f>
        <v>0.63041005346156376</v>
      </c>
      <c r="C141" s="10">
        <f>LN('3.ΡΕΥΣΤΟΤΗΤΑ'!M142/'3.ΡΕΥΣΤΟΤΗΤΑ'!M141)</f>
        <v>-0.6099411001178302</v>
      </c>
      <c r="D141" s="10">
        <f>LN('3.ΡΕΥΣΤΟΤΗΤΑ'!N142/'3.ΡΕΥΣΤΟΤΗΤΑ'!N141)</f>
        <v>1.2552778495257615</v>
      </c>
      <c r="E141" s="10">
        <f>LN('3.ΡΕΥΣΤΟΤΗΤΑ'!O142/'3.ΡΕΥΣΤΟΤΗΤΑ'!O141)</f>
        <v>2.3762587885390988E-2</v>
      </c>
      <c r="F141" s="10">
        <f>LN('3.ΡΕΥΣΤΟΤΗΤΑ'!P142/'3.ΡΕΥΣΤΟΤΗΤΑ'!P141)</f>
        <v>0.30467308612112359</v>
      </c>
      <c r="G141" s="10">
        <f>LN('3.ΡΕΥΣΤΟΤΗΤΑ'!Q142/'3.ΡΕΥΣΤΟΤΗΤΑ'!Q141)</f>
        <v>0.1332854182180373</v>
      </c>
      <c r="H141" s="10">
        <f>LN('3.ΡΕΥΣΤΟΤΗΤΑ'!R142/'3.ΡΕΥΣΤΟΤΗΤΑ'!R141)</f>
        <v>-0.43976240632690616</v>
      </c>
      <c r="I141" s="10">
        <f>LN('3.ΡΕΥΣΤΟΤΗΤΑ'!S142/'3.ΡΕΥΣΤΟΤΗΤΑ'!S141)</f>
        <v>0.42226452019228439</v>
      </c>
      <c r="J141" s="10">
        <f>LN('3.ΡΕΥΣΤΟΤΗΤΑ'!T142/'3.ΡΕΥΣΤΟΤΗΤΑ'!T141)</f>
        <v>0.25421292123701134</v>
      </c>
      <c r="K141" s="10">
        <f>LN('3.ΡΕΥΣΤΟΤΗΤΑ'!U142/'3.ΡΕΥΣΤΟΤΗΤΑ'!U141)</f>
        <v>-0.32353535235143915</v>
      </c>
      <c r="L141" s="10">
        <f>LN('3.ΡΕΥΣΤΟΤΗΤΑ'!V142/'3.ΡΕΥΣΤΟΤΗΤΑ'!V141)</f>
        <v>0.34754246037545977</v>
      </c>
      <c r="M141" s="10">
        <f>LN('3.ΡΕΥΣΤΟΤΗΤΑ'!W142/'3.ΡΕΥΣΤΟΤΗΤΑ'!W141)</f>
        <v>-0.24963080252955566</v>
      </c>
      <c r="N141" s="10">
        <f>LN('3.ΡΕΥΣΤΟΤΗΤΑ'!X142/'3.ΡΕΥΣΤΟΤΗΤΑ'!X141)</f>
        <v>0.51542548463562654</v>
      </c>
      <c r="O141" s="10">
        <f>LN('3.ΡΕΥΣΤΟΤΗΤΑ'!Y142/'3.ΡΕΥΣΤΟΤΗΤΑ'!Y141)</f>
        <v>0.46600452312208118</v>
      </c>
      <c r="P141" s="10">
        <f>LN('3.ΡΕΥΣΤΟΤΗΤΑ'!Z142/'3.ΡΕΥΣΤΟΤΗΤΑ'!Z141)</f>
        <v>-1.214429569203878</v>
      </c>
    </row>
    <row r="142" spans="1:16" x14ac:dyDescent="0.25">
      <c r="A142" s="98">
        <v>43028</v>
      </c>
      <c r="B142" s="10">
        <f>LN('3.ΡΕΥΣΤΟΤΗΤΑ'!L143/'3.ΡΕΥΣΤΟΤΗΤΑ'!L142)</f>
        <v>0.4194162880650511</v>
      </c>
      <c r="C142" s="10">
        <f>LN('3.ΡΕΥΣΤΟΤΗΤΑ'!M143/'3.ΡΕΥΣΤΟΤΗΤΑ'!M142)</f>
        <v>-0.80457509468104083</v>
      </c>
      <c r="D142" s="10">
        <f>LN('3.ΡΕΥΣΤΟΤΗΤΑ'!N143/'3.ΡΕΥΣΤΟΤΗΤΑ'!N142)</f>
        <v>0.91495024909970302</v>
      </c>
      <c r="E142" s="10">
        <f>LN('3.ΡΕΥΣΤΟΤΗΤΑ'!O143/'3.ΡΕΥΣΤΟΤΗΤΑ'!O142)</f>
        <v>0.97208285662200011</v>
      </c>
      <c r="F142" s="10">
        <f>LN('3.ΡΕΥΣΤΟΤΗΤΑ'!P143/'3.ΡΕΥΣΤΟΤΗΤΑ'!P142)</f>
        <v>-1.0302973427549456</v>
      </c>
      <c r="G142" s="10">
        <f>LN('3.ΡΕΥΣΤΟΤΗΤΑ'!Q143/'3.ΡΕΥΣΤΟΤΗΤΑ'!Q142)</f>
        <v>8.9117343280184363E-2</v>
      </c>
      <c r="H142" s="10">
        <f>LN('3.ΡΕΥΣΤΟΤΗΤΑ'!R143/'3.ΡΕΥΣΤΟΤΗΤΑ'!R142)</f>
        <v>-4.0737275321986961E-2</v>
      </c>
      <c r="I142" s="10">
        <f>LN('3.ΡΕΥΣΤΟΤΗΤΑ'!S143/'3.ΡΕΥΣΤΟΤΗΤΑ'!S142)</f>
        <v>-0.8410580855017652</v>
      </c>
      <c r="J142" s="10">
        <f>LN('3.ΡΕΥΣΤΟΤΗΤΑ'!T143/'3.ΡΕΥΣΤΟΤΗΤΑ'!T142)</f>
        <v>-1.1643934771688256</v>
      </c>
      <c r="K142" s="10">
        <f>LN('3.ΡΕΥΣΤΟΤΗΤΑ'!U143/'3.ΡΕΥΣΤΟΤΗΤΑ'!U142)</f>
        <v>-0.83926007467061026</v>
      </c>
      <c r="L142" s="10">
        <f>LN('3.ΡΕΥΣΤΟΤΗΤΑ'!V143/'3.ΡΕΥΣΤΟΤΗΤΑ'!V142)</f>
        <v>-0.49779069622578642</v>
      </c>
      <c r="M142" s="10">
        <f>LN('3.ΡΕΥΣΤΟΤΗΤΑ'!W143/'3.ΡΕΥΣΤΟΤΗΤΑ'!W142)</f>
        <v>1.6532772324062642E-2</v>
      </c>
      <c r="N142" s="10">
        <f>LN('3.ΡΕΥΣΤΟΤΗΤΑ'!X143/'3.ΡΕΥΣΤΟΤΗΤΑ'!X142)</f>
        <v>-0.15388879390554566</v>
      </c>
      <c r="O142" s="10">
        <f>LN('3.ΡΕΥΣΤΟΤΗΤΑ'!Y143/'3.ΡΕΥΣΤΟΤΗΤΑ'!Y142)</f>
        <v>-0.92223605259691455</v>
      </c>
      <c r="P142" s="10">
        <f>LN('3.ΡΕΥΣΤΟΤΗΤΑ'!Z143/'3.ΡΕΥΣΤΟΤΗΤΑ'!Z142)</f>
        <v>-8.5895138529958643</v>
      </c>
    </row>
    <row r="143" spans="1:16" x14ac:dyDescent="0.25">
      <c r="A143" s="98">
        <v>43031</v>
      </c>
      <c r="B143" s="10">
        <f>LN('3.ΡΕΥΣΤΟΤΗΤΑ'!L144/'3.ΡΕΥΣΤΟΤΗΤΑ'!L143)</f>
        <v>-0.67658706949610659</v>
      </c>
      <c r="C143" s="10">
        <f>LN('3.ΡΕΥΣΤΟΤΗΤΑ'!M144/'3.ΡΕΥΣΤΟΤΗΤΑ'!M143)</f>
        <v>0.3584670591137139</v>
      </c>
      <c r="D143" s="10">
        <f>LN('3.ΡΕΥΣΤΟΤΗΤΑ'!N144/'3.ΡΕΥΣΤΟΤΗΤΑ'!N143)</f>
        <v>-0.15540342036065</v>
      </c>
      <c r="E143" s="10">
        <f>LN('3.ΡΕΥΣΤΟΤΗΤΑ'!O144/'3.ΡΕΥΣΤΟΤΗΤΑ'!O143)</f>
        <v>-1.1124052866875305</v>
      </c>
      <c r="F143" s="10">
        <f>LN('3.ΡΕΥΣΤΟΤΗΤΑ'!P144/'3.ΡΕΥΣΤΟΤΗΤΑ'!P143)</f>
        <v>-1.3720355644081574</v>
      </c>
      <c r="G143" s="10">
        <f>LN('3.ΡΕΥΣΤΟΤΗΤΑ'!Q144/'3.ΡΕΥΣΤΟΤΗΤΑ'!Q143)</f>
        <v>0.57255884759809927</v>
      </c>
      <c r="H143" s="10">
        <f>LN('3.ΡΕΥΣΤΟΤΗΤΑ'!R144/'3.ΡΕΥΣΤΟΤΗΤΑ'!R143)</f>
        <v>0.10333206235278722</v>
      </c>
      <c r="I143" s="10">
        <f>LN('3.ΡΕΥΣΤΟΤΗΤΑ'!S144/'3.ΡΕΥΣΤΟΤΗΤΑ'!S143)</f>
        <v>1.046569608325618</v>
      </c>
      <c r="J143" s="10">
        <f>LN('3.ΡΕΥΣΤΟΤΗΤΑ'!T144/'3.ΡΕΥΣΤΟΤΗΤΑ'!T143)</f>
        <v>0.68337671590564719</v>
      </c>
      <c r="K143" s="10">
        <f>LN('3.ΡΕΥΣΤΟΤΗΤΑ'!U144/'3.ΡΕΥΣΤΟΤΗΤΑ'!U143)</f>
        <v>0.87229240992355161</v>
      </c>
      <c r="L143" s="10">
        <f>LN('3.ΡΕΥΣΤΟΤΗΤΑ'!V144/'3.ΡΕΥΣΤΟΤΗΤΑ'!V143)</f>
        <v>0.12765159582058436</v>
      </c>
      <c r="M143" s="10">
        <f>LN('3.ΡΕΥΣΤΟΤΗΤΑ'!W144/'3.ΡΕΥΣΤΟΤΗΤΑ'!W143)</f>
        <v>0.11317510530213695</v>
      </c>
      <c r="N143" s="10">
        <f>LN('3.ΡΕΥΣΤΟΤΗΤΑ'!X144/'3.ΡΕΥΣΤΟΤΗΤΑ'!X143)</f>
        <v>0.30907848047738024</v>
      </c>
      <c r="O143" s="10">
        <f>LN('3.ΡΕΥΣΤΟΤΗΤΑ'!Y144/'3.ΡΕΥΣΤΟΤΗΤΑ'!Y143)</f>
        <v>1.1770023310432984</v>
      </c>
      <c r="P143" s="10">
        <f>LN('3.ΡΕΥΣΤΟΤΗΤΑ'!Z144/'3.ΡΕΥΣΤΟΤΗΤΑ'!Z143)</f>
        <v>9.0101195752943966</v>
      </c>
    </row>
    <row r="144" spans="1:16" x14ac:dyDescent="0.25">
      <c r="A144" s="98">
        <v>43032</v>
      </c>
      <c r="B144" s="10">
        <f>LN('3.ΡΕΥΣΤΟΤΗΤΑ'!L145/'3.ΡΕΥΣΤΟΤΗΤΑ'!L144)</f>
        <v>-0.36506361892069994</v>
      </c>
      <c r="C144" s="10">
        <f>LN('3.ΡΕΥΣΤΟΤΗΤΑ'!M145/'3.ΡΕΥΣΤΟΤΗΤΑ'!M144)</f>
        <v>-1.2202737970641042</v>
      </c>
      <c r="D144" s="10">
        <f>LN('3.ΡΕΥΣΤΟΤΗΤΑ'!N145/'3.ΡΕΥΣΤΟΤΗΤΑ'!N144)</f>
        <v>-0.6735965190592057</v>
      </c>
      <c r="E144" s="10">
        <f>LN('3.ΡΕΥΣΤΟΤΗΤΑ'!O145/'3.ΡΕΥΣΤΟΤΗΤΑ'!O144)</f>
        <v>-0.2766933387490309</v>
      </c>
      <c r="F144" s="10">
        <f>LN('3.ΡΕΥΣΤΟΤΗΤΑ'!P145/'3.ΡΕΥΣΤΟΤΗΤΑ'!P144)</f>
        <v>0.33006961763932635</v>
      </c>
      <c r="G144" s="10">
        <f>LN('3.ΡΕΥΣΤΟΤΗΤΑ'!Q145/'3.ΡΕΥΣΤΟΤΗΤΑ'!Q144)</f>
        <v>-0.59705744189358356</v>
      </c>
      <c r="H144" s="10">
        <f>LN('3.ΡΕΥΣΤΟΤΗΤΑ'!R145/'3.ΡΕΥΣΤΟΤΗΤΑ'!R144)</f>
        <v>0.4513264875962521</v>
      </c>
      <c r="I144" s="10">
        <f>LN('3.ΡΕΥΣΤΟΤΗΤΑ'!S145/'3.ΡΕΥΣΤΟΤΗΤΑ'!S144)</f>
        <v>-0.44775048589765692</v>
      </c>
      <c r="J144" s="10">
        <f>LN('3.ΡΕΥΣΤΟΤΗΤΑ'!T145/'3.ΡΕΥΣΤΟΤΗΤΑ'!T144)</f>
        <v>-0.79200536801124299</v>
      </c>
      <c r="K144" s="10">
        <f>LN('3.ΡΕΥΣΤΟΤΗΤΑ'!U145/'3.ΡΕΥΣΤΟΤΗΤΑ'!U144)</f>
        <v>1.8499026032531566E-2</v>
      </c>
      <c r="L144" s="10">
        <f>LN('3.ΡΕΥΣΤΟΤΗΤΑ'!V145/'3.ΡΕΥΣΤΟΤΗΤΑ'!V144)</f>
        <v>0.25150485913127929</v>
      </c>
      <c r="M144" s="10">
        <f>LN('3.ΡΕΥΣΤΟΤΗΤΑ'!W145/'3.ΡΕΥΣΤΟΤΗΤΑ'!W144)</f>
        <v>-0.26539094258382678</v>
      </c>
      <c r="N144" s="10">
        <f>LN('3.ΡΕΥΣΤΟΤΗΤΑ'!X145/'3.ΡΕΥΣΤΟΤΗΤΑ'!X144)</f>
        <v>-0.96345869343868451</v>
      </c>
      <c r="O144" s="10">
        <f>LN('3.ΡΕΥΣΤΟΤΗΤΑ'!Y145/'3.ΡΕΥΣΤΟΤΗΤΑ'!Y144)</f>
        <v>-0.8734583542910509</v>
      </c>
      <c r="P144" s="10">
        <f>LN('3.ΡΕΥΣΤΟΤΗΤΑ'!Z145/'3.ΡΕΥΣΤΟΤΗΤΑ'!Z144)</f>
        <v>2.533228396487079</v>
      </c>
    </row>
    <row r="145" spans="1:16" x14ac:dyDescent="0.25">
      <c r="A145" s="98">
        <v>43033</v>
      </c>
      <c r="B145" s="10">
        <f>LN('3.ΡΕΥΣΤΟΤΗΤΑ'!L146/'3.ΡΕΥΣΤΟΤΗΤΑ'!L145)</f>
        <v>1.1889619240265119</v>
      </c>
      <c r="C145" s="10">
        <f>LN('3.ΡΕΥΣΤΟΤΗΤΑ'!M146/'3.ΡΕΥΣΤΟΤΗΤΑ'!M145)</f>
        <v>0.9698948796199689</v>
      </c>
      <c r="D145" s="10">
        <f>LN('3.ΡΕΥΣΤΟΤΗΤΑ'!N146/'3.ΡΕΥΣΤΟΤΗΤΑ'!N145)</f>
        <v>2.1028666176588273</v>
      </c>
      <c r="E145" s="10">
        <f>LN('3.ΡΕΥΣΤΟΤΗΤΑ'!O146/'3.ΡΕΥΣΤΟΤΗΤΑ'!O145)</f>
        <v>-0.72661952482666226</v>
      </c>
      <c r="F145" s="10">
        <f>LN('3.ΡΕΥΣΤΟΤΗΤΑ'!P146/'3.ΡΕΥΣΤΟΤΗΤΑ'!P145)</f>
        <v>1.0157353322095348</v>
      </c>
      <c r="G145" s="10">
        <f>LN('3.ΡΕΥΣΤΟΤΗΤΑ'!Q146/'3.ΡΕΥΣΤΟΤΗΤΑ'!Q145)</f>
        <v>4.8648992401594308E-2</v>
      </c>
      <c r="H145" s="10">
        <f>LN('3.ΡΕΥΣΤΟΤΗΤΑ'!R146/'3.ΡΕΥΣΤΟΤΗΤΑ'!R145)</f>
        <v>0.17644856754012384</v>
      </c>
      <c r="I145" s="10">
        <f>LN('3.ΡΕΥΣΤΟΤΗΤΑ'!S146/'3.ΡΕΥΣΤΟΤΗΤΑ'!S145)</f>
        <v>-0.31619992379220641</v>
      </c>
      <c r="J145" s="10">
        <f>LN('3.ΡΕΥΣΤΟΤΗΤΑ'!T146/'3.ΡΕΥΣΤΟΤΗΤΑ'!T145)</f>
        <v>1.0227176337524078</v>
      </c>
      <c r="K145" s="10">
        <f>LN('3.ΡΕΥΣΤΟΤΗΤΑ'!U146/'3.ΡΕΥΣΤΟΤΗΤΑ'!U145)</f>
        <v>-0.93952939125521628</v>
      </c>
      <c r="L145" s="10">
        <f>LN('3.ΡΕΥΣΤΟΤΗΤΑ'!V146/'3.ΡΕΥΣΤΟΤΗΤΑ'!V145)</f>
        <v>-0.49390126745325769</v>
      </c>
      <c r="M145" s="10">
        <f>LN('3.ΡΕΥΣΤΟΤΗΤΑ'!W146/'3.ΡΕΥΣΤΟΤΗΤΑ'!W145)</f>
        <v>-0.10742042931103553</v>
      </c>
      <c r="N145" s="10">
        <f>LN('3.ΡΕΥΣΤΟΤΗΤΑ'!X146/'3.ΡΕΥΣΤΟΤΗΤΑ'!X145)</f>
        <v>0.45453268301517086</v>
      </c>
      <c r="O145" s="10">
        <f>LN('3.ΡΕΥΣΤΟΤΗΤΑ'!Y146/'3.ΡΕΥΣΤΟΤΗΤΑ'!Y145)</f>
        <v>0.42129599716069815</v>
      </c>
      <c r="P145" s="10">
        <f>LN('3.ΡΕΥΣΤΟΤΗΤΑ'!Z146/'3.ΡΕΥΣΤΟΤΗΤΑ'!Z145)</f>
        <v>-1.9093751877416794</v>
      </c>
    </row>
    <row r="146" spans="1:16" x14ac:dyDescent="0.25">
      <c r="A146" s="98">
        <v>43034</v>
      </c>
      <c r="B146" s="10">
        <f>LN('3.ΡΕΥΣΤΟΤΗΤΑ'!L147/'3.ΡΕΥΣΤΟΤΗΤΑ'!L146)</f>
        <v>-0.62331735610995398</v>
      </c>
      <c r="C146" s="10">
        <f>LN('3.ΡΕΥΣΤΟΤΗΤΑ'!M147/'3.ΡΕΥΣΤΟΤΗΤΑ'!M146)</f>
        <v>-0.44774522439471065</v>
      </c>
      <c r="D146" s="10">
        <f>LN('3.ΡΕΥΣΤΟΤΗΤΑ'!N147/'3.ΡΕΥΣΤΟΤΗΤΑ'!N146)</f>
        <v>-3.9007913345288134</v>
      </c>
      <c r="E146" s="10">
        <f>LN('3.ΡΕΥΣΤΟΤΗΤΑ'!O147/'3.ΡΕΥΣΤΟΤΗΤΑ'!O146)</f>
        <v>-5.0896012874421116E-2</v>
      </c>
      <c r="F146" s="10">
        <f>LN('3.ΡΕΥΣΤΟΤΗΤΑ'!P147/'3.ΡΕΥΣΤΟΤΗΤΑ'!P146)</f>
        <v>1.531822740369158</v>
      </c>
      <c r="G146" s="10">
        <f>LN('3.ΡΕΥΣΤΟΤΗΤΑ'!Q147/'3.ΡΕΥΣΤΟΤΗΤΑ'!Q146)</f>
        <v>-0.80773079405791048</v>
      </c>
      <c r="H146" s="10">
        <f>LN('3.ΡΕΥΣΤΟΤΗΤΑ'!R147/'3.ΡΕΥΣΤΟΤΗΤΑ'!R146)</f>
        <v>0.17789529694408251</v>
      </c>
      <c r="I146" s="10">
        <f>LN('3.ΡΕΥΣΤΟΤΗΤΑ'!S147/'3.ΡΕΥΣΤΟΤΗΤΑ'!S146)</f>
        <v>1.3757966254850671</v>
      </c>
      <c r="J146" s="10">
        <f>LN('3.ΡΕΥΣΤΟΤΗΤΑ'!T147/'3.ΡΕΥΣΤΟΤΗΤΑ'!T146)</f>
        <v>0.65993191793171901</v>
      </c>
      <c r="K146" s="10">
        <f>LN('3.ΡΕΥΣΤΟΤΗΤΑ'!U147/'3.ΡΕΥΣΤΟΤΗΤΑ'!U146)</f>
        <v>1.9272735055020658</v>
      </c>
      <c r="L146" s="10">
        <f>LN('3.ΡΕΥΣΤΟΤΗΤΑ'!V147/'3.ΡΕΥΣΤΟΤΗΤΑ'!V146)</f>
        <v>0.75259335286511364</v>
      </c>
      <c r="M146" s="10">
        <f>LN('3.ΡΕΥΣΤΟΤΗΤΑ'!W147/'3.ΡΕΥΣΤΟΤΗΤΑ'!W146)</f>
        <v>-0.7915095346781621</v>
      </c>
      <c r="N146" s="10">
        <f>LN('3.ΡΕΥΣΤΟΤΗΤΑ'!X147/'3.ΡΕΥΣΤΟΤΗΤΑ'!X146)</f>
        <v>0.18774074747371142</v>
      </c>
      <c r="O146" s="10">
        <f>LN('3.ΡΕΥΣΤΟΤΗΤΑ'!Y147/'3.ΡΕΥΣΤΟΤΗΤΑ'!Y146)</f>
        <v>0.30369272982985113</v>
      </c>
      <c r="P146" s="10">
        <f>LN('3.ΡΕΥΣΤΟΤΗΤΑ'!Z147/'3.ΡΕΥΣΤΟΤΗΤΑ'!Z146)</f>
        <v>-0.97701765024839993</v>
      </c>
    </row>
    <row r="147" spans="1:16" x14ac:dyDescent="0.25">
      <c r="A147" s="98">
        <v>43035</v>
      </c>
      <c r="B147" s="10">
        <f>LN('3.ΡΕΥΣΤΟΤΗΤΑ'!L148/'3.ΡΕΥΣΤΟΤΗΤΑ'!L147)</f>
        <v>3.4664140027093164E-2</v>
      </c>
      <c r="C147" s="10">
        <f>LN('3.ΡΕΥΣΤΟΤΗΤΑ'!M148/'3.ΡΕΥΣΤΟΤΗΤΑ'!M147)</f>
        <v>1.1417806204836742</v>
      </c>
      <c r="D147" s="10">
        <f>LN('3.ΡΕΥΣΤΟΤΗΤΑ'!N148/'3.ΡΕΥΣΤΟΤΗΤΑ'!N147)</f>
        <v>1.3156767939059373</v>
      </c>
      <c r="E147" s="10">
        <f>LN('3.ΡΕΥΣΤΟΤΗΤΑ'!O148/'3.ΡΕΥΣΤΟΤΗΤΑ'!O147)</f>
        <v>0.69008709860996909</v>
      </c>
      <c r="F147" s="10">
        <f>LN('3.ΡΕΥΣΤΟΤΗΤΑ'!P148/'3.ΡΕΥΣΤΟΤΗΤΑ'!P147)</f>
        <v>-0.28783255687913967</v>
      </c>
      <c r="G147" s="10">
        <f>LN('3.ΡΕΥΣΤΟΤΗΤΑ'!Q148/'3.ΡΕΥΣΤΟΤΗΤΑ'!Q147)</f>
        <v>1.3533080532876556</v>
      </c>
      <c r="H147" s="10">
        <f>LN('3.ΡΕΥΣΤΟΤΗΤΑ'!R148/'3.ΡΕΥΣΤΟΤΗΤΑ'!R147)</f>
        <v>-1.1550637737947154</v>
      </c>
      <c r="I147" s="10">
        <f>LN('3.ΡΕΥΣΤΟΤΗΤΑ'!S148/'3.ΡΕΥΣΤΟΤΗΤΑ'!S147)</f>
        <v>-0.15510015357011123</v>
      </c>
      <c r="J147" s="10">
        <f>LN('3.ΡΕΥΣΤΟΤΗΤΑ'!T148/'3.ΡΕΥΣΤΟΤΗΤΑ'!T147)</f>
        <v>-1.1673108933504071</v>
      </c>
      <c r="K147" s="10">
        <f>LN('3.ΡΕΥΣΤΟΤΗΤΑ'!U148/'3.ΡΕΥΣΤΟΤΗΤΑ'!U147)</f>
        <v>-1.8253297106788076</v>
      </c>
      <c r="L147" s="10">
        <f>LN('3.ΡΕΥΣΤΟΤΗΤΑ'!V148/'3.ΡΕΥΣΤΟΤΗΤΑ'!V147)</f>
        <v>-0.33470722283972443</v>
      </c>
      <c r="M147" s="10">
        <f>LN('3.ΡΕΥΣΤΟΤΗΤΑ'!W148/'3.ΡΕΥΣΤΟΤΗΤΑ'!W147)</f>
        <v>1.0691113091046669</v>
      </c>
      <c r="N147" s="10">
        <f>LN('3.ΡΕΥΣΤΟΤΗΤΑ'!X148/'3.ΡΕΥΣΤΟΤΗΤΑ'!X147)</f>
        <v>-0.19663664660090441</v>
      </c>
      <c r="O147" s="10">
        <f>LN('3.ΡΕΥΣΤΟΤΗΤΑ'!Y148/'3.ΡΕΥΣΤΟΤΗΤΑ'!Y147)</f>
        <v>-0.51128765707614887</v>
      </c>
      <c r="P147" s="10">
        <f>LN('3.ΡΕΥΣΤΟΤΗΤΑ'!Z148/'3.ΡΕΥΣΤΟΤΗΤΑ'!Z147)</f>
        <v>-2.7300291078209855</v>
      </c>
    </row>
    <row r="148" spans="1:16" x14ac:dyDescent="0.25">
      <c r="A148" s="98">
        <v>43038</v>
      </c>
      <c r="B148" s="10">
        <f>LN('3.ΡΕΥΣΤΟΤΗΤΑ'!L149/'3.ΡΕΥΣΤΟΤΗΤΑ'!L148)</f>
        <v>-0.90870844335257428</v>
      </c>
      <c r="C148" s="10">
        <f>LN('3.ΡΕΥΣΤΟΤΗΤΑ'!M149/'3.ΡΕΥΣΤΟΤΗΤΑ'!M148)</f>
        <v>-1.0715125931078062</v>
      </c>
      <c r="D148" s="10">
        <f>LN('3.ΡΕΥΣΤΟΤΗΤΑ'!N149/'3.ΡΕΥΣΤΟΤΗΤΑ'!N148)</f>
        <v>0.80019865002000068</v>
      </c>
      <c r="E148" s="10">
        <f>LN('3.ΡΕΥΣΤΟΤΗΤΑ'!O149/'3.ΡΕΥΣΤΟΤΗΤΑ'!O148)</f>
        <v>-0.98969955253883857</v>
      </c>
      <c r="F148" s="10">
        <f>LN('3.ΡΕΥΣΤΟΤΗΤΑ'!P149/'3.ΡΕΥΣΤΟΤΗΤΑ'!P148)</f>
        <v>-0.85427841590480391</v>
      </c>
      <c r="G148" s="10">
        <f>LN('3.ΡΕΥΣΤΟΤΗΤΑ'!Q149/'3.ΡΕΥΣΤΟΤΗΤΑ'!Q148)</f>
        <v>-0.60461135750556139</v>
      </c>
      <c r="H148" s="10">
        <f>LN('3.ΡΕΥΣΤΟΤΗΤΑ'!R149/'3.ΡΕΥΣΤΟΤΗΤΑ'!R148)</f>
        <v>0.60348660205760629</v>
      </c>
      <c r="I148" s="10">
        <f>LN('3.ΡΕΥΣΤΟΤΗΤΑ'!S149/'3.ΡΕΥΣΤΟΤΗΤΑ'!S148)</f>
        <v>-0.64756205773211706</v>
      </c>
      <c r="J148" s="10">
        <f>LN('3.ΡΕΥΣΤΟΤΗΤΑ'!T149/'3.ΡΕΥΣΤΟΤΗΤΑ'!T148)</f>
        <v>-0.70711661795918668</v>
      </c>
      <c r="K148" s="10">
        <f>LN('3.ΡΕΥΣΤΟΤΗΤΑ'!U149/'3.ΡΕΥΣΤΟΤΗΤΑ'!U148)</f>
        <v>0.83725228690336206</v>
      </c>
      <c r="L148" s="10">
        <f>LN('3.ΡΕΥΣΤΟΤΗΤΑ'!V149/'3.ΡΕΥΣΤΟΤΗΤΑ'!V148)</f>
        <v>-0.21467044136991179</v>
      </c>
      <c r="M148" s="10">
        <f>LN('3.ΡΕΥΣΤΟΤΗΤΑ'!W149/'3.ΡΕΥΣΤΟΤΗΤΑ'!W148)</f>
        <v>-0.55110560986736457</v>
      </c>
      <c r="N148" s="10">
        <f>LN('3.ΡΕΥΣΤΟΤΗΤΑ'!X149/'3.ΡΕΥΣΤΟΤΗΤΑ'!X148)</f>
        <v>-1.4738879006803882E-2</v>
      </c>
      <c r="O148" s="10">
        <f>LN('3.ΡΕΥΣΤΟΤΗΤΑ'!Y149/'3.ΡΕΥΣΤΟΤΗΤΑ'!Y148)</f>
        <v>-0.34498687621199942</v>
      </c>
      <c r="P148" s="10">
        <f>LN('3.ΡΕΥΣΤΟΤΗΤΑ'!Z149/'3.ΡΕΥΣΤΟΤΗΤΑ'!Z148)</f>
        <v>2.954910279033736</v>
      </c>
    </row>
    <row r="149" spans="1:16" x14ac:dyDescent="0.25">
      <c r="A149" s="98">
        <v>43039</v>
      </c>
      <c r="B149" s="10">
        <f>LN('3.ΡΕΥΣΤΟΤΗΤΑ'!L150/'3.ΡΕΥΣΤΟΤΗΤΑ'!L149)</f>
        <v>2.2585592305014868</v>
      </c>
      <c r="C149" s="10">
        <f>LN('3.ΡΕΥΣΤΟΤΗΤΑ'!M150/'3.ΡΕΥΣΤΟΤΗΤΑ'!M149)</f>
        <v>0.88845962203956452</v>
      </c>
      <c r="D149" s="10">
        <f>LN('3.ΡΕΥΣΤΟΤΗΤΑ'!N150/'3.ΡΕΥΣΤΟΤΗΤΑ'!N149)</f>
        <v>-6.8481885272460435E-2</v>
      </c>
      <c r="E149" s="10">
        <f>LN('3.ΡΕΥΣΤΟΤΗΤΑ'!O150/'3.ΡΕΥΣΤΟΤΗΤΑ'!O149)</f>
        <v>1.1664664248022101</v>
      </c>
      <c r="F149" s="10">
        <f>LN('3.ΡΕΥΣΤΟΤΗΤΑ'!P150/'3.ΡΕΥΣΤΟΤΗΤΑ'!P149)</f>
        <v>2.0864304580375235</v>
      </c>
      <c r="G149" s="10">
        <f>LN('3.ΡΕΥΣΤΟΤΗΤΑ'!Q150/'3.ΡΕΥΣΤΟΤΗΤΑ'!Q149)</f>
        <v>0.52085846191309981</v>
      </c>
      <c r="H149" s="10">
        <f>LN('3.ΡΕΥΣΤΟΤΗΤΑ'!R150/'3.ΡΕΥΣΤΟΤΗΤΑ'!R149)</f>
        <v>0.72728217539890561</v>
      </c>
      <c r="I149" s="10">
        <f>LN('3.ΡΕΥΣΤΟΤΗΤΑ'!S150/'3.ΡΕΥΣΤΟΤΗΤΑ'!S149)</f>
        <v>0.83750203905522258</v>
      </c>
      <c r="J149" s="10">
        <f>LN('3.ΡΕΥΣΤΟΤΗΤΑ'!T150/'3.ΡΕΥΣΤΟΤΗΤΑ'!T149)</f>
        <v>1.2140923341371084</v>
      </c>
      <c r="K149" s="10">
        <f>LN('3.ΡΕΥΣΤΟΤΗΤΑ'!U150/'3.ΡΕΥΣΤΟΤΗΤΑ'!U149)</f>
        <v>1.0049723010861826</v>
      </c>
      <c r="L149" s="10">
        <f>LN('3.ΡΕΥΣΤΟΤΗΤΑ'!V150/'3.ΡΕΥΣΤΟΤΗΤΑ'!V149)</f>
        <v>-8.1678031014267238E-2</v>
      </c>
      <c r="M149" s="10">
        <f>LN('3.ΡΕΥΣΤΟΤΗΤΑ'!W150/'3.ΡΕΥΣΤΟΤΗΤΑ'!W149)</f>
        <v>0.91550201611395898</v>
      </c>
      <c r="N149" s="10">
        <f>LN('3.ΡΕΥΣΤΟΤΗΤΑ'!X150/'3.ΡΕΥΣΤΟΤΗΤΑ'!X149)</f>
        <v>-0.73798403334858353</v>
      </c>
      <c r="O149" s="10">
        <f>LN('3.ΡΕΥΣΤΟΤΗΤΑ'!Y150/'3.ΡΕΥΣΤΟΤΗΤΑ'!Y149)</f>
        <v>0.55819858210474393</v>
      </c>
      <c r="P149" s="10">
        <f>LN('3.ΡΕΥΣΤΟΤΗΤΑ'!Z150/'3.ΡΕΥΣΤΟΤΗΤΑ'!Z149)</f>
        <v>0.24240136791862435</v>
      </c>
    </row>
    <row r="150" spans="1:16" x14ac:dyDescent="0.25">
      <c r="A150" s="98">
        <v>43040</v>
      </c>
      <c r="B150" s="10">
        <f>LN('3.ΡΕΥΣΤΟΤΗΤΑ'!L151/'3.ΡΕΥΣΤΟΤΗΤΑ'!L150)</f>
        <v>-2.2832689242777864</v>
      </c>
      <c r="C150" s="10">
        <f>LN('3.ΡΕΥΣΤΟΤΗΤΑ'!M151/'3.ΡΕΥΣΤΟΤΗΤΑ'!M150)</f>
        <v>-0.35100186683370294</v>
      </c>
      <c r="D150" s="10">
        <f>LN('3.ΡΕΥΣΤΟΤΗΤΑ'!N151/'3.ΡΕΥΣΤΟΤΗΤΑ'!N150)</f>
        <v>-0.98210720845721822</v>
      </c>
      <c r="E150" s="10">
        <f>LN('3.ΡΕΥΣΤΟΤΗΤΑ'!O151/'3.ΡΕΥΣΤΟΤΗΤΑ'!O150)</f>
        <v>1.8126978378516634</v>
      </c>
      <c r="F150" s="10">
        <f>LN('3.ΡΕΥΣΤΟΤΗΤΑ'!P151/'3.ΡΕΥΣΤΟΤΗΤΑ'!P150)</f>
        <v>-0.97899140182809663</v>
      </c>
      <c r="G150" s="10">
        <f>LN('3.ΡΕΥΣΤΟΤΗΤΑ'!Q151/'3.ΡΕΥΣΤΟΤΗΤΑ'!Q150)</f>
        <v>-0.55869574974837022</v>
      </c>
      <c r="H150" s="10">
        <f>LN('3.ΡΕΥΣΤΟΤΗΤΑ'!R151/'3.ΡΕΥΣΤΟΤΗΤΑ'!R150)</f>
        <v>-0.51749854629587433</v>
      </c>
      <c r="I150" s="10">
        <f>LN('3.ΡΕΥΣΤΟΤΗΤΑ'!S151/'3.ΡΕΥΣΤΟΤΗΤΑ'!S150)</f>
        <v>-0.90240502978901072</v>
      </c>
      <c r="J150" s="10">
        <f>LN('3.ΡΕΥΣΤΟΤΗΤΑ'!T151/'3.ΡΕΥΣΤΟΤΗΤΑ'!T150)</f>
        <v>-0.32534444424738307</v>
      </c>
      <c r="K150" s="10">
        <f>LN('3.ΡΕΥΣΤΟΤΗΤΑ'!U151/'3.ΡΕΥΣΤΟΤΗΤΑ'!U150)</f>
        <v>6.602633754975799E-3</v>
      </c>
      <c r="L150" s="10">
        <f>LN('3.ΡΕΥΣΤΟΤΗΤΑ'!V151/'3.ΡΕΥΣΤΟΤΗΤΑ'!V150)</f>
        <v>-1.1619909411274192</v>
      </c>
      <c r="M150" s="10">
        <f>LN('3.ΡΕΥΣΤΟΤΗΤΑ'!W151/'3.ΡΕΥΣΤΟΤΗΤΑ'!W150)</f>
        <v>-0.22609863418086279</v>
      </c>
      <c r="N150" s="10">
        <f>LN('3.ΡΕΥΣΤΟΤΗΤΑ'!X151/'3.ΡΕΥΣΤΟΤΗΤΑ'!X150)</f>
        <v>0.79308918639726345</v>
      </c>
      <c r="O150" s="10">
        <f>LN('3.ΡΕΥΣΤΟΤΗΤΑ'!Y151/'3.ΡΕΥΣΤΟΤΗΤΑ'!Y150)</f>
        <v>0.55424656468075872</v>
      </c>
      <c r="P150" s="10">
        <f>LN('3.ΡΕΥΣΤΟΤΗΤΑ'!Z151/'3.ΡΕΥΣΤΟΤΗΤΑ'!Z150)</f>
        <v>-1.07385321985575</v>
      </c>
    </row>
    <row r="151" spans="1:16" x14ac:dyDescent="0.25">
      <c r="A151" s="98">
        <v>43041</v>
      </c>
      <c r="B151" s="10">
        <f>LN('3.ΡΕΥΣΤΟΤΗΤΑ'!L152/'3.ΡΕΥΣΤΟΤΗΤΑ'!L151)</f>
        <v>0.15092170984587955</v>
      </c>
      <c r="C151" s="10">
        <f>LN('3.ΡΕΥΣΤΟΤΗΤΑ'!M152/'3.ΡΕΥΣΤΟΤΗΤΑ'!M151)</f>
        <v>-0.35451374299581967</v>
      </c>
      <c r="D151" s="10">
        <f>LN('3.ΡΕΥΣΤΟΤΗΤΑ'!N152/'3.ΡΕΥΣΤΟΤΗΤΑ'!N151)</f>
        <v>1.234139769623565</v>
      </c>
      <c r="E151" s="10">
        <f>LN('3.ΡΕΥΣΤΟΤΗΤΑ'!O152/'3.ΡΕΥΣΤΟΤΗΤΑ'!O151)</f>
        <v>-1.8134400376516557</v>
      </c>
      <c r="F151" s="10">
        <f>LN('3.ΡΕΥΣΤΟΤΗΤΑ'!P152/'3.ΡΕΥΣΤΟΤΗΤΑ'!P151)</f>
        <v>-0.81468748354960518</v>
      </c>
      <c r="G151" s="10">
        <f>LN('3.ΡΕΥΣΤΟΤΗΤΑ'!Q152/'3.ΡΕΥΣΤΟΤΗΤΑ'!Q151)</f>
        <v>-0.32245810346690285</v>
      </c>
      <c r="H151" s="10">
        <f>LN('3.ΡΕΥΣΤΟΤΗΤΑ'!R152/'3.ΡΕΥΣΤΟΤΗΤΑ'!R151)</f>
        <v>-0.24448689446924463</v>
      </c>
      <c r="I151" s="10">
        <f>LN('3.ΡΕΥΣΤΟΤΗΤΑ'!S152/'3.ΡΕΥΣΤΟΤΗΤΑ'!S151)</f>
        <v>-0.23336678357904428</v>
      </c>
      <c r="J151" s="10">
        <f>LN('3.ΡΕΥΣΤΟΤΗΤΑ'!T152/'3.ΡΕΥΣΤΟΤΗΤΑ'!T151)</f>
        <v>-0.38145138498697051</v>
      </c>
      <c r="K151" s="10">
        <f>LN('3.ΡΕΥΣΤΟΤΗΤΑ'!U152/'3.ΡΕΥΣΤΟΤΗΤΑ'!U151)</f>
        <v>-1.4243291404294631</v>
      </c>
      <c r="L151" s="10">
        <f>LN('3.ΡΕΥΣΤΟΤΗΤΑ'!V152/'3.ΡΕΥΣΤΟΤΗΤΑ'!V151)</f>
        <v>0.8580589173435017</v>
      </c>
      <c r="M151" s="10">
        <f>LN('3.ΡΕΥΣΤΟΤΗΤΑ'!W152/'3.ΡΕΥΣΤΟΤΗΤΑ'!W151)</f>
        <v>0.13348633032588716</v>
      </c>
      <c r="N151" s="10">
        <f>LN('3.ΡΕΥΣΤΟΤΗΤΑ'!X152/'3.ΡΕΥΣΤΟΤΗΤΑ'!X151)</f>
        <v>-0.74486991892344889</v>
      </c>
      <c r="O151" s="10">
        <f>LN('3.ΡΕΥΣΤΟΤΗΤΑ'!Y152/'3.ΡΕΥΣΤΟΤΗΤΑ'!Y151)</f>
        <v>0.63060885791100163</v>
      </c>
      <c r="P151" s="10">
        <f>LN('3.ΡΕΥΣΤΟΤΗΤΑ'!Z152/'3.ΡΕΥΣΤΟΤΗΤΑ'!Z151)</f>
        <v>-0.3270431463323612</v>
      </c>
    </row>
    <row r="152" spans="1:16" x14ac:dyDescent="0.25">
      <c r="A152" s="98">
        <v>43042</v>
      </c>
      <c r="B152" s="10">
        <f>LN('3.ΡΕΥΣΤΟΤΗΤΑ'!L153/'3.ΡΕΥΣΤΟΤΗΤΑ'!L152)</f>
        <v>0.41023806822148856</v>
      </c>
      <c r="C152" s="10">
        <f>LN('3.ΡΕΥΣΤΟΤΗΤΑ'!M153/'3.ΡΕΥΣΤΟΤΗΤΑ'!M152)</f>
        <v>0.70817747627246275</v>
      </c>
      <c r="D152" s="10">
        <f>LN('3.ΡΕΥΣΤΟΤΗΤΑ'!N153/'3.ΡΕΥΣΤΟΤΗΤΑ'!N152)</f>
        <v>-1.2819393759640831</v>
      </c>
      <c r="E152" s="10">
        <f>LN('3.ΡΕΥΣΤΟΤΗΤΑ'!O153/'3.ΡΕΥΣΤΟΤΗΤΑ'!O152)</f>
        <v>0.67751938923518573</v>
      </c>
      <c r="F152" s="10">
        <f>LN('3.ΡΕΥΣΤΟΤΗΤΑ'!P153/'3.ΡΕΥΣΤΟΤΗΤΑ'!P152)</f>
        <v>1.6062788891863056</v>
      </c>
      <c r="G152" s="10">
        <f>LN('3.ΡΕΥΣΤΟΤΗΤΑ'!Q153/'3.ΡΕΥΣΤΟΤΗΤΑ'!Q152)</f>
        <v>2.0475227370793658E-2</v>
      </c>
      <c r="H152" s="10">
        <f>LN('3.ΡΕΥΣΤΟΤΗΤΑ'!R153/'3.ΡΕΥΣΤΟΤΗΤΑ'!R152)</f>
        <v>0.61323483088800601</v>
      </c>
      <c r="I152" s="10">
        <f>LN('3.ΡΕΥΣΤΟΤΗΤΑ'!S153/'3.ΡΕΥΣΤΟΤΗΤΑ'!S152)</f>
        <v>0.34358139756756795</v>
      </c>
      <c r="J152" s="10">
        <f>LN('3.ΡΕΥΣΤΟΤΗΤΑ'!T153/'3.ΡΕΥΣΤΟΤΗΤΑ'!T152)</f>
        <v>6.9069802248473908E-2</v>
      </c>
      <c r="K152" s="10">
        <f>LN('3.ΡΕΥΣΤΟΤΗΤΑ'!U153/'3.ΡΕΥΣΤΟΤΗΤΑ'!U152)</f>
        <v>-0.14368775010684712</v>
      </c>
      <c r="L152" s="10">
        <f>LN('3.ΡΕΥΣΤΟΤΗΤΑ'!V153/'3.ΡΕΥΣΤΟΤΗΤΑ'!V152)</f>
        <v>-0.50133245489673406</v>
      </c>
      <c r="M152" s="10">
        <f>LN('3.ΡΕΥΣΤΟΤΗΤΑ'!W153/'3.ΡΕΥΣΤΟΤΗΤΑ'!W152)</f>
        <v>-3.2997198155903101E-2</v>
      </c>
      <c r="N152" s="10">
        <f>LN('3.ΡΕΥΣΤΟΤΗΤΑ'!X153/'3.ΡΕΥΣΤΟΤΗΤΑ'!X152)</f>
        <v>0.98337096005055247</v>
      </c>
      <c r="O152" s="10">
        <f>LN('3.ΡΕΥΣΤΟΤΗΤΑ'!Y153/'3.ΡΕΥΣΤΟΤΗΤΑ'!Y152)</f>
        <v>-1.0402286242757575</v>
      </c>
      <c r="P152" s="10">
        <f>LN('3.ΡΕΥΣΤΟΤΗΤΑ'!Z153/'3.ΡΕΥΣΤΟΤΗΤΑ'!Z152)</f>
        <v>-2.019558832078459</v>
      </c>
    </row>
    <row r="153" spans="1:16" x14ac:dyDescent="0.25">
      <c r="A153" s="98">
        <v>43045</v>
      </c>
      <c r="B153" s="10">
        <f>LN('3.ΡΕΥΣΤΟΤΗΤΑ'!L154/'3.ΡΕΥΣΤΟΤΗΤΑ'!L153)</f>
        <v>-0.51880444877294785</v>
      </c>
      <c r="C153" s="10">
        <f>LN('3.ΡΕΥΣΤΟΤΗΤΑ'!M154/'3.ΡΕΥΣΤΟΤΗΤΑ'!M153)</f>
        <v>1.5362238649848118E-2</v>
      </c>
      <c r="D153" s="10">
        <f>LN('3.ΡΕΥΣΤΟΤΗΤΑ'!N154/'3.ΡΕΥΣΤΟΤΗΤΑ'!N153)</f>
        <v>-1.4183243564318575</v>
      </c>
      <c r="E153" s="10">
        <f>LN('3.ΡΕΥΣΤΟΤΗΤΑ'!O154/'3.ΡΕΥΣΤΟΤΗΤΑ'!O153)</f>
        <v>-1.3712950155552379</v>
      </c>
      <c r="F153" s="10">
        <f>LN('3.ΡΕΥΣΤΟΤΗΤΑ'!P154/'3.ΡΕΥΣΤΟΤΗΤΑ'!P153)</f>
        <v>-0.14337365205483119</v>
      </c>
      <c r="G153" s="10">
        <f>LN('3.ΡΕΥΣΤΟΤΗΤΑ'!Q154/'3.ΡΕΥΣΤΟΤΗΤΑ'!Q153)</f>
        <v>0.12097871277767319</v>
      </c>
      <c r="H153" s="10">
        <f>LN('3.ΡΕΥΣΤΟΤΗΤΑ'!R154/'3.ΡΕΥΣΤΟΤΗΤΑ'!R153)</f>
        <v>-1.4347855328914685</v>
      </c>
      <c r="I153" s="10">
        <f>LN('3.ΡΕΥΣΤΟΤΗΤΑ'!S154/'3.ΡΕΥΣΤΟΤΗΤΑ'!S153)</f>
        <v>-0.71909517313185101</v>
      </c>
      <c r="J153" s="10">
        <f>LN('3.ΡΕΥΣΤΟΤΗΤΑ'!T154/'3.ΡΕΥΣΤΟΤΗΤΑ'!T153)</f>
        <v>-4.4962568176601615E-3</v>
      </c>
      <c r="K153" s="10">
        <f>LN('3.ΡΕΥΣΤΟΤΗΤΑ'!U154/'3.ΡΕΥΣΤΟΤΗΤΑ'!U153)</f>
        <v>2.2101560292023836</v>
      </c>
      <c r="L153" s="10">
        <f>LN('3.ΡΕΥΣΤΟΤΗΤΑ'!V154/'3.ΡΕΥΣΤΟΤΗΤΑ'!V153)</f>
        <v>0.75992579809158955</v>
      </c>
      <c r="M153" s="10">
        <f>LN('3.ΡΕΥΣΤΟΤΗΤΑ'!W154/'3.ΡΕΥΣΤΟΤΗΤΑ'!W153)</f>
        <v>-6.3109041438896438E-2</v>
      </c>
      <c r="N153" s="10">
        <f>LN('3.ΡΕΥΣΤΟΤΗΤΑ'!X154/'3.ΡΕΥΣΤΟΤΗΤΑ'!X153)</f>
        <v>-1.5679251947438158</v>
      </c>
      <c r="O153" s="10">
        <f>LN('3.ΡΕΥΣΤΟΤΗΤΑ'!Y154/'3.ΡΕΥΣΤΟΤΗΤΑ'!Y153)</f>
        <v>0.45490702426615304</v>
      </c>
      <c r="P153" s="10">
        <f>LN('3.ΡΕΥΣΤΟΤΗΤΑ'!Z154/'3.ΡΕΥΣΤΟΤΗΤΑ'!Z153)</f>
        <v>3.3325615892720171</v>
      </c>
    </row>
    <row r="154" spans="1:16" x14ac:dyDescent="0.25">
      <c r="A154" s="98">
        <v>43046</v>
      </c>
      <c r="B154" s="10">
        <f>LN('3.ΡΕΥΣΤΟΤΗΤΑ'!L155/'3.ΡΕΥΣΤΟΤΗΤΑ'!L154)</f>
        <v>0.4170827985951574</v>
      </c>
      <c r="C154" s="10">
        <f>LN('3.ΡΕΥΣΤΟΤΗΤΑ'!M155/'3.ΡΕΥΣΤΟΤΗΤΑ'!M154)</f>
        <v>-0.35110292118628267</v>
      </c>
      <c r="D154" s="10">
        <f>LN('3.ΡΕΥΣΤΟΤΗΤΑ'!N155/'3.ΡΕΥΣΤΟΤΗΤΑ'!N154)</f>
        <v>1.1886200952363506</v>
      </c>
      <c r="E154" s="10">
        <f>LN('3.ΡΕΥΣΤΟΤΗΤΑ'!O155/'3.ΡΕΥΣΤΟΤΗΤΑ'!O154)</f>
        <v>0.49456660189344098</v>
      </c>
      <c r="F154" s="10">
        <f>LN('3.ΡΕΥΣΤΟΤΗΤΑ'!P155/'3.ΡΕΥΣΤΟΤΗΤΑ'!P154)</f>
        <v>-1.1329675659219862</v>
      </c>
      <c r="G154" s="10">
        <f>LN('3.ΡΕΥΣΤΟΤΗΤΑ'!Q155/'3.ΡΕΥΣΤΟΤΗΤΑ'!Q154)</f>
        <v>-0.12285512063370685</v>
      </c>
      <c r="H154" s="10">
        <f>LN('3.ΡΕΥΣΤΟΤΗΤΑ'!R155/'3.ΡΕΥΣΤΟΤΗΤΑ'!R154)</f>
        <v>1.049079661441183</v>
      </c>
      <c r="I154" s="10">
        <f>LN('3.ΡΕΥΣΤΟΤΗΤΑ'!S155/'3.ΡΕΥΣΤΟΤΗΤΑ'!S154)</f>
        <v>1.4759035064710349</v>
      </c>
      <c r="J154" s="10">
        <f>LN('3.ΡΕΥΣΤΟΤΗΤΑ'!T155/'3.ΡΕΥΣΤΟΤΗΤΑ'!T154)</f>
        <v>-0.35076786392266823</v>
      </c>
      <c r="K154" s="10">
        <f>LN('3.ΡΕΥΣΤΟΤΗΤΑ'!U155/'3.ΡΕΥΣΤΟΤΗΤΑ'!U154)</f>
        <v>-0.38989573643060338</v>
      </c>
      <c r="L154" s="10">
        <f>LN('3.ΡΕΥΣΤΟΤΗΤΑ'!V155/'3.ΡΕΥΣΤΟΤΗΤΑ'!V154)</f>
        <v>0.12998319256842542</v>
      </c>
      <c r="M154" s="10">
        <f>LN('3.ΡΕΥΣΤΟΤΗΤΑ'!W155/'3.ΡΕΥΣΤΟΤΗΤΑ'!W154)</f>
        <v>9.9944267724058913E-2</v>
      </c>
      <c r="N154" s="10">
        <f>LN('3.ΡΕΥΣΤΟΤΗΤΑ'!X155/'3.ΡΕΥΣΤΟΤΗΤΑ'!X154)</f>
        <v>0.66293777470465465</v>
      </c>
      <c r="O154" s="10">
        <f>LN('3.ΡΕΥΣΤΟΤΗΤΑ'!Y155/'3.ΡΕΥΣΤΟΤΗΤΑ'!Y154)</f>
        <v>-0.38878909486480073</v>
      </c>
      <c r="P154" s="10">
        <f>LN('3.ΡΕΥΣΤΟΤΗΤΑ'!Z155/'3.ΡΕΥΣΤΟΤΗΤΑ'!Z154)</f>
        <v>0.31839963642034275</v>
      </c>
    </row>
    <row r="155" spans="1:16" x14ac:dyDescent="0.25">
      <c r="A155" s="98">
        <v>43047</v>
      </c>
      <c r="B155" s="10">
        <f>LN('3.ΡΕΥΣΤΟΤΗΤΑ'!L156/'3.ΡΕΥΣΤΟΤΗΤΑ'!L155)</f>
        <v>-0.30417642324995486</v>
      </c>
      <c r="C155" s="10">
        <f>LN('3.ΡΕΥΣΤΟΤΗΤΑ'!M156/'3.ΡΕΥΣΤΟΤΗΤΑ'!M155)</f>
        <v>0.96593057746419297</v>
      </c>
      <c r="D155" s="10">
        <f>LN('3.ΡΕΥΣΤΟΤΗΤΑ'!N156/'3.ΡΕΥΣΤΟΤΗΤΑ'!N155)</f>
        <v>0.99590491541717363</v>
      </c>
      <c r="E155" s="10">
        <f>LN('3.ΡΕΥΣΤΟΤΗΤΑ'!O156/'3.ΡΕΥΣΤΟΤΗΤΑ'!O155)</f>
        <v>1.39538407122013</v>
      </c>
      <c r="F155" s="10">
        <f>LN('3.ΡΕΥΣΤΟΤΗΤΑ'!P156/'3.ΡΕΥΣΤΟΤΗΤΑ'!P155)</f>
        <v>-0.95147531939131047</v>
      </c>
      <c r="G155" s="10">
        <f>LN('3.ΡΕΥΣΤΟΤΗΤΑ'!Q156/'3.ΡΕΥΣΤΟΤΗΤΑ'!Q155)</f>
        <v>1.1363250491753718</v>
      </c>
      <c r="H155" s="10">
        <f>LN('3.ΡΕΥΣΤΟΤΗΤΑ'!R156/'3.ΡΕΥΣΤΟΤΗΤΑ'!R155)</f>
        <v>4.7633503604131482E-2</v>
      </c>
      <c r="I155" s="10">
        <f>LN('3.ΡΕΥΣΤΟΤΗΤΑ'!S156/'3.ΡΕΥΣΤΟΤΗΤΑ'!S155)</f>
        <v>0.34025556939727475</v>
      </c>
      <c r="J155" s="10">
        <f>LN('3.ΡΕΥΣΤΟΤΗΤΑ'!T156/'3.ΡΕΥΣΤΟΤΗΤΑ'!T155)</f>
        <v>0.75455951616245598</v>
      </c>
      <c r="K155" s="10">
        <f>LN('3.ΡΕΥΣΤΟΤΗΤΑ'!U156/'3.ΡΕΥΣΤΟΤΗΤΑ'!U155)</f>
        <v>-1.2039728043259361</v>
      </c>
      <c r="L155" s="10">
        <f>LN('3.ΡΕΥΣΤΟΤΗΤΑ'!V156/'3.ΡΕΥΣΤΟΤΗΤΑ'!V155)</f>
        <v>0.26570810252966637</v>
      </c>
      <c r="M155" s="10">
        <f>LN('3.ΡΕΥΣΤΟΤΗΤΑ'!W156/'3.ΡΕΥΣΤΟΤΗΤΑ'!W155)</f>
        <v>-9.1997129676241976E-2</v>
      </c>
      <c r="N155" s="10">
        <f>LN('3.ΡΕΥΣΤΟΤΗΤΑ'!X156/'3.ΡΕΥΣΤΟΤΗΤΑ'!X155)</f>
        <v>1.2802449029615108</v>
      </c>
      <c r="O155" s="10">
        <f>LN('3.ΡΕΥΣΤΟΤΗΤΑ'!Y156/'3.ΡΕΥΣΤΟΤΗΤΑ'!Y155)</f>
        <v>-0.14919969595800275</v>
      </c>
      <c r="P155" s="10">
        <f>LN('3.ΡΕΥΣΤΟΤΗΤΑ'!Z156/'3.ΡΕΥΣΤΟΤΗΤΑ'!Z155)</f>
        <v>-2.2230451898816499</v>
      </c>
    </row>
    <row r="156" spans="1:16" x14ac:dyDescent="0.25">
      <c r="A156" s="98">
        <v>43048</v>
      </c>
      <c r="B156" s="10">
        <f>LN('3.ΡΕΥΣΤΟΤΗΤΑ'!L157/'3.ΡΕΥΣΤΟΤΗΤΑ'!L156)</f>
        <v>1.0321464566447212E-3</v>
      </c>
      <c r="C156" s="10">
        <f>LN('3.ΡΕΥΣΤΟΤΗΤΑ'!M157/'3.ΡΕΥΣΤΟΤΗΤΑ'!M156)</f>
        <v>0.78442518859028898</v>
      </c>
      <c r="D156" s="10">
        <f>LN('3.ΡΕΥΣΤΟΤΗΤΑ'!N157/'3.ΡΕΥΣΤΟΤΗΤΑ'!N156)</f>
        <v>0.21714053178633486</v>
      </c>
      <c r="E156" s="10">
        <f>LN('3.ΡΕΥΣΤΟΤΗΤΑ'!O157/'3.ΡΕΥΣΤΟΤΗΤΑ'!O156)</f>
        <v>-0.82064309469024121</v>
      </c>
      <c r="F156" s="10">
        <f>LN('3.ΡΕΥΣΤΟΤΗΤΑ'!P157/'3.ΡΕΥΣΤΟΤΗΤΑ'!P156)</f>
        <v>0.11750471610520766</v>
      </c>
      <c r="G156" s="10">
        <f>LN('3.ΡΕΥΣΤΟΤΗΤΑ'!Q157/'3.ΡΕΥΣΤΟΤΗΤΑ'!Q156)</f>
        <v>-0.75885732600560607</v>
      </c>
      <c r="H156" s="10">
        <f>LN('3.ΡΕΥΣΤΟΤΗΤΑ'!R157/'3.ΡΕΥΣΤΟΤΗΤΑ'!R156)</f>
        <v>0.17031303193293734</v>
      </c>
      <c r="I156" s="10">
        <f>LN('3.ΡΕΥΣΤΟΤΗΤΑ'!S157/'3.ΡΕΥΣΤΟΤΗΤΑ'!S156)</f>
        <v>-0.51039019552687825</v>
      </c>
      <c r="J156" s="10">
        <f>LN('3.ΡΕΥΣΤΟΤΗΤΑ'!T157/'3.ΡΕΥΣΤΟΤΗΤΑ'!T156)</f>
        <v>-0.33406147987073592</v>
      </c>
      <c r="K156" s="10">
        <f>LN('3.ΡΕΥΣΤΟΤΗΤΑ'!U157/'3.ΡΕΥΣΤΟΤΗΤΑ'!U156)</f>
        <v>1.0957373035334403</v>
      </c>
      <c r="L156" s="10">
        <f>LN('3.ΡΕΥΣΤΟΤΗΤΑ'!V157/'3.ΡΕΥΣΤΟΤΗΤΑ'!V156)</f>
        <v>-0.29623449358740589</v>
      </c>
      <c r="M156" s="10">
        <f>LN('3.ΡΕΥΣΤΟΤΗΤΑ'!W157/'3.ΡΕΥΣΤΟΤΗΤΑ'!W156)</f>
        <v>0.25252701459568705</v>
      </c>
      <c r="N156" s="10">
        <f>LN('3.ΡΕΥΣΤΟΤΗΤΑ'!X157/'3.ΡΕΥΣΤΟΤΗΤΑ'!X156)</f>
        <v>-0.18396161755258289</v>
      </c>
      <c r="O156" s="10">
        <f>LN('3.ΡΕΥΣΤΟΤΗΤΑ'!Y157/'3.ΡΕΥΣΤΟΤΗΤΑ'!Y156)</f>
        <v>-1.8438704687540488</v>
      </c>
      <c r="P156" s="10">
        <f>LN('3.ΡΕΥΣΤΟΤΗΤΑ'!Z157/'3.ΡΕΥΣΤΟΤΗΤΑ'!Z156)</f>
        <v>-0.6955481420974835</v>
      </c>
    </row>
    <row r="157" spans="1:16" x14ac:dyDescent="0.25">
      <c r="A157" s="98">
        <v>43049</v>
      </c>
      <c r="B157" s="10">
        <f>LN('3.ΡΕΥΣΤΟΤΗΤΑ'!L158/'3.ΡΕΥΣΤΟΤΗΤΑ'!L157)</f>
        <v>5.8268908123975824E-2</v>
      </c>
      <c r="C157" s="10">
        <f>LN('3.ΡΕΥΣΤΟΤΗΤΑ'!M158/'3.ΡΕΥΣΤΟΤΗΤΑ'!M157)</f>
        <v>0.60396945008070613</v>
      </c>
      <c r="D157" s="10">
        <f>LN('3.ΡΕΥΣΤΟΤΗΤΑ'!N158/'3.ΡΕΥΣΤΟΤΗΤΑ'!N157)</f>
        <v>8.6237536926752345E-2</v>
      </c>
      <c r="E157" s="10">
        <f>LN('3.ΡΕΥΣΤΟΤΗΤΑ'!O158/'3.ΡΕΥΣΤΟΤΗΤΑ'!O157)</f>
        <v>-0.65146087293828636</v>
      </c>
      <c r="F157" s="10">
        <f>LN('3.ΡΕΥΣΤΟΤΗΤΑ'!P158/'3.ΡΕΥΣΤΟΤΗΤΑ'!P157)</f>
        <v>0.84772845828882037</v>
      </c>
      <c r="G157" s="10">
        <f>LN('3.ΡΕΥΣΤΟΤΗΤΑ'!Q158/'3.ΡΕΥΣΤΟΤΗΤΑ'!Q157)</f>
        <v>1.2790625981501462</v>
      </c>
      <c r="H157" s="10">
        <f>LN('3.ΡΕΥΣΤΟΤΗΤΑ'!R158/'3.ΡΕΥΣΤΟΤΗΤΑ'!R157)</f>
        <v>-0.47872103975473368</v>
      </c>
      <c r="I157" s="10">
        <f>LN('3.ΡΕΥΣΤΟΤΗΤΑ'!S158/'3.ΡΕΥΣΤΟΤΗΤΑ'!S157)</f>
        <v>-9.550023949268939E-2</v>
      </c>
      <c r="J157" s="10">
        <f>LN('3.ΡΕΥΣΤΟΤΗΤΑ'!T158/'3.ΡΕΥΣΤΟΤΗΤΑ'!T157)</f>
        <v>-5.2186336468514144E-2</v>
      </c>
      <c r="K157" s="10">
        <f>LN('3.ΡΕΥΣΤΟΤΗΤΑ'!U158/'3.ΡΕΥΣΤΟΤΗΤΑ'!U157)</f>
        <v>-0.39554996516176272</v>
      </c>
      <c r="L157" s="10">
        <f>LN('3.ΡΕΥΣΤΟΤΗΤΑ'!V158/'3.ΡΕΥΣΤΟΤΗΤΑ'!V157)</f>
        <v>0.27824695470787136</v>
      </c>
      <c r="M157" s="10">
        <f>LN('3.ΡΕΥΣΤΟΤΗΤΑ'!W158/'3.ΡΕΥΣΤΟΤΗΤΑ'!W157)</f>
        <v>3.2042920147868005E-2</v>
      </c>
      <c r="N157" s="10">
        <f>LN('3.ΡΕΥΣΤΟΤΗΤΑ'!X158/'3.ΡΕΥΣΤΟΤΗΤΑ'!X157)</f>
        <v>-0.25895228493711642</v>
      </c>
      <c r="O157" s="10">
        <f>LN('3.ΡΕΥΣΤΟΤΗΤΑ'!Y158/'3.ΡΕΥΣΤΟΤΗΤΑ'!Y157)</f>
        <v>1.3048546758510884</v>
      </c>
      <c r="P157" s="10">
        <f>LN('3.ΡΕΥΣΤΟΤΗΤΑ'!Z158/'3.ΡΕΥΣΤΟΤΗΤΑ'!Z157)</f>
        <v>3.9824038021899457</v>
      </c>
    </row>
    <row r="158" spans="1:16" x14ac:dyDescent="0.25">
      <c r="A158" s="98">
        <v>43052</v>
      </c>
      <c r="B158" s="10">
        <f>LN('3.ΡΕΥΣΤΟΤΗΤΑ'!L159/'3.ΡΕΥΣΤΟΤΗΤΑ'!L158)</f>
        <v>0.31993957099821824</v>
      </c>
      <c r="C158" s="10">
        <f>LN('3.ΡΕΥΣΤΟΤΗΤΑ'!M159/'3.ΡΕΥΣΤΟΤΗΤΑ'!M158)</f>
        <v>-1.104328708899353</v>
      </c>
      <c r="D158" s="10">
        <f>LN('3.ΡΕΥΣΤΟΤΗΤΑ'!N159/'3.ΡΕΥΣΤΟΤΗΤΑ'!N158)</f>
        <v>0.14420495195544131</v>
      </c>
      <c r="E158" s="10">
        <f>LN('3.ΡΕΥΣΤΟΤΗΤΑ'!O159/'3.ΡΕΥΣΤΟΤΗΤΑ'!O158)</f>
        <v>0.51755389766575144</v>
      </c>
      <c r="F158" s="10">
        <f>LN('3.ΡΕΥΣΤΟΤΗΤΑ'!P159/'3.ΡΕΥΣΤΟΤΗΤΑ'!P158)</f>
        <v>1.2488030165540853</v>
      </c>
      <c r="G158" s="10">
        <f>LN('3.ΡΕΥΣΤΟΤΗΤΑ'!Q159/'3.ΡΕΥΣΤΟΤΗΤΑ'!Q158)</f>
        <v>-1.1127351520889275</v>
      </c>
      <c r="H158" s="10">
        <f>LN('3.ΡΕΥΣΤΟΤΗΤΑ'!R159/'3.ΡΕΥΣΤΟΤΗΤΑ'!R158)</f>
        <v>0.23332042033613515</v>
      </c>
      <c r="I158" s="10">
        <f>LN('3.ΡΕΥΣΤΟΤΗΤΑ'!S159/'3.ΡΕΥΣΤΟΤΗΤΑ'!S158)</f>
        <v>0.56766153625050775</v>
      </c>
      <c r="J158" s="10">
        <f>LN('3.ΡΕΥΣΤΟΤΗΤΑ'!T159/'3.ΡΕΥΣΤΟΤΗΤΑ'!T158)</f>
        <v>0.63511677533019995</v>
      </c>
      <c r="K158" s="10">
        <f>LN('3.ΡΕΥΣΤΟΤΗΤΑ'!U159/'3.ΡΕΥΣΤΟΤΗΤΑ'!U158)</f>
        <v>-0.12187538266393175</v>
      </c>
      <c r="L158" s="10">
        <f>LN('3.ΡΕΥΣΤΟΤΗΤΑ'!V159/'3.ΡΕΥΣΤΟΤΗΤΑ'!V158)</f>
        <v>0.27473737857191494</v>
      </c>
      <c r="M158" s="10">
        <f>LN('3.ΡΕΥΣΤΟΤΗΤΑ'!W159/'3.ΡΕΥΣΤΟΤΗΤΑ'!W158)</f>
        <v>-0.13920005548780662</v>
      </c>
      <c r="N158" s="10">
        <f>LN('3.ΡΕΥΣΤΟΤΗΤΑ'!X159/'3.ΡΕΥΣΤΟΤΗΤΑ'!X158)</f>
        <v>0.88546839221887286</v>
      </c>
      <c r="O158" s="10">
        <f>LN('3.ΡΕΥΣΤΟΤΗΤΑ'!Y159/'3.ΡΕΥΣΤΟΤΗΤΑ'!Y158)</f>
        <v>0.84776076978095771</v>
      </c>
      <c r="P158" s="10">
        <f>LN('3.ΡΕΥΣΤΟΤΗΤΑ'!Z159/'3.ΡΕΥΣΤΟΤΗΤΑ'!Z158)</f>
        <v>-0.71963378376451959</v>
      </c>
    </row>
    <row r="159" spans="1:16" x14ac:dyDescent="0.25">
      <c r="A159" s="98">
        <v>43053</v>
      </c>
      <c r="B159" s="10">
        <f>LN('3.ΡΕΥΣΤΟΤΗΤΑ'!L160/'3.ΡΕΥΣΤΟΤΗΤΑ'!L159)</f>
        <v>0.53141783185458025</v>
      </c>
      <c r="C159" s="10">
        <f>LN('3.ΡΕΥΣΤΟΤΗΤΑ'!M160/'3.ΡΕΥΣΤΟΤΗΤΑ'!M159)</f>
        <v>-0.72611334819014306</v>
      </c>
      <c r="D159" s="10">
        <f>LN('3.ΡΕΥΣΤΟΤΗΤΑ'!N160/'3.ΡΕΥΣΤΟΤΗΤΑ'!N159)</f>
        <v>0.44089302302274946</v>
      </c>
      <c r="E159" s="10">
        <f>LN('3.ΡΕΥΣΤΟΤΗΤΑ'!O160/'3.ΡΕΥΣΤΟΤΗΤΑ'!O159)</f>
        <v>0.39062090019939627</v>
      </c>
      <c r="F159" s="10">
        <f>LN('3.ΡΕΥΣΤΟΤΗΤΑ'!P160/'3.ΡΕΥΣΤΟΤΗΤΑ'!P159)</f>
        <v>-0.8578201674595769</v>
      </c>
      <c r="G159" s="10">
        <f>LN('3.ΡΕΥΣΤΟΤΗΤΑ'!Q160/'3.ΡΕΥΣΤΟΤΗΤΑ'!Q159)</f>
        <v>0.4487816262819157</v>
      </c>
      <c r="H159" s="10">
        <f>LN('3.ΡΕΥΣΤΟΤΗΤΑ'!R160/'3.ΡΕΥΣΤΟΤΗΤΑ'!R159)</f>
        <v>0.14414630594799308</v>
      </c>
      <c r="I159" s="10">
        <f>LN('3.ΡΕΥΣΤΟΤΗΤΑ'!S160/'3.ΡΕΥΣΤΟΤΗΤΑ'!S159)</f>
        <v>-0.58648765037923589</v>
      </c>
      <c r="J159" s="10">
        <f>LN('3.ΡΕΥΣΤΟΤΗΤΑ'!T160/'3.ΡΕΥΣΤΟΤΗΤΑ'!T159)</f>
        <v>0.3282639794759315</v>
      </c>
      <c r="K159" s="10">
        <f>LN('3.ΡΕΥΣΤΟΤΗΤΑ'!U160/'3.ΡΕΥΣΤΟΤΗΤΑ'!U159)</f>
        <v>-1.3485978274176107</v>
      </c>
      <c r="L159" s="10">
        <f>LN('3.ΡΕΥΣΤΟΤΗΤΑ'!V160/'3.ΡΕΥΣΤΟΤΗΤΑ'!V159)</f>
        <v>-0.38086890429106596</v>
      </c>
      <c r="M159" s="10">
        <f>LN('3.ΡΕΥΣΤΟΤΗΤΑ'!W160/'3.ΡΕΥΣΤΟΤΗΤΑ'!W159)</f>
        <v>0.18920983636158906</v>
      </c>
      <c r="N159" s="10">
        <f>LN('3.ΡΕΥΣΤΟΤΗΤΑ'!X160/'3.ΡΕΥΣΤΟΤΗΤΑ'!X159)</f>
        <v>-1.1270858570132711</v>
      </c>
      <c r="O159" s="10">
        <f>LN('3.ΡΕΥΣΤΟΤΗΤΑ'!Y160/'3.ΡΕΥΣΤΟΤΗΤΑ'!Y159)</f>
        <v>-0.9590681170329709</v>
      </c>
      <c r="P159" s="10">
        <f>LN('3.ΡΕΥΣΤΟΤΗΤΑ'!Z160/'3.ΡΕΥΣΤΟΤΗΤΑ'!Z159)</f>
        <v>-1.6678602065542354</v>
      </c>
    </row>
    <row r="160" spans="1:16" x14ac:dyDescent="0.25">
      <c r="A160" s="98">
        <v>43054</v>
      </c>
      <c r="B160" s="10">
        <f>LN('3.ΡΕΥΣΤΟΤΗΤΑ'!L161/'3.ΡΕΥΣΤΟΤΗΤΑ'!L160)</f>
        <v>-0.8054911714096239</v>
      </c>
      <c r="C160" s="10">
        <f>LN('3.ΡΕΥΣΤΟΤΗΤΑ'!M161/'3.ΡΕΥΣΤΟΤΗΤΑ'!M160)</f>
        <v>0.47329535021671226</v>
      </c>
      <c r="D160" s="10">
        <f>LN('3.ΡΕΥΣΤΟΤΗΤΑ'!N161/'3.ΡΕΥΣΤΟΤΗΤΑ'!N160)</f>
        <v>-0.48738457579456096</v>
      </c>
      <c r="E160" s="10">
        <f>LN('3.ΡΕΥΣΤΟΤΗΤΑ'!O161/'3.ΡΕΥΣΤΟΤΗΤΑ'!O160)</f>
        <v>0.8653248437056158</v>
      </c>
      <c r="F160" s="10">
        <f>LN('3.ΡΕΥΣΤΟΤΗΤΑ'!P161/'3.ΡΕΥΣΤΟΤΗΤΑ'!P160)</f>
        <v>0.822863704761987</v>
      </c>
      <c r="G160" s="10">
        <f>LN('3.ΡΕΥΣΤΟΤΗΤΑ'!Q161/'3.ΡΕΥΣΤΟΤΗΤΑ'!Q160)</f>
        <v>-0.39549134486467774</v>
      </c>
      <c r="H160" s="10">
        <f>LN('3.ΡΕΥΣΤΟΤΗΤΑ'!R161/'3.ΡΕΥΣΤΟΤΗΤΑ'!R160)</f>
        <v>4.1245945200865657E-2</v>
      </c>
      <c r="I160" s="10">
        <f>LN('3.ΡΕΥΣΤΟΤΗΤΑ'!S161/'3.ΡΕΥΣΤΟΤΗΤΑ'!S160)</f>
        <v>0.24603306415018522</v>
      </c>
      <c r="J160" s="10">
        <f>LN('3.ΡΕΥΣΤΟΤΗΤΑ'!T161/'3.ΡΕΥΣΤΟΤΗΤΑ'!T160)</f>
        <v>1.1672530789023841</v>
      </c>
      <c r="K160" s="10">
        <f>LN('3.ΡΕΥΣΤΟΤΗΤΑ'!U161/'3.ΡΕΥΣΤΟΤΗΤΑ'!U160)</f>
        <v>0.91254304551643928</v>
      </c>
      <c r="L160" s="10">
        <f>LN('3.ΡΕΥΣΤΟΤΗΤΑ'!V161/'3.ΡΕΥΣΤΟΤΗΤΑ'!V160)</f>
        <v>3.7840307272934533E-2</v>
      </c>
      <c r="M160" s="10">
        <f>LN('3.ΡΕΥΣΤΟΤΗΤΑ'!W161/'3.ΡΕΥΣΤΟΤΗΤΑ'!W160)</f>
        <v>-0.17593525838633592</v>
      </c>
      <c r="N160" s="10">
        <f>LN('3.ΡΕΥΣΤΟΤΗΤΑ'!X161/'3.ΡΕΥΣΤΟΤΗΤΑ'!X160)</f>
        <v>0.30095526882679063</v>
      </c>
      <c r="O160" s="10">
        <f>LN('3.ΡΕΥΣΤΟΤΗΤΑ'!Y161/'3.ΡΕΥΣΤΟΤΗΤΑ'!Y160)</f>
        <v>1.7501276055863764</v>
      </c>
      <c r="P160" s="10">
        <f>LN('3.ΡΕΥΣΤΟΤΗΤΑ'!Z161/'3.ΡΕΥΣΤΟΤΗΤΑ'!Z160)</f>
        <v>1.615565442183615</v>
      </c>
    </row>
    <row r="161" spans="1:16" x14ac:dyDescent="0.25">
      <c r="A161" s="98">
        <v>43055</v>
      </c>
      <c r="B161" s="10">
        <f>LN('3.ΡΕΥΣΤΟΤΗΤΑ'!L162/'3.ΡΕΥΣΤΟΤΗΤΑ'!L161)</f>
        <v>-0.21397971839990032</v>
      </c>
      <c r="C161" s="10">
        <f>LN('3.ΡΕΥΣΤΟΤΗΤΑ'!M162/'3.ΡΕΥΣΤΟΤΗΤΑ'!M161)</f>
        <v>0.34846429404296542</v>
      </c>
      <c r="D161" s="10">
        <f>LN('3.ΡΕΥΣΤΟΤΗΤΑ'!N162/'3.ΡΕΥΣΤΟΤΗΤΑ'!N161)</f>
        <v>-1.1080492885555231</v>
      </c>
      <c r="E161" s="10">
        <f>LN('3.ΡΕΥΣΤΟΤΗΤΑ'!O162/'3.ΡΕΥΣΤΟΤΗΤΑ'!O161)</f>
        <v>-0.56865794412607196</v>
      </c>
      <c r="F161" s="10">
        <f>LN('3.ΡΕΥΣΤΟΤΗΤΑ'!P162/'3.ΡΕΥΣΤΟΤΗΤΑ'!P161)</f>
        <v>-1.4844117226869369</v>
      </c>
      <c r="G161" s="10">
        <f>LN('3.ΡΕΥΣΤΟΤΗΤΑ'!Q162/'3.ΡΕΥΣΤΟΤΗΤΑ'!Q161)</f>
        <v>-0.62783363247292312</v>
      </c>
      <c r="H161" s="10">
        <f>LN('3.ΡΕΥΣΤΟΤΗΤΑ'!R162/'3.ΡΕΥΣΤΟΤΗΤΑ'!R161)</f>
        <v>-0.4076497326515765</v>
      </c>
      <c r="I161" s="10">
        <f>LN('3.ΡΕΥΣΤΟΤΗΤΑ'!S162/'3.ΡΕΥΣΤΟΤΗΤΑ'!S161)</f>
        <v>-0.440202046825453</v>
      </c>
      <c r="J161" s="10">
        <f>LN('3.ΡΕΥΣΤΟΤΗΤΑ'!T162/'3.ΡΕΥΣΤΟΤΗΤΑ'!T161)</f>
        <v>-1.237195806973397</v>
      </c>
      <c r="K161" s="10">
        <f>LN('3.ΡΕΥΣΤΟΤΗΤΑ'!U162/'3.ΡΕΥΣΤΟΤΗΤΑ'!U161)</f>
        <v>0.45573457207404211</v>
      </c>
      <c r="L161" s="10">
        <f>LN('3.ΡΕΥΣΤΟΤΗΤΑ'!V162/'3.ΡΕΥΣΤΟΤΗΤΑ'!V161)</f>
        <v>0.2816296306785615</v>
      </c>
      <c r="M161" s="10">
        <f>LN('3.ΡΕΥΣΤΟΤΗΤΑ'!W162/'3.ΡΕΥΣΤΟΤΗΤΑ'!W161)</f>
        <v>6.949763373342939E-2</v>
      </c>
      <c r="N161" s="10">
        <f>LN('3.ΡΕΥΣΤΟΤΗΤΑ'!X162/'3.ΡΕΥΣΤΟΤΗΤΑ'!X161)</f>
        <v>-0.60390325610564455</v>
      </c>
      <c r="O161" s="10">
        <f>LN('3.ΡΕΥΣΤΟΤΗΤΑ'!Y162/'3.ΡΕΥΣΤΟΤΗΤΑ'!Y161)</f>
        <v>-0.93903926728509401</v>
      </c>
      <c r="P161" s="10">
        <f>LN('3.ΡΕΥΣΤΟΤΗΤΑ'!Z162/'3.ΡΕΥΣΤΟΤΗΤΑ'!Z161)</f>
        <v>-1.4751674349083941</v>
      </c>
    </row>
    <row r="162" spans="1:16" x14ac:dyDescent="0.25">
      <c r="A162" s="98">
        <v>43056</v>
      </c>
      <c r="B162" s="10">
        <f>LN('3.ΡΕΥΣΤΟΤΗΤΑ'!L163/'3.ΡΕΥΣΤΟΤΗΤΑ'!L162)</f>
        <v>0.12821065881864258</v>
      </c>
      <c r="C162" s="10">
        <f>LN('3.ΡΕΥΣΤΟΤΗΤΑ'!M163/'3.ΡΕΥΣΤΟΤΗΤΑ'!M162)</f>
        <v>-0.35663263222179803</v>
      </c>
      <c r="D162" s="10">
        <f>LN('3.ΡΕΥΣΤΟΤΗΤΑ'!N163/'3.ΡΕΥΣΤΟΤΗΤΑ'!N162)</f>
        <v>1.2965784913001777</v>
      </c>
      <c r="E162" s="10">
        <f>LN('3.ΡΕΥΣΤΟΤΗΤΑ'!O163/'3.ΡΕΥΣΤΟΤΗΤΑ'!O162)</f>
        <v>-0.93702716746896331</v>
      </c>
      <c r="F162" s="10">
        <f>LN('3.ΡΕΥΣΤΟΤΗΤΑ'!P163/'3.ΡΕΥΣΤΟΤΗΤΑ'!P162)</f>
        <v>0.19287767988336116</v>
      </c>
      <c r="G162" s="10">
        <f>LN('3.ΡΕΥΣΤΟΤΗΤΑ'!Q163/'3.ΡΕΥΣΤΟΤΗΤΑ'!Q162)</f>
        <v>0.91388619053004905</v>
      </c>
      <c r="H162" s="10">
        <f>LN('3.ΡΕΥΣΤΟΤΗΤΑ'!R163/'3.ΡΕΥΣΤΟΤΗΤΑ'!R162)</f>
        <v>9.6116156615988144E-2</v>
      </c>
      <c r="I162" s="10">
        <f>LN('3.ΡΕΥΣΤΟΤΗΤΑ'!S163/'3.ΡΕΥΣΤΟΤΗΤΑ'!S162)</f>
        <v>0.1212941605712049</v>
      </c>
      <c r="J162" s="10">
        <f>LN('3.ΡΕΥΣΤΟΤΗΤΑ'!T163/'3.ΡΕΥΣΤΟΤΗΤΑ'!T162)</f>
        <v>0.66446445234764362</v>
      </c>
      <c r="K162" s="10">
        <f>LN('3.ΡΕΥΣΤΟΤΗΤΑ'!U163/'3.ΡΕΥΣΤΟΤΗΤΑ'!U162)</f>
        <v>-1.0969855506577941</v>
      </c>
      <c r="L162" s="10">
        <f>LN('3.ΡΕΥΣΤΟΤΗΤΑ'!V163/'3.ΡΕΥΣΤΟΤΗΤΑ'!V162)</f>
        <v>-0.27275711406381259</v>
      </c>
      <c r="M162" s="10">
        <f>LN('3.ΡΕΥΣΤΟΤΗΤΑ'!W163/'3.ΡΕΥΣΤΟΤΗΤΑ'!W162)</f>
        <v>0.43398920941725883</v>
      </c>
      <c r="N162" s="10">
        <f>LN('3.ΡΕΥΣΤΟΤΗΤΑ'!X163/'3.ΡΕΥΣΤΟΤΗΤΑ'!X162)</f>
        <v>1.5006148897896281</v>
      </c>
      <c r="O162" s="10">
        <f>LN('3.ΡΕΥΣΤΟΤΗΤΑ'!Y163/'3.ΡΕΥΣΤΟΤΗΤΑ'!Y162)</f>
        <v>-0.46501408544436229</v>
      </c>
      <c r="P162" s="10">
        <f>LN('3.ΡΕΥΣΤΟΤΗΤΑ'!Z163/'3.ΡΕΥΣΤΟΤΗΤΑ'!Z162)</f>
        <v>-7.4184061177916802E-2</v>
      </c>
    </row>
    <row r="163" spans="1:16" x14ac:dyDescent="0.25">
      <c r="A163" s="98">
        <v>43059</v>
      </c>
      <c r="B163" s="10">
        <f>LN('3.ΡΕΥΣΤΟΤΗΤΑ'!L164/'3.ΡΕΥΣΤΟΤΗΤΑ'!L163)</f>
        <v>0.60376574312019826</v>
      </c>
      <c r="C163" s="10">
        <f>LN('3.ΡΕΥΣΤΟΤΗΤΑ'!M164/'3.ΡΕΥΣΤΟΤΗΤΑ'!M163)</f>
        <v>-0.55876992933856551</v>
      </c>
      <c r="D163" s="10">
        <f>LN('3.ΡΕΥΣΤΟΤΗΤΑ'!N164/'3.ΡΕΥΣΤΟΤΗΤΑ'!N163)</f>
        <v>-8.3607105031407614E-2</v>
      </c>
      <c r="E163" s="10">
        <f>LN('3.ΡΕΥΣΤΟΤΗΤΑ'!O164/'3.ΡΕΥΣΤΟΤΗΤΑ'!O163)</f>
        <v>-0.20495669337108374</v>
      </c>
      <c r="F163" s="10">
        <f>LN('3.ΡΕΥΣΤΟΤΗΤΑ'!P164/'3.ΡΕΥΣΤΟΤΗΤΑ'!P163)</f>
        <v>-1.0384841754359806</v>
      </c>
      <c r="G163" s="10">
        <f>LN('3.ΡΕΥΣΤΟΤΗΤΑ'!Q164/'3.ΡΕΥΣΤΟΤΗΤΑ'!Q163)</f>
        <v>-0.16259354600323436</v>
      </c>
      <c r="H163" s="10">
        <f>LN('3.ΡΕΥΣΤΟΤΗΤΑ'!R164/'3.ΡΕΥΣΤΟΤΗΤΑ'!R163)</f>
        <v>-4.5800124604096059E-3</v>
      </c>
      <c r="I163" s="10">
        <f>LN('3.ΡΕΥΣΤΟΤΗΤΑ'!S164/'3.ΡΕΥΣΤΟΤΗΤΑ'!S163)</f>
        <v>7.9516818677022927E-2</v>
      </c>
      <c r="J163" s="10">
        <f>LN('3.ΡΕΥΣΤΟΤΗΤΑ'!T164/'3.ΡΕΥΣΤΟΤΗΤΑ'!T163)</f>
        <v>-8.0979879631268764E-2</v>
      </c>
      <c r="K163" s="10">
        <f>LN('3.ΡΕΥΣΤΟΤΗΤΑ'!U164/'3.ΡΕΥΣΤΟΤΗΤΑ'!U163)</f>
        <v>0.60265728176355071</v>
      </c>
      <c r="L163" s="10">
        <f>LN('3.ΡΕΥΣΤΟΤΗΤΑ'!V164/'3.ΡΕΥΣΤΟΤΗΤΑ'!V163)</f>
        <v>-0.24874137043785083</v>
      </c>
      <c r="M163" s="10">
        <f>LN('3.ΡΕΥΣΤΟΤΗΤΑ'!W164/'3.ΡΕΥΣΤΟΤΗΤΑ'!W163)</f>
        <v>-0.8927508141104854</v>
      </c>
      <c r="N163" s="10">
        <f>LN('3.ΡΕΥΣΤΟΤΗΤΑ'!X164/'3.ΡΕΥΣΤΟΤΗΤΑ'!X163)</f>
        <v>-2.1984324085090252</v>
      </c>
      <c r="O163" s="10">
        <f>LN('3.ΡΕΥΣΤΟΤΗΤΑ'!Y164/'3.ΡΕΥΣΤΟΤΗΤΑ'!Y163)</f>
        <v>0.82834194873339784</v>
      </c>
      <c r="P163" s="10">
        <f>LN('3.ΡΕΥΣΤΟΤΗΤΑ'!Z164/'3.ΡΕΥΣΤΟΤΗΤΑ'!Z163)</f>
        <v>0.98295756029123982</v>
      </c>
    </row>
    <row r="164" spans="1:16" x14ac:dyDescent="0.25">
      <c r="A164" s="98">
        <v>43060</v>
      </c>
      <c r="B164" s="10">
        <f>LN('3.ΡΕΥΣΤΟΤΗΤΑ'!L165/'3.ΡΕΥΣΤΟΤΗΤΑ'!L164)</f>
        <v>-1.4909802601922792</v>
      </c>
      <c r="C164" s="10">
        <f>LN('3.ΡΕΥΣΤΟΤΗΤΑ'!M165/'3.ΡΕΥΣΤΟΤΗΤΑ'!M164)</f>
        <v>1.0655091026411652</v>
      </c>
      <c r="D164" s="10">
        <f>LN('3.ΡΕΥΣΤΟΤΗΤΑ'!N165/'3.ΡΕΥΣΤΟΤΗΤΑ'!N164)</f>
        <v>-0.75018399705277705</v>
      </c>
      <c r="E164" s="10">
        <f>LN('3.ΡΕΥΣΤΟΤΗΤΑ'!O165/'3.ΡΕΥΣΤΟΤΗΤΑ'!O164)</f>
        <v>0.53895821696455826</v>
      </c>
      <c r="F164" s="10">
        <f>LN('3.ΡΕΥΣΤΟΤΗΤΑ'!P165/'3.ΡΕΥΣΤΟΤΗΤΑ'!P164)</f>
        <v>1.2662108254467237</v>
      </c>
      <c r="G164" s="10">
        <f>LN('3.ΡΕΥΣΤΟΤΗΤΑ'!Q165/'3.ΡΕΥΣΤΟΤΗΤΑ'!Q164)</f>
        <v>-0.41413199896351954</v>
      </c>
      <c r="H164" s="10">
        <f>LN('3.ΡΕΥΣΤΟΤΗΤΑ'!R165/'3.ΡΕΥΣΤΟΤΗΤΑ'!R164)</f>
        <v>1.0726193293486219</v>
      </c>
      <c r="I164" s="10">
        <f>LN('3.ΡΕΥΣΤΟΤΗΤΑ'!S165/'3.ΡΕΥΣΤΟΤΗΤΑ'!S164)</f>
        <v>-0.1851581668775274</v>
      </c>
      <c r="J164" s="10">
        <f>LN('3.ΡΕΥΣΤΟΤΗΤΑ'!T165/'3.ΡΕΥΣΤΟΤΗΤΑ'!T164)</f>
        <v>-0.42652840048496377</v>
      </c>
      <c r="K164" s="10">
        <f>LN('3.ΡΕΥΣΤΟΤΗΤΑ'!U165/'3.ΡΕΥΣΤΟΤΗΤΑ'!U164)</f>
        <v>0.8913793150178857</v>
      </c>
      <c r="L164" s="10">
        <f>LN('3.ΡΕΥΣΤΟΤΗΤΑ'!V165/'3.ΡΕΥΣΤΟΤΗΤΑ'!V164)</f>
        <v>0.21365881375484233</v>
      </c>
      <c r="M164" s="10">
        <f>LN('3.ΡΕΥΣΤΟΤΗΤΑ'!W165/'3.ΡΕΥΣΤΟΤΗΤΑ'!W164)</f>
        <v>6.3424481164661872E-2</v>
      </c>
      <c r="N164" s="10">
        <f>LN('3.ΡΕΥΣΤΟΤΗΤΑ'!X165/'3.ΡΕΥΣΤΟΤΗΤΑ'!X164)</f>
        <v>0.9504786255873543</v>
      </c>
      <c r="O164" s="10">
        <f>LN('3.ΡΕΥΣΤΟΤΗΤΑ'!Y165/'3.ΡΕΥΣΤΟΤΗΤΑ'!Y164)</f>
        <v>-1.1484904790575021</v>
      </c>
      <c r="P164" s="10">
        <f>LN('3.ΡΕΥΣΤΟΤΗΤΑ'!Z165/'3.ΡΕΥΣΤΟΤΗΤΑ'!Z164)</f>
        <v>-1.9370091066439836</v>
      </c>
    </row>
    <row r="165" spans="1:16" x14ac:dyDescent="0.25">
      <c r="A165" s="98">
        <v>43061</v>
      </c>
      <c r="B165" s="10">
        <f>LN('3.ΡΕΥΣΤΟΤΗΤΑ'!L166/'3.ΡΕΥΣΤΟΤΗΤΑ'!L165)</f>
        <v>-0.39230235648906758</v>
      </c>
      <c r="C165" s="10">
        <f>LN('3.ΡΕΥΣΤΟΤΗΤΑ'!M166/'3.ΡΕΥΣΤΟΤΗΤΑ'!M165)</f>
        <v>1.5748050592539566E-2</v>
      </c>
      <c r="D165" s="10">
        <f>LN('3.ΡΕΥΣΤΟΤΗΤΑ'!N166/'3.ΡΕΥΣΤΟΤΗΤΑ'!N165)</f>
        <v>1.8951283490951003</v>
      </c>
      <c r="E165" s="10">
        <f>LN('3.ΡΕΥΣΤΟΤΗΤΑ'!O166/'3.ΡΕΥΣΤΟΤΗΤΑ'!O165)</f>
        <v>0.22320539359579739</v>
      </c>
      <c r="F165" s="10">
        <f>LN('3.ΡΕΥΣΤΟΤΗΤΑ'!P166/'3.ΡΕΥΣΤΟΤΗΤΑ'!P165)</f>
        <v>-0.30527158088446238</v>
      </c>
      <c r="G165" s="10">
        <f>LN('3.ΡΕΥΣΤΟΤΗΤΑ'!Q166/'3.ΡΕΥΣΤΟΤΗΤΑ'!Q165)</f>
        <v>-1.6905180243848723</v>
      </c>
      <c r="H165" s="10">
        <f>LN('3.ΡΕΥΣΤΟΤΗΤΑ'!R166/'3.ΡΕΥΣΤΟΤΗΤΑ'!R165)</f>
        <v>1.1155743529831181</v>
      </c>
      <c r="I165" s="10">
        <f>LN('3.ΡΕΥΣΤΟΤΗΤΑ'!S166/'3.ΡΕΥΣΤΟΤΗΤΑ'!S165)</f>
        <v>-0.56289587348576697</v>
      </c>
      <c r="J165" s="10">
        <f>LN('3.ΡΕΥΣΤΟΤΗΤΑ'!T166/'3.ΡΕΥΣΤΟΤΗΤΑ'!T165)</f>
        <v>0.28856715841102465</v>
      </c>
      <c r="K165" s="10">
        <f>LN('3.ΡΕΥΣΤΟΤΗΤΑ'!U166/'3.ΡΕΥΣΤΟΤΗΤΑ'!U165)</f>
        <v>-1.3002065877985243</v>
      </c>
      <c r="L165" s="10">
        <f>LN('3.ΡΕΥΣΤΟΤΗΤΑ'!V166/'3.ΡΕΥΣΤΟΤΗΤΑ'!V165)</f>
        <v>0.10919052883673032</v>
      </c>
      <c r="M165" s="10">
        <f>LN('3.ΡΕΥΣΤΟΤΗΤΑ'!W166/'3.ΡΕΥΣΤΟΤΗΤΑ'!W165)</f>
        <v>-0.28587549223238728</v>
      </c>
      <c r="N165" s="10">
        <f>LN('3.ΡΕΥΣΤΟΤΗΤΑ'!X166/'3.ΡΕΥΣΤΟΤΗΤΑ'!X165)</f>
        <v>-1.1574721425620598</v>
      </c>
      <c r="O165" s="10">
        <f>LN('3.ΡΕΥΣΤΟΤΗΤΑ'!Y166/'3.ΡΕΥΣΤΟΤΗΤΑ'!Y165)</f>
        <v>2.2693875555320244</v>
      </c>
      <c r="P165" s="10">
        <f>LN('3.ΡΕΥΣΤΟΤΗΤΑ'!Z166/'3.ΡΕΥΣΤΟΤΗΤΑ'!Z165)</f>
        <v>0.21081980162537778</v>
      </c>
    </row>
    <row r="166" spans="1:16" x14ac:dyDescent="0.25">
      <c r="A166" s="98">
        <v>43062</v>
      </c>
      <c r="B166" s="10">
        <f>LN('3.ΡΕΥΣΤΟΤΗΤΑ'!L167/'3.ΡΕΥΣΤΟΤΗΤΑ'!L166)</f>
        <v>0.11189304336636642</v>
      </c>
      <c r="C166" s="10">
        <f>LN('3.ΡΕΥΣΤΟΤΗΤΑ'!M167/'3.ΡΕΥΣΤΟΤΗΤΑ'!M166)</f>
        <v>-1.1281213903554828</v>
      </c>
      <c r="D166" s="10">
        <f>LN('3.ΡΕΥΣΤΟΤΗΤΑ'!N167/'3.ΡΕΥΣΤΟΤΗΤΑ'!N166)</f>
        <v>-2.6570410379852172</v>
      </c>
      <c r="E166" s="10">
        <f>LN('3.ΡΕΥΣΤΟΤΗΤΑ'!O167/'3.ΡΕΥΣΤΟΤΗΤΑ'!O166)</f>
        <v>1.0634760108792891</v>
      </c>
      <c r="F166" s="10">
        <f>LN('3.ΡΕΥΣΤΟΤΗΤΑ'!P167/'3.ΡΕΥΣΤΟΤΗΤΑ'!P166)</f>
        <v>-0.48605218744238277</v>
      </c>
      <c r="G166" s="10">
        <f>LN('3.ΡΕΥΣΤΟΤΗΤΑ'!Q167/'3.ΡΕΥΣΤΟΤΗΤΑ'!Q166)</f>
        <v>0.17247255902619504</v>
      </c>
      <c r="H166" s="10">
        <f>LN('3.ΡΕΥΣΤΟΤΗΤΑ'!R167/'3.ΡΕΥΣΤΟΤΗΤΑ'!R166)</f>
        <v>-1.9742088710555199</v>
      </c>
      <c r="I166" s="10">
        <f>LN('3.ΡΕΥΣΤΟΤΗΤΑ'!S167/'3.ΡΕΥΣΤΟΤΗΤΑ'!S166)</f>
        <v>-4.9876223996012992E-2</v>
      </c>
      <c r="J166" s="10">
        <f>LN('3.ΡΕΥΣΤΟΤΗΤΑ'!T167/'3.ΡΕΥΣΤΟΤΗΤΑ'!T166)</f>
        <v>-0.21029604860077725</v>
      </c>
      <c r="K166" s="10">
        <f>LN('3.ΡΕΥΣΤΟΤΗΤΑ'!U167/'3.ΡΕΥΣΤΟΤΗΤΑ'!U166)</f>
        <v>-1.2656885060389922</v>
      </c>
      <c r="L166" s="10">
        <f>LN('3.ΡΕΥΣΤΟΤΗΤΑ'!V167/'3.ΡΕΥΣΤΟΤΗΤΑ'!V166)</f>
        <v>0.20822304038507475</v>
      </c>
      <c r="M166" s="10">
        <f>LN('3.ΡΕΥΣΤΟΤΗΤΑ'!W167/'3.ΡΕΥΣΤΟΤΗΤΑ'!W166)</f>
        <v>-0.67857872473986836</v>
      </c>
      <c r="N166" s="10">
        <f>LN('3.ΡΕΥΣΤΟΤΗΤΑ'!X167/'3.ΡΕΥΣΤΟΤΗΤΑ'!X166)</f>
        <v>0.8326513862301298</v>
      </c>
      <c r="O166" s="10">
        <f>LN('3.ΡΕΥΣΤΟΤΗΤΑ'!Y167/'3.ΡΕΥΣΤΟΤΗΤΑ'!Y166)</f>
        <v>7.9270472013033597E-2</v>
      </c>
      <c r="P166" s="10">
        <f>LN('3.ΡΕΥΣΤΟΤΗΤΑ'!Z167/'3.ΡΕΥΣΤΟΤΗΤΑ'!Z166)</f>
        <v>2.5229985209105878</v>
      </c>
    </row>
    <row r="167" spans="1:16" x14ac:dyDescent="0.25">
      <c r="A167" s="98">
        <v>43063</v>
      </c>
      <c r="B167" s="10">
        <f>LN('3.ΡΕΥΣΤΟΤΗΤΑ'!L168/'3.ΡΕΥΣΤΟΤΗΤΑ'!L167)</f>
        <v>1.4082629940947593</v>
      </c>
      <c r="C167" s="10">
        <f>LN('3.ΡΕΥΣΤΟΤΗΤΑ'!M168/'3.ΡΕΥΣΤΟΤΗΤΑ'!M167)</f>
        <v>0.25667089650904817</v>
      </c>
      <c r="D167" s="10">
        <f>LN('3.ΡΕΥΣΤΟΤΗΤΑ'!N168/'3.ΡΕΥΣΤΟΤΗΤΑ'!N167)</f>
        <v>0.19460724404927537</v>
      </c>
      <c r="E167" s="10">
        <f>LN('3.ΡΕΥΣΤΟΤΗΤΑ'!O168/'3.ΡΕΥΣΤΟΤΗΤΑ'!O167)</f>
        <v>-1.4521793513036183</v>
      </c>
      <c r="F167" s="10">
        <f>LN('3.ΡΕΥΣΤΟΤΗΤΑ'!P168/'3.ΡΕΥΣΤΟΤΗΤΑ'!P167)</f>
        <v>-1.674949229131871E-2</v>
      </c>
      <c r="G167" s="10">
        <f>LN('3.ΡΕΥΣΤΟΤΗΤΑ'!Q168/'3.ΡΕΥΣΤΟΤΗΤΑ'!Q167)</f>
        <v>0.93611260122577178</v>
      </c>
      <c r="H167" s="10">
        <f>LN('3.ΡΕΥΣΤΟΤΗΤΑ'!R168/'3.ΡΕΥΣΤΟΤΗΤΑ'!R167)</f>
        <v>0.57257251289076605</v>
      </c>
      <c r="I167" s="10">
        <f>LN('3.ΡΕΥΣΤΟΤΗΤΑ'!S168/'3.ΡΕΥΣΤΟΤΗΤΑ'!S167)</f>
        <v>0.53599079825819618</v>
      </c>
      <c r="J167" s="10">
        <f>LN('3.ΡΕΥΣΤΟΤΗΤΑ'!T168/'3.ΡΕΥΣΤΟΤΗΤΑ'!T167)</f>
        <v>-1.0732431515530736</v>
      </c>
      <c r="K167" s="10">
        <f>LN('3.ΡΕΥΣΤΟΤΗΤΑ'!U168/'3.ΡΕΥΣΤΟΤΗΤΑ'!U167)</f>
        <v>2.22954557145645</v>
      </c>
      <c r="L167" s="10">
        <f>LN('3.ΡΕΥΣΤΟΤΗΤΑ'!V168/'3.ΡΕΥΣΤΟΤΗΤΑ'!V167)</f>
        <v>-0.89886709072690152</v>
      </c>
      <c r="M167" s="10">
        <f>LN('3.ΡΕΥΣΤΟΤΗΤΑ'!W168/'3.ΡΕΥΣΤΟΤΗΤΑ'!W167)</f>
        <v>-4.2973014962104171E-2</v>
      </c>
      <c r="N167" s="10">
        <f>LN('3.ΡΕΥΣΤΟΤΗΤΑ'!X168/'3.ΡΕΥΣΤΟΤΗΤΑ'!X167)</f>
        <v>0.46996680429314353</v>
      </c>
      <c r="O167" s="10">
        <f>LN('3.ΡΕΥΣΤΟΤΗΤΑ'!Y168/'3.ΡΕΥΣΤΟΤΗΤΑ'!Y167)</f>
        <v>-0.79714415078894096</v>
      </c>
      <c r="P167" s="10">
        <f>LN('3.ΡΕΥΣΤΟΤΗΤΑ'!Z168/'3.ΡΕΥΣΤΟΤΗΤΑ'!Z167)</f>
        <v>-1.8218831707014658</v>
      </c>
    </row>
    <row r="168" spans="1:16" x14ac:dyDescent="0.25">
      <c r="A168" s="98">
        <v>43066</v>
      </c>
      <c r="B168" s="10">
        <f>LN('3.ΡΕΥΣΤΟΤΗΤΑ'!L169/'3.ΡΕΥΣΤΟΤΗΤΑ'!L168)</f>
        <v>-0.32973482581445296</v>
      </c>
      <c r="C168" s="10">
        <f>LN('3.ΡΕΥΣΤΟΤΗΤΑ'!M169/'3.ΡΕΥΣΤΟΤΗΤΑ'!M168)</f>
        <v>0.14691381048987334</v>
      </c>
      <c r="D168" s="10">
        <f>LN('3.ΡΕΥΣΤΟΤΗΤΑ'!N169/'3.ΡΕΥΣΤΟΤΗΤΑ'!N168)</f>
        <v>0.23305914124778218</v>
      </c>
      <c r="E168" s="10">
        <f>LN('3.ΡΕΥΣΤΟΤΗΤΑ'!O169/'3.ΡΕΥΣΤΟΤΗΤΑ'!O168)</f>
        <v>0.97183428540561201</v>
      </c>
      <c r="F168" s="10">
        <f>LN('3.ΡΕΥΣΤΟΤΗΤΑ'!P169/'3.ΡΕΥΣΤΟΤΗΤΑ'!P168)</f>
        <v>-0.82180790262367986</v>
      </c>
      <c r="G168" s="10">
        <f>LN('3.ΡΕΥΣΤΟΤΗΤΑ'!Q169/'3.ΡΕΥΣΤΟΤΗΤΑ'!Q168)</f>
        <v>0.30293798689887269</v>
      </c>
      <c r="H168" s="10">
        <f>LN('3.ΡΕΥΣΤΟΤΗΤΑ'!R169/'3.ΡΕΥΣΤΟΤΗΤΑ'!R168)</f>
        <v>0.28576823372196591</v>
      </c>
      <c r="I168" s="10">
        <f>LN('3.ΡΕΥΣΤΟΤΗΤΑ'!S169/'3.ΡΕΥΣΤΟΤΗΤΑ'!S168)</f>
        <v>-0.16427572627385495</v>
      </c>
      <c r="J168" s="10">
        <f>LN('3.ΡΕΥΣΤΟΤΗΤΑ'!T169/'3.ΡΕΥΣΤΟΤΗΤΑ'!T168)</f>
        <v>0.58611711804761646</v>
      </c>
      <c r="K168" s="10">
        <f>LN('3.ΡΕΥΣΤΟΤΗΤΑ'!U169/'3.ΡΕΥΣΤΟΤΗΤΑ'!U168)</f>
        <v>-0.70887048061572855</v>
      </c>
      <c r="L168" s="10">
        <f>LN('3.ΡΕΥΣΤΟΤΗΤΑ'!V169/'3.ΡΕΥΣΤΟΤΗΤΑ'!V168)</f>
        <v>1.8018505502678212E-2</v>
      </c>
      <c r="M168" s="10">
        <f>LN('3.ΡΕΥΣΤΟΤΗΤΑ'!W169/'3.ΡΕΥΣΤΟΤΗΤΑ'!W168)</f>
        <v>0.99092087576598187</v>
      </c>
      <c r="N168" s="10">
        <f>LN('3.ΡΕΥΣΤΟΤΗΤΑ'!X169/'3.ΡΕΥΣΤΟΤΗΤΑ'!X168)</f>
        <v>0.43157435388166498</v>
      </c>
      <c r="O168" s="10">
        <f>LN('3.ΡΕΥΣΤΟΤΗΤΑ'!Y169/'3.ΡΕΥΣΤΟΤΗΤΑ'!Y168)</f>
        <v>-0.18778692966527383</v>
      </c>
      <c r="P168" s="10">
        <f>LN('3.ΡΕΥΣΤΟΤΗΤΑ'!Z169/'3.ΡΕΥΣΤΟΤΗΤΑ'!Z168)</f>
        <v>-1.0181301171334025</v>
      </c>
    </row>
    <row r="169" spans="1:16" x14ac:dyDescent="0.25">
      <c r="A169" s="98">
        <v>43067</v>
      </c>
      <c r="B169" s="10">
        <f>LN('3.ΡΕΥΣΤΟΤΗΤΑ'!L170/'3.ΡΕΥΣΤΟΤΗΤΑ'!L169)</f>
        <v>0.45871614864502008</v>
      </c>
      <c r="C169" s="10">
        <f>LN('3.ΡΕΥΣΤΟΤΗΤΑ'!M170/'3.ΡΕΥΣΤΟΤΗΤΑ'!M169)</f>
        <v>-0.59387591249488381</v>
      </c>
      <c r="D169" s="10">
        <f>LN('3.ΡΕΥΣΤΟΤΗΤΑ'!N170/'3.ΡΕΥΣΤΟΤΗΤΑ'!N169)</f>
        <v>1.595556574570054</v>
      </c>
      <c r="E169" s="10">
        <f>LN('3.ΡΕΥΣΤΟΤΗΤΑ'!O170/'3.ΡΕΥΣΤΟΤΗΤΑ'!O169)</f>
        <v>-0.59810061287075122</v>
      </c>
      <c r="F169" s="10">
        <f>LN('3.ΡΕΥΣΤΟΤΗΤΑ'!P170/'3.ΡΕΥΣΤΟΤΗΤΑ'!P169)</f>
        <v>1.1676409717716372</v>
      </c>
      <c r="G169" s="10">
        <f>LN('3.ΡΕΥΣΤΟΤΗΤΑ'!Q170/'3.ΡΕΥΣΤΟΤΗΤΑ'!Q169)</f>
        <v>0.31315138872420661</v>
      </c>
      <c r="H169" s="10">
        <f>LN('3.ΡΕΥΣΤΟΤΗΤΑ'!R170/'3.ΡΕΥΣΤΟΤΗΤΑ'!R169)</f>
        <v>-0.32439563131007704</v>
      </c>
      <c r="I169" s="10">
        <f>LN('3.ΡΕΥΣΤΟΤΗΤΑ'!S170/'3.ΡΕΥΣΤΟΤΗΤΑ'!S169)</f>
        <v>0.44881487612244797</v>
      </c>
      <c r="J169" s="10">
        <f>LN('3.ΡΕΥΣΤΟΤΗΤΑ'!T170/'3.ΡΕΥΣΤΟΤΗΤΑ'!T169)</f>
        <v>-0.52176854331859412</v>
      </c>
      <c r="K169" s="10">
        <f>LN('3.ΡΕΥΣΤΟΤΗΤΑ'!U170/'3.ΡΕΥΣΤΟΤΗΤΑ'!U169)</f>
        <v>0.53595758295613538</v>
      </c>
      <c r="L169" s="10">
        <f>LN('3.ΡΕΥΣΤΟΤΗΤΑ'!V170/'3.ΡΕΥΣΤΟΤΗΤΑ'!V169)</f>
        <v>0.63252953416561075</v>
      </c>
      <c r="M169" s="10">
        <f>LN('3.ΡΕΥΣΤΟΤΗΤΑ'!W170/'3.ΡΕΥΣΤΟΤΗΤΑ'!W169)</f>
        <v>0.51214705049806752</v>
      </c>
      <c r="N169" s="10">
        <f>LN('3.ΡΕΥΣΤΟΤΗΤΑ'!X170/'3.ΡΕΥΣΤΟΤΗΤΑ'!X169)</f>
        <v>-4.9017408356247835E-2</v>
      </c>
      <c r="O169" s="10">
        <f>LN('3.ΡΕΥΣΤΟΤΗΤΑ'!Y170/'3.ΡΕΥΣΤΟΤΗΤΑ'!Y169)</f>
        <v>-0.25945746815129056</v>
      </c>
      <c r="P169" s="10">
        <f>LN('3.ΡΕΥΣΤΟΤΗΤΑ'!Z170/'3.ΡΕΥΣΤΟΤΗΤΑ'!Z169)</f>
        <v>1.6472042766593984</v>
      </c>
    </row>
    <row r="170" spans="1:16" x14ac:dyDescent="0.25">
      <c r="A170" s="98">
        <v>43068</v>
      </c>
      <c r="B170" s="10">
        <f>LN('3.ΡΕΥΣΤΟΤΗΤΑ'!L171/'3.ΡΕΥΣΤΟΤΗΤΑ'!L170)</f>
        <v>1.1702175994301083</v>
      </c>
      <c r="C170" s="10">
        <f>LN('3.ΡΕΥΣΤΟΤΗΤΑ'!M171/'3.ΡΕΥΣΤΟΤΗΤΑ'!M170)</f>
        <v>1.3424793562039805</v>
      </c>
      <c r="D170" s="10">
        <f>LN('3.ΡΕΥΣΤΟΤΗΤΑ'!N171/'3.ΡΕΥΣΤΟΤΗΤΑ'!N170)</f>
        <v>-0.39303006298106802</v>
      </c>
      <c r="E170" s="10">
        <f>LN('3.ΡΕΥΣΤΟΤΗΤΑ'!O171/'3.ΡΕΥΣΤΟΤΗΤΑ'!O170)</f>
        <v>0.49907605561025786</v>
      </c>
      <c r="F170" s="10">
        <f>LN('3.ΡΕΥΣΤΟΤΗΤΑ'!P171/'3.ΡΕΥΣΤΟΤΗΤΑ'!P170)</f>
        <v>1.4002445328339368</v>
      </c>
      <c r="G170" s="10">
        <f>LN('3.ΡΕΥΣΤΟΤΗΤΑ'!Q171/'3.ΡΕΥΣΤΟΤΗΤΑ'!Q170)</f>
        <v>-0.60040716477173628</v>
      </c>
      <c r="H170" s="10">
        <f>LN('3.ΡΕΥΣΤΟΤΗΤΑ'!R171/'3.ΡΕΥΣΤΟΤΗΤΑ'!R170)</f>
        <v>0.17869257691807569</v>
      </c>
      <c r="I170" s="10">
        <f>LN('3.ΡΕΥΣΤΟΤΗΤΑ'!S171/'3.ΡΕΥΣΤΟΤΗΤΑ'!S170)</f>
        <v>0.20681316231165384</v>
      </c>
      <c r="J170" s="10">
        <f>LN('3.ΡΕΥΣΤΟΤΗΤΑ'!T171/'3.ΡΕΥΣΤΟΤΗΤΑ'!T170)</f>
        <v>0.16769813851518239</v>
      </c>
      <c r="K170" s="10">
        <f>LN('3.ΡΕΥΣΤΟΤΗΤΑ'!U171/'3.ΡΕΥΣΤΟΤΗΤΑ'!U170)</f>
        <v>1.0121326371400903</v>
      </c>
      <c r="L170" s="10">
        <f>LN('3.ΡΕΥΣΤΟΤΗΤΑ'!V171/'3.ΡΕΥΣΤΟΤΗΤΑ'!V170)</f>
        <v>0.85140589202977768</v>
      </c>
      <c r="M170" s="10">
        <f>LN('3.ΡΕΥΣΤΟΤΗΤΑ'!W171/'3.ΡΕΥΣΤΟΤΗΤΑ'!W170)</f>
        <v>-0.54856799624525776</v>
      </c>
      <c r="N170" s="10">
        <f>LN('3.ΡΕΥΣΤΟΤΗΤΑ'!X171/'3.ΡΕΥΣΤΟΤΗΤΑ'!X170)</f>
        <v>0.14547389443676081</v>
      </c>
      <c r="O170" s="10">
        <f>LN('3.ΡΕΥΣΤΟΤΗΤΑ'!Y171/'3.ΡΕΥΣΤΟΤΗΤΑ'!Y170)</f>
        <v>-1.0414817330853503</v>
      </c>
      <c r="P170" s="10">
        <f>LN('3.ΡΕΥΣΤΟΤΗΤΑ'!Z171/'3.ΡΕΥΣΤΟΤΗΤΑ'!Z170)</f>
        <v>-1.3935980029281689</v>
      </c>
    </row>
    <row r="171" spans="1:16" x14ac:dyDescent="0.25">
      <c r="A171" s="98">
        <v>43069</v>
      </c>
      <c r="B171" s="10">
        <f>LN('3.ΡΕΥΣΤΟΤΗΤΑ'!L172/'3.ΡΕΥΣΤΟΤΗΤΑ'!L171)</f>
        <v>-0.70239497148398522</v>
      </c>
      <c r="C171" s="10">
        <f>LN('3.ΡΕΥΣΤΟΤΗΤΑ'!M172/'3.ΡΕΥΣΤΟΤΗΤΑ'!M171)</f>
        <v>-0.58093824268276562</v>
      </c>
      <c r="D171" s="10">
        <f>LN('3.ΡΕΥΣΤΟΤΗΤΑ'!N172/'3.ΡΕΥΣΤΟΤΗΤΑ'!N171)</f>
        <v>0.38374347302512629</v>
      </c>
      <c r="E171" s="10">
        <f>LN('3.ΡΕΥΣΤΟΤΗΤΑ'!O172/'3.ΡΕΥΣΤΟΤΗΤΑ'!O171)</f>
        <v>3.0002100120609165E-2</v>
      </c>
      <c r="F171" s="10">
        <f>LN('3.ΡΕΥΣΤΟΤΗΤΑ'!P172/'3.ΡΕΥΣΤΟΤΗΤΑ'!P171)</f>
        <v>-0.19953584871347751</v>
      </c>
      <c r="G171" s="10">
        <f>LN('3.ΡΕΥΣΤΟΤΗΤΑ'!Q172/'3.ΡΕΥΣΤΟΤΗΤΑ'!Q171)</f>
        <v>1.4492562015666004</v>
      </c>
      <c r="H171" s="10">
        <f>LN('3.ΡΕΥΣΤΟΤΗΤΑ'!R172/'3.ΡΕΥΣΤΟΤΗΤΑ'!R171)</f>
        <v>1.6438592403567271</v>
      </c>
      <c r="I171" s="10">
        <f>LN('3.ΡΕΥΣΤΟΤΗΤΑ'!S172/'3.ΡΕΥΣΤΟΤΗΤΑ'!S171)</f>
        <v>-0.16967977368722353</v>
      </c>
      <c r="J171" s="10">
        <f>LN('3.ΡΕΥΣΤΟΤΗΤΑ'!T172/'3.ΡΕΥΣΤΟΤΗΤΑ'!T171)</f>
        <v>1.620813663585861</v>
      </c>
      <c r="K171" s="10">
        <f>LN('3.ΡΕΥΣΤΟΤΗΤΑ'!U172/'3.ΡΕΥΣΤΟΤΗΤΑ'!U171)</f>
        <v>-0.6718121383063923</v>
      </c>
      <c r="L171" s="10">
        <f>LN('3.ΡΕΥΣΤΟΤΗΤΑ'!V172/'3.ΡΕΥΣΤΟΤΗΤΑ'!V171)</f>
        <v>-1.2967892172518585</v>
      </c>
      <c r="M171" s="10">
        <f>LN('3.ΡΕΥΣΤΟΤΗΤΑ'!W172/'3.ΡΕΥΣΤΟΤΗΤΑ'!W171)</f>
        <v>0.86979344885716492</v>
      </c>
      <c r="N171" s="10">
        <f>LN('3.ΡΕΥΣΤΟΤΗΤΑ'!X172/'3.ΡΕΥΣΤΟΤΗΤΑ'!X171)</f>
        <v>0.30136568051931439</v>
      </c>
      <c r="O171" s="10">
        <f>LN('3.ΡΕΥΣΤΟΤΗΤΑ'!Y172/'3.ΡΕΥΣΤΟΤΗΤΑ'!Y171)</f>
        <v>1.8525280170203591</v>
      </c>
      <c r="P171" s="10">
        <f>LN('3.ΡΕΥΣΤΟΤΗΤΑ'!Z172/'3.ΡΕΥΣΤΟΤΗΤΑ'!Z171)</f>
        <v>1.4325973864100023</v>
      </c>
    </row>
    <row r="172" spans="1:16" x14ac:dyDescent="0.25">
      <c r="A172" s="98">
        <v>43070</v>
      </c>
      <c r="B172" s="10">
        <f>LN('3.ΡΕΥΣΤΟΤΗΤΑ'!L173/'3.ΡΕΥΣΤΟΤΗΤΑ'!L172)</f>
        <v>-0.94889555945995108</v>
      </c>
      <c r="C172" s="10">
        <f>LN('3.ΡΕΥΣΤΟΤΗΤΑ'!M173/'3.ΡΕΥΣΤΟΤΗΤΑ'!M172)</f>
        <v>-0.35336242987508953</v>
      </c>
      <c r="D172" s="10">
        <f>LN('3.ΡΕΥΣΤΟΤΗΤΑ'!N173/'3.ΡΕΥΣΤΟΤΗΤΑ'!N172)</f>
        <v>-1.0302340103739671</v>
      </c>
      <c r="E172" s="10">
        <f>LN('3.ΡΕΥΣΤΟΤΗΤΑ'!O173/'3.ΡΕΥΣΤΟΤΗΤΑ'!O172)</f>
        <v>0.1132240718720418</v>
      </c>
      <c r="F172" s="10">
        <f>LN('3.ΡΕΥΣΤΟΤΗΤΑ'!P173/'3.ΡΕΥΣΤΟΤΗΤΑ'!P172)</f>
        <v>-1.2497405299541986</v>
      </c>
      <c r="G172" s="10">
        <f>LN('3.ΡΕΥΣΤΟΤΗΤΑ'!Q173/'3.ΡΕΥΣΤΟΤΗΤΑ'!Q172)</f>
        <v>-0.72944753911488314</v>
      </c>
      <c r="H172" s="10">
        <f>LN('3.ΡΕΥΣΤΟΤΗΤΑ'!R173/'3.ΡΕΥΣΤΟΤΗΤΑ'!R172)</f>
        <v>-1.7660366297064445</v>
      </c>
      <c r="I172" s="10">
        <f>LN('3.ΡΕΥΣΤΟΤΗΤΑ'!S173/'3.ΡΕΥΣΤΟΤΗΤΑ'!S172)</f>
        <v>0.42396795783584723</v>
      </c>
      <c r="J172" s="10">
        <f>LN('3.ΡΕΥΣΤΟΤΗΤΑ'!T173/'3.ΡΕΥΣΤΟΤΗΤΑ'!T172)</f>
        <v>-0.95368069484660878</v>
      </c>
      <c r="K172" s="10">
        <f>LN('3.ΡΕΥΣΤΟΤΗΤΑ'!U173/'3.ΡΕΥΣΤΟΤΗΤΑ'!U172)</f>
        <v>0.80089164887150155</v>
      </c>
      <c r="L172" s="10">
        <f>LN('3.ΡΕΥΣΤΟΤΗΤΑ'!V173/'3.ΡΕΥΣΤΟΤΗΤΑ'!V172)</f>
        <v>0.17451627650624146</v>
      </c>
      <c r="M172" s="10">
        <f>LN('3.ΡΕΥΣΤΟΤΗΤΑ'!W173/'3.ΡΕΥΣΤΟΤΗΤΑ'!W172)</f>
        <v>-0.46032743423158734</v>
      </c>
      <c r="N172" s="10">
        <f>LN('3.ΡΕΥΣΤΟΤΗΤΑ'!X173/'3.ΡΕΥΣΤΟΤΗΤΑ'!X172)</f>
        <v>-0.79026256377900617</v>
      </c>
      <c r="O172" s="10">
        <f>LN('3.ΡΕΥΣΤΟΤΗΤΑ'!Y173/'3.ΡΕΥΣΤΟΤΗΤΑ'!Y172)</f>
        <v>-0.60549844505934103</v>
      </c>
      <c r="P172" s="10">
        <f>LN('3.ΡΕΥΣΤΟΤΗΤΑ'!Z173/'3.ΡΕΥΣΤΟΤΗΤΑ'!Z172)</f>
        <v>1.6797428568046169</v>
      </c>
    </row>
    <row r="173" spans="1:16" x14ac:dyDescent="0.25">
      <c r="A173" s="98">
        <v>43073</v>
      </c>
      <c r="B173" s="10">
        <f>LN('3.ΡΕΥΣΤΟΤΗΤΑ'!L174/'3.ΡΕΥΣΤΟΤΗΤΑ'!L173)</f>
        <v>-3.5238732490723311E-2</v>
      </c>
      <c r="C173" s="10">
        <f>LN('3.ΡΕΥΣΤΟΤΗΤΑ'!M174/'3.ΡΕΥΣΤΟΤΗΤΑ'!M173)</f>
        <v>-0.23578942295236943</v>
      </c>
      <c r="D173" s="10">
        <f>LN('3.ΡΕΥΣΤΟΤΗΤΑ'!N174/'3.ΡΕΥΣΤΟΤΗΤΑ'!N173)</f>
        <v>-0.38012737682856079</v>
      </c>
      <c r="E173" s="10">
        <f>LN('3.ΡΕΥΣΤΟΤΗΤΑ'!O174/'3.ΡΕΥΣΤΟΤΗΤΑ'!O173)</f>
        <v>-0.66946780623331303</v>
      </c>
      <c r="F173" s="10">
        <f>LN('3.ΡΕΥΣΤΟΤΗΤΑ'!P174/'3.ΡΕΥΣΤΟΤΗΤΑ'!P173)</f>
        <v>-0.31574042479607572</v>
      </c>
      <c r="G173" s="10">
        <f>LN('3.ΡΕΥΣΤΟΤΗΤΑ'!Q174/'3.ΡΕΥΣΤΟΤΗΤΑ'!Q173)</f>
        <v>-0.52288673750334647</v>
      </c>
      <c r="H173" s="10">
        <f>LN('3.ΡΕΥΣΤΟΤΗΤΑ'!R174/'3.ΡΕΥΣΤΟΤΗΤΑ'!R173)</f>
        <v>0.18859549060568787</v>
      </c>
      <c r="I173" s="10">
        <f>LN('3.ΡΕΥΣΤΟΤΗΤΑ'!S174/'3.ΡΕΥΣΤΟΤΗΤΑ'!S173)</f>
        <v>6.7852885407178556E-2</v>
      </c>
      <c r="J173" s="10">
        <f>LN('3.ΡΕΥΣΤΟΤΗΤΑ'!T174/'3.ΡΕΥΣΤΟΤΗΤΑ'!T173)</f>
        <v>-0.73982997581493681</v>
      </c>
      <c r="K173" s="10">
        <f>LN('3.ΡΕΥΣΤΟΤΗΤΑ'!U174/'3.ΡΕΥΣΤΟΤΗΤΑ'!U173)</f>
        <v>-0.36647378886006393</v>
      </c>
      <c r="L173" s="10">
        <f>LN('3.ΡΕΥΣΤΟΤΗΤΑ'!V174/'3.ΡΕΥΣΤΟΤΗΤΑ'!V173)</f>
        <v>0.24455448365770163</v>
      </c>
      <c r="M173" s="10">
        <f>LN('3.ΡΕΥΣΤΟΤΗΤΑ'!W174/'3.ΡΕΥΣΤΟΤΗΤΑ'!W173)</f>
        <v>-0.72291242059990424</v>
      </c>
      <c r="N173" s="10">
        <f>LN('3.ΡΕΥΣΤΟΤΗΤΑ'!X174/'3.ΡΕΥΣΤΟΤΗΤΑ'!X173)</f>
        <v>0.17869259356878725</v>
      </c>
      <c r="O173" s="10">
        <f>LN('3.ΡΕΥΣΤΟΤΗΤΑ'!Y174/'3.ΡΕΥΣΤΟΤΗΤΑ'!Y173)</f>
        <v>5.7738524379554443E-2</v>
      </c>
      <c r="P173" s="10">
        <f>LN('3.ΡΕΥΣΤΟΤΗΤΑ'!Z174/'3.ΡΕΥΣΤΟΤΗΤΑ'!Z173)</f>
        <v>-1.5862691160105296</v>
      </c>
    </row>
    <row r="174" spans="1:16" x14ac:dyDescent="0.25">
      <c r="A174" s="98">
        <v>43074</v>
      </c>
      <c r="B174" s="10">
        <f>LN('3.ΡΕΥΣΤΟΤΗΤΑ'!L175/'3.ΡΕΥΣΤΟΤΗΤΑ'!L174)</f>
        <v>1.4160118346950368</v>
      </c>
      <c r="C174" s="10">
        <f>LN('3.ΡΕΥΣΤΟΤΗΤΑ'!M175/'3.ΡΕΥΣΤΟΤΗΤΑ'!M174)</f>
        <v>-0.24952056592722505</v>
      </c>
      <c r="D174" s="10">
        <f>LN('3.ΡΕΥΣΤΟΤΗΤΑ'!N175/'3.ΡΕΥΣΤΟΤΗΤΑ'!N174)</f>
        <v>2.2192541567348303</v>
      </c>
      <c r="E174" s="10">
        <f>LN('3.ΡΕΥΣΤΟΤΗΤΑ'!O175/'3.ΡΕΥΣΤΟΤΗΤΑ'!O174)</f>
        <v>-9.0755567300975462E-2</v>
      </c>
      <c r="F174" s="10">
        <f>LN('3.ΡΕΥΣΤΟΤΗΤΑ'!P175/'3.ΡΕΥΣΤΟΤΗΤΑ'!P174)</f>
        <v>-0.11956807289706248</v>
      </c>
      <c r="G174" s="10">
        <f>LN('3.ΡΕΥΣΤΟΤΗΤΑ'!Q175/'3.ΡΕΥΣΤΟΤΗΤΑ'!Q174)</f>
        <v>0.92181801996280188</v>
      </c>
      <c r="H174" s="10">
        <f>LN('3.ΡΕΥΣΤΟΤΗΤΑ'!R175/'3.ΡΕΥΣΤΟΤΗΤΑ'!R174)</f>
        <v>-0.3831715117114618</v>
      </c>
      <c r="I174" s="10">
        <f>LN('3.ΡΕΥΣΤΟΤΗΤΑ'!S175/'3.ΡΕΥΣΤΟΤΗΤΑ'!S174)</f>
        <v>-0.13181253129014761</v>
      </c>
      <c r="J174" s="10">
        <f>LN('3.ΡΕΥΣΤΟΤΗΤΑ'!T175/'3.ΡΕΥΣΤΟΤΗΤΑ'!T174)</f>
        <v>-0.26156377302910316</v>
      </c>
      <c r="K174" s="10">
        <f>LN('3.ΡΕΥΣΤΟΤΗΤΑ'!U175/'3.ΡΕΥΣΤΟΤΗΤΑ'!U174)</f>
        <v>-1.6804876512799674</v>
      </c>
      <c r="L174" s="10">
        <f>LN('3.ΡΕΥΣΤΟΤΗΤΑ'!V175/'3.ΡΕΥΣΤΟΤΗΤΑ'!V174)</f>
        <v>-0.18803543945565288</v>
      </c>
      <c r="M174" s="10">
        <f>LN('3.ΡΕΥΣΤΟΤΗΤΑ'!W175/'3.ΡΕΥΣΤΟΤΗΤΑ'!W174)</f>
        <v>0.12964148812434534</v>
      </c>
      <c r="N174" s="10">
        <f>LN('3.ΡΕΥΣΤΟΤΗΤΑ'!X175/'3.ΡΕΥΣΤΟΤΗΤΑ'!X174)</f>
        <v>-1.1341863325868033</v>
      </c>
      <c r="O174" s="10">
        <f>LN('3.ΡΕΥΣΤΟΤΗΤΑ'!Y175/'3.ΡΕΥΣΤΟΤΗΤΑ'!Y174)</f>
        <v>-6.0668779636490922E-2</v>
      </c>
      <c r="P174" s="10">
        <f>LN('3.ΡΕΥΣΤΟΤΗΤΑ'!Z175/'3.ΡΕΥΣΤΟΤΗΤΑ'!Z174)</f>
        <v>-2.445093168389739</v>
      </c>
    </row>
    <row r="175" spans="1:16" x14ac:dyDescent="0.25">
      <c r="A175" s="98">
        <v>43075</v>
      </c>
      <c r="B175" s="10">
        <f>LN('3.ΡΕΥΣΤΟΤΗΤΑ'!L176/'3.ΡΕΥΣΤΟΤΗΤΑ'!L175)</f>
        <v>-0.98466534545837892</v>
      </c>
      <c r="C175" s="10">
        <f>LN('3.ΡΕΥΣΤΟΤΗΤΑ'!M176/'3.ΡΕΥΣΤΟΤΗΤΑ'!M175)</f>
        <v>1.0484789802284704</v>
      </c>
      <c r="D175" s="10">
        <f>LN('3.ΡΕΥΣΤΟΤΗΤΑ'!N176/'3.ΡΕΥΣΤΟΤΗΤΑ'!N175)</f>
        <v>8.8677920984996092E-2</v>
      </c>
      <c r="E175" s="10">
        <f>LN('3.ΡΕΥΣΤΟΤΗΤΑ'!O176/'3.ΡΕΥΣΤΟΤΗΤΑ'!O175)</f>
        <v>0.18567787983862419</v>
      </c>
      <c r="F175" s="10">
        <f>LN('3.ΡΕΥΣΤΟΤΗΤΑ'!P176/'3.ΡΕΥΣΤΟΤΗΤΑ'!P175)</f>
        <v>1.0029049204317224</v>
      </c>
      <c r="G175" s="10">
        <f>LN('3.ΡΕΥΣΤΟΤΗΤΑ'!Q176/'3.ΡΕΥΣΤΟΤΗΤΑ'!Q175)</f>
        <v>-0.16414898618204629</v>
      </c>
      <c r="H175" s="10">
        <f>LN('3.ΡΕΥΣΤΟΤΗΤΑ'!R176/'3.ΡΕΥΣΤΟΤΗΤΑ'!R175)</f>
        <v>-0.14165146372478984</v>
      </c>
      <c r="I175" s="10">
        <f>LN('3.ΡΕΥΣΤΟΤΗΤΑ'!S176/'3.ΡΕΥΣΤΟΤΗΤΑ'!S175)</f>
        <v>-0.26099095132408257</v>
      </c>
      <c r="J175" s="10">
        <f>LN('3.ΡΕΥΣΤΟΤΗΤΑ'!T176/'3.ΡΕΥΣΤΟΤΗΤΑ'!T175)</f>
        <v>1.5246326241197108</v>
      </c>
      <c r="K175" s="10">
        <f>LN('3.ΡΕΥΣΤΟΤΗΤΑ'!U176/'3.ΡΕΥΣΤΟΤΗΤΑ'!U175)</f>
        <v>0.39111726508314937</v>
      </c>
      <c r="L175" s="10">
        <f>LN('3.ΡΕΥΣΤΟΤΗΤΑ'!V176/'3.ΡΕΥΣΤΟΤΗΤΑ'!V175)</f>
        <v>0.18205215034371452</v>
      </c>
      <c r="M175" s="10">
        <f>LN('3.ΡΕΥΣΤΟΤΗΤΑ'!W176/'3.ΡΕΥΣΤΟΤΗΤΑ'!W175)</f>
        <v>0.26342802213497268</v>
      </c>
      <c r="N175" s="10">
        <f>LN('3.ΡΕΥΣΤΟΤΗΤΑ'!X176/'3.ΡΕΥΣΤΟΤΗΤΑ'!X175)</f>
        <v>0.65777221070515091</v>
      </c>
      <c r="O175" s="10">
        <f>LN('3.ΡΕΥΣΤΟΤΗΤΑ'!Y176/'3.ΡΕΥΣΤΟΤΗΤΑ'!Y175)</f>
        <v>0.48076666234298832</v>
      </c>
      <c r="P175" s="10">
        <f>LN('3.ΡΕΥΣΤΟΤΗΤΑ'!Z176/'3.ΡΕΥΣΤΟΤΗΤΑ'!Z175)</f>
        <v>0.65392646740666405</v>
      </c>
    </row>
    <row r="176" spans="1:16" x14ac:dyDescent="0.25">
      <c r="A176" s="98">
        <v>43076</v>
      </c>
      <c r="B176" s="10">
        <f>LN('3.ΡΕΥΣΤΟΤΗΤΑ'!L177/'3.ΡΕΥΣΤΟΤΗΤΑ'!L176)</f>
        <v>-9.9652781125776621E-2</v>
      </c>
      <c r="C176" s="10">
        <f>LN('3.ΡΕΥΣΤΟΤΗΤΑ'!M177/'3.ΡΕΥΣΤΟΤΗΤΑ'!M176)</f>
        <v>-1.4620222928713453</v>
      </c>
      <c r="D176" s="10">
        <f>LN('3.ΡΕΥΣΤΟΤΗΤΑ'!N177/'3.ΡΕΥΣΤΟΤΗΤΑ'!N176)</f>
        <v>-2.9192092807905605</v>
      </c>
      <c r="E176" s="10">
        <f>LN('3.ΡΕΥΣΤΟΤΗΤΑ'!O177/'3.ΡΕΥΣΤΟΤΗΤΑ'!O176)</f>
        <v>-0.32391820951919986</v>
      </c>
      <c r="F176" s="10">
        <f>LN('3.ΡΕΥΣΤΟΤΗΤΑ'!P177/'3.ΡΕΥΣΤΟΤΗΤΑ'!P176)</f>
        <v>-0.80717625674807392</v>
      </c>
      <c r="G176" s="10">
        <f>LN('3.ΡΕΥΣΤΟΤΗΤΑ'!Q177/'3.ΡΕΥΣΤΟΤΗΤΑ'!Q176)</f>
        <v>-0.80709610984945801</v>
      </c>
      <c r="H176" s="10">
        <f>LN('3.ΡΕΥΣΤΟΤΗΤΑ'!R177/'3.ΡΕΥΣΤΟΤΗΤΑ'!R176)</f>
        <v>0.11318762751928506</v>
      </c>
      <c r="I176" s="10">
        <f>LN('3.ΡΕΥΣΤΟΤΗΤΑ'!S177/'3.ΡΕΥΣΤΟΤΗΤΑ'!S176)</f>
        <v>-0.74603435987919897</v>
      </c>
      <c r="J176" s="10">
        <f>LN('3.ΡΕΥΣΤΟΤΗΤΑ'!T177/'3.ΡΕΥΣΤΟΤΗΤΑ'!T176)</f>
        <v>-0.34254795826559253</v>
      </c>
      <c r="K176" s="10">
        <f>LN('3.ΡΕΥΣΤΟΤΗΤΑ'!U177/'3.ΡΕΥΣΤΟΤΗΤΑ'!U176)</f>
        <v>-0.45831725305597276</v>
      </c>
      <c r="L176" s="10">
        <f>LN('3.ΡΕΥΣΤΟΤΗΤΑ'!V177/'3.ΡΕΥΣΤΟΤΗΤΑ'!V176)</f>
        <v>-0.97200931248598366</v>
      </c>
      <c r="M176" s="10">
        <f>LN('3.ΡΕΥΣΤΟΤΗΤΑ'!W177/'3.ΡΕΥΣΤΟΤΗΤΑ'!W176)</f>
        <v>0.11098724398951872</v>
      </c>
      <c r="N176" s="10">
        <f>LN('3.ΡΕΥΣΤΟΤΗΤΑ'!X177/'3.ΡΕΥΣΤΟΤΗΤΑ'!X176)</f>
        <v>-0.39963973349391069</v>
      </c>
      <c r="O176" s="10">
        <f>LN('3.ΡΕΥΣΤΟΤΗΤΑ'!Y177/'3.ΡΕΥΣΤΟΤΗΤΑ'!Y176)</f>
        <v>-1.7049379957047341</v>
      </c>
      <c r="P176" s="10">
        <f>LN('3.ΡΕΥΣΤΟΤΗΤΑ'!Z177/'3.ΡΕΥΣΤΟΤΗΤΑ'!Z176)</f>
        <v>0.81732945045835936</v>
      </c>
    </row>
    <row r="177" spans="1:16" x14ac:dyDescent="0.25">
      <c r="A177" s="98">
        <v>43077</v>
      </c>
      <c r="B177" s="10">
        <f>LN('3.ΡΕΥΣΤΟΤΗΤΑ'!L178/'3.ΡΕΥΣΤΟΤΗΤΑ'!L177)</f>
        <v>-0.85646347734990491</v>
      </c>
      <c r="C177" s="10">
        <f>LN('3.ΡΕΥΣΤΟΤΗΤΑ'!M178/'3.ΡΕΥΣΤΟΤΗΤΑ'!M177)</f>
        <v>1.3618719942227884</v>
      </c>
      <c r="D177" s="10">
        <f>LN('3.ΡΕΥΣΤΟΤΗΤΑ'!N178/'3.ΡΕΥΣΤΟΤΗΤΑ'!N177)</f>
        <v>-0.39011953843350394</v>
      </c>
      <c r="E177" s="10">
        <f>LN('3.ΡΕΥΣΤΟΤΗΤΑ'!O178/'3.ΡΕΥΣΤΟΤΗΤΑ'!O177)</f>
        <v>0.26608876869287168</v>
      </c>
      <c r="F177" s="10">
        <f>LN('3.ΡΕΥΣΤΟΤΗΤΑ'!P178/'3.ΡΕΥΣΤΟΤΗΤΑ'!P177)</f>
        <v>-0.16907069559037732</v>
      </c>
      <c r="G177" s="10">
        <f>LN('3.ΡΕΥΣΤΟΤΗΤΑ'!Q178/'3.ΡΕΥΣΤΟΤΗΤΑ'!Q177)</f>
        <v>-0.37227013611997728</v>
      </c>
      <c r="H177" s="10">
        <f>LN('3.ΡΕΥΣΤΟΤΗΤΑ'!R178/'3.ΡΕΥΣΤΟΤΗΤΑ'!R177)</f>
        <v>-0.47940914159820991</v>
      </c>
      <c r="I177" s="10">
        <f>LN('3.ΡΕΥΣΤΟΤΗΤΑ'!S178/'3.ΡΕΥΣΤΟΤΗΤΑ'!S177)</f>
        <v>1.3149878125849088</v>
      </c>
      <c r="J177" s="10">
        <f>LN('3.ΡΕΥΣΤΟΤΗΤΑ'!T178/'3.ΡΕΥΣΤΟΤΗΤΑ'!T177)</f>
        <v>0.2496336457319242</v>
      </c>
      <c r="K177" s="10">
        <f>LN('3.ΡΕΥΣΤΟΤΗΤΑ'!U178/'3.ΡΕΥΣΤΟΤΗΤΑ'!U177)</f>
        <v>0.73122007265570088</v>
      </c>
      <c r="L177" s="10">
        <f>LN('3.ΡΕΥΣΤΟΤΗΤΑ'!V178/'3.ΡΕΥΣΤΟΤΗΤΑ'!V177)</f>
        <v>0.70745035730609374</v>
      </c>
      <c r="M177" s="10">
        <f>LN('3.ΡΕΥΣΤΟΤΗΤΑ'!W178/'3.ΡΕΥΣΤΟΤΗΤΑ'!W177)</f>
        <v>0.40629200779887004</v>
      </c>
      <c r="N177" s="10">
        <f>LN('3.ΡΕΥΣΤΟΤΗΤΑ'!X178/'3.ΡΕΥΣΤΟΤΗΤΑ'!X177)</f>
        <v>0.80311566207920693</v>
      </c>
      <c r="O177" s="10">
        <f>LN('3.ΡΕΥΣΤΟΤΗΤΑ'!Y178/'3.ΡΕΥΣΤΟΤΗΤΑ'!Y177)</f>
        <v>-0.21660739130652951</v>
      </c>
      <c r="P177" s="10">
        <f>LN('3.ΡΕΥΣΤΟΤΗΤΑ'!Z178/'3.ΡΕΥΣΤΟΤΗΤΑ'!Z177)</f>
        <v>-6.2334298526627796</v>
      </c>
    </row>
    <row r="178" spans="1:16" x14ac:dyDescent="0.25">
      <c r="A178" s="98">
        <v>43080</v>
      </c>
      <c r="B178" s="10">
        <f>LN('3.ΡΕΥΣΤΟΤΗΤΑ'!L179/'3.ΡΕΥΣΤΟΤΗΤΑ'!L178)</f>
        <v>0.67569934618081517</v>
      </c>
      <c r="C178" s="10">
        <f>LN('3.ΡΕΥΣΤΟΤΗΤΑ'!M179/'3.ΡΕΥΣΤΟΤΗΤΑ'!M178)</f>
        <v>-0.26796448494924446</v>
      </c>
      <c r="D178" s="10">
        <f>LN('3.ΡΕΥΣΤΟΤΗΤΑ'!N179/'3.ΡΕΥΣΤΟΤΗΤΑ'!N178)</f>
        <v>1.557610144490267</v>
      </c>
      <c r="E178" s="10">
        <f>LN('3.ΡΕΥΣΤΟΤΗΤΑ'!O179/'3.ΡΕΥΣΤΟΤΗΤΑ'!O178)</f>
        <v>-0.35304706321297452</v>
      </c>
      <c r="F178" s="10">
        <f>LN('3.ΡΕΥΣΤΟΤΗΤΑ'!P179/'3.ΡΕΥΣΤΟΤΗΤΑ'!P178)</f>
        <v>-0.61525219810036713</v>
      </c>
      <c r="G178" s="10">
        <f>LN('3.ΡΕΥΣΤΟΤΗΤΑ'!Q179/'3.ΡΕΥΣΤΟΤΗΤΑ'!Q178)</f>
        <v>-0.29631371812404528</v>
      </c>
      <c r="H178" s="10">
        <f>LN('3.ΡΕΥΣΤΟΤΗΤΑ'!R179/'3.ΡΕΥΣΤΟΤΗΤΑ'!R178)</f>
        <v>0.3479356870767602</v>
      </c>
      <c r="I178" s="10">
        <f>LN('3.ΡΕΥΣΤΟΤΗΤΑ'!S179/'3.ΡΕΥΣΤΟΤΗΤΑ'!S178)</f>
        <v>-1.0935979405294689</v>
      </c>
      <c r="J178" s="10">
        <f>LN('3.ΡΕΥΣΤΟΤΗΤΑ'!T179/'3.ΡΕΥΣΤΟΤΗΤΑ'!T178)</f>
        <v>-1.0305606643897005</v>
      </c>
      <c r="K178" s="10">
        <f>LN('3.ΡΕΥΣΤΟΤΗΤΑ'!U179/'3.ΡΕΥΣΤΟΤΗΤΑ'!U178)</f>
        <v>-0.52944813586399253</v>
      </c>
      <c r="L178" s="10">
        <f>LN('3.ΡΕΥΣΤΟΤΗΤΑ'!V179/'3.ΡΕΥΣΤΟΤΗΤΑ'!V178)</f>
        <v>-0.37134816555704375</v>
      </c>
      <c r="M178" s="10">
        <f>LN('3.ΡΕΥΣΤΟΤΗΤΑ'!W179/'3.ΡΕΥΣΤΟΤΗΤΑ'!W178)</f>
        <v>-1.4483857034849388</v>
      </c>
      <c r="N178" s="10">
        <f>LN('3.ΡΕΥΣΤΟΤΗΤΑ'!X179/'3.ΡΕΥΣΤΟΤΗΤΑ'!X178)</f>
        <v>-0.3056433790154478</v>
      </c>
      <c r="O178" s="10">
        <f>LN('3.ΡΕΥΣΤΟΤΗΤΑ'!Y179/'3.ΡΕΥΣΤΟΤΗΤΑ'!Y178)</f>
        <v>0.33056593524767236</v>
      </c>
      <c r="P178" s="10">
        <f>LN('3.ΡΕΥΣΤΟΤΗΤΑ'!Z179/'3.ΡΕΥΣΤΟΤΗΤΑ'!Z178)</f>
        <v>7.4794690192585511</v>
      </c>
    </row>
    <row r="179" spans="1:16" x14ac:dyDescent="0.25">
      <c r="A179" s="98">
        <v>43081</v>
      </c>
      <c r="B179" s="10">
        <f>LN('3.ΡΕΥΣΤΟΤΗΤΑ'!L180/'3.ΡΕΥΣΤΟΤΗΤΑ'!L179)</f>
        <v>0.73989490882248721</v>
      </c>
      <c r="C179" s="10">
        <f>LN('3.ΡΕΥΣΤΟΤΗΤΑ'!M180/'3.ΡΕΥΣΤΟΤΗΤΑ'!M179)</f>
        <v>-1.0193849056962497E-2</v>
      </c>
      <c r="D179" s="10">
        <f>LN('3.ΡΕΥΣΤΟΤΗΤΑ'!N180/'3.ΡΕΥΣΤΟΤΗΤΑ'!N179)</f>
        <v>-1.2667605052468385</v>
      </c>
      <c r="E179" s="10">
        <f>LN('3.ΡΕΥΣΤΟΤΗΤΑ'!O180/'3.ΡΕΥΣΤΟΤΗΤΑ'!O179)</f>
        <v>0.75644932856849179</v>
      </c>
      <c r="F179" s="10">
        <f>LN('3.ΡΕΥΣΤΟΤΗΤΑ'!P180/'3.ΡΕΥΣΤΟΤΗΤΑ'!P179)</f>
        <v>0.71993423820959768</v>
      </c>
      <c r="G179" s="10">
        <f>LN('3.ΡΕΥΣΤΟΤΗΤΑ'!Q180/'3.ΡΕΥΣΤΟΤΗΤΑ'!Q179)</f>
        <v>1.0879846119091627</v>
      </c>
      <c r="H179" s="10">
        <f>LN('3.ΡΕΥΣΤΟΤΗΤΑ'!R180/'3.ΡΕΥΣΤΟΤΗΤΑ'!R179)</f>
        <v>-3.0664096963601217E-4</v>
      </c>
      <c r="I179" s="10">
        <f>LN('3.ΡΕΥΣΤΟΤΗΤΑ'!S180/'3.ΡΕΥΣΤΟΤΗΤΑ'!S179)</f>
        <v>0.73049001639284505</v>
      </c>
      <c r="J179" s="10">
        <f>LN('3.ΡΕΥΣΤΟΤΗΤΑ'!T180/'3.ΡΕΥΣΤΟΤΗΤΑ'!T179)</f>
        <v>-0.47012704926837612</v>
      </c>
      <c r="K179" s="10">
        <f>LN('3.ΡΕΥΣΤΟΤΗΤΑ'!U180/'3.ΡΕΥΣΤΟΤΗΤΑ'!U179)</f>
        <v>1.5251763884707672</v>
      </c>
      <c r="L179" s="10">
        <f>LN('3.ΡΕΥΣΤΟΤΗΤΑ'!V180/'3.ΡΕΥΣΤΟΤΗΤΑ'!V179)</f>
        <v>-6.7309062289054762E-3</v>
      </c>
      <c r="M179" s="10">
        <f>LN('3.ΡΕΥΣΤΟΤΗΤΑ'!W180/'3.ΡΕΥΣΤΟΤΗΤΑ'!W179)</f>
        <v>1.0306548277121546</v>
      </c>
      <c r="N179" s="10">
        <f>LN('3.ΡΕΥΣΤΟΤΗΤΑ'!X180/'3.ΡΕΥΣΤΟΤΗΤΑ'!X179)</f>
        <v>-0.23705213278863993</v>
      </c>
      <c r="O179" s="10">
        <f>LN('3.ΡΕΥΣΤΟΤΗΤΑ'!Y180/'3.ΡΕΥΣΤΟΤΗΤΑ'!Y179)</f>
        <v>1.5090589844247104</v>
      </c>
      <c r="P179" s="10">
        <f>LN('3.ΡΕΥΣΤΟΤΗΤΑ'!Z180/'3.ΡΕΥΣΤΟΤΗΤΑ'!Z179)</f>
        <v>-8.454576486109866E-2</v>
      </c>
    </row>
    <row r="180" spans="1:16" x14ac:dyDescent="0.25">
      <c r="A180" s="98">
        <v>43082</v>
      </c>
      <c r="B180" s="10">
        <f>LN('3.ΡΕΥΣΤΟΤΗΤΑ'!L181/'3.ΡΕΥΣΤΟΤΗΤΑ'!L180)</f>
        <v>3.6964154893430377</v>
      </c>
      <c r="C180" s="10">
        <f>LN('3.ΡΕΥΣΤΟΤΗΤΑ'!M181/'3.ΡΕΥΣΤΟΤΗΤΑ'!M180)</f>
        <v>-0.35216300865709815</v>
      </c>
      <c r="D180" s="10">
        <f>LN('3.ΡΕΥΣΤΟΤΗΤΑ'!N181/'3.ΡΕΥΣΤΟΤΗΤΑ'!N180)</f>
        <v>2.9574864171417419</v>
      </c>
      <c r="E180" s="10">
        <f>LN('3.ΡΕΥΣΤΟΤΗΤΑ'!O181/'3.ΡΕΥΣΤΟΤΗΤΑ'!O180)</f>
        <v>-0.1690349557049341</v>
      </c>
      <c r="F180" s="10">
        <f>LN('3.ΡΕΥΣΤΟΤΗΤΑ'!P181/'3.ΡΕΥΣΤΟΤΗΤΑ'!P180)</f>
        <v>7.5593179943227631E-2</v>
      </c>
      <c r="G180" s="10">
        <f>LN('3.ΡΕΥΣΤΟΤΗΤΑ'!Q181/'3.ΡΕΥΣΤΟΤΗΤΑ'!Q180)</f>
        <v>9.8358996639744456E-2</v>
      </c>
      <c r="H180" s="10">
        <f>LN('3.ΡΕΥΣΤΟΤΗΤΑ'!R181/'3.ΡΕΥΣΤΟΤΗΤΑ'!R180)</f>
        <v>-0.17444449362258083</v>
      </c>
      <c r="I180" s="10">
        <f>LN('3.ΡΕΥΣΤΟΤΗΤΑ'!S181/'3.ΡΕΥΣΤΟΤΗΤΑ'!S180)</f>
        <v>0.4555964590851907</v>
      </c>
      <c r="J180" s="10">
        <f>LN('3.ΡΕΥΣΤΟΤΗΤΑ'!T181/'3.ΡΕΥΣΤΟΤΗΤΑ'!T180)</f>
        <v>0.65769149118066672</v>
      </c>
      <c r="K180" s="10">
        <f>LN('3.ΡΕΥΣΤΟΤΗΤΑ'!U181/'3.ΡΕΥΣΤΟΤΗΤΑ'!U180)</f>
        <v>-1.393631093817874</v>
      </c>
      <c r="L180" s="10">
        <f>LN('3.ΡΕΥΣΤΟΤΗΤΑ'!V181/'3.ΡΕΥΣΤΟΤΗΤΑ'!V180)</f>
        <v>2.3487991381257074</v>
      </c>
      <c r="M180" s="10">
        <f>LN('3.ΡΕΥΣΤΟΤΗΤΑ'!W181/'3.ΡΕΥΣΤΟΤΗΤΑ'!W180)</f>
        <v>0.54666997118784</v>
      </c>
      <c r="N180" s="10">
        <f>LN('3.ΡΕΥΣΤΟΤΗΤΑ'!X181/'3.ΡΕΥΣΤΟΤΗΤΑ'!X180)</f>
        <v>0.75240850864168307</v>
      </c>
      <c r="O180" s="10">
        <f>LN('3.ΡΕΥΣΤΟΤΗΤΑ'!Y181/'3.ΡΕΥΣΤΟΤΗΤΑ'!Y180)</f>
        <v>0.2884832353252566</v>
      </c>
      <c r="P180" s="10">
        <f>LN('3.ΡΕΥΣΤΟΤΗΤΑ'!Z181/'3.ΡΕΥΣΤΟΤΗΤΑ'!Z180)</f>
        <v>0.15046649521437108</v>
      </c>
    </row>
    <row r="181" spans="1:16" x14ac:dyDescent="0.25">
      <c r="A181" s="98">
        <v>43083</v>
      </c>
      <c r="B181" s="10">
        <f>LN('3.ΡΕΥΣΤΟΤΗΤΑ'!L182/'3.ΡΕΥΣΤΟΤΗΤΑ'!L181)</f>
        <v>-2.2233872829112702</v>
      </c>
      <c r="C181" s="10">
        <f>LN('3.ΡΕΥΣΤΟΤΗΤΑ'!M182/'3.ΡΕΥΣΤΟΤΗΤΑ'!M181)</f>
        <v>1.6092167682103085</v>
      </c>
      <c r="D181" s="10">
        <f>LN('3.ΡΕΥΣΤΟΤΗΤΑ'!N182/'3.ΡΕΥΣΤΟΤΗΤΑ'!N181)</f>
        <v>-1.6178024344634745</v>
      </c>
      <c r="E181" s="10">
        <f>LN('3.ΡΕΥΣΤΟΤΗΤΑ'!O182/'3.ΡΕΥΣΤΟΤΗΤΑ'!O181)</f>
        <v>0.47214012857474963</v>
      </c>
      <c r="F181" s="10">
        <f>LN('3.ΡΕΥΣΤΟΤΗΤΑ'!P182/'3.ΡΕΥΣΤΟΤΗΤΑ'!P181)</f>
        <v>1.2739624000377139</v>
      </c>
      <c r="G181" s="10">
        <f>LN('3.ΡΕΥΣΤΟΤΗΤΑ'!Q182/'3.ΡΕΥΣΤΟΤΗΤΑ'!Q181)</f>
        <v>0.20868403631017929</v>
      </c>
      <c r="H181" s="10">
        <f>LN('3.ΡΕΥΣΤΟΤΗΤΑ'!R182/'3.ΡΕΥΣΤΟΤΗΤΑ'!R181)</f>
        <v>1.36538170697419</v>
      </c>
      <c r="I181" s="10">
        <f>LN('3.ΡΕΥΣΤΟΤΗΤΑ'!S182/'3.ΡΕΥΣΤΟΤΗΤΑ'!S181)</f>
        <v>0.46826749207770557</v>
      </c>
      <c r="J181" s="10">
        <f>LN('3.ΡΕΥΣΤΟΤΗΤΑ'!T182/'3.ΡΕΥΣΤΟΤΗΤΑ'!T181)</f>
        <v>0.6624023837775328</v>
      </c>
      <c r="K181" s="10">
        <f>LN('3.ΡΕΥΣΤΟΤΗΤΑ'!U182/'3.ΡΕΥΣΤΟΤΗΤΑ'!U181)</f>
        <v>2.9447363196234519</v>
      </c>
      <c r="L181" s="10">
        <f>LN('3.ΡΕΥΣΤΟΤΗΤΑ'!V182/'3.ΡΕΥΣΤΟΤΗΤΑ'!V181)</f>
        <v>-2.0922199098239536</v>
      </c>
      <c r="M181" s="10">
        <f>LN('3.ΡΕΥΣΤΟΤΗΤΑ'!W182/'3.ΡΕΥΣΤΟΤΗΤΑ'!W181)</f>
        <v>0.58729832005360938</v>
      </c>
      <c r="N181" s="10">
        <f>LN('3.ΡΕΥΣΤΟΤΗΤΑ'!X182/'3.ΡΕΥΣΤΟΤΗΤΑ'!X181)</f>
        <v>-5.7618167366966129E-2</v>
      </c>
      <c r="O181" s="10">
        <f>LN('3.ΡΕΥΣΤΟΤΗΤΑ'!Y182/'3.ΡΕΥΣΤΟΤΗΤΑ'!Y181)</f>
        <v>1.6258490503836678</v>
      </c>
      <c r="P181" s="10">
        <f>LN('3.ΡΕΥΣΤΟΤΗΤΑ'!Z182/'3.ΡΕΥΣΤΟΤΗΤΑ'!Z181)</f>
        <v>-0.32633353257927156</v>
      </c>
    </row>
    <row r="182" spans="1:16" x14ac:dyDescent="0.25">
      <c r="A182" s="98">
        <v>43084</v>
      </c>
      <c r="B182" s="10">
        <f>LN('3.ΡΕΥΣΤΟΤΗΤΑ'!L183/'3.ΡΕΥΣΤΟΤΗΤΑ'!L182)</f>
        <v>0.35197368577480004</v>
      </c>
      <c r="C182" s="10">
        <f>LN('3.ΡΕΥΣΤΟΤΗΤΑ'!M183/'3.ΡΕΥΣΤΟΤΗΤΑ'!M182)</f>
        <v>-0.22205106463668803</v>
      </c>
      <c r="D182" s="10">
        <f>LN('3.ΡΕΥΣΤΟΤΗΤΑ'!N183/'3.ΡΕΥΣΤΟΤΗΤΑ'!N182)</f>
        <v>1.3979680059307589</v>
      </c>
      <c r="E182" s="10">
        <f>LN('3.ΡΕΥΣΤΟΤΗΤΑ'!O183/'3.ΡΕΥΣΤΟΤΗΤΑ'!O182)</f>
        <v>-9.9153425211789117E-2</v>
      </c>
      <c r="F182" s="10">
        <f>LN('3.ΡΕΥΣΤΟΤΗΤΑ'!P183/'3.ΡΕΥΣΤΟΤΗΤΑ'!P182)</f>
        <v>0.44456072229974625</v>
      </c>
      <c r="G182" s="10">
        <f>LN('3.ΡΕΥΣΤΟΤΗΤΑ'!Q183/'3.ΡΕΥΣΤΟΤΗΤΑ'!Q182)</f>
        <v>0.75673137934484125</v>
      </c>
      <c r="H182" s="10">
        <f>LN('3.ΡΕΥΣΤΟΤΗΤΑ'!R183/'3.ΡΕΥΣΤΟΤΗΤΑ'!R182)</f>
        <v>-0.40487382043170966</v>
      </c>
      <c r="I182" s="10">
        <f>LN('3.ΡΕΥΣΤΟΤΗΤΑ'!S183/'3.ΡΕΥΣΤΟΤΗΤΑ'!S182)</f>
        <v>2.0665397076125722E-2</v>
      </c>
      <c r="J182" s="10">
        <f>LN('3.ΡΕΥΣΤΟΤΗΤΑ'!T183/'3.ΡΕΥΣΤΟΤΗΤΑ'!T182)</f>
        <v>-9.8414308535380354E-3</v>
      </c>
      <c r="K182" s="10">
        <f>LN('3.ΡΕΥΣΤΟΤΗΤΑ'!U183/'3.ΡΕΥΣΤΟΤΗΤΑ'!U182)</f>
        <v>-0.85956933501560773</v>
      </c>
      <c r="L182" s="10">
        <f>LN('3.ΡΕΥΣΤΟΤΗΤΑ'!V183/'3.ΡΕΥΣΤΟΤΗΤΑ'!V182)</f>
        <v>-0.506032325193711</v>
      </c>
      <c r="M182" s="10">
        <f>LN('3.ΡΕΥΣΤΟΤΗΤΑ'!W183/'3.ΡΕΥΣΤΟΤΗΤΑ'!W182)</f>
        <v>-0.50388574437550482</v>
      </c>
      <c r="N182" s="10">
        <f>LN('3.ΡΕΥΣΤΟΤΗΤΑ'!X183/'3.ΡΕΥΣΤΟΤΗΤΑ'!X182)</f>
        <v>1.1214934870755919</v>
      </c>
      <c r="O182" s="10">
        <f>LN('3.ΡΕΥΣΤΟΤΗΤΑ'!Y183/'3.ΡΕΥΣΤΟΤΗΤΑ'!Y182)</f>
        <v>0.40859230709640382</v>
      </c>
      <c r="P182" s="10">
        <f>LN('3.ΡΕΥΣΤΟΤΗΤΑ'!Z183/'3.ΡΕΥΣΤΟΤΗΤΑ'!Z182)</f>
        <v>-2.1756311001133053</v>
      </c>
    </row>
    <row r="183" spans="1:16" x14ac:dyDescent="0.25">
      <c r="A183" s="98">
        <v>43087</v>
      </c>
      <c r="B183" s="10">
        <f>LN('3.ΡΕΥΣΤΟΤΗΤΑ'!L184/'3.ΡΕΥΣΤΟΤΗΤΑ'!L183)</f>
        <v>-1.3585907738813237</v>
      </c>
      <c r="C183" s="10">
        <f>LN('3.ΡΕΥΣΤΟΤΗΤΑ'!M184/'3.ΡΕΥΣΤΟΤΗΤΑ'!M183)</f>
        <v>-1.0810159504174672</v>
      </c>
      <c r="D183" s="10">
        <f>LN('3.ΡΕΥΣΤΟΤΗΤΑ'!N184/'3.ΡΕΥΣΤΟΤΗΤΑ'!N183)</f>
        <v>-1.122160330861363</v>
      </c>
      <c r="E183" s="10">
        <f>LN('3.ΡΕΥΣΤΟΤΗΤΑ'!O184/'3.ΡΕΥΣΤΟΤΗΤΑ'!O183)</f>
        <v>-0.38614487477037657</v>
      </c>
      <c r="F183" s="10">
        <f>LN('3.ΡΕΥΣΤΟΤΗΤΑ'!P184/'3.ΡΕΥΣΤΟΤΗΤΑ'!P183)</f>
        <v>-1.4401337962803378</v>
      </c>
      <c r="G183" s="10">
        <f>LN('3.ΡΕΥΣΤΟΤΗΤΑ'!Q184/'3.ΡΕΥΣΤΟΤΗΤΑ'!Q183)</f>
        <v>-0.92587368379964319</v>
      </c>
      <c r="H183" s="10">
        <f>LN('3.ΡΕΥΣΤΟΤΗΤΑ'!R184/'3.ΡΕΥΣΤΟΤΗΤΑ'!R183)</f>
        <v>-0.7476144719402632</v>
      </c>
      <c r="I183" s="10">
        <f>LN('3.ΡΕΥΣΤΟΤΗΤΑ'!S184/'3.ΡΕΥΣΤΟΤΗΤΑ'!S183)</f>
        <v>-0.57609610532503586</v>
      </c>
      <c r="J183" s="10">
        <f>LN('3.ΡΕΥΣΤΟΤΗΤΑ'!T184/'3.ΡΕΥΣΤΟΤΗΤΑ'!T183)</f>
        <v>0.10586160781299724</v>
      </c>
      <c r="K183" s="10">
        <f>LN('3.ΡΕΥΣΤΟΤΗΤΑ'!U184/'3.ΡΕΥΣΤΟΤΗΤΑ'!U183)</f>
        <v>-0.16963175272502035</v>
      </c>
      <c r="L183" s="10">
        <f>LN('3.ΡΕΥΣΤΟΤΗΤΑ'!V184/'3.ΡΕΥΣΤΟΤΗΤΑ'!V183)</f>
        <v>1.3277549442060923</v>
      </c>
      <c r="M183" s="10">
        <f>LN('3.ΡΕΥΣΤΟΤΗΤΑ'!W184/'3.ΡΕΥΣΤΟΤΗΤΑ'!W183)</f>
        <v>-1.3854192966435766E-2</v>
      </c>
      <c r="N183" s="10">
        <f>LN('3.ΡΕΥΣΤΟΤΗΤΑ'!X184/'3.ΡΕΥΣΤΟΤΗΤΑ'!X183)</f>
        <v>-0.99914509915515082</v>
      </c>
      <c r="O183" s="10">
        <f>LN('3.ΡΕΥΣΤΟΤΗΤΑ'!Y184/'3.ΡΕΥΣΤΟΤΗΤΑ'!Y183)</f>
        <v>-1.6467634734831373</v>
      </c>
      <c r="P183" s="10">
        <f>LN('3.ΡΕΥΣΤΟΤΗΤΑ'!Z184/'3.ΡΕΥΣΤΟΤΗΤΑ'!Z183)</f>
        <v>4.3123653370749864</v>
      </c>
    </row>
    <row r="184" spans="1:16" x14ac:dyDescent="0.25">
      <c r="A184" s="98">
        <v>43088</v>
      </c>
      <c r="B184" s="10">
        <f>LN('3.ΡΕΥΣΤΟΤΗΤΑ'!L185/'3.ΡΕΥΣΤΟΤΗΤΑ'!L184)</f>
        <v>-0.80665972634541017</v>
      </c>
      <c r="C184" s="10">
        <f>LN('3.ΡΕΥΣΤΟΤΗΤΑ'!M185/'3.ΡΕΥΣΤΟΤΗΤΑ'!M184)</f>
        <v>0.51571035529315523</v>
      </c>
      <c r="D184" s="10">
        <f>LN('3.ΡΕΥΣΤΟΤΗΤΑ'!N185/'3.ΡΕΥΣΤΟΤΗΤΑ'!N184)</f>
        <v>-0.41189843209396365</v>
      </c>
      <c r="E184" s="10">
        <f>LN('3.ΡΕΥΣΤΟΤΗΤΑ'!O185/'3.ΡΕΥΣΤΟΤΗΤΑ'!O184)</f>
        <v>-0.56040988046068374</v>
      </c>
      <c r="F184" s="10">
        <f>LN('3.ΡΕΥΣΤΟΤΗΤΑ'!P185/'3.ΡΕΥΣΤΟΤΗΤΑ'!P184)</f>
        <v>-0.55811933235337985</v>
      </c>
      <c r="G184" s="10">
        <f>LN('3.ΡΕΥΣΤΟΤΗΤΑ'!Q185/'3.ΡΕΥΣΤΟΤΗΤΑ'!Q184)</f>
        <v>0.16200257399293524</v>
      </c>
      <c r="H184" s="10">
        <f>LN('3.ΡΕΥΣΤΟΤΗΤΑ'!R185/'3.ΡΕΥΣΤΟΤΗΤΑ'!R184)</f>
        <v>0.2699378248338356</v>
      </c>
      <c r="I184" s="10">
        <f>LN('3.ΡΕΥΣΤΟΤΗΤΑ'!S185/'3.ΡΕΥΣΤΟΤΗΤΑ'!S184)</f>
        <v>-0.20696070237359909</v>
      </c>
      <c r="J184" s="10">
        <f>LN('3.ΡΕΥΣΤΟΤΗΤΑ'!T185/'3.ΡΕΥΣΤΟΤΗΤΑ'!T184)</f>
        <v>-0.8225246720028766</v>
      </c>
      <c r="K184" s="10">
        <f>LN('3.ΡΕΥΣΤΟΤΗΤΑ'!U185/'3.ΡΕΥΣΤΟΤΗΤΑ'!U184)</f>
        <v>0.5767038226573975</v>
      </c>
      <c r="L184" s="10">
        <f>LN('3.ΡΕΥΣΤΟΤΗΤΑ'!V185/'3.ΡΕΥΣΤΟΤΗΤΑ'!V184)</f>
        <v>-3.7368670232703675E-2</v>
      </c>
      <c r="M184" s="10">
        <f>LN('3.ΡΕΥΣΤΟΤΗΤΑ'!W185/'3.ΡΕΥΣΤΟΤΗΤΑ'!W184)</f>
        <v>-0.22327795592362487</v>
      </c>
      <c r="N184" s="10">
        <f>LN('3.ΡΕΥΣΤΟΤΗΤΑ'!X185/'3.ΡΕΥΣΤΟΤΗΤΑ'!X184)</f>
        <v>-0.70775043078920896</v>
      </c>
      <c r="O184" s="10">
        <f>LN('3.ΡΕΥΣΤΟΤΗΤΑ'!Y185/'3.ΡΕΥΣΤΟΤΗΤΑ'!Y184)</f>
        <v>-0.99863032111387062</v>
      </c>
      <c r="P184" s="10">
        <f>LN('3.ΡΕΥΣΤΟΤΗΤΑ'!Z185/'3.ΡΕΥΣΤΟΤΗΤΑ'!Z184)</f>
        <v>-2.0004688908852959</v>
      </c>
    </row>
    <row r="185" spans="1:16" x14ac:dyDescent="0.25">
      <c r="A185" s="98">
        <v>43089</v>
      </c>
      <c r="B185" s="10">
        <f>LN('3.ΡΕΥΣΤΟΤΗΤΑ'!L186/'3.ΡΕΥΣΤΟΤΗΤΑ'!L185)</f>
        <v>0.20437254843638897</v>
      </c>
      <c r="C185" s="10">
        <f>LN('3.ΡΕΥΣΤΟΤΗΤΑ'!M186/'3.ΡΕΥΣΤΟΤΗΤΑ'!M185)</f>
        <v>0.41704192625504083</v>
      </c>
      <c r="D185" s="10">
        <f>LN('3.ΡΕΥΣΤΟΤΗΤΑ'!N186/'3.ΡΕΥΣΤΟΤΗΤΑ'!N185)</f>
        <v>0.59053535152915904</v>
      </c>
      <c r="E185" s="10">
        <f>LN('3.ΡΕΥΣΤΟΤΗΤΑ'!O186/'3.ΡΕΥΣΤΟΤΗΤΑ'!O185)</f>
        <v>0.17799225970142946</v>
      </c>
      <c r="F185" s="10">
        <f>LN('3.ΡΕΥΣΤΟΤΗΤΑ'!P186/'3.ΡΕΥΣΤΟΤΗΤΑ'!P185)</f>
        <v>1.1168704027140832</v>
      </c>
      <c r="G185" s="10">
        <f>LN('3.ΡΕΥΣΤΟΤΗΤΑ'!Q186/'3.ΡΕΥΣΤΟΤΗΤΑ'!Q185)</f>
        <v>0.80348708954595727</v>
      </c>
      <c r="H185" s="10">
        <f>LN('3.ΡΕΥΣΤΟΤΗΤΑ'!R186/'3.ΡΕΥΣΤΟΤΗΤΑ'!R185)</f>
        <v>-0.31372419190404216</v>
      </c>
      <c r="I185" s="10">
        <f>LN('3.ΡΕΥΣΤΟΤΗΤΑ'!S186/'3.ΡΕΥΣΤΟΤΗΤΑ'!S185)</f>
        <v>0.15911954758850894</v>
      </c>
      <c r="J185" s="10">
        <f>LN('3.ΡΕΥΣΤΟΤΗΤΑ'!T186/'3.ΡΕΥΣΤΟΤΗΤΑ'!T185)</f>
        <v>0.53094093154111355</v>
      </c>
      <c r="K185" s="10">
        <f>LN('3.ΡΕΥΣΤΟΤΗΤΑ'!U186/'3.ΡΕΥΣΤΟΤΗΤΑ'!U185)</f>
        <v>-1.2318667305188618</v>
      </c>
      <c r="L185" s="10">
        <f>LN('3.ΡΕΥΣΤΟΤΗΤΑ'!V186/'3.ΡΕΥΣΤΟΤΗΤΑ'!V185)</f>
        <v>-0.40876000400501694</v>
      </c>
      <c r="M185" s="10">
        <f>LN('3.ΡΕΥΣΤΟΤΗΤΑ'!W186/'3.ΡΕΥΣΤΟΤΗΤΑ'!W185)</f>
        <v>0.91577890606147949</v>
      </c>
      <c r="N185" s="10">
        <f>LN('3.ΡΕΥΣΤΟΤΗΤΑ'!X186/'3.ΡΕΥΣΤΟΤΗΤΑ'!X185)</f>
        <v>0.67100720060163899</v>
      </c>
      <c r="O185" s="10">
        <f>LN('3.ΡΕΥΣΤΟΤΗΤΑ'!Y186/'3.ΡΕΥΣΤΟΤΗΤΑ'!Y185)</f>
        <v>5.5792830025283111E-2</v>
      </c>
      <c r="P185" s="10">
        <f>LN('3.ΡΕΥΣΤΟΤΗΤΑ'!Z186/'3.ΡΕΥΣΤΟΤΗΤΑ'!Z185)</f>
        <v>-0.61657682686108195</v>
      </c>
    </row>
    <row r="186" spans="1:16" x14ac:dyDescent="0.25">
      <c r="A186" s="98">
        <v>43090</v>
      </c>
      <c r="B186" s="10">
        <f>LN('3.ΡΕΥΣΤΟΤΗΤΑ'!L187/'3.ΡΕΥΣΤΟΤΗΤΑ'!L186)</f>
        <v>0.91325582817900097</v>
      </c>
      <c r="C186" s="10">
        <f>LN('3.ΡΕΥΣΤΟΤΗΤΑ'!M187/'3.ΡΕΥΣΤΟΤΗΤΑ'!M186)</f>
        <v>4.4400766045452214</v>
      </c>
      <c r="D186" s="10">
        <f>LN('3.ΡΕΥΣΤΟΤΗΤΑ'!N187/'3.ΡΕΥΣΤΟΤΗΤΑ'!N186)</f>
        <v>-0.49994742434442196</v>
      </c>
      <c r="E186" s="10">
        <f>LN('3.ΡΕΥΣΤΟΤΗΤΑ'!O187/'3.ΡΕΥΣΤΟΤΗΤΑ'!O186)</f>
        <v>0.48135285147386536</v>
      </c>
      <c r="F186" s="10">
        <f>LN('3.ΡΕΥΣΤΟΤΗΤΑ'!P187/'3.ΡΕΥΣΤΟΤΗΤΑ'!P186)</f>
        <v>-0.32601311112964965</v>
      </c>
      <c r="G186" s="10">
        <f>LN('3.ΡΕΥΣΤΟΤΗΤΑ'!Q187/'3.ΡΕΥΣΤΟΤΗΤΑ'!Q186)</f>
        <v>-1.0318790240167466</v>
      </c>
      <c r="H186" s="10">
        <f>LN('3.ΡΕΥΣΤΟΤΗΤΑ'!R187/'3.ΡΕΥΣΤΟΤΗΤΑ'!R186)</f>
        <v>-0.47699626290412089</v>
      </c>
      <c r="I186" s="10">
        <f>LN('3.ΡΕΥΣΤΟΤΗΤΑ'!S187/'3.ΡΕΥΣΤΟΤΗΤΑ'!S186)</f>
        <v>-0.44975453360807244</v>
      </c>
      <c r="J186" s="10">
        <f>LN('3.ΡΕΥΣΤΟΤΗΤΑ'!T187/'3.ΡΕΥΣΤΟΤΗΤΑ'!T186)</f>
        <v>-0.17191431568712842</v>
      </c>
      <c r="K186" s="10">
        <f>LN('3.ΡΕΥΣΤΟΤΗΤΑ'!U187/'3.ΡΕΥΣΤΟΤΗΤΑ'!U186)</f>
        <v>-0.33882182756355306</v>
      </c>
      <c r="L186" s="10">
        <f>LN('3.ΡΕΥΣΤΟΤΗΤΑ'!V187/'3.ΡΕΥΣΤΟΤΗΤΑ'!V186)</f>
        <v>0.22581325181714398</v>
      </c>
      <c r="M186" s="10">
        <f>LN('3.ΡΕΥΣΤΟΤΗΤΑ'!W187/'3.ΡΕΥΣΤΟΤΗΤΑ'!W186)</f>
        <v>-1.1831932394136939</v>
      </c>
      <c r="N186" s="10">
        <f>LN('3.ΡΕΥΣΤΟΤΗΤΑ'!X187/'3.ΡΕΥΣΤΟΤΗΤΑ'!X186)</f>
        <v>-0.17540652743990753</v>
      </c>
      <c r="O186" s="10">
        <f>LN('3.ΡΕΥΣΤΟΤΗΤΑ'!Y187/'3.ΡΕΥΣΤΟΤΗΤΑ'!Y186)</f>
        <v>-0.27880203275212417</v>
      </c>
      <c r="P186" s="10">
        <f>LN('3.ΡΕΥΣΤΟΤΗΤΑ'!Z187/'3.ΡΕΥΣΤΟΤΗΤΑ'!Z186)</f>
        <v>1.4088329999539155</v>
      </c>
    </row>
    <row r="187" spans="1:16" x14ac:dyDescent="0.25">
      <c r="A187" s="98">
        <v>43091</v>
      </c>
      <c r="B187" s="10">
        <f>LN('3.ΡΕΥΣΤΟΤΗΤΑ'!L188/'3.ΡΕΥΣΤΟΤΗΤΑ'!L187)</f>
        <v>-1.9821705095922038</v>
      </c>
      <c r="C187" s="10">
        <f>LN('3.ΡΕΥΣΤΟΤΗΤΑ'!M188/'3.ΡΕΥΣΤΟΤΗΤΑ'!M187)</f>
        <v>-2.7604994409649182</v>
      </c>
      <c r="D187" s="10">
        <f>LN('3.ΡΕΥΣΤΟΤΗΤΑ'!N188/'3.ΡΕΥΣΤΟΤΗΤΑ'!N187)</f>
        <v>-1.4312427595840573</v>
      </c>
      <c r="E187" s="10">
        <f>LN('3.ΡΕΥΣΤΟΤΗΤΑ'!O188/'3.ΡΕΥΣΤΟΤΗΤΑ'!O187)</f>
        <v>-0.4145798175039368</v>
      </c>
      <c r="F187" s="10">
        <f>LN('3.ΡΕΥΣΤΟΤΗΤΑ'!P188/'3.ΡΕΥΣΤΟΤΗΤΑ'!P187)</f>
        <v>0.25250783314275144</v>
      </c>
      <c r="G187" s="10">
        <f>LN('3.ΡΕΥΣΤΟΤΗΤΑ'!Q188/'3.ΡΕΥΣΤΟΤΗΤΑ'!Q187)</f>
        <v>-0.40536507166623431</v>
      </c>
      <c r="H187" s="10">
        <f>LN('3.ΡΕΥΣΤΟΤΗΤΑ'!R188/'3.ΡΕΥΣΤΟΤΗΤΑ'!R187)</f>
        <v>1.4882033431787347</v>
      </c>
      <c r="I187" s="10">
        <f>LN('3.ΡΕΥΣΤΟΤΗΤΑ'!S188/'3.ΡΕΥΣΤΟΤΗΤΑ'!S187)</f>
        <v>-7.6033194632023713E-3</v>
      </c>
      <c r="J187" s="10">
        <f>LN('3.ΡΕΥΣΤΟΤΗΤΑ'!T188/'3.ΡΕΥΣΤΟΤΗΤΑ'!T187)</f>
        <v>5.2234449429293908E-2</v>
      </c>
      <c r="K187" s="10">
        <f>LN('3.ΡΕΥΣΤΟΤΗΤΑ'!U188/'3.ΡΕΥΣΤΟΤΗΤΑ'!U187)</f>
        <v>-1.1670595987000878</v>
      </c>
      <c r="L187" s="10">
        <f>LN('3.ΡΕΥΣΤΟΤΗΤΑ'!V188/'3.ΡΕΥΣΤΟΤΗΤΑ'!V187)</f>
        <v>0.16049258635254249</v>
      </c>
      <c r="M187" s="10">
        <f>LN('3.ΡΕΥΣΤΟΤΗΤΑ'!W188/'3.ΡΕΥΣΤΟΤΗΤΑ'!W187)</f>
        <v>0.59940901712261818</v>
      </c>
      <c r="N187" s="10">
        <f>LN('3.ΡΕΥΣΤΟΤΗΤΑ'!X188/'3.ΡΕΥΣΤΟΤΗΤΑ'!X187)</f>
        <v>-1.0918252697752429</v>
      </c>
      <c r="O187" s="10">
        <f>LN('3.ΡΕΥΣΤΟΤΗΤΑ'!Y188/'3.ΡΕΥΣΤΟΤΗΤΑ'!Y187)</f>
        <v>-0.81631828836170661</v>
      </c>
      <c r="P187" s="10">
        <f>LN('3.ΡΕΥΣΤΟΤΗΤΑ'!Z188/'3.ΡΕΥΣΤΟΤΗΤΑ'!Z187)</f>
        <v>-1.0266484369429139</v>
      </c>
    </row>
    <row r="188" spans="1:16" x14ac:dyDescent="0.25">
      <c r="A188" s="98">
        <v>43096</v>
      </c>
      <c r="B188" s="10">
        <f>LN('3.ΡΕΥΣΤΟΤΗΤΑ'!L189/'3.ΡΕΥΣΤΟΤΗΤΑ'!L188)</f>
        <v>5.5401849334066773</v>
      </c>
      <c r="C188" s="10">
        <f>LN('3.ΡΕΥΣΤΟΤΗΤΑ'!M189/'3.ΡΕΥΣΤΟΤΗΤΑ'!M188)</f>
        <v>-1.5457635000795906</v>
      </c>
      <c r="D188" s="10">
        <f>LN('3.ΡΕΥΣΤΟΤΗΤΑ'!N189/'3.ΡΕΥΣΤΟΤΗΤΑ'!N188)</f>
        <v>0.9553440249701225</v>
      </c>
      <c r="E188" s="10">
        <f>LN('3.ΡΕΥΣΤΟΤΗΤΑ'!O189/'3.ΡΕΥΣΤΟΤΗΤΑ'!O188)</f>
        <v>-0.36902297791924016</v>
      </c>
      <c r="F188" s="10">
        <f>LN('3.ΡΕΥΣΤΟΤΗΤΑ'!P189/'3.ΡΕΥΣΤΟΤΗΤΑ'!P188)</f>
        <v>-0.22603344118791324</v>
      </c>
      <c r="G188" s="10">
        <f>LN('3.ΡΕΥΣΤΟΤΗΤΑ'!Q189/'3.ΡΕΥΣΤΟΤΗΤΑ'!Q188)</f>
        <v>0.25194537993165744</v>
      </c>
      <c r="H188" s="10">
        <f>LN('3.ΡΕΥΣΤΟΤΗΤΑ'!R189/'3.ΡΕΥΣΤΟΤΗΤΑ'!R188)</f>
        <v>-1.444734841330684</v>
      </c>
      <c r="I188" s="10">
        <f>LN('3.ΡΕΥΣΤΟΤΗΤΑ'!S189/'3.ΡΕΥΣΤΟΤΗΤΑ'!S188)</f>
        <v>-5.5031167731092089E-2</v>
      </c>
      <c r="J188" s="10">
        <f>LN('3.ΡΕΥΣΤΟΤΗΤΑ'!T189/'3.ΡΕΥΣΤΟΤΗΤΑ'!T188)</f>
        <v>-0.78690131722363266</v>
      </c>
      <c r="K188" s="10">
        <f>LN('3.ΡΕΥΣΤΟΤΗΤΑ'!U189/'3.ΡΕΥΣΤΟΤΗΤΑ'!U188)</f>
        <v>1.1680167356853512</v>
      </c>
      <c r="L188" s="10">
        <f>LN('3.ΡΕΥΣΤΟΤΗΤΑ'!V189/'3.ΡΕΥΣΤΟΤΗΤΑ'!V188)</f>
        <v>1.0041925389201756E-2</v>
      </c>
      <c r="M188" s="10">
        <f>LN('3.ΡΕΥΣΤΟΤΗΤΑ'!W189/'3.ΡΕΥΣΤΟΤΗΤΑ'!W188)</f>
        <v>-1.0143377405764025</v>
      </c>
      <c r="N188" s="10">
        <f>LN('3.ΡΕΥΣΤΟΤΗΤΑ'!X189/'3.ΡΕΥΣΤΟΤΗΤΑ'!X188)</f>
        <v>0.79830140891458112</v>
      </c>
      <c r="O188" s="10">
        <f>LN('3.ΡΕΥΣΤΟΤΗΤΑ'!Y189/'3.ΡΕΥΣΤΟΤΗΤΑ'!Y188)</f>
        <v>1.0073013708379046</v>
      </c>
      <c r="P188" s="10">
        <f>LN('3.ΡΕΥΣΤΟΤΗΤΑ'!Z189/'3.ΡΕΥΣΤΟΤΗΤΑ'!Z188)</f>
        <v>1.5522072498912698</v>
      </c>
    </row>
    <row r="189" spans="1:16" x14ac:dyDescent="0.25">
      <c r="A189" s="98">
        <v>43097</v>
      </c>
      <c r="B189" s="10">
        <f>LN('3.ΡΕΥΣΤΟΤΗΤΑ'!L190/'3.ΡΕΥΣΤΟΤΗΤΑ'!L189)</f>
        <v>-4.4703637061374959</v>
      </c>
      <c r="C189" s="10">
        <f>LN('3.ΡΕΥΣΤΟΤΗΤΑ'!M190/'3.ΡΕΥΣΤΟΤΗΤΑ'!M189)</f>
        <v>-0.96312963390026263</v>
      </c>
      <c r="D189" s="10">
        <f>LN('3.ΡΕΥΣΤΟΤΗΤΑ'!N190/'3.ΡΕΥΣΤΟΤΗΤΑ'!N189)</f>
        <v>1.5586071578387242</v>
      </c>
      <c r="E189" s="10">
        <f>LN('3.ΡΕΥΣΤΟΤΗΤΑ'!O190/'3.ΡΕΥΣΤΟΤΗΤΑ'!O189)</f>
        <v>0.76972857782478732</v>
      </c>
      <c r="F189" s="10">
        <f>LN('3.ΡΕΥΣΤΟΤΗΤΑ'!P190/'3.ΡΕΥΣΤΟΤΗΤΑ'!P189)</f>
        <v>-0.11209266759819446</v>
      </c>
      <c r="G189" s="10">
        <f>LN('3.ΡΕΥΣΤΟΤΗΤΑ'!Q190/'3.ΡΕΥΣΤΟΤΗΤΑ'!Q189)</f>
        <v>7.6135035621970812E-2</v>
      </c>
      <c r="H189" s="10">
        <f>LN('3.ΡΕΥΣΤΟΤΗΤΑ'!R190/'3.ΡΕΥΣΤΟΤΗΤΑ'!R189)</f>
        <v>-4.4391535142781602E-2</v>
      </c>
      <c r="I189" s="10">
        <f>LN('3.ΡΕΥΣΤΟΤΗΤΑ'!S190/'3.ΡΕΥΣΤΟΤΗΤΑ'!S189)</f>
        <v>-2.7278736663077636E-2</v>
      </c>
      <c r="J189" s="10">
        <f>LN('3.ΡΕΥΣΤΟΤΗΤΑ'!T190/'3.ΡΕΥΣΤΟΤΗΤΑ'!T189)</f>
        <v>0.29990024093894119</v>
      </c>
      <c r="K189" s="10">
        <f>LN('3.ΡΕΥΣΤΟΤΗΤΑ'!U190/'3.ΡΕΥΣΤΟΤΗΤΑ'!U189)</f>
        <v>-0.78165898402400313</v>
      </c>
      <c r="L189" s="10">
        <f>LN('3.ΡΕΥΣΤΟΤΗΤΑ'!V190/'3.ΡΕΥΣΤΟΤΗΤΑ'!V189)</f>
        <v>0.34311126515602203</v>
      </c>
      <c r="M189" s="10">
        <f>LN('3.ΡΕΥΣΤΟΤΗΤΑ'!W190/'3.ΡΕΥΣΤΟΤΗΤΑ'!W189)</f>
        <v>-0.36673228365875726</v>
      </c>
      <c r="N189" s="10">
        <f>LN('3.ΡΕΥΣΤΟΤΗΤΑ'!X190/'3.ΡΕΥΣΤΟΤΗΤΑ'!X189)</f>
        <v>-0.22073765571231854</v>
      </c>
      <c r="O189" s="10">
        <f>LN('3.ΡΕΥΣΤΟΤΗΤΑ'!Y190/'3.ΡΕΥΣΤΟΤΗΤΑ'!Y189)</f>
        <v>-0.37282271345369816</v>
      </c>
      <c r="P189" s="10">
        <f>LN('3.ΡΕΥΣΤΟΤΗΤΑ'!Z190/'3.ΡΕΥΣΤΟΤΗΤΑ'!Z189)</f>
        <v>0.70075022429367717</v>
      </c>
    </row>
    <row r="190" spans="1:16" x14ac:dyDescent="0.25">
      <c r="A190" s="98">
        <v>43098</v>
      </c>
      <c r="B190" s="10">
        <f>LN('3.ΡΕΥΣΤΟΤΗΤΑ'!L191/'3.ΡΕΥΣΤΟΤΗΤΑ'!L190)</f>
        <v>0.54315281524029468</v>
      </c>
      <c r="C190" s="10">
        <f>LN('3.ΡΕΥΣΤΟΤΗΤΑ'!M191/'3.ΡΕΥΣΤΟΤΗΤΑ'!M190)</f>
        <v>0.62226837486752196</v>
      </c>
      <c r="D190" s="10">
        <f>LN('3.ΡΕΥΣΤΟΤΗΤΑ'!N191/'3.ΡΕΥΣΤΟΤΗΤΑ'!N190)</f>
        <v>-1.8367078197692386</v>
      </c>
      <c r="E190" s="10">
        <f>LN('3.ΡΕΥΣΤΟΤΗΤΑ'!O191/'3.ΡΕΥΣΤΟΤΗΤΑ'!O190)</f>
        <v>-0.44061874552877689</v>
      </c>
      <c r="F190" s="10">
        <f>LN('3.ΡΕΥΣΤΟΤΗΤΑ'!P191/'3.ΡΕΥΣΤΟΤΗΤΑ'!P190)</f>
        <v>-0.44539580086378666</v>
      </c>
      <c r="G190" s="10">
        <f>LN('3.ΡΕΥΣΤΟΤΗΤΑ'!Q191/'3.ΡΕΥΣΤΟΤΗΤΑ'!Q190)</f>
        <v>0.19230241040593099</v>
      </c>
      <c r="H190" s="10">
        <f>LN('3.ΡΕΥΣΤΟΤΗΤΑ'!R191/'3.ΡΕΥΣΤΟΤΗΤΑ'!R190)</f>
        <v>-0.10789600562456463</v>
      </c>
      <c r="I190" s="10">
        <f>LN('3.ΡΕΥΣΤΟΤΗΤΑ'!S191/'3.ΡΕΥΣΤΟΤΗΤΑ'!S190)</f>
        <v>0.22978596802209308</v>
      </c>
      <c r="J190" s="10">
        <f>LN('3.ΡΕΥΣΤΟΤΗΤΑ'!T191/'3.ΡΕΥΣΤΟΤΗΤΑ'!T190)</f>
        <v>0.13014514430796589</v>
      </c>
      <c r="K190" s="10">
        <f>LN('3.ΡΕΥΣΤΟΤΗΤΑ'!U191/'3.ΡΕΥΣΤΟΤΗΤΑ'!U190)</f>
        <v>1.007465210260339</v>
      </c>
      <c r="L190" s="10">
        <f>LN('3.ΡΕΥΣΤΟΤΗΤΑ'!V191/'3.ΡΕΥΣΤΟΤΗΤΑ'!V190)</f>
        <v>-0.25753722371917515</v>
      </c>
      <c r="M190" s="10">
        <f>LN('3.ΡΕΥΣΤΟΤΗΤΑ'!W191/'3.ΡΕΥΣΤΟΤΗΤΑ'!W190)</f>
        <v>0.45336241901613167</v>
      </c>
      <c r="N190" s="10">
        <f>LN('3.ΡΕΥΣΤΟΤΗΤΑ'!X191/'3.ΡΕΥΣΤΟΤΗΤΑ'!X190)</f>
        <v>0.40023661141205907</v>
      </c>
      <c r="O190" s="10">
        <f>LN('3.ΡΕΥΣΤΟΤΗΤΑ'!Y191/'3.ΡΕΥΣΤΟΤΗΤΑ'!Y190)</f>
        <v>0.40450102411077615</v>
      </c>
      <c r="P190" s="10">
        <f>LN('3.ΡΕΥΣΤΟΤΗΤΑ'!Z191/'3.ΡΕΥΣΤΟΤΗΤΑ'!Z190)</f>
        <v>-1.5852607078187717</v>
      </c>
    </row>
    <row r="191" spans="1:16" x14ac:dyDescent="0.25">
      <c r="A191" s="98">
        <v>43102</v>
      </c>
      <c r="B191" s="10">
        <f>LN('3.ΡΕΥΣΤΟΤΗΤΑ'!L192/'3.ΡΕΥΣΤΟΤΗΤΑ'!L191)</f>
        <v>-1.3100403879584728</v>
      </c>
      <c r="C191" s="10">
        <f>LN('3.ΡΕΥΣΤΟΤΗΤΑ'!M192/'3.ΡΕΥΣΤΟΤΗΤΑ'!M191)</f>
        <v>0.12133372574264487</v>
      </c>
      <c r="D191" s="10">
        <f>LN('3.ΡΕΥΣΤΟΤΗΤΑ'!N192/'3.ΡΕΥΣΤΟΤΗΤΑ'!N191)</f>
        <v>-0.3760512229018711</v>
      </c>
      <c r="E191" s="10">
        <f>LN('3.ΡΕΥΣΤΟΤΗΤΑ'!O192/'3.ΡΕΥΣΤΟΤΗΤΑ'!O191)</f>
        <v>-2.8204459114862787E-2</v>
      </c>
      <c r="F191" s="10">
        <f>LN('3.ΡΕΥΣΤΟΤΗΤΑ'!P192/'3.ΡΕΥΣΤΟΤΗΤΑ'!P191)</f>
        <v>-0.31031692409230321</v>
      </c>
      <c r="G191" s="10">
        <f>LN('3.ΡΕΥΣΤΟΤΗΤΑ'!Q192/'3.ΡΕΥΣΤΟΤΗΤΑ'!Q191)</f>
        <v>-0.61176093683481603</v>
      </c>
      <c r="H191" s="10">
        <f>LN('3.ΡΕΥΣΤΟΤΗΤΑ'!R192/'3.ΡΕΥΣΤΟΤΗΤΑ'!R191)</f>
        <v>-0.25996164572308061</v>
      </c>
      <c r="I191" s="10">
        <f>LN('3.ΡΕΥΣΤΟΤΗΤΑ'!S192/'3.ΡΕΥΣΤΟΤΗΤΑ'!S191)</f>
        <v>-0.4734493264686182</v>
      </c>
      <c r="J191" s="10">
        <f>LN('3.ΡΕΥΣΤΟΤΗΤΑ'!T192/'3.ΡΕΥΣΤΟΤΗΤΑ'!T191)</f>
        <v>-0.15692310852984176</v>
      </c>
      <c r="K191" s="10">
        <f>LN('3.ΡΕΥΣΤΟΤΗΤΑ'!U192/'3.ΡΕΥΣΤΟΤΗΤΑ'!U191)</f>
        <v>-0.23596517648227525</v>
      </c>
      <c r="L191" s="10">
        <f>LN('3.ΡΕΥΣΤΟΤΗΤΑ'!V192/'3.ΡΕΥΣΤΟΤΗΤΑ'!V191)</f>
        <v>-0.37375582240239924</v>
      </c>
      <c r="M191" s="10">
        <f>LN('3.ΡΕΥΣΤΟΤΗΤΑ'!W192/'3.ΡΕΥΣΤΟΤΗΤΑ'!W191)</f>
        <v>-0.39559822790874422</v>
      </c>
      <c r="N191" s="10">
        <f>LN('3.ΡΕΥΣΤΟΤΗΤΑ'!X192/'3.ΡΕΥΣΤΟΤΗΤΑ'!X191)</f>
        <v>-0.611405834128394</v>
      </c>
      <c r="O191" s="10">
        <f>LN('3.ΡΕΥΣΤΟΤΗΤΑ'!Y192/'3.ΡΕΥΣΤΟΤΗΤΑ'!Y191)</f>
        <v>-0.42906450424008852</v>
      </c>
      <c r="P191" s="10">
        <f>LN('3.ΡΕΥΣΤΟΤΗΤΑ'!Z192/'3.ΡΕΥΣΤΟΤΗΤΑ'!Z191)</f>
        <v>-0.8002128836254403</v>
      </c>
    </row>
    <row r="192" spans="1:16" x14ac:dyDescent="0.25">
      <c r="A192" s="98">
        <v>43103</v>
      </c>
      <c r="B192" s="10">
        <f>LN('3.ΡΕΥΣΤΟΤΗΤΑ'!L193/'3.ΡΕΥΣΤΟΤΗΤΑ'!L192)</f>
        <v>0.28995560399479575</v>
      </c>
      <c r="C192" s="10">
        <f>LN('3.ΡΕΥΣΤΟΤΗΤΑ'!M193/'3.ΡΕΥΣΤΟΤΗΤΑ'!M192)</f>
        <v>-0.40387369069585299</v>
      </c>
      <c r="D192" s="10">
        <f>LN('3.ΡΕΥΣΤΟΤΗΤΑ'!N193/'3.ΡΕΥΣΤΟΤΗΤΑ'!N192)</f>
        <v>1.8300662258932994</v>
      </c>
      <c r="E192" s="10">
        <f>LN('3.ΡΕΥΣΤΟΤΗΤΑ'!O193/'3.ΡΕΥΣΤΟΤΗΤΑ'!O192)</f>
        <v>-0.12520084296720546</v>
      </c>
      <c r="F192" s="10">
        <f>LN('3.ΡΕΥΣΤΟΤΗΤΑ'!P193/'3.ΡΕΥΣΤΟΤΗΤΑ'!P192)</f>
        <v>3.3817345222189976E-3</v>
      </c>
      <c r="G192" s="10">
        <f>LN('3.ΡΕΥΣΤΟΤΗΤΑ'!Q193/'3.ΡΕΥΣΤΟΤΗΤΑ'!Q192)</f>
        <v>0.80390668926481912</v>
      </c>
      <c r="H192" s="10">
        <f>LN('3.ΡΕΥΣΤΟΤΗΤΑ'!R193/'3.ΡΕΥΣΤΟΤΗΤΑ'!R192)</f>
        <v>0.19988829887785009</v>
      </c>
      <c r="I192" s="10">
        <f>LN('3.ΡΕΥΣΤΟΤΗΤΑ'!S193/'3.ΡΕΥΣΤΟΤΗΤΑ'!S192)</f>
        <v>0.46889049772969882</v>
      </c>
      <c r="J192" s="10">
        <f>LN('3.ΡΕΥΣΤΟΤΗΤΑ'!T193/'3.ΡΕΥΣΤΟΤΗΤΑ'!T192)</f>
        <v>-0.4844902659143826</v>
      </c>
      <c r="K192" s="10">
        <f>LN('3.ΡΕΥΣΤΟΤΗΤΑ'!U193/'3.ΡΕΥΣΤΟΤΗΤΑ'!U192)</f>
        <v>-7.4248585600316372E-2</v>
      </c>
      <c r="L192" s="10">
        <f>LN('3.ΡΕΥΣΤΟΤΗΤΑ'!V193/'3.ΡΕΥΣΤΟΤΗΤΑ'!V192)</f>
        <v>0.35835075768304797</v>
      </c>
      <c r="M192" s="10">
        <f>LN('3.ΡΕΥΣΤΟΤΗΤΑ'!W193/'3.ΡΕΥΣΤΟΤΗΤΑ'!W192)</f>
        <v>-0.24828429427975232</v>
      </c>
      <c r="N192" s="10">
        <f>LN('3.ΡΕΥΣΤΟΤΗΤΑ'!X193/'3.ΡΕΥΣΤΟΤΗΤΑ'!X192)</f>
        <v>0.19629062268810399</v>
      </c>
      <c r="O192" s="10">
        <f>LN('3.ΡΕΥΣΤΟΤΗΤΑ'!Y193/'3.ΡΕΥΣΤΟΤΗΤΑ'!Y192)</f>
        <v>-0.19631970181794811</v>
      </c>
      <c r="P192" s="10">
        <f>LN('3.ΡΕΥΣΤΟΤΗΤΑ'!Z193/'3.ΡΕΥΣΤΟΤΗΤΑ'!Z192)</f>
        <v>0.94434372571414682</v>
      </c>
    </row>
    <row r="193" spans="1:16" x14ac:dyDescent="0.25">
      <c r="A193" s="98">
        <v>43104</v>
      </c>
      <c r="B193" s="10">
        <f>LN('3.ΡΕΥΣΤΟΤΗΤΑ'!L194/'3.ΡΕΥΣΤΟΤΗΤΑ'!L193)</f>
        <v>1.8788018565954294</v>
      </c>
      <c r="C193" s="10">
        <f>LN('3.ΡΕΥΣΤΟΤΗΤΑ'!M194/'3.ΡΕΥΣΤΟΤΗΤΑ'!M193)</f>
        <v>0.95783521611975064</v>
      </c>
      <c r="D193" s="10">
        <f>LN('3.ΡΕΥΣΤΟΤΗΤΑ'!N194/'3.ΡΕΥΣΤΟΤΗΤΑ'!N193)</f>
        <v>0.52467732657752264</v>
      </c>
      <c r="E193" s="10">
        <f>LN('3.ΡΕΥΣΤΟΤΗΤΑ'!O194/'3.ΡΕΥΣΤΟΤΗΤΑ'!O193)</f>
        <v>0.46160064973391507</v>
      </c>
      <c r="F193" s="10">
        <f>LN('3.ΡΕΥΣΤΟΤΗΤΑ'!P194/'3.ΡΕΥΣΤΟΤΗΤΑ'!P193)</f>
        <v>1.0754853647229348</v>
      </c>
      <c r="G193" s="10">
        <f>LN('3.ΡΕΥΣΤΟΤΗΤΑ'!Q194/'3.ΡΕΥΣΤΟΤΗΤΑ'!Q193)</f>
        <v>0.31908997831342678</v>
      </c>
      <c r="H193" s="10">
        <f>LN('3.ΡΕΥΣΤΟΤΗΤΑ'!R194/'3.ΡΕΥΣΤΟΤΗΤΑ'!R193)</f>
        <v>0.35709499435095737</v>
      </c>
      <c r="I193" s="10">
        <f>LN('3.ΡΕΥΣΤΟΤΗΤΑ'!S194/'3.ΡΕΥΣΤΟΤΗΤΑ'!S193)</f>
        <v>0.20964760024451654</v>
      </c>
      <c r="J193" s="10">
        <f>LN('3.ΡΕΥΣΤΟΤΗΤΑ'!T194/'3.ΡΕΥΣΤΟΤΗΤΑ'!T193)</f>
        <v>0.57144603077538692</v>
      </c>
      <c r="K193" s="10">
        <f>LN('3.ΡΕΥΣΤΟΤΗΤΑ'!U194/'3.ΡΕΥΣΤΟΤΗΤΑ'!U193)</f>
        <v>-0.47121275078747382</v>
      </c>
      <c r="L193" s="10">
        <f>LN('3.ΡΕΥΣΤΟΤΗΤΑ'!V194/'3.ΡΕΥΣΤΟΤΗΤΑ'!V193)</f>
        <v>0.11243008805659446</v>
      </c>
      <c r="M193" s="10">
        <f>LN('3.ΡΕΥΣΤΟΤΗΤΑ'!W194/'3.ΡΕΥΣΤΟΤΗΤΑ'!W193)</f>
        <v>1.0916603061400816</v>
      </c>
      <c r="N193" s="10">
        <f>LN('3.ΡΕΥΣΤΟΤΗΤΑ'!X194/'3.ΡΕΥΣΤΟΤΗΤΑ'!X193)</f>
        <v>-0.14250006260728304</v>
      </c>
      <c r="O193" s="10">
        <f>LN('3.ΡΕΥΣΤΟΤΗΤΑ'!Y194/'3.ΡΕΥΣΤΟΤΗΤΑ'!Y193)</f>
        <v>1.761558381840485</v>
      </c>
      <c r="P193" s="10">
        <f>LN('3.ΡΕΥΣΤΟΤΗΤΑ'!Z194/'3.ΡΕΥΣΤΟΤΗΤΑ'!Z193)</f>
        <v>0.61835450190595975</v>
      </c>
    </row>
    <row r="194" spans="1:16" x14ac:dyDescent="0.25">
      <c r="A194" s="98">
        <v>43105</v>
      </c>
      <c r="B194" s="10">
        <f>LN('3.ΡΕΥΣΤΟΤΗΤΑ'!L195/'3.ΡΕΥΣΤΟΤΗΤΑ'!L194)</f>
        <v>-1.7064485216946317</v>
      </c>
      <c r="C194" s="10">
        <f>LN('3.ΡΕΥΣΤΟΤΗΤΑ'!M195/'3.ΡΕΥΣΤΟΤΗΤΑ'!M194)</f>
        <v>-9.3795996055278649E-2</v>
      </c>
      <c r="D194" s="10">
        <f>LN('3.ΡΕΥΣΤΟΤΗΤΑ'!N195/'3.ΡΕΥΣΤΟΤΗΤΑ'!N194)</f>
        <v>-0.74353587044922653</v>
      </c>
      <c r="E194" s="10">
        <f>LN('3.ΡΕΥΣΤΟΤΗΤΑ'!O195/'3.ΡΕΥΣΤΟΤΗΤΑ'!O194)</f>
        <v>-0.5193026217083041</v>
      </c>
      <c r="F194" s="10">
        <f>LN('3.ΡΕΥΣΤΟΤΗΤΑ'!P195/'3.ΡΕΥΣΤΟΤΗΤΑ'!P194)</f>
        <v>0.26328633069251062</v>
      </c>
      <c r="G194" s="10">
        <f>LN('3.ΡΕΥΣΤΟΤΗΤΑ'!Q195/'3.ΡΕΥΣΤΟΤΗΤΑ'!Q194)</f>
        <v>-0.6834228278338581</v>
      </c>
      <c r="H194" s="10">
        <f>LN('3.ΡΕΥΣΤΟΤΗΤΑ'!R195/'3.ΡΕΥΣΤΟΤΗΤΑ'!R194)</f>
        <v>-0.11910801888958548</v>
      </c>
      <c r="I194" s="10">
        <f>LN('3.ΡΕΥΣΤΟΤΗΤΑ'!S195/'3.ΡΕΥΣΤΟΤΗΤΑ'!S194)</f>
        <v>-0.37469102043027336</v>
      </c>
      <c r="J194" s="10">
        <f>LN('3.ΡΕΥΣΤΟΤΗΤΑ'!T195/'3.ΡΕΥΣΤΟΤΗΤΑ'!T194)</f>
        <v>-0.2464148997994676</v>
      </c>
      <c r="K194" s="10">
        <f>LN('3.ΡΕΥΣΤΟΤΗΤΑ'!U195/'3.ΡΕΥΣΤΟΤΗΤΑ'!U194)</f>
        <v>5.3773360104203763E-2</v>
      </c>
      <c r="L194" s="10">
        <f>LN('3.ΡΕΥΣΤΟΤΗΤΑ'!V195/'3.ΡΕΥΣΤΟΤΗΤΑ'!V194)</f>
        <v>-0.55027758822109096</v>
      </c>
      <c r="M194" s="10">
        <f>LN('3.ΡΕΥΣΤΟΤΗΤΑ'!W195/'3.ΡΕΥΣΤΟΤΗΤΑ'!W194)</f>
        <v>0.15397413313503747</v>
      </c>
      <c r="N194" s="10">
        <f>LN('3.ΡΕΥΣΤΟΤΗΤΑ'!X195/'3.ΡΕΥΣΤΟΤΗΤΑ'!X194)</f>
        <v>0.66231715389669088</v>
      </c>
      <c r="O194" s="10">
        <f>LN('3.ΡΕΥΣΤΟΤΗΤΑ'!Y195/'3.ΡΕΥΣΤΟΤΗΤΑ'!Y194)</f>
        <v>-0.56641336352844218</v>
      </c>
      <c r="P194" s="10">
        <f>LN('3.ΡΕΥΣΤΟΤΗΤΑ'!Z195/'3.ΡΕΥΣΤΟΤΗΤΑ'!Z194)</f>
        <v>1.8031045682538149</v>
      </c>
    </row>
    <row r="195" spans="1:16" x14ac:dyDescent="0.25">
      <c r="A195" s="98">
        <v>43108</v>
      </c>
      <c r="B195" s="10">
        <f>LN('3.ΡΕΥΣΤΟΤΗΤΑ'!L196/'3.ΡΕΥΣΤΟΤΗΤΑ'!L195)</f>
        <v>3.6133695063430616E-4</v>
      </c>
      <c r="C195" s="10">
        <f>LN('3.ΡΕΥΣΤΟΤΗΤΑ'!M196/'3.ΡΕΥΣΤΟΤΗΤΑ'!M195)</f>
        <v>-0.68572563085217231</v>
      </c>
      <c r="D195" s="10">
        <f>LN('3.ΡΕΥΣΤΟΤΗΤΑ'!N196/'3.ΡΕΥΣΤΟΤΗΤΑ'!N195)</f>
        <v>1.4031898857517551</v>
      </c>
      <c r="E195" s="10">
        <f>LN('3.ΡΕΥΣΤΟΤΗΤΑ'!O196/'3.ΡΕΥΣΤΟΤΗΤΑ'!O195)</f>
        <v>0.26620564223485638</v>
      </c>
      <c r="F195" s="10">
        <f>LN('3.ΡΕΥΣΤΟΤΗΤΑ'!P196/'3.ΡΕΥΣΤΟΤΗΤΑ'!P195)</f>
        <v>-0.66824458214577809</v>
      </c>
      <c r="G195" s="10">
        <f>LN('3.ΡΕΥΣΤΟΤΗΤΑ'!Q196/'3.ΡΕΥΣΤΟΤΗΤΑ'!Q195)</f>
        <v>0.49561742265797737</v>
      </c>
      <c r="H195" s="10">
        <f>LN('3.ΡΕΥΣΤΟΤΗΤΑ'!R196/'3.ΡΕΥΣΤΟΤΗΤΑ'!R195)</f>
        <v>5.6116561088707634E-2</v>
      </c>
      <c r="I195" s="10">
        <f>LN('3.ΡΕΥΣΤΟΤΗΤΑ'!S196/'3.ΡΕΥΣΤΟΤΗΤΑ'!S195)</f>
        <v>-0.10598637599621553</v>
      </c>
      <c r="J195" s="10">
        <f>LN('3.ΡΕΥΣΤΟΤΗΤΑ'!T196/'3.ΡΕΥΣΤΟΤΗΤΑ'!T195)</f>
        <v>0.22356439082437238</v>
      </c>
      <c r="K195" s="10">
        <f>LN('3.ΡΕΥΣΤΟΤΗΤΑ'!U196/'3.ΡΕΥΣΤΟΤΗΤΑ'!U195)</f>
        <v>1.0762643430369923</v>
      </c>
      <c r="L195" s="10">
        <f>LN('3.ΡΕΥΣΤΟΤΗΤΑ'!V196/'3.ΡΕΥΣΤΟΤΗΤΑ'!V195)</f>
        <v>-4.218144247722681E-3</v>
      </c>
      <c r="M195" s="10">
        <f>LN('3.ΡΕΥΣΤΟΤΗΤΑ'!W196/'3.ΡΕΥΣΤΟΤΗΤΑ'!W195)</f>
        <v>-0.75990400495052002</v>
      </c>
      <c r="N195" s="10">
        <f>LN('3.ΡΕΥΣΤΟΤΗΤΑ'!X196/'3.ΡΕΥΣΤΟΤΗΤΑ'!X195)</f>
        <v>0.67708043732181777</v>
      </c>
      <c r="O195" s="10">
        <f>LN('3.ΡΕΥΣΤΟΤΗΤΑ'!Y196/'3.ΡΕΥΣΤΟΤΗΤΑ'!Y195)</f>
        <v>0.14955806986542292</v>
      </c>
      <c r="P195" s="10">
        <f>LN('3.ΡΕΥΣΤΟΤΗΤΑ'!Z196/'3.ΡΕΥΣΤΟΤΗΤΑ'!Z195)</f>
        <v>-0.84610707324453993</v>
      </c>
    </row>
    <row r="196" spans="1:16" x14ac:dyDescent="0.25">
      <c r="A196" s="98">
        <v>43109</v>
      </c>
      <c r="B196" s="10">
        <f>LN('3.ΡΕΥΣΤΟΤΗΤΑ'!L197/'3.ΡΕΥΣΤΟΤΗΤΑ'!L196)</f>
        <v>0.3988601706852643</v>
      </c>
      <c r="C196" s="10">
        <f>LN('3.ΡΕΥΣΤΟΤΗΤΑ'!M197/'3.ΡΕΥΣΤΟΤΗΤΑ'!M196)</f>
        <v>0.16288156036342863</v>
      </c>
      <c r="D196" s="10">
        <f>LN('3.ΡΕΥΣΤΟΤΗΤΑ'!N197/'3.ΡΕΥΣΤΟΤΗΤΑ'!N196)</f>
        <v>-0.96095534954670347</v>
      </c>
      <c r="E196" s="10">
        <f>LN('3.ΡΕΥΣΤΟΤΗΤΑ'!O197/'3.ΡΕΥΣΤΟΤΗΤΑ'!O196)</f>
        <v>-0.32042245885000392</v>
      </c>
      <c r="F196" s="10">
        <f>LN('3.ΡΕΥΣΤΟΤΗΤΑ'!P197/'3.ΡΕΥΣΤΟΤΗΤΑ'!P196)</f>
        <v>2.7799102904057123E-2</v>
      </c>
      <c r="G196" s="10">
        <f>LN('3.ΡΕΥΣΤΟΤΗΤΑ'!Q197/'3.ΡΕΥΣΤΟΤΗΤΑ'!Q196)</f>
        <v>0.36513951596101885</v>
      </c>
      <c r="H196" s="10">
        <f>LN('3.ΡΕΥΣΤΟΤΗΤΑ'!R197/'3.ΡΕΥΣΤΟΤΗΤΑ'!R196)</f>
        <v>-0.36950400062779171</v>
      </c>
      <c r="I196" s="10">
        <f>LN('3.ΡΕΥΣΤΟΤΗΤΑ'!S197/'3.ΡΕΥΣΤΟΤΗΤΑ'!S196)</f>
        <v>0.26268034483724839</v>
      </c>
      <c r="J196" s="10">
        <f>LN('3.ΡΕΥΣΤΟΤΗΤΑ'!T197/'3.ΡΕΥΣΤΟΤΗΤΑ'!T196)</f>
        <v>-7.4481453043520093E-2</v>
      </c>
      <c r="K196" s="10">
        <f>LN('3.ΡΕΥΣΤΟΤΗΤΑ'!U197/'3.ΡΕΥΣΤΟΤΗΤΑ'!U196)</f>
        <v>1.1464801288133055</v>
      </c>
      <c r="L196" s="10">
        <f>LN('3.ΡΕΥΣΤΟΤΗΤΑ'!V197/'3.ΡΕΥΣΤΟΤΗΤΑ'!V196)</f>
        <v>-7.7569922118711054E-2</v>
      </c>
      <c r="M196" s="10">
        <f>LN('3.ΡΕΥΣΤΟΤΗΤΑ'!W197/'3.ΡΕΥΣΤΟΤΗΤΑ'!W196)</f>
        <v>-0.14547217091945719</v>
      </c>
      <c r="N196" s="10">
        <f>LN('3.ΡΕΥΣΤΟΤΗΤΑ'!X197/'3.ΡΕΥΣΤΟΤΗΤΑ'!X196)</f>
        <v>-0.6554480767648988</v>
      </c>
      <c r="O196" s="10">
        <f>LN('3.ΡΕΥΣΤΟΤΗΤΑ'!Y197/'3.ΡΕΥΣΤΟΤΗΤΑ'!Y196)</f>
        <v>-0.8114117012023363</v>
      </c>
      <c r="P196" s="10">
        <f>LN('3.ΡΕΥΣΤΟΤΗΤΑ'!Z197/'3.ΡΕΥΣΤΟΤΗΤΑ'!Z196)</f>
        <v>-0.64127344063818392</v>
      </c>
    </row>
    <row r="197" spans="1:16" x14ac:dyDescent="0.25">
      <c r="A197" s="98">
        <v>43110</v>
      </c>
      <c r="B197" s="10">
        <f>LN('3.ΡΕΥΣΤΟΤΗΤΑ'!L198/'3.ΡΕΥΣΤΟΤΗΤΑ'!L197)</f>
        <v>-0.91326476680474378</v>
      </c>
      <c r="C197" s="10">
        <f>LN('3.ΡΕΥΣΤΟΤΗΤΑ'!M198/'3.ΡΕΥΣΤΟΤΗΤΑ'!M197)</f>
        <v>-0.27854364209779353</v>
      </c>
      <c r="D197" s="10">
        <f>LN('3.ΡΕΥΣΤΟΤΗΤΑ'!N198/'3.ΡΕΥΣΤΟΤΗΤΑ'!N197)</f>
        <v>0.12290024438448587</v>
      </c>
      <c r="E197" s="10">
        <f>LN('3.ΡΕΥΣΤΟΤΗΤΑ'!O198/'3.ΡΕΥΣΤΟΤΗΤΑ'!O197)</f>
        <v>0.46825332806258907</v>
      </c>
      <c r="F197" s="10">
        <f>LN('3.ΡΕΥΣΤΟΤΗΤΑ'!P198/'3.ΡΕΥΣΤΟΤΗΤΑ'!P197)</f>
        <v>0.15665344498188047</v>
      </c>
      <c r="G197" s="10">
        <f>LN('3.ΡΕΥΣΤΟΤΗΤΑ'!Q198/'3.ΡΕΥΣΤΟΤΗΤΑ'!Q197)</f>
        <v>-0.39345052590676605</v>
      </c>
      <c r="H197" s="10">
        <f>LN('3.ΡΕΥΣΤΟΤΗΤΑ'!R198/'3.ΡΕΥΣΤΟΤΗΤΑ'!R197)</f>
        <v>0.73519888123763011</v>
      </c>
      <c r="I197" s="10">
        <f>LN('3.ΡΕΥΣΤΟΤΗΤΑ'!S198/'3.ΡΕΥΣΤΟΤΗΤΑ'!S197)</f>
        <v>0.50166543330202829</v>
      </c>
      <c r="J197" s="10">
        <f>LN('3.ΡΕΥΣΤΟΤΗΤΑ'!T198/'3.ΡΕΥΣΤΟΤΗΤΑ'!T197)</f>
        <v>-0.1608553645330382</v>
      </c>
      <c r="K197" s="10">
        <f>LN('3.ΡΕΥΣΤΟΤΗΤΑ'!U198/'3.ΡΕΥΣΤΟΤΗΤΑ'!U197)</f>
        <v>-0.57358389790022091</v>
      </c>
      <c r="L197" s="10">
        <f>LN('3.ΡΕΥΣΤΟΤΗΤΑ'!V198/'3.ΡΕΥΣΤΟΤΗΤΑ'!V197)</f>
        <v>-7.9932286945537979E-3</v>
      </c>
      <c r="M197" s="10">
        <f>LN('3.ΡΕΥΣΤΟΤΗΤΑ'!W198/'3.ΡΕΥΣΤΟΤΗΤΑ'!W197)</f>
        <v>0.51694028583629881</v>
      </c>
      <c r="N197" s="10">
        <f>LN('3.ΡΕΥΣΤΟΤΗΤΑ'!X198/'3.ΡΕΥΣΤΟΤΗΤΑ'!X197)</f>
        <v>0.98004816004275352</v>
      </c>
      <c r="O197" s="10">
        <f>LN('3.ΡΕΥΣΤΟΤΗΤΑ'!Y198/'3.ΡΕΥΣΤΟΤΗΤΑ'!Y197)</f>
        <v>0.5213597705782409</v>
      </c>
      <c r="P197" s="10">
        <f>LN('3.ΡΕΥΣΤΟΤΗΤΑ'!Z198/'3.ΡΕΥΣΤΟΤΗΤΑ'!Z197)</f>
        <v>0.42753350758084468</v>
      </c>
    </row>
    <row r="198" spans="1:16" x14ac:dyDescent="0.25">
      <c r="A198" s="98">
        <v>43111</v>
      </c>
      <c r="B198" s="10">
        <f>LN('3.ΡΕΥΣΤΟΤΗΤΑ'!L199/'3.ΡΕΥΣΤΟΤΗΤΑ'!L198)</f>
        <v>-0.49423226376363522</v>
      </c>
      <c r="C198" s="10">
        <f>LN('3.ΡΕΥΣΤΟΤΗΤΑ'!M199/'3.ΡΕΥΣΤΟΤΗΤΑ'!M198)</f>
        <v>-7.0332419056989628E-2</v>
      </c>
      <c r="D198" s="10">
        <f>LN('3.ΡΕΥΣΤΟΤΗΤΑ'!N199/'3.ΡΕΥΣΤΟΤΗΤΑ'!N198)</f>
        <v>0.38357754644540143</v>
      </c>
      <c r="E198" s="10">
        <f>LN('3.ΡΕΥΣΤΟΤΗΤΑ'!O199/'3.ΡΕΥΣΤΟΤΗΤΑ'!O198)</f>
        <v>1.0079052795045202</v>
      </c>
      <c r="F198" s="10">
        <f>LN('3.ΡΕΥΣΤΟΤΗΤΑ'!P199/'3.ΡΕΥΣΤΟΤΗΤΑ'!P198)</f>
        <v>-0.58665739453401411</v>
      </c>
      <c r="G198" s="10">
        <f>LN('3.ΡΕΥΣΤΟΤΗΤΑ'!Q199/'3.ΡΕΥΣΤΟΤΗΤΑ'!Q198)</f>
        <v>0.36028631206478634</v>
      </c>
      <c r="H198" s="10">
        <f>LN('3.ΡΕΥΣΤΟΤΗΤΑ'!R199/'3.ΡΕΥΣΤΟΤΗΤΑ'!R198)</f>
        <v>0.1676920943618451</v>
      </c>
      <c r="I198" s="10">
        <f>LN('3.ΡΕΥΣΤΟΤΗΤΑ'!S199/'3.ΡΕΥΣΤΟΤΗΤΑ'!S198)</f>
        <v>0.12803446146460828</v>
      </c>
      <c r="J198" s="10">
        <f>LN('3.ΡΕΥΣΤΟΤΗΤΑ'!T199/'3.ΡΕΥΣΤΟΤΗΤΑ'!T198)</f>
        <v>0.70564964789722928</v>
      </c>
      <c r="K198" s="10">
        <f>LN('3.ΡΕΥΣΤΟΤΗΤΑ'!U199/'3.ΡΕΥΣΤΟΤΗΤΑ'!U198)</f>
        <v>-0.293518450166941</v>
      </c>
      <c r="L198" s="10">
        <f>LN('3.ΡΕΥΣΤΟΤΗΤΑ'!V199/'3.ΡΕΥΣΤΟΤΗΤΑ'!V198)</f>
        <v>0.63260889234069451</v>
      </c>
      <c r="M198" s="10">
        <f>LN('3.ΡΕΥΣΤΟΤΗΤΑ'!W199/'3.ΡΕΥΣΤΟΤΗΤΑ'!W198)</f>
        <v>-0.26531867963198114</v>
      </c>
      <c r="N198" s="10">
        <f>LN('3.ΡΕΥΣΤΟΤΗΤΑ'!X199/'3.ΡΕΥΣΤΟΤΗΤΑ'!X198)</f>
        <v>-0.36899863814367695</v>
      </c>
      <c r="O198" s="10">
        <f>LN('3.ΡΕΥΣΤΟΤΗΤΑ'!Y199/'3.ΡΕΥΣΤΟΤΗΤΑ'!Y198)</f>
        <v>1.0073434232386251</v>
      </c>
      <c r="P198" s="10">
        <f>LN('3.ΡΕΥΣΤΟΤΗΤΑ'!Z199/'3.ΡΕΥΣΤΟΤΗΤΑ'!Z198)</f>
        <v>-0.43201284585561373</v>
      </c>
    </row>
    <row r="199" spans="1:16" x14ac:dyDescent="0.25">
      <c r="A199" s="98">
        <v>43112</v>
      </c>
      <c r="B199" s="10">
        <f>LN('3.ΡΕΥΣΤΟΤΗΤΑ'!L200/'3.ΡΕΥΣΤΟΤΗΤΑ'!L199)</f>
        <v>0.61595101966355981</v>
      </c>
      <c r="C199" s="10">
        <f>LN('3.ΡΕΥΣΤΟΤΗΤΑ'!M200/'3.ΡΕΥΣΤΟΤΗΤΑ'!M199)</f>
        <v>-4.4864317507269283E-2</v>
      </c>
      <c r="D199" s="10">
        <f>LN('3.ΡΕΥΣΤΟΤΗΤΑ'!N200/'3.ΡΕΥΣΤΟΤΗΤΑ'!N199)</f>
        <v>-1.1374521219843736</v>
      </c>
      <c r="E199" s="10">
        <f>LN('3.ΡΕΥΣΤΟΤΗΤΑ'!O200/'3.ΡΕΥΣΤΟΤΗΤΑ'!O199)</f>
        <v>-1.1645842489705764</v>
      </c>
      <c r="F199" s="10">
        <f>LN('3.ΡΕΥΣΤΟΤΗΤΑ'!P200/'3.ΡΕΥΣΤΟΤΗΤΑ'!P199)</f>
        <v>-6.4257961137975342E-2</v>
      </c>
      <c r="G199" s="10">
        <f>LN('3.ΡΕΥΣΤΟΤΗΤΑ'!Q200/'3.ΡΕΥΣΤΟΤΗΤΑ'!Q199)</f>
        <v>-0.74692047112961524</v>
      </c>
      <c r="H199" s="10">
        <f>LN('3.ΡΕΥΣΤΟΤΗΤΑ'!R200/'3.ΡΕΥΣΤΟΤΗΤΑ'!R199)</f>
        <v>-0.35662072154469548</v>
      </c>
      <c r="I199" s="10">
        <f>LN('3.ΡΕΥΣΤΟΤΗΤΑ'!S200/'3.ΡΕΥΣΤΟΤΗΤΑ'!S199)</f>
        <v>-0.2609870139211295</v>
      </c>
      <c r="J199" s="10">
        <f>LN('3.ΡΕΥΣΤΟΤΗΤΑ'!T200/'3.ΡΕΥΣΤΟΤΗΤΑ'!T199)</f>
        <v>-0.57936485370531887</v>
      </c>
      <c r="K199" s="10">
        <f>LN('3.ΡΕΥΣΤΟΤΗΤΑ'!U200/'3.ΡΕΥΣΤΟΤΗΤΑ'!U199)</f>
        <v>-0.61239696961133594</v>
      </c>
      <c r="L199" s="10">
        <f>LN('3.ΡΕΥΣΤΟΤΗΤΑ'!V200/'3.ΡΕΥΣΤΟΤΗΤΑ'!V199)</f>
        <v>0.3963619036078101</v>
      </c>
      <c r="M199" s="10">
        <f>LN('3.ΡΕΥΣΤΟΤΗΤΑ'!W200/'3.ΡΕΥΣΤΟΤΗΤΑ'!W199)</f>
        <v>6.0802792734370573E-2</v>
      </c>
      <c r="N199" s="10">
        <f>LN('3.ΡΕΥΣΤΟΤΗΤΑ'!X200/'3.ΡΕΥΣΤΟΤΗΤΑ'!X199)</f>
        <v>-0.22942237494451714</v>
      </c>
      <c r="O199" s="10">
        <f>LN('3.ΡΕΥΣΤΟΤΗΤΑ'!Y200/'3.ΡΕΥΣΤΟΤΗΤΑ'!Y199)</f>
        <v>-0.72891160353370321</v>
      </c>
      <c r="P199" s="10">
        <f>LN('3.ΡΕΥΣΤΟΤΗΤΑ'!Z200/'3.ΡΕΥΣΤΟΤΗΤΑ'!Z199)</f>
        <v>0.30132231579393187</v>
      </c>
    </row>
    <row r="200" spans="1:16" x14ac:dyDescent="0.25">
      <c r="A200" s="98">
        <v>43115</v>
      </c>
      <c r="B200" s="10">
        <f>LN('3.ΡΕΥΣΤΟΤΗΤΑ'!L201/'3.ΡΕΥΣΤΟΤΗΤΑ'!L200)</f>
        <v>-0.87116924752287372</v>
      </c>
      <c r="C200" s="10">
        <f>LN('3.ΡΕΥΣΤΟΤΗΤΑ'!M201/'3.ΡΕΥΣΤΟΤΗΤΑ'!M200)</f>
        <v>-0.69886925158023683</v>
      </c>
      <c r="D200" s="10">
        <f>LN('3.ΡΕΥΣΤΟΤΗΤΑ'!N201/'3.ΡΕΥΣΤΟΤΗΤΑ'!N200)</f>
        <v>-0.93757961161137338</v>
      </c>
      <c r="E200" s="10">
        <f>LN('3.ΡΕΥΣΤΟΤΗΤΑ'!O201/'3.ΡΕΥΣΤΟΤΗΤΑ'!O200)</f>
        <v>-0.7742342306191311</v>
      </c>
      <c r="F200" s="10">
        <f>LN('3.ΡΕΥΣΤΟΤΗΤΑ'!P201/'3.ΡΕΥΣΤΟΤΗΤΑ'!P200)</f>
        <v>-7.7589604888696095E-2</v>
      </c>
      <c r="G200" s="10">
        <f>LN('3.ΡΕΥΣΤΟΤΗΤΑ'!Q201/'3.ΡΕΥΣΤΟΤΗΤΑ'!Q200)</f>
        <v>-0.99007124262915991</v>
      </c>
      <c r="H200" s="10">
        <f>LN('3.ΡΕΥΣΤΟΤΗΤΑ'!R201/'3.ΡΕΥΣΤΟΤΗΤΑ'!R200)</f>
        <v>-1.3828633468281297</v>
      </c>
      <c r="I200" s="10">
        <f>LN('3.ΡΕΥΣΤΟΤΗΤΑ'!S201/'3.ΡΕΥΣΤΟΤΗΤΑ'!S200)</f>
        <v>-0.49548873408677019</v>
      </c>
      <c r="J200" s="10">
        <f>LN('3.ΡΕΥΣΤΟΤΗΤΑ'!T201/'3.ΡΕΥΣΤΟΤΗΤΑ'!T200)</f>
        <v>-1.0025514227599019</v>
      </c>
      <c r="K200" s="10">
        <f>LN('3.ΡΕΥΣΤΟΤΗΤΑ'!U201/'3.ΡΕΥΣΤΟΤΗΤΑ'!U200)</f>
        <v>-0.78666843360204675</v>
      </c>
      <c r="L200" s="10">
        <f>LN('3.ΡΕΥΣΤΟΤΗΤΑ'!V201/'3.ΡΕΥΣΤΟΤΗΤΑ'!V200)</f>
        <v>-0.31518553384292031</v>
      </c>
      <c r="M200" s="10">
        <f>LN('3.ΡΕΥΣΤΟΤΗΤΑ'!W201/'3.ΡΕΥΣΤΟΤΗΤΑ'!W200)</f>
        <v>-0.65002100233538407</v>
      </c>
      <c r="N200" s="10">
        <f>LN('3.ΡΕΥΣΤΟΤΗΤΑ'!X201/'3.ΡΕΥΣΤΟΤΗΤΑ'!X200)</f>
        <v>0.32470155030517334</v>
      </c>
      <c r="O200" s="10">
        <f>LN('3.ΡΕΥΣΤΟΤΗΤΑ'!Y201/'3.ΡΕΥΣΤΟΤΗΤΑ'!Y200)</f>
        <v>-1.072297611393622</v>
      </c>
      <c r="P200" s="10">
        <f>LN('3.ΡΕΥΣΤΟΤΗΤΑ'!Z201/'3.ΡΕΥΣΤΟΤΗΤΑ'!Z200)</f>
        <v>0.13888553350784907</v>
      </c>
    </row>
    <row r="201" spans="1:16" x14ac:dyDescent="0.25">
      <c r="A201" s="98">
        <v>43116</v>
      </c>
      <c r="B201" s="10">
        <f>LN('3.ΡΕΥΣΤΟΤΗΤΑ'!L202/'3.ΡΕΥΣΤΟΤΗΤΑ'!L201)</f>
        <v>0.87753360030589878</v>
      </c>
      <c r="C201" s="10">
        <f>LN('3.ΡΕΥΣΤΟΤΗΤΑ'!M202/'3.ΡΕΥΣΤΟΤΗΤΑ'!M201)</f>
        <v>0.80967630943807489</v>
      </c>
      <c r="D201" s="10">
        <f>LN('3.ΡΕΥΣΤΟΤΗΤΑ'!N202/'3.ΡΕΥΣΤΟΤΗΤΑ'!N201)</f>
        <v>1.7315634037255729</v>
      </c>
      <c r="E201" s="10">
        <f>LN('3.ΡΕΥΣΤΟΤΗΤΑ'!O202/'3.ΡΕΥΣΤΟΤΗΤΑ'!O201)</f>
        <v>0.63833922053529213</v>
      </c>
      <c r="F201" s="10">
        <f>LN('3.ΡΕΥΣΤΟΤΗΤΑ'!P202/'3.ΡΕΥΣΤΟΤΗΤΑ'!P201)</f>
        <v>0.70569544492038072</v>
      </c>
      <c r="G201" s="10">
        <f>LN('3.ΡΕΥΣΤΟΤΗΤΑ'!Q202/'3.ΡΕΥΣΤΟΤΗΤΑ'!Q201)</f>
        <v>1.096932690374008</v>
      </c>
      <c r="H201" s="10">
        <f>LN('3.ΡΕΥΣΤΟΤΗΤΑ'!R202/'3.ΡΕΥΣΤΟΤΗΤΑ'!R201)</f>
        <v>2.3455797995456704</v>
      </c>
      <c r="I201" s="10">
        <f>LN('3.ΡΕΥΣΤΟΤΗΤΑ'!S202/'3.ΡΕΥΣΤΟΤΗΤΑ'!S201)</f>
        <v>-0.20373618469240937</v>
      </c>
      <c r="J201" s="10">
        <f>LN('3.ΡΕΥΣΤΟΤΗΤΑ'!T202/'3.ΡΕΥΣΤΟΤΗΤΑ'!T201)</f>
        <v>1.0515700418099001</v>
      </c>
      <c r="K201" s="10">
        <f>LN('3.ΡΕΥΣΤΟΤΗΤΑ'!U202/'3.ΡΕΥΣΤΟΤΗΤΑ'!U201)</f>
        <v>0.72739070128717331</v>
      </c>
      <c r="L201" s="10">
        <f>LN('3.ΡΕΥΣΤΟΤΗΤΑ'!V202/'3.ΡΕΥΣΤΟΤΗΤΑ'!V201)</f>
        <v>-0.33638202869187483</v>
      </c>
      <c r="M201" s="10">
        <f>LN('3.ΡΕΥΣΤΟΤΗΤΑ'!W202/'3.ΡΕΥΣΤΟΤΗΤΑ'!W201)</f>
        <v>1.0626012052463238</v>
      </c>
      <c r="N201" s="10">
        <f>LN('3.ΡΕΥΣΤΟΤΗΤΑ'!X202/'3.ΡΕΥΣΤΟΤΗΤΑ'!X201)</f>
        <v>-0.61879693036623995</v>
      </c>
      <c r="O201" s="10">
        <f>LN('3.ΡΕΥΣΤΟΤΗΤΑ'!Y202/'3.ΡΕΥΣΤΟΤΗΤΑ'!Y201)</f>
        <v>0.76927302176900703</v>
      </c>
      <c r="P201" s="10">
        <f>LN('3.ΡΕΥΣΤΟΤΗΤΑ'!Z202/'3.ΡΕΥΣΤΟΤΗΤΑ'!Z201)</f>
        <v>9.6146292286539967E-2</v>
      </c>
    </row>
    <row r="202" spans="1:16" x14ac:dyDescent="0.25">
      <c r="A202" s="98">
        <v>43117</v>
      </c>
      <c r="B202" s="10">
        <f>LN('3.ΡΕΥΣΤΟΤΗΤΑ'!L203/'3.ΡΕΥΣΤΟΤΗΤΑ'!L202)</f>
        <v>0.55025078990602005</v>
      </c>
      <c r="C202" s="10">
        <f>LN('3.ΡΕΥΣΤΟΤΗΤΑ'!M203/'3.ΡΕΥΣΤΟΤΗΤΑ'!M202)</f>
        <v>8.5768553501894496E-2</v>
      </c>
      <c r="D202" s="10">
        <f>LN('3.ΡΕΥΣΤΟΤΗΤΑ'!N203/'3.ΡΕΥΣΤΟΤΗΤΑ'!N202)</f>
        <v>-0.89115942658098146</v>
      </c>
      <c r="E202" s="10">
        <f>LN('3.ΡΕΥΣΤΟΤΗΤΑ'!O203/'3.ΡΕΥΣΤΟΤΗΤΑ'!O202)</f>
        <v>-2.2818346321160202E-2</v>
      </c>
      <c r="F202" s="10">
        <f>LN('3.ΡΕΥΣΤΟΤΗΤΑ'!P203/'3.ΡΕΥΣΤΟΤΗΤΑ'!P202)</f>
        <v>9.1571384731920197E-2</v>
      </c>
      <c r="G202" s="10">
        <f>LN('3.ΡΕΥΣΤΟΤΗΤΑ'!Q203/'3.ΡΕΥΣΤΟΤΗΤΑ'!Q202)</f>
        <v>0.19039286765050467</v>
      </c>
      <c r="H202" s="10">
        <f>LN('3.ΡΕΥΣΤΟΤΗΤΑ'!R203/'3.ΡΕΥΣΤΟΤΗΤΑ'!R202)</f>
        <v>0.13711360740477624</v>
      </c>
      <c r="I202" s="10">
        <f>LN('3.ΡΕΥΣΤΟΤΗΤΑ'!S203/'3.ΡΕΥΣΤΟΤΗΤΑ'!S202)</f>
        <v>0.40861146401190573</v>
      </c>
      <c r="J202" s="10">
        <f>LN('3.ΡΕΥΣΤΟΤΗΤΑ'!T203/'3.ΡΕΥΣΤΟΤΗΤΑ'!T202)</f>
        <v>0.46650829759217277</v>
      </c>
      <c r="K202" s="10">
        <f>LN('3.ΡΕΥΣΤΟΤΗΤΑ'!U203/'3.ΡΕΥΣΤΟΤΗΤΑ'!U202)</f>
        <v>0.17184295810943243</v>
      </c>
      <c r="L202" s="10">
        <f>LN('3.ΡΕΥΣΤΟΤΗΤΑ'!V203/'3.ΡΕΥΣΤΟΤΗΤΑ'!V202)</f>
        <v>7.2198983853422841E-2</v>
      </c>
      <c r="M202" s="10">
        <f>LN('3.ΡΕΥΣΤΟΤΗΤΑ'!W203/'3.ΡΕΥΣΤΟΤΗΤΑ'!W202)</f>
        <v>-0.25411513879924358</v>
      </c>
      <c r="N202" s="10">
        <f>LN('3.ΡΕΥΣΤΟΤΗΤΑ'!X203/'3.ΡΕΥΣΤΟΤΗΤΑ'!X202)</f>
        <v>0.61343881135431721</v>
      </c>
      <c r="O202" s="10">
        <f>LN('3.ΡΕΥΣΤΟΤΗΤΑ'!Y203/'3.ΡΕΥΣΤΟΤΗΤΑ'!Y202)</f>
        <v>0.84176652175878186</v>
      </c>
      <c r="P202" s="10">
        <f>LN('3.ΡΕΥΣΤΟΤΗΤΑ'!Z203/'3.ΡΕΥΣΤΟΤΗΤΑ'!Z202)</f>
        <v>-1.336750326230389</v>
      </c>
    </row>
    <row r="203" spans="1:16" x14ac:dyDescent="0.25">
      <c r="A203" s="98">
        <v>43118</v>
      </c>
      <c r="B203" s="10">
        <f>LN('3.ΡΕΥΣΤΟΤΗΤΑ'!L204/'3.ΡΕΥΣΤΟΤΗΤΑ'!L203)</f>
        <v>-0.44040275060535311</v>
      </c>
      <c r="C203" s="10">
        <f>LN('3.ΡΕΥΣΤΟΤΗΤΑ'!M204/'3.ΡΕΥΣΤΟΤΗΤΑ'!M203)</f>
        <v>-0.64723807426516744</v>
      </c>
      <c r="D203" s="10">
        <f>LN('3.ΡΕΥΣΤΟΤΗΤΑ'!N204/'3.ΡΕΥΣΤΟΤΗΤΑ'!N203)</f>
        <v>0.20422371780957937</v>
      </c>
      <c r="E203" s="10">
        <f>LN('3.ΡΕΥΣΤΟΤΗΤΑ'!O204/'3.ΡΕΥΣΤΟΤΗΤΑ'!O203)</f>
        <v>0.42928515740800577</v>
      </c>
      <c r="F203" s="10">
        <f>LN('3.ΡΕΥΣΤΟΤΗΤΑ'!P204/'3.ΡΕΥΣΤΟΤΗΤΑ'!P203)</f>
        <v>-0.48577192105377531</v>
      </c>
      <c r="G203" s="10">
        <f>LN('3.ΡΕΥΣΤΟΤΗΤΑ'!Q204/'3.ΡΕΥΣΤΟΤΗΤΑ'!Q203)</f>
        <v>-0.31036423569513444</v>
      </c>
      <c r="H203" s="10">
        <f>LN('3.ΡΕΥΣΤΟΤΗΤΑ'!R204/'3.ΡΕΥΣΤΟΤΗΤΑ'!R203)</f>
        <v>-0.79325193967212992</v>
      </c>
      <c r="I203" s="10">
        <f>LN('3.ΡΕΥΣΤΟΤΗΤΑ'!S204/'3.ΡΕΥΣΤΟΤΗΤΑ'!S203)</f>
        <v>-0.34341421050579313</v>
      </c>
      <c r="J203" s="10">
        <f>LN('3.ΡΕΥΣΤΟΤΗΤΑ'!T204/'3.ΡΕΥΣΤΟΤΗΤΑ'!T203)</f>
        <v>-0.7570167949631873</v>
      </c>
      <c r="K203" s="10">
        <f>LN('3.ΡΕΥΣΤΟΤΗΤΑ'!U204/'3.ΡΕΥΣΤΟΤΗΤΑ'!U203)</f>
        <v>-0.52596060258581312</v>
      </c>
      <c r="L203" s="10">
        <f>LN('3.ΡΕΥΣΤΟΤΗΤΑ'!V204/'3.ΡΕΥΣΤΟΤΗΤΑ'!V203)</f>
        <v>-6.7788734141704873E-2</v>
      </c>
      <c r="M203" s="10">
        <f>LN('3.ΡΕΥΣΤΟΤΗΤΑ'!W204/'3.ΡΕΥΣΤΟΤΗΤΑ'!W203)</f>
        <v>3.430449397134297E-2</v>
      </c>
      <c r="N203" s="10">
        <f>LN('3.ΡΕΥΣΤΟΤΗΤΑ'!X204/'3.ΡΕΥΣΤΟΤΗΤΑ'!X203)</f>
        <v>-0.69071143805707191</v>
      </c>
      <c r="O203" s="10">
        <f>LN('3.ΡΕΥΣΤΟΤΗΤΑ'!Y204/'3.ΡΕΥΣΤΟΤΗΤΑ'!Y203)</f>
        <v>0.7499905770770201</v>
      </c>
      <c r="P203" s="10">
        <f>LN('3.ΡΕΥΣΤΟΤΗΤΑ'!Z204/'3.ΡΕΥΣΤΟΤΗΤΑ'!Z203)</f>
        <v>-0.65306580391536806</v>
      </c>
    </row>
    <row r="204" spans="1:16" x14ac:dyDescent="0.25">
      <c r="A204" s="98">
        <v>43119</v>
      </c>
      <c r="B204" s="10">
        <f>LN('3.ΡΕΥΣΤΟΤΗΤΑ'!L205/'3.ΡΕΥΣΤΟΤΗΤΑ'!L204)</f>
        <v>1.1420386181545967</v>
      </c>
      <c r="C204" s="10">
        <f>LN('3.ΡΕΥΣΤΟΤΗΤΑ'!M205/'3.ΡΕΥΣΤΟΤΗΤΑ'!M204)</f>
        <v>1.1026895483264554</v>
      </c>
      <c r="D204" s="10">
        <f>LN('3.ΡΕΥΣΤΟΤΗΤΑ'!N205/'3.ΡΕΥΣΤΟΤΗΤΑ'!N204)</f>
        <v>0.58842603253121173</v>
      </c>
      <c r="E204" s="10">
        <f>LN('3.ΡΕΥΣΤΟΤΗΤΑ'!O205/'3.ΡΕΥΣΤΟΤΗΤΑ'!O204)</f>
        <v>0.44096730038169152</v>
      </c>
      <c r="F204" s="10">
        <f>LN('3.ΡΕΥΣΤΟΤΗΤΑ'!P205/'3.ΡΕΥΣΤΟΤΗΤΑ'!P204)</f>
        <v>9.6478503521972209E-2</v>
      </c>
      <c r="G204" s="10">
        <f>LN('3.ΡΕΥΣΤΟΤΗΤΑ'!Q205/'3.ΡΕΥΣΤΟΤΗΤΑ'!Q204)</f>
        <v>0.49367563758920108</v>
      </c>
      <c r="H204" s="10">
        <f>LN('3.ΡΕΥΣΤΟΤΗΤΑ'!R205/'3.ΡΕΥΣΤΟΤΗΤΑ'!R204)</f>
        <v>0.65543012167205283</v>
      </c>
      <c r="I204" s="10">
        <f>LN('3.ΡΕΥΣΤΟΤΗΤΑ'!S205/'3.ΡΕΥΣΤΟΤΗΤΑ'!S204)</f>
        <v>0.92380646331699057</v>
      </c>
      <c r="J204" s="10">
        <f>LN('3.ΡΕΥΣΤΟΤΗΤΑ'!T205/'3.ΡΕΥΣΤΟΤΗΤΑ'!T204)</f>
        <v>0.75053317634082073</v>
      </c>
      <c r="K204" s="10">
        <f>LN('3.ΡΕΥΣΤΟΤΗΤΑ'!U205/'3.ΡΕΥΣΤΟΤΗΤΑ'!U204)</f>
        <v>5.2353618793068671E-2</v>
      </c>
      <c r="L204" s="10">
        <f>LN('3.ΡΕΥΣΤΟΤΗΤΑ'!V205/'3.ΡΕΥΣΤΟΤΗΤΑ'!V204)</f>
        <v>-0.42468775095608918</v>
      </c>
      <c r="M204" s="10">
        <f>LN('3.ΡΕΥΣΤΟΤΗΤΑ'!W205/'3.ΡΕΥΣΤΟΤΗΤΑ'!W204)</f>
        <v>1.4826345005549291</v>
      </c>
      <c r="N204" s="10">
        <f>LN('3.ΡΕΥΣΤΟΤΗΤΑ'!X205/'3.ΡΕΥΣΤΟΤΗΤΑ'!X204)</f>
        <v>1.2473076806172754</v>
      </c>
      <c r="O204" s="10">
        <f>LN('3.ΡΕΥΣΤΟΤΗΤΑ'!Y205/'3.ΡΕΥΣΤΟΤΗΤΑ'!Y204)</f>
        <v>4.0350356977379667</v>
      </c>
      <c r="P204" s="10">
        <f>LN('3.ΡΕΥΣΤΟΤΗΤΑ'!Z205/'3.ΡΕΥΣΤΟΤΗΤΑ'!Z204)</f>
        <v>2.8563364945944762</v>
      </c>
    </row>
    <row r="205" spans="1:16" x14ac:dyDescent="0.25">
      <c r="A205" s="98">
        <v>43122</v>
      </c>
      <c r="B205" s="10">
        <f>LN('3.ΡΕΥΣΤΟΤΗΤΑ'!L206/'3.ΡΕΥΣΤΟΤΗΤΑ'!L205)</f>
        <v>-1.1790097914005384</v>
      </c>
      <c r="C205" s="10">
        <f>LN('3.ΡΕΥΣΤΟΤΗΤΑ'!M206/'3.ΡΕΥΣΤΟΤΗΤΑ'!M205)</f>
        <v>-0.92452500121868153</v>
      </c>
      <c r="D205" s="10">
        <f>LN('3.ΡΕΥΣΤΟΤΗΤΑ'!N206/'3.ΡΕΥΣΤΟΤΗΤΑ'!N205)</f>
        <v>-5.6065256213922991E-2</v>
      </c>
      <c r="E205" s="10">
        <f>LN('3.ΡΕΥΣΤΟΤΗΤΑ'!O206/'3.ΡΕΥΣΤΟΤΗΤΑ'!O205)</f>
        <v>-0.50177405387292495</v>
      </c>
      <c r="F205" s="10">
        <f>LN('3.ΡΕΥΣΤΟΤΗΤΑ'!P206/'3.ΡΕΥΣΤΟΤΗΤΑ'!P205)</f>
        <v>-8.3046957875093363E-2</v>
      </c>
      <c r="G205" s="10">
        <f>LN('3.ΡΕΥΣΤΟΤΗΤΑ'!Q206/'3.ΡΕΥΣΤΟΤΗΤΑ'!Q205)</f>
        <v>-0.4751501018285792</v>
      </c>
      <c r="H205" s="10">
        <f>LN('3.ΡΕΥΣΤΟΤΗΤΑ'!R206/'3.ΡΕΥΣΤΟΤΗΤΑ'!R205)</f>
        <v>-0.65451016728322564</v>
      </c>
      <c r="I205" s="10">
        <f>LN('3.ΡΕΥΣΤΟΤΗΤΑ'!S206/'3.ΡΕΥΣΤΟΤΗΤΑ'!S205)</f>
        <v>-0.65080879657026636</v>
      </c>
      <c r="J205" s="10">
        <f>LN('3.ΡΕΥΣΤΟΤΗΤΑ'!T206/'3.ΡΕΥΣΤΟΤΗΤΑ'!T205)</f>
        <v>-0.28106936242486286</v>
      </c>
      <c r="K205" s="10">
        <f>LN('3.ΡΕΥΣΤΟΤΗΤΑ'!U206/'3.ΡΕΥΣΤΟΤΗΤΑ'!U205)</f>
        <v>0.66235757501266113</v>
      </c>
      <c r="L205" s="10">
        <f>LN('3.ΡΕΥΣΤΟΤΗΤΑ'!V206/'3.ΡΕΥΣΤΟΤΗΤΑ'!V205)</f>
        <v>0.23314554763079448</v>
      </c>
      <c r="M205" s="10">
        <f>LN('3.ΡΕΥΣΤΟΤΗΤΑ'!W206/'3.ΡΕΥΣΤΟΤΗΤΑ'!W205)</f>
        <v>-1.024902990629015</v>
      </c>
      <c r="N205" s="10">
        <f>LN('3.ΡΕΥΣΤΟΤΗΤΑ'!X206/'3.ΡΕΥΣΤΟΤΗΤΑ'!X205)</f>
        <v>-1.1392254286757899</v>
      </c>
      <c r="O205" s="10">
        <f>LN('3.ΡΕΥΣΤΟΤΗΤΑ'!Y206/'3.ΡΕΥΣΤΟΤΗΤΑ'!Y205)</f>
        <v>-3.6361481100883797</v>
      </c>
      <c r="P205" s="10">
        <f>LN('3.ΡΕΥΣΤΟΤΗΤΑ'!Z206/'3.ΡΕΥΣΤΟΤΗΤΑ'!Z205)</f>
        <v>-0.10522278057942459</v>
      </c>
    </row>
    <row r="206" spans="1:16" x14ac:dyDescent="0.25">
      <c r="A206" s="98">
        <v>43123</v>
      </c>
      <c r="B206" s="10">
        <f>LN('3.ΡΕΥΣΤΟΤΗΤΑ'!L207/'3.ΡΕΥΣΤΟΤΗΤΑ'!L206)</f>
        <v>1.0675903762705743</v>
      </c>
      <c r="C206" s="10">
        <f>LN('3.ΡΕΥΣΤΟΤΗΤΑ'!M207/'3.ΡΕΥΣΤΟΤΗΤΑ'!M206)</f>
        <v>0.39751400157731731</v>
      </c>
      <c r="D206" s="10">
        <f>LN('3.ΡΕΥΣΤΟΤΗΤΑ'!N207/'3.ΡΕΥΣΤΟΤΗΤΑ'!N206)</f>
        <v>1.0614666514143896</v>
      </c>
      <c r="E206" s="10">
        <f>LN('3.ΡΕΥΣΤΟΤΗΤΑ'!O207/'3.ΡΕΥΣΤΟΤΗΤΑ'!O206)</f>
        <v>5.5656313595659659E-2</v>
      </c>
      <c r="F206" s="10">
        <f>LN('3.ΡΕΥΣΤΟΤΗΤΑ'!P207/'3.ΡΕΥΣΤΟΤΗΤΑ'!P206)</f>
        <v>0.54357926697528536</v>
      </c>
      <c r="G206" s="10">
        <f>LN('3.ΡΕΥΣΤΟΤΗΤΑ'!Q207/'3.ΡΕΥΣΤΟΤΗΤΑ'!Q206)</f>
        <v>0.3630165616075145</v>
      </c>
      <c r="H206" s="10">
        <f>LN('3.ΡΕΥΣΤΟΤΗΤΑ'!R207/'3.ΡΕΥΣΤΟΤΗΤΑ'!R206)</f>
        <v>0.50181100222818786</v>
      </c>
      <c r="I206" s="10">
        <f>LN('3.ΡΕΥΣΤΟΤΗΤΑ'!S207/'3.ΡΕΥΣΤΟΤΗΤΑ'!S206)</f>
        <v>1.3692446648131236</v>
      </c>
      <c r="J206" s="10">
        <f>LN('3.ΡΕΥΣΤΟΤΗΤΑ'!T207/'3.ΡΕΥΣΤΟΤΗΤΑ'!T206)</f>
        <v>0.42916095250447245</v>
      </c>
      <c r="K206" s="10">
        <f>LN('3.ΡΕΥΣΤΟΤΗΤΑ'!U207/'3.ΡΕΥΣΤΟΤΗΤΑ'!U206)</f>
        <v>-0.39830520891586763</v>
      </c>
      <c r="L206" s="10">
        <f>LN('3.ΡΕΥΣΤΟΤΗΤΑ'!V207/'3.ΡΕΥΣΤΟΤΗΤΑ'!V206)</f>
        <v>0.11795221381347018</v>
      </c>
      <c r="M206" s="10">
        <f>LN('3.ΡΕΥΣΤΟΤΗΤΑ'!W207/'3.ΡΕΥΣΤΟΤΗΤΑ'!W206)</f>
        <v>0.32230815030258769</v>
      </c>
      <c r="N206" s="10">
        <f>LN('3.ΡΕΥΣΤΟΤΗΤΑ'!X207/'3.ΡΕΥΣΤΟΤΗΤΑ'!X206)</f>
        <v>0.84226610747129194</v>
      </c>
      <c r="O206" s="10">
        <f>LN('3.ΡΕΥΣΤΟΤΗΤΑ'!Y207/'3.ΡΕΥΣΤΟΤΗΤΑ'!Y206)</f>
        <v>3.5228869260712684E-2</v>
      </c>
      <c r="P206" s="10">
        <f>LN('3.ΡΕΥΣΤΟΤΗΤΑ'!Z207/'3.ΡΕΥΣΤΟΤΗΤΑ'!Z206)</f>
        <v>-1.7347764516745396</v>
      </c>
    </row>
    <row r="207" spans="1:16" x14ac:dyDescent="0.25">
      <c r="A207" s="98">
        <v>43124</v>
      </c>
      <c r="B207" s="10">
        <f>LN('3.ΡΕΥΣΤΟΤΗΤΑ'!L208/'3.ΡΕΥΣΤΟΤΗΤΑ'!L207)</f>
        <v>-0.85659358226920257</v>
      </c>
      <c r="C207" s="10">
        <f>LN('3.ΡΕΥΣΤΟΤΗΤΑ'!M208/'3.ΡΕΥΣΤΟΤΗΤΑ'!M207)</f>
        <v>0.71656984935144996</v>
      </c>
      <c r="D207" s="10">
        <f>LN('3.ΡΕΥΣΤΟΤΗΤΑ'!N208/'3.ΡΕΥΣΤΟΤΗΤΑ'!N207)</f>
        <v>-0.3365147590518015</v>
      </c>
      <c r="E207" s="10">
        <f>LN('3.ΡΕΥΣΤΟΤΗΤΑ'!O208/'3.ΡΕΥΣΤΟΤΗΤΑ'!O207)</f>
        <v>0.70075961425796673</v>
      </c>
      <c r="F207" s="10">
        <f>LN('3.ΡΕΥΣΤΟΤΗΤΑ'!P208/'3.ΡΕΥΣΤΟΤΗΤΑ'!P207)</f>
        <v>0.15863921994559774</v>
      </c>
      <c r="G207" s="10">
        <f>LN('3.ΡΕΥΣΤΟΤΗΤΑ'!Q208/'3.ΡΕΥΣΤΟΤΗΤΑ'!Q207)</f>
        <v>0.38310769713492576</v>
      </c>
      <c r="H207" s="10">
        <f>LN('3.ΡΕΥΣΤΟΤΗΤΑ'!R208/'3.ΡΕΥΣΤΟΤΗΤΑ'!R207)</f>
        <v>-0.50750512843236029</v>
      </c>
      <c r="I207" s="10">
        <f>LN('3.ΡΕΥΣΤΟΤΗΤΑ'!S208/'3.ΡΕΥΣΤΟΤΗΤΑ'!S207)</f>
        <v>-0.34281538411941637</v>
      </c>
      <c r="J207" s="10">
        <f>LN('3.ΡΕΥΣΤΟΤΗΤΑ'!T208/'3.ΡΕΥΣΤΟΤΗΤΑ'!T207)</f>
        <v>-0.33478004555634083</v>
      </c>
      <c r="K207" s="10">
        <f>LN('3.ΡΕΥΣΤΟΤΗΤΑ'!U208/'3.ΡΕΥΣΤΟΤΗΤΑ'!U207)</f>
        <v>0.59006018320050235</v>
      </c>
      <c r="L207" s="10">
        <f>LN('3.ΡΕΥΣΤΟΤΗΤΑ'!V208/'3.ΡΕΥΣΤΟΤΗΤΑ'!V207)</f>
        <v>0.32578214453695936</v>
      </c>
      <c r="M207" s="10">
        <f>LN('3.ΡΕΥΣΤΟΤΗΤΑ'!W208/'3.ΡΕΥΣΤΟΤΗΤΑ'!W207)</f>
        <v>-0.51558371237071721</v>
      </c>
      <c r="N207" s="10">
        <f>LN('3.ΡΕΥΣΤΟΤΗΤΑ'!X208/'3.ΡΕΥΣΤΟΤΗΤΑ'!X207)</f>
        <v>-0.25928859469511106</v>
      </c>
      <c r="O207" s="10">
        <f>LN('3.ΡΕΥΣΤΟΤΗΤΑ'!Y208/'3.ΡΕΥΣΤΟΤΗΤΑ'!Y207)</f>
        <v>0.42191156722914647</v>
      </c>
      <c r="P207" s="10">
        <f>LN('3.ΡΕΥΣΤΟΤΗΤΑ'!Z208/'3.ΡΕΥΣΤΟΤΗΤΑ'!Z207)</f>
        <v>1.1485777857330608</v>
      </c>
    </row>
    <row r="208" spans="1:16" x14ac:dyDescent="0.25">
      <c r="A208" s="98">
        <v>43125</v>
      </c>
      <c r="B208" s="10">
        <f>LN('3.ΡΕΥΣΤΟΤΗΤΑ'!L209/'3.ΡΕΥΣΤΟΤΗΤΑ'!L208)</f>
        <v>0.72547898324442794</v>
      </c>
      <c r="C208" s="10">
        <f>LN('3.ΡΕΥΣΤΟΤΗΤΑ'!M209/'3.ΡΕΥΣΤΟΤΗΤΑ'!M208)</f>
        <v>1.1340117807450067</v>
      </c>
      <c r="D208" s="10">
        <f>LN('3.ΡΕΥΣΤΟΤΗΤΑ'!N209/'3.ΡΕΥΣΤΟΤΗΤΑ'!N208)</f>
        <v>-1.1593578435296463</v>
      </c>
      <c r="E208" s="10">
        <f>LN('3.ΡΕΥΣΤΟΤΗΤΑ'!O209/'3.ΡΕΥΣΤΟΤΗΤΑ'!O208)</f>
        <v>-0.23480353176103722</v>
      </c>
      <c r="F208" s="10">
        <f>LN('3.ΡΕΥΣΤΟΤΗΤΑ'!P209/'3.ΡΕΥΣΤΟΤΗΤΑ'!P208)</f>
        <v>-0.40189410911515272</v>
      </c>
      <c r="G208" s="10">
        <f>LN('3.ΡΕΥΣΤΟΤΗΤΑ'!Q209/'3.ΡΕΥΣΤΟΤΗΤΑ'!Q208)</f>
        <v>-0.32385311220542912</v>
      </c>
      <c r="H208" s="10">
        <f>LN('3.ΡΕΥΣΤΟΤΗΤΑ'!R209/'3.ΡΕΥΣΤΟΤΗΤΑ'!R208)</f>
        <v>-0.15110612465833512</v>
      </c>
      <c r="I208" s="10">
        <f>LN('3.ΡΕΥΣΤΟΤΗΤΑ'!S209/'3.ΡΕΥΣΤΟΤΗΤΑ'!S208)</f>
        <v>-0.7054790340012429</v>
      </c>
      <c r="J208" s="10">
        <f>LN('3.ΡΕΥΣΤΟΤΗΤΑ'!T209/'3.ΡΕΥΣΤΟΤΗΤΑ'!T208)</f>
        <v>-0.23101322090734833</v>
      </c>
      <c r="K208" s="10">
        <f>LN('3.ΡΕΥΣΤΟΤΗΤΑ'!U209/'3.ΡΕΥΣΤΟΤΗΤΑ'!U208)</f>
        <v>-0.42508805227769758</v>
      </c>
      <c r="L208" s="10">
        <f>LN('3.ΡΕΥΣΤΟΤΗΤΑ'!V209/'3.ΡΕΥΣΤΟΤΗΤΑ'!V208)</f>
        <v>3.900864087073639E-2</v>
      </c>
      <c r="M208" s="10">
        <f>LN('3.ΡΕΥΣΤΟΤΗΤΑ'!W209/'3.ΡΕΥΣΤΟΤΗΤΑ'!W208)</f>
        <v>-0.17430968196334951</v>
      </c>
      <c r="N208" s="10">
        <f>LN('3.ΡΕΥΣΤΟΤΗΤΑ'!X209/'3.ΡΕΥΣΤΟΤΗΤΑ'!X208)</f>
        <v>-0.40818160329945558</v>
      </c>
      <c r="O208" s="10">
        <f>LN('3.ΡΕΥΣΤΟΤΗΤΑ'!Y209/'3.ΡΕΥΣΤΟΤΗΤΑ'!Y208)</f>
        <v>-0.43559780360592049</v>
      </c>
      <c r="P208" s="10">
        <f>LN('3.ΡΕΥΣΤΟΤΗΤΑ'!Z209/'3.ΡΕΥΣΤΟΤΗΤΑ'!Z208)</f>
        <v>-0.66188832625049598</v>
      </c>
    </row>
    <row r="209" spans="1:16" x14ac:dyDescent="0.25">
      <c r="A209" s="98">
        <v>43126</v>
      </c>
      <c r="B209" s="10">
        <f>LN('3.ΡΕΥΣΤΟΤΗΤΑ'!L210/'3.ΡΕΥΣΤΟΤΗΤΑ'!L209)</f>
        <v>0.61467266536618115</v>
      </c>
      <c r="C209" s="10">
        <f>LN('3.ΡΕΥΣΤΟΤΗΤΑ'!M210/'3.ΡΕΥΣΤΟΤΗΤΑ'!M209)</f>
        <v>1.6018814807117787</v>
      </c>
      <c r="D209" s="10">
        <f>LN('3.ΡΕΥΣΤΟΤΗΤΑ'!N210/'3.ΡΕΥΣΤΟΤΗΤΑ'!N209)</f>
        <v>0.33362142696161973</v>
      </c>
      <c r="E209" s="10">
        <f>LN('3.ΡΕΥΣΤΟΤΗΤΑ'!O210/'3.ΡΕΥΣΤΟΤΗΤΑ'!O209)</f>
        <v>-0.64648305114142823</v>
      </c>
      <c r="F209" s="10">
        <f>LN('3.ΡΕΥΣΤΟΤΗΤΑ'!P210/'3.ΡΕΥΣΤΟΤΗΤΑ'!P209)</f>
        <v>0.36631683854408398</v>
      </c>
      <c r="G209" s="10">
        <f>LN('3.ΡΕΥΣΤΟΤΗΤΑ'!Q210/'3.ΡΕΥΣΤΟΤΗΤΑ'!Q209)</f>
        <v>-0.15971679256669402</v>
      </c>
      <c r="H209" s="10">
        <f>LN('3.ΡΕΥΣΤΟΤΗΤΑ'!R210/'3.ΡΕΥΣΤΟΤΗΤΑ'!R209)</f>
        <v>-3.6476578468974202E-2</v>
      </c>
      <c r="I209" s="10">
        <f>LN('3.ΡΕΥΣΤΟΤΗΤΑ'!S210/'3.ΡΕΥΣΤΟΤΗΤΑ'!S209)</f>
        <v>-0.73263913820021864</v>
      </c>
      <c r="J209" s="10">
        <f>LN('3.ΡΕΥΣΤΟΤΗΤΑ'!T210/'3.ΡΕΥΣΤΟΤΗΤΑ'!T209)</f>
        <v>-0.1216313707672224</v>
      </c>
      <c r="K209" s="10">
        <f>LN('3.ΡΕΥΣΤΟΤΗΤΑ'!U210/'3.ΡΕΥΣΤΟΤΗΤΑ'!U209)</f>
        <v>-0.55233130475696945</v>
      </c>
      <c r="L209" s="10">
        <f>LN('3.ΡΕΥΣΤΟΤΗΤΑ'!V210/'3.ΡΕΥΣΤΟΤΗΤΑ'!V209)</f>
        <v>-0.72084450413231671</v>
      </c>
      <c r="M209" s="10">
        <f>LN('3.ΡΕΥΣΤΟΤΗΤΑ'!W210/'3.ΡΕΥΣΤΟΤΗΤΑ'!W209)</f>
        <v>-0.4041954427776035</v>
      </c>
      <c r="N209" s="10">
        <f>LN('3.ΡΕΥΣΤΟΤΗΤΑ'!X210/'3.ΡΕΥΣΤΟΤΗΤΑ'!X209)</f>
        <v>-0.17844728937857532</v>
      </c>
      <c r="O209" s="10">
        <f>LN('3.ΡΕΥΣΤΟΤΗΤΑ'!Y210/'3.ΡΕΥΣΤΟΤΗΤΑ'!Y209)</f>
        <v>-1.510991404358289</v>
      </c>
      <c r="P209" s="10">
        <f>LN('3.ΡΕΥΣΤΟΤΗΤΑ'!Z210/'3.ΡΕΥΣΤΟΤΗΤΑ'!Z209)</f>
        <v>-0.53873661571590559</v>
      </c>
    </row>
    <row r="210" spans="1:16" x14ac:dyDescent="0.25">
      <c r="A210" s="98">
        <v>43129</v>
      </c>
      <c r="B210" s="10">
        <f>LN('3.ΡΕΥΣΤΟΤΗΤΑ'!L211/'3.ΡΕΥΣΤΟΤΗΤΑ'!L210)</f>
        <v>-1.7317316930263682</v>
      </c>
      <c r="C210" s="10">
        <f>LN('3.ΡΕΥΣΤΟΤΗΤΑ'!M211/'3.ΡΕΥΣΤΟΤΗΤΑ'!M210)</f>
        <v>-2.9991826339626568</v>
      </c>
      <c r="D210" s="10">
        <f>LN('3.ΡΕΥΣΤΟΤΗΤΑ'!N211/'3.ΡΕΥΣΤΟΤΗΤΑ'!N210)</f>
        <v>-5.6632092778621079E-2</v>
      </c>
      <c r="E210" s="10">
        <f>LN('3.ΡΕΥΣΤΟΤΗΤΑ'!O211/'3.ΡΕΥΣΤΟΤΗΤΑ'!O210)</f>
        <v>-0.23290975160290897</v>
      </c>
      <c r="F210" s="10">
        <f>LN('3.ΡΕΥΣΤΟΤΗΤΑ'!P211/'3.ΡΕΥΣΤΟΤΗΤΑ'!P210)</f>
        <v>-0.13841563166800433</v>
      </c>
      <c r="G210" s="10">
        <f>LN('3.ΡΕΥΣΤΟΤΗΤΑ'!Q211/'3.ΡΕΥΣΤΟΤΗΤΑ'!Q210)</f>
        <v>-0.7037208837063933</v>
      </c>
      <c r="H210" s="10">
        <f>LN('3.ΡΕΥΣΤΟΤΗΤΑ'!R211/'3.ΡΕΥΣΤΟΤΗΤΑ'!R210)</f>
        <v>0.45929867228455995</v>
      </c>
      <c r="I210" s="10">
        <f>LN('3.ΡΕΥΣΤΟΤΗΤΑ'!S211/'3.ΡΕΥΣΤΟΤΗΤΑ'!S210)</f>
        <v>0.16762264596116008</v>
      </c>
      <c r="J210" s="10">
        <f>LN('3.ΡΕΥΣΤΟΤΗΤΑ'!T211/'3.ΡΕΥΣΤΟΤΗΤΑ'!T210)</f>
        <v>-0.33599364779774632</v>
      </c>
      <c r="K210" s="10">
        <f>LN('3.ΡΕΥΣΤΟΤΗΤΑ'!U211/'3.ΡΕΥΣΤΟΤΗΤΑ'!U210)</f>
        <v>0.22864388250725559</v>
      </c>
      <c r="L210" s="10">
        <f>LN('3.ΡΕΥΣΤΟΤΗΤΑ'!V211/'3.ΡΕΥΣΤΟΤΗΤΑ'!V210)</f>
        <v>0.26936743498250454</v>
      </c>
      <c r="M210" s="10">
        <f>LN('3.ΡΕΥΣΤΟΤΗΤΑ'!W211/'3.ΡΕΥΣΤΟΤΗΤΑ'!W210)</f>
        <v>0.78890074181237435</v>
      </c>
      <c r="N210" s="10">
        <f>LN('3.ΡΕΥΣΤΟΤΗΤΑ'!X211/'3.ΡΕΥΣΤΟΤΗΤΑ'!X210)</f>
        <v>0.51861880038893859</v>
      </c>
      <c r="O210" s="10">
        <f>LN('3.ΡΕΥΣΤΟΤΗΤΑ'!Y211/'3.ΡΕΥΣΤΟΤΗΤΑ'!Y210)</f>
        <v>1.1575725702067805</v>
      </c>
      <c r="P210" s="10">
        <f>LN('3.ΡΕΥΣΤΟΤΗΤΑ'!Z211/'3.ΡΕΥΣΤΟΤΗΤΑ'!Z210)</f>
        <v>-0.32289548855758016</v>
      </c>
    </row>
    <row r="211" spans="1:16" x14ac:dyDescent="0.25">
      <c r="A211" s="98">
        <v>43130</v>
      </c>
      <c r="B211" s="10">
        <f>LN('3.ΡΕΥΣΤΟΤΗΤΑ'!L212/'3.ΡΕΥΣΤΟΤΗΤΑ'!L211)</f>
        <v>0.84950026251439603</v>
      </c>
      <c r="C211" s="10">
        <f>LN('3.ΡΕΥΣΤΟΤΗΤΑ'!M212/'3.ΡΕΥΣΤΟΤΗΤΑ'!M211)</f>
        <v>-0.2199663501318333</v>
      </c>
      <c r="D211" s="10">
        <f>LN('3.ΡΕΥΣΤΟΤΗΤΑ'!N212/'3.ΡΕΥΣΤΟΤΗΤΑ'!N211)</f>
        <v>1.0776940651020361</v>
      </c>
      <c r="E211" s="10">
        <f>LN('3.ΡΕΥΣΤΟΤΗΤΑ'!O212/'3.ΡΕΥΣΤΟΤΗΤΑ'!O211)</f>
        <v>0.63968202047855283</v>
      </c>
      <c r="F211" s="10">
        <f>LN('3.ΡΕΥΣΤΟΤΗΤΑ'!P212/'3.ΡΕΥΣΤΟΤΗΤΑ'!P211)</f>
        <v>-0.91250221046809332</v>
      </c>
      <c r="G211" s="10">
        <f>LN('3.ΡΕΥΣΤΟΤΗΤΑ'!Q212/'3.ΡΕΥΣΤΟΤΗΤΑ'!Q211)</f>
        <v>0.6031764715632093</v>
      </c>
      <c r="H211" s="10">
        <f>LN('3.ΡΕΥΣΤΟΤΗΤΑ'!R212/'3.ΡΕΥΣΤΟΤΗΤΑ'!R211)</f>
        <v>5.2676209307522828E-2</v>
      </c>
      <c r="I211" s="10">
        <f>LN('3.ΡΕΥΣΤΟΤΗΤΑ'!S212/'3.ΡΕΥΣΤΟΤΗΤΑ'!S211)</f>
        <v>1.1540185353949723</v>
      </c>
      <c r="J211" s="10">
        <f>LN('3.ΡΕΥΣΤΟΤΗΤΑ'!T212/'3.ΡΕΥΣΤΟΤΗΤΑ'!T211)</f>
        <v>0.63050362186710895</v>
      </c>
      <c r="K211" s="10">
        <f>LN('3.ΡΕΥΣΤΟΤΗΤΑ'!U212/'3.ΡΕΥΣΤΟΤΗΤΑ'!U211)</f>
        <v>0.4979455624024845</v>
      </c>
      <c r="L211" s="10">
        <f>LN('3.ΡΕΥΣΤΟΤΗΤΑ'!V212/'3.ΡΕΥΣΤΟΤΗΤΑ'!V211)</f>
        <v>-0.28972224340812025</v>
      </c>
      <c r="M211" s="10">
        <f>LN('3.ΡΕΥΣΤΟΤΗΤΑ'!W212/'3.ΡΕΥΣΤΟΤΗΤΑ'!W211)</f>
        <v>-0.42047683172072164</v>
      </c>
      <c r="N211" s="10">
        <f>LN('3.ΡΕΥΣΤΟΤΗΤΑ'!X212/'3.ΡΕΥΣΤΟΤΗΤΑ'!X211)</f>
        <v>-4.7388333718172304E-2</v>
      </c>
      <c r="O211" s="10">
        <f>LN('3.ΡΕΥΣΤΟΤΗΤΑ'!Y212/'3.ΡΕΥΣΤΟΤΗΤΑ'!Y211)</f>
        <v>-0.3275012569682097</v>
      </c>
      <c r="P211" s="10">
        <f>LN('3.ΡΕΥΣΤΟΤΗΤΑ'!Z212/'3.ΡΕΥΣΤΟΤΗΤΑ'!Z211)</f>
        <v>0.76739414017881658</v>
      </c>
    </row>
    <row r="212" spans="1:16" x14ac:dyDescent="0.25">
      <c r="A212" s="98">
        <v>43131</v>
      </c>
      <c r="B212" s="10">
        <f>LN('3.ΡΕΥΣΤΟΤΗΤΑ'!L213/'3.ΡΕΥΣΤΟΤΗΤΑ'!L212)</f>
        <v>0.3005664875221169</v>
      </c>
      <c r="C212" s="10">
        <f>LN('3.ΡΕΥΣΤΟΤΗΤΑ'!M213/'3.ΡΕΥΣΤΟΤΗΤΑ'!M212)</f>
        <v>-7.7301015422184524E-2</v>
      </c>
      <c r="D212" s="10">
        <f>LN('3.ΡΕΥΣΤΟΤΗΤΑ'!N213/'3.ΡΕΥΣΤΟΤΗΤΑ'!N212)</f>
        <v>-0.27464090651258977</v>
      </c>
      <c r="E212" s="10">
        <f>LN('3.ΡΕΥΣΤΟΤΗΤΑ'!O213/'3.ΡΕΥΣΤΟΤΗΤΑ'!O212)</f>
        <v>-0.62820467155865167</v>
      </c>
      <c r="F212" s="10">
        <f>LN('3.ΡΕΥΣΤΟΤΗΤΑ'!P213/'3.ΡΕΥΣΤΟΤΗΤΑ'!P212)</f>
        <v>0.56151104033370669</v>
      </c>
      <c r="G212" s="10">
        <f>LN('3.ΡΕΥΣΤΟΤΗΤΑ'!Q213/'3.ΡΕΥΣΤΟΤΗΤΑ'!Q212)</f>
        <v>0.83236325611664463</v>
      </c>
      <c r="H212" s="10">
        <f>LN('3.ΡΕΥΣΤΟΤΗΤΑ'!R213/'3.ΡΕΥΣΤΟΤΗΤΑ'!R212)</f>
        <v>-0.49529506334860612</v>
      </c>
      <c r="I212" s="10">
        <f>LN('3.ΡΕΥΣΤΟΤΗΤΑ'!S213/'3.ΡΕΥΣΤΟΤΗΤΑ'!S212)</f>
        <v>-1.0946441287855262</v>
      </c>
      <c r="J212" s="10">
        <f>LN('3.ΡΕΥΣΤΟΤΗΤΑ'!T213/'3.ΡΕΥΣΤΟΤΗΤΑ'!T212)</f>
        <v>3.3526610541618651E-2</v>
      </c>
      <c r="K212" s="10">
        <f>LN('3.ΡΕΥΣΤΟΤΗΤΑ'!U213/'3.ΡΕΥΣΤΟΤΗΤΑ'!U212)</f>
        <v>-0.54251048826135051</v>
      </c>
      <c r="L212" s="10">
        <f>LN('3.ΡΕΥΣΤΟΤΗΤΑ'!V213/'3.ΡΕΥΣΤΟΤΗΤΑ'!V212)</f>
        <v>0.10054612816884885</v>
      </c>
      <c r="M212" s="10">
        <f>LN('3.ΡΕΥΣΤΟΤΗΤΑ'!W213/'3.ΡΕΥΣΤΟΤΗΤΑ'!W212)</f>
        <v>0.66204618744985611</v>
      </c>
      <c r="N212" s="10">
        <f>LN('3.ΡΕΥΣΤΟΤΗΤΑ'!X213/'3.ΡΕΥΣΤΟΤΗΤΑ'!X212)</f>
        <v>-0.12862383177195119</v>
      </c>
      <c r="O212" s="10">
        <f>LN('3.ΡΕΥΣΤΟΤΗΤΑ'!Y213/'3.ΡΕΥΣΤΟΤΗΤΑ'!Y212)</f>
        <v>0.36843876862983488</v>
      </c>
      <c r="P212" s="10">
        <f>LN('3.ΡΕΥΣΤΟΤΗΤΑ'!Z213/'3.ΡΕΥΣΤΟΤΗΤΑ'!Z212)</f>
        <v>-0.22958399595502299</v>
      </c>
    </row>
    <row r="213" spans="1:16" x14ac:dyDescent="0.25">
      <c r="A213" s="98">
        <v>43132</v>
      </c>
      <c r="B213" s="10">
        <f>LN('3.ΡΕΥΣΤΟΤΗΤΑ'!L214/'3.ΡΕΥΣΤΟΤΗΤΑ'!L213)</f>
        <v>-5.6453647377648797E-2</v>
      </c>
      <c r="C213" s="10">
        <f>LN('3.ΡΕΥΣΤΟΤΗΤΑ'!M214/'3.ΡΕΥΣΤΟΤΗΤΑ'!M213)</f>
        <v>0.22995741703993688</v>
      </c>
      <c r="D213" s="10">
        <f>LN('3.ΡΕΥΣΤΟΤΗΤΑ'!N214/'3.ΡΕΥΣΤΟΤΗΤΑ'!N213)</f>
        <v>-1.7772466053112206E-2</v>
      </c>
      <c r="E213" s="10">
        <f>LN('3.ΡΕΥΣΤΟΤΗΤΑ'!O214/'3.ΡΕΥΣΤΟΤΗΤΑ'!O213)</f>
        <v>0.52934345326548615</v>
      </c>
      <c r="F213" s="10">
        <f>LN('3.ΡΕΥΣΤΟΤΗΤΑ'!P214/'3.ΡΕΥΣΤΟΤΗΤΑ'!P213)</f>
        <v>1.508332551524751</v>
      </c>
      <c r="G213" s="10">
        <f>LN('3.ΡΕΥΣΤΟΤΗΤΑ'!Q214/'3.ΡΕΥΣΤΟΤΗΤΑ'!Q213)</f>
        <v>-0.37405531935092273</v>
      </c>
      <c r="H213" s="10">
        <f>LN('3.ΡΕΥΣΤΟΤΗΤΑ'!R214/'3.ΡΕΥΣΤΟΤΗΤΑ'!R213)</f>
        <v>6.6469595668186041E-2</v>
      </c>
      <c r="I213" s="10">
        <f>LN('3.ΡΕΥΣΤΟΤΗΤΑ'!S214/'3.ΡΕΥΣΤΟΤΗΤΑ'!S213)</f>
        <v>0.88924111159538122</v>
      </c>
      <c r="J213" s="10">
        <f>LN('3.ΡΕΥΣΤΟΤΗΤΑ'!T214/'3.ΡΕΥΣΤΟΤΗΤΑ'!T213)</f>
        <v>0.35836480281496358</v>
      </c>
      <c r="K213" s="10">
        <f>LN('3.ΡΕΥΣΤΟΤΗΤΑ'!U214/'3.ΡΕΥΣΤΟΤΗΤΑ'!U213)</f>
        <v>0.19831769651268524</v>
      </c>
      <c r="L213" s="10">
        <f>LN('3.ΡΕΥΣΤΟΤΗΤΑ'!V214/'3.ΡΕΥΣΤΟΤΗΤΑ'!V213)</f>
        <v>0.20921435615500827</v>
      </c>
      <c r="M213" s="10">
        <f>LN('3.ΡΕΥΣΤΟΤΗΤΑ'!W214/'3.ΡΕΥΣΤΟΤΗΤΑ'!W213)</f>
        <v>9.1854897432034593E-2</v>
      </c>
      <c r="N213" s="10">
        <f>LN('3.ΡΕΥΣΤΟΤΗΤΑ'!X214/'3.ΡΕΥΣΤΟΤΗΤΑ'!X213)</f>
        <v>0.2099791142569655</v>
      </c>
      <c r="O213" s="10">
        <f>LN('3.ΡΕΥΣΤΟΤΗΤΑ'!Y214/'3.ΡΕΥΣΤΟΤΗΤΑ'!Y213)</f>
        <v>0.24577905324352023</v>
      </c>
      <c r="P213" s="10">
        <f>LN('3.ΡΕΥΣΤΟΤΗΤΑ'!Z214/'3.ΡΕΥΣΤΟΤΗΤΑ'!Z213)</f>
        <v>-0.5779053264481927</v>
      </c>
    </row>
    <row r="214" spans="1:16" x14ac:dyDescent="0.25">
      <c r="A214" s="98">
        <v>43133</v>
      </c>
      <c r="B214" s="10">
        <f>LN('3.ΡΕΥΣΤΟΤΗΤΑ'!L215/'3.ΡΕΥΣΤΟΤΗΤΑ'!L214)</f>
        <v>-0.42572907714453678</v>
      </c>
      <c r="C214" s="10">
        <f>LN('3.ΡΕΥΣΤΟΤΗΤΑ'!M215/'3.ΡΕΥΣΤΟΤΗΤΑ'!M214)</f>
        <v>-0.23880409406490177</v>
      </c>
      <c r="D214" s="10">
        <f>LN('3.ΡΕΥΣΤΟΤΗΤΑ'!N215/'3.ΡΕΥΣΤΟΤΗΤΑ'!N214)</f>
        <v>-0.45287583926523572</v>
      </c>
      <c r="E214" s="10">
        <f>LN('3.ΡΕΥΣΤΟΤΗΤΑ'!O215/'3.ΡΕΥΣΤΟΤΗΤΑ'!O214)</f>
        <v>-0.5595485760376695</v>
      </c>
      <c r="F214" s="10">
        <f>LN('3.ΡΕΥΣΤΟΤΗΤΑ'!P215/'3.ΡΕΥΣΤΟΤΗΤΑ'!P214)</f>
        <v>-1.5650823682455521</v>
      </c>
      <c r="G214" s="10">
        <f>LN('3.ΡΕΥΣΤΟΤΗΤΑ'!Q215/'3.ΡΕΥΣΤΟΤΗΤΑ'!Q214)</f>
        <v>-0.69153569690050676</v>
      </c>
      <c r="H214" s="10">
        <f>LN('3.ΡΕΥΣΤΟΤΗΤΑ'!R215/'3.ΡΕΥΣΤΟΤΗΤΑ'!R214)</f>
        <v>-0.3086791211925532</v>
      </c>
      <c r="I214" s="10">
        <f>LN('3.ΡΕΥΣΤΟΤΗΤΑ'!S215/'3.ΡΕΥΣΤΟΤΗΤΑ'!S214)</f>
        <v>-0.4776326549502703</v>
      </c>
      <c r="J214" s="10">
        <f>LN('3.ΡΕΥΣΤΟΤΗΤΑ'!T215/'3.ΡΕΥΣΤΟΤΗΤΑ'!T214)</f>
        <v>-0.80668161132232974</v>
      </c>
      <c r="K214" s="10">
        <f>LN('3.ΡΕΥΣΤΟΤΗΤΑ'!U215/'3.ΡΕΥΣΤΟΤΗΤΑ'!U214)</f>
        <v>-0.55445077844914781</v>
      </c>
      <c r="L214" s="10">
        <f>LN('3.ΡΕΥΣΤΟΤΗΤΑ'!V215/'3.ΡΕΥΣΤΟΤΗΤΑ'!V214)</f>
        <v>-8.4047187356361651E-3</v>
      </c>
      <c r="M214" s="10">
        <f>LN('3.ΡΕΥΣΤΟΤΗΤΑ'!W215/'3.ΡΕΥΣΤΟΤΗΤΑ'!W214)</f>
        <v>-0.40068115386987213</v>
      </c>
      <c r="N214" s="10">
        <f>LN('3.ΡΕΥΣΤΟΤΗΤΑ'!X215/'3.ΡΕΥΣΤΟΤΗΤΑ'!X214)</f>
        <v>-0.39132321101270867</v>
      </c>
      <c r="O214" s="10">
        <f>LN('3.ΡΕΥΣΤΟΤΗΤΑ'!Y215/'3.ΡΕΥΣΤΟΤΗΤΑ'!Y214)</f>
        <v>-1.8633896627880984</v>
      </c>
      <c r="P214" s="10">
        <f>LN('3.ΡΕΥΣΤΟΤΗΤΑ'!Z215/'3.ΡΕΥΣΤΟΤΗΤΑ'!Z214)</f>
        <v>-4.5596071872803946E-3</v>
      </c>
    </row>
    <row r="215" spans="1:16" x14ac:dyDescent="0.25">
      <c r="A215" s="98">
        <v>43136</v>
      </c>
      <c r="B215" s="10">
        <f>LN('3.ΡΕΥΣΤΟΤΗΤΑ'!L216/'3.ΡΕΥΣΤΟΤΗΤΑ'!L215)</f>
        <v>3.0348963484560594</v>
      </c>
      <c r="C215" s="10">
        <f>LN('3.ΡΕΥΣΤΟΤΗΤΑ'!M216/'3.ΡΕΥΣΤΟΤΗΤΑ'!M215)</f>
        <v>0.23625911012439024</v>
      </c>
      <c r="D215" s="10">
        <f>LN('3.ΡΕΥΣΤΟΤΗΤΑ'!N216/'3.ΡΕΥΣΤΟΤΗΤΑ'!N215)</f>
        <v>0.16519376681345474</v>
      </c>
      <c r="E215" s="10">
        <f>LN('3.ΡΕΥΣΤΟΤΗΤΑ'!O216/'3.ΡΕΥΣΤΟΤΗΤΑ'!O215)</f>
        <v>4.374488180148127E-2</v>
      </c>
      <c r="F215" s="10">
        <f>LN('3.ΡΕΥΣΤΟΤΗΤΑ'!P216/'3.ΡΕΥΣΤΟΤΗΤΑ'!P215)</f>
        <v>-0.24755463118684032</v>
      </c>
      <c r="G215" s="10">
        <f>LN('3.ΡΕΥΣΤΟΤΗΤΑ'!Q216/'3.ΡΕΥΣΤΟΤΗΤΑ'!Q215)</f>
        <v>0.24375182395700548</v>
      </c>
      <c r="H215" s="10">
        <f>LN('3.ΡΕΥΣΤΟΤΗΤΑ'!R216/'3.ΡΕΥΣΤΟΤΗΤΑ'!R215)</f>
        <v>5.4951722906159343E-2</v>
      </c>
      <c r="I215" s="10">
        <f>LN('3.ΡΕΥΣΤΟΤΗΤΑ'!S216/'3.ΡΕΥΣΤΟΤΗΤΑ'!S215)</f>
        <v>0.38739797160529493</v>
      </c>
      <c r="J215" s="10">
        <f>LN('3.ΡΕΥΣΤΟΤΗΤΑ'!T216/'3.ΡΕΥΣΤΟΤΗΤΑ'!T215)</f>
        <v>-3.6511529948534627E-2</v>
      </c>
      <c r="K215" s="10">
        <f>LN('3.ΡΕΥΣΤΟΤΗΤΑ'!U216/'3.ΡΕΥΣΤΟΤΗΤΑ'!U215)</f>
        <v>0.44691302870771865</v>
      </c>
      <c r="L215" s="10">
        <f>LN('3.ΡΕΥΣΤΟΤΗΤΑ'!V216/'3.ΡΕΥΣΤΟΤΗΤΑ'!V215)</f>
        <v>1.3968875285785576E-2</v>
      </c>
      <c r="M215" s="10">
        <f>LN('3.ΡΕΥΣΤΟΤΗΤΑ'!W216/'3.ΡΕΥΣΤΟΤΗΤΑ'!W215)</f>
        <v>-8.3405180470964416E-2</v>
      </c>
      <c r="N215" s="10">
        <f>LN('3.ΡΕΥΣΤΟΤΗΤΑ'!X216/'3.ΡΕΥΣΤΟΤΗΤΑ'!X215)</f>
        <v>0.2245225294074219</v>
      </c>
      <c r="O215" s="10">
        <f>LN('3.ΡΕΥΣΤΟΤΗΤΑ'!Y216/'3.ΡΕΥΣΤΟΤΗΤΑ'!Y215)</f>
        <v>1.1265065139962205</v>
      </c>
      <c r="P215" s="10">
        <f>LN('3.ΡΕΥΣΤΟΤΗΤΑ'!Z216/'3.ΡΕΥΣΤΟΤΗΤΑ'!Z215)</f>
        <v>0.49080534652652358</v>
      </c>
    </row>
    <row r="216" spans="1:16" x14ac:dyDescent="0.25">
      <c r="A216" s="98">
        <v>43137</v>
      </c>
      <c r="B216" s="10">
        <f>LN('3.ΡΕΥΣΤΟΤΗΤΑ'!L217/'3.ΡΕΥΣΤΟΤΗΤΑ'!L216)</f>
        <v>-2.088420513537562</v>
      </c>
      <c r="C216" s="10">
        <f>LN('3.ΡΕΥΣΤΟΤΗΤΑ'!M217/'3.ΡΕΥΣΤΟΤΗΤΑ'!M216)</f>
        <v>0.70302358492099148</v>
      </c>
      <c r="D216" s="10">
        <f>LN('3.ΡΕΥΣΤΟΤΗΤΑ'!N217/'3.ΡΕΥΣΤΟΤΗΤΑ'!N216)</f>
        <v>1.0767753755231491</v>
      </c>
      <c r="E216" s="10">
        <f>LN('3.ΡΕΥΣΤΟΤΗΤΑ'!O217/'3.ΡΕΥΣΤΟΤΗΤΑ'!O216)</f>
        <v>0.82591707110729184</v>
      </c>
      <c r="F216" s="10">
        <f>LN('3.ΡΕΥΣΤΟΤΗΤΑ'!P217/'3.ΡΕΥΣΤΟΤΗΤΑ'!P216)</f>
        <v>1.7282586767778056</v>
      </c>
      <c r="G216" s="10">
        <f>LN('3.ΡΕΥΣΤΟΤΗΤΑ'!Q217/'3.ΡΕΥΣΤΟΤΗΤΑ'!Q216)</f>
        <v>0.56605626510585771</v>
      </c>
      <c r="H216" s="10">
        <f>LN('3.ΡΕΥΣΤΟΤΗΤΑ'!R217/'3.ΡΕΥΣΤΟΤΗΤΑ'!R216)</f>
        <v>0.58281508351574973</v>
      </c>
      <c r="I216" s="10">
        <f>LN('3.ΡΕΥΣΤΟΤΗΤΑ'!S217/'3.ΡΕΥΣΤΟΤΗΤΑ'!S216)</f>
        <v>0.28914527611816399</v>
      </c>
      <c r="J216" s="10">
        <f>LN('3.ΡΕΥΣΤΟΤΗΤΑ'!T217/'3.ΡΕΥΣΤΟΤΗΤΑ'!T216)</f>
        <v>0.78764072629749116</v>
      </c>
      <c r="K216" s="10">
        <f>LN('3.ΡΕΥΣΤΟΤΗΤΑ'!U217/'3.ΡΕΥΣΤΟΤΗΤΑ'!U216)</f>
        <v>1.1717730334063678</v>
      </c>
      <c r="L216" s="10">
        <f>LN('3.ΡΕΥΣΤΟΤΗΤΑ'!V217/'3.ΡΕΥΣΤΟΤΗΤΑ'!V216)</f>
        <v>0.27183584993125942</v>
      </c>
      <c r="M216" s="10">
        <f>LN('3.ΡΕΥΣΤΟΤΗΤΑ'!W217/'3.ΡΕΥΣΤΟΤΗΤΑ'!W216)</f>
        <v>0.82669529681054876</v>
      </c>
      <c r="N216" s="10">
        <f>LN('3.ΡΕΥΣΤΟΤΗΤΑ'!X217/'3.ΡΕΥΣΤΟΤΗΤΑ'!X216)</f>
        <v>0.31050441572584975</v>
      </c>
      <c r="O216" s="10">
        <f>LN('3.ΡΕΥΣΤΟΤΗΤΑ'!Y217/'3.ΡΕΥΣΤΟΤΗΤΑ'!Y216)</f>
        <v>0.27455705547173354</v>
      </c>
      <c r="P216" s="10">
        <f>LN('3.ΡΕΥΣΤΟΤΗΤΑ'!Z217/'3.ΡΕΥΣΤΟΤΗΤΑ'!Z216)</f>
        <v>0.26523613273878011</v>
      </c>
    </row>
    <row r="217" spans="1:16" x14ac:dyDescent="0.25">
      <c r="A217" s="98">
        <v>43138</v>
      </c>
      <c r="B217" s="10">
        <f>LN('3.ΡΕΥΣΤΟΤΗΤΑ'!L218/'3.ΡΕΥΣΤΟΤΗΤΑ'!L217)</f>
        <v>2.1866808639601372</v>
      </c>
      <c r="C217" s="10">
        <f>LN('3.ΡΕΥΣΤΟΤΗΤΑ'!M218/'3.ΡΕΥΣΤΟΤΗΤΑ'!M217)</f>
        <v>-1.1483364661330899</v>
      </c>
      <c r="D217" s="10">
        <f>LN('3.ΡΕΥΣΤΟΤΗΤΑ'!N218/'3.ΡΕΥΣΤΟΤΗΤΑ'!N217)</f>
        <v>-1.6117501096777009</v>
      </c>
      <c r="E217" s="10">
        <f>LN('3.ΡΕΥΣΤΟΤΗΤΑ'!O218/'3.ΡΕΥΣΤΟΤΗΤΑ'!O217)</f>
        <v>-0.5650955122268102</v>
      </c>
      <c r="F217" s="10">
        <f>LN('3.ΡΕΥΣΤΟΤΗΤΑ'!P218/'3.ΡΕΥΣΤΟΤΗΤΑ'!P217)</f>
        <v>-2.3674126478186199</v>
      </c>
      <c r="G217" s="10">
        <f>LN('3.ΡΕΥΣΤΟΤΗΤΑ'!Q218/'3.ΡΕΥΣΤΟΤΗΤΑ'!Q217)</f>
        <v>-1.7048277000373782</v>
      </c>
      <c r="H217" s="10">
        <f>LN('3.ΡΕΥΣΤΟΤΗΤΑ'!R218/'3.ΡΕΥΣΤΟΤΗΤΑ'!R217)</f>
        <v>-0.92891522261379589</v>
      </c>
      <c r="I217" s="10">
        <f>LN('3.ΡΕΥΣΤΟΤΗΤΑ'!S218/'3.ΡΕΥΣΤΟΤΗΤΑ'!S217)</f>
        <v>-0.20876231541016591</v>
      </c>
      <c r="J217" s="10">
        <f>LN('3.ΡΕΥΣΤΟΤΗΤΑ'!T218/'3.ΡΕΥΣΤΟΤΗΤΑ'!T217)</f>
        <v>1.4974095434196288E-2</v>
      </c>
      <c r="K217" s="10">
        <f>LN('3.ΡΕΥΣΤΟΤΗΤΑ'!U218/'3.ΡΕΥΣΤΟΤΗΤΑ'!U217)</f>
        <v>-1.5331902209672406</v>
      </c>
      <c r="L217" s="10">
        <f>LN('3.ΡΕΥΣΤΟΤΗΤΑ'!V218/'3.ΡΕΥΣΤΟΤΗΤΑ'!V217)</f>
        <v>-0.25421559470202126</v>
      </c>
      <c r="M217" s="10">
        <f>LN('3.ΡΕΥΣΤΟΤΗΤΑ'!W218/'3.ΡΕΥΣΤΟΤΗΤΑ'!W217)</f>
        <v>-1.1512056753029483</v>
      </c>
      <c r="N217" s="10">
        <f>LN('3.ΡΕΥΣΤΟΤΗΤΑ'!X218/'3.ΡΕΥΣΤΟΤΗΤΑ'!X217)</f>
        <v>-0.96581417621102261</v>
      </c>
      <c r="O217" s="10">
        <f>LN('3.ΡΕΥΣΤΟΤΗΤΑ'!Y218/'3.ΡΕΥΣΤΟΤΗΤΑ'!Y217)</f>
        <v>-1.4360320289660398</v>
      </c>
      <c r="P217" s="10">
        <f>LN('3.ΡΕΥΣΤΟΤΗΤΑ'!Z218/'3.ΡΕΥΣΤΟΤΗΤΑ'!Z217)</f>
        <v>-0.65796945235663828</v>
      </c>
    </row>
    <row r="218" spans="1:16" x14ac:dyDescent="0.25">
      <c r="A218" s="98">
        <v>43139</v>
      </c>
      <c r="B218" s="10">
        <f>LN('3.ΡΕΥΣΤΟΤΗΤΑ'!L219/'3.ΡΕΥΣΤΟΤΗΤΑ'!L218)</f>
        <v>-1.8471271852520583</v>
      </c>
      <c r="C218" s="10">
        <f>LN('3.ΡΕΥΣΤΟΤΗΤΑ'!M219/'3.ΡΕΥΣΤΟΤΗΤΑ'!M218)</f>
        <v>-0.19669645877744674</v>
      </c>
      <c r="D218" s="10">
        <f>LN('3.ΡΕΥΣΤΟΤΗΤΑ'!N219/'3.ΡΕΥΣΤΟΤΗΤΑ'!N218)</f>
        <v>-0.79899180701943917</v>
      </c>
      <c r="E218" s="10">
        <f>LN('3.ΡΕΥΣΤΟΤΗΤΑ'!O219/'3.ΡΕΥΣΤΟΤΗΤΑ'!O218)</f>
        <v>0.48357592904192476</v>
      </c>
      <c r="F218" s="10">
        <f>LN('3.ΡΕΥΣΤΟΤΗΤΑ'!P219/'3.ΡΕΥΣΤΟΤΗΤΑ'!P218)</f>
        <v>2.2911819034787957E-2</v>
      </c>
      <c r="G218" s="10">
        <f>LN('3.ΡΕΥΣΤΟΤΗΤΑ'!Q219/'3.ΡΕΥΣΤΟΤΗΤΑ'!Q218)</f>
        <v>0.87810458517492285</v>
      </c>
      <c r="H218" s="10">
        <f>LN('3.ΡΕΥΣΤΟΤΗΤΑ'!R219/'3.ΡΕΥΣΤΟΤΗΤΑ'!R218)</f>
        <v>0.32550668095512453</v>
      </c>
      <c r="I218" s="10">
        <f>LN('3.ΡΕΥΣΤΟΤΗΤΑ'!S219/'3.ΡΕΥΣΤΟΤΗΤΑ'!S218)</f>
        <v>-0.41839528330237014</v>
      </c>
      <c r="J218" s="10">
        <f>LN('3.ΡΕΥΣΤΟΤΗΤΑ'!T219/'3.ΡΕΥΣΤΟΤΗΤΑ'!T218)</f>
        <v>0.11670836794467457</v>
      </c>
      <c r="K218" s="10">
        <f>LN('3.ΡΕΥΣΤΟΤΗΤΑ'!U219/'3.ΡΕΥΣΤΟΤΗΤΑ'!U218)</f>
        <v>0.19589106536007531</v>
      </c>
      <c r="L218" s="10">
        <f>LN('3.ΡΕΥΣΤΟΤΗΤΑ'!V219/'3.ΡΕΥΣΤΟΤΗΤΑ'!V218)</f>
        <v>-0.83210177603485791</v>
      </c>
      <c r="M218" s="10">
        <f>LN('3.ΡΕΥΣΤΟΤΗΤΑ'!W219/'3.ΡΕΥΣΤΟΤΗΤΑ'!W218)</f>
        <v>0.68863843503070676</v>
      </c>
      <c r="N218" s="10">
        <f>LN('3.ΡΕΥΣΤΟΤΗΤΑ'!X219/'3.ΡΕΥΣΤΟΤΗΤΑ'!X218)</f>
        <v>0.66214288965841794</v>
      </c>
      <c r="O218" s="10">
        <f>LN('3.ΡΕΥΣΤΟΤΗΤΑ'!Y219/'3.ΡΕΥΣΤΟΤΗΤΑ'!Y218)</f>
        <v>0.86043271525861065</v>
      </c>
      <c r="P218" s="10">
        <f>LN('3.ΡΕΥΣΤΟΤΗΤΑ'!Z219/'3.ΡΕΥΣΤΟΤΗΤΑ'!Z218)</f>
        <v>-1.4579650389262269</v>
      </c>
    </row>
    <row r="219" spans="1:16" x14ac:dyDescent="0.25">
      <c r="A219" s="98">
        <v>43140</v>
      </c>
      <c r="B219" s="10">
        <f>LN('3.ΡΕΥΣΤΟΤΗΤΑ'!L220/'3.ΡΕΥΣΤΟΤΗΤΑ'!L219)</f>
        <v>-2.0999396329206728</v>
      </c>
      <c r="C219" s="10">
        <f>LN('3.ΡΕΥΣΤΟΤΗΤΑ'!M220/'3.ΡΕΥΣΤΟΤΗΤΑ'!M219)</f>
        <v>0.64104904757896752</v>
      </c>
      <c r="D219" s="10">
        <f>LN('3.ΡΕΥΣΤΟΤΗΤΑ'!N220/'3.ΡΕΥΣΤΟΤΗΤΑ'!N219)</f>
        <v>1.160397299073765</v>
      </c>
      <c r="E219" s="10">
        <f>LN('3.ΡΕΥΣΤΟΤΗΤΑ'!O220/'3.ΡΕΥΣΤΟΤΗΤΑ'!O219)</f>
        <v>-0.26332248468337532</v>
      </c>
      <c r="F219" s="10">
        <f>LN('3.ΡΕΥΣΤΟΤΗΤΑ'!P220/'3.ΡΕΥΣΤΟΤΗΤΑ'!P219)</f>
        <v>1.649627631638741</v>
      </c>
      <c r="G219" s="10">
        <f>LN('3.ΡΕΥΣΤΟΤΗΤΑ'!Q220/'3.ΡΕΥΣΤΟΤΗΤΑ'!Q219)</f>
        <v>1.1313981983319288</v>
      </c>
      <c r="H219" s="10">
        <f>LN('3.ΡΕΥΣΤΟΤΗΤΑ'!R220/'3.ΡΕΥΣΤΟΤΗΤΑ'!R219)</f>
        <v>0.10408275828809072</v>
      </c>
      <c r="I219" s="10">
        <f>LN('3.ΡΕΥΣΤΟΤΗΤΑ'!S220/'3.ΡΕΥΣΤΟΤΗΤΑ'!S219)</f>
        <v>0.53986833047970606</v>
      </c>
      <c r="J219" s="10">
        <f>LN('3.ΡΕΥΣΤΟΤΗΤΑ'!T220/'3.ΡΕΥΣΤΟΤΗΤΑ'!T219)</f>
        <v>-0.32964966930365258</v>
      </c>
      <c r="K219" s="10">
        <f>LN('3.ΡΕΥΣΤΟΤΗΤΑ'!U220/'3.ΡΕΥΣΤΟΤΗΤΑ'!U219)</f>
        <v>3.9089052639724904E-2</v>
      </c>
      <c r="L219" s="10">
        <f>LN('3.ΡΕΥΣΤΟΤΗΤΑ'!V220/'3.ΡΕΥΣΤΟΤΗΤΑ'!V219)</f>
        <v>-5.0927016378449756E-2</v>
      </c>
      <c r="M219" s="10">
        <f>LN('3.ΡΕΥΣΤΟΤΗΤΑ'!W220/'3.ΡΕΥΣΤΟΤΗΤΑ'!W219)</f>
        <v>6.242519661846474E-2</v>
      </c>
      <c r="N219" s="10">
        <f>LN('3.ΡΕΥΣΤΟΤΗΤΑ'!X220/'3.ΡΕΥΣΤΟΤΗΤΑ'!X219)</f>
        <v>-0.1794903620016691</v>
      </c>
      <c r="O219" s="10">
        <f>LN('3.ΡΕΥΣΤΟΤΗΤΑ'!Y220/'3.ΡΕΥΣΤΟΤΗΤΑ'!Y219)</f>
        <v>-0.56439711215126154</v>
      </c>
      <c r="P219" s="10">
        <f>LN('3.ΡΕΥΣΤΟΤΗΤΑ'!Z220/'3.ΡΕΥΣΤΟΤΗΤΑ'!Z219)</f>
        <v>0.78437318528286692</v>
      </c>
    </row>
    <row r="220" spans="1:16" x14ac:dyDescent="0.25">
      <c r="A220" s="98">
        <v>43143</v>
      </c>
      <c r="B220" s="10">
        <f>LN('3.ΡΕΥΣΤΟΤΗΤΑ'!L221/'3.ΡΕΥΣΤΟΤΗΤΑ'!L220)</f>
        <v>-0.21725692833666857</v>
      </c>
      <c r="C220" s="10">
        <f>LN('3.ΡΕΥΣΤΟΤΗΤΑ'!M221/'3.ΡΕΥΣΤΟΤΗΤΑ'!M220)</f>
        <v>0.36061391792466613</v>
      </c>
      <c r="D220" s="10">
        <f>LN('3.ΡΕΥΣΤΟΤΗΤΑ'!N221/'3.ΡΕΥΣΤΟΤΗΤΑ'!N220)</f>
        <v>-0.42538826638246885</v>
      </c>
      <c r="E220" s="10">
        <f>LN('3.ΡΕΥΣΤΟΤΗΤΑ'!O221/'3.ΡΕΥΣΤΟΤΗΤΑ'!O220)</f>
        <v>-0.5721345120300354</v>
      </c>
      <c r="F220" s="10">
        <f>LN('3.ΡΕΥΣΤΟΤΗΤΑ'!P221/'3.ΡΕΥΣΤΟΤΗΤΑ'!P220)</f>
        <v>-1.3503313671951018</v>
      </c>
      <c r="G220" s="10">
        <f>LN('3.ΡΕΥΣΤΟΤΗΤΑ'!Q221/'3.ΡΕΥΣΤΟΤΗΤΑ'!Q220)</f>
        <v>-1.8175341685452664</v>
      </c>
      <c r="H220" s="10">
        <f>LN('3.ΡΕΥΣΤΟΤΗΤΑ'!R221/'3.ΡΕΥΣΤΟΤΗΤΑ'!R220)</f>
        <v>4.1363963661894968E-3</v>
      </c>
      <c r="I220" s="10">
        <f>LN('3.ΡΕΥΣΤΟΤΗΤΑ'!S221/'3.ΡΕΥΣΤΟΤΗΤΑ'!S220)</f>
        <v>0.26961379382178041</v>
      </c>
      <c r="J220" s="10">
        <f>LN('3.ΡΕΥΣΤΟΤΗΤΑ'!T221/'3.ΡΕΥΣΤΟΤΗΤΑ'!T220)</f>
        <v>0.11908320722020263</v>
      </c>
      <c r="K220" s="10">
        <f>LN('3.ΡΕΥΣΤΟΤΗΤΑ'!U221/'3.ΡΕΥΣΤΟΤΗΤΑ'!U220)</f>
        <v>-0.45906382487051339</v>
      </c>
      <c r="L220" s="10">
        <f>LN('3.ΡΕΥΣΤΟΤΗΤΑ'!V221/'3.ΡΕΥΣΤΟΤΗΤΑ'!V220)</f>
        <v>0.57649265828336016</v>
      </c>
      <c r="M220" s="10">
        <f>LN('3.ΡΕΥΣΤΟΤΗΤΑ'!W221/'3.ΡΕΥΣΤΟΤΗΤΑ'!W220)</f>
        <v>-0.98186801893684039</v>
      </c>
      <c r="N220" s="10">
        <f>LN('3.ΡΕΥΣΤΟΤΗΤΑ'!X221/'3.ΡΕΥΣΤΟΤΗΤΑ'!X220)</f>
        <v>-0.20078017927567049</v>
      </c>
      <c r="O220" s="10">
        <f>LN('3.ΡΕΥΣΤΟΤΗΤΑ'!Y221/'3.ΡΕΥΣΤΟΤΗΤΑ'!Y220)</f>
        <v>-0.18585189146284917</v>
      </c>
      <c r="P220" s="10">
        <f>LN('3.ΡΕΥΣΤΟΤΗΤΑ'!Z221/'3.ΡΕΥΣΤΟΤΗΤΑ'!Z220)</f>
        <v>-1.6571165948841267</v>
      </c>
    </row>
    <row r="221" spans="1:16" x14ac:dyDescent="0.25">
      <c r="A221" s="98">
        <v>43144</v>
      </c>
      <c r="B221" s="10">
        <f>LN('3.ΡΕΥΣΤΟΤΗΤΑ'!L222/'3.ΡΕΥΣΤΟΤΗΤΑ'!L221)</f>
        <v>0.36812640934836854</v>
      </c>
      <c r="C221" s="10">
        <f>LN('3.ΡΕΥΣΤΟΤΗΤΑ'!M222/'3.ΡΕΥΣΤΟΤΗΤΑ'!M221)</f>
        <v>-0.74995763624480105</v>
      </c>
      <c r="D221" s="10">
        <f>LN('3.ΡΕΥΣΤΟΤΗΤΑ'!N222/'3.ΡΕΥΣΤΟΤΗΤΑ'!N221)</f>
        <v>1.8177122752399872</v>
      </c>
      <c r="E221" s="10">
        <f>LN('3.ΡΕΥΣΤΟΤΗΤΑ'!O222/'3.ΡΕΥΣΤΟΤΗΤΑ'!O221)</f>
        <v>0.14230981615346538</v>
      </c>
      <c r="F221" s="10">
        <f>LN('3.ΡΕΥΣΤΟΤΗΤΑ'!P222/'3.ΡΕΥΣΤΟΤΗΤΑ'!P221)</f>
        <v>-6.1907180000660395E-2</v>
      </c>
      <c r="G221" s="10">
        <f>LN('3.ΡΕΥΣΤΟΤΗΤΑ'!Q222/'3.ΡΕΥΣΤΟΤΗΤΑ'!Q221)</f>
        <v>0.84071113687271792</v>
      </c>
      <c r="H221" s="10">
        <f>LN('3.ΡΕΥΣΤΟΤΗΤΑ'!R222/'3.ΡΕΥΣΤΟΤΗΤΑ'!R221)</f>
        <v>-0.45661164316669933</v>
      </c>
      <c r="I221" s="10">
        <f>LN('3.ΡΕΥΣΤΟΤΗΤΑ'!S222/'3.ΡΕΥΣΤΟΤΗΤΑ'!S221)</f>
        <v>-0.6181773936084316</v>
      </c>
      <c r="J221" s="10">
        <f>LN('3.ΡΕΥΣΤΟΤΗΤΑ'!T222/'3.ΡΕΥΣΤΟΤΗΤΑ'!T221)</f>
        <v>-0.54268899247373592</v>
      </c>
      <c r="K221" s="10">
        <f>LN('3.ΡΕΥΣΤΟΤΗΤΑ'!U222/'3.ΡΕΥΣΤΟΤΗΤΑ'!U221)</f>
        <v>0.10502401450674789</v>
      </c>
      <c r="L221" s="10">
        <f>LN('3.ΡΕΥΣΤΟΤΗΤΑ'!V222/'3.ΡΕΥΣΤΟΤΗΤΑ'!V221)</f>
        <v>-0.58532057240692559</v>
      </c>
      <c r="M221" s="10">
        <f>LN('3.ΡΕΥΣΤΟΤΗΤΑ'!W222/'3.ΡΕΥΣΤΟΤΗΤΑ'!W221)</f>
        <v>0.50307142374741687</v>
      </c>
      <c r="N221" s="10">
        <f>LN('3.ΡΕΥΣΤΟΤΗΤΑ'!X222/'3.ΡΕΥΣΤΟΤΗΤΑ'!X221)</f>
        <v>0.86864505754111643</v>
      </c>
      <c r="O221" s="10">
        <f>LN('3.ΡΕΥΣΤΟΤΗΤΑ'!Y222/'3.ΡΕΥΣΤΟΤΗΤΑ'!Y221)</f>
        <v>0.45936911148028631</v>
      </c>
      <c r="P221" s="10">
        <f>LN('3.ΡΕΥΣΤΟΤΗΤΑ'!Z222/'3.ΡΕΥΣΤΟΤΗΤΑ'!Z221)</f>
        <v>1.8114706094009834</v>
      </c>
    </row>
    <row r="222" spans="1:16" x14ac:dyDescent="0.25">
      <c r="A222" s="98">
        <v>43145</v>
      </c>
      <c r="B222" s="10">
        <f>LN('3.ΡΕΥΣΤΟΤΗΤΑ'!L223/'3.ΡΕΥΣΤΟΤΗΤΑ'!L222)</f>
        <v>9.628461088332517E-2</v>
      </c>
      <c r="C222" s="10">
        <f>LN('3.ΡΕΥΣΤΟΤΗΤΑ'!M223/'3.ΡΕΥΣΤΟΤΗΤΑ'!M222)</f>
        <v>0.57006131635400825</v>
      </c>
      <c r="D222" s="10">
        <f>LN('3.ΡΕΥΣΤΟΤΗΤΑ'!N223/'3.ΡΕΥΣΤΟΤΗΤΑ'!N222)</f>
        <v>-1.9157726843026788</v>
      </c>
      <c r="E222" s="10">
        <f>LN('3.ΡΕΥΣΤΟΤΗΤΑ'!O223/'3.ΡΕΥΣΤΟΤΗΤΑ'!O222)</f>
        <v>2.9338631213462783E-2</v>
      </c>
      <c r="F222" s="10">
        <f>LN('3.ΡΕΥΣΤΟΤΗΤΑ'!P223/'3.ΡΕΥΣΤΟΤΗΤΑ'!P222)</f>
        <v>0.38738624132795529</v>
      </c>
      <c r="G222" s="10">
        <f>LN('3.ΡΕΥΣΤΟΤΗΤΑ'!Q223/'3.ΡΕΥΣΤΟΤΗΤΑ'!Q222)</f>
        <v>-0.64335035428052978</v>
      </c>
      <c r="H222" s="10">
        <f>LN('3.ΡΕΥΣΤΟΤΗΤΑ'!R223/'3.ΡΕΥΣΤΟΤΗΤΑ'!R222)</f>
        <v>-0.37041208731300651</v>
      </c>
      <c r="I222" s="10">
        <f>LN('3.ΡΕΥΣΤΟΤΗΤΑ'!S223/'3.ΡΕΥΣΤΟΤΗΤΑ'!S222)</f>
        <v>-1.0280749558220221</v>
      </c>
      <c r="J222" s="10">
        <f>LN('3.ΡΕΥΣΤΟΤΗΤΑ'!T223/'3.ΡΕΥΣΤΟΤΗΤΑ'!T222)</f>
        <v>-0.19385877951524902</v>
      </c>
      <c r="K222" s="10">
        <f>LN('3.ΡΕΥΣΤΟΤΗΤΑ'!U223/'3.ΡΕΥΣΤΟΤΗΤΑ'!U222)</f>
        <v>0.11186312028714882</v>
      </c>
      <c r="L222" s="10">
        <f>LN('3.ΡΕΥΣΤΟΤΗΤΑ'!V223/'3.ΡΕΥΣΤΟΤΗΤΑ'!V222)</f>
        <v>1.0305865777612304</v>
      </c>
      <c r="M222" s="10">
        <f>LN('3.ΡΕΥΣΤΟΤΗΤΑ'!W223/'3.ΡΕΥΣΤΟΤΗΤΑ'!W222)</f>
        <v>-0.59324230210074369</v>
      </c>
      <c r="N222" s="10">
        <f>LN('3.ΡΕΥΣΤΟΤΗΤΑ'!X223/'3.ΡΕΥΣΤΟΤΗΤΑ'!X222)</f>
        <v>0.67181625878545259</v>
      </c>
      <c r="O222" s="10">
        <f>LN('3.ΡΕΥΣΤΟΤΗΤΑ'!Y223/'3.ΡΕΥΣΤΟΤΗΤΑ'!Y222)</f>
        <v>-0.76870162685701682</v>
      </c>
      <c r="P222" s="10">
        <f>LN('3.ΡΕΥΣΤΟΤΗΤΑ'!Z223/'3.ΡΕΥΣΤΟΤΗΤΑ'!Z222)</f>
        <v>-0.46200480160341234</v>
      </c>
    </row>
    <row r="223" spans="1:16" x14ac:dyDescent="0.25">
      <c r="A223" s="98">
        <v>43146</v>
      </c>
      <c r="B223" s="10">
        <f>LN('3.ΡΕΥΣΤΟΤΗΤΑ'!L224/'3.ΡΕΥΣΤΟΤΗΤΑ'!L223)</f>
        <v>2.4464089478831124</v>
      </c>
      <c r="C223" s="10">
        <f>LN('3.ΡΕΥΣΤΟΤΗΤΑ'!M224/'3.ΡΕΥΣΤΟΤΗΤΑ'!M223)</f>
        <v>-1.074444787559127</v>
      </c>
      <c r="D223" s="10">
        <f>LN('3.ΡΕΥΣΤΟΤΗΤΑ'!N224/'3.ΡΕΥΣΤΟΤΗΤΑ'!N223)</f>
        <v>-0.40663658283578213</v>
      </c>
      <c r="E223" s="10">
        <f>LN('3.ΡΕΥΣΤΟΤΗΤΑ'!O224/'3.ΡΕΥΣΤΟΤΗΤΑ'!O223)</f>
        <v>-0.36564752696915043</v>
      </c>
      <c r="F223" s="10">
        <f>LN('3.ΡΕΥΣΤΟΤΗΤΑ'!P224/'3.ΡΕΥΣΤΟΤΗΤΑ'!P223)</f>
        <v>-1.2279510231673298</v>
      </c>
      <c r="G223" s="10">
        <f>LN('3.ΡΕΥΣΤΟΤΗΤΑ'!Q224/'3.ΡΕΥΣΤΟΤΗΤΑ'!Q223)</f>
        <v>0.50512350597574163</v>
      </c>
      <c r="H223" s="10">
        <f>LN('3.ΡΕΥΣΤΟΤΗΤΑ'!R224/'3.ΡΕΥΣΤΟΤΗΤΑ'!R223)</f>
        <v>0.33384965151279744</v>
      </c>
      <c r="I223" s="10">
        <f>LN('3.ΡΕΥΣΤΟΤΗΤΑ'!S224/'3.ΡΕΥΣΤΟΤΗΤΑ'!S223)</f>
        <v>9.7566388537647944E-2</v>
      </c>
      <c r="J223" s="10">
        <f>LN('3.ΡΕΥΣΤΟΤΗΤΑ'!T224/'3.ΡΕΥΣΤΟΤΗΤΑ'!T223)</f>
        <v>8.3411043015783101E-2</v>
      </c>
      <c r="K223" s="10">
        <f>LN('3.ΡΕΥΣΤΟΤΗΤΑ'!U224/'3.ΡΕΥΣΤΟΤΗΤΑ'!U223)</f>
        <v>1.2923062240019281</v>
      </c>
      <c r="L223" s="10">
        <f>LN('3.ΡΕΥΣΤΟΤΗΤΑ'!V224/'3.ΡΕΥΣΤΟΤΗΤΑ'!V223)</f>
        <v>-0.42100842999994198</v>
      </c>
      <c r="M223" s="10">
        <f>LN('3.ΡΕΥΣΤΟΤΗΤΑ'!W224/'3.ΡΕΥΣΤΟΤΗΤΑ'!W223)</f>
        <v>0.5660366955131868</v>
      </c>
      <c r="N223" s="10">
        <f>LN('3.ΡΕΥΣΤΟΤΗΤΑ'!X224/'3.ΡΕΥΣΤΟΤΗΤΑ'!X223)</f>
        <v>-0.34172991861573526</v>
      </c>
      <c r="O223" s="10">
        <f>LN('3.ΡΕΥΣΤΟΤΗΤΑ'!Y224/'3.ΡΕΥΣΤΟΤΗΤΑ'!Y223)</f>
        <v>0.47524044584412029</v>
      </c>
      <c r="P223" s="10">
        <f>LN('3.ΡΕΥΣΤΟΤΗΤΑ'!Z224/'3.ΡΕΥΣΤΟΤΗΤΑ'!Z223)</f>
        <v>-1.430416133037465</v>
      </c>
    </row>
    <row r="224" spans="1:16" x14ac:dyDescent="0.25">
      <c r="A224" s="98">
        <v>43147</v>
      </c>
      <c r="B224" s="10">
        <f>LN('3.ΡΕΥΣΤΟΤΗΤΑ'!L225/'3.ΡΕΥΣΤΟΤΗΤΑ'!L224)</f>
        <v>-2.0519688351606749</v>
      </c>
      <c r="C224" s="10">
        <f>LN('3.ΡΕΥΣΤΟΤΗΤΑ'!M225/'3.ΡΕΥΣΤΟΤΗΤΑ'!M224)</f>
        <v>0.72862825442987811</v>
      </c>
      <c r="D224" s="10">
        <f>LN('3.ΡΕΥΣΤΟΤΗΤΑ'!N225/'3.ΡΕΥΣΤΟΤΗΤΑ'!N224)</f>
        <v>0.54640488817340893</v>
      </c>
      <c r="E224" s="10">
        <f>LN('3.ΡΕΥΣΤΟΤΗΤΑ'!O225/'3.ΡΕΥΣΤΟΤΗΤΑ'!O224)</f>
        <v>9.4428812737134785E-2</v>
      </c>
      <c r="F224" s="10">
        <f>LN('3.ΡΕΥΣΤΟΤΗΤΑ'!P225/'3.ΡΕΥΣΤΟΤΗΤΑ'!P224)</f>
        <v>1.1636615020854044</v>
      </c>
      <c r="G224" s="10">
        <f>LN('3.ΡΕΥΣΤΟΤΗΤΑ'!Q225/'3.ΡΕΥΣΤΟΤΗΤΑ'!Q224)</f>
        <v>0.19650409071604624</v>
      </c>
      <c r="H224" s="10">
        <f>LN('3.ΡΕΥΣΤΟΤΗΤΑ'!R225/'3.ΡΕΥΣΤΟΤΗΤΑ'!R224)</f>
        <v>0.84063130828956445</v>
      </c>
      <c r="I224" s="10">
        <f>LN('3.ΡΕΥΣΤΟΤΗΤΑ'!S225/'3.ΡΕΥΣΤΟΤΗΤΑ'!S224)</f>
        <v>-0.10157214211056204</v>
      </c>
      <c r="J224" s="10">
        <f>LN('3.ΡΕΥΣΤΟΤΗΤΑ'!T225/'3.ΡΕΥΣΤΟΤΗΤΑ'!T224)</f>
        <v>-5.5908305778186777E-2</v>
      </c>
      <c r="K224" s="10">
        <f>LN('3.ΡΕΥΣΤΟΤΗΤΑ'!U225/'3.ΡΕΥΣΤΟΤΗΤΑ'!U224)</f>
        <v>-1.0478462193886864</v>
      </c>
      <c r="L224" s="10">
        <f>LN('3.ΡΕΥΣΤΟΤΗΤΑ'!V225/'3.ΡΕΥΣΤΟΤΗΤΑ'!V224)</f>
        <v>0.30661405709175144</v>
      </c>
      <c r="M224" s="10">
        <f>LN('3.ΡΕΥΣΤΟΤΗΤΑ'!W225/'3.ΡΕΥΣΤΟΤΗΤΑ'!W224)</f>
        <v>0.2819801471092318</v>
      </c>
      <c r="N224" s="10">
        <f>LN('3.ΡΕΥΣΤΟΤΗΤΑ'!X225/'3.ΡΕΥΣΤΟΤΗΤΑ'!X224)</f>
        <v>0.55664395076649809</v>
      </c>
      <c r="O224" s="10">
        <f>LN('3.ΡΕΥΣΤΟΤΗΤΑ'!Y225/'3.ΡΕΥΣΤΟΤΗΤΑ'!Y224)</f>
        <v>-0.19655227157411972</v>
      </c>
      <c r="P224" s="10">
        <f>LN('3.ΡΕΥΣΤΟΤΗΤΑ'!Z225/'3.ΡΕΥΣΤΟΤΗΤΑ'!Z224)</f>
        <v>3.1320569787837482</v>
      </c>
    </row>
    <row r="225" spans="1:16" x14ac:dyDescent="0.25">
      <c r="A225" s="98">
        <v>43151</v>
      </c>
      <c r="B225" s="10">
        <f>LN('3.ΡΕΥΣΤΟΤΗΤΑ'!L226/'3.ΡΕΥΣΤΟΤΗΤΑ'!L225)</f>
        <v>0.44483934485952653</v>
      </c>
      <c r="C225" s="10">
        <f>LN('3.ΡΕΥΣΤΟΤΗΤΑ'!M226/'3.ΡΕΥΣΤΟΤΗΤΑ'!M225)</f>
        <v>0.82093522230884863</v>
      </c>
      <c r="D225" s="10">
        <f>LN('3.ΡΕΥΣΤΟΤΗΤΑ'!N226/'3.ΡΕΥΣΤΟΤΗΤΑ'!N225)</f>
        <v>-0.20382886861417818</v>
      </c>
      <c r="E225" s="10">
        <f>LN('3.ΡΕΥΣΤΟΤΗΤΑ'!O226/'3.ΡΕΥΣΤΟΤΗΤΑ'!O225)</f>
        <v>-0.34891370463700005</v>
      </c>
      <c r="F225" s="10">
        <f>LN('3.ΡΕΥΣΤΟΤΗΤΑ'!P226/'3.ΡΕΥΣΤΟΤΗΤΑ'!P225)</f>
        <v>1.5635089693245598</v>
      </c>
      <c r="G225" s="10">
        <f>LN('3.ΡΕΥΣΤΟΤΗΤΑ'!Q226/'3.ΡΕΥΣΤΟΤΗΤΑ'!Q225)</f>
        <v>-0.22018803786855412</v>
      </c>
      <c r="H225" s="10">
        <f>LN('3.ΡΕΥΣΤΟΤΗΤΑ'!R226/'3.ΡΕΥΣΤΟΤΗΤΑ'!R225)</f>
        <v>-0.48490618237379812</v>
      </c>
      <c r="I225" s="10">
        <f>LN('3.ΡΕΥΣΤΟΤΗΤΑ'!S226/'3.ΡΕΥΣΤΟΤΗΤΑ'!S225)</f>
        <v>0.18094617378016964</v>
      </c>
      <c r="J225" s="10">
        <f>LN('3.ΡΕΥΣΤΟΤΗΤΑ'!T226/'3.ΡΕΥΣΤΟΤΗΤΑ'!T225)</f>
        <v>0.16104345152200517</v>
      </c>
      <c r="K225" s="10">
        <f>LN('3.ΡΕΥΣΤΟΤΗΤΑ'!U226/'3.ΡΕΥΣΤΟΤΗΤΑ'!U225)</f>
        <v>-0.95112387608956628</v>
      </c>
      <c r="L225" s="10">
        <f>LN('3.ΡΕΥΣΤΟΤΗΤΑ'!V226/'3.ΡΕΥΣΤΟΤΗΤΑ'!V225)</f>
        <v>-0.32036461076600453</v>
      </c>
      <c r="M225" s="10">
        <f>LN('3.ΡΕΥΣΤΟΤΗΤΑ'!W226/'3.ΡΕΥΣΤΟΤΗΤΑ'!W225)</f>
        <v>-0.30326147098073125</v>
      </c>
      <c r="N225" s="10">
        <f>LN('3.ΡΕΥΣΤΟΤΗΤΑ'!X226/'3.ΡΕΥΣΤΟΤΗΤΑ'!X225)</f>
        <v>-1.4950739404304427</v>
      </c>
      <c r="O225" s="10">
        <f>LN('3.ΡΕΥΣΤΟΤΗΤΑ'!Y226/'3.ΡΕΥΣΤΟΤΗΤΑ'!Y225)</f>
        <v>0.28239336000311305</v>
      </c>
      <c r="P225" s="10">
        <f>LN('3.ΡΕΥΣΤΟΤΗΤΑ'!Z226/'3.ΡΕΥΣΤΟΤΗΤΑ'!Z225)</f>
        <v>-2.296146279598978</v>
      </c>
    </row>
    <row r="226" spans="1:16" x14ac:dyDescent="0.25">
      <c r="A226" s="98">
        <v>43152</v>
      </c>
      <c r="B226" s="10">
        <f>LN('3.ΡΕΥΣΤΟΤΗΤΑ'!L227/'3.ΡΕΥΣΤΟΤΗΤΑ'!L226)</f>
        <v>-0.68977745410408275</v>
      </c>
      <c r="C226" s="10">
        <f>LN('3.ΡΕΥΣΤΟΤΗΤΑ'!M227/'3.ΡΕΥΣΤΟΤΗΤΑ'!M226)</f>
        <v>-1.9807301226900724</v>
      </c>
      <c r="D226" s="10">
        <f>LN('3.ΡΕΥΣΤΟΤΗΤΑ'!N227/'3.ΡΕΥΣΤΟΤΗΤΑ'!N226)</f>
        <v>-0.18098059328239308</v>
      </c>
      <c r="E226" s="10">
        <f>LN('3.ΡΕΥΣΤΟΤΗΤΑ'!O227/'3.ΡΕΥΣΤΟΤΗΤΑ'!O226)</f>
        <v>0.3136994197755153</v>
      </c>
      <c r="F226" s="10">
        <f>LN('3.ΡΕΥΣΤΟΤΗΤΑ'!P227/'3.ΡΕΥΣΤΟΤΗΤΑ'!P226)</f>
        <v>-1.6120494942774601</v>
      </c>
      <c r="G226" s="10">
        <f>LN('3.ΡΕΥΣΤΟΤΗΤΑ'!Q227/'3.ΡΕΥΣΤΟΤΗΤΑ'!Q226)</f>
        <v>-0.46214651334887119</v>
      </c>
      <c r="H226" s="10">
        <f>LN('3.ΡΕΥΣΤΟΤΗΤΑ'!R227/'3.ΡΕΥΣΤΟΤΗΤΑ'!R226)</f>
        <v>-0.44700031932968193</v>
      </c>
      <c r="I226" s="10">
        <f>LN('3.ΡΕΥΣΤΟΤΗΤΑ'!S227/'3.ΡΕΥΣΤΟΤΗΤΑ'!S226)</f>
        <v>-0.48717585493152565</v>
      </c>
      <c r="J226" s="10">
        <f>LN('3.ΡΕΥΣΤΟΤΗΤΑ'!T227/'3.ΡΕΥΣΤΟΤΗΤΑ'!T226)</f>
        <v>0.11975510136895375</v>
      </c>
      <c r="K226" s="10">
        <f>LN('3.ΡΕΥΣΤΟΤΗΤΑ'!U227/'3.ΡΕΥΣΤΟΤΗΤΑ'!U226)</f>
        <v>-0.37571373166477795</v>
      </c>
      <c r="L226" s="10">
        <f>LN('3.ΡΕΥΣΤΟΤΗΤΑ'!V227/'3.ΡΕΥΣΤΟΤΗΤΑ'!V226)</f>
        <v>-1.960175158599228E-2</v>
      </c>
      <c r="M226" s="10">
        <f>LN('3.ΡΕΥΣΤΟΤΗΤΑ'!W227/'3.ΡΕΥΣΤΟΤΗΤΑ'!W226)</f>
        <v>7.7588769794673385E-2</v>
      </c>
      <c r="N226" s="10">
        <f>LN('3.ΡΕΥΣΤΟΤΗΤΑ'!X227/'3.ΡΕΥΣΤΟΤΗΤΑ'!X226)</f>
        <v>-1.3539781410259317</v>
      </c>
      <c r="O226" s="10">
        <f>LN('3.ΡΕΥΣΤΟΤΗΤΑ'!Y227/'3.ΡΕΥΣΤΟΤΗΤΑ'!Y226)</f>
        <v>0.43235217766077522</v>
      </c>
      <c r="P226" s="10">
        <f>LN('3.ΡΕΥΣΤΟΤΗΤΑ'!Z227/'3.ΡΕΥΣΤΟΤΗΤΑ'!Z226)</f>
        <v>0.87923842625893911</v>
      </c>
    </row>
    <row r="227" spans="1:16" x14ac:dyDescent="0.25">
      <c r="A227" s="98">
        <v>43153</v>
      </c>
      <c r="B227" s="10">
        <f>LN('3.ΡΕΥΣΤΟΤΗΤΑ'!L228/'3.ΡΕΥΣΤΟΤΗΤΑ'!L227)</f>
        <v>-0.70011456084332235</v>
      </c>
      <c r="C227" s="10">
        <f>LN('3.ΡΕΥΣΤΟΤΗΤΑ'!M228/'3.ΡΕΥΣΤΟΤΗΤΑ'!M227)</f>
        <v>0.65976495218791609</v>
      </c>
      <c r="D227" s="10">
        <f>LN('3.ΡΕΥΣΤΟΤΗΤΑ'!N228/'3.ΡΕΥΣΤΟΤΗΤΑ'!N227)</f>
        <v>-0.90015387054067908</v>
      </c>
      <c r="E227" s="10">
        <f>LN('3.ΡΕΥΣΤΟΤΗΤΑ'!O228/'3.ΡΕΥΣΤΟΤΗΤΑ'!O227)</f>
        <v>0.60950507193416825</v>
      </c>
      <c r="F227" s="10">
        <f>LN('3.ΡΕΥΣΤΟΤΗΤΑ'!P228/'3.ΡΕΥΣΤΟΤΗΤΑ'!P227)</f>
        <v>1.802649754951775</v>
      </c>
      <c r="G227" s="10">
        <f>LN('3.ΡΕΥΣΤΟΤΗΤΑ'!Q228/'3.ΡΕΥΣΤΟΤΗΤΑ'!Q227)</f>
        <v>1.0796899934729669</v>
      </c>
      <c r="H227" s="10">
        <f>LN('3.ΡΕΥΣΤΟΤΗΤΑ'!R228/'3.ΡΕΥΣΤΟΤΗΤΑ'!R227)</f>
        <v>0.72194701286399554</v>
      </c>
      <c r="I227" s="10">
        <f>LN('3.ΡΕΥΣΤΟΤΗΤΑ'!S228/'3.ΡΕΥΣΤΟΤΗΤΑ'!S227)</f>
        <v>0.64671133815026594</v>
      </c>
      <c r="J227" s="10">
        <f>LN('3.ΡΕΥΣΤΟΤΗΤΑ'!T228/'3.ΡΕΥΣΤΟΤΗΤΑ'!T227)</f>
        <v>0.40651995568878829</v>
      </c>
      <c r="K227" s="10">
        <f>LN('3.ΡΕΥΣΤΟΤΗΤΑ'!U228/'3.ΡΕΥΣΤΟΤΗΤΑ'!U227)</f>
        <v>-0.13765379043436679</v>
      </c>
      <c r="L227" s="10">
        <f>LN('3.ΡΕΥΣΤΟΤΗΤΑ'!V228/'3.ΡΕΥΣΤΟΤΗΤΑ'!V227)</f>
        <v>0.87641421125661367</v>
      </c>
      <c r="M227" s="10">
        <f>LN('3.ΡΕΥΣΤΟΤΗΤΑ'!W228/'3.ΡΕΥΣΤΟΤΗΤΑ'!W227)</f>
        <v>4.4747449069883184E-2</v>
      </c>
      <c r="N227" s="10">
        <f>LN('3.ΡΕΥΣΤΟΤΗΤΑ'!X228/'3.ΡΕΥΣΤΟΤΗΤΑ'!X227)</f>
        <v>1.5707837475367008</v>
      </c>
      <c r="O227" s="10">
        <f>LN('3.ΡΕΥΣΤΟΤΗΤΑ'!Y228/'3.ΡΕΥΣΤΟΤΗΤΑ'!Y227)</f>
        <v>0.10246467061269272</v>
      </c>
      <c r="P227" s="10">
        <f>LN('3.ΡΕΥΣΤΟΤΗΤΑ'!Z228/'3.ΡΕΥΣΤΟΤΗΤΑ'!Z227)</f>
        <v>1.4776770112801538</v>
      </c>
    </row>
    <row r="228" spans="1:16" x14ac:dyDescent="0.25">
      <c r="A228" s="98">
        <v>43154</v>
      </c>
      <c r="B228" s="10">
        <f>LN('3.ΡΕΥΣΤΟΤΗΤΑ'!L229/'3.ΡΕΥΣΤΟΤΗΤΑ'!L228)</f>
        <v>-0.15473865118833069</v>
      </c>
      <c r="C228" s="10">
        <f>LN('3.ΡΕΥΣΤΟΤΗΤΑ'!M229/'3.ΡΕΥΣΤΟΤΗΤΑ'!M228)</f>
        <v>1.541031849346256</v>
      </c>
      <c r="D228" s="10">
        <f>LN('3.ΡΕΥΣΤΟΤΗΤΑ'!N229/'3.ΡΕΥΣΤΟΤΗΤΑ'!N228)</f>
        <v>1.0221662942654626</v>
      </c>
      <c r="E228" s="10">
        <f>LN('3.ΡΕΥΣΤΟΤΗΤΑ'!O229/'3.ΡΕΥΣΤΟΤΗΤΑ'!O228)</f>
        <v>-1.7601951493521638E-2</v>
      </c>
      <c r="F228" s="10">
        <f>LN('3.ΡΕΥΣΤΟΤΗΤΑ'!P229/'3.ΡΕΥΣΤΟΤΗΤΑ'!P228)</f>
        <v>-1.4391631494281081</v>
      </c>
      <c r="G228" s="10">
        <f>LN('3.ΡΕΥΣΤΟΤΗΤΑ'!Q229/'3.ΡΕΥΣΤΟΤΗΤΑ'!Q228)</f>
        <v>3.6540613938661766E-2</v>
      </c>
      <c r="H228" s="10">
        <f>LN('3.ΡΕΥΣΤΟΤΗΤΑ'!R229/'3.ΡΕΥΣΤΟΤΗΤΑ'!R228)</f>
        <v>-0.16336795053367886</v>
      </c>
      <c r="I228" s="10">
        <f>LN('3.ΡΕΥΣΤΟΤΗΤΑ'!S229/'3.ΡΕΥΣΤΟΤΗΤΑ'!S228)</f>
        <v>-0.21738039977835449</v>
      </c>
      <c r="J228" s="10">
        <f>LN('3.ΡΕΥΣΤΟΤΗΤΑ'!T229/'3.ΡΕΥΣΤΟΤΗΤΑ'!T228)</f>
        <v>-0.63638074175865111</v>
      </c>
      <c r="K228" s="10">
        <f>LN('3.ΡΕΥΣΤΟΤΗΤΑ'!U229/'3.ΡΕΥΣΤΟΤΗΤΑ'!U228)</f>
        <v>0.55590253669555012</v>
      </c>
      <c r="L228" s="10">
        <f>LN('3.ΡΕΥΣΤΟΤΗΤΑ'!V229/'3.ΡΕΥΣΤΟΤΗΤΑ'!V228)</f>
        <v>-0.33871053552623182</v>
      </c>
      <c r="M228" s="10">
        <f>LN('3.ΡΕΥΣΤΟΤΗΤΑ'!W229/'3.ΡΕΥΣΤΟΤΗΤΑ'!W228)</f>
        <v>-0.28427511320394705</v>
      </c>
      <c r="N228" s="10">
        <f>LN('3.ΡΕΥΣΤΟΤΗΤΑ'!X229/'3.ΡΕΥΣΤΟΤΗΤΑ'!X228)</f>
        <v>-0.49341716363150179</v>
      </c>
      <c r="O228" s="10">
        <f>LN('3.ΡΕΥΣΤΟΤΗΤΑ'!Y229/'3.ΡΕΥΣΤΟΤΗΤΑ'!Y228)</f>
        <v>0.50776509079186705</v>
      </c>
      <c r="P228" s="10">
        <f>LN('3.ΡΕΥΣΤΟΤΗΤΑ'!Z229/'3.ΡΕΥΣΤΟΤΗΤΑ'!Z228)</f>
        <v>-1.3486160891130923</v>
      </c>
    </row>
    <row r="229" spans="1:16" x14ac:dyDescent="0.25">
      <c r="A229" s="98">
        <v>43157</v>
      </c>
      <c r="B229" s="10">
        <f>LN('3.ΡΕΥΣΤΟΤΗΤΑ'!L230/'3.ΡΕΥΣΤΟΤΗΤΑ'!L229)</f>
        <v>1.0852087892917157</v>
      </c>
      <c r="C229" s="10">
        <f>LN('3.ΡΕΥΣΤΟΤΗΤΑ'!M230/'3.ΡΕΥΣΤΟΤΗΤΑ'!M229)</f>
        <v>-1.1966730511635599</v>
      </c>
      <c r="D229" s="10">
        <f>LN('3.ΡΕΥΣΤΟΤΗΤΑ'!N230/'3.ΡΕΥΣΤΟΤΗΤΑ'!N229)</f>
        <v>0.24196563039892505</v>
      </c>
      <c r="E229" s="10">
        <f>LN('3.ΡΕΥΣΤΟΤΗΤΑ'!O230/'3.ΡΕΥΣΤΟΤΗΤΑ'!O229)</f>
        <v>-1.3155013091287913</v>
      </c>
      <c r="F229" s="10">
        <f>LN('3.ΡΕΥΣΤΟΤΗΤΑ'!P230/'3.ΡΕΥΣΤΟΤΗΤΑ'!P229)</f>
        <v>-0.32153208805237482</v>
      </c>
      <c r="G229" s="10">
        <f>LN('3.ΡΕΥΣΤΟΤΗΤΑ'!Q230/'3.ΡΕΥΣΤΟΤΗΤΑ'!Q229)</f>
        <v>-0.44341530496955606</v>
      </c>
      <c r="H229" s="10">
        <f>LN('3.ΡΕΥΣΤΟΤΗΤΑ'!R230/'3.ΡΕΥΣΤΟΤΗΤΑ'!R229)</f>
        <v>-0.27836056535683529</v>
      </c>
      <c r="I229" s="10">
        <f>LN('3.ΡΕΥΣΤΟΤΗΤΑ'!S230/'3.ΡΕΥΣΤΟΤΗΤΑ'!S229)</f>
        <v>-0.674310958900326</v>
      </c>
      <c r="J229" s="10">
        <f>LN('3.ΡΕΥΣΤΟΤΗΤΑ'!T230/'3.ΡΕΥΣΤΟΤΗΤΑ'!T229)</f>
        <v>-6.301163622583579E-2</v>
      </c>
      <c r="K229" s="10">
        <f>LN('3.ΡΕΥΣΤΟΤΗΤΑ'!U230/'3.ΡΕΥΣΤΟΤΗΤΑ'!U229)</f>
        <v>-0.33112275937486352</v>
      </c>
      <c r="L229" s="10">
        <f>LN('3.ΡΕΥΣΤΟΤΗΤΑ'!V230/'3.ΡΕΥΣΤΟΤΗΤΑ'!V229)</f>
        <v>-3.9583003869662757E-2</v>
      </c>
      <c r="M229" s="10">
        <f>LN('3.ΡΕΥΣΤΟΤΗΤΑ'!W230/'3.ΡΕΥΣΤΟΤΗΤΑ'!W229)</f>
        <v>-0.53041829006105157</v>
      </c>
      <c r="N229" s="10">
        <f>LN('3.ΡΕΥΣΤΟΤΗΤΑ'!X230/'3.ΡΕΥΣΤΟΤΗΤΑ'!X229)</f>
        <v>-1.1592410462792271</v>
      </c>
      <c r="O229" s="10">
        <f>LN('3.ΡΕΥΣΤΟΤΗΤΑ'!Y230/'3.ΡΕΥΣΤΟΤΗΤΑ'!Y229)</f>
        <v>-0.155851915611395</v>
      </c>
      <c r="P229" s="10">
        <f>LN('3.ΡΕΥΣΤΟΤΗΤΑ'!Z230/'3.ΡΕΥΣΤΟΤΗΤΑ'!Z229)</f>
        <v>-1.9348767250104311</v>
      </c>
    </row>
    <row r="230" spans="1:16" x14ac:dyDescent="0.25">
      <c r="A230" s="98">
        <v>43158</v>
      </c>
      <c r="B230" s="10">
        <f>LN('3.ΡΕΥΣΤΟΤΗΤΑ'!L231/'3.ΡΕΥΣΤΟΤΗΤΑ'!L230)</f>
        <v>-1.4337141309524346</v>
      </c>
      <c r="C230" s="10">
        <f>LN('3.ΡΕΥΣΤΟΤΗΤΑ'!M231/'3.ΡΕΥΣΤΟΤΗΤΑ'!M230)</f>
        <v>1.1058720994471433E-2</v>
      </c>
      <c r="D230" s="10">
        <f>LN('3.ΡΕΥΣΤΟΤΗΤΑ'!N231/'3.ΡΕΥΣΤΟΤΗΤΑ'!N230)</f>
        <v>-0.27494304667435121</v>
      </c>
      <c r="E230" s="10">
        <f>LN('3.ΡΕΥΣΤΟΤΗΤΑ'!O231/'3.ΡΕΥΣΤΟΤΗΤΑ'!O230)</f>
        <v>0.53131880941535092</v>
      </c>
      <c r="F230" s="10">
        <f>LN('3.ΡΕΥΣΤΟΤΗΤΑ'!P231/'3.ΡΕΥΣΤΟΤΗΤΑ'!P230)</f>
        <v>1.2788467472539613</v>
      </c>
      <c r="G230" s="10">
        <f>LN('3.ΡΕΥΣΤΟΤΗΤΑ'!Q231/'3.ΡΕΥΣΤΟΤΗΤΑ'!Q230)</f>
        <v>-0.33082610110881733</v>
      </c>
      <c r="H230" s="10">
        <f>LN('3.ΡΕΥΣΤΟΤΗΤΑ'!R231/'3.ΡΕΥΣΤΟΤΗΤΑ'!R230)</f>
        <v>0.11319695168205125</v>
      </c>
      <c r="I230" s="10">
        <f>LN('3.ΡΕΥΣΤΟΤΗΤΑ'!S231/'3.ΡΕΥΣΤΟΤΗΤΑ'!S230)</f>
        <v>0.47945647885726633</v>
      </c>
      <c r="J230" s="10">
        <f>LN('3.ΡΕΥΣΤΟΤΗΤΑ'!T231/'3.ΡΕΥΣΤΟΤΗΤΑ'!T230)</f>
        <v>0.54438984578550242</v>
      </c>
      <c r="K230" s="10">
        <f>LN('3.ΡΕΥΣΤΟΤΗΤΑ'!U231/'3.ΡΕΥΣΤΟΤΗΤΑ'!U230)</f>
        <v>0.85645172952163218</v>
      </c>
      <c r="L230" s="10">
        <f>LN('3.ΡΕΥΣΤΟΤΗΤΑ'!V231/'3.ΡΕΥΣΤΟΤΗΤΑ'!V230)</f>
        <v>-0.19427018169611016</v>
      </c>
      <c r="M230" s="10">
        <f>LN('3.ΡΕΥΣΤΟΤΗΤΑ'!W231/'3.ΡΕΥΣΤΟΤΗΤΑ'!W230)</f>
        <v>0.57186963336685681</v>
      </c>
      <c r="N230" s="10">
        <f>LN('3.ΡΕΥΣΤΟΤΗΤΑ'!X231/'3.ΡΕΥΣΤΟΤΗΤΑ'!X230)</f>
        <v>0.97863849817303972</v>
      </c>
      <c r="O230" s="10">
        <f>LN('3.ΡΕΥΣΤΟΤΗΤΑ'!Y231/'3.ΡΕΥΣΤΟΤΗΤΑ'!Y230)</f>
        <v>-9.902726370340921E-2</v>
      </c>
      <c r="P230" s="10">
        <f>LN('3.ΡΕΥΣΤΟΤΗΤΑ'!Z231/'3.ΡΕΥΣΤΟΤΗΤΑ'!Z230)</f>
        <v>2.2766611095791847</v>
      </c>
    </row>
    <row r="231" spans="1:16" x14ac:dyDescent="0.25">
      <c r="A231" s="98">
        <v>43159</v>
      </c>
      <c r="B231" s="10">
        <f>LN('3.ΡΕΥΣΤΟΤΗΤΑ'!L232/'3.ΡΕΥΣΤΟΤΗΤΑ'!L231)</f>
        <v>2.5108108429738181</v>
      </c>
      <c r="C231" s="10">
        <f>LN('3.ΡΕΥΣΤΟΤΗΤΑ'!M232/'3.ΡΕΥΣΤΟΤΗΤΑ'!M231)</f>
        <v>-8.9405753987272518E-2</v>
      </c>
      <c r="D231" s="10">
        <f>LN('3.ΡΕΥΣΤΟΤΗΤΑ'!N232/'3.ΡΕΥΣΤΟΤΗΤΑ'!N231)</f>
        <v>0.64890532971034198</v>
      </c>
      <c r="E231" s="10">
        <f>LN('3.ΡΕΥΣΤΟΤΗΤΑ'!O232/'3.ΡΕΥΣΤΟΤΗΤΑ'!O231)</f>
        <v>0.49215684143727795</v>
      </c>
      <c r="F231" s="10">
        <f>LN('3.ΡΕΥΣΤΟΤΗΤΑ'!P232/'3.ΡΕΥΣΤΟΤΗΤΑ'!P231)</f>
        <v>-0.49032007730299243</v>
      </c>
      <c r="G231" s="10">
        <f>LN('3.ΡΕΥΣΤΟΤΗΤΑ'!Q232/'3.ΡΕΥΣΤΟΤΗΤΑ'!Q231)</f>
        <v>0.78593458309471553</v>
      </c>
      <c r="H231" s="10">
        <f>LN('3.ΡΕΥΣΤΟΤΗΤΑ'!R232/'3.ΡΕΥΣΤΟΤΗΤΑ'!R231)</f>
        <v>1.0258953298371012</v>
      </c>
      <c r="I231" s="10">
        <f>LN('3.ΡΕΥΣΤΟΤΗΤΑ'!S232/'3.ΡΕΥΣΤΟΤΗΤΑ'!S231)</f>
        <v>0.51194220258523127</v>
      </c>
      <c r="J231" s="10">
        <f>LN('3.ΡΕΥΣΤΟΤΗΤΑ'!T232/'3.ΡΕΥΣΤΟΤΗΤΑ'!T231)</f>
        <v>0.78268988059528544</v>
      </c>
      <c r="K231" s="10">
        <f>LN('3.ΡΕΥΣΤΟΤΗΤΑ'!U232/'3.ΡΕΥΣΤΟΤΗΤΑ'!U231)</f>
        <v>-0.59357849135224583</v>
      </c>
      <c r="L231" s="10">
        <f>LN('3.ΡΕΥΣΤΟΤΗΤΑ'!V232/'3.ΡΕΥΣΤΟΤΗΤΑ'!V231)</f>
        <v>-1.0752884992906842</v>
      </c>
      <c r="M231" s="10">
        <f>LN('3.ΡΕΥΣΤΟΤΗΤΑ'!W232/'3.ΡΕΥΣΤΟΤΗΤΑ'!W231)</f>
        <v>0.27295600644560658</v>
      </c>
      <c r="N231" s="10">
        <f>LN('3.ΡΕΥΣΤΟΤΗΤΑ'!X232/'3.ΡΕΥΣΤΟΤΗΤΑ'!X231)</f>
        <v>0.3806383869087771</v>
      </c>
      <c r="O231" s="10">
        <f>LN('3.ΡΕΥΣΤΟΤΗΤΑ'!Y232/'3.ΡΕΥΣΤΟΤΗΤΑ'!Y231)</f>
        <v>-9.8727021435476861E-2</v>
      </c>
      <c r="P231" s="10">
        <f>LN('3.ΡΕΥΣΤΟΤΗΤΑ'!Z232/'3.ΡΕΥΣΤΟΤΗΤΑ'!Z231)</f>
        <v>0.66269227071491443</v>
      </c>
    </row>
    <row r="232" spans="1:16" x14ac:dyDescent="0.25">
      <c r="A232" s="98">
        <v>43160</v>
      </c>
      <c r="B232" s="10">
        <f>LN('3.ΡΕΥΣΤΟΤΗΤΑ'!L233/'3.ΡΕΥΣΤΟΤΗΤΑ'!L232)</f>
        <v>-1.6490127176400524</v>
      </c>
      <c r="C232" s="10">
        <f>LN('3.ΡΕΥΣΤΟΤΗΤΑ'!M233/'3.ΡΕΥΣΤΟΤΗΤΑ'!M232)</f>
        <v>-0.53446273816882162</v>
      </c>
      <c r="D232" s="10">
        <f>LN('3.ΡΕΥΣΤΟΤΗΤΑ'!N233/'3.ΡΕΥΣΤΟΤΗΤΑ'!N232)</f>
        <v>-0.93898507414482013</v>
      </c>
      <c r="E232" s="10">
        <f>LN('3.ΡΕΥΣΤΟΤΗΤΑ'!O233/'3.ΡΕΥΣΤΟΤΗΤΑ'!O232)</f>
        <v>-0.75309484031859586</v>
      </c>
      <c r="F232" s="10">
        <f>LN('3.ΡΕΥΣΤΟΤΗΤΑ'!P233/'3.ΡΕΥΣΤΟΤΗΤΑ'!P232)</f>
        <v>-1.0384060133921829</v>
      </c>
      <c r="G232" s="10">
        <f>LN('3.ΡΕΥΣΤΟΤΗΤΑ'!Q233/'3.ΡΕΥΣΤΟΤΗΤΑ'!Q232)</f>
        <v>-0.55824699118409593</v>
      </c>
      <c r="H232" s="10">
        <f>LN('3.ΡΕΥΣΤΟΤΗΤΑ'!R233/'3.ΡΕΥΣΤΟΤΗΤΑ'!R232)</f>
        <v>-0.7403059825295728</v>
      </c>
      <c r="I232" s="10">
        <f>LN('3.ΡΕΥΣΤΟΤΗΤΑ'!S233/'3.ΡΕΥΣΤΟΤΗΤΑ'!S232)</f>
        <v>1.3519881024322142</v>
      </c>
      <c r="J232" s="10">
        <f>LN('3.ΡΕΥΣΤΟΤΗΤΑ'!T233/'3.ΡΕΥΣΤΟΤΗΤΑ'!T232)</f>
        <v>-0.78932548320297258</v>
      </c>
      <c r="K232" s="10">
        <f>LN('3.ΡΕΥΣΤΟΤΗΤΑ'!U233/'3.ΡΕΥΣΤΟΤΗΤΑ'!U232)</f>
        <v>-0.52463100521952988</v>
      </c>
      <c r="L232" s="10">
        <f>LN('3.ΡΕΥΣΤΟΤΗΤΑ'!V233/'3.ΡΕΥΣΤΟΤΗΤΑ'!V232)</f>
        <v>0.95008449330953937</v>
      </c>
      <c r="M232" s="10">
        <f>LN('3.ΡΕΥΣΤΟΤΗΤΑ'!W233/'3.ΡΕΥΣΤΟΤΗΤΑ'!W232)</f>
        <v>-1.0170588472406124</v>
      </c>
      <c r="N232" s="10">
        <f>LN('3.ΡΕΥΣΤΟΤΗΤΑ'!X233/'3.ΡΕΥΣΤΟΤΗΤΑ'!X232)</f>
        <v>-0.61169065660732058</v>
      </c>
      <c r="O232" s="10">
        <f>LN('3.ΡΕΥΣΤΟΤΗΤΑ'!Y233/'3.ΡΕΥΣΤΟΤΗΤΑ'!Y232)</f>
        <v>-0.58457998912677767</v>
      </c>
      <c r="P232" s="10">
        <f>LN('3.ΡΕΥΣΤΟΤΗΤΑ'!Z233/'3.ΡΕΥΣΤΟΤΗΤΑ'!Z232)</f>
        <v>-0.53703658223785089</v>
      </c>
    </row>
    <row r="233" spans="1:16" x14ac:dyDescent="0.25">
      <c r="A233" s="98">
        <v>43161</v>
      </c>
      <c r="B233" s="10">
        <f>LN('3.ΡΕΥΣΤΟΤΗΤΑ'!L234/'3.ΡΕΥΣΤΟΤΗΤΑ'!L233)</f>
        <v>0.29782199879305876</v>
      </c>
      <c r="C233" s="10">
        <f>LN('3.ΡΕΥΣΤΟΤΗΤΑ'!M234/'3.ΡΕΥΣΤΟΤΗΤΑ'!M233)</f>
        <v>0.86047072585438167</v>
      </c>
      <c r="D233" s="10">
        <f>LN('3.ΡΕΥΣΤΟΤΗΤΑ'!N234/'3.ΡΕΥΣΤΟΤΗΤΑ'!N233)</f>
        <v>-0.60271231511879475</v>
      </c>
      <c r="E233" s="10">
        <f>LN('3.ΡΕΥΣΤΟΤΗΤΑ'!O234/'3.ΡΕΥΣΤΟΤΗΤΑ'!O233)</f>
        <v>0.38429230992412478</v>
      </c>
      <c r="F233" s="10">
        <f>LN('3.ΡΕΥΣΤΟΤΗΤΑ'!P234/'3.ΡΕΥΣΤΟΤΗΤΑ'!P233)</f>
        <v>0.4514147812088915</v>
      </c>
      <c r="G233" s="10">
        <f>LN('3.ΡΕΥΣΤΟΤΗΤΑ'!Q234/'3.ΡΕΥΣΤΟΤΗΤΑ'!Q233)</f>
        <v>0.92464009653183332</v>
      </c>
      <c r="H233" s="10">
        <f>LN('3.ΡΕΥΣΤΟΤΗΤΑ'!R234/'3.ΡΕΥΣΤΟΤΗΤΑ'!R233)</f>
        <v>0.28748348550330366</v>
      </c>
      <c r="I233" s="10">
        <f>LN('3.ΡΕΥΣΤΟΤΗΤΑ'!S234/'3.ΡΕΥΣΤΟΤΗΤΑ'!S233)</f>
        <v>-0.51306136531411539</v>
      </c>
      <c r="J233" s="10">
        <f>LN('3.ΡΕΥΣΤΟΤΗΤΑ'!T234/'3.ΡΕΥΣΤΟΤΗΤΑ'!T233)</f>
        <v>1.3568751975142572</v>
      </c>
      <c r="K233" s="10">
        <f>LN('3.ΡΕΥΣΤΟΤΗΤΑ'!U234/'3.ΡΕΥΣΤΟΤΗΤΑ'!U233)</f>
        <v>1.4906230210230551</v>
      </c>
      <c r="L233" s="10">
        <f>LN('3.ΡΕΥΣΤΟΤΗΤΑ'!V234/'3.ΡΕΥΣΤΟΤΗΤΑ'!V233)</f>
        <v>-7.0755949134152757E-2</v>
      </c>
      <c r="M233" s="10">
        <f>LN('3.ΡΕΥΣΤΟΤΗΤΑ'!W234/'3.ΡΕΥΣΤΟΤΗΤΑ'!W233)</f>
        <v>0.7819235682022363</v>
      </c>
      <c r="N233" s="10">
        <f>LN('3.ΡΕΥΣΤΟΤΗΤΑ'!X234/'3.ΡΕΥΣΤΟΤΗΤΑ'!X233)</f>
        <v>0.38611980443832367</v>
      </c>
      <c r="O233" s="10">
        <f>LN('3.ΡΕΥΣΤΟΤΗΤΑ'!Y234/'3.ΡΕΥΣΤΟΤΗΤΑ'!Y233)</f>
        <v>0.2957525272112847</v>
      </c>
      <c r="P233" s="10">
        <f>LN('3.ΡΕΥΣΤΟΤΗΤΑ'!Z234/'3.ΡΕΥΣΤΟΤΗΤΑ'!Z233)</f>
        <v>0.96698892944061543</v>
      </c>
    </row>
    <row r="234" spans="1:16" x14ac:dyDescent="0.25">
      <c r="A234" s="98">
        <v>43164</v>
      </c>
      <c r="B234" s="10">
        <f>LN('3.ΡΕΥΣΤΟΤΗΤΑ'!L235/'3.ΡΕΥΣΤΟΤΗΤΑ'!L234)</f>
        <v>-0.11887086273895753</v>
      </c>
      <c r="C234" s="10">
        <f>LN('3.ΡΕΥΣΤΟΤΗΤΑ'!M235/'3.ΡΕΥΣΤΟΤΗΤΑ'!M234)</f>
        <v>-2.342356891161115E-2</v>
      </c>
      <c r="D234" s="10">
        <f>LN('3.ΡΕΥΣΤΟΤΗΤΑ'!N235/'3.ΡΕΥΣΤΟΤΗΤΑ'!N234)</f>
        <v>0.7025017857271656</v>
      </c>
      <c r="E234" s="10">
        <f>LN('3.ΡΕΥΣΤΟΤΗΤΑ'!O235/'3.ΡΕΥΣΤΟΤΗΤΑ'!O234)</f>
        <v>8.2760212536902619E-2</v>
      </c>
      <c r="F234" s="10">
        <f>LN('3.ΡΕΥΣΤΟΤΗΤΑ'!P235/'3.ΡΕΥΣΤΟΤΗΤΑ'!P234)</f>
        <v>0.62448814728820523</v>
      </c>
      <c r="G234" s="10">
        <f>LN('3.ΡΕΥΣΤΟΤΗΤΑ'!Q235/'3.ΡΕΥΣΤΟΤΗΤΑ'!Q234)</f>
        <v>-0.57456456477648976</v>
      </c>
      <c r="H234" s="10">
        <f>LN('3.ΡΕΥΣΤΟΤΗΤΑ'!R235/'3.ΡΕΥΣΤΟΤΗΤΑ'!R234)</f>
        <v>5.2312321370091792E-2</v>
      </c>
      <c r="I234" s="10">
        <f>LN('3.ΡΕΥΣΤΟΤΗΤΑ'!S235/'3.ΡΕΥΣΤΟΤΗΤΑ'!S234)</f>
        <v>-0.80126277580871907</v>
      </c>
      <c r="J234" s="10">
        <f>LN('3.ΡΕΥΣΤΟΤΗΤΑ'!T235/'3.ΡΕΥΣΤΟΤΗΤΑ'!T234)</f>
        <v>-0.95565441544133001</v>
      </c>
      <c r="K234" s="10">
        <f>LN('3.ΡΕΥΣΤΟΤΗΤΑ'!U235/'3.ΡΕΥΣΤΟΤΗΤΑ'!U234)</f>
        <v>-0.29622606552266001</v>
      </c>
      <c r="L234" s="10">
        <f>LN('3.ΡΕΥΣΤΟΤΗΤΑ'!V235/'3.ΡΕΥΣΤΟΤΗΤΑ'!V234)</f>
        <v>0.16735993306032423</v>
      </c>
      <c r="M234" s="10">
        <f>LN('3.ΡΕΥΣΤΟΤΗΤΑ'!W235/'3.ΡΕΥΣΤΟΤΗΤΑ'!W234)</f>
        <v>0.14156504332478087</v>
      </c>
      <c r="N234" s="10">
        <f>LN('3.ΡΕΥΣΤΟΤΗΤΑ'!X235/'3.ΡΕΥΣΤΟΤΗΤΑ'!X234)</f>
        <v>-9.0603332653932098E-2</v>
      </c>
      <c r="O234" s="10">
        <f>LN('3.ΡΕΥΣΤΟΤΗΤΑ'!Y235/'3.ΡΕΥΣΤΟΤΗΤΑ'!Y234)</f>
        <v>0.15304562499579888</v>
      </c>
      <c r="P234" s="10">
        <f>LN('3.ΡΕΥΣΤΟΤΗΤΑ'!Z235/'3.ΡΕΥΣΤΟΤΗΤΑ'!Z234)</f>
        <v>-0.74008241349079051</v>
      </c>
    </row>
    <row r="235" spans="1:16" x14ac:dyDescent="0.25">
      <c r="A235" s="98">
        <v>43165</v>
      </c>
      <c r="B235" s="10">
        <f>LN('3.ΡΕΥΣΤΟΤΗΤΑ'!L236/'3.ΡΕΥΣΤΟΤΗΤΑ'!L235)</f>
        <v>1.4411850088222782</v>
      </c>
      <c r="C235" s="10">
        <f>LN('3.ΡΕΥΣΤΟΤΗΤΑ'!M236/'3.ΡΕΥΣΤΟΤΗΤΑ'!M235)</f>
        <v>-0.12675752646476729</v>
      </c>
      <c r="D235" s="10">
        <f>LN('3.ΡΕΥΣΤΟΤΗΤΑ'!N236/'3.ΡΕΥΣΤΟΤΗΤΑ'!N235)</f>
        <v>-0.20149868143369337</v>
      </c>
      <c r="E235" s="10">
        <f>LN('3.ΡΕΥΣΤΟΤΗΤΑ'!O236/'3.ΡΕΥΣΤΟΤΗΤΑ'!O235)</f>
        <v>-0.28940420223970087</v>
      </c>
      <c r="F235" s="10">
        <f>LN('3.ΡΕΥΣΤΟΤΗΤΑ'!P236/'3.ΡΕΥΣΤΟΤΗΤΑ'!P235)</f>
        <v>0.32124483932304781</v>
      </c>
      <c r="G235" s="10">
        <f>LN('3.ΡΕΥΣΤΟΤΗΤΑ'!Q236/'3.ΡΕΥΣΤΟΤΗΤΑ'!Q235)</f>
        <v>0.67294545957238572</v>
      </c>
      <c r="H235" s="10">
        <f>LN('3.ΡΕΥΣΤΟΤΗΤΑ'!R236/'3.ΡΕΥΣΤΟΤΗΤΑ'!R235)</f>
        <v>-2.5346665199845062E-2</v>
      </c>
      <c r="I235" s="10">
        <f>LN('3.ΡΕΥΣΤΟΤΗΤΑ'!S236/'3.ΡΕΥΣΤΟΤΗΤΑ'!S235)</f>
        <v>0.58020755104661226</v>
      </c>
      <c r="J235" s="10">
        <f>LN('3.ΡΕΥΣΤΟΤΗΤΑ'!T236/'3.ΡΕΥΣΤΟΤΗΤΑ'!T235)</f>
        <v>0.39477115894911513</v>
      </c>
      <c r="K235" s="10">
        <f>LN('3.ΡΕΥΣΤΟΤΗΤΑ'!U236/'3.ΡΕΥΣΤΟΤΗΤΑ'!U235)</f>
        <v>-0.26616025497246765</v>
      </c>
      <c r="L235" s="10">
        <f>LN('3.ΡΕΥΣΤΟΤΗΤΑ'!V236/'3.ΡΕΥΣΤΟΤΗΤΑ'!V235)</f>
        <v>-0.76901137784851936</v>
      </c>
      <c r="M235" s="10">
        <f>LN('3.ΡΕΥΣΤΟΤΗΤΑ'!W236/'3.ΡΕΥΣΤΟΤΗΤΑ'!W235)</f>
        <v>0.78254343369146073</v>
      </c>
      <c r="N235" s="10">
        <f>LN('3.ΡΕΥΣΤΟΤΗΤΑ'!X236/'3.ΡΕΥΣΤΟΤΗΤΑ'!X235)</f>
        <v>-0.17401722592577007</v>
      </c>
      <c r="O235" s="10">
        <f>LN('3.ΡΕΥΣΤΟΤΗΤΑ'!Y236/'3.ΡΕΥΣΤΟΤΗΤΑ'!Y235)</f>
        <v>-0.62506720205534316</v>
      </c>
      <c r="P235" s="10">
        <f>LN('3.ΡΕΥΣΤΟΤΗΤΑ'!Z236/'3.ΡΕΥΣΤΟΤΗΤΑ'!Z235)</f>
        <v>-8.5518368082123389E-2</v>
      </c>
    </row>
    <row r="236" spans="1:16" x14ac:dyDescent="0.25">
      <c r="A236" s="98">
        <v>43166</v>
      </c>
      <c r="B236" s="10">
        <f>LN('3.ΡΕΥΣΤΟΤΗΤΑ'!L237/'3.ΡΕΥΣΤΟΤΗΤΑ'!L236)</f>
        <v>-2.0849311595283178</v>
      </c>
      <c r="C236" s="10">
        <f>LN('3.ΡΕΥΣΤΟΤΗΤΑ'!M237/'3.ΡΕΥΣΤΟΤΗΤΑ'!M236)</f>
        <v>-0.33473690499129838</v>
      </c>
      <c r="D236" s="10">
        <f>LN('3.ΡΕΥΣΤΟΤΗΤΑ'!N237/'3.ΡΕΥΣΤΟΤΗΤΑ'!N236)</f>
        <v>-3.0320925030835586E-2</v>
      </c>
      <c r="E236" s="10">
        <f>LN('3.ΡΕΥΣΤΟΤΗΤΑ'!O237/'3.ΡΕΥΣΤΟΤΗΤΑ'!O236)</f>
        <v>0.7296325015018329</v>
      </c>
      <c r="F236" s="10">
        <f>LN('3.ΡΕΥΣΤΟΤΗΤΑ'!P237/'3.ΡΕΥΣΤΟΤΗΤΑ'!P236)</f>
        <v>-0.78136558192468342</v>
      </c>
      <c r="G236" s="10">
        <f>LN('3.ΡΕΥΣΤΟΤΗΤΑ'!Q237/'3.ΡΕΥΣΤΟΤΗΤΑ'!Q236)</f>
        <v>-1.5771783026985344</v>
      </c>
      <c r="H236" s="10">
        <f>LN('3.ΡΕΥΣΤΟΤΗΤΑ'!R237/'3.ΡΕΥΣΤΟΤΗΤΑ'!R236)</f>
        <v>-0.14118951326960144</v>
      </c>
      <c r="I236" s="10">
        <f>LN('3.ΡΕΥΣΤΟΤΗΤΑ'!S237/'3.ΡΕΥΣΤΟΤΗΤΑ'!S236)</f>
        <v>-0.82007418979211322</v>
      </c>
      <c r="J236" s="10">
        <f>LN('3.ΡΕΥΣΤΟΤΗΤΑ'!T237/'3.ΡΕΥΣΤΟΤΗΤΑ'!T236)</f>
        <v>-1.1058617442424619</v>
      </c>
      <c r="K236" s="10">
        <f>LN('3.ΡΕΥΣΤΟΤΗΤΑ'!U237/'3.ΡΕΥΣΤΟΤΗΤΑ'!U236)</f>
        <v>0.27178727946628556</v>
      </c>
      <c r="L236" s="10">
        <f>LN('3.ΡΕΥΣΤΟΤΗΤΑ'!V237/'3.ΡΕΥΣΤΟΤΗΤΑ'!V236)</f>
        <v>0.62583775665241204</v>
      </c>
      <c r="M236" s="10">
        <f>LN('3.ΡΕΥΣΤΟΤΗΤΑ'!W237/'3.ΡΕΥΣΤΟΤΗΤΑ'!W236)</f>
        <v>-1.1297659862552731</v>
      </c>
      <c r="N236" s="10">
        <f>LN('3.ΡΕΥΣΤΟΤΗΤΑ'!X237/'3.ΡΕΥΣΤΟΤΗΤΑ'!X236)</f>
        <v>0.48975791213723419</v>
      </c>
      <c r="O236" s="10">
        <f>LN('3.ΡΕΥΣΤΟΤΗΤΑ'!Y237/'3.ΡΕΥΣΤΟΤΗΤΑ'!Y236)</f>
        <v>-0.56862475565742432</v>
      </c>
      <c r="P236" s="10">
        <f>LN('3.ΡΕΥΣΤΟΤΗΤΑ'!Z237/'3.ΡΕΥΣΤΟΤΗΤΑ'!Z236)</f>
        <v>-0.52737507577061971</v>
      </c>
    </row>
    <row r="237" spans="1:16" x14ac:dyDescent="0.25">
      <c r="A237" s="98">
        <v>43167</v>
      </c>
      <c r="B237" s="10">
        <f>LN('3.ΡΕΥΣΤΟΤΗΤΑ'!L238/'3.ΡΕΥΣΤΟΤΗΤΑ'!L237)</f>
        <v>1.240031252063428</v>
      </c>
      <c r="C237" s="10">
        <f>LN('3.ΡΕΥΣΤΟΤΗΤΑ'!M238/'3.ΡΕΥΣΤΟΤΗΤΑ'!M237)</f>
        <v>0.41198017498147299</v>
      </c>
      <c r="D237" s="10">
        <f>LN('3.ΡΕΥΣΤΟΤΗΤΑ'!N238/'3.ΡΕΥΣΤΟΤΗΤΑ'!N237)</f>
        <v>-0.30266461056694471</v>
      </c>
      <c r="E237" s="10">
        <f>LN('3.ΡΕΥΣΤΟΤΗΤΑ'!O238/'3.ΡΕΥΣΤΟΤΗΤΑ'!O237)</f>
        <v>-1.5958769563483051</v>
      </c>
      <c r="F237" s="10">
        <f>LN('3.ΡΕΥΣΤΟΤΗΤΑ'!P238/'3.ΡΕΥΣΤΟΤΗΤΑ'!P237)</f>
        <v>-0.94967644827349607</v>
      </c>
      <c r="G237" s="10">
        <f>LN('3.ΡΕΥΣΤΟΤΗΤΑ'!Q238/'3.ΡΕΥΣΤΟΤΗΤΑ'!Q237)</f>
        <v>0.35152609871127954</v>
      </c>
      <c r="H237" s="10">
        <f>LN('3.ΡΕΥΣΤΟΤΗΤΑ'!R238/'3.ΡΕΥΣΤΟΤΗΤΑ'!R237)</f>
        <v>-0.6365170426465403</v>
      </c>
      <c r="I237" s="10">
        <f>LN('3.ΡΕΥΣΤΟΤΗΤΑ'!S238/'3.ΡΕΥΣΤΟΤΗΤΑ'!S237)</f>
        <v>9.9640347523330411E-2</v>
      </c>
      <c r="J237" s="10">
        <f>LN('3.ΡΕΥΣΤΟΤΗΤΑ'!T238/'3.ΡΕΥΣΤΟΤΗΤΑ'!T237)</f>
        <v>-0.11528876651087956</v>
      </c>
      <c r="K237" s="10">
        <f>LN('3.ΡΕΥΣΤΟΤΗΤΑ'!U238/'3.ΡΕΥΣΤΟΤΗΤΑ'!U237)</f>
        <v>-0.37031106534468511</v>
      </c>
      <c r="L237" s="10">
        <f>LN('3.ΡΕΥΣΤΟΤΗΤΑ'!V238/'3.ΡΕΥΣΤΟΤΗΤΑ'!V237)</f>
        <v>-0.18261271999298351</v>
      </c>
      <c r="M237" s="10">
        <f>LN('3.ΡΕΥΣΤΟΤΗΤΑ'!W238/'3.ΡΕΥΣΤΟΤΗΤΑ'!W237)</f>
        <v>0.15410014196583047</v>
      </c>
      <c r="N237" s="10">
        <f>LN('3.ΡΕΥΣΤΟΤΗΤΑ'!X238/'3.ΡΕΥΣΤΟΤΗΤΑ'!X237)</f>
        <v>4.4339823437326203E-2</v>
      </c>
      <c r="O237" s="10">
        <f>LN('3.ΡΕΥΣΤΟΤΗΤΑ'!Y238/'3.ΡΕΥΣΤΟΤΗΤΑ'!Y237)</f>
        <v>-0.31958462937175058</v>
      </c>
      <c r="P237" s="10">
        <f>LN('3.ΡΕΥΣΤΟΤΗΤΑ'!Z238/'3.ΡΕΥΣΤΟΤΗΤΑ'!Z237)</f>
        <v>0.66376044670371792</v>
      </c>
    </row>
    <row r="238" spans="1:16" x14ac:dyDescent="0.25">
      <c r="A238" s="98">
        <v>43168</v>
      </c>
      <c r="B238" s="10">
        <f>LN('3.ΡΕΥΣΤΟΤΗΤΑ'!L239/'3.ΡΕΥΣΤΟΤΗΤΑ'!L238)</f>
        <v>-0.56953600295837659</v>
      </c>
      <c r="C238" s="10">
        <f>LN('3.ΡΕΥΣΤΟΤΗΤΑ'!M239/'3.ΡΕΥΣΤΟΤΗΤΑ'!M238)</f>
        <v>-0.19132352114783666</v>
      </c>
      <c r="D238" s="10">
        <f>LN('3.ΡΕΥΣΤΟΤΗΤΑ'!N239/'3.ΡΕΥΣΤΟΤΗΤΑ'!N238)</f>
        <v>8.1345639453952401E-2</v>
      </c>
      <c r="E238" s="10">
        <f>LN('3.ΡΕΥΣΤΟΤΗΤΑ'!O239/'3.ΡΕΥΣΤΟΤΗΤΑ'!O238)</f>
        <v>1.4257491914881537</v>
      </c>
      <c r="F238" s="10">
        <f>LN('3.ΡΕΥΣΤΟΤΗΤΑ'!P239/'3.ΡΕΥΣΤΟΤΗΤΑ'!P238)</f>
        <v>0.78793716599319585</v>
      </c>
      <c r="G238" s="10">
        <f>LN('3.ΡΕΥΣΤΟΤΗΤΑ'!Q239/'3.ΡΕΥΣΤΟΤΗΤΑ'!Q238)</f>
        <v>0.92502496694343705</v>
      </c>
      <c r="H238" s="10">
        <f>LN('3.ΡΕΥΣΤΟΤΗΤΑ'!R239/'3.ΡΕΥΣΤΟΤΗΤΑ'!R238)</f>
        <v>0.61165986924064586</v>
      </c>
      <c r="I238" s="10">
        <f>LN('3.ΡΕΥΣΤΟΤΗΤΑ'!S239/'3.ΡΕΥΣΤΟΤΗΤΑ'!S238)</f>
        <v>-0.16305552395343587</v>
      </c>
      <c r="J238" s="10">
        <f>LN('3.ΡΕΥΣΤΟΤΗΤΑ'!T239/'3.ΡΕΥΣΤΟΤΗΤΑ'!T238)</f>
        <v>0.54778432767020691</v>
      </c>
      <c r="K238" s="10">
        <f>LN('3.ΡΕΥΣΤΟΤΗΤΑ'!U239/'3.ΡΕΥΣΤΟΤΗΤΑ'!U238)</f>
        <v>0.30521949062803183</v>
      </c>
      <c r="L238" s="10">
        <f>LN('3.ΡΕΥΣΤΟΤΗΤΑ'!V239/'3.ΡΕΥΣΤΟΤΗΤΑ'!V238)</f>
        <v>-0.40561072150485411</v>
      </c>
      <c r="M238" s="10">
        <f>LN('3.ΡΕΥΣΤΟΤΗΤΑ'!W239/'3.ΡΕΥΣΤΟΤΗΤΑ'!W238)</f>
        <v>0.24403864635691791</v>
      </c>
      <c r="N238" s="10">
        <f>LN('3.ΡΕΥΣΤΟΤΗΤΑ'!X239/'3.ΡΕΥΣΤΟΤΗΤΑ'!X238)</f>
        <v>0.19279177648576476</v>
      </c>
      <c r="O238" s="10">
        <f>LN('3.ΡΕΥΣΤΟΤΗΤΑ'!Y239/'3.ΡΕΥΣΤΟΤΗΤΑ'!Y238)</f>
        <v>1.1451872156669232</v>
      </c>
      <c r="P238" s="10">
        <f>LN('3.ΡΕΥΣΤΟΤΗΤΑ'!Z239/'3.ΡΕΥΣΤΟΤΗΤΑ'!Z238)</f>
        <v>-4.0918161158687418</v>
      </c>
    </row>
    <row r="239" spans="1:16" x14ac:dyDescent="0.25">
      <c r="A239" s="98">
        <v>43171</v>
      </c>
      <c r="B239" s="10">
        <f>LN('3.ΡΕΥΣΤΟΤΗΤΑ'!L240/'3.ΡΕΥΣΤΟΤΗΤΑ'!L239)</f>
        <v>1.1662692926228189</v>
      </c>
      <c r="C239" s="10">
        <f>LN('3.ΡΕΥΣΤΟΤΗΤΑ'!M240/'3.ΡΕΥΣΤΟΤΗΤΑ'!M239)</f>
        <v>-0.72687784486970242</v>
      </c>
      <c r="D239" s="10">
        <f>LN('3.ΡΕΥΣΤΟΤΗΤΑ'!N240/'3.ΡΕΥΣΤΟΤΗΤΑ'!N239)</f>
        <v>-0.18623545611509096</v>
      </c>
      <c r="E239" s="10">
        <f>LN('3.ΡΕΥΣΤΟΤΗΤΑ'!O240/'3.ΡΕΥΣΤΟΤΗΤΑ'!O239)</f>
        <v>5.2815071676727839E-2</v>
      </c>
      <c r="F239" s="10">
        <f>LN('3.ΡΕΥΣΤΟΤΗΤΑ'!P240/'3.ΡΕΥΣΤΟΤΗΤΑ'!P239)</f>
        <v>-0.2282852178390723</v>
      </c>
      <c r="G239" s="10">
        <f>LN('3.ΡΕΥΣΤΟΤΗΤΑ'!Q240/'3.ΡΕΥΣΤΟΤΗΤΑ'!Q239)</f>
        <v>-3.2055805505891953E-2</v>
      </c>
      <c r="H239" s="10">
        <f>LN('3.ΡΕΥΣΤΟΤΗΤΑ'!R240/'3.ΡΕΥΣΤΟΤΗΤΑ'!R239)</f>
        <v>-0.37833765382852069</v>
      </c>
      <c r="I239" s="10">
        <f>LN('3.ΡΕΥΣΤΟΤΗΤΑ'!S240/'3.ΡΕΥΣΤΟΤΗΤΑ'!S239)</f>
        <v>0.32376957860429267</v>
      </c>
      <c r="J239" s="10">
        <f>LN('3.ΡΕΥΣΤΟΤΗΤΑ'!T240/'3.ΡΕΥΣΤΟΤΗΤΑ'!T239)</f>
        <v>-0.17884910580021351</v>
      </c>
      <c r="K239" s="10">
        <f>LN('3.ΡΕΥΣΤΟΤΗΤΑ'!U240/'3.ΡΕΥΣΤΟΤΗΤΑ'!U239)</f>
        <v>0.28873446180138451</v>
      </c>
      <c r="L239" s="10">
        <f>LN('3.ΡΕΥΣΤΟΤΗΤΑ'!V240/'3.ΡΕΥΣΤΟΤΗΤΑ'!V239)</f>
        <v>0.27780382288011812</v>
      </c>
      <c r="M239" s="10">
        <f>LN('3.ΡΕΥΣΤΟΤΗΤΑ'!W240/'3.ΡΕΥΣΤΟΤΗΤΑ'!W239)</f>
        <v>-0.40248687484747953</v>
      </c>
      <c r="N239" s="10">
        <f>LN('3.ΡΕΥΣΤΟΤΗΤΑ'!X240/'3.ΡΕΥΣΤΟΤΗΤΑ'!X239)</f>
        <v>0.20950556743836474</v>
      </c>
      <c r="O239" s="10">
        <f>LN('3.ΡΕΥΣΤΟΤΗΤΑ'!Y240/'3.ΡΕΥΣΤΟΤΗΤΑ'!Y239)</f>
        <v>0.74947698130830154</v>
      </c>
      <c r="P239" s="10">
        <f>LN('3.ΡΕΥΣΤΟΤΗΤΑ'!Z240/'3.ΡΕΥΣΤΟΤΗΤΑ'!Z239)</f>
        <v>4.4968423091024627</v>
      </c>
    </row>
    <row r="240" spans="1:16" x14ac:dyDescent="0.25">
      <c r="A240" s="98">
        <v>43172</v>
      </c>
      <c r="B240" s="10">
        <f>LN('3.ΡΕΥΣΤΟΤΗΤΑ'!L241/'3.ΡΕΥΣΤΟΤΗΤΑ'!L240)</f>
        <v>2.9667199879538759</v>
      </c>
      <c r="C240" s="10">
        <f>LN('3.ΡΕΥΣΤΟΤΗΤΑ'!M241/'3.ΡΕΥΣΤΟΤΗΤΑ'!M240)</f>
        <v>-0.29490446348064342</v>
      </c>
      <c r="D240" s="10">
        <f>LN('3.ΡΕΥΣΤΟΤΗΤΑ'!N241/'3.ΡΕΥΣΤΟΤΗΤΑ'!N240)</f>
        <v>-0.52663622979263292</v>
      </c>
      <c r="E240" s="10">
        <f>LN('3.ΡΕΥΣΤΟΤΗΤΑ'!O241/'3.ΡΕΥΣΤΟΤΗΤΑ'!O240)</f>
        <v>-0.60052709996689324</v>
      </c>
      <c r="F240" s="10">
        <f>LN('3.ΡΕΥΣΤΟΤΗΤΑ'!P241/'3.ΡΕΥΣΤΟΤΗΤΑ'!P240)</f>
        <v>-0.34342743342932402</v>
      </c>
      <c r="G240" s="10">
        <f>LN('3.ΡΕΥΣΤΟΤΗΤΑ'!Q241/'3.ΡΕΥΣΤΟΤΗΤΑ'!Q240)</f>
        <v>1.1795048864511794E-2</v>
      </c>
      <c r="H240" s="10">
        <f>LN('3.ΡΕΥΣΤΟΤΗΤΑ'!R241/'3.ΡΕΥΣΤΟΤΗΤΑ'!R240)</f>
        <v>0.34754085773430726</v>
      </c>
      <c r="I240" s="10">
        <f>LN('3.ΡΕΥΣΤΟΤΗΤΑ'!S241/'3.ΡΕΥΣΤΟΤΗΤΑ'!S240)</f>
        <v>0.44779245479690732</v>
      </c>
      <c r="J240" s="10">
        <f>LN('3.ΡΕΥΣΤΟΤΗΤΑ'!T241/'3.ΡΕΥΣΤΟΤΗΤΑ'!T240)</f>
        <v>0.37805861110942962</v>
      </c>
      <c r="K240" s="10">
        <f>LN('3.ΡΕΥΣΤΟΤΗΤΑ'!U241/'3.ΡΕΥΣΤΟΤΗΤΑ'!U240)</f>
        <v>-1.2858963404472081</v>
      </c>
      <c r="L240" s="10">
        <f>LN('3.ΡΕΥΣΤΟΤΗΤΑ'!V241/'3.ΡΕΥΣΤΟΤΗΤΑ'!V240)</f>
        <v>0.12562046819319353</v>
      </c>
      <c r="M240" s="10">
        <f>LN('3.ΡΕΥΣΤΟΤΗΤΑ'!W241/'3.ΡΕΥΣΤΟΤΗΤΑ'!W240)</f>
        <v>0.4267938032160889</v>
      </c>
      <c r="N240" s="10">
        <f>LN('3.ΡΕΥΣΤΟΤΗΤΑ'!X241/'3.ΡΕΥΣΤΟΤΗΤΑ'!X240)</f>
        <v>-0.64237588514545241</v>
      </c>
      <c r="O240" s="10">
        <f>LN('3.ΡΕΥΣΤΟΤΗΤΑ'!Y241/'3.ΡΕΥΣΤΟΤΗΤΑ'!Y240)</f>
        <v>-0.68218687682046286</v>
      </c>
      <c r="P240" s="10">
        <f>LN('3.ΡΕΥΣΤΟΤΗΤΑ'!Z241/'3.ΡΕΥΣΤΟΤΗΤΑ'!Z240)</f>
        <v>-0.65228736425055289</v>
      </c>
    </row>
    <row r="241" spans="1:16" x14ac:dyDescent="0.25">
      <c r="A241" s="98">
        <v>43173</v>
      </c>
      <c r="B241" s="10">
        <f>LN('3.ΡΕΥΣΤΟΤΗΤΑ'!L242/'3.ΡΕΥΣΤΟΤΗΤΑ'!L241)</f>
        <v>-4.8110823007244061</v>
      </c>
      <c r="C241" s="10">
        <f>LN('3.ΡΕΥΣΤΟΤΗΤΑ'!M242/'3.ΡΕΥΣΤΟΤΗΤΑ'!M241)</f>
        <v>0.23309617610876723</v>
      </c>
      <c r="D241" s="10">
        <f>LN('3.ΡΕΥΣΤΟΤΗΤΑ'!N242/'3.ΡΕΥΣΤΟΤΗΤΑ'!N241)</f>
        <v>1.7267191252824383</v>
      </c>
      <c r="E241" s="10">
        <f>LN('3.ΡΕΥΣΤΟΤΗΤΑ'!O242/'3.ΡΕΥΣΤΟΤΗΤΑ'!O241)</f>
        <v>-0.11741987515423617</v>
      </c>
      <c r="F241" s="10">
        <f>LN('3.ΡΕΥΣΤΟΤΗΤΑ'!P242/'3.ΡΕΥΣΤΟΤΗΤΑ'!P241)</f>
        <v>2.6639270425002984E-2</v>
      </c>
      <c r="G241" s="10">
        <f>LN('3.ΡΕΥΣΤΟΤΗΤΑ'!Q242/'3.ΡΕΥΣΤΟΤΗΤΑ'!Q241)</f>
        <v>-0.68994387679195812</v>
      </c>
      <c r="H241" s="10">
        <f>LN('3.ΡΕΥΣΤΟΤΗΤΑ'!R242/'3.ΡΕΥΣΤΟΤΗΤΑ'!R241)</f>
        <v>-0.89244842625600085</v>
      </c>
      <c r="I241" s="10">
        <f>LN('3.ΡΕΥΣΤΟΤΗΤΑ'!S242/'3.ΡΕΥΣΤΟΤΗΤΑ'!S241)</f>
        <v>-5.9224561317346623E-2</v>
      </c>
      <c r="J241" s="10">
        <f>LN('3.ΡΕΥΣΤΟΤΗΤΑ'!T242/'3.ΡΕΥΣΤΟΤΗΤΑ'!T241)</f>
        <v>0.43901683691617716</v>
      </c>
      <c r="K241" s="10">
        <f>LN('3.ΡΕΥΣΤΟΤΗΤΑ'!U242/'3.ΡΕΥΣΤΟΤΗΤΑ'!U241)</f>
        <v>1.0419783852097559</v>
      </c>
      <c r="L241" s="10">
        <f>LN('3.ΡΕΥΣΤΟΤΗΤΑ'!V242/'3.ΡΕΥΣΤΟΤΗΤΑ'!V241)</f>
        <v>-2.9768951273005367E-2</v>
      </c>
      <c r="M241" s="10">
        <f>LN('3.ΡΕΥΣΤΟΤΗΤΑ'!W242/'3.ΡΕΥΣΤΟΤΗΤΑ'!W241)</f>
        <v>-1.2575050196536028</v>
      </c>
      <c r="N241" s="10">
        <f>LN('3.ΡΕΥΣΤΟΤΗΤΑ'!X242/'3.ΡΕΥΣΤΟΤΗΤΑ'!X241)</f>
        <v>0.98898613266381907</v>
      </c>
      <c r="O241" s="10">
        <f>LN('3.ΡΕΥΣΤΟΤΗΤΑ'!Y242/'3.ΡΕΥΣΤΟΤΗΤΑ'!Y241)</f>
        <v>-0.52773038383118187</v>
      </c>
      <c r="P241" s="10">
        <f>LN('3.ΡΕΥΣΤΟΤΗΤΑ'!Z242/'3.ΡΕΥΣΤΟΤΗΤΑ'!Z241)</f>
        <v>0.20646554745687681</v>
      </c>
    </row>
    <row r="242" spans="1:16" x14ac:dyDescent="0.25">
      <c r="A242" s="98">
        <v>43174</v>
      </c>
      <c r="B242" s="10">
        <f>LN('3.ΡΕΥΣΤΟΤΗΤΑ'!L243/'3.ΡΕΥΣΤΟΤΗΤΑ'!L242)</f>
        <v>5.1878992624152409E-2</v>
      </c>
      <c r="C242" s="10">
        <f>LN('3.ΡΕΥΣΤΟΤΗΤΑ'!M243/'3.ΡΕΥΣΤΟΤΗΤΑ'!M242)</f>
        <v>-0.1493862855752906</v>
      </c>
      <c r="D242" s="10">
        <f>LN('3.ΡΕΥΣΤΟΤΗΤΑ'!N243/'3.ΡΕΥΣΤΟΤΗΤΑ'!N242)</f>
        <v>-0.2608418618461813</v>
      </c>
      <c r="E242" s="10">
        <f>LN('3.ΡΕΥΣΤΟΤΗΤΑ'!O243/'3.ΡΕΥΣΤΟΤΗΤΑ'!O242)</f>
        <v>0.28521876228656623</v>
      </c>
      <c r="F242" s="10">
        <f>LN('3.ΡΕΥΣΤΟΤΗΤΑ'!P243/'3.ΡΕΥΣΤΟΤΗΤΑ'!P242)</f>
        <v>0.94539875093496517</v>
      </c>
      <c r="G242" s="10">
        <f>LN('3.ΡΕΥΣΤΟΤΗΤΑ'!Q243/'3.ΡΕΥΣΤΟΤΗΤΑ'!Q242)</f>
        <v>0.29492956950336485</v>
      </c>
      <c r="H242" s="10">
        <f>LN('3.ΡΕΥΣΤΟΤΗΤΑ'!R243/'3.ΡΕΥΣΤΟΤΗΤΑ'!R242)</f>
        <v>0.9332728888425631</v>
      </c>
      <c r="I242" s="10">
        <f>LN('3.ΡΕΥΣΤΟΤΗΤΑ'!S243/'3.ΡΕΥΣΤΟΤΗΤΑ'!S242)</f>
        <v>-0.3797840453197226</v>
      </c>
      <c r="J242" s="10">
        <f>LN('3.ΡΕΥΣΤΟΤΗΤΑ'!T243/'3.ΡΕΥΣΤΟΤΗΤΑ'!T242)</f>
        <v>-1.3538097462417111</v>
      </c>
      <c r="K242" s="10">
        <f>LN('3.ΡΕΥΣΤΟΤΗΤΑ'!U243/'3.ΡΕΥΣΤΟΤΗΤΑ'!U242)</f>
        <v>1.2584156563508875E-4</v>
      </c>
      <c r="L242" s="10">
        <f>LN('3.ΡΕΥΣΤΟΤΗΤΑ'!V243/'3.ΡΕΥΣΤΟΤΗΤΑ'!V242)</f>
        <v>-0.73395664759803625</v>
      </c>
      <c r="M242" s="10">
        <f>LN('3.ΡΕΥΣΤΟΤΗΤΑ'!W243/'3.ΡΕΥΣΤΟΤΗΤΑ'!W242)</f>
        <v>0.94910583911503088</v>
      </c>
      <c r="N242" s="10">
        <f>LN('3.ΡΕΥΣΤΟΤΗΤΑ'!X243/'3.ΡΕΥΣΤΟΤΗΤΑ'!X242)</f>
        <v>1.9015811895566979E-2</v>
      </c>
      <c r="O242" s="10">
        <f>LN('3.ΡΕΥΣΤΟΤΗΤΑ'!Y243/'3.ΡΕΥΣΤΟΤΗΤΑ'!Y242)</f>
        <v>0.67195512514207223</v>
      </c>
      <c r="P242" s="10">
        <f>LN('3.ΡΕΥΣΤΟΤΗΤΑ'!Z243/'3.ΡΕΥΣΤΟΤΗΤΑ'!Z242)</f>
        <v>-0.38940323722532888</v>
      </c>
    </row>
    <row r="243" spans="1:16" x14ac:dyDescent="0.25">
      <c r="A243" s="98">
        <v>43175</v>
      </c>
      <c r="B243" s="10">
        <f>LN('3.ΡΕΥΣΤΟΤΗΤΑ'!L244/'3.ΡΕΥΣΤΟΤΗΤΑ'!L243)</f>
        <v>2.4030346161166189</v>
      </c>
      <c r="C243" s="10">
        <f>LN('3.ΡΕΥΣΤΟΤΗΤΑ'!M244/'3.ΡΕΥΣΤΟΤΗΤΑ'!M243)</f>
        <v>0.73863999464705454</v>
      </c>
      <c r="D243" s="10">
        <f>LN('3.ΡΕΥΣΤΟΤΗΤΑ'!N244/'3.ΡΕΥΣΤΟΤΗΤΑ'!N243)</f>
        <v>-0.41741728802110079</v>
      </c>
      <c r="E243" s="10">
        <f>LN('3.ΡΕΥΣΤΟΤΗΤΑ'!O244/'3.ΡΕΥΣΤΟΤΗΤΑ'!O243)</f>
        <v>1.0348303296131824</v>
      </c>
      <c r="F243" s="10">
        <f>LN('3.ΡΕΥΣΤΟΤΗΤΑ'!P244/'3.ΡΕΥΣΤΟΤΗΤΑ'!P243)</f>
        <v>0.6900026332131145</v>
      </c>
      <c r="G243" s="10">
        <f>LN('3.ΡΕΥΣΤΟΤΗΤΑ'!Q244/'3.ΡΕΥΣΤΟΤΗΤΑ'!Q243)</f>
        <v>0.79851980451437665</v>
      </c>
      <c r="H243" s="10">
        <f>LN('3.ΡΕΥΣΤΟΤΗΤΑ'!R244/'3.ΡΕΥΣΤΟΤΗΤΑ'!R243)</f>
        <v>0.62988421817838847</v>
      </c>
      <c r="I243" s="10">
        <f>LN('3.ΡΕΥΣΤΟΤΗΤΑ'!S244/'3.ΡΕΥΣΤΟΤΗΤΑ'!S243)</f>
        <v>1.7665937963448031</v>
      </c>
      <c r="J243" s="10">
        <f>LN('3.ΡΕΥΣΤΟΤΗΤΑ'!T244/'3.ΡΕΥΣΤΟΤΗΤΑ'!T243)</f>
        <v>1.524567680862172</v>
      </c>
      <c r="K243" s="10">
        <f>LN('3.ΡΕΥΣΤΟΤΗΤΑ'!U244/'3.ΡΕΥΣΤΟΤΗΤΑ'!U243)</f>
        <v>0.61731234533290724</v>
      </c>
      <c r="L243" s="10">
        <f>LN('3.ΡΕΥΣΤΟΤΗΤΑ'!V244/'3.ΡΕΥΣΤΟΤΗΤΑ'!V243)</f>
        <v>0.87204394217360204</v>
      </c>
      <c r="M243" s="10">
        <f>LN('3.ΡΕΥΣΤΟΤΗΤΑ'!W244/'3.ΡΕΥΣΤΟΤΗΤΑ'!W243)</f>
        <v>0.85012896490056655</v>
      </c>
      <c r="N243" s="10">
        <f>LN('3.ΡΕΥΣΤΟΤΗΤΑ'!X244/'3.ΡΕΥΣΤΟΤΗΤΑ'!X243)</f>
        <v>4.8504883449552283E-2</v>
      </c>
      <c r="O243" s="10">
        <f>LN('3.ΡΕΥΣΤΟΤΗΤΑ'!Y244/'3.ΡΕΥΣΤΟΤΗΤΑ'!Y243)</f>
        <v>1.4625656822908586</v>
      </c>
      <c r="P243" s="10">
        <f>LN('3.ΡΕΥΣΤΟΤΗΤΑ'!Z244/'3.ΡΕΥΣΤΟΤΗΤΑ'!Z243)</f>
        <v>-0.20396316475364551</v>
      </c>
    </row>
    <row r="244" spans="1:16" x14ac:dyDescent="0.25">
      <c r="A244" s="98">
        <v>43178</v>
      </c>
      <c r="B244" s="10">
        <f>LN('3.ΡΕΥΣΤΟΤΗΤΑ'!L245/'3.ΡΕΥΣΤΟΤΗΤΑ'!L244)</f>
        <v>-2.4956691606695678</v>
      </c>
      <c r="C244" s="10">
        <f>LN('3.ΡΕΥΣΤΟΤΗΤΑ'!M245/'3.ΡΕΥΣΤΟΤΗΤΑ'!M244)</f>
        <v>-0.70476178094016939</v>
      </c>
      <c r="D244" s="10">
        <f>LN('3.ΡΕΥΣΤΟΤΗΤΑ'!N245/'3.ΡΕΥΣΤΟΤΗΤΑ'!N244)</f>
        <v>0.11568635463202621</v>
      </c>
      <c r="E244" s="10">
        <f>LN('3.ΡΕΥΣΤΟΤΗΤΑ'!O245/'3.ΡΕΥΣΤΟΤΗΤΑ'!O244)</f>
        <v>-1.6103011669570586</v>
      </c>
      <c r="F244" s="10">
        <f>LN('3.ΡΕΥΣΤΟΤΗΤΑ'!P245/'3.ΡΕΥΣΤΟΤΗΤΑ'!P244)</f>
        <v>-2.4034357541087346</v>
      </c>
      <c r="G244" s="10">
        <f>LN('3.ΡΕΥΣΤΟΤΗΤΑ'!Q245/'3.ΡΕΥΣΤΟΤΗΤΑ'!Q244)</f>
        <v>-1.2054086591332811</v>
      </c>
      <c r="H244" s="10">
        <f>LN('3.ΡΕΥΣΤΟΤΗΤΑ'!R245/'3.ΡΕΥΣΤΟΤΗΤΑ'!R244)</f>
        <v>-2.1748786344252089</v>
      </c>
      <c r="I244" s="10">
        <f>LN('3.ΡΕΥΣΤΟΤΗΤΑ'!S245/'3.ΡΕΥΣΤΟΤΗΤΑ'!S244)</f>
        <v>-1.8985035813619358</v>
      </c>
      <c r="J244" s="10">
        <f>LN('3.ΡΕΥΣΤΟΤΗΤΑ'!T245/'3.ΡΕΥΣΤΟΤΗΤΑ'!T244)</f>
        <v>-2.3739640215090025</v>
      </c>
      <c r="K244" s="10">
        <f>LN('3.ΡΕΥΣΤΟΤΗΤΑ'!U245/'3.ΡΕΥΣΤΟΤΗΤΑ'!U244)</f>
        <v>-0.80299931718807416</v>
      </c>
      <c r="L244" s="10">
        <f>LN('3.ΡΕΥΣΤΟΤΗΤΑ'!V245/'3.ΡΕΥΣΤΟΤΗΤΑ'!V244)</f>
        <v>-5.795207996394313E-2</v>
      </c>
      <c r="M244" s="10">
        <f>LN('3.ΡΕΥΣΤΟΤΗΤΑ'!W245/'3.ΡΕΥΣΤΟΤΗΤΑ'!W244)</f>
        <v>-1.8558379163907024</v>
      </c>
      <c r="N244" s="10">
        <f>LN('3.ΡΕΥΣΤΟΤΗΤΑ'!X245/'3.ΡΕΥΣΤΟΤΗΤΑ'!X244)</f>
        <v>-1.5829219569257598</v>
      </c>
      <c r="O244" s="10">
        <f>LN('3.ΡΕΥΣΤΟΤΗΤΑ'!Y245/'3.ΡΕΥΣΤΟΤΗΤΑ'!Y244)</f>
        <v>-2.5600567837021941</v>
      </c>
      <c r="P244" s="10">
        <f>LN('3.ΡΕΥΣΤΟΤΗΤΑ'!Z245/'3.ΡΕΥΣΤΟΤΗΤΑ'!Z244)</f>
        <v>0.21530383164887068</v>
      </c>
    </row>
    <row r="245" spans="1:16" x14ac:dyDescent="0.25">
      <c r="A245" s="98">
        <v>43179</v>
      </c>
      <c r="B245" s="10">
        <f>LN('3.ΡΕΥΣΤΟΤΗΤΑ'!L246/'3.ΡΕΥΣΤΟΤΗΤΑ'!L245)</f>
        <v>4.1023801233361192</v>
      </c>
      <c r="C245" s="10">
        <f>LN('3.ΡΕΥΣΤΟΤΗΤΑ'!M246/'3.ΡΕΥΣΤΟΤΗΤΑ'!M245)</f>
        <v>0.3745757366017467</v>
      </c>
      <c r="D245" s="10">
        <f>LN('3.ΡΕΥΣΤΟΤΗΤΑ'!N246/'3.ΡΕΥΣΤΟΤΗΤΑ'!N245)</f>
        <v>-1.7355375504903087E-2</v>
      </c>
      <c r="E245" s="10">
        <f>LN('3.ΡΕΥΣΤΟΤΗΤΑ'!O246/'3.ΡΕΥΣΤΟΤΗΤΑ'!O245)</f>
        <v>1.4515512674588793</v>
      </c>
      <c r="F245" s="10">
        <f>LN('3.ΡΕΥΣΤΟΤΗΤΑ'!P246/'3.ΡΕΥΣΤΟΤΗΤΑ'!P245)</f>
        <v>0.59873961476121729</v>
      </c>
      <c r="G245" s="10">
        <f>LN('3.ΡΕΥΣΤΟΤΗΤΑ'!Q246/'3.ΡΕΥΣΤΟΤΗΤΑ'!Q245)</f>
        <v>0.18271051149573875</v>
      </c>
      <c r="H245" s="10">
        <f>LN('3.ΡΕΥΣΤΟΤΗΤΑ'!R246/'3.ΡΕΥΣΤΟΤΗΤΑ'!R245)</f>
        <v>0.83520977186968148</v>
      </c>
      <c r="I245" s="10">
        <f>LN('3.ΡΕΥΣΤΟΤΗΤΑ'!S246/'3.ΡΕΥΣΤΟΤΗΤΑ'!S245)</f>
        <v>-0.44232033648122931</v>
      </c>
      <c r="J245" s="10">
        <f>LN('3.ΡΕΥΣΤΟΤΗΤΑ'!T246/'3.ΡΕΥΣΤΟΤΗΤΑ'!T245)</f>
        <v>0.61860361930334928</v>
      </c>
      <c r="K245" s="10">
        <f>LN('3.ΡΕΥΣΤΟΤΗΤΑ'!U246/'3.ΡΕΥΣΤΟΤΗΤΑ'!U245)</f>
        <v>0.23161482207838632</v>
      </c>
      <c r="L245" s="10">
        <f>LN('3.ΡΕΥΣΤΟΤΗΤΑ'!V246/'3.ΡΕΥΣΤΟΤΗΤΑ'!V245)</f>
        <v>-0.35963279183065611</v>
      </c>
      <c r="M245" s="10">
        <f>LN('3.ΡΕΥΣΤΟΤΗΤΑ'!W246/'3.ΡΕΥΣΤΟΤΗΤΑ'!W245)</f>
        <v>1.2780934610624561</v>
      </c>
      <c r="N245" s="10">
        <f>LN('3.ΡΕΥΣΤΟΤΗΤΑ'!X246/'3.ΡΕΥΣΤΟΤΗΤΑ'!X245)</f>
        <v>-5.6643270416896194E-2</v>
      </c>
      <c r="O245" s="10">
        <f>LN('3.ΡΕΥΣΤΟΤΗΤΑ'!Y246/'3.ΡΕΥΣΤΟΤΗΤΑ'!Y245)</f>
        <v>0.70242629336502349</v>
      </c>
      <c r="P245" s="10">
        <f>LN('3.ΡΕΥΣΤΟΤΗΤΑ'!Z246/'3.ΡΕΥΣΤΟΤΗΤΑ'!Z245)</f>
        <v>-0.46793518533854006</v>
      </c>
    </row>
    <row r="246" spans="1:16" x14ac:dyDescent="0.25">
      <c r="A246" s="98">
        <v>43180</v>
      </c>
      <c r="B246" s="10">
        <f>LN('3.ΡΕΥΣΤΟΤΗΤΑ'!L247/'3.ΡΕΥΣΤΟΤΗΤΑ'!L246)</f>
        <v>-2.7085494164607029</v>
      </c>
      <c r="C246" s="10">
        <f>LN('3.ΡΕΥΣΤΟΤΗΤΑ'!M247/'3.ΡΕΥΣΤΟΤΗΤΑ'!M246)</f>
        <v>-1.2362681628908649</v>
      </c>
      <c r="D246" s="10">
        <f>LN('3.ΡΕΥΣΤΟΤΗΤΑ'!N247/'3.ΡΕΥΣΤΟΤΗΤΑ'!N246)</f>
        <v>-0.46030602380775049</v>
      </c>
      <c r="E246" s="10">
        <f>LN('3.ΡΕΥΣΤΟΤΗΤΑ'!O247/'3.ΡΕΥΣΤΟΤΗΤΑ'!O246)</f>
        <v>-1.363368988908646</v>
      </c>
      <c r="F246" s="10">
        <f>LN('3.ΡΕΥΣΤΟΤΗΤΑ'!P247/'3.ΡΕΥΣΤΟΤΗΤΑ'!P246)</f>
        <v>0.81972865170065701</v>
      </c>
      <c r="G246" s="10">
        <f>LN('3.ΡΕΥΣΤΟΤΗΤΑ'!Q247/'3.ΡΕΥΣΤΟΤΗΤΑ'!Q246)</f>
        <v>1.452785431434555</v>
      </c>
      <c r="H246" s="10">
        <f>LN('3.ΡΕΥΣΤΟΤΗΤΑ'!R247/'3.ΡΕΥΣΤΟΤΗΤΑ'!R246)</f>
        <v>0.12421480298972268</v>
      </c>
      <c r="I246" s="10">
        <f>LN('3.ΡΕΥΣΤΟΤΗΤΑ'!S247/'3.ΡΕΥΣΤΟΤΗΤΑ'!S246)</f>
        <v>-0.35378244065540215</v>
      </c>
      <c r="J246" s="10">
        <f>LN('3.ΡΕΥΣΤΟΤΗΤΑ'!T247/'3.ΡΕΥΣΤΟΤΗΤΑ'!T246)</f>
        <v>0.18443289336987273</v>
      </c>
      <c r="K246" s="10">
        <f>LN('3.ΡΕΥΣΤΟΤΗΤΑ'!U247/'3.ΡΕΥΣΤΟΤΗΤΑ'!U246)</f>
        <v>-0.87615402709596302</v>
      </c>
      <c r="L246" s="10">
        <f>LN('3.ΡΕΥΣΤΟΤΗΤΑ'!V247/'3.ΡΕΥΣΤΟΤΗΤΑ'!V246)</f>
        <v>0.45988802628658115</v>
      </c>
      <c r="M246" s="10">
        <f>LN('3.ΡΕΥΣΤΟΤΗΤΑ'!W247/'3.ΡΕΥΣΤΟΤΗΤΑ'!W246)</f>
        <v>-0.40411452460663028</v>
      </c>
      <c r="N246" s="10">
        <f>LN('3.ΡΕΥΣΤΟΤΗΤΑ'!X247/'3.ΡΕΥΣΤΟΤΗΤΑ'!X246)</f>
        <v>-0.5449185836569268</v>
      </c>
      <c r="O246" s="10">
        <f>LN('3.ΡΕΥΣΤΟΤΗΤΑ'!Y247/'3.ΡΕΥΣΤΟΤΗΤΑ'!Y246)</f>
        <v>-0.5303693912333215</v>
      </c>
      <c r="P246" s="10">
        <f>LN('3.ΡΕΥΣΤΟΤΗΤΑ'!Z247/'3.ΡΕΥΣΤΟΤΗΤΑ'!Z246)</f>
        <v>0.74904333567767778</v>
      </c>
    </row>
    <row r="247" spans="1:16" x14ac:dyDescent="0.25">
      <c r="A247" s="98">
        <v>43181</v>
      </c>
      <c r="B247" s="10">
        <f>LN('3.ΡΕΥΣΤΟΤΗΤΑ'!L248/'3.ΡΕΥΣΤΟΤΗΤΑ'!L247)</f>
        <v>-0.55685114318476459</v>
      </c>
      <c r="C247" s="10">
        <f>LN('3.ΡΕΥΣΤΟΤΗΤΑ'!M248/'3.ΡΕΥΣΤΟΤΗΤΑ'!M247)</f>
        <v>0.60262144119683869</v>
      </c>
      <c r="D247" s="10">
        <f>LN('3.ΡΕΥΣΤΟΤΗΤΑ'!N248/'3.ΡΕΥΣΤΟΤΗΤΑ'!N247)</f>
        <v>0.41786562130661947</v>
      </c>
      <c r="E247" s="10">
        <f>LN('3.ΡΕΥΣΤΟΤΗΤΑ'!O248/'3.ΡΕΥΣΤΟΤΗΤΑ'!O247)</f>
        <v>1.2265192139274301</v>
      </c>
      <c r="F247" s="10">
        <f>LN('3.ΡΕΥΣΤΟΤΗΤΑ'!P248/'3.ΡΕΥΣΤΟΤΗΤΑ'!P247)</f>
        <v>-0.49584650943951608</v>
      </c>
      <c r="G247" s="10">
        <f>LN('3.ΡΕΥΣΤΟΤΗΤΑ'!Q248/'3.ΡΕΥΣΤΟΤΗΤΑ'!Q247)</f>
        <v>-0.83715422993040833</v>
      </c>
      <c r="H247" s="10">
        <f>LN('3.ΡΕΥΣΤΟΤΗΤΑ'!R248/'3.ΡΕΥΣΤΟΤΗΤΑ'!R247)</f>
        <v>0.37574049031775386</v>
      </c>
      <c r="I247" s="10">
        <f>LN('3.ΡΕΥΣΤΟΤΗΤΑ'!S248/'3.ΡΕΥΣΤΟΤΗΤΑ'!S247)</f>
        <v>2.4368260470557526</v>
      </c>
      <c r="J247" s="10">
        <f>LN('3.ΡΕΥΣΤΟΤΗΤΑ'!T248/'3.ΡΕΥΣΤΟΤΗΤΑ'!T247)</f>
        <v>0.65619074886712214</v>
      </c>
      <c r="K247" s="10">
        <f>LN('3.ΡΕΥΣΤΟΤΗΤΑ'!U248/'3.ΡΕΥΣΤΟΤΗΤΑ'!U247)</f>
        <v>0.26311888935487365</v>
      </c>
      <c r="L247" s="10">
        <f>LN('3.ΡΕΥΣΤΟΤΗΤΑ'!V248/'3.ΡΕΥΣΤΟΤΗΤΑ'!V247)</f>
        <v>-0.51464026233355797</v>
      </c>
      <c r="M247" s="10">
        <f>LN('3.ΡΕΥΣΤΟΤΗΤΑ'!W248/'3.ΡΕΥΣΤΟΤΗΤΑ'!W247)</f>
        <v>-0.12481273878174137</v>
      </c>
      <c r="N247" s="10">
        <f>LN('3.ΡΕΥΣΤΟΤΗΤΑ'!X248/'3.ΡΕΥΣΤΟΤΗΤΑ'!X247)</f>
        <v>1.8642308800752345</v>
      </c>
      <c r="O247" s="10">
        <f>LN('3.ΡΕΥΣΤΟΤΗΤΑ'!Y248/'3.ΡΕΥΣΤΟΤΗΤΑ'!Y247)</f>
        <v>0.66580568281889063</v>
      </c>
      <c r="P247" s="10">
        <f>LN('3.ΡΕΥΣΤΟΤΗΤΑ'!Z248/'3.ΡΕΥΣΤΟΤΗΤΑ'!Z247)</f>
        <v>-1.3702972481574012</v>
      </c>
    </row>
    <row r="248" spans="1:16" x14ac:dyDescent="0.25">
      <c r="A248" s="98">
        <v>43182</v>
      </c>
      <c r="B248" s="10">
        <f>LN('3.ΡΕΥΣΤΟΤΗΤΑ'!L249/'3.ΡΕΥΣΤΟΤΗΤΑ'!L248)</f>
        <v>0.10468169377870105</v>
      </c>
      <c r="C248" s="10">
        <f>LN('3.ΡΕΥΣΤΟΤΗΤΑ'!M249/'3.ΡΕΥΣΤΟΤΗΤΑ'!M248)</f>
        <v>0.3481743566815686</v>
      </c>
      <c r="D248" s="10">
        <f>LN('3.ΡΕΥΣΤΟΤΗΤΑ'!N249/'3.ΡΕΥΣΤΟΤΗΤΑ'!N248)</f>
        <v>0.41974066008058258</v>
      </c>
      <c r="E248" s="10">
        <f>LN('3.ΡΕΥΣΤΟΤΗΤΑ'!O249/'3.ΡΕΥΣΤΟΤΗΤΑ'!O248)</f>
        <v>1.0609645430152434E-2</v>
      </c>
      <c r="F248" s="10">
        <f>LN('3.ΡΕΥΣΤΟΤΗΤΑ'!P249/'3.ΡΕΥΣΤΟΤΗΤΑ'!P248)</f>
        <v>2.3900426218181869</v>
      </c>
      <c r="G248" s="10">
        <f>LN('3.ΡΕΥΣΤΟΤΗΤΑ'!Q249/'3.ΡΕΥΣΤΟΤΗΤΑ'!Q248)</f>
        <v>-0.8979992700389583</v>
      </c>
      <c r="H248" s="10">
        <f>LN('3.ΡΕΥΣΤΟΤΗΤΑ'!R249/'3.ΡΕΥΣΤΟΤΗΤΑ'!R248)</f>
        <v>7.5505043283608464E-2</v>
      </c>
      <c r="I248" s="10">
        <f>LN('3.ΡΕΥΣΤΟΤΗΤΑ'!S249/'3.ΡΕΥΣΤΟΤΗΤΑ'!S248)</f>
        <v>-0.59123854212911142</v>
      </c>
      <c r="J248" s="10">
        <f>LN('3.ΡΕΥΣΤΟΤΗΤΑ'!T249/'3.ΡΕΥΣΤΟΤΗΤΑ'!T248)</f>
        <v>-0.64914933917464068</v>
      </c>
      <c r="K248" s="10">
        <f>LN('3.ΡΕΥΣΤΟΤΗΤΑ'!U249/'3.ΡΕΥΣΤΟΤΗΤΑ'!U248)</f>
        <v>5.9642061367864714E-2</v>
      </c>
      <c r="L248" s="10">
        <f>LN('3.ΡΕΥΣΤΟΤΗΤΑ'!V249/'3.ΡΕΥΣΤΟΤΗΤΑ'!V248)</f>
        <v>0.23856373600208497</v>
      </c>
      <c r="M248" s="10">
        <f>LN('3.ΡΕΥΣΤΟΤΗΤΑ'!W249/'3.ΡΕΥΣΤΟΤΗΤΑ'!W248)</f>
        <v>0.27845986124950067</v>
      </c>
      <c r="N248" s="10">
        <f>LN('3.ΡΕΥΣΤΟΤΗΤΑ'!X249/'3.ΡΕΥΣΤΟΤΗΤΑ'!X248)</f>
        <v>0.35550149903297895</v>
      </c>
      <c r="O248" s="10">
        <f>LN('3.ΡΕΥΣΤΟΤΗΤΑ'!Y249/'3.ΡΕΥΣΤΟΤΗΤΑ'!Y248)</f>
        <v>-0.70247904268624217</v>
      </c>
      <c r="P248" s="10">
        <f>LN('3.ΡΕΥΣΤΟΤΗΤΑ'!Z249/'3.ΡΕΥΣΤΟΤΗΤΑ'!Z248)</f>
        <v>0.76405974548558209</v>
      </c>
    </row>
    <row r="249" spans="1:16" x14ac:dyDescent="0.25">
      <c r="A249" s="98">
        <v>43185</v>
      </c>
      <c r="B249" s="10">
        <f>LN('3.ΡΕΥΣΤΟΤΗΤΑ'!L250/'3.ΡΕΥΣΤΟΤΗΤΑ'!L249)</f>
        <v>-0.33034577464237813</v>
      </c>
      <c r="C249" s="10">
        <f>LN('3.ΡΕΥΣΤΟΤΗΤΑ'!M250/'3.ΡΕΥΣΤΟΤΗΤΑ'!M249)</f>
        <v>-1.2241513501006307E-2</v>
      </c>
      <c r="D249" s="10">
        <f>LN('3.ΡΕΥΣΤΟΤΗΤΑ'!N250/'3.ΡΕΥΣΤΟΤΗΤΑ'!N249)</f>
        <v>-1.8016432706194943</v>
      </c>
      <c r="E249" s="10">
        <f>LN('3.ΡΕΥΣΤΟΤΗΤΑ'!O250/'3.ΡΕΥΣΤΟΤΗΤΑ'!O249)</f>
        <v>-0.64935751883425175</v>
      </c>
      <c r="F249" s="10">
        <f>LN('3.ΡΕΥΣΤΟΤΗΤΑ'!P250/'3.ΡΕΥΣΤΟΤΗΤΑ'!P249)</f>
        <v>-0.51606281145378075</v>
      </c>
      <c r="G249" s="10">
        <f>LN('3.ΡΕΥΣΤΟΤΗΤΑ'!Q250/'3.ΡΕΥΣΤΟΤΗΤΑ'!Q249)</f>
        <v>0.50807896355552207</v>
      </c>
      <c r="H249" s="10">
        <f>LN('3.ΡΕΥΣΤΟΤΗΤΑ'!R250/'3.ΡΕΥΣΤΟΤΗΤΑ'!R249)</f>
        <v>-0.95628408371723472</v>
      </c>
      <c r="I249" s="10">
        <f>LN('3.ΡΕΥΣΤΟΤΗΤΑ'!S250/'3.ΡΕΥΣΤΟΤΗΤΑ'!S249)</f>
        <v>-0.40036782450665787</v>
      </c>
      <c r="J249" s="10">
        <f>LN('3.ΡΕΥΣΤΟΤΗΤΑ'!T250/'3.ΡΕΥΣΤΟΤΗΤΑ'!T249)</f>
        <v>-2.9234715992983756E-2</v>
      </c>
      <c r="K249" s="10">
        <f>LN('3.ΡΕΥΣΤΟΤΗΤΑ'!U250/'3.ΡΕΥΣΤΟΤΗΤΑ'!U249)</f>
        <v>0.12462815668485859</v>
      </c>
      <c r="L249" s="10">
        <f>LN('3.ΡΕΥΣΤΟΤΗΤΑ'!V250/'3.ΡΕΥΣΤΟΤΗΤΑ'!V249)</f>
        <v>0.12165385436938723</v>
      </c>
      <c r="M249" s="10">
        <f>LN('3.ΡΕΥΣΤΟΤΗΤΑ'!W250/'3.ΡΕΥΣΤΟΤΗΤΑ'!W249)</f>
        <v>-0.37343664399392013</v>
      </c>
      <c r="N249" s="10">
        <f>LN('3.ΡΕΥΣΤΟΤΗΤΑ'!X250/'3.ΡΕΥΣΤΟΤΗΤΑ'!X249)</f>
        <v>-2.0916505912512555</v>
      </c>
      <c r="O249" s="10">
        <f>LN('3.ΡΕΥΣΤΟΤΗΤΑ'!Y250/'3.ΡΕΥΣΤΟΤΗΤΑ'!Y249)</f>
        <v>-0.4623303978819796</v>
      </c>
      <c r="P249" s="10">
        <f>LN('3.ΡΕΥΣΤΟΤΗΤΑ'!Z250/'3.ΡΕΥΣΤΟΤΗΤΑ'!Z249)</f>
        <v>1.3699530531458801</v>
      </c>
    </row>
    <row r="250" spans="1:16" x14ac:dyDescent="0.25">
      <c r="A250" s="98">
        <v>43186</v>
      </c>
      <c r="B250" s="10">
        <f>LN('3.ΡΕΥΣΤΟΤΗΤΑ'!L251/'3.ΡΕΥΣΤΟΤΗΤΑ'!L250)</f>
        <v>1.6851339771942835</v>
      </c>
      <c r="C250" s="10">
        <f>LN('3.ΡΕΥΣΤΟΤΗΤΑ'!M251/'3.ΡΕΥΣΤΟΤΗΤΑ'!M250)</f>
        <v>7.8679306595215631E-2</v>
      </c>
      <c r="D250" s="10">
        <f>LN('3.ΡΕΥΣΤΟΤΗΤΑ'!N251/'3.ΡΕΥΣΤΟΤΗΤΑ'!N250)</f>
        <v>0.9076646771543877</v>
      </c>
      <c r="E250" s="10">
        <f>LN('3.ΡΕΥΣΤΟΤΗΤΑ'!O251/'3.ΡΕΥΣΤΟΤΗΤΑ'!O250)</f>
        <v>0.53205301471214006</v>
      </c>
      <c r="F250" s="10">
        <f>LN('3.ΡΕΥΣΤΟΤΗΤΑ'!P251/'3.ΡΕΥΣΤΟΤΗΤΑ'!P250)</f>
        <v>-1.4682312282233994</v>
      </c>
      <c r="G250" s="10">
        <f>LN('3.ΡΕΥΣΤΟΤΗΤΑ'!Q251/'3.ΡΕΥΣΤΟΤΗΤΑ'!Q250)</f>
        <v>0.31186417728477983</v>
      </c>
      <c r="H250" s="10">
        <f>LN('3.ΡΕΥΣΤΟΤΗΤΑ'!R251/'3.ΡΕΥΣΤΟΤΗΤΑ'!R250)</f>
        <v>0.54371400909285217</v>
      </c>
      <c r="I250" s="10">
        <f>LN('3.ΡΕΥΣΤΟΤΗΤΑ'!S251/'3.ΡΕΥΣΤΟΤΗΤΑ'!S250)</f>
        <v>-0.28975835534049244</v>
      </c>
      <c r="J250" s="10">
        <f>LN('3.ΡΕΥΣΤΟΤΗΤΑ'!T251/'3.ΡΕΥΣΤΟΤΗΤΑ'!T250)</f>
        <v>0.42592159527388918</v>
      </c>
      <c r="K250" s="10">
        <f>LN('3.ΡΕΥΣΤΟΤΗΤΑ'!U251/'3.ΡΕΥΣΤΟΤΗΤΑ'!U250)</f>
        <v>0.85325743582263469</v>
      </c>
      <c r="L250" s="10">
        <f>LN('3.ΡΕΥΣΤΟΤΗΤΑ'!V251/'3.ΡΕΥΣΤΟΤΗΤΑ'!V250)</f>
        <v>-0.22545323283518198</v>
      </c>
      <c r="M250" s="10">
        <f>LN('3.ΡΕΥΣΤΟΤΗΤΑ'!W251/'3.ΡΕΥΣΤΟΤΗΤΑ'!W250)</f>
        <v>0.21063924222882385</v>
      </c>
      <c r="N250" s="10">
        <f>LN('3.ΡΕΥΣΤΟΤΗΤΑ'!X251/'3.ΡΕΥΣΤΟΤΗΤΑ'!X250)</f>
        <v>4.0811244664034435E-2</v>
      </c>
      <c r="O250" s="10">
        <f>LN('3.ΡΕΥΣΤΟΤΗΤΑ'!Y251/'3.ΡΕΥΣΤΟΤΗΤΑ'!Y250)</f>
        <v>0.46629479739597191</v>
      </c>
      <c r="P250" s="10">
        <f>LN('3.ΡΕΥΣΤΟΤΗΤΑ'!Z251/'3.ΡΕΥΣΤΟΤΗΤΑ'!Z250)</f>
        <v>-0.9457524047947008</v>
      </c>
    </row>
    <row r="251" spans="1:16" x14ac:dyDescent="0.25">
      <c r="A251" s="98">
        <v>43187</v>
      </c>
      <c r="B251" s="10">
        <f>LN('3.ΡΕΥΣΤΟΤΗΤΑ'!L252/'3.ΡΕΥΣΤΟΤΗΤΑ'!L251)</f>
        <v>-1.7640343535393535</v>
      </c>
      <c r="C251" s="10">
        <f>LN('3.ΡΕΥΣΤΟΤΗΤΑ'!M252/'3.ΡΕΥΣΤΟΤΗΤΑ'!M251)</f>
        <v>-0.4486228342207853</v>
      </c>
      <c r="D251" s="10">
        <f>LN('3.ΡΕΥΣΤΟΤΗΤΑ'!N252/'3.ΡΕΥΣΤΟΤΗΤΑ'!N251)</f>
        <v>0.4445316730884763</v>
      </c>
      <c r="E251" s="10">
        <f>LN('3.ΡΕΥΣΤΟΤΗΤΑ'!O252/'3.ΡΕΥΣΤΟΤΗΤΑ'!O251)</f>
        <v>-0.39732192314470083</v>
      </c>
      <c r="F251" s="10">
        <f>LN('3.ΡΕΥΣΤΟΤΗΤΑ'!P252/'3.ΡΕΥΣΤΟΤΗΤΑ'!P251)</f>
        <v>0.81599148228226159</v>
      </c>
      <c r="G251" s="10">
        <f>LN('3.ΡΕΥΣΤΟΤΗΤΑ'!Q252/'3.ΡΕΥΣΤΟΤΗΤΑ'!Q251)</f>
        <v>-1.6164099858838332</v>
      </c>
      <c r="H251" s="10">
        <f>LN('3.ΡΕΥΣΤΟΤΗΤΑ'!R252/'3.ΡΕΥΣΤΟΤΗΤΑ'!R251)</f>
        <v>0.43905982044898323</v>
      </c>
      <c r="I251" s="10">
        <f>LN('3.ΡΕΥΣΤΟΤΗΤΑ'!S252/'3.ΡΕΥΣΤΟΤΗΤΑ'!S251)</f>
        <v>0.14055980939935842</v>
      </c>
      <c r="J251" s="10">
        <f>LN('3.ΡΕΥΣΤΟΤΗΤΑ'!T252/'3.ΡΕΥΣΤΟΤΗΤΑ'!T251)</f>
        <v>0.13479837900554345</v>
      </c>
      <c r="K251" s="10">
        <f>LN('3.ΡΕΥΣΤΟΤΗΤΑ'!U252/'3.ΡΕΥΣΤΟΤΗΤΑ'!U251)</f>
        <v>-1.192547681838791</v>
      </c>
      <c r="L251" s="10">
        <f>LN('3.ΡΕΥΣΤΟΤΗΤΑ'!V252/'3.ΡΕΥΣΤΟΤΗΤΑ'!V251)</f>
        <v>0.62016792447057911</v>
      </c>
      <c r="M251" s="10">
        <f>LN('3.ΡΕΥΣΤΟΤΗΤΑ'!W252/'3.ΡΕΥΣΤΟΤΗΤΑ'!W251)</f>
        <v>-0.36110151808688778</v>
      </c>
      <c r="N251" s="10">
        <f>LN('3.ΡΕΥΣΤΟΤΗΤΑ'!X252/'3.ΡΕΥΣΤΟΤΗΤΑ'!X251)</f>
        <v>1.2989076439738416</v>
      </c>
      <c r="O251" s="10">
        <f>LN('3.ΡΕΥΣΤΟΤΗΤΑ'!Y252/'3.ΡΕΥΣΤΟΤΗΤΑ'!Y251)</f>
        <v>0.12969343154058022</v>
      </c>
      <c r="P251" s="10">
        <f>LN('3.ΡΕΥΣΤΟΤΗΤΑ'!Z252/'3.ΡΕΥΣΤΟΤΗΤΑ'!Z251)</f>
        <v>-2.1109192950187596</v>
      </c>
    </row>
    <row r="252" spans="1:16" ht="15.75" thickBot="1" x14ac:dyDescent="0.3">
      <c r="A252" s="99">
        <v>43188</v>
      </c>
      <c r="B252" s="10">
        <f>LN('3.ΡΕΥΣΤΟΤΗΤΑ'!L253/'3.ΡΕΥΣΤΟΤΗΤΑ'!L252)</f>
        <v>0.24593335954183418</v>
      </c>
      <c r="C252" s="10">
        <f>LN('3.ΡΕΥΣΤΟΤΗΤΑ'!M253/'3.ΡΕΥΣΤΟΤΗΤΑ'!M252)</f>
        <v>7.1430397975282986E-2</v>
      </c>
      <c r="D252" s="10">
        <f>LN('3.ΡΕΥΣΤΟΤΗΤΑ'!N253/'3.ΡΕΥΣΤΟΤΗΤΑ'!N252)</f>
        <v>0.75009775900477815</v>
      </c>
      <c r="E252" s="10">
        <f>LN('3.ΡΕΥΣΤΟΤΗΤΑ'!O253/'3.ΡΕΥΣΤΟΤΗΤΑ'!O252)</f>
        <v>0.1452013146774635</v>
      </c>
      <c r="F252" s="10">
        <f>LN('3.ΡΕΥΣΤΟΤΗΤΑ'!P253/'3.ΡΕΥΣΤΟΤΗΤΑ'!P252)</f>
        <v>-0.19852504175619023</v>
      </c>
      <c r="G252" s="10">
        <f>LN('3.ΡΕΥΣΤΟΤΗΤΑ'!Q253/'3.ΡΕΥΣΤΟΤΗΤΑ'!Q252)</f>
        <v>1.1531836515307781</v>
      </c>
      <c r="H252" s="10">
        <f>LN('3.ΡΕΥΣΤΟΤΗΤΑ'!R253/'3.ΡΕΥΣΤΟΤΗΤΑ'!R252)</f>
        <v>-0.72612420307888015</v>
      </c>
      <c r="I252" s="10">
        <f>LN('3.ΡΕΥΣΤΟΤΗΤΑ'!S253/'3.ΡΕΥΣΤΟΤΗΤΑ'!S252)</f>
        <v>2.912402003983057E-2</v>
      </c>
      <c r="J252" s="10">
        <f>LN('3.ΡΕΥΣΤΟΤΗΤΑ'!T253/'3.ΡΕΥΣΤΟΤΗΤΑ'!T252)</f>
        <v>0.24071399352192344</v>
      </c>
      <c r="K252" s="10">
        <f>LN('3.ΡΕΥΣΤΟΤΗΤΑ'!U253/'3.ΡΕΥΣΤΟΤΗΤΑ'!U252)</f>
        <v>0.19604389904905589</v>
      </c>
      <c r="L252" s="10">
        <f>LN('3.ΡΕΥΣΤΟΤΗΤΑ'!V253/'3.ΡΕΥΣΤΟΤΗΤΑ'!V252)</f>
        <v>-0.26687546105376486</v>
      </c>
      <c r="M252" s="10">
        <f>LN('3.ΡΕΥΣΤΟΤΗΤΑ'!W253/'3.ΡΕΥΣΤΟΤΗΤΑ'!W252)</f>
        <v>0.45835478270054131</v>
      </c>
      <c r="N252" s="10">
        <f>LN('3.ΡΕΥΣΤΟΤΗΤΑ'!X253/'3.ΡΕΥΣΤΟΤΗΤΑ'!X252)</f>
        <v>-0.54978045642316808</v>
      </c>
      <c r="O252" s="10">
        <f>LN('3.ΡΕΥΣΤΟΤΗΤΑ'!Y253/'3.ΡΕΥΣΤΟΤΗΤΑ'!Y252)</f>
        <v>6.9293586803180915E-2</v>
      </c>
      <c r="P252" s="10">
        <f>LN('3.ΡΕΥΣΤΟΤΗΤΑ'!Z253/'3.ΡΕΥΣΤΟΤΗΤΑ'!Z252)</f>
        <v>1.1358017944015799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I17"/>
  <sheetViews>
    <sheetView workbookViewId="0">
      <selection activeCell="I2" sqref="I2"/>
    </sheetView>
  </sheetViews>
  <sheetFormatPr defaultRowHeight="15" x14ac:dyDescent="0.25"/>
  <cols>
    <col min="3" max="3" width="13.28515625" customWidth="1"/>
    <col min="4" max="4" width="12.7109375" customWidth="1"/>
    <col min="5" max="5" width="11.85546875" customWidth="1"/>
    <col min="6" max="6" width="11.42578125" customWidth="1"/>
    <col min="9" max="9" width="10.28515625" bestFit="1" customWidth="1"/>
  </cols>
  <sheetData>
    <row r="1" spans="1:9" x14ac:dyDescent="0.25">
      <c r="A1" s="199" t="s">
        <v>110</v>
      </c>
      <c r="B1" s="200"/>
      <c r="C1" s="200"/>
      <c r="D1" s="200"/>
      <c r="E1" s="200"/>
      <c r="F1" s="201"/>
    </row>
    <row r="2" spans="1:9" x14ac:dyDescent="0.25">
      <c r="A2" s="66" t="s">
        <v>37</v>
      </c>
      <c r="B2" s="66" t="s">
        <v>94</v>
      </c>
      <c r="C2" s="121">
        <v>2015</v>
      </c>
      <c r="D2" s="121">
        <v>2016</v>
      </c>
      <c r="E2" s="121">
        <v>2017</v>
      </c>
      <c r="F2" s="121" t="s">
        <v>111</v>
      </c>
      <c r="I2" t="e">
        <f>STD</f>
        <v>#NAME?</v>
      </c>
    </row>
    <row r="3" spans="1:9" x14ac:dyDescent="0.25">
      <c r="A3" s="66">
        <v>1</v>
      </c>
      <c r="B3" s="67" t="s">
        <v>3</v>
      </c>
      <c r="C3" s="122">
        <f>851152/6361</f>
        <v>133.80789184090551</v>
      </c>
      <c r="D3" s="122">
        <f>830754/5082</f>
        <v>163.46989374262103</v>
      </c>
      <c r="E3" s="122">
        <f>865619/6555</f>
        <v>132.05476735316552</v>
      </c>
      <c r="F3" s="122">
        <f t="shared" ref="F3:F14" si="0">SUM(C3:E3)/3</f>
        <v>143.11085097889736</v>
      </c>
    </row>
    <row r="4" spans="1:9" x14ac:dyDescent="0.25">
      <c r="A4" s="66">
        <v>2</v>
      </c>
      <c r="B4" s="67" t="s">
        <v>5</v>
      </c>
      <c r="C4" s="122">
        <f>289371/2666</f>
        <v>108.54126031507877</v>
      </c>
      <c r="D4" s="122">
        <f>257195/5513</f>
        <v>46.652457826954475</v>
      </c>
      <c r="E4" s="122">
        <f>231589/123137</f>
        <v>1.8807425875244645</v>
      </c>
      <c r="F4" s="122">
        <f t="shared" si="0"/>
        <v>52.358153576519236</v>
      </c>
    </row>
    <row r="5" spans="1:9" x14ac:dyDescent="0.25">
      <c r="A5" s="66">
        <v>3</v>
      </c>
      <c r="B5" s="67" t="s">
        <v>16</v>
      </c>
      <c r="C5" s="122">
        <f>174315810.88/6000000</f>
        <v>29.052635146666667</v>
      </c>
      <c r="D5" s="122">
        <f>177591435.49/6000000</f>
        <v>29.598572581666669</v>
      </c>
      <c r="E5" s="122">
        <f>185899439.73/6000000</f>
        <v>30.983239954999998</v>
      </c>
      <c r="F5" s="122">
        <f t="shared" si="0"/>
        <v>29.878149227777779</v>
      </c>
    </row>
    <row r="6" spans="1:9" x14ac:dyDescent="0.25">
      <c r="A6" s="66">
        <v>4</v>
      </c>
      <c r="B6" s="67" t="s">
        <v>2</v>
      </c>
      <c r="C6" s="122">
        <f>439807735.02/6361030.07</f>
        <v>69.140961476385527</v>
      </c>
      <c r="D6" s="122">
        <f>422551055.79/22268773.63</f>
        <v>18.975048325999801</v>
      </c>
      <c r="E6" s="122">
        <f>426937184.64/49582205.9</f>
        <v>8.6106936327332697</v>
      </c>
      <c r="F6" s="122">
        <f t="shared" si="0"/>
        <v>32.242234478372865</v>
      </c>
    </row>
    <row r="7" spans="1:9" x14ac:dyDescent="0.25">
      <c r="A7" s="66">
        <v>5</v>
      </c>
      <c r="B7" s="67" t="s">
        <v>19</v>
      </c>
      <c r="C7" s="122">
        <f>860544/9324</f>
        <v>92.293436293436287</v>
      </c>
      <c r="D7" s="122">
        <f>827269/42442</f>
        <v>19.491753451769473</v>
      </c>
      <c r="E7" s="122">
        <f>744132/32</f>
        <v>23254.125</v>
      </c>
      <c r="F7" s="122">
        <f t="shared" si="0"/>
        <v>7788.6367299150688</v>
      </c>
    </row>
    <row r="8" spans="1:9" x14ac:dyDescent="0.25">
      <c r="A8" s="66">
        <v>6</v>
      </c>
      <c r="B8" s="67" t="s">
        <v>13</v>
      </c>
      <c r="C8" s="122">
        <f>510778/163654</f>
        <v>3.1210847275349214</v>
      </c>
      <c r="D8" s="122">
        <f>706675/969</f>
        <v>729.28276573787412</v>
      </c>
      <c r="E8" s="122">
        <f>881837/83692</f>
        <v>10.536694068728194</v>
      </c>
      <c r="F8" s="122">
        <f t="shared" si="0"/>
        <v>247.64684817804573</v>
      </c>
    </row>
    <row r="9" spans="1:9" x14ac:dyDescent="0.25">
      <c r="A9" s="66">
        <v>7</v>
      </c>
      <c r="B9" s="67" t="s">
        <v>4</v>
      </c>
      <c r="C9" s="122">
        <f>633415732/2669667</f>
        <v>237.26394790061832</v>
      </c>
      <c r="D9" s="123" t="s">
        <v>112</v>
      </c>
      <c r="E9" s="122">
        <f>713516960/14823532</f>
        <v>48.134072230558814</v>
      </c>
      <c r="F9" s="122">
        <f t="shared" si="0"/>
        <v>95.132673377059049</v>
      </c>
    </row>
    <row r="10" spans="1:9" x14ac:dyDescent="0.25">
      <c r="A10" s="66">
        <v>8</v>
      </c>
      <c r="B10" s="67" t="s">
        <v>14</v>
      </c>
      <c r="C10" s="122">
        <f>484324/17245</f>
        <v>28.084894172223834</v>
      </c>
      <c r="D10" s="122">
        <f>484306/15363</f>
        <v>31.524181474972337</v>
      </c>
      <c r="E10" s="122">
        <f>927085/75492</f>
        <v>12.280572775923277</v>
      </c>
      <c r="F10" s="122">
        <f t="shared" si="0"/>
        <v>23.963216141039819</v>
      </c>
    </row>
    <row r="11" spans="1:9" x14ac:dyDescent="0.25">
      <c r="A11" s="66">
        <v>9</v>
      </c>
      <c r="B11" s="67" t="s">
        <v>15</v>
      </c>
      <c r="C11" s="122">
        <f>1162282/2097</f>
        <v>554.25941821649974</v>
      </c>
      <c r="D11" s="122">
        <f>1038121/118689</f>
        <v>8.7465645510535932</v>
      </c>
      <c r="E11" s="122">
        <f>717023/169171</f>
        <v>4.2384510347518187</v>
      </c>
      <c r="F11" s="122">
        <f t="shared" si="0"/>
        <v>189.08147793410171</v>
      </c>
    </row>
    <row r="12" spans="1:9" x14ac:dyDescent="0.25">
      <c r="A12" s="66">
        <v>10</v>
      </c>
      <c r="B12" s="67" t="s">
        <v>7</v>
      </c>
      <c r="C12" s="122">
        <f>190174.52/10196.61</f>
        <v>18.650759419061824</v>
      </c>
      <c r="D12" s="122">
        <f>244271.05/10894.43</f>
        <v>22.421645740070844</v>
      </c>
      <c r="E12" s="122">
        <f>247940.31/9867.68</f>
        <v>25.126504913008933</v>
      </c>
      <c r="F12" s="122">
        <f t="shared" si="0"/>
        <v>22.066303357380534</v>
      </c>
    </row>
    <row r="13" spans="1:9" x14ac:dyDescent="0.25">
      <c r="A13" s="66">
        <v>11</v>
      </c>
      <c r="B13" s="67" t="s">
        <v>35</v>
      </c>
      <c r="C13" s="122">
        <f>85651/9184</f>
        <v>9.3261106271776999</v>
      </c>
      <c r="D13" s="122">
        <f>87924/14584</f>
        <v>6.0287986834887546</v>
      </c>
      <c r="E13" s="122">
        <f>91858/1604</f>
        <v>57.268079800498754</v>
      </c>
      <c r="F13" s="122">
        <f t="shared" si="0"/>
        <v>24.20766303705507</v>
      </c>
    </row>
    <row r="14" spans="1:9" x14ac:dyDescent="0.25">
      <c r="A14" s="66">
        <v>12</v>
      </c>
      <c r="B14" s="67" t="s">
        <v>73</v>
      </c>
      <c r="C14" s="122">
        <f>2754.5/492</f>
        <v>5.5985772357723578</v>
      </c>
      <c r="D14" s="122">
        <f>2802.7/350</f>
        <v>8.007714285714286</v>
      </c>
      <c r="E14" s="122">
        <f>2958.2/163</f>
        <v>18.148466257668712</v>
      </c>
      <c r="F14" s="122">
        <f t="shared" si="0"/>
        <v>10.584919259718452</v>
      </c>
    </row>
    <row r="15" spans="1:9" x14ac:dyDescent="0.25">
      <c r="A15" s="66">
        <v>13</v>
      </c>
      <c r="B15" s="67" t="s">
        <v>1</v>
      </c>
      <c r="C15" s="123" t="s">
        <v>112</v>
      </c>
      <c r="D15" s="123" t="s">
        <v>112</v>
      </c>
      <c r="E15" s="123" t="s">
        <v>112</v>
      </c>
      <c r="F15" s="123" t="s">
        <v>112</v>
      </c>
    </row>
    <row r="16" spans="1:9" x14ac:dyDescent="0.25">
      <c r="A16" s="66">
        <v>14</v>
      </c>
      <c r="B16" s="67" t="s">
        <v>18</v>
      </c>
      <c r="C16" s="122">
        <f>306969/12248</f>
        <v>25.06278576094056</v>
      </c>
      <c r="D16" s="122">
        <f>306418/5016</f>
        <v>61.088118022328551</v>
      </c>
      <c r="E16" s="122">
        <f>297724/12040</f>
        <v>24.727906976744187</v>
      </c>
      <c r="F16" s="122">
        <f>SUM(C16:E16)/3</f>
        <v>36.959603586671101</v>
      </c>
    </row>
    <row r="17" spans="1:6" x14ac:dyDescent="0.25">
      <c r="A17" s="66">
        <v>15</v>
      </c>
      <c r="B17" s="67" t="s">
        <v>25</v>
      </c>
      <c r="C17" s="122">
        <f>125626793/23695392</f>
        <v>5.301739384602711</v>
      </c>
      <c r="D17" s="122">
        <f>135938597/23569363</f>
        <v>5.7675974102482108</v>
      </c>
      <c r="E17" s="122">
        <f>144390366/19874483</f>
        <v>7.2651130597963229</v>
      </c>
      <c r="F17" s="122">
        <f>SUM(C17:E17)/3</f>
        <v>6.1114832848824152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B1:H19"/>
  <sheetViews>
    <sheetView workbookViewId="0">
      <selection activeCell="C8" sqref="C8"/>
    </sheetView>
  </sheetViews>
  <sheetFormatPr defaultRowHeight="15" x14ac:dyDescent="0.25"/>
  <cols>
    <col min="6" max="6" width="11" bestFit="1" customWidth="1"/>
  </cols>
  <sheetData>
    <row r="1" spans="2:8" ht="15.75" thickBot="1" x14ac:dyDescent="0.3">
      <c r="B1" s="202" t="s">
        <v>113</v>
      </c>
      <c r="C1" s="202"/>
      <c r="D1" s="202"/>
      <c r="E1" s="202"/>
      <c r="F1" s="202"/>
      <c r="G1" s="202"/>
    </row>
    <row r="2" spans="2:8" ht="16.5" thickTop="1" thickBot="1" x14ac:dyDescent="0.3">
      <c r="B2" s="126" t="s">
        <v>37</v>
      </c>
      <c r="C2" s="127" t="s">
        <v>94</v>
      </c>
      <c r="D2" s="124">
        <v>2015</v>
      </c>
      <c r="E2" s="125">
        <v>2016</v>
      </c>
      <c r="F2" s="125">
        <v>2017</v>
      </c>
      <c r="G2" s="135" t="s">
        <v>111</v>
      </c>
    </row>
    <row r="3" spans="2:8" ht="16.5" thickTop="1" thickBot="1" x14ac:dyDescent="0.3">
      <c r="B3" s="128">
        <v>1</v>
      </c>
      <c r="C3" s="129" t="s">
        <v>3</v>
      </c>
      <c r="D3" s="136">
        <f>97883/14880</f>
        <v>6.5781586021505376</v>
      </c>
      <c r="E3" s="137">
        <f>63554/17999</f>
        <v>3.530973942996833</v>
      </c>
      <c r="F3" s="137">
        <f>52966/23581</f>
        <v>2.2461303591874815</v>
      </c>
      <c r="G3" s="141">
        <f>AVERAGE(D3:F3)</f>
        <v>4.118420968111618</v>
      </c>
    </row>
    <row r="4" spans="2:8" ht="16.5" thickTop="1" thickBot="1" x14ac:dyDescent="0.3">
      <c r="B4" s="128">
        <v>2</v>
      </c>
      <c r="C4" s="129" t="s">
        <v>5</v>
      </c>
      <c r="D4" s="136">
        <f>(27755+23642+76388)/(2666+15310)</f>
        <v>7.1086448598130838</v>
      </c>
      <c r="E4" s="137">
        <f>105342/23094</f>
        <v>4.5614445310470249</v>
      </c>
      <c r="F4" s="137">
        <f>87554/137117</f>
        <v>0.63853497378151503</v>
      </c>
      <c r="G4" s="141">
        <f t="shared" ref="G4:G17" si="0">AVERAGE(D4:F4)</f>
        <v>4.1028747882138754</v>
      </c>
    </row>
    <row r="5" spans="2:8" ht="16.5" thickTop="1" thickBot="1" x14ac:dyDescent="0.3">
      <c r="B5" s="128">
        <v>3</v>
      </c>
      <c r="C5" s="129" t="s">
        <v>16</v>
      </c>
      <c r="D5" s="136">
        <f>91051703.77/23416851.71</f>
        <v>3.8882982604837957</v>
      </c>
      <c r="E5" s="137">
        <f>89308016.36/28101639.56</f>
        <v>3.178035792869589</v>
      </c>
      <c r="F5" s="137">
        <f>90100075.63/33349325.73</f>
        <v>2.7017060662473549</v>
      </c>
      <c r="G5" s="141">
        <f t="shared" si="0"/>
        <v>3.256013373200247</v>
      </c>
    </row>
    <row r="6" spans="2:8" ht="16.5" thickTop="1" thickBot="1" x14ac:dyDescent="0.3">
      <c r="B6" s="128">
        <v>4</v>
      </c>
      <c r="C6" s="129" t="s">
        <v>2</v>
      </c>
      <c r="D6" s="136">
        <f>(37671158.84+72146994.77+128212017.13)/(6361030.07+38466904.9)</f>
        <v>5.3098624975541675</v>
      </c>
      <c r="E6" s="137">
        <f>245662436.74/67193482.61</f>
        <v>3.6560456043907976</v>
      </c>
      <c r="F6" s="137">
        <f>280988874.49/69188641.48</f>
        <v>4.0611994755125229</v>
      </c>
      <c r="G6" s="141">
        <f t="shared" si="0"/>
        <v>4.3423691924858296</v>
      </c>
    </row>
    <row r="7" spans="2:8" ht="16.5" thickTop="1" thickBot="1" x14ac:dyDescent="0.3">
      <c r="B7" s="128">
        <v>5</v>
      </c>
      <c r="C7" s="129" t="s">
        <v>19</v>
      </c>
      <c r="D7" s="136">
        <f>578281/303412</f>
        <v>1.905926594861113</v>
      </c>
      <c r="E7" s="137">
        <f>144878/92979</f>
        <v>1.5581798040417729</v>
      </c>
      <c r="F7" s="137">
        <f>162582/59281</f>
        <v>2.7425650714394156</v>
      </c>
      <c r="G7" s="141">
        <f t="shared" si="0"/>
        <v>2.0688904901141005</v>
      </c>
    </row>
    <row r="8" spans="2:8" ht="16.5" thickTop="1" thickBot="1" x14ac:dyDescent="0.3">
      <c r="B8" s="128">
        <v>6</v>
      </c>
      <c r="C8" s="129" t="s">
        <v>13</v>
      </c>
      <c r="D8" s="136">
        <f>(326608+143579+646251)/(163654+383063)</f>
        <v>2.0420766136776431</v>
      </c>
      <c r="E8" s="137">
        <f>(458395+216560+719757)/(969+610207)</f>
        <v>2.2820136916371063</v>
      </c>
      <c r="F8" s="137">
        <f>(498763+225917+664713)/(83692+601682)</f>
        <v>2.0272041250470547</v>
      </c>
      <c r="G8" s="141">
        <f t="shared" si="0"/>
        <v>2.1170981434539349</v>
      </c>
    </row>
    <row r="9" spans="2:8" ht="16.5" thickTop="1" thickBot="1" x14ac:dyDescent="0.3">
      <c r="B9" s="128">
        <v>7</v>
      </c>
      <c r="C9" s="129" t="s">
        <v>4</v>
      </c>
      <c r="D9" s="136">
        <f>423401784/123423557</f>
        <v>3.4304778949127193</v>
      </c>
      <c r="E9" s="137">
        <f>471344791/107313298</f>
        <v>4.3922309702941007</v>
      </c>
      <c r="F9" s="137">
        <f>467702983/107163191</f>
        <v>4.3643995539475862</v>
      </c>
      <c r="G9" s="141">
        <f t="shared" si="0"/>
        <v>4.0623694730514686</v>
      </c>
    </row>
    <row r="10" spans="2:8" ht="16.5" thickTop="1" thickBot="1" x14ac:dyDescent="0.3">
      <c r="B10" s="128">
        <v>8</v>
      </c>
      <c r="C10" s="129" t="s">
        <v>14</v>
      </c>
      <c r="D10" s="136">
        <f>44929/162613</f>
        <v>0.27629402323307484</v>
      </c>
      <c r="E10" s="137">
        <f>48150/160708</f>
        <v>0.29961171814719867</v>
      </c>
      <c r="F10" s="137">
        <f>999645/701278</f>
        <v>1.4254617997427554</v>
      </c>
      <c r="G10" s="141">
        <f t="shared" si="0"/>
        <v>0.66712251370767639</v>
      </c>
    </row>
    <row r="11" spans="2:8" ht="16.5" thickTop="1" thickBot="1" x14ac:dyDescent="0.3">
      <c r="B11" s="128">
        <v>9</v>
      </c>
      <c r="C11" s="129" t="s">
        <v>15</v>
      </c>
      <c r="D11" s="136">
        <f>272416/197824</f>
        <v>1.3770624393400195</v>
      </c>
      <c r="E11" s="137">
        <f>151648/251338</f>
        <v>0.60336280228218575</v>
      </c>
      <c r="F11" s="137">
        <f>180454/358268</f>
        <v>0.50368439268927168</v>
      </c>
      <c r="G11" s="141">
        <f t="shared" si="0"/>
        <v>0.82803654477049227</v>
      </c>
    </row>
    <row r="12" spans="2:8" ht="16.5" thickTop="1" thickBot="1" x14ac:dyDescent="0.3">
      <c r="B12" s="128">
        <v>10</v>
      </c>
      <c r="C12" s="129" t="s">
        <v>7</v>
      </c>
      <c r="D12" s="136">
        <f>348824.17/326480.09</f>
        <v>1.0684393342332146</v>
      </c>
      <c r="E12" s="137">
        <f>423280.88/319403.62</f>
        <v>1.3252225507024624</v>
      </c>
      <c r="F12" s="137">
        <f>476623.57/362670.77</f>
        <v>1.3142045332189303</v>
      </c>
      <c r="G12" s="141">
        <f t="shared" si="0"/>
        <v>1.2359554727182023</v>
      </c>
      <c r="H12" s="132"/>
    </row>
    <row r="13" spans="2:8" ht="16.5" thickTop="1" thickBot="1" x14ac:dyDescent="0.3">
      <c r="B13" s="128">
        <v>11</v>
      </c>
      <c r="C13" s="129" t="s">
        <v>35</v>
      </c>
      <c r="D13" s="136">
        <f>103610/48120</f>
        <v>2.1531587697423107</v>
      </c>
      <c r="E13" s="137">
        <f>112978/54374</f>
        <v>2.077794534152352</v>
      </c>
      <c r="F13" s="137">
        <f>121297/48362</f>
        <v>2.5081055374054011</v>
      </c>
      <c r="G13" s="141">
        <f t="shared" si="0"/>
        <v>2.2463529471000214</v>
      </c>
    </row>
    <row r="14" spans="2:8" ht="16.5" thickTop="1" thickBot="1" x14ac:dyDescent="0.3">
      <c r="B14" s="128">
        <v>12</v>
      </c>
      <c r="C14" s="129" t="s">
        <v>73</v>
      </c>
      <c r="D14" s="136">
        <f>768.7/1696.2</f>
        <v>0.45318948237236178</v>
      </c>
      <c r="E14" s="137">
        <f>993.5/1559.8</f>
        <v>0.63694063341454032</v>
      </c>
      <c r="F14" s="137">
        <f>726.4/1435.2</f>
        <v>0.50613154960981044</v>
      </c>
      <c r="G14" s="141">
        <f t="shared" si="0"/>
        <v>0.53208722179890422</v>
      </c>
    </row>
    <row r="15" spans="2:8" ht="16.5" thickTop="1" thickBot="1" x14ac:dyDescent="0.3">
      <c r="B15" s="128">
        <v>13</v>
      </c>
      <c r="C15" s="129" t="s">
        <v>1</v>
      </c>
      <c r="D15" s="136">
        <f>126/98.1</f>
        <v>1.2844036697247707</v>
      </c>
      <c r="E15" s="137">
        <f>122.8/90.7</f>
        <v>1.3539140022050715</v>
      </c>
      <c r="F15" s="137"/>
      <c r="G15" s="141">
        <f t="shared" si="0"/>
        <v>1.3191588359649211</v>
      </c>
      <c r="H15" s="132"/>
    </row>
    <row r="16" spans="2:8" ht="16.5" thickTop="1" thickBot="1" x14ac:dyDescent="0.3">
      <c r="B16" s="128">
        <v>14</v>
      </c>
      <c r="C16" s="129" t="s">
        <v>18</v>
      </c>
      <c r="D16" s="136">
        <f>100.45/71.73</f>
        <v>1.4003903527115571</v>
      </c>
      <c r="E16" s="137">
        <f>115.38/115.383</f>
        <v>0.99997399963599487</v>
      </c>
      <c r="F16" s="137">
        <f>116.528/108.389</f>
        <v>1.0750906457297329</v>
      </c>
      <c r="G16" s="141">
        <f t="shared" si="0"/>
        <v>1.1584849993590949</v>
      </c>
    </row>
    <row r="17" spans="2:7" ht="16.5" thickTop="1" thickBot="1" x14ac:dyDescent="0.3">
      <c r="B17" s="130">
        <v>15</v>
      </c>
      <c r="C17" s="131" t="s">
        <v>25</v>
      </c>
      <c r="D17" s="138">
        <f>35570952/28575012</f>
        <v>1.244827193773357</v>
      </c>
      <c r="E17" s="139">
        <f>50132476/33686450</f>
        <v>1.4882089386088473</v>
      </c>
      <c r="F17" s="139">
        <f>44839357/29737572</f>
        <v>1.5078351722864261</v>
      </c>
      <c r="G17" s="141">
        <f t="shared" si="0"/>
        <v>1.4136237682228767</v>
      </c>
    </row>
    <row r="18" spans="2:7" x14ac:dyDescent="0.25">
      <c r="C18" s="133"/>
      <c r="D18" s="133"/>
      <c r="E18" s="133"/>
      <c r="F18" s="133"/>
      <c r="G18" s="133"/>
    </row>
    <row r="19" spans="2:7" x14ac:dyDescent="0.25">
      <c r="D19" s="134"/>
      <c r="E19" s="134"/>
      <c r="G19" s="134"/>
    </row>
  </sheetData>
  <mergeCells count="1"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C15:K33"/>
  <sheetViews>
    <sheetView workbookViewId="0">
      <selection activeCell="C16" sqref="C16:K33"/>
    </sheetView>
  </sheetViews>
  <sheetFormatPr defaultRowHeight="15" x14ac:dyDescent="0.25"/>
  <cols>
    <col min="3" max="3" width="12.140625" customWidth="1"/>
    <col min="4" max="4" width="18.28515625" customWidth="1"/>
    <col min="6" max="6" width="13" customWidth="1"/>
    <col min="7" max="7" width="18.42578125" customWidth="1"/>
    <col min="9" max="9" width="19.7109375" customWidth="1"/>
    <col min="10" max="10" width="10.42578125" customWidth="1"/>
  </cols>
  <sheetData>
    <row r="15" spans="3:11" ht="15.75" thickBot="1" x14ac:dyDescent="0.3"/>
    <row r="16" spans="3:11" ht="15.75" x14ac:dyDescent="0.25">
      <c r="C16" s="206" t="s">
        <v>115</v>
      </c>
      <c r="D16" s="203" t="s">
        <v>114</v>
      </c>
      <c r="E16" s="204"/>
      <c r="F16" s="204"/>
      <c r="G16" s="204"/>
      <c r="H16" s="204"/>
      <c r="I16" s="205"/>
      <c r="J16" s="209" t="s">
        <v>121</v>
      </c>
      <c r="K16" s="211" t="s">
        <v>122</v>
      </c>
    </row>
    <row r="17" spans="3:11" x14ac:dyDescent="0.25">
      <c r="C17" s="207"/>
      <c r="D17" s="24" t="s">
        <v>96</v>
      </c>
      <c r="E17" s="24" t="s">
        <v>120</v>
      </c>
      <c r="F17" s="24" t="s">
        <v>116</v>
      </c>
      <c r="G17" s="24" t="s">
        <v>117</v>
      </c>
      <c r="H17" s="24" t="s">
        <v>118</v>
      </c>
      <c r="I17" s="152" t="s">
        <v>119</v>
      </c>
      <c r="J17" s="210"/>
      <c r="K17" s="212"/>
    </row>
    <row r="18" spans="3:11" x14ac:dyDescent="0.25">
      <c r="C18" s="208"/>
      <c r="D18" s="144">
        <v>0.25</v>
      </c>
      <c r="E18" s="144">
        <v>0.1</v>
      </c>
      <c r="F18" s="144">
        <v>0.25</v>
      </c>
      <c r="G18" s="144">
        <v>0.1</v>
      </c>
      <c r="H18" s="144">
        <v>0.15</v>
      </c>
      <c r="I18" s="153">
        <v>0.15</v>
      </c>
      <c r="J18" s="161">
        <v>1</v>
      </c>
      <c r="K18" s="157"/>
    </row>
    <row r="19" spans="3:11" x14ac:dyDescent="0.25">
      <c r="C19" s="148" t="s">
        <v>3</v>
      </c>
      <c r="D19" s="149">
        <v>0</v>
      </c>
      <c r="E19" s="149">
        <v>1</v>
      </c>
      <c r="F19" s="149">
        <v>1</v>
      </c>
      <c r="G19" s="149">
        <v>0</v>
      </c>
      <c r="H19" s="149">
        <v>1</v>
      </c>
      <c r="I19" s="154">
        <v>1</v>
      </c>
      <c r="J19" s="162">
        <f>$D$18*D19+$E$18*E19+$F$18*F19+$G$18*G19+$H$18*H19+$I$18*I19</f>
        <v>0.65</v>
      </c>
      <c r="K19" s="158">
        <v>3</v>
      </c>
    </row>
    <row r="20" spans="3:11" x14ac:dyDescent="0.25">
      <c r="C20" s="148" t="s">
        <v>5</v>
      </c>
      <c r="D20" s="149">
        <v>0</v>
      </c>
      <c r="E20" s="149">
        <v>1</v>
      </c>
      <c r="F20" s="149">
        <v>1</v>
      </c>
      <c r="G20" s="149">
        <v>0</v>
      </c>
      <c r="H20" s="149">
        <v>0</v>
      </c>
      <c r="I20" s="154">
        <v>1</v>
      </c>
      <c r="J20" s="162">
        <f t="shared" ref="J20:J33" si="0">$D$18*D20+$E$18*E20+$F$18*F20+$G$18*G20+$H$18*H20+$I$18*I20</f>
        <v>0.5</v>
      </c>
      <c r="K20" s="158">
        <v>5</v>
      </c>
    </row>
    <row r="21" spans="3:11" x14ac:dyDescent="0.25">
      <c r="C21" s="145" t="s">
        <v>16</v>
      </c>
      <c r="D21" s="143">
        <v>0</v>
      </c>
      <c r="E21" s="143">
        <v>1</v>
      </c>
      <c r="F21" s="143">
        <v>0</v>
      </c>
      <c r="G21" s="143">
        <v>0</v>
      </c>
      <c r="H21" s="143">
        <v>0</v>
      </c>
      <c r="I21" s="155">
        <v>1</v>
      </c>
      <c r="J21" s="163">
        <f t="shared" si="0"/>
        <v>0.25</v>
      </c>
      <c r="K21" s="157"/>
    </row>
    <row r="22" spans="3:11" x14ac:dyDescent="0.25">
      <c r="C22" s="148" t="s">
        <v>2</v>
      </c>
      <c r="D22" s="149">
        <v>0</v>
      </c>
      <c r="E22" s="149">
        <v>1</v>
      </c>
      <c r="F22" s="149">
        <v>0</v>
      </c>
      <c r="G22" s="149">
        <v>1</v>
      </c>
      <c r="H22" s="149">
        <v>1</v>
      </c>
      <c r="I22" s="154">
        <v>1</v>
      </c>
      <c r="J22" s="162">
        <f t="shared" si="0"/>
        <v>0.5</v>
      </c>
      <c r="K22" s="158">
        <v>6</v>
      </c>
    </row>
    <row r="23" spans="3:11" x14ac:dyDescent="0.25">
      <c r="C23" s="145" t="s">
        <v>19</v>
      </c>
      <c r="D23" s="143">
        <v>0</v>
      </c>
      <c r="E23" s="143">
        <v>1</v>
      </c>
      <c r="F23" s="143">
        <v>0</v>
      </c>
      <c r="G23" s="143">
        <v>0</v>
      </c>
      <c r="H23" s="143">
        <v>0</v>
      </c>
      <c r="I23" s="155">
        <v>0</v>
      </c>
      <c r="J23" s="163">
        <f t="shared" si="0"/>
        <v>0.1</v>
      </c>
      <c r="K23" s="157"/>
    </row>
    <row r="24" spans="3:11" x14ac:dyDescent="0.25">
      <c r="C24" s="151" t="s">
        <v>13</v>
      </c>
      <c r="D24" s="150">
        <v>1</v>
      </c>
      <c r="E24" s="150">
        <v>1</v>
      </c>
      <c r="F24" s="150">
        <v>0</v>
      </c>
      <c r="G24" s="150">
        <v>1</v>
      </c>
      <c r="H24" s="150">
        <v>0</v>
      </c>
      <c r="I24" s="156">
        <v>0</v>
      </c>
      <c r="J24" s="164">
        <f t="shared" si="0"/>
        <v>0.44999999999999996</v>
      </c>
      <c r="K24" s="159"/>
    </row>
    <row r="25" spans="3:11" x14ac:dyDescent="0.25">
      <c r="C25" s="148" t="s">
        <v>4</v>
      </c>
      <c r="D25" s="149">
        <v>1</v>
      </c>
      <c r="E25" s="149">
        <v>1</v>
      </c>
      <c r="F25" s="149">
        <v>0</v>
      </c>
      <c r="G25" s="149">
        <v>0</v>
      </c>
      <c r="H25" s="149">
        <v>1</v>
      </c>
      <c r="I25" s="154">
        <v>1</v>
      </c>
      <c r="J25" s="162">
        <f t="shared" si="0"/>
        <v>0.65</v>
      </c>
      <c r="K25" s="158">
        <v>4</v>
      </c>
    </row>
    <row r="26" spans="3:11" x14ac:dyDescent="0.25">
      <c r="C26" s="151" t="s">
        <v>14</v>
      </c>
      <c r="D26" s="150">
        <v>0</v>
      </c>
      <c r="E26" s="150">
        <v>1</v>
      </c>
      <c r="F26" s="150">
        <v>1</v>
      </c>
      <c r="G26" s="150">
        <v>1</v>
      </c>
      <c r="H26" s="150">
        <v>0</v>
      </c>
      <c r="I26" s="156">
        <v>0</v>
      </c>
      <c r="J26" s="164">
        <f t="shared" si="0"/>
        <v>0.44999999999999996</v>
      </c>
      <c r="K26" s="159"/>
    </row>
    <row r="27" spans="3:11" x14ac:dyDescent="0.25">
      <c r="C27" s="148" t="s">
        <v>15</v>
      </c>
      <c r="D27" s="149">
        <v>1</v>
      </c>
      <c r="E27" s="149">
        <v>1</v>
      </c>
      <c r="F27" s="149">
        <v>1</v>
      </c>
      <c r="G27" s="149">
        <v>1</v>
      </c>
      <c r="H27" s="149">
        <v>1</v>
      </c>
      <c r="I27" s="154">
        <v>0</v>
      </c>
      <c r="J27" s="162">
        <f t="shared" si="0"/>
        <v>0.85</v>
      </c>
      <c r="K27" s="158">
        <v>1</v>
      </c>
    </row>
    <row r="28" spans="3:11" x14ac:dyDescent="0.25">
      <c r="C28" s="145" t="s">
        <v>7</v>
      </c>
      <c r="D28" s="143">
        <v>0</v>
      </c>
      <c r="E28" s="143">
        <v>1</v>
      </c>
      <c r="F28" s="143">
        <v>0</v>
      </c>
      <c r="G28" s="143">
        <v>0</v>
      </c>
      <c r="H28" s="143">
        <v>0</v>
      </c>
      <c r="I28" s="155">
        <v>0</v>
      </c>
      <c r="J28" s="163">
        <f t="shared" si="0"/>
        <v>0.1</v>
      </c>
      <c r="K28" s="157"/>
    </row>
    <row r="29" spans="3:11" x14ac:dyDescent="0.25">
      <c r="C29" s="145" t="s">
        <v>35</v>
      </c>
      <c r="D29" s="143">
        <v>0</v>
      </c>
      <c r="E29" s="143">
        <v>1</v>
      </c>
      <c r="F29" s="143">
        <v>0</v>
      </c>
      <c r="G29" s="143">
        <v>1</v>
      </c>
      <c r="H29" s="143">
        <v>0</v>
      </c>
      <c r="I29" s="155">
        <v>1</v>
      </c>
      <c r="J29" s="163">
        <f t="shared" si="0"/>
        <v>0.35</v>
      </c>
      <c r="K29" s="157"/>
    </row>
    <row r="30" spans="3:11" x14ac:dyDescent="0.25">
      <c r="C30" s="148" t="s">
        <v>73</v>
      </c>
      <c r="D30" s="149">
        <v>1</v>
      </c>
      <c r="E30" s="149">
        <v>1</v>
      </c>
      <c r="F30" s="149">
        <v>1</v>
      </c>
      <c r="G30" s="149">
        <v>1</v>
      </c>
      <c r="H30" s="149">
        <v>0</v>
      </c>
      <c r="I30" s="154">
        <v>0</v>
      </c>
      <c r="J30" s="162">
        <f t="shared" si="0"/>
        <v>0.7</v>
      </c>
      <c r="K30" s="158">
        <v>2</v>
      </c>
    </row>
    <row r="31" spans="3:11" x14ac:dyDescent="0.25">
      <c r="C31" s="148" t="s">
        <v>1</v>
      </c>
      <c r="D31" s="149">
        <v>1</v>
      </c>
      <c r="E31" s="149">
        <v>1</v>
      </c>
      <c r="F31" s="149">
        <v>0</v>
      </c>
      <c r="G31" s="149">
        <v>0</v>
      </c>
      <c r="H31" s="149">
        <v>1</v>
      </c>
      <c r="I31" s="154">
        <v>0</v>
      </c>
      <c r="J31" s="162">
        <f t="shared" si="0"/>
        <v>0.5</v>
      </c>
      <c r="K31" s="158">
        <v>7</v>
      </c>
    </row>
    <row r="32" spans="3:11" x14ac:dyDescent="0.25">
      <c r="C32" s="145" t="s">
        <v>18</v>
      </c>
      <c r="D32" s="143">
        <v>0</v>
      </c>
      <c r="E32" s="143">
        <v>1</v>
      </c>
      <c r="F32" s="143">
        <v>1</v>
      </c>
      <c r="G32" s="143">
        <v>0</v>
      </c>
      <c r="H32" s="143">
        <v>0</v>
      </c>
      <c r="I32" s="155">
        <v>0</v>
      </c>
      <c r="J32" s="163">
        <f t="shared" si="0"/>
        <v>0.35</v>
      </c>
      <c r="K32" s="157"/>
    </row>
    <row r="33" spans="3:11" ht="15.75" thickBot="1" x14ac:dyDescent="0.3">
      <c r="C33" s="145" t="s">
        <v>25</v>
      </c>
      <c r="D33" s="143">
        <v>0</v>
      </c>
      <c r="E33" s="143">
        <v>1</v>
      </c>
      <c r="F33" s="143">
        <v>0</v>
      </c>
      <c r="G33" s="143">
        <v>0</v>
      </c>
      <c r="H33" s="143">
        <v>0</v>
      </c>
      <c r="I33" s="155">
        <v>0</v>
      </c>
      <c r="J33" s="165">
        <f t="shared" si="0"/>
        <v>0.1</v>
      </c>
      <c r="K33" s="160"/>
    </row>
  </sheetData>
  <mergeCells count="4">
    <mergeCell ref="D16:I16"/>
    <mergeCell ref="C16:C18"/>
    <mergeCell ref="J16:J17"/>
    <mergeCell ref="K16:K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O252"/>
  <sheetViews>
    <sheetView topLeftCell="A25" workbookViewId="0">
      <selection activeCell="A30" sqref="A30:D38"/>
    </sheetView>
  </sheetViews>
  <sheetFormatPr defaultColWidth="8.7109375" defaultRowHeight="15" x14ac:dyDescent="0.25"/>
  <cols>
    <col min="2" max="2" width="22.140625" customWidth="1"/>
    <col min="3" max="3" width="10.28515625" bestFit="1" customWidth="1"/>
    <col min="4" max="4" width="16.28515625" bestFit="1" customWidth="1"/>
    <col min="9" max="9" width="10.7109375" bestFit="1" customWidth="1"/>
  </cols>
  <sheetData>
    <row r="1" spans="1:15" ht="15.75" x14ac:dyDescent="0.25">
      <c r="A1" s="218" t="s">
        <v>123</v>
      </c>
      <c r="B1" s="218"/>
      <c r="C1" s="218"/>
      <c r="D1" s="218"/>
      <c r="I1" s="213" t="s">
        <v>126</v>
      </c>
      <c r="J1" s="213"/>
      <c r="K1" s="213"/>
      <c r="L1" s="213"/>
      <c r="M1" s="213"/>
      <c r="N1" s="213"/>
      <c r="O1" s="213"/>
    </row>
    <row r="2" spans="1:15" x14ac:dyDescent="0.25">
      <c r="A2" s="169" t="s">
        <v>37</v>
      </c>
      <c r="B2" s="169" t="s">
        <v>94</v>
      </c>
      <c r="C2" s="169" t="s">
        <v>124</v>
      </c>
      <c r="D2" s="170" t="s">
        <v>125</v>
      </c>
      <c r="I2" s="140" t="s">
        <v>127</v>
      </c>
      <c r="J2" s="140" t="s">
        <v>15</v>
      </c>
      <c r="K2" s="140" t="s">
        <v>73</v>
      </c>
      <c r="L2" s="140" t="s">
        <v>3</v>
      </c>
      <c r="M2" s="140" t="s">
        <v>4</v>
      </c>
      <c r="N2" s="140" t="s">
        <v>2</v>
      </c>
      <c r="O2" s="140" t="s">
        <v>14</v>
      </c>
    </row>
    <row r="3" spans="1:15" x14ac:dyDescent="0.25">
      <c r="A3" s="171">
        <v>1</v>
      </c>
      <c r="B3" s="172" t="s">
        <v>15</v>
      </c>
      <c r="C3" s="166">
        <v>0.12</v>
      </c>
      <c r="D3" s="167">
        <f>STDEV(J3:J252)</f>
        <v>1.2961846645794986E-2</v>
      </c>
      <c r="I3" s="5">
        <v>42828</v>
      </c>
      <c r="J3" s="10">
        <f>LN(ΣΥΝΘΕΣΗ_ΔΕΙΚΤΩΝ!P3/ΣΥΝΘΕΣΗ_ΔΕΙΚΤΩΝ!P2)</f>
        <v>7.9772502806441884E-3</v>
      </c>
      <c r="K3" s="10">
        <f>LN(ΣΥΝΘΕΣΗ_ΔΕΙΚΤΩΝ!R3/ΣΥΝΘΕΣΗ_ΔΕΙΚΤΩΝ!R2)</f>
        <v>6.7950431328285864E-3</v>
      </c>
      <c r="L3" s="10">
        <f>LN(ΣΥΝΘΕΣΗ_ΔΕΙΚΤΩΝ!D3/ΣΥΝΘΕΣΗ_ΔΕΙΚΤΩΝ!D2)</f>
        <v>-4.8899852941916809E-3</v>
      </c>
      <c r="M3" s="10">
        <f>LN(ΣΥΝΘΕΣΗ_ΔΕΙΚΤΩΝ!E3/ΣΥΝΘΕΣΗ_ΔΕΙΚΤΩΝ!E2)</f>
        <v>1.0767264184615591E-2</v>
      </c>
      <c r="N3" s="10">
        <f>LN(ΣΥΝΘΕΣΗ_ΔΕΙΚΤΩΝ!C3/ΣΥΝΘΕΣΗ_ΔΕΙΚΤΩΝ!C2)</f>
        <v>1.1631258238859313E-2</v>
      </c>
      <c r="O3" s="10">
        <f>LN(ΣΥΝΘΕΣΗ_ΔΕΙΚΤΩΝ!O3/ΣΥΝΘΕΣΗ_ΔΕΙΚΤΩΝ!O2)</f>
        <v>-8.5070695946021894E-3</v>
      </c>
    </row>
    <row r="4" spans="1:15" x14ac:dyDescent="0.25">
      <c r="A4" s="171">
        <v>2</v>
      </c>
      <c r="B4" s="172" t="s">
        <v>73</v>
      </c>
      <c r="C4" s="166">
        <v>0.1</v>
      </c>
      <c r="D4" s="167">
        <f>STDEV(K3:K252)</f>
        <v>1.3144030607046588E-2</v>
      </c>
      <c r="I4" s="5">
        <v>42829</v>
      </c>
      <c r="J4" s="10">
        <f>LN(ΣΥΝΘΕΣΗ_ΔΕΙΚΤΩΝ!P4/ΣΥΝΘΕΣΗ_ΔΕΙΚΤΩΝ!P3)</f>
        <v>1.3528954940319429E-2</v>
      </c>
      <c r="K4" s="10">
        <f>LN(ΣΥΝΘΕΣΗ_ΔΕΙΚΤΩΝ!R4/ΣΥΝΘΕΣΗ_ΔΕΙΚΤΩΝ!R3)</f>
        <v>5.6274768657283893E-3</v>
      </c>
      <c r="L4" s="10">
        <f>LN(ΣΥΝΘΕΣΗ_ΔΕΙΚΤΩΝ!D4/ΣΥΝΘΕΣΗ_ΔΕΙΚΤΩΝ!D3)</f>
        <v>1.0969031370573937E-2</v>
      </c>
      <c r="M4" s="10">
        <f>LN(ΣΥΝΘΕΣΗ_ΔΕΙΚΤΩΝ!E4/ΣΥΝΘΕΣΗ_ΔΕΙΚΤΩΝ!E3)</f>
        <v>1.0652564116207309E-2</v>
      </c>
      <c r="N4" s="10">
        <f>LN(ΣΥΝΘΕΣΗ_ΔΕΙΚΤΩΝ!C4/ΣΥΝΘΕΣΗ_ΔΕΙΚΤΩΝ!C3)</f>
        <v>-9.9613441296730419E-3</v>
      </c>
      <c r="O4" s="10">
        <f>LN(ΣΥΝΘΕΣΗ_ΔΕΙΚΤΩΝ!O4/ΣΥΝΘΕΣΗ_ΔΕΙΚΤΩΝ!O3)</f>
        <v>0</v>
      </c>
    </row>
    <row r="5" spans="1:15" x14ac:dyDescent="0.25">
      <c r="A5" s="171">
        <v>3</v>
      </c>
      <c r="B5" s="172" t="s">
        <v>3</v>
      </c>
      <c r="C5" s="166">
        <v>0.13</v>
      </c>
      <c r="D5" s="167">
        <f>STDEV(L3:L252)</f>
        <v>1.5129525110421083E-2</v>
      </c>
      <c r="I5" s="5">
        <v>42830</v>
      </c>
      <c r="J5" s="10">
        <f>LN(ΣΥΝΘΕΣΗ_ΔΕΙΚΤΩΝ!P5/ΣΥΝΘΕΣΗ_ΔΕΙΚΤΩΝ!P4)</f>
        <v>7.808182447811709E-3</v>
      </c>
      <c r="K5" s="10">
        <f>LN(ΣΥΝΘΕΣΗ_ΔΕΙΚΤΩΝ!R5/ΣΥΝΘΕΣΗ_ΔΕΙΚΤΩΝ!R4)</f>
        <v>1.1217051091999518E-3</v>
      </c>
      <c r="L5" s="10">
        <f>LN(ΣΥΝΘΕΣΗ_ΔΕΙΚΤΩΝ!D5/ΣΥΝΘΕΣΗ_ΔΕΙΚΤΩΝ!D4)</f>
        <v>-1.2128564252092936E-3</v>
      </c>
      <c r="M5" s="10">
        <f>LN(ΣΥΝΘΕΣΗ_ΔΕΙΚΤΩΝ!E5/ΣΥΝΘΕΣΗ_ΔΕΙΚΤΩΝ!E4)</f>
        <v>-6.6445427186685013E-3</v>
      </c>
      <c r="N5" s="10">
        <f>LN(ΣΥΝΘΕΣΗ_ΔΕΙΚΤΩΝ!C5/ΣΥΝΘΕΣΗ_ΔΕΙΚΤΩΝ!C4)</f>
        <v>-1.4566083866539405E-2</v>
      </c>
      <c r="O5" s="10">
        <f>LN(ΣΥΝΘΕΣΗ_ΔΕΙΚΤΩΝ!O5/ΣΥΝΘΕΣΗ_ΔΕΙΚΤΩΝ!O4)</f>
        <v>-5.7118533129851936E-3</v>
      </c>
    </row>
    <row r="6" spans="1:15" x14ac:dyDescent="0.25">
      <c r="A6" s="171">
        <v>4</v>
      </c>
      <c r="B6" s="172" t="s">
        <v>4</v>
      </c>
      <c r="C6" s="166">
        <v>0.25</v>
      </c>
      <c r="D6" s="167">
        <f>STDEV(M3:M252)</f>
        <v>1.7833581258005042E-2</v>
      </c>
      <c r="I6" s="5">
        <v>42831</v>
      </c>
      <c r="J6" s="10">
        <f>LN(ΣΥΝΘΕΣΗ_ΔΕΙΚΤΩΝ!P6/ΣΥΝΘΕΣΗ_ΔΕΙΚΤΩΝ!P5)</f>
        <v>-2.2246950221110513E-3</v>
      </c>
      <c r="K6" s="10">
        <f>LN(ΣΥΝΘΕΣΗ_ΔΕΙΚΤΩΝ!R6/ΣΥΝΘΕΣΗ_ΔΕΙΚΤΩΝ!R5)</f>
        <v>-7.878487572079939E-3</v>
      </c>
      <c r="L6" s="10">
        <f>LN(ΣΥΝΘΕΣΗ_ΔΕΙΚΤΩΝ!D6/ΣΥΝΘΕΣΗ_ΔΕΙΚΤΩΝ!D5)</f>
        <v>-1.3439420361661045E-2</v>
      </c>
      <c r="M6" s="10">
        <f>LN(ΣΥΝΘΕΣΗ_ΔΕΙΚΤΩΝ!E6/ΣΥΝΘΕΣΗ_ΔΕΙΚΤΩΝ!E5)</f>
        <v>-2.4975986070177071E-2</v>
      </c>
      <c r="N6" s="10">
        <f>LN(ΣΥΝΘΕΣΗ_ΔΕΙΚΤΩΝ!C6/ΣΥΝΘΕΣΗ_ΔΕΙΚΤΩΝ!C5)</f>
        <v>1.567781271922979E-2</v>
      </c>
      <c r="O6" s="10">
        <f>LN(ΣΥΝΘΕΣΗ_ΔΕΙΚΤΩΝ!O6/ΣΥΝΘΕΣΗ_ΔΕΙΚΤΩΝ!O5)</f>
        <v>-1.4330756250245606E-3</v>
      </c>
    </row>
    <row r="7" spans="1:15" x14ac:dyDescent="0.25">
      <c r="A7" s="171">
        <v>5</v>
      </c>
      <c r="B7" s="172" t="s">
        <v>2</v>
      </c>
      <c r="C7" s="166">
        <v>0.2</v>
      </c>
      <c r="D7" s="167">
        <f>STDEV(N3:N252)</f>
        <v>1.8857600778528043E-2</v>
      </c>
      <c r="I7" s="5">
        <v>42832</v>
      </c>
      <c r="J7" s="10">
        <f>LN(ΣΥΝΘΕΣΗ_ΔΕΙΚΤΩΝ!P7/ΣΥΝΘΕΣΗ_ΔΕΙΚΤΩΝ!P6)</f>
        <v>1.4372828957758684E-2</v>
      </c>
      <c r="K7" s="10">
        <f>LN(ΣΥΝΘΕΣΗ_ΔΕΙΚΤΩΝ!R7/ΣΥΝΘΕΣΗ_ΔΕΙΚΤΩΝ!R6)</f>
        <v>5.6338177182560642E-3</v>
      </c>
      <c r="L7" s="10">
        <f>LN(ΣΥΝΘΕΣΗ_ΔΕΙΚΤΩΝ!D7/ΣΥΝΘΕΣΗ_ΔΕΙΚΤΩΝ!D6)</f>
        <v>-9.8888321292471982E-3</v>
      </c>
      <c r="M7" s="10">
        <f>LN(ΣΥΝΘΕΣΗ_ΔΕΙΚΤΩΝ!E7/ΣΥΝΘΕΣΗ_ΔΕΙΚΤΩΝ!E6)</f>
        <v>2.4309097082473335E-2</v>
      </c>
      <c r="N7" s="10">
        <f>LN(ΣΥΝΘΕΣΗ_ΔΕΙΚΤΩΝ!C7/ΣΥΝΘΕΣΗ_ΔΕΙΚΤΩΝ!C6)</f>
        <v>3.8813467079723751E-3</v>
      </c>
      <c r="O7" s="10">
        <f>LN(ΣΥΝΘΕΣΗ_ΔΕΙΚΤΩΝ!O7/ΣΥΝΘΕΣΗ_ΔΕΙΚΤΩΝ!O6)</f>
        <v>5.7200213158997062E-3</v>
      </c>
    </row>
    <row r="8" spans="1:15" x14ac:dyDescent="0.25">
      <c r="A8" s="171">
        <v>6</v>
      </c>
      <c r="B8" s="172" t="s">
        <v>14</v>
      </c>
      <c r="C8" s="166">
        <v>0.2</v>
      </c>
      <c r="D8" s="167">
        <f>STDEV(O3:O252)</f>
        <v>1.3488806451736933E-2</v>
      </c>
      <c r="I8" s="5">
        <v>42835</v>
      </c>
      <c r="J8" s="10">
        <f>LN(ΣΥΝΘΕΣΗ_ΔΕΙΚΤΩΝ!P8/ΣΥΝΘΕΣΗ_ΔΕΙΚΤΩΝ!P7)</f>
        <v>-1.8837122086444225E-2</v>
      </c>
      <c r="K8" s="10">
        <f>LN(ΣΥΝΘΕΣΗ_ΔΕΙΚΤΩΝ!R8/ΣΥΝΘΕΣΗ_ΔΕΙΚΤΩΝ!R7)</f>
        <v>0</v>
      </c>
      <c r="L8" s="10">
        <f>LN(ΣΥΝΘΕΣΗ_ΔΕΙΚΤΩΝ!D8/ΣΥΝΘΕΣΗ_ΔΕΙΚΤΩΝ!D7)</f>
        <v>1.7241806434505954E-2</v>
      </c>
      <c r="M8" s="10">
        <f>LN(ΣΥΝΘΕΣΗ_ΔΕΙΚΤΩΝ!E8/ΣΥΝΘΕΣΗ_ΔΕΙΚΤΩΝ!E7)</f>
        <v>-1.9535818329815782E-2</v>
      </c>
      <c r="N8" s="10">
        <f>LN(ΣΥΝΘΕΣΗ_ΔΕΙΚΤΩΝ!C8/ΣΥΝΘΕΣΗ_ΔΕΙΚΤΩΝ!C7)</f>
        <v>1.1554461421866787E-2</v>
      </c>
      <c r="O8" s="10">
        <f>LN(ΣΥΝΘΕΣΗ_ΔΕΙΚΤΩΝ!O8/ΣΥΝΘΕΣΗ_ΔΕΙΚΤΩΝ!O7)</f>
        <v>9.9319772167121637E-3</v>
      </c>
    </row>
    <row r="9" spans="1:15" x14ac:dyDescent="0.25">
      <c r="A9" s="214" t="s">
        <v>128</v>
      </c>
      <c r="B9" s="215"/>
      <c r="C9" s="173">
        <f>SUM(C3:C8)</f>
        <v>1</v>
      </c>
      <c r="D9" s="142"/>
      <c r="I9" s="5">
        <v>42836</v>
      </c>
      <c r="J9" s="10">
        <f>LN(ΣΥΝΘΕΣΗ_ΔΕΙΚΤΩΝ!P9/ΣΥΝΘΕΣΗ_ΔΕΙΚΤΩΝ!P8)</f>
        <v>-2.2396425935046868E-3</v>
      </c>
      <c r="K9" s="10">
        <f>LN(ΣΥΝΘΕΣΗ_ΔΕΙΚΤΩΝ!R9/ΣΥΝΘΕΣΗ_ΔΕΙΚΤΩΝ!R8)</f>
        <v>0</v>
      </c>
      <c r="L9" s="10">
        <f>LN(ΣΥΝΘΕΣΗ_ΔΕΙΚΤΩΝ!D9/ΣΥΝΘΕΣΗ_ΔΕΙΚΤΩΝ!D8)</f>
        <v>-2.3472356185142044E-2</v>
      </c>
      <c r="M9" s="10">
        <f>LN(ΣΥΝΘΕΣΗ_ΔΕΙΚΤΩΝ!E9/ΣΥΝΘΕΣΗ_ΔΕΙΚΤΩΝ!E8)</f>
        <v>-4.1672696400567956E-2</v>
      </c>
      <c r="N9" s="10">
        <f>LN(ΣΥΝΘΕΣΗ_ΔΕΙΚΤΩΝ!C9/ΣΥΝΘΕΣΗ_ΔΕΙΚΤΩΝ!C8)</f>
        <v>1.0934938213712896E-3</v>
      </c>
      <c r="O9" s="10">
        <f>LN(ΣΥΝΘΕΣΗ_ΔΕΙΚΤΩΝ!O9/ΣΥΝΘΕΣΗ_ΔΕΙΚΤΩΝ!O8)</f>
        <v>-5.6633310082122119E-3</v>
      </c>
    </row>
    <row r="10" spans="1:15" x14ac:dyDescent="0.25">
      <c r="A10" s="214" t="s">
        <v>129</v>
      </c>
      <c r="B10" s="215"/>
      <c r="C10" s="167">
        <v>0.5</v>
      </c>
      <c r="D10" s="142"/>
      <c r="I10" s="5">
        <v>42837</v>
      </c>
      <c r="J10" s="10">
        <f>LN(ΣΥΝΘΕΣΗ_ΔΕΙΚΤΩΝ!P10/ΣΥΝΘΕΣΗ_ΔΕΙΚΤΩΝ!P9)</f>
        <v>8.9286307443013982E-3</v>
      </c>
      <c r="K10" s="10">
        <f>LN(ΣΥΝΘΕΣΗ_ΔΕΙΚΤΩΝ!R10/ΣΥΝΘΕΣΗ_ΔΕΙΚΤΩΝ!R9)</f>
        <v>0</v>
      </c>
      <c r="L10" s="10">
        <f>LN(ΣΥΝΘΕΣΗ_ΔΕΙΚΤΩΝ!D10/ΣΥΝΘΕΣΗ_ΔΕΙΚΤΩΝ!D9)</f>
        <v>1.3656326447485555E-2</v>
      </c>
      <c r="M10" s="10">
        <f>LN(ΣΥΝΘΕΣΗ_ΔΕΙΚΤΩΝ!E10/ΣΥΝΘΕΣΗ_ΔΕΙΚΤΩΝ!E9)</f>
        <v>2.1053409197832482E-2</v>
      </c>
      <c r="N10" s="10">
        <f>LN(ΣΥΝΘΕΣΗ_ΔΕΙΚΤΩΝ!C10/ΣΥΝΘΕΣΗ_ΔΕΙΚΤΩΝ!C9)</f>
        <v>5.4496047675644645E-3</v>
      </c>
      <c r="O10" s="10">
        <f>LN(ΣΥΝΘΕΣΗ_ΔΕΙΚΤΩΝ!O10/ΣΥΝΘΕΣΗ_ΔΕΙΚΤΩΝ!O9)</f>
        <v>4.2505022905795515E-3</v>
      </c>
    </row>
    <row r="11" spans="1:15" x14ac:dyDescent="0.25">
      <c r="A11" s="214" t="s">
        <v>130</v>
      </c>
      <c r="B11" s="215"/>
      <c r="C11" s="167">
        <f t="array" ref="C11">MMULT(MMULT(TRANSPOSE(C3:C8),B21:G26),C3:C8)</f>
        <v>9.2487799323135497E-5</v>
      </c>
      <c r="D11" s="142"/>
      <c r="I11" s="5">
        <v>42838</v>
      </c>
      <c r="J11" s="10">
        <f>LN(ΣΥΝΘΕΣΗ_ΔΕΙΚΤΩΝ!P11/ΣΥΝΘΕΣΗ_ΔΕΙΚΤΩΝ!P10)</f>
        <v>-6.688988150796652E-3</v>
      </c>
      <c r="K11" s="10">
        <f>LN(ΣΥΝΘΕΣΗ_ΔΕΙΚΤΩΝ!R11/ΣΥΝΘΕΣΗ_ΔΕΙΚΤΩΝ!R10)</f>
        <v>0</v>
      </c>
      <c r="L11" s="10">
        <f>LN(ΣΥΝΘΕΣΗ_ΔΕΙΚΤΩΝ!D11/ΣΥΝΘΕΣΗ_ΔΕΙΚΤΩΝ!D10)</f>
        <v>8.5942824873341938E-3</v>
      </c>
      <c r="M11" s="10">
        <f>LN(ΣΥΝΘΕΣΗ_ΔΕΙΚΤΩΝ!E11/ΣΥΝΘΕΣΗ_ΔΕΙΚΤΩΝ!E10)</f>
        <v>6.2305497506361628E-3</v>
      </c>
      <c r="N11" s="10">
        <f>LN(ΣΥΝΘΕΣΗ_ΔΕΙΚΤΩΝ!C11/ΣΥΝΘΕΣΗ_ΔΕΙΚΤΩΝ!C10)</f>
        <v>2.9453266913495493E-2</v>
      </c>
      <c r="O11" s="10">
        <f>LN(ΣΥΝΘΕΣΗ_ΔΕΙΚΤΩΝ!O11/ΣΥΝΘΕΣΗ_ΔΕΙΚΤΩΝ!O10)</f>
        <v>-4.250502290579627E-3</v>
      </c>
    </row>
    <row r="12" spans="1:15" x14ac:dyDescent="0.25">
      <c r="A12" s="214" t="s">
        <v>131</v>
      </c>
      <c r="B12" s="215"/>
      <c r="C12" s="167">
        <f>SQRT(C11)</f>
        <v>9.6170577269316364E-3</v>
      </c>
      <c r="D12" s="174"/>
      <c r="I12" s="5">
        <v>42843</v>
      </c>
      <c r="J12" s="10">
        <f>LN(ΣΥΝΘΕΣΗ_ΔΕΙΚΤΩΝ!P12/ΣΥΝΘΕΣΗ_ΔΕΙΚΤΩΝ!P11)</f>
        <v>-8.9888245684332183E-3</v>
      </c>
      <c r="K12" s="10">
        <f>LN(ΣΥΝΘΕΣΗ_ΔΕΙΚΤΩΝ!R12/ΣΥΝΘΕΣΗ_ΔΕΙΚΤΩΝ!R11)</f>
        <v>-1.9285906886583343E-2</v>
      </c>
      <c r="L12" s="10">
        <f>LN(ΣΥΝΘΕΣΗ_ΔΕΙΚΤΩΝ!D12/ΣΥΝΘΕΣΗ_ΔΕΙΚΤΩΝ!D11)</f>
        <v>-1.223241742744094E-3</v>
      </c>
      <c r="M12" s="10">
        <f>LN(ΣΥΝΘΕΣΗ_ΔΕΙΚΤΩΝ!E12/ΣΥΝΘΕΣΗ_ΔΕΙΚΤΩΝ!E11)</f>
        <v>-2.5158559636154872E-2</v>
      </c>
      <c r="N12" s="10">
        <f>LN(ΣΥΝΘΕΣΗ_ΔΕΙΚΤΩΝ!C12/ΣΥΝΘΕΣΗ_ΔΕΙΚΤΩΝ!C11)</f>
        <v>2.6350476380052534E-3</v>
      </c>
      <c r="O12" s="10">
        <f>LN(ΣΥΝΘΕΣΗ_ΔΕΙΚΤΩΝ!O12/ΣΥΝΘΕΣΗ_ΔΕΙΚΤΩΝ!O11)</f>
        <v>-9.9886675243996501E-3</v>
      </c>
    </row>
    <row r="13" spans="1:15" x14ac:dyDescent="0.25">
      <c r="A13" s="216" t="s">
        <v>132</v>
      </c>
      <c r="B13" s="216"/>
      <c r="C13" s="175">
        <f>C10/C12</f>
        <v>51.990953386896969</v>
      </c>
      <c r="D13" s="176"/>
      <c r="I13" s="5">
        <v>42844</v>
      </c>
      <c r="J13" s="10">
        <f>LN(ΣΥΝΘΕΣΗ_ΔΕΙΚΤΩΝ!P13/ΣΥΝΘΕΣΗ_ΔΕΙΚΤΩΝ!P12)</f>
        <v>0</v>
      </c>
      <c r="K13" s="10">
        <f>LN(ΣΥΝΘΕΣΗ_ΔΕΙΚΤΩΝ!R13/ΣΥΝΘΕΣΗ_ΔΕΙΚΤΩΝ!R12)</f>
        <v>-6.8965790590604405E-3</v>
      </c>
      <c r="L13" s="10">
        <f>LN(ΣΥΝΘΕΣΗ_ΔΕΙΚΤΩΝ!D13/ΣΥΝΘΕΣΗ_ΔΕΙΚΤΩΝ!D12)</f>
        <v>9.744291474678141E-3</v>
      </c>
      <c r="M13" s="10">
        <f>LN(ΣΥΝΘΕΣΗ_ΔΕΙΚΤΩΝ!E13/ΣΥΝΘΕΣΗ_ΔΕΙΚΤΩΝ!E12)</f>
        <v>-6.3897980987711218E-3</v>
      </c>
      <c r="N13" s="10">
        <f>LN(ΣΥΝΘΕΣΗ_ΔΕΙΚΤΩΝ!C13/ΣΥΝΘΕΣΗ_ΔΕΙΚΤΩΝ!C12)</f>
        <v>-2.6350476380051138E-3</v>
      </c>
      <c r="O13" s="10">
        <f>LN(ΣΥΝΘΕΣΗ_ΔΕΙΚΤΩΝ!O13/ΣΥΝΘΕΣΗ_ΔΕΙΚΤΩΝ!O12)</f>
        <v>-7.196346542985301E-3</v>
      </c>
    </row>
    <row r="14" spans="1:15" x14ac:dyDescent="0.25">
      <c r="I14" s="5">
        <v>42845</v>
      </c>
      <c r="J14" s="10">
        <f>LN(ΣΥΝΘΕΣΗ_ΔΕΙΚΤΩΝ!P14/ΣΥΝΘΕΣΗ_ΔΕΙΚΤΩΝ!P13)</f>
        <v>5.6274768657283893E-3</v>
      </c>
      <c r="K14" s="10">
        <f>LN(ΣΥΝΘΕΣΗ_ΔΕΙΚΤΩΝ!R14/ΣΥΝΘΕΣΗ_ΔΕΙΚΤΩΝ!R13)</f>
        <v>1.3745920904635136E-2</v>
      </c>
      <c r="L14" s="10">
        <f>LN(ΣΥΝΘΕΣΗ_ΔΕΙΚΤΩΝ!D14/ΣΥΝΘΕΣΗ_ΔΕΙΚΤΩΝ!D13)</f>
        <v>6.0423144559626617E-3</v>
      </c>
      <c r="M14" s="10">
        <f>LN(ΣΥΝΘΕΣΗ_ΔΕΙΚΤΩΝ!E14/ΣΥΝΘΕΣΗ_ΔΕΙΚΤΩΝ!E13)</f>
        <v>-1.2903404835907841E-2</v>
      </c>
      <c r="N14" s="10">
        <f>LN(ΣΥΝΘΕΣΗ_ΔΕΙΚΤΩΝ!C14/ΣΥΝΘΕΣΗ_ΔΕΙΚΤΩΝ!C13)</f>
        <v>-4.7606543231238961E-3</v>
      </c>
      <c r="O14" s="10">
        <f>LN(ΣΥΝΘΕΣΗ_ΔΕΙΚΤΩΝ!O14/ΣΥΝΘΕΣΗ_ΔΕΙΚΤΩΝ!O13)</f>
        <v>-2.8931019745499511E-3</v>
      </c>
    </row>
    <row r="15" spans="1:15" x14ac:dyDescent="0.25">
      <c r="I15" s="5">
        <v>42846</v>
      </c>
      <c r="J15" s="10">
        <f>LN(ΣΥΝΘΕΣΗ_ΔΕΙΚΤΩΝ!P15/ΣΥΝΘΕΣΗ_ΔΕΙΚΤΩΝ!P14)</f>
        <v>-1.1229647446237823E-3</v>
      </c>
      <c r="K15" s="10">
        <f>LN(ΣΥΝΘΕΣΗ_ΔΕΙΚΤΩΝ!R15/ΣΥΝΘΕΣΗ_ΔΕΙΚΤΩΝ!R14)</f>
        <v>-2.1852508437623493E-2</v>
      </c>
      <c r="L15" s="10">
        <f>LN(ΣΥΝΘΕΣΗ_ΔΕΙΚΤΩΝ!D15/ΣΥΝΘΕΣΗ_ΔΕΙΚΤΩΝ!D14)</f>
        <v>-1.4563364187896667E-2</v>
      </c>
      <c r="M15" s="10">
        <f>LN(ΣΥΝΘΕΣΗ_ΔΕΙΚΤΩΝ!E15/ΣΥΝΘΕΣΗ_ΔΕΙΚΤΩΝ!E14)</f>
        <v>-1.6000341346441075E-2</v>
      </c>
      <c r="N15" s="10">
        <f>LN(ΣΥΝΘΕΣΗ_ΔΕΙΚΤΩΝ!C15/ΣΥΝΘΕΣΗ_ΔΕΙΚΤΩΝ!C14)</f>
        <v>5.3008217514744133E-4</v>
      </c>
      <c r="O15" s="10">
        <f>LN(ΣΥΝΘΕΣΗ_ΔΕΙΚΤΩΝ!O15/ΣΥΝΘΕΣΗ_ΔΕΙΚΤΩΝ!O14)</f>
        <v>1.4475972417895013E-3</v>
      </c>
    </row>
    <row r="16" spans="1:15" x14ac:dyDescent="0.25">
      <c r="I16" s="5">
        <v>42849</v>
      </c>
      <c r="J16" s="10">
        <f>LN(ΣΥΝΘΕΣΗ_ΔΕΙΚΤΩΝ!P16/ΣΥΝΘΕΣΗ_ΔΕΙΚΤΩΝ!P15)</f>
        <v>1.0061571745434841E-2</v>
      </c>
      <c r="K16" s="10">
        <f>LN(ΣΥΝΘΕΣΗ_ΔΕΙΚΤΩΝ!R16/ΣΥΝΘΕΣΗ_ΔΕΙΚΤΩΝ!R15)</f>
        <v>2.2989518224698781E-2</v>
      </c>
      <c r="L16" s="10">
        <f>LN(ΣΥΝΘΕΣΗ_ΔΕΙΚΤΩΝ!D16/ΣΥΝΘΕΣΗ_ΔΕΙΚΤΩΝ!D15)</f>
        <v>1.6970104218461561E-2</v>
      </c>
      <c r="M16" s="10">
        <f>LN(ΣΥΝΘΕΣΗ_ΔΕΙΚΤΩΝ!E16/ΣΥΝΘΕΣΗ_ΔΕΙΚΤΩΝ!E15)</f>
        <v>-7.3340670687479419E-4</v>
      </c>
      <c r="N16" s="10">
        <f>LN(ΣΥΝΘΕΣΗ_ΔΕΙΚΤΩΝ!C16/ΣΥΝΘΕΣΗ_ΔΕΙΚΤΩΝ!C15)</f>
        <v>3.7445872575990399E-2</v>
      </c>
      <c r="O16" s="10">
        <f>LN(ΣΥΝΘΕΣΗ_ΔΕΙΚΤΩΝ!O16/ΣΥΝΘΕΣΗ_ΔΕΙΚΤΩΝ!O15)</f>
        <v>7.2067189972817684E-3</v>
      </c>
    </row>
    <row r="17" spans="1:15" x14ac:dyDescent="0.25">
      <c r="I17" s="5">
        <v>42850</v>
      </c>
      <c r="J17" s="10">
        <f>LN(ΣΥΝΘΕΣΗ_ΔΕΙΚΤΩΝ!P17/ΣΥΝΘΕΣΗ_ΔΕΙΚΤΩΝ!P16)</f>
        <v>5.5463259205561352E-3</v>
      </c>
      <c r="K17" s="10">
        <f>LN(ΣΥΝΘΕΣΗ_ΔΕΙΚΤΩΝ!R17/ΣΥΝΘΕΣΗ_ΔΕΙΚΤΩΝ!R16)</f>
        <v>1.0175328041652446E-2</v>
      </c>
      <c r="L17" s="10">
        <f>LN(ΣΥΝΘΕΣΗ_ΔΕΙΚΤΩΝ!D17/ΣΥΝΘΕΣΗ_ΔΕΙΚΤΩΝ!D16)</f>
        <v>3.1936481163046829E-2</v>
      </c>
      <c r="M17" s="10">
        <f>LN(ΣΥΝΘΕΣΗ_ΔΕΙΚΤΩΝ!E17/ΣΥΝΘΕΣΗ_ΔΕΙΚΤΩΝ!E16)</f>
        <v>3.7441378380805253E-2</v>
      </c>
      <c r="N17" s="10">
        <f>LN(ΣΥΝΘΕΣΗ_ΔΕΙΚΤΩΝ!C17/ΣΥΝΘΕΣΗ_ΔΕΙΚΤΩΝ!C16)</f>
        <v>4.0754004445184852E-3</v>
      </c>
      <c r="O17" s="10">
        <f>LN(ΣΥΝΘΕΣΗ_ΔΕΙΚΤΩΝ!O17/ΣΥΝΘΕΣΗ_ΔΕΙΚΤΩΝ!O16)</f>
        <v>0</v>
      </c>
    </row>
    <row r="18" spans="1:15" x14ac:dyDescent="0.25">
      <c r="I18" s="5">
        <v>42851</v>
      </c>
      <c r="J18" s="10">
        <f>LN(ΣΥΝΘΕΣΗ_ΔΕΙΚΤΩΝ!P18/ΣΥΝΘΕΣΗ_ΔΕΙΚΤΩΝ!P17)</f>
        <v>1.1055833077498758E-3</v>
      </c>
      <c r="K18" s="10">
        <f>LN(ΣΥΝΘΕΣΗ_ΔΕΙΚΤΩΝ!R18/ΣΥΝΘΕΣΗ_ΔΕΙΚΤΩΝ!R17)</f>
        <v>6.7264827609505914E-3</v>
      </c>
      <c r="L18" s="10">
        <f>LN(ΣΥΝΘΕΣΗ_ΔΕΙΚΤΩΝ!D18/ΣΥΝΘΕΣΗ_ΔΕΙΚΤΩΝ!D17)</f>
        <v>5.803846819800269E-3</v>
      </c>
      <c r="M18" s="10">
        <f>LN(ΣΥΝΘΕΣΗ_ΔΕΙΚΤΩΝ!E18/ΣΥΝΘΕΣΗ_ΔΕΙΚΤΩΝ!E17)</f>
        <v>-7.0922283094917984E-3</v>
      </c>
      <c r="N18" s="10">
        <f>LN(ΣΥΝΘΕΣΗ_ΔΕΙΚΤΩΝ!C18/ΣΥΝΘΕΣΗ_ΔΕΙΚΤΩΝ!C17)</f>
        <v>-4.5859952986036026E-3</v>
      </c>
      <c r="O18" s="10">
        <f>LN(ΣΥΝΘΕΣΗ_ΔΕΙΚΤΩΝ!O18/ΣΥΝΘΕΣΗ_ΔΕΙΚΤΩΝ!O17)</f>
        <v>-4.3177960000563677E-3</v>
      </c>
    </row>
    <row r="19" spans="1:15" x14ac:dyDescent="0.25">
      <c r="A19" s="217" t="s">
        <v>133</v>
      </c>
      <c r="B19" s="217"/>
      <c r="C19" s="217"/>
      <c r="D19" s="217"/>
      <c r="E19" s="217"/>
      <c r="F19" s="217"/>
      <c r="G19" s="217"/>
      <c r="I19" s="5">
        <v>42852</v>
      </c>
      <c r="J19" s="10">
        <f>LN(ΣΥΝΘΕΣΗ_ΔΕΙΚΤΩΝ!P19/ΣΥΝΘΕΣΗ_ΔΕΙΚΤΩΝ!P18)</f>
        <v>5.5096558109694795E-3</v>
      </c>
      <c r="K19" s="10">
        <f>LN(ΣΥΝΘΕΣΗ_ΔΕΙΚΤΩΝ!R19/ΣΥΝΘΕΣΗ_ΔΕΙΚΤΩΝ!R18)</f>
        <v>-8.9787359652758712E-3</v>
      </c>
      <c r="L19" s="10">
        <f>LN(ΣΥΝΘΕΣΗ_ΔΕΙΚΤΩΝ!D19/ΣΥΝΘΕΣΗ_ΔΕΙΚΤΩΝ!D18)</f>
        <v>-1.1641575015485978E-2</v>
      </c>
      <c r="M19" s="10">
        <f>LN(ΣΥΝΘΕΣΗ_ΔΕΙΚΤΩΝ!E19/ΣΥΝΘΕΣΗ_ΔΕΙΚΤΩΝ!E18)</f>
        <v>1.4134510934904716E-2</v>
      </c>
      <c r="N19" s="10">
        <f>LN(ΣΥΝΘΕΣΗ_ΔΕΙΚΤΩΝ!C19/ΣΥΝΘΕΣΗ_ΔΕΙΚΤΩΝ!C18)</f>
        <v>-5.1085569437931083E-4</v>
      </c>
      <c r="O19" s="10">
        <f>LN(ΣΥΝΘΕΣΗ_ΔΕΙΚΤΩΝ!O19/ΣΥΝΘΕΣΗ_ΔΕΙΚΤΩΝ!O18)</f>
        <v>1.4413378107828957E-3</v>
      </c>
    </row>
    <row r="20" spans="1:15" x14ac:dyDescent="0.25">
      <c r="A20" s="185"/>
      <c r="B20" s="24" t="s">
        <v>15</v>
      </c>
      <c r="C20" s="24" t="s">
        <v>73</v>
      </c>
      <c r="D20" s="24" t="s">
        <v>3</v>
      </c>
      <c r="E20" s="24" t="s">
        <v>4</v>
      </c>
      <c r="F20" s="24" t="s">
        <v>2</v>
      </c>
      <c r="G20" s="24" t="s">
        <v>14</v>
      </c>
      <c r="I20" s="5">
        <v>42853</v>
      </c>
      <c r="J20" s="10">
        <f>LN(ΣΥΝΘΕΣΗ_ΔΕΙΚΤΩΝ!P20/ΣΥΝΘΕΣΗ_ΔΕΙΚΤΩΝ!P19)</f>
        <v>0</v>
      </c>
      <c r="K20" s="10">
        <f>LN(ΣΥΝΘΕΣΗ_ΔΕΙΚΤΩΝ!R20/ΣΥΝΘΕΣΗ_ΔΕΙΚΤΩΝ!R19)</f>
        <v>6.7415985669196732E-3</v>
      </c>
      <c r="L20" s="10">
        <f>LN(ΣΥΝΘΕΣΗ_ΔΕΙΚΤΩΝ!D20/ΣΥΝΘΕΣΗ_ΔΕΙΚΤΩΝ!D19)</f>
        <v>0</v>
      </c>
      <c r="M20" s="10">
        <f>LN(ΣΥΝΘΕΣΗ_ΔΕΙΚΤΩΝ!E20/ΣΥΝΘΕΣΗ_ΔΕΙΚΤΩΝ!E19)</f>
        <v>1.6701849617931572E-2</v>
      </c>
      <c r="N20" s="10">
        <f>LN(ΣΥΝΘΕΣΗ_ΔΕΙΚΤΩΝ!C20/ΣΥΝΘΕΣΗ_ΔΕΙΚΤΩΝ!C19)</f>
        <v>-1.5341347933482505E-3</v>
      </c>
      <c r="O20" s="10">
        <f>LN(ΣΥΝΘΕΣΗ_ΔΕΙΚΤΩΝ!O20/ΣΥΝΘΕΣΗ_ΔΕΙΚΤΩΝ!O19)</f>
        <v>-7.227553867621501E-3</v>
      </c>
    </row>
    <row r="21" spans="1:15" x14ac:dyDescent="0.25">
      <c r="A21" s="191" t="s">
        <v>15</v>
      </c>
      <c r="B21" s="168">
        <f>VARP('4.ΧΑΡΤΟΦΥΛΑΚΙΟ'!$J$3:$J$252)</f>
        <v>1.6733743059523033E-4</v>
      </c>
      <c r="C21" s="168">
        <f>B22</f>
        <v>5.114790131034054E-5</v>
      </c>
      <c r="D21" s="168">
        <f>B23</f>
        <v>2.3705844677439241E-5</v>
      </c>
      <c r="E21" s="168">
        <f>B24</f>
        <v>6.672575583357766E-5</v>
      </c>
      <c r="F21" s="168">
        <f>B25</f>
        <v>4.0315096036803445E-5</v>
      </c>
      <c r="G21" s="186">
        <f>B26</f>
        <v>3.6395097640230231E-5</v>
      </c>
      <c r="I21" s="5">
        <v>42857</v>
      </c>
      <c r="J21" s="10">
        <f>LN(ΣΥΝΘΕΣΗ_ΔΕΙΚΤΩΝ!P21/ΣΥΝΘΕΣΗ_ΔΕΙΚΤΩΝ!P20)</f>
        <v>-3.0119398906935716E-2</v>
      </c>
      <c r="K21" s="10">
        <f>LN(ΣΥΝΘΕΣΗ_ΔΕΙΚΤΩΝ!R21/ΣΥΝΘΕΣΗ_ΔΕΙΚΤΩΝ!R20)</f>
        <v>1.3348362823427209E-2</v>
      </c>
      <c r="L21" s="10">
        <f>LN(ΣΥΝΘΕΣΗ_ΔΕΙΚΤΩΝ!D21/ΣΥΝΘΕΣΗ_ΔΕΙΚΤΩΝ!D20)</f>
        <v>7.0011954589835612E-3</v>
      </c>
      <c r="M21" s="10">
        <f>LN(ΣΥΝΘΕΣΗ_ΔΕΙΚΤΩΝ!E21/ΣΥΝΘΕΣΗ_ΔΕΙΚΤΩΝ!E20)</f>
        <v>2.5887004139472623E-2</v>
      </c>
      <c r="N21" s="10">
        <f>LN(ΣΥΝΘΕΣΗ_ΔΕΙΚΤΩΝ!C21/ΣΥΝΘΕΣΗ_ΔΕΙΚΤΩΝ!C20)</f>
        <v>2.3268626939354269E-2</v>
      </c>
      <c r="O21" s="10">
        <f>LN(ΣΥΝΘΕΣΗ_ΔΕΙΚΤΩΝ!O21/ΣΥΝΘΕΣΗ_ΔΕΙΚΤΩΝ!O20)</f>
        <v>5.7862160568385194E-3</v>
      </c>
    </row>
    <row r="22" spans="1:15" x14ac:dyDescent="0.25">
      <c r="A22" s="191" t="s">
        <v>73</v>
      </c>
      <c r="B22" s="168">
        <v>5.114790131034054E-5</v>
      </c>
      <c r="C22" s="168">
        <f>VARP('4.ΧΑΡΤΟΦΥΛΑΚΙΟ'!$K$3:$K$252)</f>
        <v>1.7207447843658159E-4</v>
      </c>
      <c r="D22" s="168">
        <f>C23</f>
        <v>2.7417264624130106E-5</v>
      </c>
      <c r="E22" s="168">
        <f>C24</f>
        <v>5.0886499676661132E-5</v>
      </c>
      <c r="F22" s="168">
        <f>C25</f>
        <v>6.6415429064015457E-5</v>
      </c>
      <c r="G22" s="186">
        <f>C26</f>
        <v>4.6507221064799611E-5</v>
      </c>
      <c r="I22" s="5">
        <v>42858</v>
      </c>
      <c r="J22" s="10">
        <f>LN(ΣΥΝΘΕΣΗ_ΔΕΙΚΤΩΝ!P22/ΣΥΝΘΕΣΗ_ΔΕΙΚΤΩΝ!P21)</f>
        <v>1.2380574569554019E-2</v>
      </c>
      <c r="K22" s="10">
        <f>LN(ΣΥΝΘΕΣΗ_ΔΕΙΚΤΩΝ!R22/ΣΥΝΘΕΣΗ_ΔΕΙΚΤΩΝ!R21)</f>
        <v>2.6173795113912199E-2</v>
      </c>
      <c r="L22" s="10">
        <f>LN(ΣΥΝΘΕΣΗ_ΔΕΙΚΤΩΝ!D22/ΣΥΝΘΕΣΗ_ΔΕΙΚΤΩΝ!D21)</f>
        <v>3.2039353744616875E-2</v>
      </c>
      <c r="M22" s="10">
        <f>LN(ΣΥΝΘΕΣΗ_ΔΕΙΚΤΩΝ!E22/ΣΥΝΘΕΣΗ_ΔΕΙΚΤΩΝ!E21)</f>
        <v>3.4372187378724203E-2</v>
      </c>
      <c r="N22" s="10">
        <f>LN(ΣΥΝΘΕΣΗ_ΔΕΙΚΤΩΝ!C22/ΣΥΝΘΕΣΗ_ΔΕΙΚΤΩΝ!C21)</f>
        <v>4.8790164169432049E-2</v>
      </c>
      <c r="O22" s="10">
        <f>LN(ΣΥΝΘΕΣΗ_ΔΕΙΚΤΩΝ!O22/ΣΥΝΘΕΣΗ_ΔΕΙΚΤΩΝ!O21)</f>
        <v>1.0046008713027301E-2</v>
      </c>
    </row>
    <row r="23" spans="1:15" x14ac:dyDescent="0.25">
      <c r="A23" s="191" t="s">
        <v>3</v>
      </c>
      <c r="B23" s="168">
        <v>2.3705844677439241E-5</v>
      </c>
      <c r="C23" s="168">
        <v>2.7417264624130106E-5</v>
      </c>
      <c r="D23" s="168">
        <f>VARP('4.ΧΑΡΤΟΦΥΛΑΚΙΟ'!$L$3:$L$252)</f>
        <v>2.2798691994659463E-4</v>
      </c>
      <c r="E23" s="168">
        <f>D24</f>
        <v>5.9770925355673867E-5</v>
      </c>
      <c r="F23" s="168">
        <f>D25</f>
        <v>3.8401158251576103E-5</v>
      </c>
      <c r="G23" s="186">
        <f>D26</f>
        <v>2.598839030428325E-5</v>
      </c>
      <c r="I23" s="5">
        <v>42859</v>
      </c>
      <c r="J23" s="10">
        <f>LN(ΣΥΝΘΕΣΗ_ΔΕΙΚΤΩΝ!P23/ΣΥΝΘΕΣΗ_ΔΕΙΚΤΩΝ!P22)</f>
        <v>5.5772592981062153E-3</v>
      </c>
      <c r="K23" s="10">
        <f>LN(ΣΥΝΘΕΣΗ_ΔΕΙΚΤΩΝ!R23/ΣΥΝΘΕΣΗ_ΔΕΙΚΤΩΝ!R22)</f>
        <v>2.445629597752693E-2</v>
      </c>
      <c r="L23" s="10">
        <f>LN(ΣΥΝΘΕΣΗ_ΔΕΙΚΤΩΝ!D23/ΣΥΝΘΕΣΗ_ΔΕΙΚΤΩΝ!D22)</f>
        <v>2.2272635609123223E-2</v>
      </c>
      <c r="M23" s="10">
        <f>LN(ΣΥΝΘΕΣΗ_ΔΕΙΚΤΩΝ!E23/ΣΥΝΘΕΣΗ_ΔΕΙΚΤΩΝ!E22)</f>
        <v>2.1215839150272572E-2</v>
      </c>
      <c r="N23" s="10">
        <f>LN(ΣΥΝΘΕΣΗ_ΔΕΙΚΤΩΝ!C23/ΣΥΝΘΕΣΗ_ΔΕΙΚΤΩΝ!C22)</f>
        <v>2.0269371762062713E-2</v>
      </c>
      <c r="O23" s="10">
        <f>LN(ΣΥΝΘΕΣΗ_ΔΕΙΚΤΩΝ!O23/ΣΥΝΘΕΣΗ_ΔΕΙΚΤΩΝ!O22)</f>
        <v>2.5378494419283783E-2</v>
      </c>
    </row>
    <row r="24" spans="1:15" x14ac:dyDescent="0.25">
      <c r="A24" s="191" t="s">
        <v>4</v>
      </c>
      <c r="B24" s="168">
        <v>6.672575583357766E-5</v>
      </c>
      <c r="C24" s="168">
        <v>5.0886499676661132E-5</v>
      </c>
      <c r="D24" s="168">
        <v>5.9770925355673867E-5</v>
      </c>
      <c r="E24" s="168">
        <f>VARP('4.ΧΑΡΤΟΦΥΛΑΚΙΟ'!$M$3:$M$252)</f>
        <v>3.1676447400392517E-4</v>
      </c>
      <c r="F24" s="168">
        <f>E25</f>
        <v>9.3281490208738677E-5</v>
      </c>
      <c r="G24" s="186">
        <f>E26</f>
        <v>5.009012455700071E-5</v>
      </c>
      <c r="I24" s="5">
        <v>42860</v>
      </c>
      <c r="J24" s="10">
        <f>LN(ΣΥΝΘΕΣΗ_ΔΕΙΚΤΩΝ!P24/ΣΥΝΘΕΣΗ_ΔΕΙΚΤΩΝ!P23)</f>
        <v>9.9613441296729065E-3</v>
      </c>
      <c r="K24" s="10">
        <f>LN(ΣΥΝΘΕΣΗ_ΔΕΙΚΤΩΝ!R24/ΣΥΝΘΕΣΗ_ΔΕΙΚΤΩΝ!R23)</f>
        <v>4.1928782600361781E-3</v>
      </c>
      <c r="L24" s="10">
        <f>LN(ΣΥΝΘΕΣΗ_ΔΕΙΚΤΩΝ!D24/ΣΥΝΘΕΣΗ_ΔΕΙΚΤΩΝ!D23)</f>
        <v>5.0466961879436965E-2</v>
      </c>
      <c r="M24" s="10">
        <f>LN(ΣΥΝΘΕΣΗ_ΔΕΙΚΤΩΝ!E24/ΣΥΝΘΕΣΗ_ΔΕΙΚΤΩΝ!E23)</f>
        <v>1.1385322225125429E-2</v>
      </c>
      <c r="N24" s="10">
        <f>LN(ΣΥΝΘΕΣΗ_ΔΕΙΚΤΩΝ!C24/ΣΥΝΘΕΣΗ_ΔΕΙΚΤΩΝ!C23)</f>
        <v>1.2520451060928212E-2</v>
      </c>
      <c r="O24" s="10">
        <f>LN(ΣΥΝΘΕΣΗ_ΔΕΙΚΤΩΝ!O24/ΣΥΝΘΕΣΗ_ΔΕΙΚΤΩΝ!O23)</f>
        <v>2.732748151514236E-2</v>
      </c>
    </row>
    <row r="25" spans="1:15" ht="30" x14ac:dyDescent="0.25">
      <c r="A25" s="191" t="s">
        <v>2</v>
      </c>
      <c r="B25" s="168">
        <v>4.0315096036803445E-5</v>
      </c>
      <c r="C25" s="168">
        <v>6.6415429064015457E-5</v>
      </c>
      <c r="D25" s="168">
        <v>3.8401158251576103E-5</v>
      </c>
      <c r="E25" s="168">
        <v>9.3281490208738677E-5</v>
      </c>
      <c r="F25" s="168">
        <f>VARP('4.ΧΑΡΤΟΦΥΛΑΚΙΟ'!$N$3:$N$252)</f>
        <v>3.5418667069385211E-4</v>
      </c>
      <c r="G25" s="186">
        <f>F26</f>
        <v>5.3661889645205825E-5</v>
      </c>
      <c r="I25" s="5">
        <v>42863</v>
      </c>
      <c r="J25" s="10">
        <f>LN(ΣΥΝΘΕΣΗ_ΔΕΙΚΤΩΝ!P25/ΣΥΝΘΕΣΗ_ΔΕΙΚΤΩΝ!P24)</f>
        <v>1.746769304039078E-2</v>
      </c>
      <c r="K25" s="10">
        <f>LN(ΣΥΝΘΕΣΗ_ΔΕΙΚΤΩΝ!R25/ΣΥΝΘΕΣΗ_ΔΕΙΚΤΩΝ!R24)</f>
        <v>9.370188287584541E-3</v>
      </c>
      <c r="L25" s="10">
        <f>LN(ΣΥΝΘΕΣΗ_ΔΕΙΚΤΩΝ!D25/ΣΥΝΘΕΣΗ_ΔΕΙΚΤΩΝ!D24)</f>
        <v>-1.158517433522965E-2</v>
      </c>
      <c r="M25" s="10">
        <f>LN(ΣΥΝΘΕΣΗ_ΔΕΙΚΤΩΝ!E25/ΣΥΝΘΕΣΗ_ΔΕΙΚΤΩΝ!E24)</f>
        <v>9.3897403498391374E-3</v>
      </c>
      <c r="N25" s="10">
        <f>LN(ΣΥΝΘΕΣΗ_ΔΕΙΚΤΩΝ!C25/ΣΥΝΘΕΣΗ_ΔΕΙΚΤΩΝ!C24)</f>
        <v>-9.2593254127967123E-3</v>
      </c>
      <c r="O25" s="10">
        <f>LN(ΣΥΝΘΕΣΗ_ΔΕΙΚΤΩΝ!O25/ΣΥΝΘΕΣΗ_ΔΕΙΚΤΩΝ!O24)</f>
        <v>1.4791179974035401E-2</v>
      </c>
    </row>
    <row r="26" spans="1:15" x14ac:dyDescent="0.25">
      <c r="A26" s="192" t="s">
        <v>14</v>
      </c>
      <c r="B26" s="187">
        <v>3.6395097640230231E-5</v>
      </c>
      <c r="C26" s="187">
        <v>4.6507221064799611E-5</v>
      </c>
      <c r="D26" s="187">
        <v>2.598839030428325E-5</v>
      </c>
      <c r="E26" s="187">
        <v>5.009012455700071E-5</v>
      </c>
      <c r="F26" s="187">
        <v>5.3661889645205825E-5</v>
      </c>
      <c r="G26" s="188">
        <f>VARP('4.ΧΑΡΤΟΦΥΛΑΚΙΟ'!$O$3:$O$252)</f>
        <v>1.8122010789445021E-4</v>
      </c>
      <c r="I26" s="5">
        <v>42864</v>
      </c>
      <c r="J26" s="10">
        <f>LN(ΣΥΝΘΕΣΗ_ΔΕΙΚΤΩΝ!P26/ΣΥΝΘΕΣΗ_ΔΕΙΚΤΩΝ!P25)</f>
        <v>6.4725145056175196E-3</v>
      </c>
      <c r="K26" s="10">
        <f>LN(ΣΥΝΘΕΣΗ_ΔΕΙΚΤΩΝ!R26/ΣΥΝΘΕΣΗ_ΔΕΙΚΤΩΝ!R25)</f>
        <v>2.2541938094495607E-2</v>
      </c>
      <c r="L26" s="10">
        <f>LN(ΣΥΝΘΕΣΗ_ΔΕΙΚΤΩΝ!D26/ΣΥΝΘΕΣΗ_ΔΕΙΚΤΩΝ!D25)</f>
        <v>3.5383503889316659E-2</v>
      </c>
      <c r="M26" s="10">
        <f>LN(ΣΥΝΘΕΣΗ_ΔΕΙΚΤΩΝ!E26/ΣΥΝΘΕΣΗ_ΔΕΙΚΤΩΝ!E25)</f>
        <v>-6.2500203451714056E-3</v>
      </c>
      <c r="N26" s="10">
        <f>LN(ΣΥΝΘΕΣΗ_ΔΕΙΚΤΩΝ!C26/ΣΥΝΘΕΣΗ_ΔΕΙΚΤΩΝ!C25)</f>
        <v>-5.251803428344648E-2</v>
      </c>
      <c r="O26" s="10">
        <f>LN(ΣΥΝΘΕΣΗ_ΔΕΙΚΤΩΝ!O26/ΣΥΝΘΕΣΗ_ΔΕΙΚΤΩΝ!O25)</f>
        <v>1.0621448765234303E-2</v>
      </c>
    </row>
    <row r="27" spans="1:15" x14ac:dyDescent="0.25">
      <c r="I27" s="5">
        <v>42865</v>
      </c>
      <c r="J27" s="10">
        <f>LN(ΣΥΝΘΕΣΗ_ΔΕΙΚΤΩΝ!P27/ΣΥΝΘΕΣΗ_ΔΕΙΚΤΩΝ!P26)</f>
        <v>2.0224212462626096E-2</v>
      </c>
      <c r="K27" s="10">
        <f>LN(ΣΥΝΘΕΣΗ_ΔΕΙΚΤΩΝ!R27/ΣΥΝΘΕΣΗ_ΔΕΙΚΤΩΝ!R26)</f>
        <v>-2.0283982613926096E-3</v>
      </c>
      <c r="L27" s="10">
        <f>LN(ΣΥΝΘΕΣΗ_ΔΕΙΚΤΩΝ!D27/ΣΥΝΘΕΣΗ_ΔΕΙΚΤΩΝ!D26)</f>
        <v>-1.0230179920346257E-3</v>
      </c>
      <c r="M27" s="10">
        <f>LN(ΣΥΝΘΕΣΗ_ΔΕΙΚΤΩΝ!E27/ΣΥΝΘΕΣΗ_ΔΕΙΚΤΩΝ!E26)</f>
        <v>3.1298930089277868E-3</v>
      </c>
      <c r="N27" s="10">
        <f>LN(ΣΥΝΘΕΣΗ_ΔΕΙΚΤΩΝ!C27/ΣΥΝΘΕΣΗ_ΔΕΙΚΤΩΝ!C26)</f>
        <v>1.4598799421152631E-2</v>
      </c>
      <c r="O27" s="10">
        <f>LN(ΣΥΝΘΕΣΗ_ΔΕΙΚΤΩΝ!O27/ΣΥΝΘΕΣΗ_ΔΕΙΚΤΩΝ!O26)</f>
        <v>2.3364633952298087E-2</v>
      </c>
    </row>
    <row r="28" spans="1:15" x14ac:dyDescent="0.25">
      <c r="I28" s="5">
        <v>42866</v>
      </c>
      <c r="J28" s="10">
        <f>LN(ΣΥΝΘΕΣΗ_ΔΕΙΚΤΩΝ!P28/ΣΥΝΘΕΣΗ_ΔΕΙΚΤΩΝ!P27)</f>
        <v>2.6002505032607138E-2</v>
      </c>
      <c r="K28" s="10">
        <f>LN(ΣΥΝΘΕΣΗ_ΔΕΙΚΤΩΝ!R28/ΣΥΝΘΕΣΗ_ΔΕΙΚΤΩΝ!R27)</f>
        <v>9.0955654844851151E-3</v>
      </c>
      <c r="L28" s="10">
        <f>LN(ΣΥΝΘΕΣΗ_ΔΕΙΚΤΩΝ!D28/ΣΥΝΘΕΣΗ_ΔΕΙΚΤΩΝ!D27)</f>
        <v>-4.5010213813940131E-2</v>
      </c>
      <c r="M28" s="10">
        <f>LN(ΣΥΝΘΕΣΗ_ΔΕΙΚΤΩΝ!E28/ΣΥΝΘΕΣΗ_ΔΕΙΚΤΩΝ!E27)</f>
        <v>0</v>
      </c>
      <c r="N28" s="10">
        <f>LN(ΣΥΝΘΕΣΗ_ΔΕΙΚΤΩΝ!C28/ΣΥΝΘΕΣΗ_ΔΕΙΚΤΩΝ!C27)</f>
        <v>-1.4503265776464136E-3</v>
      </c>
      <c r="O28" s="10">
        <f>LN(ΣΥΝΘΕΣΗ_ΔΕΙΚΤΩΝ!O28/ΣΥΝΘΕΣΗ_ΔΕΙΚΤΩΝ!O27)</f>
        <v>-2.5836469610367456E-3</v>
      </c>
    </row>
    <row r="29" spans="1:15" ht="15.75" x14ac:dyDescent="0.25">
      <c r="A29" s="218" t="s">
        <v>134</v>
      </c>
      <c r="B29" s="218"/>
      <c r="C29" s="218"/>
      <c r="D29" s="218"/>
      <c r="I29" s="5">
        <v>42867</v>
      </c>
      <c r="J29" s="10">
        <f>LN(ΣΥΝΘΕΣΗ_ΔΕΙΚΤΩΝ!P29/ΣΥΝΘΕΣΗ_ΔΕΙΚΤΩΝ!P28)</f>
        <v>-4.1152321451066549E-3</v>
      </c>
      <c r="K29" s="10">
        <f>LN(ΣΥΝΘΕΣΗ_ΔΕΙΚΤΩΝ!R29/ΣΥΝΘΕΣΗ_ΔΕΙΚΤΩΝ!R28)</f>
        <v>6.018072325563166E-3</v>
      </c>
      <c r="L29" s="10">
        <f>LN(ΣΥΝΘΕΣΗ_ΔΕΙΚΤΩΝ!D29/ΣΥΝΘΕΣΗ_ΔΕΙΚΤΩΝ!D28)</f>
        <v>-3.597118062050475E-2</v>
      </c>
      <c r="M29" s="10">
        <f>LN(ΣΥΝΘΕΣΗ_ΔΕΙΚΤΩΝ!E29/ΣΥΝΘΕΣΗ_ΔΕΙΚΤΩΝ!E28)</f>
        <v>0</v>
      </c>
      <c r="N29" s="10">
        <f>LN(ΣΥΝΘΕΣΗ_ΔΕΙΚΤΩΝ!C29/ΣΥΝΘΕΣΗ_ΔΕΙΚΤΩΝ!C28)</f>
        <v>4.8262641943438564E-3</v>
      </c>
      <c r="O29" s="10">
        <f>LN(ΣΥΝΘΕΣΗ_ΔΕΙΚΤΩΝ!O29/ΣΥΝΘΕΣΗ_ΔΕΙΚΤΩΝ!O28)</f>
        <v>-1.9461203244194657E-2</v>
      </c>
    </row>
    <row r="30" spans="1:15" x14ac:dyDescent="0.25">
      <c r="A30" s="169" t="s">
        <v>37</v>
      </c>
      <c r="B30" s="169" t="s">
        <v>94</v>
      </c>
      <c r="C30" s="169" t="s">
        <v>124</v>
      </c>
      <c r="D30" s="170" t="s">
        <v>135</v>
      </c>
      <c r="I30" s="5">
        <v>42870</v>
      </c>
      <c r="J30" s="10">
        <f>LN(ΣΥΝΘΕΣΗ_ΔΕΙΚΤΩΝ!P30/ΣΥΝΘΕΣΗ_ΔΕΙΚΤΩΝ!P29)</f>
        <v>-1.0314596066622707E-3</v>
      </c>
      <c r="K30" s="10">
        <f>LN(ΣΥΝΘΕΣΗ_ΔΕΙΚΤΩΝ!R30/ΣΥΝΘΕΣΗ_ΔΕΙΚΤΩΝ!R29)</f>
        <v>-8.0321716972642666E-3</v>
      </c>
      <c r="L30" s="10">
        <f>LN(ΣΥΝΘΕΣΗ_ΔΕΙΚΤΩΝ!D30/ΣΥΝΘΕΣΗ_ΔΕΙΚΤΩΝ!D29)</f>
        <v>1.1092624542857557E-3</v>
      </c>
      <c r="M30" s="10">
        <f>LN(ΣΥΝΘΕΣΗ_ΔΕΙΚΤΩΝ!E30/ΣΥΝΘΕΣΗ_ΔΕΙΚΤΩΝ!E29)</f>
        <v>-6.2519539391836109E-4</v>
      </c>
      <c r="N30" s="10">
        <f>LN(ΣΥΝΘΕΣΗ_ΔΕΙΚΤΩΝ!C30/ΣΥΝΘΕΣΗ_ΔΕΙΚΤΩΝ!C29)</f>
        <v>-1.0648696945777218E-2</v>
      </c>
      <c r="O30" s="10">
        <f>LN(ΣΥΝΘΕΣΗ_ΔΕΙΚΤΩΝ!O30/ΣΥΝΘΕΣΗ_ΔΕΙΚΤΩΝ!O29)</f>
        <v>-2.6413116254018734E-3</v>
      </c>
    </row>
    <row r="31" spans="1:15" x14ac:dyDescent="0.25">
      <c r="A31" s="177">
        <v>1</v>
      </c>
      <c r="B31" s="190" t="s">
        <v>15</v>
      </c>
      <c r="C31" s="178">
        <f>C3*0.8</f>
        <v>9.6000000000000002E-2</v>
      </c>
      <c r="D31" s="179">
        <f>100000*C31</f>
        <v>9600</v>
      </c>
      <c r="I31" s="5">
        <v>42871</v>
      </c>
      <c r="J31" s="10">
        <f>LN(ΣΥΝΘΕΣΗ_ΔΕΙΚΤΩΝ!P31/ΣΥΝΘΕΣΗ_ΔΕΙΚΤΩΝ!P30)</f>
        <v>3.0911925696728796E-3</v>
      </c>
      <c r="K31" s="10">
        <f>LN(ΣΥΝΘΕΣΗ_ΔΕΙΚΤΩΝ!R31/ΣΥΝΘΕΣΗ_ΔΕΙΚΤΩΝ!R30)</f>
        <v>1.1027680677062645E-2</v>
      </c>
      <c r="L31" s="10">
        <f>LN(ΣΥΝΘΕΣΗ_ΔΕΙΚΤΩΝ!D31/ΣΥΝΘΕΣΗ_ΔΕΙΚΤΩΝ!D30)</f>
        <v>1.3216051391526462E-2</v>
      </c>
      <c r="M31" s="10">
        <f>LN(ΣΥΝΘΕΣΗ_ΔΕΙΚΤΩΝ!E31/ΣΥΝΘΕΣΗ_ΔΕΙΚΤΩΝ!E30)</f>
        <v>6.2519539391831804E-4</v>
      </c>
      <c r="N31" s="10">
        <f>LN(ΣΥΝΘΕΣΗ_ΔΕΙΚΤΩΝ!C31/ΣΥΝΘΕΣΗ_ΔΕΙΚΤΩΝ!C30)</f>
        <v>3.4436688269902128E-2</v>
      </c>
      <c r="O31" s="10">
        <f>LN(ΣΥΝΘΕΣΗ_ΔΕΙΚΤΩΝ!O31/ΣΥΝΘΕΣΗ_ΔΕΙΚΤΩΝ!O30)</f>
        <v>7.9030969829272553E-3</v>
      </c>
    </row>
    <row r="32" spans="1:15" x14ac:dyDescent="0.25">
      <c r="A32" s="177">
        <v>2</v>
      </c>
      <c r="B32" s="190" t="s">
        <v>73</v>
      </c>
      <c r="C32" s="178">
        <f t="shared" ref="C32:C36" si="0">C4*0.8</f>
        <v>8.0000000000000016E-2</v>
      </c>
      <c r="D32" s="179">
        <f t="shared" ref="D32:D37" si="1">100000*C32</f>
        <v>8000.0000000000018</v>
      </c>
      <c r="I32" s="5">
        <v>42872</v>
      </c>
      <c r="J32" s="10">
        <f>LN(ΣΥΝΘΕΣΗ_ΔΕΙΚΤΩΝ!P32/ΣΥΝΘΕΣΗ_ΔΕΙΚΤΩΝ!P31)</f>
        <v>-9.3023926623134485E-3</v>
      </c>
      <c r="K32" s="10">
        <f>LN(ΣΥΝΘΕΣΗ_ΔΕΙΚΤΩΝ!R32/ΣΥΝΘΕΣΗ_ΔΕΙΚΤΩΝ!R31)</f>
        <v>-8.0080508033427995E-3</v>
      </c>
      <c r="L32" s="10">
        <f>LN(ΣΥΝΘΕΣΗ_ΔΕΙΚΤΩΝ!D32/ΣΥΝΘΕΣΗ_ΔΕΙΚΤΩΝ!D31)</f>
        <v>0</v>
      </c>
      <c r="M32" s="10">
        <f>LN(ΣΥΝΘΕΣΗ_ΔΕΙΚΤΩΝ!E32/ΣΥΝΘΕΣΗ_ΔΕΙΚΤΩΝ!E31)</f>
        <v>-9.4192219164916397E-3</v>
      </c>
      <c r="N32" s="10">
        <f>LN(ΣΥΝΘΕΣΗ_ΔΕΙΚΤΩΝ!C32/ΣΥΝΘΕΣΗ_ΔΕΙΚΤΩΝ!C31)</f>
        <v>-8.0245887301248868E-3</v>
      </c>
      <c r="O32" s="10">
        <f>LN(ΣΥΝΘΕΣΗ_ΔΕΙΚΤΩΝ!O32/ΣΥΝΘΕΣΗ_ΔΕΙΚΤΩΝ!O31)</f>
        <v>-9.2263736084689501E-3</v>
      </c>
    </row>
    <row r="33" spans="1:15" x14ac:dyDescent="0.25">
      <c r="A33" s="177">
        <v>3</v>
      </c>
      <c r="B33" s="190" t="s">
        <v>3</v>
      </c>
      <c r="C33" s="178">
        <f t="shared" si="0"/>
        <v>0.10400000000000001</v>
      </c>
      <c r="D33" s="179">
        <f t="shared" si="1"/>
        <v>10400.000000000002</v>
      </c>
      <c r="I33" s="5">
        <v>42873</v>
      </c>
      <c r="J33" s="10">
        <f>LN(ΣΥΝΘΕΣΗ_ΔΕΙΚΤΩΝ!P33/ΣΥΝΘΕΣΗ_ΔΕΙΚΤΩΝ!P32)</f>
        <v>-1.3591427203539114E-2</v>
      </c>
      <c r="K33" s="10">
        <f>LN(ΣΥΝΘΕΣΗ_ΔΕΙΚΤΩΝ!R33/ΣΥΝΘΕΣΗ_ΔΕΙΚΤΩΝ!R32)</f>
        <v>-4.0282028286046639E-3</v>
      </c>
      <c r="L33" s="10">
        <f>LN(ΣΥΝΘΕΣΗ_ΔΕΙΚΤΩΝ!D33/ΣΥΝΘΕΣΗ_ΔΕΙΚΤΩΝ!D32)</f>
        <v>1.3043663192029398E-2</v>
      </c>
      <c r="M33" s="10">
        <f>LN(ΣΥΝΘΕΣΗ_ΔΕΙΚΤΩΝ!E33/ΣΥΝΘΕΣΗ_ΔΕΙΚΤΩΝ!E32)</f>
        <v>-3.1595602903684815E-3</v>
      </c>
      <c r="N33" s="10">
        <f>LN(ΣΥΝΘΕΣΗ_ΔΕΙΚΤΩΝ!C33/ΣΥΝΘΕΣΗ_ΔΕΙΚΤΩΝ!C32)</f>
        <v>-2.4467519442322817E-2</v>
      </c>
      <c r="O33" s="10">
        <f>LN(ΣΥΝΘΕΣΗ_ΔΕΙΚΤΩΝ!O33/ΣΥΝΘΕΣΗ_ΔΕΙΚΤΩΝ!O32)</f>
        <v>-7.9766442613574354E-3</v>
      </c>
    </row>
    <row r="34" spans="1:15" x14ac:dyDescent="0.25">
      <c r="A34" s="177">
        <v>4</v>
      </c>
      <c r="B34" s="190" t="s">
        <v>4</v>
      </c>
      <c r="C34" s="178">
        <f t="shared" si="0"/>
        <v>0.2</v>
      </c>
      <c r="D34" s="179">
        <f t="shared" si="1"/>
        <v>20000</v>
      </c>
      <c r="I34" s="5">
        <v>42874</v>
      </c>
      <c r="J34" s="10">
        <f>LN(ΣΥΝΘΕΣΗ_ΔΕΙΚΤΩΝ!P34/ΣΥΝΘΕΣΗ_ΔΕΙΚΤΩΝ!P33)</f>
        <v>-2.0202707317519355E-2</v>
      </c>
      <c r="K34" s="10">
        <f>LN(ΣΥΝΘΕΣΗ_ΔΕΙΚΤΩΝ!R34/ΣΥΝΘΕΣΗ_ΔΕΙΚΤΩΝ!R33)</f>
        <v>1.0040244985232505E-2</v>
      </c>
      <c r="L34" s="10">
        <f>LN(ΣΥΝΘΕΣΗ_ΔΕΙΚΤΩΝ!D34/ΣΥΝΘΕΣΗ_ΔΕΙΚΤΩΝ!D33)</f>
        <v>-5.6650348288564883E-2</v>
      </c>
      <c r="M34" s="10">
        <f>LN(ΣΥΝΘΕΣΗ_ΔΕΙΚΤΩΝ!E34/ΣΥΝΘΕΣΗ_ΔΕΙΚΤΩΝ!E33)</f>
        <v>0</v>
      </c>
      <c r="N34" s="10">
        <f>LN(ΣΥΝΘΕΣΗ_ΔΕΙΚΤΩΝ!C34/ΣΥΝΘΕΣΗ_ΔΕΙΚΤΩΝ!C33)</f>
        <v>9.1854646313833405E-3</v>
      </c>
      <c r="O34" s="10">
        <f>LN(ΣΥΝΘΕΣΗ_ΔΕΙΚΤΩΝ!O34/ΣΥΝΘΕΣΗ_ΔΕΙΚΤΩΝ!O33)</f>
        <v>1.8514149564143267E-2</v>
      </c>
    </row>
    <row r="35" spans="1:15" x14ac:dyDescent="0.25">
      <c r="A35" s="177">
        <v>5</v>
      </c>
      <c r="B35" s="190" t="s">
        <v>2</v>
      </c>
      <c r="C35" s="178">
        <f t="shared" si="0"/>
        <v>0.16000000000000003</v>
      </c>
      <c r="D35" s="179">
        <f t="shared" si="1"/>
        <v>16000.000000000004</v>
      </c>
      <c r="I35" s="5">
        <v>42877</v>
      </c>
      <c r="J35" s="10">
        <f>LN(ΣΥΝΘΕΣΗ_ΔΕΙΚΤΩΝ!P35/ΣΥΝΘΕΣΗ_ΔΕΙΚΤΩΝ!P34)</f>
        <v>3.5868824061918839E-2</v>
      </c>
      <c r="K35" s="10">
        <f>LN(ΣΥΝΘΕΣΗ_ΔΕΙΚΤΩΝ!R35/ΣΥΝΘΕΣΗ_ΔΕΙΚΤΩΝ!R34)</f>
        <v>2.8559301908460889E-2</v>
      </c>
      <c r="L35" s="10">
        <f>LN(ΣΥΝΘΕΣΗ_ΔΕΙΚΤΩΝ!D35/ΣΥΝΘΕΣΗ_ΔΕΙΚΤΩΝ!D34)</f>
        <v>0</v>
      </c>
      <c r="M35" s="10">
        <f>LN(ΣΥΝΘΕΣΗ_ΔΕΙΚΤΩΝ!E35/ΣΥΝΘΕΣΗ_ΔΕΙΚΤΩΝ!E34)</f>
        <v>1.2578782206859965E-2</v>
      </c>
      <c r="N35" s="10">
        <f>LN(ΣΥΝΘΕΣΗ_ΔΕΙΚΤΩΝ!C35/ΣΥΝΘΕΣΗ_ΔΕΙΚΤΩΝ!C34)</f>
        <v>-4.8134778306045038E-4</v>
      </c>
      <c r="O35" s="10">
        <f>LN(ΣΥΝΘΕΣΗ_ΔΕΙΚΤΩΝ!O35/ΣΥΝΘΕΣΗ_ΔΕΙΚΤΩΝ!O34)</f>
        <v>-6.5729170518422954E-3</v>
      </c>
    </row>
    <row r="36" spans="1:15" x14ac:dyDescent="0.25">
      <c r="A36" s="177">
        <v>6</v>
      </c>
      <c r="B36" s="190" t="s">
        <v>14</v>
      </c>
      <c r="C36" s="178">
        <f t="shared" si="0"/>
        <v>0.16000000000000003</v>
      </c>
      <c r="D36" s="179">
        <f t="shared" si="1"/>
        <v>16000.000000000004</v>
      </c>
      <c r="I36" s="5">
        <v>42878</v>
      </c>
      <c r="J36" s="10">
        <f>LN(ΣΥΝΘΕΣΗ_ΔΕΙΚΤΩΝ!P36/ΣΥΝΘΕΣΗ_ΔΕΙΚΤΩΝ!P35)</f>
        <v>-5.1948168771040228E-3</v>
      </c>
      <c r="K36" s="10">
        <f>LN(ΣΥΝΘΕΣΗ_ΔΕΙΚΤΩΝ!R36/ΣΥΝΘΕΣΗ_ΔΕΙΚΤΩΝ!R35)</f>
        <v>2.6821531194563139E-2</v>
      </c>
      <c r="L36" s="10">
        <f>LN(ΣΥΝΘΕΣΗ_ΔΕΙΚΤΩΝ!D36/ΣΥΝΘΕΣΗ_ΔΕΙΚΤΩΝ!D35)</f>
        <v>1.4747856634555679E-2</v>
      </c>
      <c r="M36" s="10">
        <f>LN(ΣΥΝΘΕΣΗ_ΔΕΙΚΤΩΝ!E36/ΣΥΝΘΕΣΗ_ΔΕΙΚΤΩΝ!E35)</f>
        <v>-7.5282664207915245E-3</v>
      </c>
      <c r="N36" s="10">
        <f>LN(ΣΥΝΘΕΣΗ_ΔΕΙΚΤΩΝ!C36/ΣΥΝΘΕΣΗ_ΔΕΙΚΤΩΝ!C35)</f>
        <v>-1.3084751743658444E-2</v>
      </c>
      <c r="O36" s="10">
        <f>LN(ΣΥΝΘΕΣΗ_ΔΕΙΚΤΩΝ!O36/ΣΥΝΘΕΣΗ_ΔΕΙΚΤΩΝ!O35)</f>
        <v>-1.7294564354801024E-2</v>
      </c>
    </row>
    <row r="37" spans="1:15" x14ac:dyDescent="0.25">
      <c r="A37" s="180">
        <v>7</v>
      </c>
      <c r="B37" s="189" t="s">
        <v>136</v>
      </c>
      <c r="C37" s="181">
        <v>0.2</v>
      </c>
      <c r="D37" s="182">
        <f t="shared" si="1"/>
        <v>20000</v>
      </c>
      <c r="I37" s="5">
        <v>42879</v>
      </c>
      <c r="J37" s="10">
        <f>LN(ΣΥΝΘΕΣΗ_ΔΕΙΚΤΩΝ!P37/ΣΥΝΘΕΣΗ_ΔΕΙΚΤΩΝ!P36)</f>
        <v>-3.0674007184814799E-2</v>
      </c>
      <c r="K37" s="10">
        <f>LN(ΣΥΝΘΕΣΗ_ΔΕΙΚΤΩΝ!R37/ΣΥΝΘΕΣΗ_ΔΕΙΚΤΩΝ!R36)</f>
        <v>-9.4562654800706613E-4</v>
      </c>
      <c r="L37" s="10">
        <f>LN(ΣΥΝΘΕΣΗ_ΔΕΙΚΤΩΝ!D37/ΣΥΝΘΕΣΗ_ΔΕΙΚΤΩΝ!D36)</f>
        <v>2.2497197340153245E-3</v>
      </c>
      <c r="M37" s="10">
        <f>LN(ΣΥΝΘΕΣΗ_ΔΕΙΚΤΩΝ!E37/ΣΥΝΘΕΣΗ_ΔΕΙΚΤΩΝ!E36)</f>
        <v>-1.2602396122877771E-3</v>
      </c>
      <c r="N37" s="10">
        <f>LN(ΣΥΝΘΕΣΗ_ΔΕΙΚΤΩΝ!C37/ΣΥΝΘΕΣΗ_ΔΕΙΚΤΩΝ!C36)</f>
        <v>-1.4742281737203431E-2</v>
      </c>
      <c r="O37" s="10">
        <f>LN(ΣΥΝΘΕΣΗ_ΔΕΙΚΤΩΝ!O37/ΣΥΝΘΕΣΗ_ΔΕΙΚΤΩΝ!O36)</f>
        <v>-1.2150817782512579E-2</v>
      </c>
    </row>
    <row r="38" spans="1:15" x14ac:dyDescent="0.25">
      <c r="A38" s="216"/>
      <c r="B38" s="216"/>
      <c r="C38" s="183">
        <f>SUM(C31:C37)</f>
        <v>1.0000000000000002</v>
      </c>
      <c r="D38" s="184">
        <f>SUM(D31:D37)</f>
        <v>100000</v>
      </c>
      <c r="I38" s="5">
        <v>42880</v>
      </c>
      <c r="J38" s="10">
        <f>LN(ΣΥΝΘΕΣΗ_ΔΕΙΚΤΩΝ!P38/ΣΥΝΘΕΣΗ_ΔΕΙΚΤΩΝ!P37)</f>
        <v>2.1254785268323109E-2</v>
      </c>
      <c r="K38" s="10">
        <f>LN(ΣΥΝΘΕΣΗ_ΔΕΙΚΤΩΝ!R38/ΣΥΝΘΕΣΗ_ΔΕΙΚΤΩΝ!R37)</f>
        <v>-9.5057749997007317E-3</v>
      </c>
      <c r="L38" s="10">
        <f>LN(ΣΥΝΘΕΣΗ_ΔΕΙΚΤΩΝ!D38/ΣΥΝΘΕΣΗ_ΔΕΙΚΤΩΝ!D37)</f>
        <v>0</v>
      </c>
      <c r="M38" s="10">
        <f>LN(ΣΥΝΘΕΣΗ_ΔΕΙΚΤΩΝ!E38/ΣΥΝΘΕΣΗ_ΔΕΙΚΤΩΝ!E37)</f>
        <v>8.1633106391610557E-3</v>
      </c>
      <c r="N38" s="10">
        <f>LN(ΣΥΝΘΕΣΗ_ΔΕΙΚΤΩΝ!C38/ΣΥΝΘΕΣΗ_ΔΕΙΚΤΩΝ!C37)</f>
        <v>-9.950330853168092E-3</v>
      </c>
      <c r="O38" s="10">
        <f>LN(ΣΥΝΘΕΣΗ_ΔΕΙΚΤΩΝ!O38/ΣΥΝΘΕΣΗ_ΔΕΙΚΤΩΝ!O37)</f>
        <v>-2.4614511864164842E-2</v>
      </c>
    </row>
    <row r="39" spans="1:15" x14ac:dyDescent="0.25">
      <c r="I39" s="5">
        <v>42881</v>
      </c>
      <c r="J39" s="10">
        <f>LN(ΣΥΝΘΕΣΗ_ΔΕΙΚΤΩΝ!P39/ΣΥΝΘΕΣΗ_ΔΕΙΚΤΩΝ!P38)</f>
        <v>2.1841741915048854E-2</v>
      </c>
      <c r="K39" s="10">
        <f>LN(ΣΥΝΘΕΣΗ_ΔΕΙΚΤΩΝ!R39/ΣΥΝΘΕΣΗ_ΔΕΙΚΤΩΝ!R38)</f>
        <v>-1.1527505171067496E-2</v>
      </c>
      <c r="L39" s="10">
        <f>LN(ΣΥΝΘΕΣΗ_ΔΕΙΚΤΩΝ!D39/ΣΥΝΘΕΣΗ_ΔΕΙΚΤΩΝ!D38)</f>
        <v>-1.0163836790005994E-2</v>
      </c>
      <c r="M39" s="10">
        <f>LN(ΣΥΝΘΕΣΗ_ΔΕΙΚΤΩΝ!E39/ΣΥΝΘΕΣΗ_ΔΕΙΚΤΩΝ!E38)</f>
        <v>-3.1318534837939337E-3</v>
      </c>
      <c r="N39" s="10">
        <f>LN(ΣΥΝΘΕΣΗ_ΔΕΙΚΤΩΝ!C39/ΣΥΝΘΕΣΗ_ΔΕΙΚΤΩΝ!C38)</f>
        <v>-1.816397062767118E-2</v>
      </c>
      <c r="O39" s="10">
        <f>LN(ΣΥΝΘΕΣΗ_ΔΕΙΚΤΩΝ!O39/ΣΥΝΘΕΣΗ_ΔΕΙΚΤΩΝ!O38)</f>
        <v>8.3183621205245688E-3</v>
      </c>
    </row>
    <row r="40" spans="1:15" x14ac:dyDescent="0.25">
      <c r="I40" s="5">
        <v>42884</v>
      </c>
      <c r="J40" s="10">
        <f>LN(ΣΥΝΘΕΣΗ_ΔΕΙΚΤΩΝ!P40/ΣΥΝΘΕΣΗ_ΔΕΙΚΤΩΝ!P39)</f>
        <v>-1.2422519998557209E-2</v>
      </c>
      <c r="K40" s="10">
        <f>LN(ΣΥΝΘΕΣΗ_ΔΕΙΚΤΩΝ!R40/ΣΥΝΘΕΣΗ_ΔΕΙΚΤΩΝ!R39)</f>
        <v>-1.9342365798308656E-3</v>
      </c>
      <c r="L40" s="10">
        <f>LN(ΣΥΝΘΕΣΗ_ΔΕΙΚΤΩΝ!D40/ΣΥΝΘΕΣΗ_ΔΕΙΚΤΩΝ!D39)</f>
        <v>1.016383679000604E-2</v>
      </c>
      <c r="M40" s="10">
        <f>LN(ΣΥΝΘΕΣΗ_ΔΕΙΚΤΩΝ!E40/ΣΥΝΘΕΣΗ_ΔΕΙΚΤΩΝ!E39)</f>
        <v>2.2333434450647737E-2</v>
      </c>
      <c r="N40" s="10">
        <f>LN(ΣΥΝΘΕΣΗ_ΔΕΙΚΤΩΝ!C40/ΣΥΝΘΕΣΗ_ΔΕΙΚΤΩΝ!C39)</f>
        <v>1.8163970627671121E-2</v>
      </c>
      <c r="O40" s="10">
        <f>LN(ΣΥΝΘΕΣΗ_ΔΕΙΚΤΩΝ!O40/ΣΥΝΘΕΣΗ_ΔΕΙΚΤΩΝ!O39)</f>
        <v>2.4413077425216711E-2</v>
      </c>
    </row>
    <row r="41" spans="1:15" x14ac:dyDescent="0.25">
      <c r="I41" s="5">
        <v>42885</v>
      </c>
      <c r="J41" s="10">
        <f>LN(ΣΥΝΘΕΣΗ_ΔΕΙΚΤΩΝ!P41/ΣΥΝΘΕΣΗ_ΔΕΙΚΤΩΝ!P40)</f>
        <v>1.0362787035546658E-2</v>
      </c>
      <c r="K41" s="10">
        <f>LN(ΣΥΝΘΕΣΗ_ΔΕΙΚΤΩΝ!R41/ΣΥΝΘΕΣΗ_ΔΕΙΚΤΩΝ!R40)</f>
        <v>-7.7745775471300396E-3</v>
      </c>
      <c r="L41" s="10">
        <f>LN(ΣΥΝΘΕΣΗ_ΔΕΙΚΤΩΝ!D41/ΣΥΝΘΕΣΗ_ΔΕΙΚΤΩΝ!D40)</f>
        <v>2.6609108727964507E-2</v>
      </c>
      <c r="M41" s="10">
        <f>LN(ΣΥΝΘΕΣΗ_ΔΕΙΚΤΩΝ!E41/ΣΥΝΘΕΣΗ_ΔΕΙΚΤΩΝ!E40)</f>
        <v>-9.2450581440512731E-3</v>
      </c>
      <c r="N41" s="10">
        <f>LN(ΣΥΝΘΕΣΗ_ΔΕΙΚΤΩΝ!C41/ΣΥΝΘΕΣΗ_ΔΕΙΚΤΩΝ!C40)</f>
        <v>4.4899052728520012E-3</v>
      </c>
      <c r="O41" s="10">
        <f>LN(ΣΥΝΘΕΣΗ_ΔΕΙΚΤΩΝ!O41/ΣΥΝΘΕΣΗ_ΔΕΙΚΤΩΝ!O40)</f>
        <v>2.9210786386302375E-2</v>
      </c>
    </row>
    <row r="42" spans="1:15" x14ac:dyDescent="0.25">
      <c r="I42" s="5">
        <v>42886</v>
      </c>
      <c r="J42" s="10">
        <f>LN(ΣΥΝΘΕΣΗ_ΔΕΙΚΤΩΝ!P42/ΣΥΝΘΕΣΗ_ΔΕΙΚΤΩΝ!P41)</f>
        <v>2.0408871631207252E-2</v>
      </c>
      <c r="K42" s="10">
        <f>LN(ΣΥΝΘΕΣΗ_ΔΕΙΚΤΩΝ!R42/ΣΥΝΘΕΣΗ_ΔΕΙΚΤΩΝ!R41)</f>
        <v>-9.8040000966208556E-3</v>
      </c>
      <c r="L42" s="10">
        <f>LN(ΣΥΝΘΕΣΗ_ΔΕΙΚΤΩΝ!D42/ΣΥΝΘΕΣΗ_ΔΕΙΚΤΩΝ!D41)</f>
        <v>-6.6729102517389824E-2</v>
      </c>
      <c r="M42" s="10">
        <f>LN(ΣΥΝΘΕΣΗ_ΔΕΙΚΤΩΝ!E42/ΣΥΝΘΕΣΗ_ΔΕΙΚΤΩΝ!E41)</f>
        <v>-2.4798524797824979E-3</v>
      </c>
      <c r="N42" s="10">
        <f>LN(ΣΥΝΘΕΣΗ_ΔΕΙΚΤΩΝ!C42/ΣΥΝΘΕΣΗ_ΔΕΙΚΤΩΝ!C41)</f>
        <v>-9.5024470963964158E-3</v>
      </c>
      <c r="O42" s="10">
        <f>LN(ΣΥΝΘΕΣΗ_ΔΕΙΚΤΩΝ!O42/ΣΥΝΘΕΣΗ_ΔΕΙΚΤΩΝ!O41)</f>
        <v>1.5451842847293635E-2</v>
      </c>
    </row>
    <row r="43" spans="1:15" x14ac:dyDescent="0.25">
      <c r="I43" s="5">
        <v>42887</v>
      </c>
      <c r="J43" s="10">
        <f>LN(ΣΥΝΘΕΣΗ_ΔΕΙΚΤΩΝ!P43/ΣΥΝΘΕΣΗ_ΔΕΙΚΤΩΝ!P42)</f>
        <v>-1.0152371464017962E-2</v>
      </c>
      <c r="K43" s="10">
        <f>LN(ΣΥΝΘΕΣΗ_ΔΕΙΚΤΩΝ!R43/ΣΥΝΘΕΣΗ_ΔΕΙΚΤΩΝ!R42)</f>
        <v>-9.9010709827115698E-3</v>
      </c>
      <c r="L43" s="10">
        <f>LN(ΣΥΝΘΕΣΗ_ΔΕΙΚΤΩΝ!D43/ΣΥΝΘΕΣΗ_ΔΕΙΚΤΩΝ!D42)</f>
        <v>3.7870274055409749E-2</v>
      </c>
      <c r="M43" s="10">
        <f>LN(ΣΥΝΘΕΣΗ_ΔΕΙΚΤΩΝ!E43/ΣΥΝΘΕΣΗ_ΔΕΙΚΤΩΝ!E42)</f>
        <v>-1.6270696865593372E-2</v>
      </c>
      <c r="N43" s="10">
        <f>LN(ΣΥΝΘΕΣΗ_ΔΕΙΚΤΩΝ!C43/ΣΥΝΘΕΣΗ_ΔΕΙΚΤΩΝ!C42)</f>
        <v>1.0045204260057121E-3</v>
      </c>
      <c r="O43" s="10">
        <f>LN(ΣΥΝΘΕΣΗ_ΔΕΙΚΤΩΝ!O43/ΣΥΝΘΕΣΗ_ΔΕΙΚΤΩΝ!O42)</f>
        <v>-8.9303641454684946E-3</v>
      </c>
    </row>
    <row r="44" spans="1:15" x14ac:dyDescent="0.25">
      <c r="I44" s="5">
        <v>42888</v>
      </c>
      <c r="J44" s="10">
        <f>LN(ΣΥΝΘΕΣΗ_ΔΕΙΚΤΩΝ!P44/ΣΥΝΘΕΣΗ_ΔΕΙΚΤΩΝ!P43)</f>
        <v>-2.0619287202735818E-2</v>
      </c>
      <c r="K44" s="10">
        <f>LN(ΣΥΝΘΕΣΗ_ΔΕΙΚΤΩΝ!R44/ΣΥΝΘΕΣΗ_ΔΕΙΚΤΩΝ!R43)</f>
        <v>-5.9880418446226691E-3</v>
      </c>
      <c r="L44" s="10">
        <f>LN(ΣΥΝΘΕΣΗ_ΔΕΙΚΤΩΝ!D44/ΣΥΝΘΕΣΗ_ΔΕΙΚΤΩΝ!D43)</f>
        <v>7.851975282685171E-3</v>
      </c>
      <c r="M44" s="10">
        <f>LN(ΣΥΝΘΕΣΗ_ΔΕΙΚΤΩΝ!E44/ΣΥΝΘΕΣΗ_ΔΕΙΚΤΩΝ!E43)</f>
        <v>-6.3291350516475123E-3</v>
      </c>
      <c r="N44" s="10">
        <f>LN(ΣΥΝΘΕΣΗ_ΔΕΙΚΤΩΝ!C44/ΣΥΝΘΕΣΗ_ΔΕΙΚΤΩΝ!C43)</f>
        <v>-3.5202450232527994E-3</v>
      </c>
      <c r="O44" s="10">
        <f>LN(ΣΥΝΘΕΣΗ_ΔΕΙΚΤΩΝ!O44/ΣΥΝΘΕΣΗ_ΔΕΙΚΤΩΝ!O43)</f>
        <v>2.933663275560933E-2</v>
      </c>
    </row>
    <row r="45" spans="1:15" x14ac:dyDescent="0.25">
      <c r="I45" s="5">
        <v>42892</v>
      </c>
      <c r="J45" s="10">
        <f>LN(ΣΥΝΘΕΣΗ_ΔΕΙΚΤΩΝ!P45/ΣΥΝΘΕΣΗ_ΔΕΙΚΤΩΝ!P44)</f>
        <v>-2.1053409197832267E-2</v>
      </c>
      <c r="K45" s="10">
        <f>LN(ΣΥΝΘΕΣΗ_ΔΕΙΚΤΩΝ!R45/ΣΥΝΘΕΣΗ_ΔΕΙΚΤΩΝ!R44)</f>
        <v>-1.00604470258414E-2</v>
      </c>
      <c r="L45" s="10">
        <f>LN(ΣΥΝΘΕΣΗ_ΔΕΙΚΤΩΝ!D45/ΣΥΝΘΕΣΗ_ΔΕΙΚΤΩΝ!D44)</f>
        <v>0</v>
      </c>
      <c r="M45" s="10">
        <f>LN(ΣΥΝΘΕΣΗ_ΔΕΙΚΤΩΝ!E45/ΣΥΝΘΕΣΗ_ΔΕΙΚΤΩΝ!E44)</f>
        <v>-8.2882208601022002E-3</v>
      </c>
      <c r="N45" s="10">
        <f>LN(ΣΥΝΘΕΣΗ_ΔΕΙΚΤΩΝ!C45/ΣΥΝΘΕΣΗ_ΔΕΙΚΤΩΝ!C44)</f>
        <v>-3.0272475187252223E-3</v>
      </c>
      <c r="O45" s="10">
        <f>LN(ΣΥΝΘΕΣΗ_ΔΕΙΚΤΩΝ!O45/ΣΥΝΘΕΣΗ_ΔΕΙΚΤΩΝ!O44)</f>
        <v>-1.2705036862668334E-2</v>
      </c>
    </row>
    <row r="46" spans="1:15" x14ac:dyDescent="0.25">
      <c r="I46" s="5">
        <v>42893</v>
      </c>
      <c r="J46" s="10">
        <f>LN(ΣΥΝΘΕΣΗ_ΔΕΙΚΤΩΝ!P46/ΣΥΝΘΕΣΗ_ΔΕΙΚΤΩΝ!P45)</f>
        <v>-1.0695289116747919E-2</v>
      </c>
      <c r="K46" s="10">
        <f>LN(ΣΥΝΘΕΣΗ_ΔΕΙΚΤΩΝ!R46/ΣΥΝΘΕΣΗ_ΔΕΙΚΤΩΝ!R45)</f>
        <v>-8.1218720573490704E-3</v>
      </c>
      <c r="L46" s="10">
        <f>LN(ΣΥΝΘΕΣΗ_ΔΕΙΚΤΩΝ!D46/ΣΥΝΘΕΣΗ_ΔΕΙΚΤΩΝ!D45)</f>
        <v>1.7719178985102932E-2</v>
      </c>
      <c r="M46" s="10">
        <f>LN(ΣΥΝΘΕΣΗ_ΔΕΙΚΤΩΝ!E46/ΣΥΝΘΕΣΗ_ΔΕΙΚΤΩΝ!E45)</f>
        <v>1.9187725746224146E-3</v>
      </c>
      <c r="N46" s="10">
        <f>LN(ΣΥΝΘΕΣΗ_ΔΕΙΚΤΩΝ!C46/ΣΥΝΘΕΣΗ_ΔΕΙΚΤΩΝ!C45)</f>
        <v>2.9867824971889605E-2</v>
      </c>
      <c r="O46" s="10">
        <f>LN(ΣΥΝΘΕΣΗ_ΔΕΙΚΤΩΝ!O46/ΣΥΝΘΕΣΗ_ΔΕΙΚΤΩΝ!O45)</f>
        <v>1.5226788293599554E-2</v>
      </c>
    </row>
    <row r="47" spans="1:15" x14ac:dyDescent="0.25">
      <c r="I47" s="5">
        <v>42894</v>
      </c>
      <c r="J47" s="10">
        <f>LN(ΣΥΝΘΕΣΗ_ΔΕΙΚΤΩΝ!P47/ΣΥΝΘΕΣΗ_ΔΕΙΚΤΩΝ!P46)</f>
        <v>5.3619431413853731E-3</v>
      </c>
      <c r="K47" s="10">
        <f>LN(ΣΥΝΘΕΣΗ_ΔΕΙΚΤΩΝ!R47/ΣΥΝΘΕΣΗ_ΔΕΙΚΤΩΝ!R46)</f>
        <v>6.0975798681183165E-3</v>
      </c>
      <c r="L47" s="10">
        <f>LN(ΣΥΝΘΕΣΗ_ΔΕΙΚΤΩΝ!D47/ΣΥΝΘΕΣΗ_ΔΕΙΚΤΩΝ!D46)</f>
        <v>-2.1978030824794268E-3</v>
      </c>
      <c r="M47" s="10">
        <f>LN(ΣΥΝΘΕΣΗ_ΔΕΙΚΤΩΝ!E47/ΣΥΝΘΕΣΗ_ΔΕΙΚΤΩΝ!E46)</f>
        <v>1.2698583337127343E-2</v>
      </c>
      <c r="N47" s="10">
        <f>LN(ΣΥΝΘΕΣΗ_ΔΕΙΚΤΩΝ!C47/ΣΥΝΘΕΣΗ_ΔΕΙΚΤΩΝ!C46)</f>
        <v>8.3028560006004042E-3</v>
      </c>
      <c r="O47" s="10">
        <f>LN(ΣΥΝΘΕΣΗ_ΔΕΙΚΤΩΝ!O47/ΣΥΝΘΕΣΗ_ΔΕΙΚΤΩΝ!O46)</f>
        <v>5.0245049807979315E-3</v>
      </c>
    </row>
    <row r="48" spans="1:15" x14ac:dyDescent="0.25">
      <c r="I48" s="5">
        <v>42895</v>
      </c>
      <c r="J48" s="10">
        <f>LN(ΣΥΝΘΕΣΗ_ΔΕΙΚΤΩΝ!P48/ΣΥΝΘΕΣΗ_ΔΕΙΚΤΩΝ!P47)</f>
        <v>-1.0752791776261737E-2</v>
      </c>
      <c r="K48" s="10">
        <f>LN(ΣΥΝΘΕΣΗ_ΔΕΙΚΤΩΝ!R48/ΣΥΝΘΕΣΗ_ΔΕΙΚΤΩΝ!R47)</f>
        <v>-1.2232568435634295E-2</v>
      </c>
      <c r="L48" s="10">
        <f>LN(ΣΥΝΘΕΣΗ_ΔΕΙΚΤΩΝ!D48/ΣΥΝΘΕΣΗ_ΔΕΙΚΤΩΝ!D47)</f>
        <v>-4.4101504775526171E-3</v>
      </c>
      <c r="M48" s="10">
        <f>LN(ΣΥΝΘΕΣΗ_ΔΕΙΚΤΩΝ!E48/ΣΥΝΘΕΣΗ_ΔΕΙΚΤΩΝ!E47)</f>
        <v>-9.5087879690273006E-3</v>
      </c>
      <c r="N48" s="10">
        <f>LN(ΣΥΝΘΕΣΗ_ΔΕΙΚΤΩΝ!C48/ΣΥΝΘΕΣΗ_ΔΕΙΚΤΩΝ!C47)</f>
        <v>-3.2627708856517647E-2</v>
      </c>
      <c r="O48" s="10">
        <f>LN(ΣΥΝΘΕΣΗ_ΔΕΙΚΤΩΝ!O48/ΣΥΝΘΕΣΗ_ΔΕΙΚΤΩΝ!O47)</f>
        <v>3.7518803391078815E-3</v>
      </c>
    </row>
    <row r="49" spans="9:15" x14ac:dyDescent="0.25">
      <c r="I49" s="5">
        <v>42898</v>
      </c>
      <c r="J49" s="10">
        <f>LN(ΣΥΝΘΕΣΗ_ΔΕΙΚΤΩΝ!P49/ΣΥΝΘΕΣΗ_ΔΕΙΚΤΩΝ!P48)</f>
        <v>2.6668247082161273E-2</v>
      </c>
      <c r="K49" s="10">
        <f>LN(ΣΥΝΘΕΣΗ_ΔΕΙΚΤΩΝ!R49/ΣΥΝΘΕΣΗ_ΔΕΙΚΤΩΝ!R48)</f>
        <v>2.0491810449354236E-3</v>
      </c>
      <c r="L49" s="10">
        <f>LN(ΣΥΝΘΕΣΗ_ΔΕΙΚΤΩΝ!D49/ΣΥΝΘΕΣΗ_ΔΕΙΚΤΩΝ!D48)</f>
        <v>7.7050463744051823E-3</v>
      </c>
      <c r="M49" s="10">
        <f>LN(ΣΥΝΘΕΣΗ_ΔΕΙΚΤΩΝ!E49/ΣΥΝΘΕΣΗ_ΔΕΙΚΤΩΝ!E48)</f>
        <v>1.8928009885518859E-2</v>
      </c>
      <c r="N49" s="10">
        <f>LN(ΣΥΝΘΕΣΗ_ΔΕΙΚΤΩΝ!C49/ΣΥΝΘΕΣΗ_ΔΕΙΚΤΩΝ!C48)</f>
        <v>8.5064310778001761E-3</v>
      </c>
      <c r="O49" s="10">
        <f>LN(ΣΥΝΘΕΣΗ_ΔΕΙΚΤΩΝ!O49/ΣΥΝΘΕΣΗ_ΔΕΙΚΤΩΝ!O48)</f>
        <v>2.4934559733455148E-3</v>
      </c>
    </row>
    <row r="50" spans="9:15" x14ac:dyDescent="0.25">
      <c r="I50" s="5">
        <v>42899</v>
      </c>
      <c r="J50" s="10">
        <f>LN(ΣΥΝΘΕΣΗ_ΔΕΙΚΤΩΝ!P50/ΣΥΝΘΕΣΗ_ΔΕΙΚΤΩΝ!P49)</f>
        <v>1.0471299867295437E-2</v>
      </c>
      <c r="K50" s="10">
        <f>LN(ΣΥΝΘΕΣΗ_ΔΕΙΚΤΩΝ!R50/ΣΥΝΘΕΣΗ_ΔΕΙΚΤΩΝ!R49)</f>
        <v>1.1196045705085216E-2</v>
      </c>
      <c r="L50" s="10">
        <f>LN(ΣΥΝΘΕΣΗ_ΔΕΙΚΤΩΝ!D50/ΣΥΝΘΕΣΗ_ΔΕΙΚΤΩΝ!D49)</f>
        <v>-1.8816271799475991E-2</v>
      </c>
      <c r="M50" s="10">
        <f>LN(ΣΥΝΘΕΣΗ_ΔΕΙΚΤΩΝ!E50/ΣΥΝΘΕΣΗ_ΔΕΙΚΤΩΝ!E49)</f>
        <v>0</v>
      </c>
      <c r="N50" s="10">
        <f>LN(ΣΥΝΘΕΣΗ_ΔΕΙΚΤΩΝ!C50/ΣΥΝΘΕΣΗ_ΔΕΙΚΤΩΝ!C49)</f>
        <v>9.9601601859632474E-4</v>
      </c>
      <c r="O50" s="10">
        <f>LN(ΣΥΝΘΕΣΗ_ΔΕΙΚΤΩΝ!O50/ΣΥΝΘΕΣΗ_ΔΕΙΚΤΩΝ!O49)</f>
        <v>-7.4990977605390837E-3</v>
      </c>
    </row>
    <row r="51" spans="9:15" x14ac:dyDescent="0.25">
      <c r="I51" s="5">
        <v>42900</v>
      </c>
      <c r="J51" s="10">
        <f>LN(ΣΥΝΘΕΣΗ_ΔΕΙΚΤΩΝ!P51/ΣΥΝΘΕΣΗ_ΔΕΙΚΤΩΝ!P50)</f>
        <v>-6.2696130135954852E-3</v>
      </c>
      <c r="K51" s="10">
        <f>LN(ΣΥΝΘΕΣΗ_ΔΕΙΚΤΩΝ!R51/ΣΥΝΘΕΣΗ_ΔΕΙΚΤΩΝ!R50)</f>
        <v>2.022245380767649E-3</v>
      </c>
      <c r="L51" s="10">
        <f>LN(ΣΥΝΘΕΣΗ_ΔΕΙΚΤΩΝ!D51/ΣΥΝΘΕΣΗ_ΔΕΙΚΤΩΝ!D50)</f>
        <v>1.2215587768124111E-2</v>
      </c>
      <c r="M51" s="10">
        <f>LN(ΣΥΝΘΕΣΗ_ΔΕΙΚΤΩΝ!E51/ΣΥΝΘΕΣΗ_ΔΕΙΚΤΩΝ!E50)</f>
        <v>8.7119406020215364E-3</v>
      </c>
      <c r="N51" s="10">
        <f>LN(ΣΥΝΘΕΣΗ_ΔΕΙΚΤΩΝ!C51/ΣΥΝΘΕΣΗ_ΔΕΙΚΤΩΝ!C50)</f>
        <v>1.2367211793570872E-2</v>
      </c>
      <c r="O51" s="10">
        <f>LN(ΣΥΝΘΕΣΗ_ΔΕΙΚΤΩΝ!O51/ΣΥΝΘΕΣΗ_ΔΕΙΚΤΩΝ!O50)</f>
        <v>-3.7707435327122584E-3</v>
      </c>
    </row>
    <row r="52" spans="9:15" x14ac:dyDescent="0.25">
      <c r="I52" s="5">
        <v>42901</v>
      </c>
      <c r="J52" s="10">
        <f>LN(ΣΥΝΘΕΣΗ_ΔΕΙΚΤΩΝ!P52/ΣΥΝΘΕΣΗ_ΔΕΙΚΤΩΝ!P51)</f>
        <v>1.4568415828290633E-2</v>
      </c>
      <c r="K52" s="10">
        <f>LN(ΣΥΝΘΕΣΗ_ΔΕΙΚΤΩΝ!R52/ΣΥΝΘΕΣΗ_ΔΕΙΚΤΩΝ!R51)</f>
        <v>-1.5267472130788421E-2</v>
      </c>
      <c r="L52" s="10">
        <f>LN(ΣΥΝΘΕΣΗ_ΔΕΙΚΤΩΝ!D52/ΣΥΝΘΕΣΗ_ΔΕΙΚΤΩΝ!D51)</f>
        <v>1.5334364000106524E-2</v>
      </c>
      <c r="M52" s="10">
        <f>LN(ΣΥΝΘΕΣΗ_ΔΕΙΚΤΩΝ!E52/ΣΥΝΘΕΣΗ_ΔΕΙΚΤΩΝ!E51)</f>
        <v>-8.7119406020215676E-3</v>
      </c>
      <c r="N52" s="10">
        <f>LN(ΣΥΝΘΕΣΗ_ΔΕΙΚΤΩΝ!C52/ΣΥΝΘΕΣΗ_ΔΕΙΚΤΩΝ!C51)</f>
        <v>-4.4345970678657531E-3</v>
      </c>
      <c r="O52" s="10">
        <f>LN(ΣΥΝΘΕΣΗ_ΔΕΙΚΤΩΝ!O52/ΣΥΝΘΕΣΗ_ΔΕΙΚΤΩΝ!O51)</f>
        <v>-1.394899614427325E-2</v>
      </c>
    </row>
    <row r="53" spans="9:15" x14ac:dyDescent="0.25">
      <c r="I53" s="5">
        <v>42902</v>
      </c>
      <c r="J53" s="10">
        <f>LN(ΣΥΝΘΕΣΗ_ΔΕΙΚΤΩΝ!P53/ΣΥΝΘΕΣΗ_ΔΕΙΚΤΩΝ!P52)</f>
        <v>2.2472855852058576E-2</v>
      </c>
      <c r="K53" s="10">
        <f>LN(ΣΥΝΘΕΣΗ_ΔΕΙΚΤΩΝ!R53/ΣΥΝΘΕΣΗ_ΔΕΙΚΤΩΝ!R52)</f>
        <v>2.431730765070643E-2</v>
      </c>
      <c r="L53" s="10">
        <f>LN(ΣΥΝΘΕΣΗ_ΔΕΙΚΤΩΝ!D53/ΣΥΝΘΕΣΗ_ΔΕΙΚΤΩΝ!D52)</f>
        <v>1.6172859245600968E-2</v>
      </c>
      <c r="M53" s="10">
        <f>LN(ΣΥΝΘΕΣΗ_ΔΕΙΚΤΩΝ!E53/ΣΥΝΘΕΣΗ_ΔΕΙΚΤΩΝ!E52)</f>
        <v>-4.1473248206575102E-2</v>
      </c>
      <c r="N53" s="10">
        <f>LN(ΣΥΝΘΕΣΗ_ΔΕΙΚΤΩΝ!C53/ΣΥΝΘΕΣΗ_ΔΕΙΚΤΩΝ!C52)</f>
        <v>8.8496152769826E-3</v>
      </c>
      <c r="O53" s="10">
        <f>LN(ΣΥΝΘΕΣΗ_ΔΕΙΚΤΩΝ!O53/ΣΥΝΘΕΣΗ_ΔΕΙΚΤΩΝ!O52)</f>
        <v>2.3972886615986989E-2</v>
      </c>
    </row>
    <row r="54" spans="9:15" x14ac:dyDescent="0.25">
      <c r="I54" s="5">
        <v>42905</v>
      </c>
      <c r="J54" s="10">
        <f>LN(ΣΥΝΘΕΣΗ_ΔΕΙΚΤΩΝ!P54/ΣΥΝΘΕΣΗ_ΔΕΙΚΤΩΝ!P53)</f>
        <v>9.0498355199178562E-3</v>
      </c>
      <c r="K54" s="10">
        <f>LN(ΣΥΝΘΕΣΗ_ΔΕΙΚΤΩΝ!R54/ΣΥΝΘΕΣΗ_ΔΕΙΚΤΩΝ!R53)</f>
        <v>2.8615667366556803E-2</v>
      </c>
      <c r="L54" s="10">
        <f>LN(ΣΥΝΘΕΣΗ_ΔΕΙΚΤΩΝ!D54/ΣΥΝΘΕΣΗ_ΔΕΙΚΤΩΝ!D53)</f>
        <v>3.8809275171752269E-2</v>
      </c>
      <c r="M54" s="10">
        <f>LN(ΣΥΝΘΕΣΗ_ΔΕΙΚΤΩΝ!E54/ΣΥΝΘΕΣΗ_ΔΕΙΚΤΩΝ!E53)</f>
        <v>2.7627841384521949E-2</v>
      </c>
      <c r="N54" s="10">
        <f>LN(ΣΥΝΘΕΣΗ_ΔΕΙΚΤΩΝ!C54/ΣΥΝΘΕΣΗ_ΔΕΙΚΤΩΝ!C53)</f>
        <v>2.178735418490723E-2</v>
      </c>
      <c r="O54" s="10">
        <f>LN(ΣΥΝΘΕΣΗ_ΔΕΙΚΤΩΝ!O54/ΣΥΝΘΕΣΗ_ΔΕΙΚΤΩΝ!O53)</f>
        <v>1.115806270342023E-2</v>
      </c>
    </row>
    <row r="55" spans="9:15" x14ac:dyDescent="0.25">
      <c r="I55" s="5">
        <v>42906</v>
      </c>
      <c r="J55" s="10">
        <f>LN(ΣΥΝΘΕΣΗ_ΔΕΙΚΤΩΝ!P55/ΣΥΝΘΕΣΗ_ΔΕΙΚΤΩΝ!P54)</f>
        <v>7.9761140700088176E-3</v>
      </c>
      <c r="K55" s="10">
        <f>LN(ΣΥΝΘΕΣΗ_ΔΕΙΚΤΩΝ!R55/ΣΥΝΘΕΣΗ_ΔΕΙΚΤΩΝ!R54)</f>
        <v>1.6401718383800903E-2</v>
      </c>
      <c r="L55" s="10">
        <f>LN(ΣΥΝΘΕΣΗ_ΔΕΙΚΤΩΝ!D55/ΣΥΝΘΕΣΗ_ΔΕΙΚΤΩΝ!D54)</f>
        <v>6.1538655743780656E-3</v>
      </c>
      <c r="M55" s="10">
        <f>LN(ΣΥΝΘΕΣΗ_ΔΕΙΚΤΩΝ!E55/ΣΥΝΘΕΣΗ_ΔΕΙΚΤΩΝ!E54)</f>
        <v>1.0715513813125356E-2</v>
      </c>
      <c r="N55" s="10">
        <f>LN(ΣΥΝΘΕΣΗ_ΔΕΙΚΤΩΝ!C55/ΣΥΝΘΕΣΗ_ΔΕΙΚΤΩΝ!C54)</f>
        <v>3.0190972279145731E-2</v>
      </c>
      <c r="O55" s="10">
        <f>LN(ΣΥΝΘΕΣΗ_ΔΕΙΚΤΩΝ!O55/ΣΥΝΘΕΣΗ_ΔΕΙΚΤΩΝ!O54)</f>
        <v>8.4709855264478006E-3</v>
      </c>
    </row>
    <row r="56" spans="9:15" x14ac:dyDescent="0.25">
      <c r="I56" s="5">
        <v>42907</v>
      </c>
      <c r="J56" s="10">
        <f>LN(ΣΥΝΘΕΣΗ_ΔΕΙΚΤΩΝ!P56/ΣΥΝΘΕΣΗ_ΔΕΙΚΤΩΝ!P55)</f>
        <v>-8.9776164070983107E-3</v>
      </c>
      <c r="K56" s="10">
        <f>LN(ΣΥΝΘΕΣΗ_ΔΕΙΚΤΩΝ!R56/ΣΥΝΘΕΣΗ_ΔΕΙΚΤΩΝ!R55)</f>
        <v>-4.7961722634929441E-3</v>
      </c>
      <c r="L56" s="10">
        <f>LN(ΣΥΝΘΕΣΗ_ΔΕΙΚΤΩΝ!D56/ΣΥΝΘΕΣΗ_ΔΕΙΚΤΩΝ!D55)</f>
        <v>-1.5456258236691577E-2</v>
      </c>
      <c r="M56" s="10">
        <f>LN(ΣΥΝΘΕΣΗ_ΔΕΙΚΤΩΝ!E56/ΣΥΝΘΕΣΗ_ΔΕΙΚΤΩΝ!E55)</f>
        <v>-3.1397200046676412E-3</v>
      </c>
      <c r="N56" s="10">
        <f>LN(ΣΥΝΘΕΣΗ_ΔΕΙΚΤΩΝ!C56/ΣΥΝΘΕΣΗ_ΔΕΙΚΤΩΝ!C55)</f>
        <v>-1.3950246391646497E-3</v>
      </c>
      <c r="O56" s="10">
        <f>LN(ΣΥΝΘΕΣΗ_ΔΕΙΚΤΩΝ!O56/ΣΥΝΘΕΣΗ_ΔΕΙΚΤΩΝ!O55)</f>
        <v>4.8780584534329936E-3</v>
      </c>
    </row>
    <row r="57" spans="9:15" x14ac:dyDescent="0.25">
      <c r="I57" s="5">
        <v>42908</v>
      </c>
      <c r="J57" s="10">
        <f>LN(ΣΥΝΘΕΣΗ_ΔΕΙΚΤΩΝ!P57/ΣΥΝΘΕΣΗ_ΔΕΙΚΤΩΝ!P56)</f>
        <v>2.0020026706729687E-3</v>
      </c>
      <c r="K57" s="10">
        <f>LN(ΣΥΝΘΕΣΗ_ΔΕΙΚΤΩΝ!R57/ΣΥΝΘΕΣΗ_ΔΕΙΚΤΩΝ!R56)</f>
        <v>2.750291888962678E-2</v>
      </c>
      <c r="L57" s="10">
        <f>LN(ΣΥΝΘΕΣΗ_ΔΕΙΚΤΩΝ!D57/ΣΥΝΘΕΣΗ_ΔΕΙΚΤΩΝ!D56)</f>
        <v>-9.3897403498392554E-3</v>
      </c>
      <c r="M57" s="10">
        <f>LN(ΣΥΝΘΕΣΗ_ΔΕΙΚΤΩΝ!E57/ΣΥΝΘΕΣΗ_ΔΕΙΚΤΩΝ!E56)</f>
        <v>-1.2586534071961774E-3</v>
      </c>
      <c r="N57" s="10">
        <f>LN(ΣΥΝΘΕΣΗ_ΔΕΙΚΤΩΝ!C57/ΣΥΝΘΕΣΗ_ΔΕΙΚΤΩΝ!C56)</f>
        <v>-3.3596724983337677E-2</v>
      </c>
      <c r="O57" s="10">
        <f>LN(ΣΥΝΘΕΣΗ_ΔΕΙΚΤΩΝ!O57/ΣΥΝΘΕΣΗ_ΔΕΙΚΤΩΝ!O56)</f>
        <v>1.4493007302566824E-2</v>
      </c>
    </row>
    <row r="58" spans="9:15" x14ac:dyDescent="0.25">
      <c r="I58" s="5">
        <v>42909</v>
      </c>
      <c r="J58" s="10">
        <f>LN(ΣΥΝΘΕΣΗ_ΔΕΙΚΤΩΝ!P58/ΣΥΝΘΕΣΗ_ΔΕΙΚΤΩΝ!P57)</f>
        <v>-2.0202707317519355E-2</v>
      </c>
      <c r="K58" s="10">
        <f>LN(ΣΥΝΘΕΣΗ_ΔΕΙΚΤΩΝ!R58/ΣΥΝΘΕΣΗ_ΔΕΙΚΤΩΝ!R57)</f>
        <v>1.0237409093220309E-2</v>
      </c>
      <c r="L58" s="10">
        <f>LN(ΣΥΝΘΕΣΗ_ΔΕΙΚΤΩΝ!D58/ΣΥΝΘΕΣΗ_ΔΕΙΚΤΩΝ!D57)</f>
        <v>5.22740343515173E-3</v>
      </c>
      <c r="M58" s="10">
        <f>LN(ΣΥΝΘΕΣΗ_ΔΕΙΚΤΩΝ!E58/ΣΥΝΘΕΣΗ_ΔΕΙΚΤΩΝ!E57)</f>
        <v>1.8873865307057287E-3</v>
      </c>
      <c r="N58" s="10">
        <f>LN(ΣΥΝΘΕΣΗ_ΔΕΙΚΤΩΝ!C58/ΣΥΝΘΕΣΗ_ΔΕΙΚΤΩΝ!C57)</f>
        <v>-3.857285399758042E-3</v>
      </c>
      <c r="O58" s="10">
        <f>LN(ΣΥΝΘΕΣΗ_ΔΕΙΚΤΩΝ!O58/ΣΥΝΘΕΣΗ_ΔΕΙΚΤΩΝ!O57)</f>
        <v>-1.1997601919040602E-3</v>
      </c>
    </row>
    <row r="59" spans="9:15" x14ac:dyDescent="0.25">
      <c r="I59" s="5">
        <v>42912</v>
      </c>
      <c r="J59" s="10">
        <f>LN(ΣΥΝΘΕΣΗ_ΔΕΙΚΤΩΝ!P59/ΣΥΝΘΕΣΗ_ΔΕΙΚΤΩΝ!P58)</f>
        <v>3.0565484825488742E-3</v>
      </c>
      <c r="K59" s="10">
        <f>LN(ΣΥΝΘΕΣΗ_ΔΕΙΚΤΩΝ!R59/ΣΥΝΘΕΣΗ_ΔΕΙΚΤΩΝ!R58)</f>
        <v>-3.710579396535713E-3</v>
      </c>
      <c r="L59" s="10">
        <f>LN(ΣΥΝΘΕΣΗ_ΔΕΙΚΤΩΝ!D59/ΣΥΝΘΕΣΗ_ΔΕΙΚΤΩΝ!D58)</f>
        <v>-2.0011199619388617E-2</v>
      </c>
      <c r="M59" s="10">
        <f>LN(ΣΥΝΘΕΣΗ_ΔΕΙΚΤΩΝ!E59/ΣΥΝΘΕΣΗ_ΔΕΙΚΤΩΝ!E58)</f>
        <v>5.6408798900857062E-3</v>
      </c>
      <c r="N59" s="10">
        <f>LN(ΣΥΝΘΕΣΗ_ΔΕΙΚΤΩΝ!C59/ΣΥΝΘΕΣΗ_ΔΕΙΚΤΩΝ!C58)</f>
        <v>2.2923639901937024E-2</v>
      </c>
      <c r="O59" s="10">
        <f>LN(ΣΥΝΘΕΣΗ_ΔΕΙΚΤΩΝ!O59/ΣΥΝΘΕΣΗ_ΔΕΙΚΤΩΝ!O58)</f>
        <v>-2.307327616430236E-2</v>
      </c>
    </row>
    <row r="60" spans="9:15" x14ac:dyDescent="0.25">
      <c r="I60" s="5">
        <v>42913</v>
      </c>
      <c r="J60" s="10">
        <f>LN(ΣΥΝΘΕΣΗ_ΔΕΙΚΤΩΝ!P60/ΣΥΝΘΕΣΗ_ΔΕΙΚΤΩΝ!P59)</f>
        <v>1.6145658501386891E-2</v>
      </c>
      <c r="K60" s="10">
        <f>LN(ΣΥΝΘΕΣΗ_ΔΕΙΚΤΩΝ!R60/ΣΥΝΘΕΣΗ_ΔΕΙΚΤΩΝ!R59)</f>
        <v>-1.0275662578204187E-2</v>
      </c>
      <c r="L60" s="10">
        <f>LN(ΣΥΝΘΕΣΗ_ΔΕΙΚΤΩΝ!D60/ΣΥΝΘΕΣΗ_ΔΕΙΚΤΩΝ!D59)</f>
        <v>-2.3682484643559206E-2</v>
      </c>
      <c r="M60" s="10">
        <f>LN(ΣΥΝΘΕΣΗ_ΔΕΙΚΤΩΝ!E60/ΣΥΝΘΕΣΗ_ΔΕΙΚΤΩΝ!E59)</f>
        <v>7.4720148387010564E-3</v>
      </c>
      <c r="N60" s="10">
        <f>LN(ΣΥΝΘΕΣΗ_ΔΕΙΚΤΩΝ!C60/ΣΥΝΘΕΣΗ_ΔΕΙΚΤΩΝ!C59)</f>
        <v>1.3133397029292171E-2</v>
      </c>
      <c r="O60" s="10">
        <f>LN(ΣΥΝΘΕΣΗ_ΔΕΙΚΤΩΝ!O60/ΣΥΝΘΕΣΗ_ΔΕΙΚΤΩΝ!O59)</f>
        <v>1.2277472383223377E-3</v>
      </c>
    </row>
    <row r="61" spans="9:15" x14ac:dyDescent="0.25">
      <c r="I61" s="5">
        <v>42914</v>
      </c>
      <c r="J61" s="10">
        <f>LN(ΣΥΝΘΕΣΗ_ΔΕΙΚΤΩΝ!P61/ΣΥΝΘΕΣΗ_ΔΕΙΚΤΩΝ!P60)</f>
        <v>1.000500333583622E-3</v>
      </c>
      <c r="K61" s="10">
        <f>LN(ΣΥΝΘΕΣΗ_ΔΕΙΚΤΩΝ!R61/ΣΥΝΘΕΣΗ_ΔΕΙΚΤΩΝ!R60)</f>
        <v>6.5512634872217281E-3</v>
      </c>
      <c r="L61" s="10">
        <f>LN(ΣΥΝΘΕΣΗ_ΔΕΙΚΤΩΝ!D61/ΣΥΝΘΕΣΗ_ΔΕΙΚΤΩΝ!D60)</f>
        <v>7.5963468919347764E-3</v>
      </c>
      <c r="M61" s="10">
        <f>LN(ΣΥΝΘΕΣΗ_ΔΕΙΚΤΩΝ!E61/ΣΥΝΘΕΣΗ_ΔΕΙΚΤΩΝ!E60)</f>
        <v>-1.3112894728786774E-2</v>
      </c>
      <c r="N61" s="10">
        <f>LN(ΣΥΝΘΕΣΗ_ΔΕΙΚΤΩΝ!C61/ΣΥΝΘΕΣΗ_ΔΕΙΚΤΩΝ!C60)</f>
        <v>-2.332634600960995E-3</v>
      </c>
      <c r="O61" s="10">
        <f>LN(ΣΥΝΘΕΣΗ_ΔΕΙΚΤΩΝ!O61/ΣΥΝΘΕΣΗ_ΔΕΙΚΤΩΝ!O60)</f>
        <v>2.1845528925979858E-2</v>
      </c>
    </row>
    <row r="62" spans="9:15" x14ac:dyDescent="0.25">
      <c r="I62" s="5">
        <v>42915</v>
      </c>
      <c r="J62" s="10">
        <f>LN(ΣΥΝΘΕΣΗ_ΔΕΙΚΤΩΝ!P62/ΣΥΝΘΕΣΗ_ΔΕΙΚΤΩΝ!P61)</f>
        <v>-5.0125418235443982E-3</v>
      </c>
      <c r="K62" s="10">
        <f>LN(ΣΥΝΘΕΣΗ_ΔΕΙΚΤΩΝ!R62/ΣΥΝΘΕΣΗ_ΔΕΙΚΤΩΝ!R61)</f>
        <v>-2.0735898479178276E-2</v>
      </c>
      <c r="L62" s="10">
        <f>LN(ΣΥΝΘΕΣΗ_ΔΕΙΚΤΩΝ!D62/ΣΥΝΘΕΣΗ_ΔΕΙΚΤΩΝ!D61)</f>
        <v>-5.4200674693392556E-3</v>
      </c>
      <c r="M62" s="10">
        <f>LN(ΣΥΝΘΕΣΗ_ΔΕΙΚΤΩΝ!E62/ΣΥΝΘΕΣΗ_ΔΕΙΚΤΩΝ!E61)</f>
        <v>5.6408798900857062E-3</v>
      </c>
      <c r="N62" s="10">
        <f>LN(ΣΥΝΘΕΣΗ_ΔΕΙΚΤΩΝ!C62/ΣΥΝΘΕΣΗ_ΔΕΙΚΤΩΝ!C61)</f>
        <v>-1.9335664878168384E-2</v>
      </c>
      <c r="O62" s="10">
        <f>LN(ΣΥΝΘΕΣΗ_ΔΕΙΚΤΩΝ!O62/ΣΥΝΘΕΣΗ_ΔΕΙΚΤΩΝ!O61)</f>
        <v>2.3980826840128461E-3</v>
      </c>
    </row>
    <row r="63" spans="9:15" x14ac:dyDescent="0.25">
      <c r="I63" s="5">
        <v>42916</v>
      </c>
      <c r="J63" s="10">
        <f>LN(ΣΥΝΘΕΣΗ_ΔΕΙΚΤΩΝ!P63/ΣΥΝΘΕΣΗ_ΔΕΙΚΤΩΝ!P62)</f>
        <v>-5.0377940299570698E-3</v>
      </c>
      <c r="K63" s="10">
        <f>LN(ΣΥΝΘΕΣΗ_ΔΕΙΚΤΩΝ!R63/ΣΥΝΘΕΣΗ_ΔΕΙΚΤΩΝ!R62)</f>
        <v>3.8022859497384787E-3</v>
      </c>
      <c r="L63" s="10">
        <f>LN(ΣΥΝΘΕΣΗ_ΔΕΙΚΤΩΝ!D63/ΣΥΝΘΕΣΗ_ΔΕΙΚΤΩΝ!D62)</f>
        <v>-5.4496047675645911E-3</v>
      </c>
      <c r="M63" s="10">
        <f>LN(ΣΥΝΘΕΣΗ_ΔΕΙΚΤΩΝ!E63/ΣΥΝΘΕΣΗ_ΔΕΙΚΤΩΝ!E62)</f>
        <v>0</v>
      </c>
      <c r="N63" s="10">
        <f>LN(ΣΥΝΘΕΣΗ_ΔΕΙΚΤΩΝ!C63/ΣΥΝΘΕΣΗ_ΔΕΙΚΤΩΝ!C62)</f>
        <v>1.8868484304382736E-2</v>
      </c>
      <c r="O63" s="10">
        <f>LN(ΣΥΝΘΕΣΗ_ΔΕΙΚΤΩΝ!O63/ΣΥΝΘΕΣΗ_ΔΕΙΚΤΩΝ!O62)</f>
        <v>-1.3261194941383685E-2</v>
      </c>
    </row>
    <row r="64" spans="9:15" x14ac:dyDescent="0.25">
      <c r="I64" s="5">
        <v>42919</v>
      </c>
      <c r="J64" s="10">
        <f>LN(ΣΥΝΘΕΣΗ_ΔΕΙΚΤΩΝ!P64/ΣΥΝΘΕΣΗ_ΔΕΙΚΤΩΝ!P63)</f>
        <v>9.0498355199178562E-3</v>
      </c>
      <c r="K64" s="10">
        <f>LN(ΣΥΝΘΕΣΗ_ΔΕΙΚΤΩΝ!R64/ΣΥΝΘΕΣΗ_ΔΕΙΚΤΩΝ!R63)</f>
        <v>2.1586948055081063E-2</v>
      </c>
      <c r="L64" s="10">
        <f>LN(ΣΥΝΘΕΣΗ_ΔΕΙΚΤΩΝ!D64/ΣΥΝΘΕΣΗ_ΔΕΙΚΤΩΝ!D63)</f>
        <v>-1.2094704883344966E-2</v>
      </c>
      <c r="M64" s="10">
        <f>LN(ΣΥΝΘΕΣΗ_ΔΕΙΚΤΩΝ!E64/ΣΥΝΘΕΣΗ_ΔΕΙΚΤΩΝ!E63)</f>
        <v>-6.2696130135953742E-3</v>
      </c>
      <c r="N64" s="10">
        <f>LN(ΣΥΝΘΕΣΗ_ΔΕΙΚΤΩΝ!C64/ΣΥΝΘΕΣΗ_ΔΕΙΚΤΩΝ!C63)</f>
        <v>-1.5540694211708094E-2</v>
      </c>
      <c r="O64" s="10">
        <f>LN(ΣΥΝΘΕΣΗ_ΔΕΙΚΤΩΝ!O64/ΣΥΝΘΕΣΗ_ΔΕΙΚΤΩΝ!O63)</f>
        <v>-1.0982416668608929E-2</v>
      </c>
    </row>
    <row r="65" spans="9:15" x14ac:dyDescent="0.25">
      <c r="I65" s="5">
        <v>42920</v>
      </c>
      <c r="J65" s="10">
        <f>LN(ΣΥΝΘΕΣΗ_ΔΕΙΚΤΩΝ!P65/ΣΥΝΘΕΣΗ_ΔΕΙΚΤΩΝ!P64)</f>
        <v>-1.2084739215071999E-2</v>
      </c>
      <c r="K65" s="10">
        <f>LN(ΣΥΝΘΕΣΗ_ΔΕΙΚΤΩΝ!R65/ΣΥΝΘΕΣΗ_ΔΕΙΚΤΩΝ!R64)</f>
        <v>-7.4557661313433008E-3</v>
      </c>
      <c r="L65" s="10">
        <f>LN(ΣΥΝΘΕΣΗ_ΔΕΙΚΤΩΝ!D65/ΣΥΝΘΕΣΗ_ΔΕΙΚΤΩΝ!D64)</f>
        <v>-1.0005642117321058E-2</v>
      </c>
      <c r="M65" s="10">
        <f>LN(ΣΥΝΘΕΣΗ_ΔΕΙΚΤΩΝ!E65/ΣΥΝΘΕΣΗ_ΔΕΙΚΤΩΝ!E64)</f>
        <v>-3.0653741091002402E-2</v>
      </c>
      <c r="N65" s="10">
        <f>LN(ΣΥΝΘΕΣΗ_ΔΕΙΚΤΩΝ!C65/ΣΥΝΘΕΣΗ_ΔΕΙΚΤΩΝ!C64)</f>
        <v>-3.327790092674691E-3</v>
      </c>
      <c r="O65" s="10">
        <f>LN(ΣΥΝΘΕΣΗ_ΔΕΙΚΤΩΝ!O65/ΣΥΝΘΕΣΗ_ΔΕΙΚΤΩΝ!O64)</f>
        <v>0</v>
      </c>
    </row>
    <row r="66" spans="9:15" x14ac:dyDescent="0.25">
      <c r="I66" s="5">
        <v>42921</v>
      </c>
      <c r="J66" s="10">
        <f>LN(ΣΥΝΘΕΣΗ_ΔΕΙΚΤΩΝ!P66/ΣΥΝΘΕΣΗ_ΔΕΙΚΤΩΝ!P65)</f>
        <v>1.3085239548655534E-2</v>
      </c>
      <c r="K66" s="10">
        <f>LN(ΣΥΝΘΕΣΗ_ΔΕΙΚΤΩΝ!R66/ΣΥΝΘΕΣΗ_ΔΕΙΚΤΩΝ!R65)</f>
        <v>6.5268296966846011E-3</v>
      </c>
      <c r="L66" s="10">
        <f>LN(ΣΥΝΘΕΣΗ_ΔΕΙΚΤΩΝ!D66/ΣΥΝΘΕΣΗ_ΔΕΙΚΤΩΝ!D65)</f>
        <v>2.3192646399274926E-2</v>
      </c>
      <c r="M66" s="10">
        <f>LN(ΣΥΝΘΕΣΗ_ΔΕΙΚΤΩΝ!E66/ΣΥΝΘΕΣΗ_ΔΕΙΚΤΩΝ!E65)</f>
        <v>2.1809716294549558E-2</v>
      </c>
      <c r="N66" s="10">
        <f>LN(ΣΥΝΘΕΣΗ_ΔΕΙΚΤΩΝ!C66/ΣΥΝΘΕΣΗ_ΔΕΙΚΤΩΝ!C65)</f>
        <v>2.1202207650602906E-2</v>
      </c>
      <c r="O66" s="10">
        <f>LN(ΣΥΝΘΕΣΗ_ΔΕΙΚΤΩΝ!O66/ΣΥΝΘΕΣΗ_ΔΕΙΚΤΩΝ!O65)</f>
        <v>2.3045289117883918E-2</v>
      </c>
    </row>
    <row r="67" spans="9:15" x14ac:dyDescent="0.25">
      <c r="I67" s="5">
        <v>42922</v>
      </c>
      <c r="J67" s="10">
        <f>LN(ΣΥΝΘΕΣΗ_ΔΕΙΚΤΩΝ!P67/ΣΥΝΘΕΣΗ_ΔΕΙΚΤΩΝ!P66)</f>
        <v>1.3902905168991434E-2</v>
      </c>
      <c r="K67" s="10">
        <f>LN(ΣΥΝΘΕΣΗ_ΔΕΙΚΤΩΝ!R67/ΣΥΝΘΕΣΗ_ΔΕΙΚΤΩΝ!R66)</f>
        <v>-5.5918132657779415E-3</v>
      </c>
      <c r="L67" s="10">
        <f>LN(ΣΥΝΘΕΣΗ_ΔΕΙΚΤΩΝ!D67/ΣΥΝΘΕΣΗ_ΔΕΙΚΤΩΝ!D66)</f>
        <v>4.3573053689556262E-3</v>
      </c>
      <c r="M67" s="10">
        <f>LN(ΣΥΝΘΕΣΗ_ΔΕΙΚΤΩΝ!E67/ΣΥΝΘΕΣΗ_ΔΕΙΚΤΩΝ!E66)</f>
        <v>-3.8143720754706774E-3</v>
      </c>
      <c r="N67" s="10">
        <f>LN(ΣΥΝΘΕΣΗ_ΔΕΙΚΤΩΝ!C67/ΣΥΝΘΕΣΗ_ΔΕΙΚΤΩΝ!C66)</f>
        <v>2.0761991448429225E-2</v>
      </c>
      <c r="O67" s="10">
        <f>LN(ΣΥΝΘΕΣΗ_ΔΕΙΚΤΩΝ!O67/ΣΥΝΘΕΣΗ_ΔΕΙΚΤΩΝ!O66)</f>
        <v>-4.8077015681030092E-3</v>
      </c>
    </row>
    <row r="68" spans="9:15" x14ac:dyDescent="0.25">
      <c r="I68" s="5">
        <v>42923</v>
      </c>
      <c r="J68" s="10">
        <f>LN(ΣΥΝΘΕΣΗ_ΔΕΙΚΤΩΝ!P68/ΣΥΝΘΕΣΗ_ΔΕΙΚΤΩΝ!P67)</f>
        <v>-9.8667990244509745E-4</v>
      </c>
      <c r="K68" s="10">
        <f>LN(ΣΥΝΘΕΣΗ_ΔΕΙΚΤΩΝ!R68/ΣΥΝΘΕΣΗ_ΔΕΙΚΤΩΝ!R67)</f>
        <v>-1.0333581854545299E-2</v>
      </c>
      <c r="L68" s="10">
        <f>LN(ΣΥΝΘΕΣΗ_ΔΕΙΚΤΩΝ!D68/ΣΥΝΘΕΣΗ_ΔΕΙΚΤΩΝ!D67)</f>
        <v>1.9376278963138895E-2</v>
      </c>
      <c r="M68" s="10">
        <f>LN(ΣΥΝΘΕΣΗ_ΔΕΙΚΤΩΝ!E68/ΣΥΝΘΕΣΗ_ΔΕΙΚΤΩΝ!E67)</f>
        <v>-6.38979809877101E-3</v>
      </c>
      <c r="N68" s="10">
        <f>LN(ΣΥΝΘΕΣΗ_ΔΕΙΚΤΩΝ!C68/ΣΥΝΘΕΣΗ_ΔΕΙΚΤΩΝ!C67)</f>
        <v>-1.5183176421390006E-2</v>
      </c>
      <c r="O68" s="10">
        <f>LN(ΣΥΝΘΕΣΗ_ΔΕΙΚΤΩΝ!O68/ΣΥΝΘΕΣΗ_ΔΕΙΚΤΩΝ!O67)</f>
        <v>-3.6210057669524049E-3</v>
      </c>
    </row>
    <row r="69" spans="9:15" x14ac:dyDescent="0.25">
      <c r="I69" s="5">
        <v>42926</v>
      </c>
      <c r="J69" s="10">
        <f>LN(ΣΥΝΘΕΣΗ_ΔΕΙΚΤΩΝ!P69/ΣΥΝΘΕΣΗ_ΔΕΙΚΤΩΝ!P68)</f>
        <v>6.8864020296332618E-3</v>
      </c>
      <c r="K69" s="10">
        <f>LN(ΣΥΝΘΕΣΗ_ΔΕΙΚΤΩΝ!R69/ΣΥΝΘΕΣΗ_ΔΕΙΚΤΩΝ!R68)</f>
        <v>-9.4877372051093024E-3</v>
      </c>
      <c r="L69" s="10">
        <f>LN(ΣΥΝΘΕΣΗ_ΔΕΙΚΤΩΝ!D69/ΣΥΝΘΕΣΗ_ΔΕΙΚΤΩΝ!D68)</f>
        <v>2.3183335455657067E-2</v>
      </c>
      <c r="M69" s="10">
        <f>LN(ΣΥΝΘΕΣΗ_ΔΕΙΚΤΩΝ!E69/ΣΥΝΘΕΣΗ_ΔΕΙΚΤΩΝ!E68)</f>
        <v>0</v>
      </c>
      <c r="N69" s="10">
        <f>LN(ΣΥΝΘΕΣΗ_ΔΕΙΚΤΩΝ!C69/ΣΥΝΘΕΣΗ_ΔΕΙΚΤΩΝ!C68)</f>
        <v>0</v>
      </c>
      <c r="O69" s="10">
        <f>LN(ΣΥΝΘΕΣΗ_ΔΕΙΚΤΩΝ!O69/ΣΥΝΘΕΣΗ_ΔΕΙΚΤΩΝ!O68)</f>
        <v>8.428707335055529E-3</v>
      </c>
    </row>
    <row r="70" spans="9:15" x14ac:dyDescent="0.25">
      <c r="I70" s="5">
        <v>42927</v>
      </c>
      <c r="J70" s="10">
        <f>LN(ΣΥΝΘΕΣΗ_ΔΕΙΚΤΩΝ!P70/ΣΥΝΘΕΣΗ_ΔΕΙΚΤΩΝ!P69)</f>
        <v>-1.9627091678487058E-3</v>
      </c>
      <c r="K70" s="10">
        <f>LN(ΣΥΝΘΕΣΗ_ΔΕΙΚΤΩΝ!R70/ΣΥΝΘΕΣΗ_ΔΕΙΚΤΩΝ!R69)</f>
        <v>-4.7778399537131968E-3</v>
      </c>
      <c r="L70" s="10">
        <f>LN(ΣΥΝΘΕΣΗ_ΔΕΙΚΤΩΝ!D70/ΣΥΝΘΕΣΗ_ΔΕΙΚΤΩΝ!D69)</f>
        <v>-5.1293294387550578E-2</v>
      </c>
      <c r="M70" s="10">
        <f>LN(ΣΥΝΘΕΣΗ_ΔΕΙΚΤΩΝ!E70/ΣΥΝΘΕΣΗ_ΔΕΙΚΤΩΝ!E69)</f>
        <v>-1.2903404835907841E-2</v>
      </c>
      <c r="N70" s="10">
        <f>LN(ΣΥΝΘΕΣΗ_ΔΕΙΚΤΩΝ!C70/ΣΥΝΘΕΣΗ_ΔΕΙΚΤΩΝ!C69)</f>
        <v>-1.072021452745771E-2</v>
      </c>
      <c r="O70" s="10">
        <f>LN(ΣΥΝΘΕΣΗ_ΔΕΙΚΤΩΝ!O70/ΣΥΝΘΕΣΗ_ΔΕΙΚΤΩΝ!O69)</f>
        <v>4.7846981233364734E-3</v>
      </c>
    </row>
    <row r="71" spans="9:15" x14ac:dyDescent="0.25">
      <c r="I71" s="5">
        <v>42928</v>
      </c>
      <c r="J71" s="10">
        <f>LN(ΣΥΝΘΕΣΗ_ΔΕΙΚΤΩΝ!P71/ΣΥΝΘΕΣΗ_ΔΕΙΚΤΩΝ!P70)</f>
        <v>-1.1857846450783503E-2</v>
      </c>
      <c r="K71" s="10">
        <f>LN(ΣΥΝΘΕΣΗ_ΔΕΙΚΤΩΝ!R71/ΣΥΝΘΕΣΗ_ΔΕΙΚΤΩΝ!R70)</f>
        <v>-9.5831344181159081E-4</v>
      </c>
      <c r="L71" s="10">
        <f>LN(ΣΥΝΘΕΣΗ_ΔΕΙΚΤΩΝ!D71/ΣΥΝΘΕΣΗ_ΔΕΙΚΤΩΝ!D70)</f>
        <v>9.8200461809757333E-3</v>
      </c>
      <c r="M71" s="10">
        <f>LN(ΣΥΝΘΕΣΗ_ΔΕΙΚΤΩΝ!E71/ΣΥΝΘΕΣΗ_ΔΕΙΚΤΩΝ!E70)</f>
        <v>-1.2414403148381964E-2</v>
      </c>
      <c r="N71" s="10">
        <f>LN(ΣΥΝΘΕΣΗ_ΔΕΙΚΤΩΝ!C71/ΣΥΝΘΕΣΗ_ΔΕΙΚΤΩΝ!C70)</f>
        <v>-6.5820641956405562E-3</v>
      </c>
      <c r="O71" s="10">
        <f>LN(ΣΥΝΘΕΣΗ_ΔΕΙΚΤΩΝ!O71/ΣΥΝΘΕΣΗ_ΔΕΙΚΤΩΝ!O70)</f>
        <v>-1.6847570572611357E-2</v>
      </c>
    </row>
    <row r="72" spans="9:15" x14ac:dyDescent="0.25">
      <c r="I72" s="5">
        <v>42929</v>
      </c>
      <c r="J72" s="10">
        <f>LN(ΣΥΝΘΕΣΗ_ΔΕΙΚΤΩΝ!P72/ΣΥΝΘΕΣΗ_ΔΕΙΚΤΩΝ!P71)</f>
        <v>3.9682591756204488E-3</v>
      </c>
      <c r="K72" s="10">
        <f>LN(ΣΥΝΘΕΣΗ_ΔΕΙΚΤΩΝ!R72/ΣΥΝΘΕΣΗ_ΔΕΙΚΤΩΝ!R71)</f>
        <v>1.9934214900817329E-2</v>
      </c>
      <c r="L72" s="10">
        <f>LN(ΣΥΝΘΕΣΗ_ΔΕΙΚΤΩΝ!D72/ΣΥΝΘΕΣΗ_ΔΕΙΚΤΩΝ!D71)</f>
        <v>7.5716965308935125E-3</v>
      </c>
      <c r="M72" s="10">
        <f>LN(ΣΥΝΘΕΣΗ_ΔΕΙΚΤΩΝ!E72/ΣΥΝΘΕΣΗ_ΔΕΙΚΤΩΝ!E71)</f>
        <v>-1.3902905168991493E-2</v>
      </c>
      <c r="N72" s="10">
        <f>LN(ΣΥΝΘΕΣΗ_ΔΕΙΚΤΩΝ!C72/ΣΥΝΘΕΣΗ_ΔΕΙΚΤΩΝ!C71)</f>
        <v>1.8229062848749186E-2</v>
      </c>
      <c r="O72" s="10">
        <f>LN(ΣΥΝΘΕΣΗ_ΔΕΙΚΤΩΝ!O72/ΣΥΝΘΕΣΗ_ΔΕΙΚΤΩΝ!O71)</f>
        <v>2.3981964686485405E-2</v>
      </c>
    </row>
    <row r="73" spans="9:15" x14ac:dyDescent="0.25">
      <c r="I73" s="5">
        <v>42930</v>
      </c>
      <c r="J73" s="10">
        <f>LN(ΣΥΝΘΕΣΗ_ΔΕΙΚΤΩΝ!P73/ΣΥΝΘΕΣΗ_ΔΕΙΚΤΩΝ!P72)</f>
        <v>0</v>
      </c>
      <c r="K73" s="10">
        <f>LN(ΣΥΝΘΕΣΗ_ΔΕΙΚΤΩΝ!R73/ΣΥΝΘΕΣΗ_ΔΕΙΚΤΩΝ!R72)</f>
        <v>1.3072081567352701E-2</v>
      </c>
      <c r="L73" s="10">
        <f>LN(ΣΥΝΘΕΣΗ_ΔΕΙΚΤΩΝ!D73/ΣΥΝΘΕΣΗ_ΔΕΙΚΤΩΝ!D72)</f>
        <v>4.3010818993907017E-3</v>
      </c>
      <c r="M73" s="10">
        <f>LN(ΣΥΝΘΕΣΗ_ΔΕΙΚΤΩΝ!E73/ΣΥΝΘΕΣΗ_ΔΕΙΚΤΩΝ!E72)</f>
        <v>7.9681696491768813E-3</v>
      </c>
      <c r="N73" s="10">
        <f>LN(ΣΥΝΘΕΣΗ_ΔΕΙΚΤΩΝ!C73/ΣΥΝΘΕΣΗ_ΔΕΙΚΤΩΝ!C72)</f>
        <v>-1.0710230434721909E-2</v>
      </c>
      <c r="O73" s="10">
        <f>LN(ΣΥΝΘΕΣΗ_ΔΕΙΚΤΩΝ!O73/ΣΥΝΘΕΣΗ_ΔΕΙΚΤΩΝ!O72)</f>
        <v>3.4927881059578433E-2</v>
      </c>
    </row>
    <row r="74" spans="9:15" x14ac:dyDescent="0.25">
      <c r="I74" s="5">
        <v>42933</v>
      </c>
      <c r="J74" s="10">
        <f>LN(ΣΥΝΘΕΣΗ_ΔΕΙΚΤΩΝ!P74/ΣΥΝΘΕΣΗ_ΔΕΙΚΤΩΝ!P73)</f>
        <v>9.8522964430116395E-3</v>
      </c>
      <c r="K74" s="10">
        <f>LN(ΣΥΝΘΕΣΗ_ΔΕΙΚΤΩΝ!R74/ΣΥΝΘΕΣΗ_ΔΕΙΚΤΩΝ!R73)</f>
        <v>1.1070223754247113E-2</v>
      </c>
      <c r="L74" s="10">
        <f>LN(ΣΥΝΘΕΣΗ_ΔΕΙΚΤΩΝ!D74/ΣΥΝΘΕΣΗ_ΔΕΙΚΤΩΝ!D73)</f>
        <v>-3.2240758717527879E-3</v>
      </c>
      <c r="M74" s="10">
        <f>LN(ΣΥΝΘΕΣΗ_ΔΕΙΚΤΩΝ!E74/ΣΥΝΘΕΣΗ_ΔΕΙΚΤΩΝ!E73)</f>
        <v>1.1834457647003017E-2</v>
      </c>
      <c r="N74" s="10">
        <f>LN(ΣΥΝΘΕΣΗ_ΔΕΙΚΤΩΝ!C74/ΣΥΝΘΕΣΗ_ΔΕΙΚΤΩΝ!C73)</f>
        <v>8.8558024577628635E-3</v>
      </c>
      <c r="O74" s="10">
        <f>LN(ΣΥΝΘΕΣΗ_ΔΕΙΚΤΩΝ!O74/ΣΥΝΘΕΣΗ_ΔΕΙΚΤΩΝ!O73)</f>
        <v>-5.7372503901434594E-3</v>
      </c>
    </row>
    <row r="75" spans="9:15" x14ac:dyDescent="0.25">
      <c r="I75" s="5">
        <v>42934</v>
      </c>
      <c r="J75" s="10">
        <f>LN(ΣΥΝΘΕΣΗ_ΔΕΙΚΤΩΝ!P75/ΣΥΝΘΕΣΗ_ΔΕΙΚΤΩΝ!P74)</f>
        <v>-1.9627091678487058E-3</v>
      </c>
      <c r="K75" s="10">
        <f>LN(ΣΥΝΘΕΣΗ_ΔΕΙΚΤΩΝ!R75/ΣΥΝΘΕΣΗ_ΔΕΙΚΤΩΝ!R74)</f>
        <v>-9.1785229022888577E-4</v>
      </c>
      <c r="L75" s="10">
        <f>LN(ΣΥΝΘΕΣΗ_ΔΕΙΚΤΩΝ!D75/ΣΥΝΘΕΣΗ_ΔΕΙΚΤΩΝ!D74)</f>
        <v>-7.5635152572445076E-3</v>
      </c>
      <c r="M75" s="10">
        <f>LN(ΣΥΝΘΕΣΗ_ΔΕΙΚΤΩΝ!E75/ΣΥΝΘΕΣΗ_ΔΕΙΚΤΩΝ!E74)</f>
        <v>1.306335914055457E-3</v>
      </c>
      <c r="N75" s="10">
        <f>LN(ΣΥΝΘΕΣΗ_ΔΕΙΚΤΩΝ!C75/ΣΥΝΘΕΣΗ_ΔΕΙΚΤΩΝ!C74)</f>
        <v>-6.5177139481653601E-3</v>
      </c>
      <c r="O75" s="10">
        <f>LN(ΣΥΝΘΕΣΗ_ΔΕΙΚΤΩΝ!O75/ΣΥΝΘΕΣΗ_ΔΕΙΚΤΩΝ!O74)</f>
        <v>-1.6241656328631723E-2</v>
      </c>
    </row>
    <row r="76" spans="9:15" x14ac:dyDescent="0.25">
      <c r="I76" s="5">
        <v>42935</v>
      </c>
      <c r="J76" s="10">
        <f>LN(ΣΥΝΘΕΣΗ_ΔΕΙΚΤΩΝ!P76/ΣΥΝΘΕΣΗ_ΔΕΙΚΤΩΝ!P75)</f>
        <v>1.9627091678486889E-3</v>
      </c>
      <c r="K76" s="10">
        <f>LN(ΣΥΝΘΕΣΗ_ΔΕΙΚΤΩΝ!R76/ΣΥΝΘΕΣΗ_ΔΕΙΚΤΩΝ!R75)</f>
        <v>7.3193373422697017E-3</v>
      </c>
      <c r="L76" s="10">
        <f>LN(ΣΥΝΘΕΣΗ_ΔΕΙΚΤΩΝ!D76/ΣΥΝΘΕΣΗ_ΔΕΙΚΤΩΝ!D75)</f>
        <v>-3.2591012009069429E-3</v>
      </c>
      <c r="M76" s="10">
        <f>LN(ΣΥΝΘΕΣΗ_ΔΕΙΚΤΩΝ!E76/ΣΥΝΘΕΣΗ_ΔΕΙΚΤΩΝ!E75)</f>
        <v>-1.3802388027797137E-2</v>
      </c>
      <c r="N76" s="10">
        <f>LN(ΣΥΝΘΕΣΗ_ΔΕΙΚΤΩΝ!C76/ΣΥΝΘΕΣΗ_ΔΕΙΚΤΩΝ!C75)</f>
        <v>9.3370688389426775E-4</v>
      </c>
      <c r="O76" s="10">
        <f>LN(ΣΥΝΘΕΣΗ_ΔΕΙΚΤΩΝ!O76/ΣΥΝΘΕΣΗ_ΔΕΙΚΤΩΝ!O75)</f>
        <v>1.3937507843781458E-2</v>
      </c>
    </row>
    <row r="77" spans="9:15" x14ac:dyDescent="0.25">
      <c r="I77" s="5">
        <v>42936</v>
      </c>
      <c r="J77" s="10">
        <f>LN(ΣΥΝΘΕΣΗ_ΔΕΙΚΤΩΝ!P77/ΣΥΝΘΕΣΗ_ΔΕΙΚΤΩΝ!P76)</f>
        <v>3.9138993211363148E-3</v>
      </c>
      <c r="K77" s="10">
        <f>LN(ΣΥΝΘΕΣΗ_ΔΕΙΚΤΩΝ!R77/ΣΥΝΘΕΣΗ_ΔΕΙΚΤΩΝ!R76)</f>
        <v>-7.3193373422698084E-3</v>
      </c>
      <c r="L77" s="10">
        <f>LN(ΣΥΝΘΕΣΗ_ΔΕΙΚΤΩΝ!D77/ΣΥΝΘΕΣΗ_ΔΕΙΚΤΩΝ!D76)</f>
        <v>1.1898463791614737E-2</v>
      </c>
      <c r="M77" s="10">
        <f>LN(ΣΥΝΘΕΣΗ_ΔΕΙΚΤΩΝ!E77/ΣΥΝΘΕΣΗ_ΔΕΙΚΤΩΝ!E76)</f>
        <v>5.9386515675825466E-3</v>
      </c>
      <c r="N77" s="10">
        <f>LN(ΣΥΝΘΕΣΗ_ΔΕΙΚΤΩΝ!C77/ΣΥΝΘΕΣΗ_ΔΕΙΚΤΩΝ!C76)</f>
        <v>-3.2717953934915584E-3</v>
      </c>
      <c r="O77" s="10">
        <f>LN(ΣΥΝΘΕΣΗ_ΔΕΙΚΤΩΝ!O77/ΣΥΝΘΕΣΗ_ΔΕΙΚΤΩΝ!O76)</f>
        <v>-5.7837061168488062E-3</v>
      </c>
    </row>
    <row r="78" spans="9:15" x14ac:dyDescent="0.25">
      <c r="I78" s="5">
        <v>42937</v>
      </c>
      <c r="J78" s="10">
        <f>LN(ΣΥΝΘΕΣΗ_ΔΕΙΚΤΩΝ!P78/ΣΥΝΘΕΣΗ_ΔΕΙΚΤΩΝ!P77)</f>
        <v>-5.8766084889850419E-3</v>
      </c>
      <c r="K78" s="10">
        <f>LN(ΣΥΝΘΕΣΗ_ΔΕΙΚΤΩΝ!R78/ΣΥΝΘΕΣΗ_ΔΕΙΚΤΩΝ!R77)</f>
        <v>-9.1869551707246934E-4</v>
      </c>
      <c r="L78" s="10">
        <f>LN(ΣΥΝΘΕΣΗ_ΔΕΙΚΤΩΝ!D78/ΣΥΝΘΕΣΗ_ΔΕΙΚΤΩΝ!D77)</f>
        <v>-2.9462032730316334E-2</v>
      </c>
      <c r="M78" s="10">
        <f>LN(ΣΥΝΘΕΣΗ_ΔΕΙΚΤΩΝ!E78/ΣΥΝΘΕΣΗ_ΔΕΙΚΤΩΝ!E77)</f>
        <v>-2.8020512332175021E-2</v>
      </c>
      <c r="N78" s="10">
        <f>LN(ΣΥΝΘΕΣΗ_ΔΕΙΚΤΩΝ!C78/ΣΥΝΘΕΣΗ_ΔΕΙΚΤΩΝ!C77)</f>
        <v>-1.3195290418832545E-2</v>
      </c>
      <c r="O78" s="10">
        <f>LN(ΣΥΝΘΕΣΗ_ΔΕΙΚΤΩΝ!O78/ΣΥΝΘΕΣΗ_ΔΕΙΚΤΩΝ!O77)</f>
        <v>-1.2843142090318843E-2</v>
      </c>
    </row>
    <row r="79" spans="9:15" x14ac:dyDescent="0.25">
      <c r="I79" s="5">
        <v>42940</v>
      </c>
      <c r="J79" s="10">
        <f>LN(ΣΥΝΘΕΣΗ_ΔΕΙΚΤΩΝ!P79/ΣΥΝΘΕΣΗ_ΔΕΙΚΤΩΝ!P78)</f>
        <v>-9.8717484791541171E-3</v>
      </c>
      <c r="K79" s="10">
        <f>LN(ΣΥΝΘΕΣΗ_ΔΕΙΚΤΩΝ!R79/ΣΥΝΘΕΣΗ_ΔΕΙΚΤΩΝ!R78)</f>
        <v>9.149194653587862E-3</v>
      </c>
      <c r="L79" s="10">
        <f>LN(ΣΥΝΘΕΣΗ_ΔΕΙΚΤΩΝ!D79/ΣΥΝΘΕΣΗ_ΔΕΙΚΤΩΝ!D78)</f>
        <v>0</v>
      </c>
      <c r="M79" s="10">
        <f>LN(ΣΥΝΘΕΣΗ_ΔΕΙΚΤΩΝ!E79/ΣΥΝΘΕΣΗ_ΔΕΙΚΤΩΝ!E78)</f>
        <v>-5.4274217353651281E-3</v>
      </c>
      <c r="N79" s="10">
        <f>LN(ΣΥΝΘΕΣΗ_ΔΕΙΚΤΩΝ!C79/ΣΥΝΘΕΣΗ_ΔΕΙΚΤΩΝ!C78)</f>
        <v>-9.4921696733215927E-4</v>
      </c>
      <c r="O79" s="10">
        <f>LN(ΣΥΝΘΕΣΗ_ΔΕΙΚΤΩΝ!O79/ΣΥΝΘΕΣΗ_ΔΕΙΚΤΩΝ!O78)</f>
        <v>8.1919709145881585E-3</v>
      </c>
    </row>
    <row r="80" spans="9:15" x14ac:dyDescent="0.25">
      <c r="I80" s="5">
        <v>42941</v>
      </c>
      <c r="J80" s="10">
        <f>LN(ΣΥΝΘΕΣΗ_ΔΕΙΚΤΩΝ!P80/ΣΥΝΘΕΣΗ_ΔΕΙΚΤΩΝ!P79)</f>
        <v>-1.9860979716294028E-3</v>
      </c>
      <c r="K80" s="10">
        <f>LN(ΣΥΝΘΕΣΗ_ΔΕΙΚΤΩΝ!R80/ΣΥΝΘΕΣΗ_ΔΕΙΚΤΩΝ!R79)</f>
        <v>-7.3126468462866023E-3</v>
      </c>
      <c r="L80" s="10">
        <f>LN(ΣΥΝΘΕΣΗ_ΔΕΙΚΤΩΝ!D80/ΣΥΝΘΕΣΗ_ΔΕΙΚΤΩΝ!D79)</f>
        <v>2.2123902829408637E-3</v>
      </c>
      <c r="M80" s="10">
        <f>LN(ΣΥΝΘΕΣΗ_ΔΕΙΚΤΩΝ!E80/ΣΥΝΘΕΣΗ_ΔΕΙΚΤΩΝ!E79)</f>
        <v>-2.0619287202735592E-2</v>
      </c>
      <c r="N80" s="10">
        <f>LN(ΣΥΝΘΕΣΗ_ΔΕΙΚΤΩΝ!C80/ΣΥΝΘΕΣΗ_ΔΕΙΚΤΩΝ!C79)</f>
        <v>-1.7241806434505992E-2</v>
      </c>
      <c r="O80" s="10">
        <f>LN(ΣΥΝΘΕΣΗ_ΔΕΙΚΤΩΝ!O80/ΣΥΝΘΕΣΗ_ΔΕΙΚΤΩΝ!O79)</f>
        <v>-1.645160489200528E-2</v>
      </c>
    </row>
    <row r="81" spans="9:15" x14ac:dyDescent="0.25">
      <c r="I81" s="5">
        <v>42942</v>
      </c>
      <c r="J81" s="10">
        <f>LN(ΣΥΝΘΕΣΗ_ΔΕΙΚΤΩΝ!P81/ΣΥΝΘΕΣΗ_ΔΕΙΚΤΩΝ!P80)</f>
        <v>-9.9900930750862985E-3</v>
      </c>
      <c r="K81" s="10">
        <f>LN(ΣΥΝΘΕΣΗ_ΔΕΙΚΤΩΝ!R81/ΣΥΝΘΕΣΗ_ΔΕΙΚΤΩΝ!R80)</f>
        <v>9.1324835632724723E-3</v>
      </c>
      <c r="L81" s="10">
        <f>LN(ΣΥΝΘΕΣΗ_ΔΕΙΚΤΩΝ!D81/ΣΥΝΘΕΣΗ_ΔΕΙΚΤΩΝ!D80)</f>
        <v>-1.4468811119916774E-2</v>
      </c>
      <c r="M81" s="10">
        <f>LN(ΣΥΝΘΕΣΗ_ΔΕΙΚΤΩΝ!E81/ΣΥΝΘΕΣΗ_ΔΕΙΚΤΩΝ!E80)</f>
        <v>5.5401803756153509E-3</v>
      </c>
      <c r="N81" s="10">
        <f>LN(ΣΥΝΘΕΣΗ_ΔΕΙΚΤΩΝ!C81/ΣΥΝΘΕΣΗ_ΔΕΙΚΤΩΝ!C80)</f>
        <v>0</v>
      </c>
      <c r="O81" s="10">
        <f>LN(ΣΥΝΘΕΣΗ_ΔΕΙΚΤΩΝ!O81/ΣΥΝΘΕΣΗ_ΔΕΙΚΤΩΝ!O80)</f>
        <v>-5.9417881287508034E-3</v>
      </c>
    </row>
    <row r="82" spans="9:15" x14ac:dyDescent="0.25">
      <c r="I82" s="5">
        <v>42943</v>
      </c>
      <c r="J82" s="10">
        <f>LN(ΣΥΝΘΕΣΗ_ΔΕΙΚΤΩΝ!P82/ΣΥΝΘΕΣΗ_ΔΕΙΚΤΩΝ!P81)</f>
        <v>-1.0045204260055874E-3</v>
      </c>
      <c r="K82" s="10">
        <f>LN(ΣΥΝΘΕΣΗ_ΔΕΙΚΤΩΝ!R82/ΣΥΝΘΕΣΗ_ΔΕΙΚΤΩΝ!R81)</f>
        <v>-4.5558165358608018E-3</v>
      </c>
      <c r="L82" s="10">
        <f>LN(ΣΥΝΘΕΣΗ_ΔΕΙΚΤΩΝ!D82/ΣΥΝΘΕΣΗ_ΔΕΙΚΤΩΝ!D81)</f>
        <v>8.9286307443013982E-3</v>
      </c>
      <c r="M82" s="10">
        <f>LN(ΣΥΝΘΕΣΗ_ΔΕΙΚΤΩΝ!E82/ΣΥΝΘΕΣΗ_ΔΕΙΚΤΩΝ!E81)</f>
        <v>-1.3908430046132E-2</v>
      </c>
      <c r="N82" s="10">
        <f>LN(ΣΥΝΘΕΣΗ_ΔΕΙΚΤΩΝ!C82/ΣΥΝΘΕΣΗ_ΔΕΙΚΤΩΝ!C81)</f>
        <v>0</v>
      </c>
      <c r="O82" s="10">
        <f>LN(ΣΥΝΘΕΣΗ_ΔΕΙΚΤΩΝ!O82/ΣΥΝΘΕΣΗ_ΔΕΙΚΤΩΝ!O81)</f>
        <v>-1.8040176557734464E-2</v>
      </c>
    </row>
    <row r="83" spans="9:15" x14ac:dyDescent="0.25">
      <c r="I83" s="5">
        <v>42944</v>
      </c>
      <c r="J83" s="10">
        <f>LN(ΣΥΝΘΕΣΗ_ΔΕΙΚΤΩΝ!P83/ΣΥΝΘΕΣΗ_ΔΕΙΚΤΩΝ!P82)</f>
        <v>-6.0484055358804812E-3</v>
      </c>
      <c r="K83" s="10">
        <f>LN(ΣΥΝΘΕΣΗ_ΔΕΙΚΤΩΝ!R83/ΣΥΝΘΕΣΗ_ΔΕΙΚΤΩΝ!R82)</f>
        <v>9.1282525735968166E-4</v>
      </c>
      <c r="L83" s="10">
        <f>LN(ΣΥΝΘΕΣΗ_ΔΕΙΚΤΩΝ!D83/ΣΥΝΘΕΣΗ_ΔΕΙΚΤΩΝ!D82)</f>
        <v>1.3245226750020505E-2</v>
      </c>
      <c r="M83" s="10">
        <f>LN(ΣΥΝΘΕΣΗ_ΔΕΙΚΤΩΝ!E83/ΣΥΝΘΕΣΗ_ΔΕΙΚΤΩΝ!E82)</f>
        <v>6.978395381462498E-3</v>
      </c>
      <c r="N83" s="10">
        <f>LN(ΣΥΝΘΕΣΗ_ΔΕΙΚΤΩΝ!C83/ΣΥΝΘΕΣΗ_ΔΕΙΚΤΩΝ!C82)</f>
        <v>-5.3281792316252656E-3</v>
      </c>
      <c r="O83" s="10">
        <f>LN(ΣΥΝΘΕΣΗ_ΔΕΙΚΤΩΝ!O83/ΣΥΝΘΕΣΗ_ΔΕΙΚΤΩΝ!O82)</f>
        <v>7.2551708811720156E-3</v>
      </c>
    </row>
    <row r="84" spans="9:15" x14ac:dyDescent="0.25">
      <c r="I84" s="5">
        <v>42947</v>
      </c>
      <c r="J84" s="10">
        <f>LN(ΣΥΝΘΕΣΗ_ΔΕΙΚΤΩΝ!P84/ΣΥΝΘΕΣΗ_ΔΕΙΚΤΩΝ!P83)</f>
        <v>-1.733852716227308E-2</v>
      </c>
      <c r="K84" s="10">
        <f>LN(ΣΥΝΘΕΣΗ_ΔΕΙΚΤΩΝ!R84/ΣΥΝΘΕΣΗ_ΔΕΙΚΤΩΝ!R83)</f>
        <v>-1.6559716039018558E-2</v>
      </c>
      <c r="L84" s="10">
        <f>LN(ΣΥΝΘΕΣΗ_ΔΕΙΚΤΩΝ!D84/ΣΥΝΘΕΣΗ_ΔΕΙΚΤΩΝ!D83)</f>
        <v>-2.1953905634356152E-3</v>
      </c>
      <c r="M84" s="10">
        <f>LN(ΣΥΝΘΕΣΗ_ΔΕΙΚΤΩΝ!E84/ΣΥΝΘΕΣΗ_ΔΕΙΚΤΩΝ!E83)</f>
        <v>-1.6123728203654007E-2</v>
      </c>
      <c r="N84" s="10">
        <f>LN(ΣΥΝΘΕΣΗ_ΔΕΙΚΤΩΝ!C84/ΣΥΝΘΕΣΗ_ΔΕΙΚΤΩΝ!C83)</f>
        <v>-1.6650727487149974E-2</v>
      </c>
      <c r="O84" s="10">
        <f>LN(ΣΥΝΘΕΣΗ_ΔΕΙΚΤΩΝ!O84/ΣΥΝΘΕΣΗ_ΔΕΙΚΤΩΝ!O83)</f>
        <v>1.197619104671562E-2</v>
      </c>
    </row>
    <row r="85" spans="9:15" x14ac:dyDescent="0.25">
      <c r="I85" s="5">
        <v>42948</v>
      </c>
      <c r="J85" s="10">
        <f>LN(ΣΥΝΘΕΣΗ_ΔΕΙΚΤΩΝ!P85/ΣΥΝΘΕΣΗ_ΔΕΙΚΤΩΝ!P84)</f>
        <v>8.1967672041784907E-3</v>
      </c>
      <c r="K85" s="10">
        <f>LN(ΣΥΝΘΕΣΗ_ΔΕΙΚΤΩΝ!R85/ΣΥΝΘΕΣΗ_ΔΕΙΚΤΩΝ!R84)</f>
        <v>1.4733231512984087E-2</v>
      </c>
      <c r="L85" s="10">
        <f>LN(ΣΥΝΘΕΣΗ_ΔΕΙΚΤΩΝ!D85/ΣΥΝΘΕΣΗ_ΔΕΙΚΤΩΝ!D84)</f>
        <v>0</v>
      </c>
      <c r="M85" s="10">
        <f>LN(ΣΥΝΘΕΣΗ_ΔΕΙΚΤΩΝ!E85/ΣΥΝΘΕΣΗ_ΔΕΙΚΤΩΝ!E84)</f>
        <v>-1.4235115821872098E-2</v>
      </c>
      <c r="N85" s="10">
        <f>LN(ΣΥΝΘΕΣΗ_ΔΕΙΚΤΩΝ!C85/ΣΥΝΘΕΣΗ_ΔΕΙΚΤΩΝ!C84)</f>
        <v>-1.2422519998557209E-2</v>
      </c>
      <c r="O85" s="10">
        <f>LN(ΣΥΝΘΕΣΗ_ΔΕΙΚΤΩΝ!O85/ΣΥΝΘΕΣΗ_ΔΕΙΚΤΩΝ!O84)</f>
        <v>0</v>
      </c>
    </row>
    <row r="86" spans="9:15" x14ac:dyDescent="0.25">
      <c r="I86" s="5">
        <v>42949</v>
      </c>
      <c r="J86" s="10">
        <f>LN(ΣΥΝΘΕΣΗ_ΔΕΙΚΤΩΝ!P86/ΣΥΝΘΕΣΗ_ΔΕΙΚΤΩΝ!P85)</f>
        <v>1.2170535620255114E-2</v>
      </c>
      <c r="K86" s="10">
        <f>LN(ΣΥΝΘΕΣΗ_ΔΕΙΚΤΩΝ!R86/ΣΥΝΘΕΣΗ_ΔΕΙΚΤΩΝ!R85)</f>
        <v>1.4519311324453369E-2</v>
      </c>
      <c r="L86" s="10">
        <f>LN(ΣΥΝΘΕΣΗ_ΔΕΙΚΤΩΝ!D86/ΣΥΝΘΕΣΗ_ΔΕΙΚΤΩΝ!D85)</f>
        <v>1.092907053219023E-2</v>
      </c>
      <c r="M86" s="10">
        <f>LN(ΣΥΝΘΕΣΗ_ΔΕΙΚΤΩΝ!E86/ΣΥΝΘΕΣΗ_ΔΕΙΚΤΩΝ!E85)</f>
        <v>3.0358844025526084E-2</v>
      </c>
      <c r="N86" s="10">
        <f>LN(ΣΥΝΘΕΣΗ_ΔΕΙΚΤΩΝ!C86/ΣΥΝΘΕΣΗ_ΔΕΙΚΤΩΝ!C85)</f>
        <v>1.4888612493750777E-2</v>
      </c>
      <c r="O86" s="10">
        <f>LN(ΣΥΝΘΕΣΗ_ΔΕΙΚΤΩΝ!O86/ΣΥΝΘΕΣΗ_ΔΕΙΚΤΩΝ!O85)</f>
        <v>-2.3837913552762504E-3</v>
      </c>
    </row>
    <row r="87" spans="9:15" x14ac:dyDescent="0.25">
      <c r="I87" s="5">
        <v>42950</v>
      </c>
      <c r="J87" s="10">
        <f>LN(ΣΥΝΘΕΣΗ_ΔΕΙΚΤΩΝ!P87/ΣΥΝΘΕΣΗ_ΔΕΙΚΤΩΝ!P86)</f>
        <v>6.0301690265912311E-3</v>
      </c>
      <c r="K87" s="10">
        <f>LN(ΣΥΝΘΕΣΗ_ΔΕΙΚΤΩΝ!R87/ΣΥΝΘΕΣΗ_ΔΕΙΚΤΩΝ!R86)</f>
        <v>-9.0498355199179273E-3</v>
      </c>
      <c r="L87" s="10">
        <f>LN(ΣΥΝΘΕΣΗ_ΔΕΙΚΤΩΝ!D87/ΣΥΝΘΕΣΗ_ΔΕΙΚΤΩΝ!D86)</f>
        <v>-2.3090635571465644E-2</v>
      </c>
      <c r="M87" s="10">
        <f>LN(ΣΥΝΘΕΣΗ_ΔΕΙΚΤΩΝ!E87/ΣΥΝΘΕΣΗ_ΔΕΙΚΤΩΝ!E86)</f>
        <v>5.547864437717963E-3</v>
      </c>
      <c r="N87" s="10">
        <f>LN(ΣΥΝΘΕΣΗ_ΔΕΙΚΤΩΝ!C87/ΣΥΝΘΕΣΗ_ΔΕΙΚΤΩΝ!C86)</f>
        <v>4.9140148024289414E-3</v>
      </c>
      <c r="O87" s="10">
        <f>LN(ΣΥΝΘΕΣΗ_ΔΕΙΚΤΩΝ!O87/ΣΥΝΘΕΣΗ_ΔΕΙΚΤΩΝ!O86)</f>
        <v>-2.3894873973815786E-3</v>
      </c>
    </row>
    <row r="88" spans="9:15" x14ac:dyDescent="0.25">
      <c r="I88" s="5">
        <v>42951</v>
      </c>
      <c r="J88" s="10">
        <f>LN(ΣΥΝΘΕΣΗ_ΔΕΙΚΤΩΝ!P88/ΣΥΝΘΕΣΗ_ΔΕΙΚΤΩΝ!P87)</f>
        <v>-8.0483331828283718E-3</v>
      </c>
      <c r="K88" s="10">
        <f>LN(ΣΥΝΘΕΣΗ_ΔΕΙΚΤΩΝ!R88/ΣΥΝΘΕΣΗ_ΔΕΙΚΤΩΝ!R87)</f>
        <v>-1.8198367169859828E-3</v>
      </c>
      <c r="L88" s="10">
        <f>LN(ΣΥΝΘΕΣΗ_ΔΕΙΚΤΩΝ!D88/ΣΥΝΘΕΣΗ_ΔΕΙΚΤΩΝ!D87)</f>
        <v>4.4395189453651203E-3</v>
      </c>
      <c r="M88" s="10">
        <f>LN(ΣΥΝΘΕΣΗ_ΔΕΙΚΤΩΝ!E88/ΣΥΝΘΕΣΗ_ΔΕΙΚΤΩΝ!E87)</f>
        <v>-1.3840832659385636E-3</v>
      </c>
      <c r="N88" s="10">
        <f>LN(ΣΥΝΘΕΣΗ_ΔΕΙΚΤΩΝ!C88/ΣΥΝΘΕΣΗ_ΔΕΙΚΤΩΝ!C87)</f>
        <v>1.4115590907281126E-2</v>
      </c>
      <c r="O88" s="10">
        <f>LN(ΣΥΝΘΕΣΗ_ΔΕΙΚΤΩΝ!O88/ΣΥΝΘΕΣΗ_ΔΕΙΚΤΩΝ!O87)</f>
        <v>-1.2033839563723565E-2</v>
      </c>
    </row>
    <row r="89" spans="9:15" x14ac:dyDescent="0.25">
      <c r="I89" s="5">
        <v>42954</v>
      </c>
      <c r="J89" s="10">
        <f>LN(ΣΥΝΘΕΣΗ_ΔΕΙΚΤΩΝ!P89/ΣΥΝΘΕΣΗ_ΔΕΙΚΤΩΝ!P88)</f>
        <v>7.0458268332026543E-3</v>
      </c>
      <c r="K89" s="10">
        <f>LN(ΣΥΝΘΕΣΗ_ΔΕΙΚΤΩΝ!R89/ΣΥΝΘΕΣΗ_ΔΕΙΚΤΩΝ!R88)</f>
        <v>-8.23049913651548E-3</v>
      </c>
      <c r="L89" s="10">
        <f>LN(ΣΥΝΘΕΣΗ_ΔΕΙΚΤΩΝ!D89/ΣΥΝΘΕΣΗ_ΔΕΙΚΤΩΝ!D88)</f>
        <v>0</v>
      </c>
      <c r="M89" s="10">
        <f>LN(ΣΥΝΘΕΣΗ_ΔΕΙΚΤΩΝ!E89/ΣΥΝΘΕΣΗ_ΔΕΙΚΤΩΝ!E88)</f>
        <v>-1.7464642292728882E-2</v>
      </c>
      <c r="N89" s="10">
        <f>LN(ΣΥΝΘΕΣΗ_ΔΕΙΚΤΩΝ!C89/ΣΥΝΘΕΣΗ_ΔΕΙΚΤΩΝ!C88)</f>
        <v>9.6200838110226169E-3</v>
      </c>
      <c r="O89" s="10">
        <f>LN(ΣΥΝΘΕΣΗ_ΔΕΙΚΤΩΝ!O89/ΣΥΝΘΕΣΗ_ΔΕΙΚΤΩΝ!O88)</f>
        <v>2.4183808642816527E-3</v>
      </c>
    </row>
    <row r="90" spans="9:15" x14ac:dyDescent="0.25">
      <c r="I90" s="5">
        <v>42955</v>
      </c>
      <c r="J90" s="10">
        <f>LN(ΣΥΝΘΕΣΗ_ΔΕΙΚΤΩΝ!P90/ΣΥΝΘΕΣΗ_ΔΕΙΚΤΩΝ!P89)</f>
        <v>-1.0035123772400224E-3</v>
      </c>
      <c r="K90" s="10">
        <f>LN(ΣΥΝΘΕΣΗ_ΔΕΙΚΤΩΝ!R90/ΣΥΝΘΕΣΗ_ΔΕΙΚΤΩΝ!R89)</f>
        <v>8.2304991365154435E-3</v>
      </c>
      <c r="L90" s="10">
        <f>LN(ΣΥΝΘΕΣΗ_ΔΕΙΚΤΩΝ!D90/ΣΥΝΘΕΣΗ_ΔΕΙΚΤΩΝ!D89)</f>
        <v>-1.9005602811904408E-2</v>
      </c>
      <c r="M90" s="10">
        <f>LN(ΣΥΝΘΕΣΗ_ΔΕΙΚΤΩΝ!E90/ΣΥΝΘΕΣΗ_ΔΕΙΚΤΩΝ!E89)</f>
        <v>1.469071541000381E-2</v>
      </c>
      <c r="N90" s="10">
        <f>LN(ΣΥΝΘΕΣΗ_ΔΕΙΚΤΩΝ!C90/ΣΥΝΘΕΣΗ_ΔΕΙΚΤΩΝ!C89)</f>
        <v>5.2518621549486437E-3</v>
      </c>
      <c r="O90" s="10">
        <f>LN(ΣΥΝΘΕΣΗ_ΔΕΙΚΤΩΝ!O90/ΣΥΝΘΕΣΗ_ΔΕΙΚΤΩΝ!O89)</f>
        <v>4.8192864359489218E-3</v>
      </c>
    </row>
    <row r="91" spans="9:15" x14ac:dyDescent="0.25">
      <c r="I91" s="5">
        <v>42956</v>
      </c>
      <c r="J91" s="10">
        <f>LN(ΣΥΝΘΕΣΗ_ΔΕΙΚΤΩΝ!P91/ΣΥΝΘΕΣΗ_ΔΕΙΚΤΩΝ!P90)</f>
        <v>1.003512377240109E-3</v>
      </c>
      <c r="K91" s="10">
        <f>LN(ΣΥΝΘΕΣΗ_ΔΕΙΚΤΩΝ!R91/ΣΥΝΘΕΣΗ_ΔΕΙΚΤΩΝ!R90)</f>
        <v>-1.0989121575595317E-2</v>
      </c>
      <c r="L91" s="10">
        <f>LN(ΣΥΝΘΕΣΗ_ΔΕΙΚΤΩΝ!D91/ΣΥΝΘΕΣΗ_ΔΕΙΚΤΩΝ!D90)</f>
        <v>2.3425499510055854E-2</v>
      </c>
      <c r="M91" s="10">
        <f>LN(ΣΥΝΘΕΣΗ_ΔΕΙΚΤΩΝ!E91/ΣΥΝΘΕΣΗ_ΔΕΙΚΤΩΝ!E90)</f>
        <v>0</v>
      </c>
      <c r="N91" s="10">
        <f>LN(ΣΥΝΘΕΣΗ_ΔΕΙΚΤΩΝ!C91/ΣΥΝΘΕΣΗ_ΔΕΙΚΤΩΝ!C90)</f>
        <v>-1.971691668372489E-2</v>
      </c>
      <c r="O91" s="10">
        <f>LN(ΣΥΝΘΕΣΗ_ΔΕΙΚΤΩΝ!O91/ΣΥΝΘΕΣΗ_ΔΕΙΚΤΩΝ!O90)</f>
        <v>3.5422829842484273E-2</v>
      </c>
    </row>
    <row r="92" spans="9:15" x14ac:dyDescent="0.25">
      <c r="I92" s="5">
        <v>42957</v>
      </c>
      <c r="J92" s="10">
        <f>LN(ΣΥΝΘΕΣΗ_ΔΕΙΚΤΩΝ!P92/ΣΥΝΘΕΣΗ_ΔΕΙΚΤΩΝ!P91)</f>
        <v>-1.0080730528356898E-2</v>
      </c>
      <c r="K92" s="10">
        <f>LN(ΣΥΝΘΕΣΗ_ΔΕΙΚΤΩΝ!R92/ΣΥΝΘΕΣΗ_ΔΕΙΚΤΩΝ!R91)</f>
        <v>-1.843318494289224E-3</v>
      </c>
      <c r="L92" s="10">
        <f>LN(ΣΥΝΘΕΣΗ_ΔΕΙΚΤΩΝ!D92/ΣΥΝΘΕΣΗ_ΔΕΙΚΤΩΝ!D91)</f>
        <v>-1.4436674941622589E-2</v>
      </c>
      <c r="M92" s="10">
        <f>LN(ΣΥΝΘΕΣΗ_ΔΕΙΚΤΩΝ!E92/ΣΥΝΘΕΣΗ_ΔΕΙΚΤΩΝ!E91)</f>
        <v>-1.6101152879365924E-2</v>
      </c>
      <c r="N92" s="10">
        <f>LN(ΣΥΝΘΕΣΗ_ΔΕΙΚΤΩΝ!C92/ΣΥΝΘΕΣΗ_ΔΕΙΚΤΩΝ!C91)</f>
        <v>2.9097983673436628E-3</v>
      </c>
      <c r="O92" s="10">
        <f>LN(ΣΥΝΘΕΣΗ_ΔΕΙΚΤΩΝ!O92/ΣΥΝΘΕΣΗ_ΔΕΙΚΤΩΝ!O91)</f>
        <v>-1.4018921179330818E-2</v>
      </c>
    </row>
    <row r="93" spans="9:15" x14ac:dyDescent="0.25">
      <c r="I93" s="5">
        <v>42958</v>
      </c>
      <c r="J93" s="10">
        <f>LN(ΣΥΝΘΕΣΗ_ΔΕΙΚΤΩΝ!P93/ΣΥΝΘΕΣΗ_ΔΕΙΚΤΩΝ!P92)</f>
        <v>-2.2541938094495527E-2</v>
      </c>
      <c r="K93" s="10">
        <f>LN(ΣΥΝΘΕΣΗ_ΔΕΙΚΤΩΝ!R93/ΣΥΝΘΕΣΗ_ΔΕΙΚΤΩΝ!R92)</f>
        <v>-1.299925454363971E-2</v>
      </c>
      <c r="L93" s="10">
        <f>LN(ΣΥΝΘΕΣΗ_ΔΕΙΚΤΩΝ!D93/ΣΥΝΘΕΣΗ_ΔΕΙΚΤΩΝ!D92)</f>
        <v>-8.9888245684332183E-3</v>
      </c>
      <c r="M93" s="10">
        <f>LN(ΣΥΝΘΕΣΗ_ΔΕΙΚΤΩΝ!E93/ΣΥΝΘΕΣΗ_ΔΕΙΚΤΩΝ!E92)</f>
        <v>-2.6458461539430007E-2</v>
      </c>
      <c r="N93" s="10">
        <f>LN(ΣΥΝΘΕΣΗ_ΔΕΙΚΤΩΝ!C93/ΣΥΝΘΕΣΗ_ΔΕΙΚΤΩΝ!C92)</f>
        <v>-1.4634407518437583E-2</v>
      </c>
      <c r="O93" s="10">
        <f>LN(ΣΥΝΘΕΣΗ_ΔΕΙΚΤΩΝ!O93/ΣΥΝΘΕΣΗ_ΔΕΙΚΤΩΝ!O92)</f>
        <v>-2.3557136924590365E-3</v>
      </c>
    </row>
    <row r="94" spans="9:15" x14ac:dyDescent="0.25">
      <c r="I94" s="5">
        <v>42961</v>
      </c>
      <c r="J94" s="10">
        <f>LN(ΣΥΝΘΕΣΗ_ΔΕΙΚΤΩΝ!P94/ΣΥΝΘΕΣΗ_ΔΕΙΚΤΩΝ!P93)</f>
        <v>-6.2370264555477728E-3</v>
      </c>
      <c r="K94" s="10">
        <f>LN(ΣΥΝΘΕΣΗ_ΔΕΙΚΤΩΝ!R94/ΣΥΝΘΕΣΗ_ΔΕΙΚΤΩΝ!R93)</f>
        <v>1.2076319545038898E-2</v>
      </c>
      <c r="L94" s="10">
        <f>LN(ΣΥΝΘΕΣΗ_ΔΕΙΚΤΩΝ!D94/ΣΥΝΘΕΣΗ_ΔΕΙΚΤΩΝ!D93)</f>
        <v>1.0106767669774384E-2</v>
      </c>
      <c r="M94" s="10">
        <f>LN(ΣΥΝΘΕΣΗ_ΔΕΙΚΤΩΝ!E94/ΣΥΝΘΕΣΗ_ΔΕΙΚΤΩΝ!E93)</f>
        <v>0</v>
      </c>
      <c r="N94" s="10">
        <f>LN(ΣΥΝΘΕΣΗ_ΔΕΙΚΤΩΝ!C94/ΣΥΝΘΕΣΗ_ΔΕΙΚΤΩΝ!C93)</f>
        <v>7.3439742557585052E-3</v>
      </c>
      <c r="O94" s="10">
        <f>LN(ΣΥΝΘΕΣΗ_ΔΕΙΚΤΩΝ!O94/ΣΥΝΘΕΣΗ_ΔΕΙΚΤΩΝ!O93)</f>
        <v>8.2208331448570746E-3</v>
      </c>
    </row>
    <row r="95" spans="9:15" x14ac:dyDescent="0.25">
      <c r="I95" s="5">
        <v>42963</v>
      </c>
      <c r="J95" s="10">
        <f>LN(ΣΥΝΘΕΣΗ_ΔΕΙΚΤΩΝ!P95/ΣΥΝΘΕΣΗ_ΔΕΙΚΤΩΝ!P94)</f>
        <v>1.3464729577000949E-2</v>
      </c>
      <c r="K95" s="10">
        <f>LN(ΣΥΝΘΕΣΗ_ΔΕΙΚΤΩΝ!R95/ΣΥΝΘΕΣΗ_ΔΕΙΚΤΩΝ!R94)</f>
        <v>-2.7739268827252079E-3</v>
      </c>
      <c r="L95" s="10">
        <f>LN(ΣΥΝΘΕΣΗ_ΔΕΙΚΤΩΝ!D95/ΣΥΝΘΕΣΗ_ΔΕΙΚΤΩΝ!D94)</f>
        <v>5.5710450494554295E-3</v>
      </c>
      <c r="M95" s="10">
        <f>LN(ΣΥΝΘΕΣΗ_ΔΕΙΚΤΩΝ!E95/ΣΥΝΘΕΣΗ_ΔΕΙΚΤΩΝ!E94)</f>
        <v>8.2714719951347312E-2</v>
      </c>
      <c r="N95" s="10">
        <f>LN(ΣΥΝΘΕΣΗ_ΔΕΙΚΤΩΝ!C95/ΣΥΝΘΕΣΗ_ΔΕΙΚΤΩΝ!C94)</f>
        <v>3.8948442615410572E-3</v>
      </c>
      <c r="O95" s="10">
        <f>LN(ΣΥΝΘΕΣΗ_ΔΕΙΚΤΩΝ!O95/ΣΥΝΘΕΣΗ_ΔΕΙΚΤΩΝ!O94)</f>
        <v>1.2783439625674905E-2</v>
      </c>
    </row>
    <row r="96" spans="9:15" x14ac:dyDescent="0.25">
      <c r="I96" s="5">
        <v>42964</v>
      </c>
      <c r="J96" s="10">
        <f>LN(ΣΥΝΘΕΣΗ_ΔΕΙΚΤΩΝ!P96/ΣΥΝΘΕΣΗ_ΔΕΙΚΤΩΝ!P95)</f>
        <v>2.0554991820959595E-3</v>
      </c>
      <c r="K96" s="10">
        <f>LN(ΣΥΝΘΕΣΗ_ΔΕΙΚΤΩΝ!R96/ΣΥΝΘΕΣΗ_ΔΕΙΚΤΩΝ!R95)</f>
        <v>-1.7749181504282365E-2</v>
      </c>
      <c r="L96" s="10">
        <f>LN(ΣΥΝΘΕΣΗ_ΔΕΙΚΤΩΝ!D96/ΣΥΝΘΕΣΗ_ΔΕΙΚΤΩΝ!D95)</f>
        <v>-1.1173300598125189E-2</v>
      </c>
      <c r="M96" s="10">
        <f>LN(ΣΥΝΘΕΣΗ_ΔΕΙΚΤΩΝ!E96/ΣΥΝΘΕΣΗ_ΔΕΙΚΤΩΝ!E95)</f>
        <v>-3.5997095383887609E-2</v>
      </c>
      <c r="N96" s="10">
        <f>LN(ΣΥΝΘΕΣΗ_ΔΕΙΚΤΩΝ!C96/ΣΥΝΘΕΣΗ_ΔΕΙΚΤΩΝ!C95)</f>
        <v>-4.8709302345964541E-3</v>
      </c>
      <c r="O96" s="10">
        <f>LN(ΣΥΝΘΕΣΗ_ΔΕΙΚΤΩΝ!O96/ΣΥΝΘΕΣΗ_ΔΕΙΚΤΩΝ!O95)</f>
        <v>-1.5125361070756104E-2</v>
      </c>
    </row>
    <row r="97" spans="9:15" x14ac:dyDescent="0.25">
      <c r="I97" s="5">
        <v>42965</v>
      </c>
      <c r="J97" s="10">
        <f>LN(ΣΥΝΘΕΣΗ_ΔΕΙΚΤΩΝ!P97/ΣΥΝΘΕΣΗ_ΔΕΙΚΤΩΝ!P96)</f>
        <v>-1.9699963161804838E-2</v>
      </c>
      <c r="K97" s="10">
        <f>LN(ΣΥΝΘΕΣΗ_ΔΕΙΚΤΩΝ!R97/ΣΥΝΘΕΣΗ_ΔΕΙΚΤΩΝ!R96)</f>
        <v>-2.8315261957383405E-3</v>
      </c>
      <c r="L97" s="10">
        <f>LN(ΣΥΝΘΕΣΗ_ΔΕΙΚΤΩΝ!D97/ΣΥΝΘΕΣΗ_ΔΕΙΚΤΩΝ!D96)</f>
        <v>-4.5045121211046528E-3</v>
      </c>
      <c r="M97" s="10">
        <f>LN(ΣΥΝΘΕΣΗ_ΔΕΙΚΤΩΝ!E97/ΣΥΝΘΕΣΗ_ΔΕΙΚΤΩΝ!E96)</f>
        <v>-6.9180217217756977E-4</v>
      </c>
      <c r="N97" s="10">
        <f>LN(ΣΥΝΘΕΣΗ_ΔΕΙΚΤΩΝ!C97/ΣΥΝΘΕΣΗ_ΔΕΙΚΤΩΝ!C96)</f>
        <v>4.8816207950135119E-4</v>
      </c>
      <c r="O97" s="10">
        <f>LN(ΣΥΝΘΕΣΗ_ΔΕΙΚΤΩΝ!O97/ΣΥΝΘΕΣΗ_ΔΕΙΚΤΩΝ!O96)</f>
        <v>1.1716462968907578E-3</v>
      </c>
    </row>
    <row r="98" spans="9:15" x14ac:dyDescent="0.25">
      <c r="I98" s="5">
        <v>42968</v>
      </c>
      <c r="J98" s="10">
        <f>LN(ΣΥΝΘΕΣΗ_ΔΕΙΚΤΩΝ!P98/ΣΥΝΘΕΣΗ_ΔΕΙΚΤΩΝ!P97)</f>
        <v>2.0920509722239509E-3</v>
      </c>
      <c r="K98" s="10">
        <f>LN(ΣΥΝΘΕΣΗ_ΔΕΙΚΤΩΝ!R98/ΣΥΝΘΕΣΗ_ΔΕΙΚΤΩΝ!R97)</f>
        <v>1.8727139050697731E-2</v>
      </c>
      <c r="L98" s="10">
        <f>LN(ΣΥΝΘΕΣΗ_ΔΕΙΚΤΩΝ!D98/ΣΥΝΘΕΣΗ_ΔΕΙΚΤΩΝ!D97)</f>
        <v>-1.129305597151414E-3</v>
      </c>
      <c r="M98" s="10">
        <f>LN(ΣΥΝΘΕΣΗ_ΔΕΙΚΤΩΝ!E98/ΣΥΝΘΕΣΗ_ΔΕΙΚΤΩΝ!E97)</f>
        <v>-1.3937507843781624E-2</v>
      </c>
      <c r="N98" s="10">
        <f>LN(ΣΥΝΘΕΣΗ_ΔΕΙΚΤΩΝ!C98/ΣΥΝΘΕΣΗ_ΔΕΙΚΤΩΝ!C97)</f>
        <v>0</v>
      </c>
      <c r="O98" s="10">
        <f>LN(ΣΥΝΘΕΣΗ_ΔΕΙΚΤΩΝ!O98/ΣΥΝΘΕΣΗ_ΔΕΙΚΤΩΝ!O97)</f>
        <v>4.6729056993924231E-3</v>
      </c>
    </row>
    <row r="99" spans="9:15" x14ac:dyDescent="0.25">
      <c r="I99" s="5">
        <v>42969</v>
      </c>
      <c r="J99" s="10">
        <f>LN(ΣΥΝΘΕΣΗ_ΔΕΙΚΤΩΝ!P99/ΣΥΝΘΕΣΗ_ΔΕΙΚΤΩΝ!P98)</f>
        <v>-2.0920509722239518E-3</v>
      </c>
      <c r="K99" s="10">
        <f>LN(ΣΥΝΘΕΣΗ_ΔΕΙΚΤΩΝ!R99/ΣΥΝΘΕΣΗ_ΔΕΙΚΤΩΝ!R98)</f>
        <v>-2.7868109071792842E-3</v>
      </c>
      <c r="L99" s="10">
        <f>LN(ΣΥΝΘΕΣΗ_ΔΕΙΚΤΩΝ!D99/ΣΥΝΘΕΣΗ_ΔΕΙΚΤΩΝ!D98)</f>
        <v>0</v>
      </c>
      <c r="M99" s="10">
        <f>LN(ΣΥΝΘΕΣΗ_ΔΕΙΚΤΩΝ!E99/ΣΥΝΘΕΣΗ_ΔΕΙΚΤΩΝ!E98)</f>
        <v>-1.0582109330536972E-2</v>
      </c>
      <c r="N99" s="10">
        <f>LN(ΣΥΝΘΕΣΗ_ΔΕΙΚΤΩΝ!C99/ΣΥΝΘΕΣΗ_ΔΕΙΚΤΩΝ!C98)</f>
        <v>4.8792389355407998E-4</v>
      </c>
      <c r="O99" s="10">
        <f>LN(ΣΥΝΘΕΣΗ_ΔΕΙΚΤΩΝ!O99/ΣΥΝΘΕΣΗ_ΔΕΙΚΤΩΝ!O98)</f>
        <v>0</v>
      </c>
    </row>
    <row r="100" spans="9:15" x14ac:dyDescent="0.25">
      <c r="I100" s="5">
        <v>42970</v>
      </c>
      <c r="J100" s="10">
        <f>LN(ΣΥΝΘΕΣΗ_ΔΕΙΚΤΩΝ!P100/ΣΥΝΘΕΣΗ_ΔΕΙΚΤΩΝ!P99)</f>
        <v>-1.0526412986987617E-2</v>
      </c>
      <c r="K100" s="10">
        <f>LN(ΣΥΝΘΕΣΗ_ΔΕΙΚΤΩΝ!R100/ΣΥΝΘΕΣΗ_ΔΕΙΚΤΩΝ!R99)</f>
        <v>-3.7278701140143044E-3</v>
      </c>
      <c r="L100" s="10">
        <f>LN(ΣΥΝΘΕΣΗ_ΔΕΙΚΤΩΝ!D100/ΣΥΝΘΕΣΗ_ΔΕΙΚΤΩΝ!D99)</f>
        <v>3.3840979842407154E-3</v>
      </c>
      <c r="M100" s="10">
        <f>LN(ΣΥΝΘΕΣΗ_ΔΕΙΚΤΩΝ!E100/ΣΥΝΘΕΣΗ_ΔΕΙΚΤΩΝ!E99)</f>
        <v>0</v>
      </c>
      <c r="N100" s="10">
        <f>LN(ΣΥΝΘΕΣΗ_ΔΕΙΚΤΩΝ!C100/ΣΥΝΘΕΣΗ_ΔΕΙΚΤΩΝ!C99)</f>
        <v>1.9493183560496789E-3</v>
      </c>
      <c r="O100" s="10">
        <f>LN(ΣΥΝΘΕΣΗ_ΔΕΙΚΤΩΝ!O100/ΣΥΝΘΕΣΗ_ΔΕΙΚΤΩΝ!O99)</f>
        <v>-8.1919709145881463E-3</v>
      </c>
    </row>
    <row r="101" spans="9:15" x14ac:dyDescent="0.25">
      <c r="I101" s="5">
        <v>42971</v>
      </c>
      <c r="J101" s="10">
        <f>LN(ΣΥΝΘΕΣΗ_ΔΕΙΚΤΩΝ!P101/ΣΥΝΘΕΣΗ_ΔΕΙΚΤΩΝ!P100)</f>
        <v>5.2770571008438193E-3</v>
      </c>
      <c r="K101" s="10">
        <f>LN(ΣΥΝΘΕΣΗ_ΔΕΙΚΤΩΝ!R101/ΣΥΝΘΕΣΗ_ΔΕΙΚΤΩΝ!R100)</f>
        <v>3.7278701140143911E-3</v>
      </c>
      <c r="L101" s="10">
        <f>LN(ΣΥΝΘΕΣΗ_ΔΕΙΚΤΩΝ!D101/ΣΥΝΘΕΣΗ_ΔΕΙΚΤΩΝ!D100)</f>
        <v>4.4943895878392674E-3</v>
      </c>
      <c r="M101" s="10">
        <f>LN(ΣΥΝΘΕΣΗ_ΔΕΙΚΤΩΝ!E101/ΣΥΝΘΕΣΗ_ΔΕΙΚΤΩΝ!E100)</f>
        <v>2.8328630843041072E-3</v>
      </c>
      <c r="N101" s="10">
        <f>LN(ΣΥΝΘΕΣΗ_ΔΕΙΚΤΩΝ!C101/ΣΥΝΘΕΣΗ_ΔΕΙΚΤΩΝ!C100)</f>
        <v>1.9287000941978827E-2</v>
      </c>
      <c r="O101" s="10">
        <f>LN(ΣΥΝΘΕΣΗ_ΔΕΙΚΤΩΝ!O101/ΣΥΝΘΕΣΗ_ΔΕΙΚΤΩΝ!O100)</f>
        <v>4.6893403633861208E-3</v>
      </c>
    </row>
    <row r="102" spans="9:15" x14ac:dyDescent="0.25">
      <c r="I102" s="5">
        <v>42972</v>
      </c>
      <c r="J102" s="10">
        <f>LN(ΣΥΝΘΕΣΗ_ΔΕΙΚΤΩΝ!P102/ΣΥΝΘΕΣΗ_ΔΕΙΚΤΩΝ!P101)</f>
        <v>-1.5915455305899568E-2</v>
      </c>
      <c r="K102" s="10">
        <f>LN(ΣΥΝΘΕΣΗ_ΔΕΙΚΤΩΝ!R102/ΣΥΝΘΕΣΗ_ΔΕΙΚΤΩΝ!R101)</f>
        <v>0</v>
      </c>
      <c r="L102" s="10">
        <f>LN(ΣΥΝΘΕΣΗ_ΔΕΙΚΤΩΝ!D102/ΣΥΝΘΕΣΗ_ΔΕΙΚΤΩΝ!D101)</f>
        <v>1.1148387482614201E-2</v>
      </c>
      <c r="M102" s="10">
        <f>LN(ΣΥΝΘΕΣΗ_ΔΕΙΚΤΩΝ!E102/ΣΥΝΘΕΣΗ_ΔΕΙΚΤΩΝ!E101)</f>
        <v>-2.8328630843042009E-3</v>
      </c>
      <c r="N102" s="10">
        <f>LN(ΣΥΝΘΕΣΗ_ΔΕΙΚΤΩΝ!C102/ΣΥΝΘΕΣΗ_ΔΕΙΚΤΩΝ!C101)</f>
        <v>2.8612322810321949E-3</v>
      </c>
      <c r="O102" s="10">
        <f>LN(ΣΥΝΘΕΣΗ_ΔΕΙΚΤΩΝ!O102/ΣΥΝΘΕΣΗ_ΔΕΙΚΤΩΝ!O101)</f>
        <v>0</v>
      </c>
    </row>
    <row r="103" spans="9:15" x14ac:dyDescent="0.25">
      <c r="I103" s="5">
        <v>42975</v>
      </c>
      <c r="J103" s="10">
        <f>LN(ΣΥΝΘΕΣΗ_ΔΕΙΚΤΩΝ!P103/ΣΥΝΘΕΣΗ_ΔΕΙΚΤΩΝ!P102)</f>
        <v>1.9068374365515145E-2</v>
      </c>
      <c r="K103" s="10">
        <f>LN(ΣΥΝΘΕΣΗ_ΔΕΙΚΤΩΝ!R103/ΣΥΝΘΕΣΗ_ΔΕΙΚΤΩΝ!R102)</f>
        <v>4.6403795565023009E-3</v>
      </c>
      <c r="L103" s="10">
        <f>LN(ΣΥΝΘΕΣΗ_ΔΕΙΚΤΩΝ!D103/ΣΥΝΘΕΣΗ_ΔΕΙΚΤΩΝ!D102)</f>
        <v>-4.4444517604239064E-3</v>
      </c>
      <c r="M103" s="10">
        <f>LN(ΣΥΝΘΕΣΗ_ΔΕΙΚΤΩΝ!E103/ΣΥΝΘΕΣΗ_ΔΕΙΚΤΩΝ!E102)</f>
        <v>0</v>
      </c>
      <c r="N103" s="10">
        <f>LN(ΣΥΝΘΕΣΗ_ΔΕΙΚΤΩΝ!C103/ΣΥΝΘΕΣΗ_ΔΕΙΚΤΩΝ!C102)</f>
        <v>7.1174677688639549E-3</v>
      </c>
      <c r="O103" s="10">
        <f>LN(ΣΥΝΘΕΣΗ_ΔΕΙΚΤΩΝ!O103/ΣΥΝΘΕΣΗ_ΔΕΙΚΤΩΝ!O102)</f>
        <v>1.1689072049819618E-3</v>
      </c>
    </row>
    <row r="104" spans="9:15" x14ac:dyDescent="0.25">
      <c r="I104" s="5">
        <v>42976</v>
      </c>
      <c r="J104" s="10">
        <f>LN(ΣΥΝΘΕΣΗ_ΔΕΙΚΤΩΝ!P104/ΣΥΝΘΕΣΗ_ΔΕΙΚΤΩΝ!P103)</f>
        <v>-7.3723346023237251E-3</v>
      </c>
      <c r="K104" s="10">
        <f>LN(ΣΥΝΘΕΣΗ_ΔΕΙΚΤΩΝ!R104/ΣΥΝΘΕΣΗ_ΔΕΙΚΤΩΝ!R103)</f>
        <v>-1.8692133012152633E-2</v>
      </c>
      <c r="L104" s="10">
        <f>LN(ΣΥΝΘΕΣΗ_ΔΕΙΚΤΩΝ!D104/ΣΥΝΘΕΣΗ_ΔΕΙΚΤΩΝ!D103)</f>
        <v>1.1129661694206506E-3</v>
      </c>
      <c r="M104" s="10">
        <f>LN(ΣΥΝΘΕΣΗ_ΔΕΙΚΤΩΝ!E104/ΣΥΝΘΕΣΗ_ΔΕΙΚΤΩΝ!E103)</f>
        <v>-3.5524016043677721E-3</v>
      </c>
      <c r="N104" s="10">
        <f>LN(ΣΥΝΘΕΣΗ_ΔΕΙΚΤΩΝ!C104/ΣΥΝΘΕΣΗ_ΔΕΙΚΤΩΝ!C103)</f>
        <v>-9.5012591241402516E-3</v>
      </c>
      <c r="O104" s="10">
        <f>LN(ΣΥΝΘΕΣΗ_ΔΕΙΚΤΩΝ!O104/ΣΥΝΘΕΣΗ_ΔΕΙΚΤΩΝ!O103)</f>
        <v>-1.0569681489687668E-2</v>
      </c>
    </row>
    <row r="105" spans="9:15" x14ac:dyDescent="0.25">
      <c r="I105" s="5">
        <v>42977</v>
      </c>
      <c r="J105" s="10">
        <f>LN(ΣΥΝΘΕΣΗ_ΔΕΙΚΤΩΝ!P105/ΣΥΝΘΕΣΗ_ΔΕΙΚΤΩΝ!P104)</f>
        <v>-1.1696039763191411E-2</v>
      </c>
      <c r="K105" s="10">
        <f>LN(ΣΥΝΘΕΣΗ_ΔΕΙΚΤΩΝ!R105/ΣΥΝΘΕΣΗ_ΔΕΙΚΤΩΝ!R104)</f>
        <v>9.3897403498389171E-3</v>
      </c>
      <c r="L105" s="10">
        <f>LN(ΣΥΝΘΕΣΗ_ΔΕΙΚΤΩΝ!D105/ΣΥΝΘΕΣΗ_ΔΕΙΚΤΩΝ!D104)</f>
        <v>1.1117288526904154E-3</v>
      </c>
      <c r="M105" s="10">
        <f>LN(ΣΥΝΘΕΣΗ_ΔΕΙΚΤΩΝ!E105/ΣΥΝΘΕΣΗ_ΔΕΙΚΤΩΝ!E104)</f>
        <v>3.5524016043677006E-3</v>
      </c>
      <c r="N105" s="10">
        <f>LN(ΣΥΝΘΕΣΗ_ΔΕΙΚΤΩΝ!C105/ΣΥΝΘΕΣΗ_ΔΕΙΚΤΩΝ!C104)</f>
        <v>1.9074874643948334E-3</v>
      </c>
      <c r="O105" s="10">
        <f>LN(ΣΥΝΘΕΣΗ_ΔΕΙΚΤΩΝ!O105/ΣΥΝΘΕΣΗ_ΔΕΙΚΤΩΝ!O104)</f>
        <v>-9.4899881848481676E-3</v>
      </c>
    </row>
    <row r="106" spans="9:15" x14ac:dyDescent="0.25">
      <c r="I106" s="5">
        <v>42978</v>
      </c>
      <c r="J106" s="10">
        <f>LN(ΣΥΝΘΕΣΗ_ΔΕΙΚΤΩΝ!P106/ΣΥΝΘΕΣΗ_ΔΕΙΚΤΩΝ!P105)</f>
        <v>4.2689499195760145E-3</v>
      </c>
      <c r="K106" s="10">
        <f>LN(ΣΥΝΘΕΣΗ_ΔΕΙΚΤΩΝ!R106/ΣΥΝΘΕΣΗ_ΔΕΙΚΤΩΝ!R105)</f>
        <v>0</v>
      </c>
      <c r="L106" s="10">
        <f>LN(ΣΥΝΘΕΣΗ_ΔΕΙΚΤΩΝ!D106/ΣΥΝΘΕΣΗ_ΔΕΙΚΤΩΝ!D105)</f>
        <v>0</v>
      </c>
      <c r="M106" s="10">
        <f>LN(ΣΥΝΘΕΣΗ_ΔΕΙΚΤΩΝ!E106/ΣΥΝΘΕΣΗ_ΔΕΙΚΤΩΝ!E105)</f>
        <v>-7.1174677688639896E-3</v>
      </c>
      <c r="N106" s="10">
        <f>LN(ΣΥΝΘΕΣΗ_ΔΕΙΚΤΩΝ!C106/ΣΥΝΘΕΣΗ_ΔΕΙΚΤΩΝ!C105)</f>
        <v>-4.2969748617762756E-3</v>
      </c>
      <c r="O106" s="10">
        <f>LN(ΣΥΝΘΕΣΗ_ΔΕΙΚΤΩΝ!O106/ΣΥΝΘΕΣΗ_ΔΕΙΚΤΩΝ!O105)</f>
        <v>2.3558215517049175E-2</v>
      </c>
    </row>
    <row r="107" spans="9:15" x14ac:dyDescent="0.25">
      <c r="I107" s="5">
        <v>42979</v>
      </c>
      <c r="J107" s="10">
        <f>LN(ΣΥΝΘΕΣΗ_ΔΕΙΚΤΩΝ!P107/ΣΥΝΘΕΣΗ_ΔΕΙΚΤΩΝ!P106)</f>
        <v>6.3694482854797074E-3</v>
      </c>
      <c r="K107" s="10">
        <f>LN(ΣΥΝΘΕΣΗ_ΔΕΙΚΤΩΝ!R107/ΣΥΝΘΕΣΗ_ΔΕΙΚΤΩΝ!R106)</f>
        <v>-1.4117881545784819E-2</v>
      </c>
      <c r="L107" s="10">
        <f>LN(ΣΥΝΘΕΣΗ_ΔΕΙΚΤΩΝ!D107/ΣΥΝΘΕΣΗ_ΔΕΙΚΤΩΝ!D106)</f>
        <v>9.950330853168092E-3</v>
      </c>
      <c r="M107" s="10">
        <f>LN(ΣΥΝΘΕΣΗ_ΔΕΙΚΤΩΝ!E107/ΣΥΝΘΕΣΗ_ΔΕΙΚΤΩΝ!E106)</f>
        <v>-7.8881728490061438E-3</v>
      </c>
      <c r="N107" s="10">
        <f>LN(ΣΥΝΘΕΣΗ_ΔΕΙΚΤΩΝ!C107/ΣΥΝΘΕΣΗ_ΔΕΙΚΤΩΝ!C106)</f>
        <v>2.3894873973814854E-3</v>
      </c>
      <c r="O107" s="10">
        <f>LN(ΣΥΝΘΕΣΗ_ΔΕΙΚΤΩΝ!O107/ΣΥΝΘΕΣΗ_ΔΕΙΚΤΩΝ!O106)</f>
        <v>-5.8377281956856391E-3</v>
      </c>
    </row>
    <row r="108" spans="9:15" x14ac:dyDescent="0.25">
      <c r="I108" s="5">
        <v>42982</v>
      </c>
      <c r="J108" s="10">
        <f>LN(ΣΥΝΘΕΣΗ_ΔΕΙΚΤΩΝ!P108/ΣΥΝΘΕΣΗ_ΔΕΙΚΤΩΝ!P107)</f>
        <v>-1.0638398205055754E-2</v>
      </c>
      <c r="K108" s="10">
        <f>LN(ΣΥΝΘΕΣΗ_ΔΕΙΚΤΩΝ!R108/ΣΥΝΘΕΣΗ_ΔΕΙΚΤΩΝ!R107)</f>
        <v>5.6710927038161026E-3</v>
      </c>
      <c r="L108" s="10">
        <f>LN(ΣΥΝΘΕΣΗ_ΔΕΙΚΤΩΝ!D108/ΣΥΝΘΕΣΗ_ΔΕΙΚΤΩΝ!D107)</f>
        <v>0</v>
      </c>
      <c r="M108" s="10">
        <f>LN(ΣΥΝΘΕΣΗ_ΔΕΙΚΤΩΝ!E108/ΣΥΝΘΕΣΗ_ΔΕΙΚΤΩΝ!E107)</f>
        <v>7.1968337039364299E-4</v>
      </c>
      <c r="N108" s="10">
        <f>LN(ΣΥΝΘΕΣΗ_ΔΕΙΚΤΩΝ!C108/ΣΥΝΘΕΣΗ_ΔΕΙΚΤΩΝ!C107)</f>
        <v>4.2867415013622635E-3</v>
      </c>
      <c r="O108" s="10">
        <f>LN(ΣΥΝΘΕΣΗ_ΔΕΙΚΤΩΝ!O108/ΣΥΝΘΕΣΗ_ΔΕΙΚΤΩΝ!O107)</f>
        <v>-2.7301398933121473E-2</v>
      </c>
    </row>
    <row r="109" spans="9:15" x14ac:dyDescent="0.25">
      <c r="I109" s="5">
        <v>42983</v>
      </c>
      <c r="J109" s="10">
        <f>LN(ΣΥΝΘΕΣΗ_ΔΕΙΚΤΩΝ!P109/ΣΥΝΘΕΣΗ_ΔΕΙΚΤΩΝ!P108)</f>
        <v>6.3966102966927941E-3</v>
      </c>
      <c r="K109" s="10">
        <f>LN(ΣΥΝΘΕΣΗ_ΔΕΙΚΤΩΝ!R109/ΣΥΝΘΕΣΗ_ΔΕΙΚΤΩΝ!R108)</f>
        <v>-1.0421695462414072E-2</v>
      </c>
      <c r="L109" s="10">
        <f>LN(ΣΥΝΘΕΣΗ_ΔΕΙΚΤΩΝ!D109/ΣΥΝΘΕΣΗ_ΔΕΙΚΤΩΝ!D108)</f>
        <v>0</v>
      </c>
      <c r="M109" s="10">
        <f>LN(ΣΥΝΘΕΣΗ_ΔΕΙΚΤΩΝ!E109/ΣΥΝΘΕΣΗ_ΔΕΙΚΤΩΝ!E108)</f>
        <v>-3.6036075032986558E-3</v>
      </c>
      <c r="N109" s="10">
        <f>LN(ΣΥΝΘΕΣΗ_ΔΕΙΚΤΩΝ!C109/ΣΥΝΘΕΣΗ_ΔΕΙΚΤΩΝ!C108)</f>
        <v>4.7517225888138627E-4</v>
      </c>
      <c r="O109" s="10">
        <f>LN(ΣΥΝΘΕΣΗ_ΔΕΙΚΤΩΝ!O109/ΣΥΝΘΕΣΗ_ΔΕΙΚΤΩΝ!O108)</f>
        <v>1.077209698191104E-2</v>
      </c>
    </row>
    <row r="110" spans="9:15" x14ac:dyDescent="0.25">
      <c r="I110" s="5">
        <v>42984</v>
      </c>
      <c r="J110" s="10">
        <f>LN(ΣΥΝΘΕΣΗ_ΔΕΙΚΤΩΝ!P110/ΣΥΝΘΕΣΗ_ΔΕΙΚΤΩΝ!P109)</f>
        <v>-2.1276603771167293E-3</v>
      </c>
      <c r="K110" s="10">
        <f>LN(ΣΥΝΘΕΣΗ_ΔΕΙΚΤΩΝ!R110/ΣΥΝΘΕΣΗ_ΔΕΙΚΤΩΝ!R109)</f>
        <v>-9.5694510161506725E-3</v>
      </c>
      <c r="L110" s="10">
        <f>LN(ΣΥΝΘΕΣΗ_ΔΕΙΚΤΩΝ!D110/ΣΥΝΘΕΣΗ_ΔΕΙΚΤΩΝ!D109)</f>
        <v>-8.8398365691409516E-3</v>
      </c>
      <c r="M110" s="10">
        <f>LN(ΣΥΝΘΕΣΗ_ΔΕΙΚΤΩΝ!E110/ΣΥΝΘΕΣΗ_ΔΕΙΚΤΩΝ!E109)</f>
        <v>-1.1619593332990039E-2</v>
      </c>
      <c r="N110" s="10">
        <f>LN(ΣΥΝΘΕΣΗ_ΔΕΙΚΤΩΝ!C110/ΣΥΝΘΕΣΗ_ΔΕΙΚΤΩΝ!C109)</f>
        <v>-1.4261946795854508E-3</v>
      </c>
      <c r="O110" s="10">
        <f>LN(ΣΥΝΘΕΣΗ_ΔΕΙΚΤΩΝ!O110/ΣΥΝΘΕΣΗ_ΔΕΙΚΤΩΝ!O109)</f>
        <v>-1.077209698191107E-2</v>
      </c>
    </row>
    <row r="111" spans="9:15" x14ac:dyDescent="0.25">
      <c r="I111" s="5">
        <v>42985</v>
      </c>
      <c r="J111" s="10">
        <f>LN(ΣΥΝΘΕΣΗ_ΔΕΙΚΤΩΝ!P111/ΣΥΝΘΕΣΗ_ΔΕΙΚΤΩΝ!P110)</f>
        <v>1.6895861272467266E-2</v>
      </c>
      <c r="K111" s="10">
        <f>LN(ΣΥΝΘΕΣΗ_ΔΕΙΚΤΩΝ!R111/ΣΥΝΘΕΣΗ_ΔΕΙΚΤΩΝ!R110)</f>
        <v>1.5267472130788381E-2</v>
      </c>
      <c r="L111" s="10">
        <f>LN(ΣΥΝΘΕΣΗ_ΔΕΙΚΤΩΝ!D111/ΣΥΝΘΕΣΗ_ΔΕΙΚΤΩΝ!D110)</f>
        <v>-6.6815393334826211E-3</v>
      </c>
      <c r="M111" s="10">
        <f>LN(ΣΥΝΘΕΣΗ_ΔΕΙΚΤΩΝ!E111/ΣΥΝΘΕΣΗ_ΔΕΙΚΤΩΝ!E110)</f>
        <v>-6.5958465583511889E-3</v>
      </c>
      <c r="N111" s="10">
        <f>LN(ΣΥΝΘΕΣΗ_ΔΕΙΚΤΩΝ!C111/ΣΥΝΘΕΣΗ_ΔΕΙΚΤΩΝ!C110)</f>
        <v>-5.7252064780398491E-3</v>
      </c>
      <c r="O111" s="10">
        <f>LN(ΣΥΝΘΕΣΗ_ΔΕΙΚΤΩΝ!O111/ΣΥΝΘΕΣΗ_ΔΕΙΚΤΩΝ!O110)</f>
        <v>5.9988182292532227E-3</v>
      </c>
    </row>
    <row r="112" spans="9:15" x14ac:dyDescent="0.25">
      <c r="I112" s="5">
        <v>42986</v>
      </c>
      <c r="J112" s="10">
        <f>LN(ΣΥΝΘΕΣΗ_ΔΕΙΚΤΩΝ!P112/ΣΥΝΘΕΣΗ_ΔΕΙΚΤΩΝ!P111)</f>
        <v>-1.264505784727281E-2</v>
      </c>
      <c r="K112" s="10">
        <f>LN(ΣΥΝΘΕΣΗ_ΔΕΙΚΤΩΝ!R112/ΣΥΝΘΕΣΗ_ΔΕΙΚΤΩΝ!R111)</f>
        <v>6.6069140757411124E-3</v>
      </c>
      <c r="L112" s="10">
        <f>LN(ΣΥΝΘΕΣΗ_ΔΕΙΚΤΩΝ!D112/ΣΥΝΘΕΣΗ_ΔΕΙΚΤΩΝ!D111)</f>
        <v>0</v>
      </c>
      <c r="M112" s="10">
        <f>LN(ΣΥΝΘΕΣΗ_ΔΕΙΚΤΩΝ!E112/ΣΥΝΘΕΣΗ_ΔΕΙΚΤΩΝ!E111)</f>
        <v>-5.1603505593096352E-3</v>
      </c>
      <c r="N112" s="10">
        <f>LN(ΣΥΝΘΕΣΗ_ΔΕΙΚΤΩΝ!C112/ΣΥΝΘΕΣΗ_ΔΕΙΚΤΩΝ!C111)</f>
        <v>4.7732787526578117E-3</v>
      </c>
      <c r="O112" s="10">
        <f>LN(ΣΥΝΘΕΣΗ_ΔΕΙΚΤΩΝ!O112/ΣΥΝΘΕΣΗ_ΔΕΙΚΤΩΝ!O111)</f>
        <v>-3.5949709178588118E-3</v>
      </c>
    </row>
    <row r="113" spans="9:15" x14ac:dyDescent="0.25">
      <c r="I113" s="5">
        <v>42989</v>
      </c>
      <c r="J113" s="10">
        <f>LN(ΣΥΝΘΕΣΗ_ΔΕΙΚΤΩΝ!P113/ΣΥΝΘΕΣΗ_ΔΕΙΚΤΩΝ!P112)</f>
        <v>-1.4957543819619026E-2</v>
      </c>
      <c r="K113" s="10">
        <f>LN(ΣΥΝΘΕΣΗ_ΔΕΙΚΤΩΝ!R113/ΣΥΝΘΕΣΗ_ΔΕΙΚΤΩΝ!R112)</f>
        <v>-7.5543324317810436E-3</v>
      </c>
      <c r="L113" s="10">
        <f>LN(ΣΥΝΘΕΣΗ_ΔΕΙΚΤΩΝ!D113/ΣΥΝΘΕΣΗ_ΔΕΙΚΤΩΝ!D112)</f>
        <v>5.5710450494554295E-3</v>
      </c>
      <c r="M113" s="10">
        <f>LN(ΣΥΝΘΕΣΗ_ΔΕΙΚΤΩΝ!E113/ΣΥΝΘΕΣΗ_ΔΕΙΚΤΩΝ!E112)</f>
        <v>5.160350559309611E-3</v>
      </c>
      <c r="N113" s="10">
        <f>LN(ΣΥΝΘΕΣΗ_ΔΕΙΚΤΩΝ!C113/ΣΥΝΘΕΣΗ_ΔΕΙΚΤΩΝ!C112)</f>
        <v>4.7506027585977988E-3</v>
      </c>
      <c r="O113" s="10">
        <f>LN(ΣΥΝΘΕΣΗ_ΔΕΙΚΤΩΝ!O113/ΣΥΝΘΕΣΗ_ΔΕΙΚΤΩΝ!O112)</f>
        <v>8.3682496705165792E-3</v>
      </c>
    </row>
    <row r="114" spans="9:15" x14ac:dyDescent="0.25">
      <c r="I114" s="5">
        <v>42990</v>
      </c>
      <c r="J114" s="10">
        <f>LN(ΣΥΝΘΕΣΗ_ΔΕΙΚΤΩΝ!P114/ΣΥΝΘΕΣΗ_ΔΕΙΚΤΩΝ!P113)</f>
        <v>-3.2345041676590403E-3</v>
      </c>
      <c r="K114" s="10">
        <f>LN(ΣΥΝΘΕΣΗ_ΔΕΙΚΤΩΝ!R114/ΣΥΝΘΕΣΗ_ΔΕΙΚΤΩΝ!R113)</f>
        <v>7.5543324317811356E-3</v>
      </c>
      <c r="L114" s="10">
        <f>LN(ΣΥΝΘΕΣΗ_ΔΕΙΚΤΩΝ!D114/ΣΥΝΘΕΣΗ_ΔΕΙΚΤΩΝ!D113)</f>
        <v>-4.4543503493801968E-3</v>
      </c>
      <c r="M114" s="10">
        <f>LN(ΣΥΝΘΕΣΗ_ΔΕΙΚΤΩΝ!E114/ΣΥΝΘΕΣΗ_ΔΕΙΚΤΩΝ!E113)</f>
        <v>2.1819047394639888E-2</v>
      </c>
      <c r="N114" s="10">
        <f>LN(ΣΥΝΘΕΣΗ_ΔΕΙΚΤΩΝ!C114/ΣΥΝΘΕΣΗ_ΔΕΙΚΤΩΝ!C113)</f>
        <v>9.4340322333584942E-3</v>
      </c>
      <c r="O114" s="10">
        <f>LN(ΣΥΝΘΕΣΗ_ΔΕΙΚΤΩΝ!O114/ΣΥΝΘΕΣΗ_ΔΕΙΚΤΩΝ!O113)</f>
        <v>1.1897681355887508E-3</v>
      </c>
    </row>
    <row r="115" spans="9:15" x14ac:dyDescent="0.25">
      <c r="I115" s="5">
        <v>42991</v>
      </c>
      <c r="J115" s="10">
        <f>LN(ΣΥΝΘΕΣΗ_ΔΕΙΚΤΩΝ!P115/ΣΥΝΘΕΣΗ_ΔΕΙΚΤΩΝ!P114)</f>
        <v>-1.7429635135283648E-2</v>
      </c>
      <c r="K115" s="10">
        <f>LN(ΣΥΝΘΕΣΗ_ΔΕΙΚΤΩΝ!R115/ΣΥΝΘΕΣΗ_ΔΕΙΚΤΩΝ!R114)</f>
        <v>-7.5543324317810436E-3</v>
      </c>
      <c r="L115" s="10">
        <f>LN(ΣΥΝΘΕΣΗ_ΔΕΙΚΤΩΝ!D115/ΣΥΝΘΕΣΗ_ΔΕΙΚΤΩΝ!D114)</f>
        <v>-1.1166947000752908E-3</v>
      </c>
      <c r="M115" s="10">
        <f>LN(ΣΥΝΘΕΣΗ_ΔΕΙΚΤΩΝ!E115/ΣΥΝΘΕΣΗ_ΔΕΙΚΤΩΝ!E114)</f>
        <v>3.59066813072854E-3</v>
      </c>
      <c r="N115" s="10">
        <f>LN(ΣΥΝΘΕΣΗ_ΔΕΙΚΤΩΝ!C115/ΣΥΝΘΕΣΗ_ΔΕΙΚΤΩΝ!C114)</f>
        <v>7.0175726586465398E-3</v>
      </c>
      <c r="O115" s="10">
        <f>LN(ΣΥΝΘΕΣΗ_ΔΕΙΚΤΩΝ!O115/ΣΥΝΘΕΣΗ_ΔΕΙΚΤΩΝ!O114)</f>
        <v>1.7678716168793993E-2</v>
      </c>
    </row>
    <row r="116" spans="9:15" x14ac:dyDescent="0.25">
      <c r="I116" s="5">
        <v>42992</v>
      </c>
      <c r="J116" s="10">
        <f>LN(ΣΥΝΘΕΣΗ_ΔΕΙΚΤΩΝ!P116/ΣΥΝΘΕΣΗ_ΔΕΙΚΤΩΝ!P115)</f>
        <v>-9.9393419025577759E-3</v>
      </c>
      <c r="K116" s="10">
        <f>LN(ΣΥΝΘΕΣΗ_ΔΕΙΚΤΩΝ!R116/ΣΥΝΘΕΣΗ_ΔΕΙΚΤΩΝ!R115)</f>
        <v>-1.9139340210697509E-2</v>
      </c>
      <c r="L116" s="10">
        <f>LN(ΣΥΝΘΕΣΗ_ΔΕΙΚΤΩΝ!D116/ΣΥΝΘΕΣΗ_ΔΕΙΚΤΩΝ!D115)</f>
        <v>-1.9177124639738748E-2</v>
      </c>
      <c r="M116" s="10">
        <f>LN(ΣΥΝΘΕΣΗ_ΔΕΙΚΤΩΝ!E116/ΣΥΝΘΕΣΗ_ΔΕΙΚΤΩΝ!E115)</f>
        <v>-1.2261242681862105E-2</v>
      </c>
      <c r="N116" s="10">
        <f>LN(ΣΥΝΘΕΣΗ_ΔΕΙΚΤΩΝ!C116/ΣΥΝΘΕΣΗ_ΔΕΙΚΤΩΝ!C115)</f>
        <v>9.3196651666373968E-4</v>
      </c>
      <c r="O116" s="10">
        <f>LN(ΣΥΝΘΕΣΗ_ΔΕΙΚΤΩΝ!O116/ΣΥΝΘΕΣΗ_ΔΕΙΚΤΩΝ!O115)</f>
        <v>1.1675424560376464E-3</v>
      </c>
    </row>
    <row r="117" spans="9:15" x14ac:dyDescent="0.25">
      <c r="I117" s="5">
        <v>42993</v>
      </c>
      <c r="J117" s="10">
        <f>LN(ΣΥΝΘΕΣΗ_ΔΕΙΚΤΩΝ!P117/ΣΥΝΘΕΣΗ_ΔΕΙΚΤΩΝ!P116)</f>
        <v>9.9393419025577048E-3</v>
      </c>
      <c r="K117" s="10">
        <f>LN(ΣΥΝΘΕΣΗ_ΔΕΙΚΤΩΝ!R117/ΣΥΝΘΕΣΗ_ΔΕΙΚΤΩΝ!R116)</f>
        <v>-4.8426244757879032E-3</v>
      </c>
      <c r="L117" s="10">
        <f>LN(ΣΥΝΘΕΣΗ_ΔΕΙΚΤΩΝ!D117/ΣΥΝΘΕΣΗ_ΔΕΙΚΤΩΝ!D116)</f>
        <v>0</v>
      </c>
      <c r="M117" s="10">
        <f>LN(ΣΥΝΘΕΣΗ_ΔΕΙΚΤΩΝ!E117/ΣΥΝΘΕΣΗ_ΔΕΙΚΤΩΝ!E116)</f>
        <v>0</v>
      </c>
      <c r="N117" s="10">
        <f>LN(ΣΥΝΘΕΣΗ_ΔΕΙΚΤΩΝ!C117/ΣΥΝΘΕΣΗ_ΔΕΙΚΤΩΝ!C116)</f>
        <v>-8.2996919570967803E-2</v>
      </c>
      <c r="O117" s="10">
        <f>LN(ΣΥΝΘΕΣΗ_ΔΕΙΚΤΩΝ!O117/ΣΥΝΘΕΣΗ_ΔΕΙΚΤΩΝ!O116)</f>
        <v>-9.3787322864324688E-3</v>
      </c>
    </row>
    <row r="118" spans="9:15" x14ac:dyDescent="0.25">
      <c r="I118" s="5">
        <v>42996</v>
      </c>
      <c r="J118" s="10">
        <f>LN(ΣΥΝΘΕΣΗ_ΔΕΙΚΤΩΝ!P118/ΣΥΝΘΕΣΗ_ΔΕΙΚΤΩΝ!P117)</f>
        <v>-9.9393419025577759E-3</v>
      </c>
      <c r="K118" s="10">
        <f>LN(ΣΥΝΘΕΣΗ_ΔΕΙΚΤΩΝ!R118/ΣΥΝΘΕΣΗ_ΔΕΙΚΤΩΝ!R117)</f>
        <v>-2.0599060870072534E-2</v>
      </c>
      <c r="L118" s="10">
        <f>LN(ΣΥΝΘΕΣΗ_ΔΕΙΚΤΩΝ!D118/ΣΥΝΘΕΣΗ_ΔΕΙΚΤΩΝ!D117)</f>
        <v>2.2753138371356054E-3</v>
      </c>
      <c r="M118" s="10">
        <f>LN(ΣΥΝΘΕΣΗ_ΔΕΙΚΤΩΝ!E118/ΣΥΝΘΕΣΗ_ΔΕΙΚΤΩΝ!E117)</f>
        <v>-1.2413448922137848E-2</v>
      </c>
      <c r="N118" s="10">
        <f>LN(ΣΥΝΘΕΣΗ_ΔΕΙΚΤΩΝ!C118/ΣΥΝΘΕΣΗ_ΔΕΙΚΤΩΝ!C117)</f>
        <v>-8.7195420424399886E-2</v>
      </c>
      <c r="O118" s="10">
        <f>LN(ΣΥΝΘΕΣΗ_ΔΕΙΚΤΩΝ!O118/ΣΥΝΘΕΣΗ_ΔΕΙΚΤΩΝ!O117)</f>
        <v>-1.065729447398798E-2</v>
      </c>
    </row>
    <row r="119" spans="9:15" x14ac:dyDescent="0.25">
      <c r="I119" s="5">
        <v>42997</v>
      </c>
      <c r="J119" s="10">
        <f>LN(ΣΥΝΘΕΣΗ_ΔΕΙΚΤΩΝ!P119/ΣΥΝΘΕΣΗ_ΔΕΙΚΤΩΝ!P118)</f>
        <v>9.9393419025577048E-3</v>
      </c>
      <c r="K119" s="10">
        <f>LN(ΣΥΝΘΕΣΗ_ΔΕΙΚΤΩΝ!R119/ΣΥΝΘΕΣΗ_ΔΕΙΚΤΩΝ!R118)</f>
        <v>7.8973756949509404E-3</v>
      </c>
      <c r="L119" s="10">
        <f>LN(ΣΥΝΘΕΣΗ_ΔΕΙΚΤΩΝ!D119/ΣΥΝΘΕΣΗ_ΔΕΙΚΤΩΝ!D118)</f>
        <v>-9.1324835632725868E-3</v>
      </c>
      <c r="M119" s="10">
        <f>LN(ΣΥΝΘΕΣΗ_ΔΕΙΚΤΩΝ!E119/ΣΥΝΘΕΣΗ_ΔΕΙΚΤΩΝ!E118)</f>
        <v>1.3863775499784407E-2</v>
      </c>
      <c r="N119" s="10">
        <f>LN(ΣΥΝΘΕΣΗ_ΔΕΙΚΤΩΝ!C119/ΣΥΝΘΕΣΗ_ΔΕΙΚΤΩΝ!C118)</f>
        <v>4.5339659633113275E-2</v>
      </c>
      <c r="O119" s="10">
        <f>LN(ΣΥΝΘΕΣΗ_ΔΕΙΚΤΩΝ!O119/ΣΥΝΘΕΣΗ_ΔΕΙΚΤΩΝ!O118)</f>
        <v>-5.9701669865039079E-3</v>
      </c>
    </row>
    <row r="120" spans="9:15" x14ac:dyDescent="0.25">
      <c r="I120" s="5">
        <v>42998</v>
      </c>
      <c r="J120" s="10">
        <f>LN(ΣΥΝΘΕΣΗ_ΔΕΙΚΤΩΝ!P120/ΣΥΝΘΕΣΗ_ΔΕΙΚΤΩΝ!P119)</f>
        <v>0</v>
      </c>
      <c r="K120" s="10">
        <f>LN(ΣΥΝΘΕΣΗ_ΔΕΙΚΤΩΝ!R120/ΣΥΝΘΕΣΗ_ΔΕΙΚΤΩΝ!R119)</f>
        <v>1.851002677086842E-2</v>
      </c>
      <c r="L120" s="10">
        <f>LN(ΣΥΝΘΕΣΗ_ΔΕΙΚΤΩΝ!D120/ΣΥΝΘΕΣΗ_ΔΕΙΚΤΩΝ!D119)</f>
        <v>-2.296212260350379E-3</v>
      </c>
      <c r="M120" s="10">
        <f>LN(ΣΥΝΘΕΣΗ_ΔΕΙΚΤΩΝ!E120/ΣΥΝΘΕΣΗ_ΔΕΙΚΤΩΝ!E119)</f>
        <v>2.2923639901936809E-2</v>
      </c>
      <c r="N120" s="10">
        <f>LN(ΣΥΝΘΕΣΗ_ΔΕΙΚΤΩΝ!C120/ΣΥΝΘΕΣΗ_ΔΕΙΚΤΩΝ!C119)</f>
        <v>1.5707129205357877E-2</v>
      </c>
      <c r="O120" s="10">
        <f>LN(ΣΥΝΘΕΣΗ_ΔΕΙΚΤΩΝ!O120/ΣΥΝΘΕΣΗ_ΔΕΙΚΤΩΝ!O119)</f>
        <v>-2.4243611609992739E-2</v>
      </c>
    </row>
    <row r="121" spans="9:15" x14ac:dyDescent="0.25">
      <c r="I121" s="5">
        <v>42999</v>
      </c>
      <c r="J121" s="10">
        <f>LN(ΣΥΝΘΕΣΗ_ΔΕΙΚΤΩΝ!P121/ΣΥΝΘΕΣΗ_ΔΕΙΚΤΩΝ!P120)</f>
        <v>-6.6152391187193167E-3</v>
      </c>
      <c r="K121" s="10">
        <f>LN(ΣΥΝΘΕΣΗ_ΔΕΙΚΤΩΝ!R121/ΣΥΝΘΕΣΗ_ΔΕΙΚΤΩΝ!R120)</f>
        <v>1.3423020332140771E-2</v>
      </c>
      <c r="L121" s="10">
        <f>LN(ΣΥΝΘΕΣΗ_ΔΕΙΚΤΩΝ!D121/ΣΥΝΘΕΣΗ_ΔΕΙΚΤΩΝ!D120)</f>
        <v>0</v>
      </c>
      <c r="M121" s="10">
        <f>LN(ΣΥΝΘΕΣΗ_ΔΕΙΚΤΩΝ!E121/ΣΥΝΘΕΣΗ_ΔΕΙΚΤΩΝ!E120)</f>
        <v>-4.9698362853411952E-3</v>
      </c>
      <c r="N121" s="10">
        <f>LN(ΣΥΝΘΕΣΗ_ΔΕΙΚΤΩΝ!C121/ΣΥΝΘΕΣΗ_ΔΕΙΚΤΩΝ!C120)</f>
        <v>0</v>
      </c>
      <c r="O121" s="10">
        <f>LN(ΣΥΝΘΕΣΗ_ΔΕΙΚΤΩΝ!O121/ΣΥΝΘΕΣΗ_ΔΕΙΚΤΩΝ!O120)</f>
        <v>2.5440499843838768E-2</v>
      </c>
    </row>
    <row r="122" spans="9:15" x14ac:dyDescent="0.25">
      <c r="I122" s="5">
        <v>43000</v>
      </c>
      <c r="J122" s="10">
        <f>LN(ΣΥΝΘΕΣΗ_ΔΕΙΚΤΩΝ!P122/ΣΥΝΘΕΣΗ_ΔΕΙΚΤΩΝ!P121)</f>
        <v>9.9065202027922329E-3</v>
      </c>
      <c r="K122" s="10">
        <f>LN(ΣΥΝΘΕΣΗ_ΔΕΙΚΤΩΝ!R122/ΣΥΝΘΕΣΗ_ΔΕΙΚΤΩΝ!R121)</f>
        <v>-3.8167985267007422E-3</v>
      </c>
      <c r="L122" s="10">
        <f>LN(ΣΥΝΘΕΣΗ_ΔΕΙΚΤΩΝ!D122/ΣΥΝΘΕΣΗ_ΔΕΙΚΤΩΝ!D121)</f>
        <v>3.4423441909729197E-3</v>
      </c>
      <c r="M122" s="10">
        <f>LN(ΣΥΝΘΕΣΗ_ΔΕΙΚΤΩΝ!E122/ΣΥΝΘΕΣΗ_ΔΕΙΚΤΩΝ!E121)</f>
        <v>1.0619568827460131E-2</v>
      </c>
      <c r="N122" s="10">
        <f>LN(ΣΥΝΘΕΣΗ_ΔΕΙΚΤΩΝ!C122/ΣΥΝΘΕΣΗ_ΔΕΙΚΤΩΝ!C121)</f>
        <v>-1.3072081567352775E-2</v>
      </c>
      <c r="O122" s="10">
        <f>LN(ΣΥΝΘΕΣΗ_ΔΕΙΚΤΩΝ!O122/ΣΥΝΘΕΣΗ_ΔΕΙΚΤΩΝ!O121)</f>
        <v>-1.8105503632273243E-2</v>
      </c>
    </row>
    <row r="123" spans="9:15" x14ac:dyDescent="0.25">
      <c r="I123" s="5">
        <v>43003</v>
      </c>
      <c r="J123" s="10">
        <f>LN(ΣΥΝΘΕΣΗ_ΔΕΙΚΤΩΝ!P123/ΣΥΝΘΕΣΗ_ΔΕΙΚΤΩΝ!P122)</f>
        <v>-2.4391453124159239E-2</v>
      </c>
      <c r="K123" s="10">
        <f>LN(ΣΥΝΘΕΣΗ_ΔΕΙΚΤΩΝ!R123/ΣΥΝΘΕΣΗ_ΔΕΙΚΤΩΝ!R122)</f>
        <v>-1.0571938925398892E-2</v>
      </c>
      <c r="L123" s="10">
        <f>LN(ΣΥΝΘΕΣΗ_ΔΕΙΚΤΩΝ!D123/ΣΥΝΘΕΣΗ_ΔΕΙΚΤΩΝ!D122)</f>
        <v>-3.4423441909729015E-3</v>
      </c>
      <c r="M123" s="10">
        <f>LN(ΣΥΝΘΕΣΗ_ΔΕΙΚΤΩΝ!E123/ΣΥΝΘΕΣΗ_ΔΕΙΚΤΩΝ!E122)</f>
        <v>-1.9915309700941432E-2</v>
      </c>
      <c r="N123" s="10">
        <f>LN(ΣΥΝΘΕΣΗ_ΔΕΙΚΤΩΝ!C123/ΣΥΝΘΕΣΗ_ΔΕΙΚΤΩΝ!C122)</f>
        <v>-1.8056783747242726E-2</v>
      </c>
      <c r="O123" s="10">
        <f>LN(ΣΥΝΘΕΣΗ_ΔΕΙΚΤΩΝ!O123/ΣΥΝΘΕΣΗ_ΔΕΙΚΤΩΝ!O122)</f>
        <v>-6.1087544883212533E-3</v>
      </c>
    </row>
    <row r="124" spans="9:15" x14ac:dyDescent="0.25">
      <c r="I124" s="5">
        <v>43004</v>
      </c>
      <c r="J124" s="10">
        <f>LN(ΣΥΝΘΕΣΗ_ΔΕΙΚΤΩΝ!P124/ΣΥΝΘΕΣΗ_ΔΕΙΚΤΩΝ!P123)</f>
        <v>7.825640831390368E-3</v>
      </c>
      <c r="K124" s="10">
        <f>LN(ΣΥΝΘΕΣΗ_ΔΕΙΚΤΩΝ!R124/ΣΥΝΘΕΣΗ_ΔΕΙΚΤΩΝ!R123)</f>
        <v>9.6571711995879132E-4</v>
      </c>
      <c r="L124" s="10">
        <f>LN(ΣΥΝΘΕΣΗ_ΔΕΙΚΤΩΝ!D124/ΣΥΝΘΕΣΗ_ΔΕΙΚΤΩΝ!D123)</f>
        <v>5.7306747089850745E-3</v>
      </c>
      <c r="M124" s="10">
        <f>LN(ΣΥΝΘΕΣΗ_ΔΕΙΚΤΩΝ!E124/ΣΥΝΘΕΣΗ_ΔΕΙΚΤΩΝ!E123)</f>
        <v>-5.7637047167501294E-3</v>
      </c>
      <c r="N124" s="10">
        <f>LN(ΣΥΝΘΕΣΗ_ΔΕΙΚΤΩΝ!C124/ΣΥΝΘΕΣΗ_ΔΕΙΚΤΩΝ!C123)</f>
        <v>-3.2206147000421719E-3</v>
      </c>
      <c r="O124" s="10">
        <f>LN(ΣΥΝΘΕΣΗ_ΔΕΙΚΤΩΝ!O124/ΣΥΝΘΕΣΗ_ΔΕΙΚΤΩΝ!O123)</f>
        <v>-1.2262417232442964E-3</v>
      </c>
    </row>
    <row r="125" spans="9:15" x14ac:dyDescent="0.25">
      <c r="I125" s="5">
        <v>43005</v>
      </c>
      <c r="J125" s="10">
        <f>LN(ΣΥΝΘΕΣΗ_ΔΕΙΚΤΩΝ!P125/ΣΥΝΘΕΣΗ_ΔΕΙΚΤΩΝ!P124)</f>
        <v>-3.3463500273443951E-3</v>
      </c>
      <c r="K125" s="10">
        <f>LN(ΣΥΝΘΕΣΗ_ΔΕΙΚΤΩΝ!R125/ΣΥΝΘΕΣΗ_ΔΕΙΚΤΩΝ!R124)</f>
        <v>-5.8083415957467903E-3</v>
      </c>
      <c r="L125" s="10">
        <f>LN(ΣΥΝΘΕΣΗ_ΔΕΙΚΤΩΝ!D125/ΣΥΝΘΕΣΗ_ΔΕΙΚΤΩΝ!D124)</f>
        <v>-1.1494379425735021E-2</v>
      </c>
      <c r="M125" s="10">
        <f>LN(ΣΥΝΘΕΣΗ_ΔΕΙΚΤΩΝ!E125/ΣΥΝΘΕΣΗ_ΔΕΙΚΤΩΝ!E124)</f>
        <v>2.0737246506912724E-2</v>
      </c>
      <c r="N125" s="10">
        <f>LN(ΣΥΝΘΕΣΗ_ΔΕΙΚΤΩΝ!C125/ΣΥΝΘΕΣΗ_ΔΕΙΚΤΩΝ!C124)</f>
        <v>-1.6260520871780291E-2</v>
      </c>
      <c r="O125" s="10">
        <f>LN(ΣΥΝΘΕΣΗ_ΔΕΙΚΤΩΝ!O125/ΣΥΝΘΕΣΗ_ΔΕΙΚΤΩΝ!O124)</f>
        <v>-6.1538655743783354E-3</v>
      </c>
    </row>
    <row r="126" spans="9:15" x14ac:dyDescent="0.25">
      <c r="I126" s="5">
        <v>43006</v>
      </c>
      <c r="J126" s="10">
        <f>LN(ΣΥΝΘΕΣΗ_ΔΕΙΚΤΩΝ!P126/ΣΥΝΘΕΣΗ_ΔΕΙΚΤΩΝ!P125)</f>
        <v>0</v>
      </c>
      <c r="K126" s="10">
        <f>LN(ΣΥΝΘΕΣΗ_ΔΕΙΚΤΩΝ!R126/ΣΥΝΘΕΣΗ_ΔΕΙΚΤΩΝ!R125)</f>
        <v>0</v>
      </c>
      <c r="L126" s="10">
        <f>LN(ΣΥΝΘΕΣΗ_ΔΕΙΚΤΩΝ!D126/ΣΥΝΘΕΣΗ_ΔΕΙΚΤΩΝ!D125)</f>
        <v>1.6055390753297559E-2</v>
      </c>
      <c r="M126" s="10">
        <f>LN(ΣΥΝΘΕΣΗ_ΔΕΙΚΤΩΝ!E126/ΣΥΝΘΕΣΗ_ΔΕΙΚΤΩΝ!E125)</f>
        <v>-1.6411356559790032E-2</v>
      </c>
      <c r="N126" s="10">
        <f>LN(ΣΥΝΘΕΣΗ_ΔΕΙΚΤΩΝ!C126/ΣΥΝΘΕΣΗ_ΔΕΙΚΤΩΝ!C125)</f>
        <v>1.1410066738030959E-2</v>
      </c>
      <c r="O126" s="10">
        <f>LN(ΣΥΝΘΕΣΗ_ΔΕΙΚΤΩΝ!O126/ΣΥΝΘΕΣΗ_ΔΕΙΚΤΩΝ!O125)</f>
        <v>1.233806448928344E-3</v>
      </c>
    </row>
    <row r="127" spans="9:15" x14ac:dyDescent="0.25">
      <c r="I127" s="5">
        <v>43007</v>
      </c>
      <c r="J127" s="10">
        <f>LN(ΣΥΝΘΕΣΗ_ΔΕΙΚΤΩΝ!P127/ΣΥΝΘΕΣΗ_ΔΕΙΚΤΩΝ!P126)</f>
        <v>0</v>
      </c>
      <c r="K127" s="10">
        <f>LN(ΣΥΝΘΕΣΗ_ΔΕΙΚΤΩΝ!R127/ΣΥΝΘΕΣΗ_ΔΕΙΚΤΩΝ!R126)</f>
        <v>-6.8193152720549483E-3</v>
      </c>
      <c r="L127" s="10">
        <f>LN(ΣΥΝΘΕΣΗ_ΔΕΙΚΤΩΝ!D127/ΣΥΝΘΕΣΗ_ΔΕΙΚΤΩΝ!D126)</f>
        <v>-1.0291686036547525E-2</v>
      </c>
      <c r="M127" s="10">
        <f>LN(ΣΥΝΘΕΣΗ_ΔΕΙΚΤΩΝ!E127/ΣΥΝΘΕΣΗ_ΔΕΙΚΤΩΝ!E126)</f>
        <v>6.4539485407437381E-3</v>
      </c>
      <c r="N127" s="10">
        <f>LN(ΣΥΝΘΕΣΗ_ΔΕΙΚΤΩΝ!C127/ΣΥΝΘΕΣΗ_ΔΕΙΚΤΩΝ!C126)</f>
        <v>-6.5040879691764886E-3</v>
      </c>
      <c r="O127" s="10">
        <f>LN(ΣΥΝΘΕΣΗ_ΔΕΙΚΤΩΝ!O127/ΣΥΝΘΕΣΗ_ΔΕΙΚΤΩΝ!O126)</f>
        <v>2.9163670735442515E-2</v>
      </c>
    </row>
    <row r="128" spans="9:15" x14ac:dyDescent="0.25">
      <c r="I128" s="5">
        <v>43010</v>
      </c>
      <c r="J128" s="10">
        <f>LN(ΣΥΝΘΕΣΗ_ΔΕΙΚΤΩΝ!P128/ΣΥΝΘΕΣΗ_ΔΕΙΚΤΩΝ!P127)</f>
        <v>-2.0316725902672309E-2</v>
      </c>
      <c r="K128" s="10">
        <f>LN(ΣΥΝΘΕΣΗ_ΔΕΙΚΤΩΝ!R128/ΣΥΝΘΕΣΗ_ΔΕΙΚΤΩΝ!R127)</f>
        <v>-1.6757415291941951E-2</v>
      </c>
      <c r="L128" s="10">
        <f>LN(ΣΥΝΘΕΣΗ_ΔΕΙΚΤΩΝ!D128/ΣΥΝΘΕΣΗ_ΔΕΙΚΤΩΝ!D127)</f>
        <v>-3.4542348680874461E-3</v>
      </c>
      <c r="M128" s="10">
        <f>LN(ΣΥΝΘΕΣΗ_ΔΕΙΚΤΩΝ!E128/ΣΥΝΘΕΣΗ_ΔΕΙΚΤΩΝ!E127)</f>
        <v>-7.1505187172554133E-4</v>
      </c>
      <c r="N128" s="10">
        <f>LN(ΣΥΝΘΕΣΗ_ΔΕΙΚΤΩΝ!C128/ΣΥΝΘΕΣΗ_ΔΕΙΚΤΩΝ!C127)</f>
        <v>1.3502770641215509E-2</v>
      </c>
      <c r="O128" s="10">
        <f>LN(ΣΥΝΘΕΣΗ_ΔΕΙΚΤΩΝ!O128/ΣΥΝΘΕΣΗ_ΔΕΙΚΤΩΝ!O127)</f>
        <v>9.5352331510000048E-3</v>
      </c>
    </row>
    <row r="129" spans="9:15" x14ac:dyDescent="0.25">
      <c r="I129" s="5">
        <v>43011</v>
      </c>
      <c r="J129" s="10">
        <f>LN(ΣΥΝΘΕΣΗ_ΔΕΙΚΤΩΝ!P129/ΣΥΝΘΕΣΗ_ΔΕΙΚΤΩΝ!P128)</f>
        <v>2.0316725902672406E-2</v>
      </c>
      <c r="K129" s="10">
        <f>LN(ΣΥΝΘΕΣΗ_ΔΕΙΚΤΩΝ!R129/ΣΥΝΘΕΣΗ_ΔΕΙΚΤΩΝ!R128)</f>
        <v>5.9464991877263033E-3</v>
      </c>
      <c r="L129" s="10">
        <f>LN(ΣΥΝΘΕΣΗ_ΔΕΙΚΤΩΝ!D129/ΣΥΝΘΕΣΗ_ΔΕΙΚΤΩΝ!D128)</f>
        <v>2.6182485945643708E-2</v>
      </c>
      <c r="M129" s="10">
        <f>LN(ΣΥΝΘΕΣΗ_ΔΕΙΚΤΩΝ!E129/ΣΥΝΘΕΣΗ_ΔΕΙΚΤΩΝ!E128)</f>
        <v>3.5140650151906094E-2</v>
      </c>
      <c r="N129" s="10">
        <f>LN(ΣΥΝΘΕΣΗ_ΔΕΙΚΤΩΝ!C129/ΣΥΝΘΕΣΗ_ΔΕΙΚΤΩΝ!C128)</f>
        <v>-4.8400202040009945E-3</v>
      </c>
      <c r="O129" s="10">
        <f>LN(ΣΥΝΘΕΣΗ_ΔΕΙΚΤΩΝ!O129/ΣΥΝΘΕΣΗ_ΔΕΙΚΤΩΝ!O128)</f>
        <v>2.3696693553183824E-3</v>
      </c>
    </row>
    <row r="130" spans="9:15" x14ac:dyDescent="0.25">
      <c r="I130" s="5">
        <v>43012</v>
      </c>
      <c r="J130" s="10">
        <f>LN(ΣΥΝΘΕΣΗ_ΔΕΙΚΤΩΝ!P130/ΣΥΝΘΕΣΗ_ΔΕΙΚΤΩΝ!P129)</f>
        <v>4.4593161967648974E-3</v>
      </c>
      <c r="K130" s="10">
        <f>LN(ΣΥΝΘΕΣΗ_ΔΕΙΚΤΩΝ!R130/ΣΥΝΘΕΣΗ_ΔΕΙΚΤΩΝ!R129)</f>
        <v>-6.9410293542345762E-3</v>
      </c>
      <c r="L130" s="10">
        <f>LN(ΣΥΝΘΕΣΗ_ΔΕΙΚΤΩΝ!D130/ΣΥΝΘΕΣΗ_ΔΕΙΚΤΩΝ!D129)</f>
        <v>-4.5045121211046528E-3</v>
      </c>
      <c r="M130" s="10">
        <f>LN(ΣΥΝΘΕΣΗ_ΔΕΙΚΤΩΝ!E130/ΣΥΝΘΕΣΗ_ΔΕΙΚΤΩΝ!E129)</f>
        <v>6.8823396229417376E-3</v>
      </c>
      <c r="N130" s="10">
        <f>LN(ΣΥΝΘΕΣΗ_ΔΕΙΚΤΩΝ!C130/ΣΥΝΘΕΣΗ_ΔΕΙΚΤΩΝ!C129)</f>
        <v>-1.466222302744016E-2</v>
      </c>
      <c r="O130" s="10">
        <f>LN(ΣΥΝΘΕΣΗ_ΔΕΙΚΤΩΝ!O130/ΣΥΝΘΕΣΗ_ΔΕΙΚΤΩΝ!O129)</f>
        <v>2.3640672948806916E-3</v>
      </c>
    </row>
    <row r="131" spans="9:15" x14ac:dyDescent="0.25">
      <c r="I131" s="5">
        <v>43013</v>
      </c>
      <c r="J131" s="10">
        <f>LN(ΣΥΝΘΕΣΗ_ΔΕΙΚΤΩΝ!P131/ΣΥΝΘΕΣΗ_ΔΕΙΚΤΩΝ!P130)</f>
        <v>-1.3438052162040926E-2</v>
      </c>
      <c r="K131" s="10">
        <f>LN(ΣΥΝΘΕΣΗ_ΔΕΙΚΤΩΝ!R131/ΣΥΝΘΕΣΗ_ΔΕΙΚΤΩΝ!R130)</f>
        <v>0</v>
      </c>
      <c r="L131" s="10">
        <f>LN(ΣΥΝΘΕΣΗ_ΔΕΙΚΤΩΝ!D131/ΣΥΝΘΕΣΗ_ΔΕΙΚΤΩΝ!D130)</f>
        <v>1.2338911453715318E-2</v>
      </c>
      <c r="M131" s="10">
        <f>LN(ΣΥΝΘΕΣΗ_ΔΕΙΚΤΩΝ!E131/ΣΥΝΘΕΣΗ_ΔΕΙΚΤΩΝ!E130)</f>
        <v>-1.2422519998557096E-2</v>
      </c>
      <c r="N131" s="10">
        <f>LN(ΣΥΝΘΕΣΗ_ΔΕΙΚΤΩΝ!C131/ΣΥΝΘΕΣΗ_ΔΕΙΚΤΩΝ!C130)</f>
        <v>-3.1113620849069157E-2</v>
      </c>
      <c r="O131" s="10">
        <f>LN(ΣΥΝΘΕΣΗ_ΔΕΙΚΤΩΝ!O131/ΣΥΝΘΕΣΗ_ΔΕΙΚΤΩΝ!O130)</f>
        <v>4.711433921319663E-3</v>
      </c>
    </row>
    <row r="132" spans="9:15" x14ac:dyDescent="0.25">
      <c r="I132" s="5">
        <v>43014</v>
      </c>
      <c r="J132" s="10">
        <f>LN(ΣΥΝΘΕΣΗ_ΔΕΙΚΤΩΝ!P132/ΣΥΝΘΕΣΗ_ΔΕΙΚΤΩΝ!P131)</f>
        <v>-2.2573373016499389E-3</v>
      </c>
      <c r="K132" s="10">
        <f>LN(ΣΥΝΘΕΣΗ_ΔΕΙΚΤΩΝ!R132/ΣΥΝΘΕΣΗ_ΔΕΙΚΤΩΝ!R131)</f>
        <v>1.4815085785140463E-2</v>
      </c>
      <c r="L132" s="10">
        <f>LN(ΣΥΝΘΕΣΗ_ΔΕΙΚΤΩΝ!D132/ΣΥΝΘΕΣΗ_ΔΕΙΚΤΩΝ!D131)</f>
        <v>3.3389012655146303E-3</v>
      </c>
      <c r="M132" s="10">
        <f>LN(ΣΥΝΘΕΣΗ_ΔΕΙΚΤΩΝ!E132/ΣΥΝΘΕΣΗ_ΔΕΙΚΤΩΝ!E131)</f>
        <v>9.6752655234183371E-3</v>
      </c>
      <c r="N132" s="10">
        <f>LN(ΣΥΝΘΕΣΗ_ΔΕΙΚΤΩΝ!C132/ΣΥΝΘΕΣΗ_ΔΕΙΚΤΩΝ!C131)</f>
        <v>1.9559159427202329E-2</v>
      </c>
      <c r="O132" s="10">
        <f>LN(ΣΥΝΘΕΣΗ_ΔΕΙΚΤΩΝ!O132/ΣΥΝΘΕΣΗ_ΔΕΙΚΤΩΝ!O131)</f>
        <v>-5.8927689671507376E-3</v>
      </c>
    </row>
    <row r="133" spans="9:15" x14ac:dyDescent="0.25">
      <c r="I133" s="5">
        <v>43017</v>
      </c>
      <c r="J133" s="10">
        <f>LN(ΣΥΝΘΕΣΗ_ΔΕΙΚΤΩΝ!P133/ΣΥΝΘΕΣΗ_ΔΕΙΚΤΩΝ!P132)</f>
        <v>1.791761260040841E-2</v>
      </c>
      <c r="K133" s="10">
        <f>LN(ΣΥΝΘΕΣΗ_ΔΕΙΚΤΩΝ!R133/ΣΥΝΘΕΣΗ_ΔΕΙΚΤΩΝ!R132)</f>
        <v>7.8125397367936247E-3</v>
      </c>
      <c r="L133" s="10">
        <f>LN(ΣΥΝΘΕΣΗ_ΔΕΙΚΤΩΝ!D133/ΣΥΝΘΕΣΗ_ΔΕΙΚΤΩΝ!D132)</f>
        <v>-1.1173300598125189E-2</v>
      </c>
      <c r="M133" s="10">
        <f>LN(ΣΥΝΘΕΣΗ_ΔΕΙΚΤΩΝ!E133/ΣΥΝΘΕΣΗ_ΔΕΙΚΤΩΝ!E132)</f>
        <v>7.5368633577030057E-3</v>
      </c>
      <c r="N133" s="10">
        <f>LN(ΣΥΝΘΕΣΗ_ΔΕΙΚΤΩΝ!C133/ΣΥΝΘΕΣΗ_ΔΕΙΚΤΩΝ!C132)</f>
        <v>5.5325035989325835E-4</v>
      </c>
      <c r="O133" s="10">
        <f>LN(ΣΥΝΘΕΣΗ_ΔΕΙΚΤΩΝ!O133/ΣΥΝΘΕΣΗ_ΔΕΙΚΤΩΝ!O132)</f>
        <v>2.3612761856796854E-3</v>
      </c>
    </row>
    <row r="134" spans="9:15" x14ac:dyDescent="0.25">
      <c r="I134" s="5">
        <v>43018</v>
      </c>
      <c r="J134" s="10">
        <f>LN(ΣΥΝΘΕΣΗ_ΔΕΙΚΤΩΝ!P134/ΣΥΝΘΕΣΗ_ΔΕΙΚΤΩΝ!P133)</f>
        <v>-1.1104942840271764E-3</v>
      </c>
      <c r="K134" s="10">
        <f>LN(ΣΥΝΘΕΣΗ_ΔΕΙΚΤΩΝ!R134/ΣΥΝΘΕΣΗ_ΔΕΙΚΤΩΝ!R133)</f>
        <v>-9.7323608655218354E-4</v>
      </c>
      <c r="L134" s="10">
        <f>LN(ΣΥΝΘΕΣΗ_ΔΕΙΚΤΩΝ!D134/ΣΥΝΘΕΣΗ_ΔΕΙΚΤΩΝ!D133)</f>
        <v>-2.2497197340154416E-3</v>
      </c>
      <c r="M134" s="10">
        <f>LN(ΣΥΝΘΕΣΗ_ΔΕΙΚΤΩΝ!E134/ΣΥΝΘΕΣΗ_ΔΕΙΚΤΩΝ!E133)</f>
        <v>-6.849341845574783E-3</v>
      </c>
      <c r="N134" s="10">
        <f>LN(ΣΥΝΘΕΣΗ_ΔΕΙΚΤΩΝ!C134/ΣΥΝΘΕΣΗ_ΔΕΙΚΤΩΝ!C133)</f>
        <v>-1.6606701851403336E-3</v>
      </c>
      <c r="O134" s="10">
        <f>LN(ΣΥΝΘΕΣΗ_ΔΕΙΚΤΩΝ!O134/ΣΥΝΘΕΣΗ_ΔΕΙΚΤΩΝ!O133)</f>
        <v>2.3557136924589835E-3</v>
      </c>
    </row>
    <row r="135" spans="9:15" x14ac:dyDescent="0.25">
      <c r="I135" s="5">
        <v>43019</v>
      </c>
      <c r="J135" s="10">
        <f>LN(ΣΥΝΘΕΣΗ_ΔΕΙΚΤΩΝ!P135/ΣΥΝΘΕΣΗ_ΔΕΙΚΤΩΝ!P134)</f>
        <v>0</v>
      </c>
      <c r="K135" s="10">
        <f>LN(ΣΥΝΘΕΣΗ_ΔΕΙΚΤΩΝ!R135/ΣΥΝΘΕΣΗ_ΔΕΙΚΤΩΝ!R134)</f>
        <v>0</v>
      </c>
      <c r="L135" s="10">
        <f>LN(ΣΥΝΘΕΣΗ_ΔΕΙΚΤΩΝ!D135/ΣΥΝΘΕΣΗ_ΔΕΙΚΤΩΝ!D134)</f>
        <v>0</v>
      </c>
      <c r="M135" s="10">
        <f>LN(ΣΥΝΘΕΣΗ_ΔΕΙΚΤΩΝ!E135/ΣΥΝΘΕΣΗ_ΔΕΙΚΤΩΝ!E134)</f>
        <v>-2.5758472513520102E-2</v>
      </c>
      <c r="N135" s="10">
        <f>LN(ΣΥΝΘΕΣΗ_ΔΕΙΚΤΩΝ!C135/ΣΥΝΘΕΣΗ_ΔΕΙΚΤΩΝ!C134)</f>
        <v>-1.3947227480850441E-2</v>
      </c>
      <c r="O135" s="10">
        <f>LN(ΣΥΝΘΕΣΗ_ΔΕΙΚΤΩΝ!O135/ΣΥΝΘΕΣΗ_ΔΕΙΚΤΩΝ!O134)</f>
        <v>2.3501773449534514E-3</v>
      </c>
    </row>
    <row r="136" spans="9:15" x14ac:dyDescent="0.25">
      <c r="I136" s="5">
        <v>43020</v>
      </c>
      <c r="J136" s="10">
        <f>LN(ΣΥΝΘΕΣΗ_ΔΕΙΚΤΩΝ!P136/ΣΥΝΘΕΣΗ_ΔΕΙΚΤΩΝ!P135)</f>
        <v>0</v>
      </c>
      <c r="K136" s="10">
        <f>LN(ΣΥΝΘΕΣΗ_ΔΕΙΚΤΩΝ!R136/ΣΥΝΘΕΣΗ_ΔΕΙΚΤΩΝ!R135)</f>
        <v>-9.7418419784337472E-4</v>
      </c>
      <c r="L136" s="10">
        <f>LN(ΣΥΝΘΕΣΗ_ΔΕΙΚΤΩΝ!D136/ΣΥΝΘΕΣΗ_ΔΕΙΚΤΩΝ!D135)</f>
        <v>0</v>
      </c>
      <c r="M136" s="10">
        <f>LN(ΣΥΝΘΕΣΗ_ΔΕΙΚΤΩΝ!E136/ΣΥΝΘΕΣΗ_ΔΕΙΚΤΩΝ!E135)</f>
        <v>2.8169032711133734E-3</v>
      </c>
      <c r="N136" s="10">
        <f>LN(ΣΥΝΘΕΣΗ_ΔΕΙΚΤΩΝ!C136/ΣΥΝΘΕΣΗ_ΔΕΙΚΤΩΝ!C135)</f>
        <v>7.8343993326105924E-3</v>
      </c>
      <c r="O136" s="10">
        <f>LN(ΣΥΝΘΕΣΗ_ΔΕΙΚΤΩΝ!O136/ΣΥΝΘΕΣΗ_ΔΕΙΚΤΩΝ!O135)</f>
        <v>-1.2994866856367585E-2</v>
      </c>
    </row>
    <row r="137" spans="9:15" x14ac:dyDescent="0.25">
      <c r="I137" s="5">
        <v>43021</v>
      </c>
      <c r="J137" s="10">
        <f>LN(ΣΥΝΘΕΣΗ_ΔΕΙΚΤΩΝ!P137/ΣΥΝΘΕΣΗ_ΔΕΙΚΤΩΝ!P136)</f>
        <v>1.5435808129839248E-2</v>
      </c>
      <c r="K137" s="10">
        <f>LN(ΣΥΝΘΕΣΗ_ΔΕΙΚΤΩΝ!R137/ΣΥΝΘΕΣΗ_ΔΕΙΚΤΩΝ!R136)</f>
        <v>-6.8459925079901139E-3</v>
      </c>
      <c r="L137" s="10">
        <f>LN(ΣΥΝΘΕΣΗ_ΔΕΙΚΤΩΝ!D137/ΣΥΝΘΕΣΗ_ΔΕΙΚΤΩΝ!D136)</f>
        <v>2.2497197340153245E-3</v>
      </c>
      <c r="M137" s="10">
        <f>LN(ΣΥΝΘΕΣΗ_ΔΕΙΚΤΩΝ!E137/ΣΥΝΘΕΣΗ_ΔΕΙΚΤΩΝ!E136)</f>
        <v>5.6101128907667828E-3</v>
      </c>
      <c r="N137" s="10">
        <f>LN(ΣΥΝΘΕΣΗ_ΔΕΙΚΤΩΝ!C137/ΣΥΝΘΕΣΗ_ΔΕΙΚΤΩΝ!C136)</f>
        <v>-1.6863806052004805E-2</v>
      </c>
      <c r="O137" s="10">
        <f>LN(ΣΥΝΘΕΣΗ_ΔΕΙΚΤΩΝ!O137/ΣΥΝΘΕΣΗ_ΔΕΙΚΤΩΝ!O136)</f>
        <v>1.1820468600426045E-2</v>
      </c>
    </row>
    <row r="138" spans="9:15" x14ac:dyDescent="0.25">
      <c r="I138" s="5">
        <v>43024</v>
      </c>
      <c r="J138" s="10">
        <f>LN(ΣΥΝΘΕΣΗ_ΔΕΙΚΤΩΝ!P138/ΣΥΝΘΕΣΗ_ΔΕΙΚΤΩΝ!P137)</f>
        <v>6.5430985889358868E-3</v>
      </c>
      <c r="K138" s="10">
        <f>LN(ΣΥΝΘΕΣΗ_ΔΕΙΚΤΩΝ!R138/ΣΥΝΘΕΣΗ_ΔΕΙΚΤΩΝ!R137)</f>
        <v>1.0737048000956656E-2</v>
      </c>
      <c r="L138" s="10">
        <f>LN(ΣΥΝΘΕΣΗ_ΔΕΙΚΤΩΝ!D138/ΣΥΝΘΕΣΗ_ΔΕΙΚΤΩΝ!D137)</f>
        <v>1.1173300598125255E-2</v>
      </c>
      <c r="M138" s="10">
        <f>LN(ΣΥΝΘΕΣΗ_ΔΕΙΚΤΩΝ!E138/ΣΥΝΘΕΣΗ_ΔΕΙΚΤΩΝ!E137)</f>
        <v>9.0498355199178562E-3</v>
      </c>
      <c r="N138" s="10">
        <f>LN(ΣΥΝΘΕΣΗ_ΔΕΙΚΤΩΝ!C138/ΣΥΝΘΕΣΗ_ΔΕΙΚΤΩΝ!C137)</f>
        <v>0</v>
      </c>
      <c r="O138" s="10">
        <f>LN(ΣΥΝΘΕΣΗ_ΔΕΙΚΤΩΝ!O138/ΣΥΝΘΕΣΗ_ΔΕΙΚΤΩΝ!O137)</f>
        <v>7.0257900244058225E-3</v>
      </c>
    </row>
    <row r="139" spans="9:15" x14ac:dyDescent="0.25">
      <c r="I139" s="5">
        <v>43025</v>
      </c>
      <c r="J139" s="10">
        <f>LN(ΣΥΝΘΕΣΗ_ΔΕΙΚΤΩΝ!P139/ΣΥΝΘΕΣΗ_ΔΕΙΚΤΩΝ!P138)</f>
        <v>0</v>
      </c>
      <c r="K139" s="10">
        <f>LN(ΣΥΝΘΕΣΗ_ΔΕΙΚΤΩΝ!R139/ΣΥΝΘΕΣΗ_ΔΕΙΚΤΩΝ!R138)</f>
        <v>1.4458083175229699E-2</v>
      </c>
      <c r="L139" s="10">
        <f>LN(ΣΥΝΘΕΣΗ_ΔΕΙΚΤΩΝ!D139/ΣΥΝΘΕΣΗ_ΔΕΙΚΤΩΝ!D138)</f>
        <v>-1.1173300598125189E-2</v>
      </c>
      <c r="M139" s="10">
        <f>LN(ΣΥΝΘΕΣΗ_ΔΕΙΚΤΩΝ!E139/ΣΥΝΘΕΣΗ_ΔΕΙΚΤΩΝ!E138)</f>
        <v>-1.9594748696532837E-2</v>
      </c>
      <c r="N139" s="10">
        <f>LN(ΣΥΝΘΕΣΗ_ΔΕΙΚΤΩΝ!C139/ΣΥΝΘΕΣΗ_ΔΕΙΚΤΩΝ!C138)</f>
        <v>-8.5397615481347198E-3</v>
      </c>
      <c r="O139" s="10">
        <f>LN(ΣΥΝΘΕΣΗ_ΔΕΙΚΤΩΝ!O139/ΣΥΝΘΕΣΗ_ΔΕΙΚΤΩΝ!O138)</f>
        <v>-5.8513917684641249E-3</v>
      </c>
    </row>
    <row r="140" spans="9:15" x14ac:dyDescent="0.25">
      <c r="I140" s="5">
        <v>43026</v>
      </c>
      <c r="J140" s="10">
        <f>LN(ΣΥΝΘΕΣΗ_ΔΕΙΚΤΩΝ!P140/ΣΥΝΘΕΣΗ_ΔΕΙΚΤΩΝ!P139)</f>
        <v>8.6580627431145311E-3</v>
      </c>
      <c r="K140" s="10">
        <f>LN(ΣΥΝΘΕΣΗ_ΔΕΙΚΤΩΝ!R140/ΣΥΝΘΕΣΗ_ΔΕΙΚΤΩΝ!R139)</f>
        <v>0</v>
      </c>
      <c r="L140" s="10">
        <f>LN(ΣΥΝΘΕΣΗ_ΔΕΙΚΤΩΝ!D140/ΣΥΝΘΕΣΗ_ΔΕΙΚΤΩΝ!D139)</f>
        <v>8.9486055760140144E-3</v>
      </c>
      <c r="M140" s="10">
        <f>LN(ΣΥΝΘΕΣΗ_ΔΕΙΚΤΩΝ!E140/ΣΥΝΘΕΣΗ_ΔΕΙΚΤΩΝ!E139)</f>
        <v>-2.5046031926087575E-2</v>
      </c>
      <c r="N140" s="10">
        <f>LN(ΣΥΝΘΕΣΗ_ΔΕΙΚΤΩΝ!C140/ΣΥΝΘΕΣΗ_ΔΕΙΚΤΩΝ!C139)</f>
        <v>1.7569168267528957E-2</v>
      </c>
      <c r="O140" s="10">
        <f>LN(ΣΥΝΘΕΣΗ_ΔΕΙΚΤΩΝ!O140/ΣΥΝΘΕΣΗ_ΔΕΙΚΤΩΝ!O139)</f>
        <v>2.3446669592540547E-3</v>
      </c>
    </row>
    <row r="141" spans="9:15" x14ac:dyDescent="0.25">
      <c r="I141" s="5">
        <v>43027</v>
      </c>
      <c r="J141" s="10">
        <f>LN(ΣΥΝΘΕΣΗ_ΔΕΙΚΤΩΝ!P141/ΣΥΝΘΕΣΗ_ΔΕΙΚΤΩΝ!P140)</f>
        <v>7.514796502486364E-3</v>
      </c>
      <c r="K141" s="10">
        <f>LN(ΣΥΝΘΕΣΗ_ΔΕΙΚΤΩΝ!R141/ΣΥΝΘΕΣΗ_ΔΕΙΚΤΩΝ!R140)</f>
        <v>0</v>
      </c>
      <c r="L141" s="10">
        <f>LN(ΣΥΝΘΕΣΗ_ΔΕΙΚΤΩΝ!D141/ΣΥΝΘΕΣΗ_ΔΕΙΚΤΩΝ!D140)</f>
        <v>2.2246950221111086E-3</v>
      </c>
      <c r="M141" s="10">
        <f>LN(ΣΥΝΘΕΣΗ_ΔΕΙΚΤΩΝ!E141/ΣΥΝΘΕΣΗ_ΔΕΙΚΤΩΝ!E140)</f>
        <v>0</v>
      </c>
      <c r="N141" s="10">
        <f>LN(ΣΥΝΘΕΣΗ_ΔΕΙΚΤΩΝ!C141/ΣΥΝΘΕΣΗ_ΔΕΙΚΤΩΝ!C140)</f>
        <v>-2.2497197340154416E-3</v>
      </c>
      <c r="O141" s="10">
        <f>LN(ΣΥΝΘΕΣΗ_ΔΕΙΚΤΩΝ!O141/ΣΥΝΘΕΣΗ_ΔΕΙΚΤΩΝ!O140)</f>
        <v>-1.0594566431396028E-2</v>
      </c>
    </row>
    <row r="142" spans="9:15" x14ac:dyDescent="0.25">
      <c r="I142" s="5">
        <v>43028</v>
      </c>
      <c r="J142" s="10">
        <f>LN(ΣΥΝΘΕΣΗ_ΔΕΙΚΤΩΝ!P142/ΣΥΝΘΕΣΗ_ΔΕΙΚΤΩΝ!P141)</f>
        <v>7.458745287676133E-3</v>
      </c>
      <c r="K142" s="10">
        <f>LN(ΣΥΝΘΕΣΗ_ΔΕΙΚΤΩΝ!R142/ΣΥΝΘΕΣΗ_ΔΕΙΚΤΩΝ!R141)</f>
        <v>4.7732787526578117E-3</v>
      </c>
      <c r="L142" s="10">
        <f>LN(ΣΥΝΘΕΣΗ_ΔΕΙΚΤΩΝ!D142/ΣΥΝΘΕΣΗ_ΔΕΙΚΤΩΝ!D141)</f>
        <v>-5.571045049455472E-3</v>
      </c>
      <c r="M142" s="10">
        <f>LN(ΣΥΝΘΕΣΗ_ΔΕΙΚΤΩΝ!E142/ΣΥΝΘΕΣΗ_ΔΕΙΚΤΩΝ!E141)</f>
        <v>1.448226176364748E-3</v>
      </c>
      <c r="N142" s="10">
        <f>LN(ΣΥΝΘΕΣΗ_ΔΕΙΚΤΩΝ!C142/ΣΥΝΘΕΣΗ_ΔΕΙΚΤΩΝ!C141)</f>
        <v>2.2497197340153245E-3</v>
      </c>
      <c r="O142" s="10">
        <f>LN(ΣΥΝΘΕΣΗ_ΔΕΙΚΤΩΝ!O142/ΣΥΝΘΕΣΗ_ΔΕΙΚΤΩΝ!O141)</f>
        <v>1.1764841579586431E-2</v>
      </c>
    </row>
    <row r="143" spans="9:15" x14ac:dyDescent="0.25">
      <c r="I143" s="5">
        <v>43031</v>
      </c>
      <c r="J143" s="10">
        <f>LN(ΣΥΝΘΕΣΗ_ΔΕΙΚΤΩΝ!P143/ΣΥΝΘΕΣΗ_ΔΕΙΚΤΩΝ!P142)</f>
        <v>3.1796529173795844E-3</v>
      </c>
      <c r="K143" s="10">
        <f>LN(ΣΥΝΘΕΣΗ_ΔΕΙΚΤΩΝ!R143/ΣΥΝΘΕΣΗ_ΔΕΙΚΤΩΝ!R142)</f>
        <v>-9.5694510161506725E-3</v>
      </c>
      <c r="L143" s="10">
        <f>LN(ΣΥΝΘΕΣΗ_ΔΕΙΚΤΩΝ!D143/ΣΥΝΘΕΣΗ_ΔΕΙΚΤΩΝ!D142)</f>
        <v>-6.7264827609506738E-3</v>
      </c>
      <c r="M143" s="10">
        <f>LN(ΣΥΝΘΕΣΗ_ΔΕΙΚΤΩΝ!E143/ΣΥΝΘΕΣΗ_ΔΕΙΚΤΩΝ!E142)</f>
        <v>-5.0779942269435826E-3</v>
      </c>
      <c r="N143" s="10">
        <f>LN(ΣΥΝΘΕΣΗ_ΔΕΙΚΤΩΝ!C143/ΣΥΝΘΕΣΗ_ΔΕΙΚΤΩΝ!C142)</f>
        <v>-2.2153703517941766E-2</v>
      </c>
      <c r="O143" s="10">
        <f>LN(ΣΥΝΘΕΣΗ_ΔΕΙΚΤΩΝ!O143/ΣΥΝΘΕΣΗ_ΔΕΙΚΤΩΝ!O142)</f>
        <v>-3.0881313801465377E-2</v>
      </c>
    </row>
    <row r="144" spans="9:15" x14ac:dyDescent="0.25">
      <c r="I144" s="5">
        <v>43032</v>
      </c>
      <c r="J144" s="10">
        <f>LN(ΣΥΝΘΕΣΗ_ΔΕΙΚΤΩΝ!P144/ΣΥΝΘΕΣΗ_ΔΕΙΚΤΩΝ!P143)</f>
        <v>-1.0587613482419878E-3</v>
      </c>
      <c r="K144" s="10">
        <f>LN(ΣΥΝΘΕΣΗ_ΔΕΙΚΤΩΝ!R144/ΣΥΝΘΕΣΗ_ΔΕΙΚΤΩΝ!R143)</f>
        <v>0</v>
      </c>
      <c r="L144" s="10">
        <f>LN(ΣΥΝΘΕΣΗ_ΔΕΙΚΤΩΝ!D144/ΣΥΝΘΕΣΗ_ΔΕΙΚΤΩΝ!D143)</f>
        <v>1.1242272122809105E-3</v>
      </c>
      <c r="M144" s="10">
        <f>LN(ΣΥΝΘΕΣΗ_ΔΕΙΚΤΩΝ!E144/ΣΥΝΘΕΣΗ_ΔΕΙΚΤΩΝ!E143)</f>
        <v>0</v>
      </c>
      <c r="N144" s="10">
        <f>LN(ΣΥΝΘΕΣΗ_ΔΕΙΚΤΩΝ!C144/ΣΥΝΘΕΣΗ_ΔΕΙΚΤΩΝ!C143)</f>
        <v>7.4392331639392909E-3</v>
      </c>
      <c r="O144" s="10">
        <f>LN(ΣΥΝΘΕΣΗ_ΔΕΙΚΤΩΝ!O144/ΣΥΝΘΕΣΗ_ΔΕΙΚΤΩΝ!O143)</f>
        <v>1.7932339460662101E-2</v>
      </c>
    </row>
    <row r="145" spans="9:15" x14ac:dyDescent="0.25">
      <c r="I145" s="5">
        <v>43033</v>
      </c>
      <c r="J145" s="10">
        <f>LN(ΣΥΝΘΕΣΗ_ΔΕΙΚΤΩΝ!P145/ΣΥΝΘΕΣΗ_ΔΕΙΚΤΩΝ!P144)</f>
        <v>1.0587613482421182E-3</v>
      </c>
      <c r="K145" s="10">
        <f>LN(ΣΥΝΘΕΣΗ_ΔΕΙΚΤΩΝ!R145/ΣΥΝΘΕΣΗ_ΔΕΙΚΤΩΝ!R144)</f>
        <v>9.5694510161506725E-3</v>
      </c>
      <c r="L145" s="10">
        <f>LN(ΣΥΝΘΕΣΗ_ΔΕΙΚΤΩΝ!D145/ΣΥΝΘΕΣΗ_ΔΕΙΚΤΩΝ!D144)</f>
        <v>5.6022555486697516E-3</v>
      </c>
      <c r="M145" s="10">
        <f>LN(ΣΥΝΘΕΣΗ_ΔΕΙΚΤΩΝ!E145/ΣΥΝΘΕΣΗ_ΔΕΙΚΤΩΝ!E144)</f>
        <v>-1.4652276786870375E-2</v>
      </c>
      <c r="N145" s="10">
        <f>LN(ΣΥΝΘΕΣΗ_ΔΕΙΚΤΩΝ!C145/ΣΥΝΘΕΣΗ_ΔΕΙΚΤΩΝ!C144)</f>
        <v>5.6996296783803468E-4</v>
      </c>
      <c r="O145" s="10">
        <f>LN(ΣΥΝΘΕΣΗ_ΔΕΙΚΤΩΝ!O145/ΣΥΝΘΕΣΗ_ΔΕΙΚΤΩΝ!O144)</f>
        <v>4.728141195946116E-3</v>
      </c>
    </row>
    <row r="146" spans="9:15" x14ac:dyDescent="0.25">
      <c r="I146" s="5">
        <v>43034</v>
      </c>
      <c r="J146" s="10">
        <f>LN(ΣΥΝΘΕΣΗ_ΔΕΙΚΤΩΝ!P146/ΣΥΝΘΕΣΗ_ΔΕΙΚΤΩΝ!P145)</f>
        <v>4.2238711161852434E-3</v>
      </c>
      <c r="K146" s="10">
        <f>LN(ΣΥΝΘΕΣΗ_ΔΕΙΚΤΩΝ!R146/ΣΥΝΘΕΣΗ_ΔΕΙΚΤΩΝ!R145)</f>
        <v>-5.7306747089850953E-3</v>
      </c>
      <c r="L146" s="10">
        <f>LN(ΣΥΝΘΕΣΗ_ΔΕΙΚΤΩΝ!D146/ΣΥΝΘΕΣΗ_ΔΕΙΚΤΩΝ!D145)</f>
        <v>-3.357585694845934E-3</v>
      </c>
      <c r="M146" s="10">
        <f>LN(ΣΥΝΘΕΣΗ_ΔΕΙΚΤΩΝ!E146/ΣΥΝΘΕΣΗ_ΔΕΙΚΤΩΝ!E145)</f>
        <v>-3.6968618813262031E-3</v>
      </c>
      <c r="N146" s="10">
        <f>LN(ΣΥΝΘΕΣΗ_ΔΕΙΚΤΩΝ!C146/ΣΥΝΘΕΣΗ_ΔΕΙΚΤΩΝ!C145)</f>
        <v>-2.8530689824065106E-3</v>
      </c>
      <c r="O146" s="10">
        <f>LN(ΣΥΝΘΕΣΗ_ΔΕΙΚΤΩΝ!O146/ΣΥΝΘΕΣΗ_ΔΕΙΚΤΩΝ!O145)</f>
        <v>2.3311078868446931E-2</v>
      </c>
    </row>
    <row r="147" spans="9:15" x14ac:dyDescent="0.25">
      <c r="I147" s="5">
        <v>43035</v>
      </c>
      <c r="J147" s="10">
        <f>LN(ΣΥΝΘΕΣΗ_ΔΕΙΚΤΩΝ!P147/ΣΥΝΘΕΣΗ_ΔΕΙΚΤΩΝ!P146)</f>
        <v>-6.3425159764704045E-3</v>
      </c>
      <c r="K147" s="10">
        <f>LN(ΣΥΝΘΕΣΗ_ΔΕΙΚΤΩΝ!R147/ΣΥΝΘΕΣΗ_ΔΕΙΚΤΩΝ!R146)</f>
        <v>-3.8387763071656015E-3</v>
      </c>
      <c r="L147" s="10">
        <f>LN(ΣΥΝΘΕΣΗ_ΔΕΙΚΤΩΝ!D147/ΣΥΝΘΕΣΗ_ΔΕΙΚΤΩΝ!D146)</f>
        <v>-2.4972920931380049E-2</v>
      </c>
      <c r="M147" s="10">
        <f>LN(ΣΥΝΘΕΣΗ_ΔΕΙΚΤΩΝ!E147/ΣΥΝΘΕΣΗ_ΔΕΙΚΤΩΝ!E146)</f>
        <v>1.4803851704342031E-3</v>
      </c>
      <c r="N147" s="10">
        <f>LN(ΣΥΝΘΕΣΗ_ΔΕΙΚΤΩΝ!C147/ΣΥΝΘΕΣΗ_ΔΕΙΚΤΩΝ!C146)</f>
        <v>0</v>
      </c>
      <c r="O147" s="10">
        <f>LN(ΣΥΝΘΕΣΗ_ΔΕΙΚΤΩΝ!O147/ΣΥΝΘΕΣΗ_ΔΕΙΚΤΩΝ!O146)</f>
        <v>1.3730192811902037E-2</v>
      </c>
    </row>
    <row r="148" spans="9:15" x14ac:dyDescent="0.25">
      <c r="I148" s="5">
        <v>43038</v>
      </c>
      <c r="J148" s="10">
        <f>LN(ΣΥΝΘΕΣΗ_ΔΕΙΚΤΩΝ!P148/ΣΥΝΘΕΣΗ_ΔΕΙΚΤΩΝ!P147)</f>
        <v>1.2645057847272793E-2</v>
      </c>
      <c r="K148" s="10">
        <f>LN(ΣΥΝΘΕΣΗ_ΔΕΙΚΤΩΝ!R148/ΣΥΝΘΕΣΗ_ΔΕΙΚΤΩΝ!R147)</f>
        <v>-6.7535230157797776E-3</v>
      </c>
      <c r="L148" s="10">
        <f>LN(ΣΥΝΘΕΣΗ_ΔΕΙΚΤΩΝ!D148/ΣΥΝΘΕΣΗ_ΔΕΙΚΤΩΝ!D147)</f>
        <v>3.4423441909729197E-3</v>
      </c>
      <c r="M148" s="10">
        <f>LN(ΣΥΝΘΕΣΗ_ΔΕΙΚΤΩΝ!E148/ΣΥΝΘΕΣΗ_ΔΕΙΚΤΩΝ!E147)</f>
        <v>1.4781968693109652E-3</v>
      </c>
      <c r="N148" s="10">
        <f>LN(ΣΥΝΘΕΣΗ_ΔΕΙΚΤΩΝ!C148/ΣΥΝΘΕΣΗ_ΔΕΙΚΤΩΝ!C147)</f>
        <v>8.5349024498372859E-3</v>
      </c>
      <c r="O148" s="10">
        <f>LN(ΣΥΝΘΕΣΗ_ΔΕΙΚΤΩΝ!O148/ΣΥΝΘΕΣΗ_ΔΕΙΚΤΩΝ!O147)</f>
        <v>1.0175328041652446E-2</v>
      </c>
    </row>
    <row r="149" spans="9:15" x14ac:dyDescent="0.25">
      <c r="I149" s="5">
        <v>43039</v>
      </c>
      <c r="J149" s="10">
        <f>LN(ΣΥΝΘΕΣΗ_ΔΕΙΚΤΩΝ!P149/ΣΥΝΘΕΣΗ_ΔΕΙΚΤΩΝ!P148)</f>
        <v>7.3031101849761288E-3</v>
      </c>
      <c r="K149" s="10">
        <f>LN(ΣΥΝΘΕΣΗ_ΔΕΙΚΤΩΝ!R149/ΣΥΝΘΕΣΗ_ΔΕΙΚΤΩΝ!R148)</f>
        <v>-1.2664562841321884E-2</v>
      </c>
      <c r="L149" s="10">
        <f>LN(ΣΥΝΘΕΣΗ_ΔΕΙΚΤΩΝ!D149/ΣΥΝΘΕΣΗ_ΔΕΙΚΤΩΝ!D148)</f>
        <v>2.4888162435253079E-2</v>
      </c>
      <c r="M149" s="10">
        <f>LN(ΣΥΝΘΕΣΗ_ΔΕΙΚΤΩΝ!E149/ΣΥΝΘΕΣΗ_ΔΕΙΚΤΩΝ!E148)</f>
        <v>1.9020324679030084E-2</v>
      </c>
      <c r="N149" s="10">
        <f>LN(ΣΥΝΘΕΣΗ_ΔΕΙΚΤΩΝ!C149/ΣΥΝΘΕΣΗ_ΔΕΙΚΤΩΝ!C148)</f>
        <v>1.8524245664168524E-2</v>
      </c>
      <c r="O149" s="10">
        <f>LN(ΣΥΝΘΕΣΗ_ΔΕΙΚΤΩΝ!O149/ΣΥΝΘΕΣΗ_ΔΕΙΚΤΩΝ!O148)</f>
        <v>1.1185798957715581E-2</v>
      </c>
    </row>
    <row r="150" spans="9:15" x14ac:dyDescent="0.25">
      <c r="I150" s="5">
        <v>43040</v>
      </c>
      <c r="J150" s="10">
        <f>LN(ΣΥΝΘΕΣΗ_ΔΕΙΚΤΩΝ!P150/ΣΥΝΘΕΣΗ_ΔΕΙΚΤΩΝ!P149)</f>
        <v>6.2176366108705819E-3</v>
      </c>
      <c r="K150" s="10">
        <f>LN(ΣΥΝΘΕΣΗ_ΔΕΙΚΤΩΝ!R150/ΣΥΝΘΕΣΗ_ΔΕΙΚΤΩΝ!R149)</f>
        <v>2.3256862164267183E-2</v>
      </c>
      <c r="L150" s="10">
        <f>LN(ΣΥΝΘΕΣΗ_ΔΕΙΚΤΩΝ!D150/ΣΥΝΘΕΣΗ_ΔΕΙΚΤΩΝ!D149)</f>
        <v>4.4593161967648974E-3</v>
      </c>
      <c r="M150" s="10">
        <f>LN(ΣΥΝΘΕΣΗ_ΔΕΙΚΤΩΝ!E150/ΣΥΝΘΕΣΗ_ΔΕΙΚΤΩΝ!E149)</f>
        <v>-1.3129291441792848E-2</v>
      </c>
      <c r="N150" s="10">
        <f>LN(ΣΥΝΘΕΣΗ_ΔΕΙΚΤΩΝ!C150/ΣΥΝΘΕΣΗ_ΔΕΙΚΤΩΝ!C149)</f>
        <v>-2.0793106535359512E-2</v>
      </c>
      <c r="O150" s="10">
        <f>LN(ΣΥΝΘΕΣΗ_ΔΕΙΚΤΩΝ!O150/ΣΥΝΘΕΣΗ_ΔΕΙΚΤΩΝ!O149)</f>
        <v>1.1062059705858603E-2</v>
      </c>
    </row>
    <row r="151" spans="9:15" x14ac:dyDescent="0.25">
      <c r="I151" s="5">
        <v>43041</v>
      </c>
      <c r="J151" s="10">
        <f>LN(ΣΥΝΘΕΣΗ_ΔΕΙΚΤΩΝ!P151/ΣΥΝΘΕΣΗ_ΔΕΙΚΤΩΝ!P150)</f>
        <v>1.032524614189184E-3</v>
      </c>
      <c r="K151" s="10">
        <f>LN(ΣΥΝΘΕΣΗ_ΔΕΙΚΤΩΝ!R151/ΣΥΝΘΕΣΗ_ΔΕΙΚΤΩΝ!R150)</f>
        <v>5.7306747089850745E-3</v>
      </c>
      <c r="L151" s="10">
        <f>LN(ΣΥΝΘΕΣΗ_ΔΕΙΚΤΩΝ!D151/ΣΥΝΘΕΣΗ_ΔΕΙΚΤΩΝ!D150)</f>
        <v>-1.1185798957715628E-2</v>
      </c>
      <c r="M151" s="10">
        <f>LN(ΣΥΝΘΕΣΗ_ΔΕΙΚΤΩΝ!E151/ΣΥΝΘΕΣΗ_ΔΕΙΚΤΩΝ!E150)</f>
        <v>1.3129291441792802E-2</v>
      </c>
      <c r="N151" s="10">
        <f>LN(ΣΥΝΘΕΣΗ_ΔΕΙΚΤΩΝ!C151/ΣΥΝΘΕΣΗ_ΔΕΙΚΤΩΝ!C150)</f>
        <v>-6.2660415786464059E-3</v>
      </c>
      <c r="O151" s="10">
        <f>LN(ΣΥΝΘΕΣΗ_ΔΕΙΚΤΩΝ!O151/ΣΥΝΘΕΣΗ_ΔΕΙΚΤΩΝ!O150)</f>
        <v>-3.3057881344994329E-3</v>
      </c>
    </row>
    <row r="152" spans="9:15" x14ac:dyDescent="0.25">
      <c r="I152" s="5">
        <v>43042</v>
      </c>
      <c r="J152" s="10">
        <f>LN(ΣΥΝΘΕΣΗ_ΔΕΙΚΤΩΝ!P152/ΣΥΝΘΕΣΗ_ΔΕΙΚΤΩΝ!P151)</f>
        <v>3.0911925696728796E-3</v>
      </c>
      <c r="K152" s="10">
        <f>LN(ΣΥΝΘΕΣΗ_ΔΕΙΚΤΩΝ!R152/ΣΥΝΘΕΣΗ_ΔΕΙΚΤΩΝ!R151)</f>
        <v>9.4787439545437387E-3</v>
      </c>
      <c r="L152" s="10">
        <f>LN(ΣΥΝΘΕΣΗ_ΔΕΙΚΤΩΝ!D152/ΣΥΝΘΕΣΗ_ΔΕΙΚΤΩΝ!D151)</f>
        <v>7.8431774610258787E-3</v>
      </c>
      <c r="M152" s="10">
        <f>LN(ΣΥΝΘΕΣΗ_ΔΕΙΚΤΩΝ!E152/ΣΥΝΘΕΣΗ_ΔΕΙΚΤΩΝ!E151)</f>
        <v>-1.7544309650909508E-2</v>
      </c>
      <c r="N152" s="10">
        <f>LN(ΣΥΝΘΕΣΗ_ΔΕΙΚΤΩΝ!C152/ΣΥΝΘΕΣΗ_ΔΕΙΚΤΩΝ!C151)</f>
        <v>-1.3229988770881116E-2</v>
      </c>
      <c r="O152" s="10">
        <f>LN(ΣΥΝΘΕΣΗ_ΔΕΙΚΤΩΝ!O152/ΣΥΝΘΕΣΗ_ΔΕΙΚΤΩΝ!O151)</f>
        <v>1.103144072157168E-3</v>
      </c>
    </row>
    <row r="153" spans="9:15" x14ac:dyDescent="0.25">
      <c r="I153" s="5">
        <v>43045</v>
      </c>
      <c r="J153" s="10">
        <f>LN(ΣΥΝΘΕΣΗ_ΔΕΙΚΤΩΝ!P153/ΣΥΝΘΕΣΗ_ΔΕΙΚΤΩΝ!P152)</f>
        <v>-2.059732963010727E-3</v>
      </c>
      <c r="K153" s="10">
        <f>LN(ΣΥΝΘΕΣΗ_ΔΕΙΚΤΩΝ!R153/ΣΥΝΘΕΣΗ_ΔΕΙΚΤΩΝ!R152)</f>
        <v>1.8692133012152546E-2</v>
      </c>
      <c r="L153" s="10">
        <f>LN(ΣΥΝΘΕΣΗ_ΔΕΙΚΤΩΝ!D153/ΣΥΝΘΕΣΗ_ΔΕΙΚΤΩΝ!D152)</f>
        <v>-6.7189502487449808E-3</v>
      </c>
      <c r="M153" s="10">
        <f>LN(ΣΥΝΘΕΣΗ_ΔΕΙΚΤΩΝ!E153/ΣΥΝΘΕΣΗ_ΔΕΙΚΤΩΝ!E152)</f>
        <v>2.9455102297567446E-3</v>
      </c>
      <c r="N153" s="10">
        <f>LN(ΣΥΝΘΕΣΗ_ΔΕΙΚΤΩΝ!C153/ΣΥΝΘΕΣΗ_ΔΕΙΚΤΩΝ!C152)</f>
        <v>-4.0615083391798441E-3</v>
      </c>
      <c r="O153" s="10">
        <f>LN(ΣΥΝΘΕΣΗ_ΔΕΙΚΤΩΝ!O153/ΣΥΝΘΕΣΗ_ΔΕΙΚΤΩΝ!O152)</f>
        <v>3.3021493957590318E-3</v>
      </c>
    </row>
    <row r="154" spans="9:15" x14ac:dyDescent="0.25">
      <c r="I154" s="5">
        <v>43046</v>
      </c>
      <c r="J154" s="10">
        <f>LN(ΣΥΝΘΕΣΗ_ΔΕΙΚΤΩΝ!P154/ΣΥΝΘΕΣΗ_ΔΕΙΚΤΩΝ!P153)</f>
        <v>-2.0834086902841914E-2</v>
      </c>
      <c r="K154" s="10">
        <f>LN(ΣΥΝΘΕΣΗ_ΔΕΙΚΤΩΝ!R154/ΣΥΝΘΕΣΗ_ΔΕΙΚΤΩΝ!R153)</f>
        <v>0</v>
      </c>
      <c r="L154" s="10">
        <f>LN(ΣΥΝΘΕΣΗ_ΔΕΙΚΤΩΝ!D154/ΣΥΝΘΕΣΗ_ΔΕΙΚΤΩΝ!D153)</f>
        <v>-1.4714470354002541E-2</v>
      </c>
      <c r="M154" s="10">
        <f>LN(ΣΥΝΘΕΣΗ_ΔΕΙΚΤΩΝ!E154/ΣΥΝΘΕΣΗ_ΔΕΙΚΤΩΝ!E153)</f>
        <v>-3.7457562534900443E-2</v>
      </c>
      <c r="N154" s="10">
        <f>LN(ΣΥΝΘΕΣΗ_ΔΕΙΚΤΩΝ!C154/ΣΥΝΘΕΣΗ_ΔΕΙΚΤΩΝ!C153)</f>
        <v>-1.1696039763191187E-2</v>
      </c>
      <c r="O154" s="10">
        <f>LN(ΣΥΝΘΕΣΗ_ΔΕΙΚΤΩΝ!O154/ΣΥΝΘΕΣΗ_ΔΕΙΚΤΩΝ!O153)</f>
        <v>3.2912810840729518E-3</v>
      </c>
    </row>
    <row r="155" spans="9:15" x14ac:dyDescent="0.25">
      <c r="I155" s="5">
        <v>43047</v>
      </c>
      <c r="J155" s="10">
        <f>LN(ΣΥΝΘΕΣΗ_ΔΕΙΚΤΩΝ!P155/ΣΥΝΘΕΣΗ_ΔΕΙΚΤΩΝ!P154)</f>
        <v>1.6701849617931572E-2</v>
      </c>
      <c r="K155" s="10">
        <f>LN(ΣΥΝΘΕΣΗ_ΔΕΙΚΤΩΝ!R155/ΣΥΝΘΕΣΗ_ΔΕΙΚΤΩΝ!R154)</f>
        <v>-4.6403795565022254E-3</v>
      </c>
      <c r="L155" s="10">
        <f>LN(ΣΥΝΘΕΣΗ_ΔΕΙΚΤΩΝ!D155/ΣΥΝΘΕΣΗ_ΔΕΙΚΤΩΝ!D154)</f>
        <v>-6.865015519680084E-3</v>
      </c>
      <c r="M155" s="10">
        <f>LN(ΣΥΝΘΕΣΗ_ΔΕΙΚΤΩΝ!E155/ΣΥΝΘΕΣΗ_ΔΕΙΚΤΩΝ!E154)</f>
        <v>2.0401160906745996E-2</v>
      </c>
      <c r="N155" s="10">
        <f>LN(ΣΥΝΘΕΣΗ_ΔΕΙΚΤΩΝ!C155/ΣΥΝΘΕΣΗ_ΔΕΙΚΤΩΝ!C154)</f>
        <v>-5.4394072065798688E-2</v>
      </c>
      <c r="O155" s="10">
        <f>LN(ΣΥΝΘΕΣΗ_ΔΕΙΚΤΩΝ!O155/ΣΥΝΘΕΣΗ_ΔΕΙΚΤΩΝ!O154)</f>
        <v>1.7372858218869927E-2</v>
      </c>
    </row>
    <row r="156" spans="9:15" x14ac:dyDescent="0.25">
      <c r="I156" s="5">
        <v>43048</v>
      </c>
      <c r="J156" s="10">
        <f>LN(ΣΥΝΘΕΣΗ_ΔΕΙΚΤΩΝ!P156/ΣΥΝΘΕΣΗ_ΔΕΙΚΤΩΝ!P155)</f>
        <v>-6.2305497506360864E-3</v>
      </c>
      <c r="K156" s="10">
        <f>LN(ΣΥΝΘΕΣΗ_ΔΕΙΚΤΩΝ!R156/ΣΥΝΘΕΣΗ_ΔΕΙΚΤΩΝ!R155)</f>
        <v>-2.4483332165466016E-2</v>
      </c>
      <c r="L156" s="10">
        <f>LN(ΣΥΝΘΕΣΗ_ΔΕΙΚΤΩΝ!D156/ΣΥΝΘΕΣΗ_ΔΕΙΚΤΩΝ!D155)</f>
        <v>1.4815085785140463E-2</v>
      </c>
      <c r="M156" s="10">
        <f>LN(ΣΥΝΘΕΣΗ_ΔΕΙΚΤΩΝ!E156/ΣΥΝΘΕΣΗ_ΔΕΙΚΤΩΝ!E155)</f>
        <v>5.9657149339963408E-3</v>
      </c>
      <c r="N156" s="10">
        <f>LN(ΣΥΝΘΕΣΗ_ΔΕΙΚΤΩΝ!C156/ΣΥΝΘΕΣΗ_ΔΕΙΚΤΩΝ!C155)</f>
        <v>6.1919702479209804E-3</v>
      </c>
      <c r="O156" s="10">
        <f>LN(ΣΥΝΘΕΣΗ_ΔΕΙΚΤΩΝ!O156/ΣΥΝΘΕΣΗ_ΔΕΙΚΤΩΝ!O155)</f>
        <v>0</v>
      </c>
    </row>
    <row r="157" spans="9:15" x14ac:dyDescent="0.25">
      <c r="I157" s="5">
        <v>43049</v>
      </c>
      <c r="J157" s="10">
        <f>LN(ΣΥΝΘΕΣΗ_ΔΕΙΚΤΩΝ!P157/ΣΥΝΘΕΣΗ_ΔΕΙΚΤΩΝ!P156)</f>
        <v>-1.2578782206860073E-2</v>
      </c>
      <c r="K157" s="10">
        <f>LN(ΣΥΝΘΕΣΗ_ΔΕΙΚΤΩΝ!R157/ΣΥΝΘΕΣΗ_ΔΕΙΚΤΩΝ!R156)</f>
        <v>-3.8204439973858815E-3</v>
      </c>
      <c r="L157" s="10">
        <f>LN(ΣΥΝΘΕΣΗ_ΔΕΙΚΤΩΝ!D157/ΣΥΝΘΕΣΗ_ΔΕΙΚΤΩΝ!D156)</f>
        <v>-1.5963850989014088E-2</v>
      </c>
      <c r="M157" s="10">
        <f>LN(ΣΥΝΘΕΣΗ_ΔΕΙΚΤΩΝ!E157/ΣΥΝΘΕΣΗ_ΔΕΙΚΤΩΝ!E156)</f>
        <v>2.9695641718164986E-3</v>
      </c>
      <c r="N157" s="10">
        <f>LN(ΣΥΝΘΕΣΗ_ΔΕΙΚΤΩΝ!C157/ΣΥΝΘΕΣΗ_ΔΕΙΚΤΩΝ!C156)</f>
        <v>-1.2422519998557096E-2</v>
      </c>
      <c r="O157" s="10">
        <f>LN(ΣΥΝΘΕΣΗ_ΔΕΙΚΤΩΝ!O157/ΣΥΝΘΕΣΗ_ΔΕΙΚΤΩΝ!O156)</f>
        <v>-7.5635152572445076E-3</v>
      </c>
    </row>
    <row r="158" spans="9:15" x14ac:dyDescent="0.25">
      <c r="I158" s="5">
        <v>43052</v>
      </c>
      <c r="J158" s="10">
        <f>LN(ΣΥΝΘΕΣΗ_ΔΕΙΚΤΩΝ!P158/ΣΥΝΘΕΣΗ_ΔΕΙΚΤΩΝ!P157)</f>
        <v>1.0542963549059923E-3</v>
      </c>
      <c r="K158" s="10">
        <f>LN(ΣΥΝΘΕΣΗ_ΔΕΙΚΤΩΝ!R158/ΣΥΝΘΕΣΗ_ΔΕΙΚΤΩΝ!R157)</f>
        <v>-3.4066554563606195E-2</v>
      </c>
      <c r="L158" s="10">
        <f>LN(ΣΥΝΘΕΣΗ_ΔΕΙΚΤΩΝ!D158/ΣΥΝΘΕΣΗ_ΔΕΙΚΤΩΝ!D157)</f>
        <v>-1.7391742711868996E-2</v>
      </c>
      <c r="M158" s="10">
        <f>LN(ΣΥΝΘΕΣΗ_ΔΕΙΚΤΩΝ!E158/ΣΥΝΘΕΣΗ_ΔΕΙΚΤΩΝ!E157)</f>
        <v>-2.6287657163200053E-2</v>
      </c>
      <c r="N158" s="10">
        <f>LN(ΣΥΝΘΕΣΗ_ΔΕΙΚΤΩΝ!C158/ΣΥΝΘΕΣΗ_ΔΕΙΚΤΩΝ!C157)</f>
        <v>-1.8928009885518911E-2</v>
      </c>
      <c r="O158" s="10">
        <f>LN(ΣΥΝΘΕΣΗ_ΔΕΙΚΤΩΝ!O158/ΣΥΝΘΕΣΗ_ΔΕΙΚΤΩΝ!O157)</f>
        <v>-1.200232629663563E-2</v>
      </c>
    </row>
    <row r="159" spans="9:15" x14ac:dyDescent="0.25">
      <c r="I159" s="5">
        <v>43053</v>
      </c>
      <c r="J159" s="10">
        <f>LN(ΣΥΝΘΕΣΗ_ΔΕΙΚΤΩΝ!P159/ΣΥΝΘΕΣΗ_ΔΕΙΚΤΩΝ!P158)</f>
        <v>2.1887272887500593E-2</v>
      </c>
      <c r="K159" s="10">
        <f>LN(ΣΥΝΘΕΣΗ_ΔΕΙΚΤΩΝ!R159/ΣΥΝΘΕΣΗ_ΔΕΙΚΤΩΝ!R158)</f>
        <v>4.9382816405825767E-3</v>
      </c>
      <c r="L159" s="10">
        <f>LN(ΣΥΝΘΕΣΗ_ΔΕΙΚΤΩΝ!D159/ΣΥΝΘΕΣΗ_ΔΕΙΚΤΩΝ!D158)</f>
        <v>3.5026305512020745E-3</v>
      </c>
      <c r="M159" s="10">
        <f>LN(ΣΥΝΘΕΣΗ_ΔΕΙΚΤΩΝ!E159/ΣΥΝΘΕΣΗ_ΔΕΙΚΤΩΝ!E158)</f>
        <v>-3.8124331346559197E-3</v>
      </c>
      <c r="N159" s="10">
        <f>LN(ΣΥΝΘΕΣΗ_ΔΕΙΚΤΩΝ!C159/ΣΥΝΘΕΣΗ_ΔΕΙΚΤΩΝ!C158)</f>
        <v>8.8776740320174203E-3</v>
      </c>
      <c r="O159" s="10">
        <f>LN(ΣΥΝΘΕΣΗ_ΔΕΙΚΤΩΝ!O159/ΣΥΝΘΕΣΗ_ΔΕΙΚΤΩΝ!O158)</f>
        <v>1.6331337386221164E-2</v>
      </c>
    </row>
    <row r="160" spans="9:15" x14ac:dyDescent="0.25">
      <c r="I160" s="5">
        <v>43054</v>
      </c>
      <c r="J160" s="10">
        <f>LN(ΣΥΝΘΕΣΗ_ΔΕΙΚΤΩΝ!P160/ΣΥΝΘΕΣΗ_ΔΕΙΚΤΩΝ!P159)</f>
        <v>3.5446748995747707E-2</v>
      </c>
      <c r="K160" s="10">
        <f>LN(ΣΥΝΘΕΣΗ_ΔΕΙΚΤΩΝ!R160/ΣΥΝΘΕΣΗ_ΔΕΙΚΤΩΝ!R159)</f>
        <v>-1.5889112827334236E-2</v>
      </c>
      <c r="L160" s="10">
        <f>LN(ΣΥΝΘΕΣΗ_ΔΕΙΚΤΩΝ!D160/ΣΥΝΘΕΣΗ_ΔΕΙΚΤΩΝ!D159)</f>
        <v>-5.8445519962832433E-3</v>
      </c>
      <c r="M160" s="10">
        <f>LN(ΣΥΝΘΕΣΗ_ΔΕΙΚΤΩΝ!E160/ΣΥΝΘΕΣΗ_ΔΕΙΚΤΩΝ!E159)</f>
        <v>-1.462126855418211E-2</v>
      </c>
      <c r="N160" s="10">
        <f>LN(ΣΥΝΘΕΣΗ_ΔΕΙΚΤΩΝ!C160/ΣΥΝΘΕΣΗ_ΔΕΙΚΤΩΝ!C159)</f>
        <v>-6.9686693160933158E-3</v>
      </c>
      <c r="O160" s="10">
        <f>LN(ΣΥΝΘΕΣΗ_ΔΕΙΚΤΩΝ!O160/ΣΥΝΘΕΣΗ_ΔΕΙΚΤΩΝ!O159)</f>
        <v>2.1574981400210927E-3</v>
      </c>
    </row>
    <row r="161" spans="9:15" x14ac:dyDescent="0.25">
      <c r="I161" s="5">
        <v>43055</v>
      </c>
      <c r="J161" s="10">
        <f>LN(ΣΥΝΘΕΣΗ_ΔΕΙΚΤΩΝ!P161/ΣΥΝΘΕΣΗ_ΔΕΙΚΤΩΝ!P160)</f>
        <v>-4.9875415110391622E-3</v>
      </c>
      <c r="K161" s="10">
        <f>LN(ΣΥΝΘΕΣΗ_ΔΕΙΚΤΩΝ!R161/ΣΥΝΘΕΣΗ_ΔΕΙΚΤΩΝ!R160)</f>
        <v>1.000500333583622E-3</v>
      </c>
      <c r="L161" s="10">
        <f>LN(ΣΥΝΘΕΣΗ_ΔΕΙΚΤΩΝ!D161/ΣΥΝΘΕΣΗ_ΔΕΙΚΤΩΝ!D160)</f>
        <v>-1.4167887518730991E-2</v>
      </c>
      <c r="M161" s="10">
        <f>LN(ΣΥΝΘΕΣΗ_ΔΕΙΚΤΩΝ!E161/ΣΥΝΘΕΣΗ_ΔΕΙΚΤΩΝ!E160)</f>
        <v>-1.7201362358546666E-2</v>
      </c>
      <c r="N161" s="10">
        <f>LN(ΣΥΝΘΕΣΗ_ΔΕΙΚΤΩΝ!C161/ΣΥΝΘΕΣΗ_ΔΕΙΚΤΩΝ!C160)</f>
        <v>-1.9090047159241192E-3</v>
      </c>
      <c r="O161" s="10">
        <f>LN(ΣΥΝΘΕΣΗ_ΔΕΙΚΤΩΝ!O161/ΣΥΝΘΕΣΗ_ΔΕΙΚΤΩΝ!O160)</f>
        <v>-1.4107667510679113E-2</v>
      </c>
    </row>
    <row r="162" spans="9:15" x14ac:dyDescent="0.25">
      <c r="I162" s="5">
        <v>43056</v>
      </c>
      <c r="J162" s="10">
        <f>LN(ΣΥΝΘΕΣΗ_ΔΕΙΚΤΩΝ!P162/ΣΥΝΘΕΣΗ_ΔΕΙΚΤΩΝ!P161)</f>
        <v>2.9955089797983709E-3</v>
      </c>
      <c r="K162" s="10">
        <f>LN(ΣΥΝΘΕΣΗ_ΔΕΙΚΤΩΝ!R162/ΣΥΝΘΕΣΗ_ΔΕΙΚΤΩΝ!R161)</f>
        <v>1.4888612493750777E-2</v>
      </c>
      <c r="L162" s="10">
        <f>LN(ΣΥΝΘΕΣΗ_ΔΕΙΚΤΩΝ!D162/ΣΥΝΘΕΣΗ_ΔΕΙΚΤΩΝ!D161)</f>
        <v>1.6509808963812288E-2</v>
      </c>
      <c r="M162" s="10">
        <f>LN(ΣΥΝΘΕΣΗ_ΔΕΙΚΤΩΝ!E162/ΣΥΝΘΕΣΗ_ΔΕΙΚΤΩΝ!E161)</f>
        <v>2.4923408452456934E-2</v>
      </c>
      <c r="N162" s="10">
        <f>LN(ΣΥΝΘΕΣΗ_ΔΕΙΚΤΩΝ!C162/ΣΥΝΘΕΣΗ_ΔΕΙΚΤΩΝ!C161)</f>
        <v>2.515855963615515E-2</v>
      </c>
      <c r="O162" s="10">
        <f>LN(ΣΥΝΘΕΣΗ_ΔΕΙΚΤΩΝ!O162/ΣΥΝΘΕΣΗ_ΔΕΙΚΤΩΝ!O161)</f>
        <v>-4.3811680155630877E-3</v>
      </c>
    </row>
    <row r="163" spans="9:15" x14ac:dyDescent="0.25">
      <c r="I163" s="5">
        <v>43059</v>
      </c>
      <c r="J163" s="10">
        <f>LN(ΣΥΝΘΕΣΗ_ΔΕΙΚΤΩΝ!P163/ΣΥΝΘΕΣΗ_ΔΕΙΚΤΩΝ!P162)</f>
        <v>-2.9955089797984512E-3</v>
      </c>
      <c r="K163" s="10">
        <f>LN(ΣΥΝΘΕΣΗ_ΔΕΙΚΤΩΝ!R163/ΣΥΝΘΕΣΗ_ΔΕΙΚΤΩΝ!R162)</f>
        <v>3.3901551675681416E-2</v>
      </c>
      <c r="L163" s="10">
        <f>LN(ΣΥΝΘΕΣΗ_ΔΕΙΚΤΩΝ!D163/ΣΥΝΘΕΣΗ_ΔΕΙΚΤΩΝ!D162)</f>
        <v>-1.5321454694433613E-2</v>
      </c>
      <c r="M163" s="10">
        <f>LN(ΣΥΝΘΕΣΗ_ΔΕΙΚΤΩΝ!E163/ΣΥΝΘΕΣΗ_ΔΕΙΚΤΩΝ!E162)</f>
        <v>-2.887442109913696E-2</v>
      </c>
      <c r="N163" s="10">
        <f>LN(ΣΥΝΘΕΣΗ_ΔΕΙΚΤΩΝ!C163/ΣΥΝΘΕΣΗ_ΔΕΙΚΤΩΝ!C162)</f>
        <v>-2.8348355004255199E-2</v>
      </c>
      <c r="O163" s="10">
        <f>LN(ΣΥΝΘΕΣΗ_ΔΕΙΚΤΩΝ!O163/ΣΥΝΘΕΣΗ_ΔΕΙΚΤΩΝ!O162)</f>
        <v>-1.8837122086444225E-2</v>
      </c>
    </row>
    <row r="164" spans="9:15" x14ac:dyDescent="0.25">
      <c r="I164" s="5">
        <v>43060</v>
      </c>
      <c r="J164" s="10">
        <f>LN(ΣΥΝΘΕΣΗ_ΔΕΙΚΤΩΝ!P164/ΣΥΝΘΕΣΗ_ΔΕΙΚΤΩΝ!P163)</f>
        <v>5.9820716775474689E-3</v>
      </c>
      <c r="K164" s="10">
        <f>LN(ΣΥΝΘΕΣΗ_ΔΕΙΚΤΩΝ!R164/ΣΥΝΘΕΣΗ_ΔΕΙΚΤΩΝ!R163)</f>
        <v>-9.5694510161506725E-3</v>
      </c>
      <c r="L164" s="10">
        <f>LN(ΣΥΝΘΕΣΗ_ΔΕΙΚΤΩΝ!D164/ΣΥΝΘΕΣΗ_ΔΕΙΚΤΩΝ!D163)</f>
        <v>9.4563352420354435E-3</v>
      </c>
      <c r="M164" s="10">
        <f>LN(ΣΥΝΘΕΣΗ_ΔΕΙΚΤΩΝ!E164/ΣΥΝΘΕΣΗ_ΔΕΙΚΤΩΝ!E163)</f>
        <v>5.2440696044620552E-2</v>
      </c>
      <c r="N164" s="10">
        <f>LN(ΣΥΝΘΕΣΗ_ΔΕΙΚΤΩΝ!C164/ΣΥΝΘΕΣΗ_ΔΕΙΚΤΩΝ!C163)</f>
        <v>9.5390230467589099E-3</v>
      </c>
      <c r="O164" s="10">
        <f>LN(ΣΥΝΘΕΣΗ_ΔΕΙΚΤΩΝ!O164/ΣΥΝΘΕΣΗ_ΔΕΙΚΤΩΝ!O163)</f>
        <v>6.6889881507967101E-3</v>
      </c>
    </row>
    <row r="165" spans="9:15" x14ac:dyDescent="0.25">
      <c r="I165" s="5">
        <v>43061</v>
      </c>
      <c r="J165" s="10">
        <f>LN(ΣΥΝΘΕΣΗ_ΔΕΙΚΤΩΝ!P165/ΣΥΝΘΕΣΗ_ΔΕΙΚΤΩΝ!P164)</f>
        <v>0</v>
      </c>
      <c r="K165" s="10">
        <f>LN(ΣΥΝΘΕΣΗ_ΔΕΙΚΤΩΝ!R165/ΣΥΝΘΕΣΗ_ΔΕΙΚΤΩΝ!R164)</f>
        <v>3.8387763071656669E-3</v>
      </c>
      <c r="L165" s="10">
        <f>LN(ΣΥΝΘΕΣΗ_ΔΕΙΚΤΩΝ!D165/ΣΥΝΘΕΣΗ_ΔΕΙΚΤΩΝ!D164)</f>
        <v>-1.5412278994886898E-2</v>
      </c>
      <c r="M165" s="10">
        <f>LN(ΣΥΝΘΕΣΗ_ΔΕΙΚΤΩΝ!E165/ΣΥΝΘΕΣΗ_ΔΕΙΚΤΩΝ!E164)</f>
        <v>1.7870914918689682E-2</v>
      </c>
      <c r="N165" s="10">
        <f>LN(ΣΥΝΘΕΣΗ_ΔΕΙΚΤΩΝ!C165/ΣΥΝΘΕΣΗ_ΔΕΙΚΤΩΝ!C164)</f>
        <v>-6.3492276786588919E-3</v>
      </c>
      <c r="O165" s="10">
        <f>LN(ΣΥΝΘΕΣΗ_ΔΕΙΚΤΩΝ!O165/ΣΥΝΘΕΣΗ_ΔΕΙΚΤΩΝ!O164)</f>
        <v>2.1978906718775167E-2</v>
      </c>
    </row>
    <row r="166" spans="9:15" x14ac:dyDescent="0.25">
      <c r="I166" s="5">
        <v>43062</v>
      </c>
      <c r="J166" s="10">
        <f>LN(ΣΥΝΘΕΣΗ_ΔΕΙΚΤΩΝ!P166/ΣΥΝΘΕΣΗ_ΔΕΙΚΤΩΝ!P165)</f>
        <v>-5.98207167754754E-3</v>
      </c>
      <c r="K166" s="10">
        <f>LN(ΣΥΝΘΕΣΗ_ΔΕΙΚΤΩΝ!R166/ΣΥΝΘΕΣΗ_ΔΕΙΚΤΩΝ!R165)</f>
        <v>5.7306747089850745E-3</v>
      </c>
      <c r="L166" s="10">
        <f>LN(ΣΥΝΘΕΣΗ_ΔΕΙΚΤΩΝ!D166/ΣΥΝΘΕΣΗ_ΔΕΙΚΤΩΝ!D165)</f>
        <v>1.5412278994886999E-2</v>
      </c>
      <c r="M166" s="10">
        <f>LN(ΣΥΝΘΕΣΗ_ΔΕΙΚΤΩΝ!E166/ΣΥΝΘΕΣΗ_ΔΕΙΚΤΩΝ!E165)</f>
        <v>1.9006420095490806E-2</v>
      </c>
      <c r="N166" s="10">
        <f>LN(ΣΥΝΘΕΣΗ_ΔΕΙΚΤΩΝ!C166/ΣΥΝΘΕΣΗ_ΔΕΙΚΤΩΝ!C165)</f>
        <v>-5.2299499402848906E-2</v>
      </c>
      <c r="O166" s="10">
        <f>LN(ΣΥΝΘΕΣΗ_ΔΕΙΚΤΩΝ!O166/ΣΥΝΘΕΣΗ_ΔΕΙΚΤΩΝ!O165)</f>
        <v>-3.2661977866210697E-3</v>
      </c>
    </row>
    <row r="167" spans="9:15" x14ac:dyDescent="0.25">
      <c r="I167" s="5">
        <v>43063</v>
      </c>
      <c r="J167" s="10">
        <f>LN(ΣΥΝΘΕΣΗ_ΔΕΙΚΤΩΝ!P167/ΣΥΝΘΕΣΗ_ΔΕΙΚΤΩΝ!P166)</f>
        <v>3.9920212695374567E-3</v>
      </c>
      <c r="K167" s="10">
        <f>LN(ΣΥΝΘΕΣΗ_ΔΕΙΚΤΩΝ!R167/ΣΥΝΘΕΣΗ_ΔΕΙΚΤΩΝ!R166)</f>
        <v>-9.5694510161506725E-3</v>
      </c>
      <c r="L167" s="10">
        <f>LN(ΣΥΝΘΕΣΗ_ΔΕΙΚΤΩΝ!D167/ΣΥΝΘΕΣΗ_ΔΕΙΚΤΩΝ!D166)</f>
        <v>0</v>
      </c>
      <c r="M167" s="10">
        <f>LN(ΣΥΝΘΕΣΗ_ΔΕΙΚΤΩΝ!E167/ΣΥΝΘΕΣΗ_ΔΕΙΚΤΩΝ!E166)</f>
        <v>-4.3541433086205028E-3</v>
      </c>
      <c r="N167" s="10">
        <f>LN(ΣΥΝΘΕΣΗ_ΔΕΙΚΤΩΝ!C167/ΣΥΝΘΕΣΗ_ΔΕΙΚΤΩΝ!C166)</f>
        <v>6.6889881507964889E-3</v>
      </c>
      <c r="O167" s="10">
        <f>LN(ΣΥΝΘΕΣΗ_ΔΕΙΚΤΩΝ!O167/ΣΥΝΘΕΣΗ_ΔΕΙΚΤΩΝ!O166)</f>
        <v>-1.2068166213485476E-2</v>
      </c>
    </row>
    <row r="168" spans="9:15" x14ac:dyDescent="0.25">
      <c r="I168" s="5">
        <v>43066</v>
      </c>
      <c r="J168" s="10">
        <f>LN(ΣΥΝΘΕΣΗ_ΔΕΙΚΤΩΝ!P168/ΣΥΝΘΕΣΗ_ΔΕΙΚΤΩΝ!P167)</f>
        <v>1.0896591224213412E-2</v>
      </c>
      <c r="K168" s="10">
        <f>LN(ΣΥΝΘΕΣΗ_ΔΕΙΚΤΩΝ!R168/ΣΥΝΘΕΣΗ_ΔΕΙΚΤΩΝ!R167)</f>
        <v>-6.7535230157797776E-3</v>
      </c>
      <c r="L168" s="10">
        <f>LN(ΣΥΝΘΕΣΗ_ΔΕΙΚΤΩΝ!D168/ΣΥΝΘΕΣΗ_ΔΕΙΚΤΩΝ!D167)</f>
        <v>-3.5356548323076439E-3</v>
      </c>
      <c r="M168" s="10">
        <f>LN(ΣΥΝΘΕΣΗ_ΔΕΙΚΤΩΝ!E168/ΣΥΝΘΕΣΗ_ΔΕΙΚΤΩΝ!E167)</f>
        <v>4.3541433086204343E-3</v>
      </c>
      <c r="N168" s="10">
        <f>LN(ΣΥΝΘΕΣΗ_ΔΕΙΚΤΩΝ!C168/ΣΥΝΘΕΣΗ_ΔΕΙΚΤΩΝ!C167)</f>
        <v>-3.459144476961909E-2</v>
      </c>
      <c r="O168" s="10">
        <f>LN(ΣΥΝΘΕΣΗ_ΔΕΙΚΤΩΝ!O168/ΣΥΝΘΕΣΗ_ΔΕΙΚΤΩΝ!O167)</f>
        <v>-6.6445427186686131E-3</v>
      </c>
    </row>
    <row r="169" spans="9:15" x14ac:dyDescent="0.25">
      <c r="I169" s="5">
        <v>43067</v>
      </c>
      <c r="J169" s="10">
        <f>LN(ΣΥΝΘΕΣΗ_ΔΕΙΚΤΩΝ!P169/ΣΥΝΘΕΣΗ_ΔΕΙΚΤΩΝ!P168)</f>
        <v>-1.972387227204235E-3</v>
      </c>
      <c r="K169" s="10">
        <f>LN(ΣΥΝΘΕΣΗ_ΔΕΙΚΤΩΝ!R169/ΣΥΝΘΕΣΗ_ΔΕΙΚΤΩΝ!R168)</f>
        <v>2.899953699789811E-3</v>
      </c>
      <c r="L169" s="10">
        <f>LN(ΣΥΝΘΕΣΗ_ΔΕΙΚΤΩΝ!D169/ΣΥΝΘΕΣΗ_ΔΕΙΚΤΩΝ!D168)</f>
        <v>-1.3072081567352888E-2</v>
      </c>
      <c r="M169" s="10">
        <f>LN(ΣΥΝΘΕΣΗ_ΔΕΙΚΤΩΝ!E169/ΣΥΝΘΕΣΗ_ΔΕΙΚΤΩΝ!E168)</f>
        <v>-4.9731954364736305E-2</v>
      </c>
      <c r="N169" s="10">
        <f>LN(ΣΥΝΘΕΣΗ_ΔΕΙΚΤΩΝ!C169/ΣΥΝΘΕΣΗ_ΔΕΙΚΤΩΝ!C168)</f>
        <v>2.8573372444055948E-2</v>
      </c>
      <c r="O169" s="10">
        <f>LN(ΣΥΝΘΕΣΗ_ΔΕΙΚΤΩΝ!O169/ΣΥΝΘΕΣΗ_ΔΕΙΚΤΩΝ!O168)</f>
        <v>1.1104942840271153E-3</v>
      </c>
    </row>
    <row r="170" spans="9:15" x14ac:dyDescent="0.25">
      <c r="I170" s="5">
        <v>43068</v>
      </c>
      <c r="J170" s="10">
        <f>LN(ΣΥΝΘΕΣΗ_ΔΕΙΚΤΩΝ!P170/ΣΥΝΘΕΣΗ_ΔΕΙΚΤΩΝ!P169)</f>
        <v>1.1776387323825119E-2</v>
      </c>
      <c r="K170" s="10">
        <f>LN(ΣΥΝΘΕΣΗ_ΔΕΙΚΤΩΝ!R170/ΣΥΝΘΕΣΗ_ΔΕΙΚΤΩΝ!R169)</f>
        <v>-1.2627656867801805E-2</v>
      </c>
      <c r="L170" s="10">
        <f>LN(ΣΥΝΘΕΣΗ_ΔΕΙΚΤΩΝ!D170/ΣΥΝΘΕΣΗ_ΔΕΙΚΤΩΝ!D169)</f>
        <v>1.6607736399660546E-2</v>
      </c>
      <c r="M170" s="10">
        <f>LN(ΣΥΝΘΕΣΗ_ΔΕΙΚΤΩΝ!E170/ΣΥΝΘΕΣΗ_ΔΕΙΚΤΩΝ!E169)</f>
        <v>-1.6110820272698369E-2</v>
      </c>
      <c r="N170" s="10">
        <f>LN(ΣΥΝΘΕΣΗ_ΔΕΙΚΤΩΝ!C170/ΣΥΝΘΕΣΗ_ΔΕΙΚΤΩΝ!C169)</f>
        <v>4.8438788209515131E-2</v>
      </c>
      <c r="O170" s="10">
        <f>LN(ΣΥΝΘΕΣΗ_ΔΕΙΚΤΩΝ!O170/ΣΥΝΘΕΣΗ_ΔΕΙΚΤΩΝ!O169)</f>
        <v>-1.1104942840271764E-3</v>
      </c>
    </row>
    <row r="171" spans="9:15" x14ac:dyDescent="0.25">
      <c r="I171" s="5">
        <v>43069</v>
      </c>
      <c r="J171" s="10">
        <f>LN(ΣΥΝΘΕΣΗ_ΔΕΙΚΤΩΝ!P171/ΣΥΝΘΕΣΗ_ΔΕΙΚΤΩΝ!P170)</f>
        <v>0</v>
      </c>
      <c r="K171" s="10">
        <f>LN(ΣΥΝΘΕΣΗ_ΔΕΙΚΤΩΝ!R171/ΣΥΝΘΕΣΗ_ΔΕΙΚΤΩΝ!R170)</f>
        <v>-7.8508744757387668E-3</v>
      </c>
      <c r="L171" s="10">
        <f>LN(ΣΥΝΘΕΣΗ_ΔΕΙΚΤΩΝ!D171/ΣΥΝΘΕΣΗ_ΔΕΙΚΤΩΝ!D170)</f>
        <v>-5.8997221271883827E-3</v>
      </c>
      <c r="M171" s="10">
        <f>LN(ΣΥΝΘΕΣΗ_ΔΕΙΚΤΩΝ!E171/ΣΥΝΘΕΣΗ_ΔΕΙΚΤΩΝ!E170)</f>
        <v>-1.7948199319220572E-2</v>
      </c>
      <c r="N171" s="10">
        <f>LN(ΣΥΝΘΕΣΗ_ΔΕΙΚΤΩΝ!C171/ΣΥΝΘΕΣΗ_ΔΕΙΚΤΩΝ!C170)</f>
        <v>-7.6972798255665999E-3</v>
      </c>
      <c r="O171" s="10">
        <f>LN(ΣΥΝΘΕΣΗ_ΔΕΙΚΤΩΝ!O171/ΣΥΝΘΕΣΗ_ΔΕΙΚΤΩΝ!O170)</f>
        <v>1.5435808129839248E-2</v>
      </c>
    </row>
    <row r="172" spans="9:15" x14ac:dyDescent="0.25">
      <c r="I172" s="5">
        <v>43070</v>
      </c>
      <c r="J172" s="10">
        <f>LN(ΣΥΝΘΕΣΗ_ΔΕΙΚΤΩΝ!P172/ΣΥΝΘΕΣΗ_ΔΕΙΚΤΩΝ!P171)</f>
        <v>-1.6724442941194642E-2</v>
      </c>
      <c r="K172" s="10">
        <f>LN(ΣΥΝΘΕΣΗ_ΔΕΙΚΤΩΝ!R172/ΣΥΝΘΕΣΗ_ΔΕΙΚΤΩΝ!R171)</f>
        <v>1.9512814223581719E-2</v>
      </c>
      <c r="L172" s="10">
        <f>LN(ΣΥΝΘΕΣΗ_ΔΕΙΚΤΩΝ!D172/ΣΥΝΘΕΣΗ_ΔΕΙΚΤΩΝ!D171)</f>
        <v>-5.9347355198144658E-3</v>
      </c>
      <c r="M172" s="10">
        <f>LN(ΣΥΝΘΕΣΗ_ΔΕΙΚΤΩΝ!E172/ΣΥΝΘΕΣΗ_ΔΕΙΚΤΩΝ!E171)</f>
        <v>5.7377112583302428E-2</v>
      </c>
      <c r="N172" s="10">
        <f>LN(ΣΥΝΘΕΣΗ_ΔΕΙΚΤΩΝ!C172/ΣΥΝΘΕΣΗ_ΔΕΙΚΤΩΝ!C171)</f>
        <v>6.9636579265857049E-2</v>
      </c>
      <c r="O172" s="10">
        <f>LN(ΣΥΝΘΕΣΗ_ΔΕΙΚΤΩΝ!O172/ΣΥΝΘΕΣΗ_ΔΕΙΚΤΩΝ!O171)</f>
        <v>2.1857932199802256E-3</v>
      </c>
    </row>
    <row r="173" spans="9:15" x14ac:dyDescent="0.25">
      <c r="I173" s="5">
        <v>43073</v>
      </c>
      <c r="J173" s="10">
        <f>LN(ΣΥΝΘΕΣΗ_ΔΕΙΚΤΩΝ!P173/ΣΥΝΘΕΣΗ_ΔΕΙΚΤΩΝ!P172)</f>
        <v>1.9821612039912025E-3</v>
      </c>
      <c r="K173" s="10">
        <f>LN(ΣΥΝΘΕΣΗ_ΔΕΙΚΤΩΝ!R173/ΣΥΝΘΕΣΗ_ΔΕΙΚΤΩΝ!R172)</f>
        <v>-4.8426244757879032E-3</v>
      </c>
      <c r="L173" s="10">
        <f>LN(ΣΥΝΘΕΣΗ_ΔΕΙΚΤΩΝ!D173/ΣΥΝΘΕΣΗ_ΔΕΙΚΤΩΝ!D172)</f>
        <v>-9.5694510161506725E-3</v>
      </c>
      <c r="M173" s="10">
        <f>LN(ΣΥΝΘΕΣΗ_ΔΕΙΚΤΩΝ!E173/ΣΥΝΘΕΣΗ_ΔΕΙΚΤΩΝ!E172)</f>
        <v>1.7686533252509334E-2</v>
      </c>
      <c r="N173" s="10">
        <f>LN(ΣΥΝΘΕΣΗ_ΔΕΙΚΤΩΝ!C173/ΣΥΝΘΕΣΗ_ΔΕΙΚΤΩΝ!C172)</f>
        <v>1.8001805041478473E-3</v>
      </c>
      <c r="O173" s="10">
        <f>LN(ΣΥΝΘΕΣΗ_ΔΕΙΚΤΩΝ!O173/ΣΥΝΘΕΣΗ_ΔΕΙΚΤΩΝ!O172)</f>
        <v>-2.3192646399275037E-2</v>
      </c>
    </row>
    <row r="174" spans="9:15" x14ac:dyDescent="0.25">
      <c r="I174" s="5">
        <v>43074</v>
      </c>
      <c r="J174" s="10">
        <f>LN(ΣΥΝΘΕΣΗ_ΔΕΙΚΤΩΝ!P174/ΣΥΝΘΕΣΗ_ΔΕΙΚΤΩΝ!P173)</f>
        <v>-4.962789342128902E-3</v>
      </c>
      <c r="K174" s="10">
        <f>LN(ΣΥΝΘΕΣΗ_ΔΕΙΚΤΩΝ!R174/ΣΥΝΘΕΣΗ_ΔΕΙΚΤΩΝ!R173)</f>
        <v>2.9083878959570019E-3</v>
      </c>
      <c r="L174" s="10">
        <f>LN(ΣΥΝΘΕΣΗ_ΔΕΙΚΤΩΝ!D174/ΣΥΝΘΕΣΗ_ΔΕΙΚΤΩΝ!D173)</f>
        <v>9.5694510161506725E-3</v>
      </c>
      <c r="M174" s="10">
        <f>LN(ΣΥΝΘΕΣΗ_ΔΕΙΚΤΩΝ!E174/ΣΥΝΘΕΣΗ_ΔΕΙΚΤΩΝ!E173)</f>
        <v>-1.3235487328250018E-2</v>
      </c>
      <c r="N174" s="10">
        <f>LN(ΣΥΝΘΕΣΗ_ΔΕΙΚΤΩΝ!C174/ΣΥΝΘΕΣΗ_ΔΕΙΚΤΩΝ!C173)</f>
        <v>-1.0850016024065705E-2</v>
      </c>
      <c r="O174" s="10">
        <f>LN(ΣΥΝΘΕΣΗ_ΔΕΙΚΤΩΝ!O174/ΣΥΝΘΕΣΗ_ΔΕΙΚΤΩΝ!O173)</f>
        <v>-2.2599831917240919E-2</v>
      </c>
    </row>
    <row r="175" spans="9:15" x14ac:dyDescent="0.25">
      <c r="I175" s="5">
        <v>43075</v>
      </c>
      <c r="J175" s="10">
        <f>LN(ΣΥΝΘΕΣΗ_ΔΕΙΚΤΩΝ!P175/ΣΥΝΘΕΣΗ_ΔΕΙΚΤΩΝ!P174)</f>
        <v>8.9153636579523288E-3</v>
      </c>
      <c r="K175" s="10">
        <f>LN(ΣΥΝΘΕΣΗ_ΔΕΙΚΤΩΝ!R175/ΣΥΝΘΕΣΗ_ΔΕΙΚΤΩΝ!R174)</f>
        <v>9.6339858811337904E-3</v>
      </c>
      <c r="L175" s="10">
        <f>LN(ΣΥΝΘΕΣΗ_ΔΕΙΚΤΩΝ!D175/ΣΥΝΘΕΣΗ_ΔΕΙΚΤΩΝ!D174)</f>
        <v>0</v>
      </c>
      <c r="M175" s="10">
        <f>LN(ΣΥΝΘΕΣΗ_ΔΕΙΚΤΩΝ!E175/ΣΥΝΘΕΣΗ_ΔΕΙΚΤΩΝ!E174)</f>
        <v>-8.1754450152418164E-3</v>
      </c>
      <c r="N175" s="10">
        <f>LN(ΣΥΝΘΕΣΗ_ΔΕΙΚΤΩΝ!C175/ΣΥΝΘΕΣΗ_ΔΕΙΚΤΩΝ!C174)</f>
        <v>1.8018505502678431E-2</v>
      </c>
      <c r="O175" s="10">
        <f>LN(ΣΥΝΘΕΣΗ_ΔΕΙΚΤΩΝ!O175/ΣΥΝΘΕΣΗ_ΔΕΙΚΤΩΝ!O174)</f>
        <v>-5.7306747089850953E-3</v>
      </c>
    </row>
    <row r="176" spans="9:15" x14ac:dyDescent="0.25">
      <c r="I176" s="5">
        <v>43076</v>
      </c>
      <c r="J176" s="10">
        <f>LN(ΣΥΝΘΕΣΗ_ΔΕΙΚΤΩΝ!P176/ΣΥΝΘΕΣΗ_ΔΕΙΚΤΩΝ!P175)</f>
        <v>-3.9525743158234693E-3</v>
      </c>
      <c r="K176" s="10">
        <f>LN(ΣΥΝΘΕΣΗ_ΔΕΙΚΤΩΝ!R176/ΣΥΝΘΕΣΗ_ΔΕΙΚΤΩΝ!R175)</f>
        <v>0</v>
      </c>
      <c r="L176" s="10">
        <f>LN(ΣΥΝΘΕΣΗ_ΔΕΙΚΤΩΝ!D176/ΣΥΝΘΕΣΗ_ΔΕΙΚΤΩΝ!D175)</f>
        <v>-8.3682496705166903E-3</v>
      </c>
      <c r="M176" s="10">
        <f>LN(ΣΥΝΘΕΣΗ_ΔΕΙΚΤΩΝ!E176/ΣΥΝΘΕΣΗ_ΔΕΙΚΤΩΝ!E175)</f>
        <v>-1.9593693900401266E-2</v>
      </c>
      <c r="N176" s="10">
        <f>LN(ΣΥΝΘΕΣΗ_ΔΕΙΚΤΩΝ!C176/ΣΥΝΘΕΣΗ_ΔΕΙΚΤΩΝ!C175)</f>
        <v>5.342844410495446E-3</v>
      </c>
      <c r="O176" s="10">
        <f>LN(ΣΥΝΘΕΣΗ_ΔΕΙΚΤΩΝ!O176/ΣΥΝΘΕΣΗ_ΔΕΙΚΤΩΝ!O175)</f>
        <v>8.0137807235536162E-3</v>
      </c>
    </row>
    <row r="177" spans="9:15" x14ac:dyDescent="0.25">
      <c r="I177" s="5">
        <v>43077</v>
      </c>
      <c r="J177" s="10">
        <f>LN(ΣΥΝΘΕΣΗ_ΔΕΙΚΤΩΝ!P177/ΣΥΝΘΕΣΗ_ΔΕΙΚΤΩΝ!P176)</f>
        <v>0</v>
      </c>
      <c r="K177" s="10">
        <f>LN(ΣΥΝΘΕΣΗ_ΔΕΙΚΤΩΝ!R177/ΣΥΝΘΕΣΗ_ΔΕΙΚΤΩΝ!R176)</f>
        <v>6.6889881507967101E-3</v>
      </c>
      <c r="L177" s="10">
        <f>LN(ΣΥΝΘΕΣΗ_ΔΕΙΚΤΩΝ!D177/ΣΥΝΘΕΣΗ_ΔΕΙΚΤΩΝ!D176)</f>
        <v>2.6067826769917684E-2</v>
      </c>
      <c r="M177" s="10">
        <f>LN(ΣΥΝΘΕΣΗ_ΔΕΙΚΤΩΝ!E177/ΣΥΝΘΕΣΗ_ΔΕΙΚΤΩΝ!E176)</f>
        <v>1.8100041643617937E-2</v>
      </c>
      <c r="N177" s="10">
        <f>LN(ΣΥΝΘΕΣΗ_ΔΕΙΚΤΩΝ!C177/ΣΥΝΘΕΣΗ_ΔΕΙΚΤΩΝ!C176)</f>
        <v>1.7024185736400632E-2</v>
      </c>
      <c r="O177" s="10">
        <f>LN(ΣΥΝΘΕΣΗ_ΔΕΙΚΤΩΝ!O177/ΣΥΝΘΕΣΗ_ΔΕΙΚΤΩΝ!O176)</f>
        <v>-2.2831060145685209E-3</v>
      </c>
    </row>
    <row r="178" spans="9:15" x14ac:dyDescent="0.25">
      <c r="I178" s="5">
        <v>43080</v>
      </c>
      <c r="J178" s="10">
        <f>LN(ΣΥΝΘΕΣΗ_ΔΕΙΚΤΩΝ!P178/ΣΥΝΘΕΣΗ_ΔΕΙΚΤΩΝ!P177)</f>
        <v>-3.8349805374865979E-2</v>
      </c>
      <c r="K178" s="10">
        <f>LN(ΣΥΝΘΕΣΗ_ΔΕΙΚΤΩΝ!R178/ΣΥΝΘΕΣΗ_ΔΕΙΚΤΩΝ!R177)</f>
        <v>4.7506027585977988E-3</v>
      </c>
      <c r="L178" s="10">
        <f>LN(ΣΥΝΘΕΣΗ_ΔΕΙΚΤΩΝ!D178/ΣΥΝΘΕΣΗ_ΔΕΙΚΤΩΝ!D177)</f>
        <v>-5.8651194523981339E-3</v>
      </c>
      <c r="M178" s="10">
        <f>LN(ΣΥΝΘΕΣΗ_ΔΕΙΚΤΩΝ!E178/ΣΥΝΘΕΣΗ_ΔΕΙΚΤΩΝ!E177)</f>
        <v>7.4460507840785322E-3</v>
      </c>
      <c r="N178" s="10">
        <f>LN(ΣΥΝΘΕΣΗ_ΔΕΙΚΤΩΝ!C178/ΣΥΝΘΕΣΗ_ΔΕΙΚΤΩΝ!C177)</f>
        <v>2.3255824434754366E-3</v>
      </c>
      <c r="O178" s="10">
        <f>LN(ΣΥΝΘΕΣΗ_ΔΕΙΚΤΩΝ!O178/ΣΥΝΘΕΣΗ_ΔΕΙΚΤΩΝ!O177)</f>
        <v>1.5873349156290163E-2</v>
      </c>
    </row>
    <row r="179" spans="9:15" x14ac:dyDescent="0.25">
      <c r="I179" s="5">
        <v>43081</v>
      </c>
      <c r="J179" s="10">
        <f>LN(ΣΥΝΘΕΣΗ_ΔΕΙΚΤΩΝ!P179/ΣΥΝΘΕΣΗ_ΔΕΙΚΤΩΝ!P178)</f>
        <v>-8.2645098498934245E-3</v>
      </c>
      <c r="K179" s="10">
        <f>LN(ΣΥΝΘΕΣΗ_ΔΕΙΚΤΩΝ!R179/ΣΥΝΘΕΣΗ_ΔΕΙΚΤΩΝ!R178)</f>
        <v>1.3182865114878272E-2</v>
      </c>
      <c r="L179" s="10">
        <f>LN(ΣΥΝΘΕΣΗ_ΔΕΙΚΤΩΝ!D179/ΣΥΝΘΕΣΗ_ΔΕΙΚΤΩΝ!D178)</f>
        <v>-3.5356548323076439E-3</v>
      </c>
      <c r="M179" s="10">
        <f>LN(ΣΥΝΘΕΣΗ_ΔΕΙΚΤΩΝ!E179/ΣΥΝΘΕΣΗ_ΔΕΙΚΤΩΝ!E178)</f>
        <v>2.9629651306570487E-3</v>
      </c>
      <c r="N179" s="10">
        <f>LN(ΣΥΝΘΕΣΗ_ΔΕΙΚΤΩΝ!C179/ΣΥΝΘΕΣΗ_ΔΕΙΚΤΩΝ!C178)</f>
        <v>-1.8757877070557025E-2</v>
      </c>
      <c r="O179" s="10">
        <f>LN(ΣΥΝΘΕΣΗ_ΔΕΙΚΤΩΝ!O179/ΣΥΝΘΕΣΗ_ΔΕΙΚΤΩΝ!O178)</f>
        <v>-6.7720349099445847E-3</v>
      </c>
    </row>
    <row r="180" spans="9:15" x14ac:dyDescent="0.25">
      <c r="I180" s="5">
        <v>43082</v>
      </c>
      <c r="J180" s="10">
        <f>LN(ΣΥΝΘΕΣΗ_ΔΕΙΚΤΩΝ!P180/ΣΥΝΘΕΣΗ_ΔΕΙΚΤΩΝ!P179)</f>
        <v>1.0320009031989449E-2</v>
      </c>
      <c r="K180" s="10">
        <f>LN(ΣΥΝΘΕΣΗ_ΔΕΙΚΤΩΝ!R180/ΣΥΝΘΕΣΗ_ΔΕΙΚΤΩΝ!R179)</f>
        <v>2.9495225697634759E-2</v>
      </c>
      <c r="L180" s="10">
        <f>LN(ΣΥΝΘΕΣΗ_ΔΕΙΚΤΩΝ!D180/ΣΥΝΘΕΣΗ_ΔΕΙΚΤΩΝ!D179)</f>
        <v>3.5356548323075758E-3</v>
      </c>
      <c r="M180" s="10">
        <f>LN(ΣΥΝΘΕΣΗ_ΔΕΙΚΤΩΝ!E180/ΣΥΝΘΕΣΗ_ΔΕΙΚΤΩΝ!E179)</f>
        <v>2.9156584291455487E-2</v>
      </c>
      <c r="N180" s="10">
        <f>LN(ΣΥΝΘΕΣΗ_ΔΕΙΚΤΩΝ!C180/ΣΥΝΘΕΣΗ_ΔΕΙΚΤΩΝ!C179)</f>
        <v>2.9156584291455487E-2</v>
      </c>
      <c r="O180" s="10">
        <f>LN(ΣΥΝΘΕΣΗ_ΔΕΙΚΤΩΝ!O180/ΣΥΝΘΕΣΗ_ΔΕΙΚΤΩΝ!O179)</f>
        <v>7.8962621222255398E-3</v>
      </c>
    </row>
    <row r="181" spans="9:15" x14ac:dyDescent="0.25">
      <c r="I181" s="5">
        <v>43083</v>
      </c>
      <c r="J181" s="10">
        <f>LN(ΣΥΝΘΕΣΗ_ΔΕΙΚΤΩΝ!P181/ΣΥΝΘΕΣΗ_ΔΕΙΚΤΩΝ!P180)</f>
        <v>1.8311803642337688E-2</v>
      </c>
      <c r="K181" s="10">
        <f>LN(ΣΥΝΘΕΣΗ_ΔΕΙΚΤΩΝ!R181/ΣΥΝΘΕΣΗ_ΔΕΙΚΤΩΝ!R180)</f>
        <v>5.4347959859569949E-3</v>
      </c>
      <c r="L181" s="10">
        <f>LN(ΣΥΝΘΕΣΗ_ΔΕΙΚΤΩΝ!D181/ΣΥΝΘΕΣΗ_ΔΕΙΚΤΩΝ!D180)</f>
        <v>2.3256862164267183E-2</v>
      </c>
      <c r="M181" s="10">
        <f>LN(ΣΥΝΘΕΣΗ_ΔΕΙΚΤΩΝ!E181/ΣΥΝΘΕΣΗ_ΔΕΙΚΤΩΝ!E180)</f>
        <v>3.8059561824345195E-2</v>
      </c>
      <c r="N181" s="10">
        <f>LN(ΣΥΝΘΕΣΗ_ΔΕΙΚΤΩΝ!C181/ΣΥΝΘΕΣΗ_ΔΕΙΚΤΩΝ!C180)</f>
        <v>1.7094433359300255E-2</v>
      </c>
      <c r="O181" s="10">
        <f>LN(ΣΥΝΘΕΣΗ_ΔΕΙΚΤΩΝ!O181/ΣΥΝΘΕΣΗ_ΔΕΙΚΤΩΝ!O180)</f>
        <v>-1.1242272122808802E-3</v>
      </c>
    </row>
    <row r="182" spans="9:15" x14ac:dyDescent="0.25">
      <c r="I182" s="5">
        <v>43084</v>
      </c>
      <c r="J182" s="10">
        <f>LN(ΣΥΝΘΕΣΗ_ΔΕΙΚΤΩΝ!P182/ΣΥΝΘΕΣΗ_ΔΕΙΚΤΩΝ!P181)</f>
        <v>-2.0181641562371246E-3</v>
      </c>
      <c r="K182" s="10">
        <f>LN(ΣΥΝΘΕΣΗ_ΔΕΙΚΤΩΝ!R182/ΣΥΝΘΕΣΗ_ΔΕΙΚΤΩΝ!R181)</f>
        <v>1.8050546417300189E-3</v>
      </c>
      <c r="L182" s="10">
        <f>LN(ΣΥΝΘΕΣΗ_ΔΕΙΚΤΩΝ!D182/ΣΥΝΘΕΣΗ_ΔΕΙΚΤΩΝ!D181)</f>
        <v>0</v>
      </c>
      <c r="M182" s="10">
        <f>LN(ΣΥΝΘΕΣΗ_ΔΕΙΚΤΩΝ!E182/ΣΥΝΘΕΣΗ_ΔΕΙΚΤΩΝ!E181)</f>
        <v>-5.5478644377179786E-3</v>
      </c>
      <c r="N182" s="10">
        <f>LN(ΣΥΝΘΕΣΗ_ΔΕΙΚΤΩΝ!C182/ΣΥΝΘΕΣΗ_ΔΕΙΚΤΩΝ!C181)</f>
        <v>7.8784875720798106E-3</v>
      </c>
      <c r="O182" s="10">
        <f>LN(ΣΥΝΘΕΣΗ_ΔΕΙΚΤΩΝ!O182/ΣΥΝΘΕΣΗ_ΔΕΙΚΤΩΝ!O181)</f>
        <v>-4.5095905059751489E-3</v>
      </c>
    </row>
    <row r="183" spans="9:15" x14ac:dyDescent="0.25">
      <c r="I183" s="5">
        <v>43087</v>
      </c>
      <c r="J183" s="10">
        <f>LN(ΣΥΝΘΕΣΗ_ΔΕΙΚΤΩΝ!P183/ΣΥΝΘΕΣΗ_ΔΕΙΚΤΩΝ!P182)</f>
        <v>6.0423144559626617E-3</v>
      </c>
      <c r="K183" s="10">
        <f>LN(ΣΥΝΘΕΣΗ_ΔΕΙΚΤΩΝ!R183/ΣΥΝΘΕΣΗ_ΔΕΙΚΤΩΝ!R182)</f>
        <v>2.7569554038174213E-2</v>
      </c>
      <c r="L183" s="10">
        <f>LN(ΣΥΝΘΕΣΗ_ΔΕΙΚΤΩΝ!D183/ΣΥΝΘΕΣΗ_ΔΕΙΚΤΩΝ!D182)</f>
        <v>6.8728792877620504E-3</v>
      </c>
      <c r="M183" s="10">
        <f>LN(ΣΥΝΘΕΣΗ_ΔΕΙΚΤΩΝ!E183/ΣΥΝΘΕΣΗ_ΔΕΙΚΤΩΝ!E182)</f>
        <v>5.547864437717963E-3</v>
      </c>
      <c r="N183" s="10">
        <f>LN(ΣΥΝΘΕΣΗ_ΔΕΙΚΤΩΝ!C183/ΣΥΝΘΕΣΗ_ΔΕΙΚΤΩΝ!C182)</f>
        <v>1.9978466930886295E-2</v>
      </c>
      <c r="O183" s="10">
        <f>LN(ΣΥΝΘΕΣΗ_ΔΕΙΚΤΩΝ!O183/ΣΥΝΘΕΣΗ_ΔΕΙΚΤΩΝ!O182)</f>
        <v>1.1236073266925752E-2</v>
      </c>
    </row>
    <row r="184" spans="9:15" x14ac:dyDescent="0.25">
      <c r="I184" s="5">
        <v>43088</v>
      </c>
      <c r="J184" s="10">
        <f>LN(ΣΥΝΘΕΣΗ_ΔΕΙΚΤΩΝ!P184/ΣΥΝΘΕΣΗ_ΔΕΙΚΤΩΝ!P183)</f>
        <v>1.3958352250706855E-2</v>
      </c>
      <c r="K184" s="10">
        <f>LN(ΣΥΝΘΕΣΗ_ΔΕΙΚΤΩΝ!R184/ΣΥΝΘΕΣΗ_ΔΕΙΚΤΩΝ!R183)</f>
        <v>-5.2770571008437812E-3</v>
      </c>
      <c r="L184" s="10">
        <f>LN(ΣΥΝΘΕΣΗ_ΔΕΙΚΤΩΝ!D184/ΣΥΝΘΕΣΗ_ΔΕΙΚΤΩΝ!D183)</f>
        <v>-4.5766670274117547E-3</v>
      </c>
      <c r="M184" s="10">
        <f>LN(ΣΥΝΘΕΣΗ_ΔΕΙΚΤΩΝ!E184/ΣΥΝΘΕΣΗ_ΔΕΙΚΤΩΝ!E183)</f>
        <v>-4.158010148663677E-3</v>
      </c>
      <c r="N184" s="10">
        <f>LN(ΣΥΝΘΕΣΗ_ΔΕΙΚΤΩΝ!C184/ΣΥΝΘΕΣΗ_ΔΕΙΚΤΩΝ!C183)</f>
        <v>-1.4388737452099443E-2</v>
      </c>
      <c r="O184" s="10">
        <f>LN(ΣΥΝΘΕΣΗ_ΔΕΙΚΤΩΝ!O184/ΣΥΝΘΕΣΗ_ΔΕΙΚΤΩΝ!O183)</f>
        <v>6.6815393334826471E-3</v>
      </c>
    </row>
    <row r="185" spans="9:15" x14ac:dyDescent="0.25">
      <c r="I185" s="5">
        <v>43089</v>
      </c>
      <c r="J185" s="10">
        <f>LN(ΣΥΝΘΕΣΗ_ΔΕΙΚΤΩΝ!P185/ΣΥΝΘΕΣΗ_ΔΕΙΚΤΩΝ!P184)</f>
        <v>-3.9682591756205112E-3</v>
      </c>
      <c r="K185" s="10">
        <f>LN(ΣΥΝΘΕΣΗ_ΔΕΙΚΤΩΝ!R185/ΣΥΝΘΕΣΗ_ΔΕΙΚΤΩΝ!R184)</f>
        <v>1.2270092591814401E-2</v>
      </c>
      <c r="L185" s="10">
        <f>LN(ΣΥΝΘΕΣΗ_ΔΕΙΚΤΩΝ!D185/ΣΥΝΘΕΣΗ_ΔΕΙΚΤΩΝ!D184)</f>
        <v>1.0268202027199792E-2</v>
      </c>
      <c r="M185" s="10">
        <f>LN(ΣΥΝΘΕΣΗ_ΔΕΙΚΤΩΝ!E185/ΣΥΝΘΕΣΗ_ΔΕΙΚΤΩΝ!E184)</f>
        <v>-1.5395685477973554E-2</v>
      </c>
      <c r="N185" s="10">
        <f>LN(ΣΥΝΘΕΣΗ_ΔΕΙΚΤΩΝ!C185/ΣΥΝΘΕΣΗ_ΔΕΙΚΤΩΝ!C184)</f>
        <v>1.8774709395353806E-2</v>
      </c>
      <c r="O185" s="10">
        <f>LN(ΣΥΝΘΕΣΗ_ΔΕΙΚΤΩΝ!O185/ΣΥΝΘΕΣΗ_ΔΕΙΚΤΩΝ!O184)</f>
        <v>1.1092624542857557E-3</v>
      </c>
    </row>
    <row r="186" spans="9:15" x14ac:dyDescent="0.25">
      <c r="I186" s="5">
        <v>43090</v>
      </c>
      <c r="J186" s="10">
        <f>LN(ΣΥΝΘΕΣΗ_ΔΕΙΚΤΩΝ!P186/ΣΥΝΘΕΣΗ_ΔΕΙΚΤΩΝ!P185)</f>
        <v>1.7734454939768475E-2</v>
      </c>
      <c r="K186" s="10">
        <f>LN(ΣΥΝΘΕΣΗ_ΔΕΙΚΤΩΝ!R186/ΣΥΝΘΕΣΗ_ΔΕΙΚΤΩΝ!R185)</f>
        <v>-2.6166608911718501E-3</v>
      </c>
      <c r="L186" s="10">
        <f>LN(ΣΥΝΘΕΣΗ_ΔΕΙΚΤΩΝ!D186/ΣΥΝΘΕΣΗ_ΔΕΙΚΤΩΝ!D185)</f>
        <v>2.1337137388131106E-2</v>
      </c>
      <c r="M186" s="10">
        <f>LN(ΣΥΝΘΕΣΗ_ΔΕΙΚΤΩΝ!E186/ΣΥΝΘΕΣΗ_ΔΕΙΚΤΩΝ!E185)</f>
        <v>8.427016161880142E-3</v>
      </c>
      <c r="N186" s="10">
        <f>LN(ΣΥΝΘΕΣΗ_ΔΕΙΚΤΩΝ!C186/ΣΥΝΘΕΣΗ_ΔΕΙΚΤΩΝ!C185)</f>
        <v>3.4411997597728401E-2</v>
      </c>
      <c r="O186" s="10">
        <f>LN(ΣΥΝΘΕΣΗ_ΔΕΙΚΤΩΝ!O186/ΣΥΝΘΕΣΗ_ΔΕΙΚΤΩΝ!O185)</f>
        <v>-3.3314855910033568E-3</v>
      </c>
    </row>
    <row r="187" spans="9:15" x14ac:dyDescent="0.25">
      <c r="I187" s="5">
        <v>43091</v>
      </c>
      <c r="J187" s="10">
        <f>LN(ΣΥΝΘΕΣΗ_ΔΕΙΚΤΩΝ!P187/ΣΥΝΘΕΣΗ_ΔΕΙΚΤΩΝ!P186)</f>
        <v>2.9824240310713776E-2</v>
      </c>
      <c r="K187" s="10">
        <f>LN(ΣΥΝΘΕΣΗ_ΔΕΙΚΤΩΝ!R187/ΣΥΝΘΕΣΗ_ΔΕΙΚΤΩΝ!R186)</f>
        <v>1.1289742144600533E-2</v>
      </c>
      <c r="L187" s="10">
        <f>LN(ΣΥΝΘΕΣΗ_ΔΕΙΚΤΩΝ!D187/ΣΥΝΘΕΣΗ_ΔΕΙΚΤΩΝ!D186)</f>
        <v>-5.571045049455472E-3</v>
      </c>
      <c r="M187" s="10">
        <f>LN(ΣΥΝΘΕΣΗ_ΔΕΙΚΤΩΝ!E187/ΣΥΝΘΕΣΗ_ΔΕΙΚΤΩΝ!E186)</f>
        <v>4.7790663836348481E-2</v>
      </c>
      <c r="N187" s="10">
        <f>LN(ΣΥΝΘΕΣΗ_ΔΕΙΚΤΩΝ!C187/ΣΥΝΘΕΣΗ_ΔΕΙΚΤΩΝ!C186)</f>
        <v>2.5053502445550078E-2</v>
      </c>
      <c r="O187" s="10">
        <f>LN(ΣΥΝΘΕΣΗ_ΔΕΙΚΤΩΝ!O187/ΣΥΝΘΕΣΗ_ΔΕΙΚΤΩΝ!O186)</f>
        <v>3.3314855910034193E-3</v>
      </c>
    </row>
    <row r="188" spans="9:15" x14ac:dyDescent="0.25">
      <c r="I188" s="5">
        <v>43096</v>
      </c>
      <c r="J188" s="10">
        <f>LN(ΣΥΝΘΕΣΗ_ΔΕΙΚΤΩΝ!P188/ΣΥΝΘΕΣΗ_ΔΕΙΚΤΩΝ!P187)</f>
        <v>4.7281411959458957E-3</v>
      </c>
      <c r="K188" s="10">
        <f>LN(ΣΥΝΘΕΣΗ_ΔΕΙΚΤΩΝ!R188/ΣΥΝΘΕΣΗ_ΔΕΙΚΤΩΝ!R187)</f>
        <v>1.7256259674696358E-3</v>
      </c>
      <c r="L188" s="10">
        <f>LN(ΣΥΝΘΕΣΗ_ΔΕΙΚΤΩΝ!D188/ΣΥΝΘΕΣΗ_ΔΕΙΚΤΩΝ!D187)</f>
        <v>1.1111225425070849E-2</v>
      </c>
      <c r="M188" s="10">
        <f>LN(ΣΥΝΘΕΣΗ_ΔΕΙΚΤΩΝ!E188/ΣΥΝΘΕΣΗ_ΔΕΙΚΤΩΝ!E187)</f>
        <v>-8.0321716972641538E-3</v>
      </c>
      <c r="N188" s="10">
        <f>LN(ΣΥΝΘΕΣΗ_ΔΕΙΚΤΩΝ!C188/ΣΥΝΘΕΣΗ_ΔΕΙΚΤΩΝ!C187)</f>
        <v>5.1413995004186523E-3</v>
      </c>
      <c r="O188" s="10">
        <f>LN(ΣΥΝΘΕΣΗ_ΔΕΙΚΤΩΝ!O188/ΣΥΝΘΕΣΗ_ΔΕΙΚΤΩΝ!O187)</f>
        <v>1.3216051391526462E-2</v>
      </c>
    </row>
    <row r="189" spans="9:15" x14ac:dyDescent="0.25">
      <c r="I189" s="5">
        <v>43097</v>
      </c>
      <c r="J189" s="10">
        <f>LN(ΣΥΝΘΕΣΗ_ΔΕΙΚΤΩΝ!P189/ΣΥΝΘΕΣΗ_ΔΕΙΚΤΩΝ!P188)</f>
        <v>4.7058910374127138E-3</v>
      </c>
      <c r="K189" s="10">
        <f>LN(ΣΥΝΘΕΣΗ_ΔΕΙΚΤΩΝ!R189/ΣΥΝΘΕΣΗ_ΔΕΙΚΤΩΝ!R188)</f>
        <v>-8.6580627431145415E-3</v>
      </c>
      <c r="L189" s="10">
        <f>LN(ΣΥΝΘΕΣΗ_ΔΕΙΚΤΩΝ!D189/ΣΥΝΘΕΣΗ_ΔΕΙΚΤΩΝ!D188)</f>
        <v>5.5096558109694795E-3</v>
      </c>
      <c r="M189" s="10">
        <f>LN(ΣΥΝΘΕΣΗ_ΔΕΙΚΤΩΝ!E189/ΣΥΝΘΕΣΗ_ΔΕΙΚΤΩΝ!E188)</f>
        <v>1.3431835464675379E-3</v>
      </c>
      <c r="N189" s="10">
        <f>LN(ΣΥΝΘΕΣΗ_ΔΕΙΚΤΩΝ!C189/ΣΥΝΘΕΣΗ_ΔΕΙΚΤΩΝ!C188)</f>
        <v>-2.3872436206481915E-2</v>
      </c>
      <c r="O189" s="10">
        <f>LN(ΣΥΝΘΕΣΗ_ΔΕΙΚΤΩΝ!O189/ΣΥΝΘΕΣΗ_ΔΕΙΚΤΩΝ!O188)</f>
        <v>-2.1905813798188088E-3</v>
      </c>
    </row>
    <row r="190" spans="9:15" x14ac:dyDescent="0.25">
      <c r="I190" s="5">
        <v>43098</v>
      </c>
      <c r="J190" s="10">
        <f>LN(ΣΥΝΘΕΣΗ_ΔΕΙΚΤΩΝ!P190/ΣΥΝΘΕΣΗ_ΔΕΙΚΤΩΝ!P189)</f>
        <v>-1.4184634991956413E-2</v>
      </c>
      <c r="K190" s="10">
        <f>LN(ΣΥΝΘΕΣΗ_ΔΕΙΚΤΩΝ!R190/ΣΥΝΘΕΣΗ_ΔΕΙΚΤΩΝ!R189)</f>
        <v>0</v>
      </c>
      <c r="L190" s="10">
        <f>LN(ΣΥΝΘΕΣΗ_ΔΕΙΚΤΩΝ!D190/ΣΥΝΘΕΣΗ_ΔΕΙΚΤΩΝ!D189)</f>
        <v>1.092907053219023E-2</v>
      </c>
      <c r="M190" s="10">
        <f>LN(ΣΥΝΘΕΣΗ_ΔΕΙΚΤΩΝ!E190/ΣΥΝΘΕΣΗ_ΔΕΙΚΤΩΝ!E189)</f>
        <v>0</v>
      </c>
      <c r="N190" s="10">
        <f>LN(ΣΥΝΘΕΣΗ_ΔΕΙΚΤΩΝ!C190/ΣΥΝΘΕΣΗ_ΔΕΙΚΤΩΝ!C189)</f>
        <v>-2.1030501967787877E-3</v>
      </c>
      <c r="O190" s="10">
        <f>LN(ΣΥΝΘΕΣΗ_ΔΕΙΚΤΩΝ!O190/ΣΥΝΘΕΣΗ_ΔΕΙΚΤΩΝ!O189)</f>
        <v>2.1905813798186818E-3</v>
      </c>
    </row>
    <row r="191" spans="9:15" x14ac:dyDescent="0.25">
      <c r="I191" s="5">
        <v>43102</v>
      </c>
      <c r="J191" s="10">
        <f>LN(ΣΥΝΘΕΣΗ_ΔΕΙΚΤΩΝ!P191/ΣΥΝΘΕΣΗ_ΔΕΙΚΤΩΝ!P190)</f>
        <v>1.4184634991956381E-2</v>
      </c>
      <c r="K191" s="10">
        <f>LN(ΣΥΝΘΕΣΗ_ΔΕΙΚΤΩΝ!R191/ΣΥΝΘΕΣΗ_ΔΕΙΚΤΩΝ!R190)</f>
        <v>1.6386740114772525E-2</v>
      </c>
      <c r="L191" s="10">
        <f>LN(ΣΥΝΘΕΣΗ_ΔΕΙΚΤΩΝ!D191/ΣΥΝΘΕΣΗ_ΔΕΙΚΤΩΝ!D190)</f>
        <v>1.0810916104215676E-2</v>
      </c>
      <c r="M191" s="10">
        <f>LN(ΣΥΝΘΕΣΗ_ΔΕΙΚΤΩΝ!E191/ΣΥΝΘΕΣΗ_ΔΕΙΚΤΩΝ!E190)</f>
        <v>0</v>
      </c>
      <c r="N191" s="10">
        <f>LN(ΣΥΝΘΕΣΗ_ΔΕΙΚΤΩΝ!C191/ΣΥΝΘΕΣΗ_ΔΕΙΚΤΩΝ!C190)</f>
        <v>9.4290902888516867E-3</v>
      </c>
      <c r="O191" s="10">
        <f>LN(ΣΥΝΘΕΣΗ_ΔΕΙΚΤΩΝ!O191/ΣΥΝΘΕΣΗ_ΔΕΙΚΤΩΝ!O190)</f>
        <v>1.1963166058275224E-2</v>
      </c>
    </row>
    <row r="192" spans="9:15" x14ac:dyDescent="0.25">
      <c r="I192" s="5">
        <v>43103</v>
      </c>
      <c r="J192" s="10">
        <f>LN(ΣΥΝΘΕΣΗ_ΔΕΙΚΤΩΝ!P192/ΣΥΝΘΕΣΗ_ΔΕΙΚΤΩΝ!P191)</f>
        <v>-4.7058910374127277E-3</v>
      </c>
      <c r="K192" s="10">
        <f>LN(ΣΥΝΘΕΣΗ_ΔΕΙΚΤΩΝ!R192/ΣΥΝΘΕΣΗ_ΔΕΙΚΤΩΝ!R191)</f>
        <v>-3.4275954722673722E-3</v>
      </c>
      <c r="L192" s="10">
        <f>LN(ΣΥΝΘΕΣΗ_ΔΕΙΚΤΩΝ!D192/ΣΥΝΘΕΣΗ_ΔΕΙΚΤΩΝ!D191)</f>
        <v>1.4941579998198923E-2</v>
      </c>
      <c r="M192" s="10">
        <f>LN(ΣΥΝΘΕΣΗ_ΔΕΙΚΤΩΝ!E192/ΣΥΝΘΕΣΗ_ΔΕΙΚΤΩΝ!E191)</f>
        <v>2.6809667532577425E-3</v>
      </c>
      <c r="N192" s="10">
        <f>LN(ΣΥΝΘΕΣΗ_ΔΕΙΚΤΩΝ!C192/ΣΥΝΘΕΣΗ_ΔΕΙΚΤΩΝ!C191)</f>
        <v>-9.4290902888516902E-3</v>
      </c>
      <c r="O192" s="10">
        <f>LN(ΣΥΝΘΕΣΗ_ΔΕΙΚΤΩΝ!O192/ΣΥΝΘΕΣΗ_ΔΕΙΚΤΩΝ!O191)</f>
        <v>-1.8549358911131936E-2</v>
      </c>
    </row>
    <row r="193" spans="9:15" x14ac:dyDescent="0.25">
      <c r="I193" s="5">
        <v>43104</v>
      </c>
      <c r="J193" s="10">
        <f>LN(ΣΥΝΘΕΣΗ_ΔΕΙΚΤΩΝ!P193/ΣΥΝΘΕΣΗ_ΔΕΙΚΤΩΝ!P192)</f>
        <v>8.4547239189324518E-3</v>
      </c>
      <c r="K193" s="10">
        <f>LN(ΣΥΝΘΕΣΗ_ΔΕΙΚΤΩΝ!R193/ΣΥΝΘΕΣΗ_ΔΕΙΚΤΩΝ!R192)</f>
        <v>0</v>
      </c>
      <c r="L193" s="10">
        <f>LN(ΣΥΝΘΕΣΗ_ΔΕΙΚΤΩΝ!D193/ΣΥΝΘΕΣΗ_ΔΕΙΚΤΩΝ!D192)</f>
        <v>-6.3762171392758851E-3</v>
      </c>
      <c r="M193" s="10">
        <f>LN(ΣΥΝΘΕΣΗ_ΔΕΙΚΤΩΝ!E193/ΣΥΝΘΕΣΗ_ΔΕΙΚΤΩΝ!E192)</f>
        <v>9.3271828751388813E-3</v>
      </c>
      <c r="N193" s="10">
        <f>LN(ΣΥΝΘΕΣΗ_ΔΕΙΚΤΩΝ!C193/ΣΥΝΘΕΣΗ_ΔΕΙΚΤΩΝ!C192)</f>
        <v>0</v>
      </c>
      <c r="O193" s="10">
        <f>LN(ΣΥΝΘΕΣΗ_ΔΕΙΚΤΩΝ!O193/ΣΥΝΘΕΣΗ_ΔΕΙΚΤΩΝ!O192)</f>
        <v>2.178735418490723E-2</v>
      </c>
    </row>
    <row r="194" spans="9:15" x14ac:dyDescent="0.25">
      <c r="I194" s="5">
        <v>43105</v>
      </c>
      <c r="J194" s="10">
        <f>LN(ΣΥΝΘΕΣΗ_ΔΕΙΚΤΩΝ!P194/ΣΥΝΘΕΣΗ_ΔΕΙΚΤΩΝ!P193)</f>
        <v>9.350164309066464E-4</v>
      </c>
      <c r="K194" s="10">
        <f>LN(ΣΥΝΘΕΣΗ_ΔΕΙΚΤΩΝ!R194/ΣΥΝΘΕΣΗ_ΔΕΙΚΤΩΝ!R193)</f>
        <v>-1.8190194060057809E-2</v>
      </c>
      <c r="L194" s="10">
        <f>LN(ΣΥΝΘΕΣΗ_ΔΕΙΚΤΩΝ!D194/ΣΥΝΘΕΣΗ_ΔΕΙΚΤΩΝ!D193)</f>
        <v>1.2712035588361724E-2</v>
      </c>
      <c r="M194" s="10">
        <f>LN(ΣΥΝΘΕΣΗ_ΔΕΙΚΤΩΝ!E194/ΣΥΝΘΕΣΗ_ΔΕΙΚΤΩΝ!E193)</f>
        <v>-7.98939003347875E-3</v>
      </c>
      <c r="N194" s="10">
        <f>LN(ΣΥΝΘΕΣΗ_ΔΕΙΚΤΩΝ!C194/ΣΥΝΘΕΣΗ_ΔΕΙΚΤΩΝ!C193)</f>
        <v>0</v>
      </c>
      <c r="O194" s="10">
        <f>LN(ΣΥΝΘΕΣΗ_ΔΕΙΚΤΩΝ!O194/ΣΥΝΘΕΣΗ_ΔΕΙΚΤΩΝ!O193)</f>
        <v>3.2275444908665646E-3</v>
      </c>
    </row>
    <row r="195" spans="9:15" x14ac:dyDescent="0.25">
      <c r="I195" s="5">
        <v>43108</v>
      </c>
      <c r="J195" s="10">
        <f>LN(ΣΥΝΘΕΣΗ_ΔΕΙΚΤΩΝ!P195/ΣΥΝΘΕΣΗ_ΔΕΙΚΤΩΝ!P194)</f>
        <v>8.3760378021826825E-3</v>
      </c>
      <c r="K195" s="10">
        <f>LN(ΣΥΝΘΕΣΗ_ΔΕΙΚΤΩΝ!R195/ΣΥΝΘΕΣΗ_ΔΕΙΚΤΩΝ!R194)</f>
        <v>1.2163486193197402E-2</v>
      </c>
      <c r="L195" s="10">
        <f>LN(ΣΥΝΘΕΣΗ_ΔΕΙΚΤΩΝ!D195/ΣΥΝΘΕΣΗ_ΔΕΙΚΤΩΝ!D194)</f>
        <v>5.249355886143745E-3</v>
      </c>
      <c r="M195" s="10">
        <f>LN(ΣΥΝΘΕΣΗ_ΔΕΙΚΤΩΝ!E195/ΣΥΝΘΕΣΗ_ΔΕΙΚΤΩΝ!E194)</f>
        <v>2.1164811192043116E-2</v>
      </c>
      <c r="N195" s="10">
        <f>LN(ΣΥΝΘΕΣΗ_ΔΕΙΚΤΩΝ!C195/ΣΥΝΘΕΣΗ_ΔΕΙΚΤΩΝ!C194)</f>
        <v>0</v>
      </c>
      <c r="O195" s="10">
        <f>LN(ΣΥΝΘΕΣΗ_ΔΕΙΚΤΩΝ!O195/ΣΥΝΘΕΣΗ_ΔΕΙΚΤΩΝ!O194)</f>
        <v>6.4240049613548808E-3</v>
      </c>
    </row>
    <row r="196" spans="9:15" x14ac:dyDescent="0.25">
      <c r="I196" s="5">
        <v>43109</v>
      </c>
      <c r="J196" s="10">
        <f>LN(ΣΥΝΘΕΣΗ_ΔΕΙΚΤΩΝ!P196/ΣΥΝΘΕΣΗ_ΔΕΙΚΤΩΝ!P195)</f>
        <v>2.7764941482922231E-3</v>
      </c>
      <c r="K196" s="10">
        <f>LN(ΣΥΝΘΕΣΗ_ΔΕΙΚΤΩΝ!R196/ΣΥΝΘΕΣΗ_ΔΕΙΚΤΩΝ!R195)</f>
        <v>1.7256259674696358E-3</v>
      </c>
      <c r="L196" s="10">
        <f>LN(ΣΥΝΘΕΣΗ_ΔΕΙΚΤΩΝ!D196/ΣΥΝΘΕΣΗ_ΔΕΙΚΤΩΝ!D195)</f>
        <v>0</v>
      </c>
      <c r="M196" s="10">
        <f>LN(ΣΥΝΘΕΣΗ_ΔΕΙΚΤΩΝ!E196/ΣΥΝΘΕΣΗ_ΔΕΙΚΤΩΝ!E195)</f>
        <v>3.9190122007358233E-3</v>
      </c>
      <c r="N196" s="10">
        <f>LN(ΣΥΝΘΕΣΗ_ΔΕΙΚΤΩΝ!C196/ΣΥΝΘΕΣΗ_ΔΕΙΚΤΩΝ!C195)</f>
        <v>0</v>
      </c>
      <c r="O196" s="10">
        <f>LN(ΣΥΝΘΕΣΗ_ΔΕΙΚΤΩΝ!O196/ΣΥΝΘΕΣΗ_ΔΕΙΚΤΩΝ!O195)</f>
        <v>1.3778702356164475E-2</v>
      </c>
    </row>
    <row r="197" spans="9:15" x14ac:dyDescent="0.25">
      <c r="I197" s="5">
        <v>43110</v>
      </c>
      <c r="J197" s="10">
        <f>LN(ΣΥΝΘΕΣΗ_ΔΕΙΚΤΩΝ!P197/ΣΥΝΘΕΣΗ_ΔΕΙΚΤΩΝ!P196)</f>
        <v>2.7688065681330189E-3</v>
      </c>
      <c r="K197" s="10">
        <f>LN(ΣΥΝΘΕΣΗ_ΔΕΙΚΤΩΝ!R197/ΣΥΝΘΕΣΗ_ΔΕΙΚΤΩΝ!R196)</f>
        <v>-1.0398707220898511E-2</v>
      </c>
      <c r="L197" s="10">
        <f>LN(ΣΥΝΘΕΣΗ_ΔΕΙΚΤΩΝ!D197/ΣΥΝΘΕΣΗ_ΔΕΙΚΤΩΝ!D196)</f>
        <v>0</v>
      </c>
      <c r="M197" s="10">
        <f>LN(ΣΥΝΘΕΣΗ_ΔΕΙΚΤΩΝ!E197/ΣΥΝΘΕΣΗ_ΔΕΙΚΤΩΝ!E196)</f>
        <v>-2.6109675407202907E-3</v>
      </c>
      <c r="N197" s="10">
        <f>LN(ΣΥΝΘΕΣΗ_ΔΕΙΚΤΩΝ!C197/ΣΥΝΘΕΣΗ_ΔΕΙΚΤΩΝ!C196)</f>
        <v>-1.5915455305899568E-2</v>
      </c>
      <c r="O197" s="10">
        <f>LN(ΣΥΝΘΕΣΗ_ΔΕΙΚΤΩΝ!O197/ΣΥΝΘΕΣΗ_ΔΕΙΚΤΩΝ!O196)</f>
        <v>-2.1074823395646983E-3</v>
      </c>
    </row>
    <row r="198" spans="9:15" x14ac:dyDescent="0.25">
      <c r="I198" s="5">
        <v>43111</v>
      </c>
      <c r="J198" s="10">
        <f>LN(ΣΥΝΘΕΣΗ_ΔΕΙΚΤΩΝ!P198/ΣΥΝΘΕΣΗ_ΔΕΙΚΤΩΝ!P197)</f>
        <v>-1.1121523343861338E-2</v>
      </c>
      <c r="K198" s="10">
        <f>LN(ΣΥΝΘΕΣΗ_ΔΕΙΚΤΩΝ!R198/ΣΥΝΘΕΣΗ_ΔΕΙΚΤΩΝ!R197)</f>
        <v>-2.6166608911718501E-3</v>
      </c>
      <c r="L198" s="10">
        <f>LN(ΣΥΝΘΕΣΗ_ΔΕΙΚΤΩΝ!D198/ΣΥΝΘΕΣΗ_ΔΕΙΚΤΩΝ!D197)</f>
        <v>-3.1463056893650597E-3</v>
      </c>
      <c r="M198" s="10">
        <f>LN(ΣΥΝΘΕΣΗ_ΔΕΙΚΤΩΝ!E198/ΣΥΝΘΕΣΗ_ΔΕΙΚΤΩΝ!E197)</f>
        <v>3.9138993211363148E-3</v>
      </c>
      <c r="N198" s="10">
        <f>LN(ΣΥΝΘΕΣΗ_ΔΕΙΚΤΩΝ!C198/ΣΥΝΘΕΣΗ_ΔΕΙΚΤΩΝ!C197)</f>
        <v>1.0638398205055797E-2</v>
      </c>
      <c r="O198" s="10">
        <f>LN(ΣΥΝΘΕΣΗ_ΔΕΙΚΤΩΝ!O198/ΣΥΝΘΕΣΗ_ΔΕΙΚΤΩΝ!O197)</f>
        <v>1.8809331957496074E-2</v>
      </c>
    </row>
    <row r="199" spans="9:15" x14ac:dyDescent="0.25">
      <c r="I199" s="5">
        <v>43112</v>
      </c>
      <c r="J199" s="10">
        <f>LN(ΣΥΝΘΕΣΗ_ΔΕΙΚΤΩΝ!P199/ΣΥΝΘΕΣΗ_ΔΕΙΚΤΩΝ!P198)</f>
        <v>1.1121523343861416E-2</v>
      </c>
      <c r="K199" s="10">
        <f>LN(ΣΥΝΘΕΣΗ_ΔΕΙΚΤΩΝ!R199/ΣΥΝΘΕΣΗ_ΔΕΙΚΤΩΝ!R198)</f>
        <v>0</v>
      </c>
      <c r="L199" s="10">
        <f>LN(ΣΥΝΘΕΣΗ_ΔΕΙΚΤΩΝ!D199/ΣΥΝΘΕΣΗ_ΔΕΙΚΤΩΝ!D198)</f>
        <v>-2.1030501967787877E-3</v>
      </c>
      <c r="M199" s="10">
        <f>LN(ΣΥΝΘΕΣΗ_ΔΕΙΚΤΩΝ!E199/ΣΥΝΘΕΣΗ_ΔΕΙΚΤΩΝ!E198)</f>
        <v>1.3012363579719556E-3</v>
      </c>
      <c r="N199" s="10">
        <f>LN(ΣΥΝΘΕΣΗ_ΔΕΙΚΤΩΝ!C199/ΣΥΝΘΕΣΗ_ΔΕΙΚΤΩΝ!C198)</f>
        <v>4.2238711161852434E-3</v>
      </c>
      <c r="O199" s="10">
        <f>LN(ΣΥΝΘΕΣΗ_ΔΕΙΚΤΩΝ!O199/ΣΥΝΘΕΣΗ_ΔΕΙΚΤΩΝ!O198)</f>
        <v>5.1626340788069056E-3</v>
      </c>
    </row>
    <row r="200" spans="9:15" x14ac:dyDescent="0.25">
      <c r="I200" s="5">
        <v>43115</v>
      </c>
      <c r="J200" s="10">
        <f>LN(ΣΥΝΘΕΣΗ_ΔΕΙΚΤΩΝ!P200/ΣΥΝΘΕΣΗ_ΔΕΙΚΤΩΝ!P199)</f>
        <v>1.8416211466495539E-3</v>
      </c>
      <c r="K200" s="10">
        <f>LN(ΣΥΝΘΕΣΗ_ΔΕΙΚΤΩΝ!R200/ΣΥΝΘΕΣΗ_ΔΕΙΚΤΩΝ!R199)</f>
        <v>0</v>
      </c>
      <c r="L200" s="10">
        <f>LN(ΣΥΝΘΕΣΗ_ΔΕΙΚΤΩΝ!D200/ΣΥΝΘΕΣΗ_ΔΕΙΚΤΩΝ!D199)</f>
        <v>-2.1074823395646983E-3</v>
      </c>
      <c r="M200" s="10">
        <f>LN(ΣΥΝΘΕΣΗ_ΔΕΙΚΤΩΝ!E200/ΣΥΝΘΕΣΗ_ΔΕΙΚΤΩΝ!E199)</f>
        <v>0</v>
      </c>
      <c r="N200" s="10">
        <f>LN(ΣΥΝΘΕΣΗ_ΔΕΙΚΤΩΝ!C200/ΣΥΝΘΕΣΗ_ΔΕΙΚΤΩΝ!C199)</f>
        <v>1.0531859846586405E-3</v>
      </c>
      <c r="O200" s="10">
        <f>LN(ΣΥΝΘΕΣΗ_ΔΕΙΚΤΩΝ!O200/ΣΥΝΘΕΣΗ_ΔΕΙΚΤΩΝ!O199)</f>
        <v>2.0576138946801622E-3</v>
      </c>
    </row>
    <row r="201" spans="9:15" x14ac:dyDescent="0.25">
      <c r="I201" s="5">
        <v>43116</v>
      </c>
      <c r="J201" s="10">
        <f>LN(ΣΥΝΘΕΣΗ_ΔΕΙΚΤΩΝ!P201/ΣΥΝΘΕΣΗ_ΔΕΙΚΤΩΝ!P200)</f>
        <v>7.3327551293917914E-3</v>
      </c>
      <c r="K201" s="10">
        <f>LN(ΣΥΝΘΕΣΗ_ΔΕΙΚΤΩΝ!R201/ΣΥΝΘΕΣΗ_ΔΕΙΚΤΩΝ!R200)</f>
        <v>1.9888247399832366E-2</v>
      </c>
      <c r="L201" s="10">
        <f>LN(ΣΥΝΘΕΣΗ_ΔΕΙΚΤΩΝ!D201/ΣΥΝΘΕΣΗ_ΔΕΙΚΤΩΝ!D200)</f>
        <v>1.2578782206859965E-2</v>
      </c>
      <c r="M201" s="10">
        <f>LN(ΣΥΝΘΕΣΗ_ΔΕΙΚΤΩΝ!E201/ΣΥΝΘΕΣΗ_ΔΕΙΚΤΩΝ!E200)</f>
        <v>3.9520758162283197E-2</v>
      </c>
      <c r="N201" s="10">
        <f>LN(ΣΥΝΘΕΣΗ_ΔΕΙΚΤΩΝ!C201/ΣΥΝΘΕΣΗ_ΔΕΙΚΤΩΝ!C200)</f>
        <v>-3.1628914085081953E-3</v>
      </c>
      <c r="O201" s="10">
        <f>LN(ΣΥΝΘΕΣΗ_ΔΕΙΚΤΩΝ!O201/ΣΥΝΘΕΣΗ_ΔΕΙΚΤΩΝ!O200)</f>
        <v>5.1255878488121144E-3</v>
      </c>
    </row>
    <row r="202" spans="9:15" x14ac:dyDescent="0.25">
      <c r="I202" s="5">
        <v>43117</v>
      </c>
      <c r="J202" s="10">
        <f>LN(ΣΥΝΘΕΣΗ_ΔΕΙΚΤΩΝ!P202/ΣΥΝΘΕΣΗ_ΔΕΙΚΤΩΝ!P201)</f>
        <v>-2.7434859457508326E-3</v>
      </c>
      <c r="K202" s="10">
        <f>LN(ΣΥΝΘΕΣΗ_ΔΕΙΚΤΩΝ!R202/ΣΥΝΘΕΣΗ_ΔΕΙΚΤΩΝ!R201)</f>
        <v>-1.7137964777346304E-3</v>
      </c>
      <c r="L202" s="10">
        <f>LN(ΣΥΝΘΕΣΗ_ΔΕΙΚΤΩΝ!D202/ΣΥΝΘΕΣΗ_ΔΕΙΚΤΩΝ!D201)</f>
        <v>-2.8528083614538052E-2</v>
      </c>
      <c r="M202" s="10">
        <f>LN(ΣΥΝΘΕΣΗ_ΔΕΙΚΤΩΝ!E202/ΣΥΝΘΕΣΗ_ΔΕΙΚΤΩΝ!E201)</f>
        <v>-1.3845406822053095E-2</v>
      </c>
      <c r="N202" s="10">
        <f>LN(ΣΥΝΘΕΣΗ_ΔΕΙΚΤΩΝ!C202/ΣΥΝΘΕΣΗ_ΔΕΙΚΤΩΝ!C201)</f>
        <v>-1.2752563897391348E-2</v>
      </c>
      <c r="O202" s="10">
        <f>LN(ΣΥΝΘΕΣΗ_ΔΕΙΚΤΩΝ!O202/ΣΥΝΘΕΣΗ_ΔΕΙΚΤΩΝ!O201)</f>
        <v>-1.1311174581522906E-2</v>
      </c>
    </row>
    <row r="203" spans="9:15" x14ac:dyDescent="0.25">
      <c r="I203" s="5">
        <v>43118</v>
      </c>
      <c r="J203" s="10">
        <f>LN(ΣΥΝΘΕΣΗ_ΔΕΙΚΤΩΝ!P203/ΣΥΝΘΕΣΗ_ΔΕΙΚΤΩΝ!P202)</f>
        <v>1.1834457647003017E-2</v>
      </c>
      <c r="K203" s="10">
        <f>LN(ΣΥΝΘΕΣΗ_ΔΕΙΚΤΩΝ!R203/ΣΥΝΘΕΣΗ_ΔΕΙΚΤΩΝ!R202)</f>
        <v>7.6890596678216164E-3</v>
      </c>
      <c r="L203" s="10">
        <f>LN(ΣΥΝΘΕΣΗ_ΔΕΙΚΤΩΝ!D203/ΣΥΝΘΕΣΗ_ΔΕΙΚΤΩΝ!D202)</f>
        <v>1.805678374724266E-2</v>
      </c>
      <c r="M203" s="10">
        <f>LN(ΣΥΝΘΕΣΗ_ΔΕΙΚΤΩΝ!E203/ΣΥΝΘΕΣΗ_ΔΕΙΚΤΩΝ!E202)</f>
        <v>-2.1781770821098109E-2</v>
      </c>
      <c r="N203" s="10">
        <f>LN(ΣΥΝΘΕΣΗ_ΔΕΙΚΤΩΝ!C203/ΣΥΝΘΕΣΗ_ΔΕΙΚΤΩΝ!C202)</f>
        <v>-2.7101929777791269E-2</v>
      </c>
      <c r="O203" s="10">
        <f>LN(ΣΥΝΘΕΣΗ_ΔΕΙΚΤΩΝ!O203/ΣΥΝΘΕΣΗ_ΔΕΙΚΤΩΝ!O202)</f>
        <v>0</v>
      </c>
    </row>
    <row r="204" spans="9:15" x14ac:dyDescent="0.25">
      <c r="I204" s="5">
        <v>43119</v>
      </c>
      <c r="J204" s="10">
        <f>LN(ΣΥΝΘΕΣΗ_ΔΕΙΚΤΩΝ!P204/ΣΥΝΘΕΣΗ_ΔΕΙΚΤΩΝ!P203)</f>
        <v>-4.5351551653913741E-3</v>
      </c>
      <c r="K204" s="10">
        <f>LN(ΣΥΝΘΕΣΗ_ΔΕΙΚΤΩΝ!R204/ΣΥΝΘΕΣΗ_ΔΕΙΚΤΩΝ!R203)</f>
        <v>4.6558699606194284E-2</v>
      </c>
      <c r="L204" s="10">
        <f>LN(ΣΥΝΘΕΣΗ_ΔΕΙΚΤΩΝ!D204/ΣΥΝΘΕΣΗ_ΔΕΙΚΤΩΝ!D203)</f>
        <v>-1.9129169908995304E-2</v>
      </c>
      <c r="M204" s="10">
        <f>LN(ΣΥΝΘΕΣΗ_ΔΕΙΚΤΩΝ!E204/ΣΥΝΘΕΣΗ_ΔΕΙΚΤΩΝ!E203)</f>
        <v>-2.7578898260641412E-2</v>
      </c>
      <c r="N204" s="10">
        <f>LN(ΣΥΝΘΕΣΗ_ΔΕΙΚΤΩΝ!C204/ΣΥΝΘΕΣΗ_ΔΕΙΚΤΩΝ!C203)</f>
        <v>1.092907053219023E-2</v>
      </c>
      <c r="O204" s="10">
        <f>LN(ΣΥΝΘΕΣΗ_ΔΕΙΚΤΩΝ!O204/ΣΥΝΘΕΣΗ_ΔΕΙΚΤΩΝ!O203)</f>
        <v>5.1573090071447567E-3</v>
      </c>
    </row>
    <row r="205" spans="9:15" x14ac:dyDescent="0.25">
      <c r="I205" s="5">
        <v>43122</v>
      </c>
      <c r="J205" s="10">
        <f>LN(ΣΥΝΘΕΣΗ_ΔΕΙΚΤΩΝ!P205/ΣΥΝΘΕΣΗ_ΔΕΙΚΤΩΝ!P204)</f>
        <v>1.8165309263977853E-3</v>
      </c>
      <c r="K205" s="10">
        <f>LN(ΣΥΝΘΕΣΗ_ΔΕΙΚΤΩΝ!R205/ΣΥΝΘΕΣΗ_ΔΕΙΚΤΩΝ!R204)</f>
        <v>-4.8860032056262086E-3</v>
      </c>
      <c r="L205" s="10">
        <f>LN(ΣΥΝΘΕΣΗ_ΔΕΙΚΤΩΝ!D205/ΣΥΝΘΕΣΗ_ΔΕΙΚΤΩΝ!D204)</f>
        <v>1.0723861617527185E-3</v>
      </c>
      <c r="M205" s="10">
        <f>LN(ΣΥΝΘΕΣΗ_ΔΕΙΚΤΩΝ!E205/ΣΥΝΘΕΣΗ_ΔΕΙΚΤΩΝ!E204)</f>
        <v>2.8873396823287246E-2</v>
      </c>
      <c r="N205" s="10">
        <f>LN(ΣΥΝΘΕΣΗ_ΔΕΙΚΤΩΝ!C205/ΣΥΝΘΕΣΗ_ΔΕΙΚΤΩΝ!C204)</f>
        <v>-1.0929070532190206E-2</v>
      </c>
      <c r="O205" s="10">
        <f>LN(ΣΥΝΘΕΣΗ_ΔΕΙΚΤΩΝ!O205/ΣΥΝΘΕΣΗ_ΔΕΙΚΤΩΝ!O204)</f>
        <v>8.1967672041784907E-3</v>
      </c>
    </row>
    <row r="206" spans="9:15" x14ac:dyDescent="0.25">
      <c r="I206" s="5">
        <v>43123</v>
      </c>
      <c r="J206" s="10">
        <f>LN(ΣΥΝΘΕΣΗ_ΔΕΙΚΤΩΝ!P206/ΣΥΝΘΕΣΗ_ΔΕΙΚΤΩΝ!P205)</f>
        <v>6.3319976375073262E-3</v>
      </c>
      <c r="K206" s="10">
        <f>LN(ΣΥΝΘΕΣΗ_ΔΕΙΚΤΩΝ!R206/ΣΥΝΘΕΣΗ_ΔΕΙΚΤΩΝ!R205)</f>
        <v>3.5288344735560286E-2</v>
      </c>
      <c r="L206" s="10">
        <f>LN(ΣΥΝΘΕΣΗ_ΔΕΙΚΤΩΝ!D206/ΣΥΝΘΕΣΗ_ΔΕΙΚΤΩΝ!D205)</f>
        <v>4.278081391078172E-3</v>
      </c>
      <c r="M206" s="10">
        <f>LN(ΣΥΝΘΕΣΗ_ΔΕΙΚΤΩΝ!E206/ΣΥΝΘΕΣΗ_ΔΕΙΚΤΩΝ!E205)</f>
        <v>1.2928250023051713E-3</v>
      </c>
      <c r="N206" s="10">
        <f>LN(ΣΥΝΘΕΣΗ_ΔΕΙΚΤΩΝ!C206/ΣΥΝΘΕΣΗ_ΔΕΙΚΤΩΝ!C205)</f>
        <v>4.3859719432544891E-3</v>
      </c>
      <c r="O206" s="10">
        <f>LN(ΣΥΝΘΕΣΗ_ΔΕΙΚΤΩΝ!O206/ΣΥΝΘΕΣΗ_ΔΕΙΚΤΩΝ!O205)</f>
        <v>2.0202707317519469E-2</v>
      </c>
    </row>
    <row r="207" spans="9:15" x14ac:dyDescent="0.25">
      <c r="I207" s="5">
        <v>43124</v>
      </c>
      <c r="J207" s="10">
        <f>LN(ΣΥΝΘΕΣΗ_ΔΕΙΚΤΩΝ!P207/ΣΥΝΘΕΣΗ_ΔΕΙΚΤΩΝ!P206)</f>
        <v>-1.8050546417301423E-3</v>
      </c>
      <c r="K207" s="10">
        <f>LN(ΣΥΝΘΕΣΗ_ΔΕΙΚΤΩΝ!R207/ΣΥΝΘΕΣΗ_ΔΕΙΚΤΩΝ!R206)</f>
        <v>7.8771173824918625E-4</v>
      </c>
      <c r="L207" s="10">
        <f>LN(ΣΥΝΘΕΣΗ_ΔΕΙΚΤΩΝ!D207/ΣΥΝΘΕΣΗ_ΔΕΙΚΤΩΝ!D206)</f>
        <v>5.3219923379408925E-3</v>
      </c>
      <c r="M207" s="10">
        <f>LN(ΣΥΝΘΕΣΗ_ΔΕΙΚΤΩΝ!E207/ΣΥΝΘΕΣΗ_ΔΕΙΚΤΩΝ!E206)</f>
        <v>1.4111844192681196E-2</v>
      </c>
      <c r="N207" s="10">
        <f>LN(ΣΥΝΘΕΣΗ_ΔΕΙΚΤΩΝ!C207/ΣΥΝΘΕΣΗ_ΔΕΙΚΤΩΝ!C206)</f>
        <v>4.5972819998804211E-2</v>
      </c>
      <c r="O207" s="10">
        <f>LN(ΣΥΝΘΕΣΗ_ΔΕΙΚΤΩΝ!O207/ΣΥΝΘΕΣΗ_ΔΕΙΚΤΩΝ!O206)</f>
        <v>-5.0125418235443982E-3</v>
      </c>
    </row>
    <row r="208" spans="9:15" x14ac:dyDescent="0.25">
      <c r="I208" s="5">
        <v>43125</v>
      </c>
      <c r="J208" s="10">
        <f>LN(ΣΥΝΘΕΣΗ_ΔΕΙΚΤΩΝ!P208/ΣΥΝΘΕΣΗ_ΔΕΙΚΤΩΝ!P207)</f>
        <v>-6.3434739221750382E-3</v>
      </c>
      <c r="K208" s="10">
        <f>LN(ΣΥΝΘΕΣΗ_ΔΕΙΚΤΩΝ!R208/ΣΥΝΘΕΣΗ_ΔΕΙΚΤΩΝ!R207)</f>
        <v>-7.9051795071132611E-3</v>
      </c>
      <c r="L208" s="10">
        <f>LN(ΣΥΝΘΕΣΗ_ΔΕΙΚΤΩΝ!D208/ΣΥΝΘΕΣΗ_ΔΕΙΚΤΩΝ!D207)</f>
        <v>-1.0621349909834231E-3</v>
      </c>
      <c r="M208" s="10">
        <f>LN(ΣΥΝΘΕΣΗ_ΔΕΙΚΤΩΝ!E208/ΣΥΝΘΕΣΗ_ΔΕΙΚΤΩΝ!E207)</f>
        <v>-8.9571936040167156E-3</v>
      </c>
      <c r="N208" s="10">
        <f>LN(ΣΥΝΘΕΣΗ_ΔΕΙΚΤΩΝ!C208/ΣΥΝΘΕΣΗ_ΔΕΙΚΤΩΝ!C207)</f>
        <v>1.3492680044474058E-2</v>
      </c>
      <c r="O208" s="10">
        <f>LN(ΣΥΝΘΕΣΗ_ΔΕΙΚΤΩΝ!O208/ΣΥΝΘΕΣΗ_ΔΕΙΚΤΩΝ!O207)</f>
        <v>3.0105391528712842E-3</v>
      </c>
    </row>
    <row r="209" spans="9:15" x14ac:dyDescent="0.25">
      <c r="I209" s="5">
        <v>43126</v>
      </c>
      <c r="J209" s="10">
        <f>LN(ΣΥΝΘΕΣΗ_ΔΕΙΚΤΩΝ!P209/ΣΥΝΘΕΣΗ_ΔΕΙΚΤΩΝ!P208)</f>
        <v>2.7235604670405207E-3</v>
      </c>
      <c r="K209" s="10">
        <f>LN(ΣΥΝΘΕΣΗ_ΔΕΙΚΤΩΝ!R209/ΣΥΝΘΕΣΗ_ΔΕΙΚΤΩΝ!R208)</f>
        <v>9.478743954543959E-3</v>
      </c>
      <c r="L209" s="10">
        <f>LN(ΣΥΝΘΕΣΗ_ΔΕΙΚΤΩΝ!D209/ΣΥΝΘΕΣΗ_ΔΕΙΚΤΩΝ!D208)</f>
        <v>-1.0632643213300003E-3</v>
      </c>
      <c r="M209" s="10">
        <f>LN(ΣΥΝΘΕΣΗ_ΔΕΙΚΤΩΝ!E209/ΣΥΝΘΕΣΗ_ΔΕΙΚΤΩΝ!E208)</f>
        <v>1.9096697456456407E-2</v>
      </c>
      <c r="N209" s="10">
        <f>LN(ΣΥΝΘΕΣΗ_ΔΕΙΚΤΩΝ!C209/ΣΥΝΘΕΣΗ_ΔΕΙΚΤΩΝ!C208)</f>
        <v>1.9398260125283756E-2</v>
      </c>
      <c r="O209" s="10">
        <f>LN(ΣΥΝΘΕΣΗ_ΔΕΙΚΤΩΝ!O209/ΣΥΝΘΕΣΗ_ΔΕΙΚΤΩΝ!O208)</f>
        <v>-8.0483331828283718E-3</v>
      </c>
    </row>
    <row r="210" spans="9:15" x14ac:dyDescent="0.25">
      <c r="I210" s="5">
        <v>43129</v>
      </c>
      <c r="J210" s="10">
        <f>LN(ΣΥΝΘΕΣΗ_ΔΕΙΚΤΩΝ!P210/ΣΥΝΘΕΣΗ_ΔΕΙΚΤΩΝ!P209)</f>
        <v>-2.7235604670404925E-3</v>
      </c>
      <c r="K210" s="10">
        <f>LN(ΣΥΝΘΕΣΗ_ΔΕΙΚΤΩΝ!R210/ΣΥΝΘΕΣΗ_ΔΕΙΚΤΩΝ!R209)</f>
        <v>-6.309169193264721E-3</v>
      </c>
      <c r="L210" s="10">
        <f>LN(ΣΥΝΘΕΣΗ_ΔΕΙΚΤΩΝ!D210/ΣΥΝΘΕΣΗ_ΔΕΙΚΤΩΝ!D209)</f>
        <v>0</v>
      </c>
      <c r="M210" s="10">
        <f>LN(ΣΥΝΘΕΣΗ_ΔΕΙΚΤΩΝ!E210/ΣΥΝΘΕΣΗ_ΔΕΙΚΤΩΝ!E209)</f>
        <v>2.7364891606014838E-2</v>
      </c>
      <c r="N210" s="10">
        <f>LN(ΣΥΝΘΕΣΗ_ΔΕΙΚΤΩΝ!C210/ΣΥΝΘΕΣΗ_ΔΕΙΚΤΩΝ!C209)</f>
        <v>3.0287756621605686E-3</v>
      </c>
      <c r="O210" s="10">
        <f>LN(ΣΥΝΘΕΣΗ_ΔΕΙΚΤΩΝ!O210/ΣΥΝΘΕΣΗ_ΔΕΙΚΤΩΝ!O209)</f>
        <v>2.1978906718775167E-2</v>
      </c>
    </row>
    <row r="211" spans="9:15" x14ac:dyDescent="0.25">
      <c r="I211" s="5">
        <v>43130</v>
      </c>
      <c r="J211" s="10">
        <f>LN(ΣΥΝΘΕΣΗ_ΔΕΙΚΤΩΝ!P211/ΣΥΝΘΕΣΗ_ΔΕΙΚΤΩΝ!P210)</f>
        <v>4.5351551653913628E-3</v>
      </c>
      <c r="K211" s="10">
        <f>LN(ΣΥΝΘΕΣΗ_ΔΕΙΚΤΩΝ!R211/ΣΥΝΘΕΣΗ_ΔΕΙΚΤΩΝ!R210)</f>
        <v>0</v>
      </c>
      <c r="L211" s="10">
        <f>LN(ΣΥΝΘΕΣΗ_ΔΕΙΚΤΩΝ!D211/ΣΥΝΘΕΣΗ_ΔΕΙΚΤΩΝ!D210)</f>
        <v>-5.3333459753626168E-3</v>
      </c>
      <c r="M211" s="10">
        <f>LN(ΣΥΝΘΕΣΗ_ΔΕΙΚΤΩΝ!E211/ΣΥΝΘΕΣΗ_ΔΕΙΚΤΩΝ!E210)</f>
        <v>-2.4845998586530776E-2</v>
      </c>
      <c r="N211" s="10">
        <f>LN(ΣΥΝΘΕΣΗ_ΔΕΙΚΤΩΝ!C211/ΣΥΝΘΕΣΗ_ΔΕΙΚΤΩΝ!C210)</f>
        <v>-5.0530678513912887E-3</v>
      </c>
      <c r="O211" s="10">
        <f>LN(ΣΥΝΘΕΣΗ_ΔΕΙΚΤΩΝ!O211/ΣΥΝΘΕΣΗ_ΔΕΙΚΤΩΝ!O210)</f>
        <v>-1.8953185802238263E-2</v>
      </c>
    </row>
    <row r="212" spans="9:15" x14ac:dyDescent="0.25">
      <c r="I212" s="5">
        <v>43131</v>
      </c>
      <c r="J212" s="10">
        <f>LN(ΣΥΝΘΕΣΗ_ΔΕΙΚΤΩΝ!P212/ΣΥΝΘΕΣΗ_ΔΕΙΚΤΩΝ!P211)</f>
        <v>-2.2884293833587845E-2</v>
      </c>
      <c r="K212" s="10">
        <f>LN(ΣΥΝΘΕΣΗ_ΔΕΙΚΤΩΝ!R212/ΣΥΝΘΕΣΗ_ΔΕΙΚΤΩΝ!R211)</f>
        <v>7.9082645481777091E-4</v>
      </c>
      <c r="L212" s="10">
        <f>LN(ΣΥΝΘΕΣΗ_ΔΕΙΚΤΩΝ!D212/ΣΥΝΘΕΣΗ_ΔΕΙΚΤΩΝ!D211)</f>
        <v>-5.3619431413852872E-3</v>
      </c>
      <c r="M212" s="10">
        <f>LN(ΣΥΝΘΕΣΗ_ΔΕΙΚΤΩΝ!E212/ΣΥΝΘΕΣΗ_ΔΕΙΚΤΩΝ!E211)</f>
        <v>1.2570711900511137E-3</v>
      </c>
      <c r="N212" s="10">
        <f>LN(ΣΥΝΘΕΣΗ_ΔΕΙΚΤΩΝ!C212/ΣΥΝΘΕΣΗ_ΔΕΙΚΤΩΝ!C211)</f>
        <v>-2.3578744822935791E-2</v>
      </c>
      <c r="O212" s="10">
        <f>LN(ΣΥΝΘΕΣΗ_ΔΕΙΚΤΩΝ!O212/ΣΥΝΘΕΣΗ_ΔΕΙΚΤΩΝ!O211)</f>
        <v>1.6974945790132586E-2</v>
      </c>
    </row>
    <row r="213" spans="9:15" x14ac:dyDescent="0.25">
      <c r="I213" s="5">
        <v>43132</v>
      </c>
      <c r="J213" s="10">
        <f>LN(ΣΥΝΘΕΣΗ_ΔΕΙΚΤΩΝ!P213/ΣΥΝΘΕΣΗ_ΔΕΙΚΤΩΝ!P212)</f>
        <v>-5.571045049455472E-3</v>
      </c>
      <c r="K213" s="10">
        <f>LN(ΣΥΝΘΕΣΗ_ΔΕΙΚΤΩΝ!R213/ΣΥΝΘΕΣΗ_ΔΕΙΚΤΩΝ!R212)</f>
        <v>-1.1928570865273845E-2</v>
      </c>
      <c r="L213" s="10">
        <f>LN(ΣΥΝΘΕΣΗ_ΔΕΙΚΤΩΝ!D213/ΣΥΝΘΕΣΗ_ΔΕΙΚΤΩΝ!D212)</f>
        <v>-1.2987195526811303E-2</v>
      </c>
      <c r="M213" s="10">
        <f>LN(ΣΥΝΘΕΣΗ_ΔΕΙΚΤΩΝ!E213/ΣΥΝΘΕΣΗ_ΔΕΙΚΤΩΝ!E212)</f>
        <v>2.4815169119723993E-2</v>
      </c>
      <c r="N213" s="10">
        <f>LN(ΣΥΝΘΕΣΗ_ΔΕΙΚΤΩΝ!C213/ΣΥΝΘΕΣΗ_ΔΕΙΚΤΩΝ!C212)</f>
        <v>1.0368067284403084E-3</v>
      </c>
      <c r="O213" s="10">
        <f>LN(ΣΥΝΘΕΣΗ_ΔΕΙΚΤΩΝ!O213/ΣΥΝΘΕΣΗ_ΔΕΙΚΤΩΝ!O212)</f>
        <v>1.1811160928344619E-2</v>
      </c>
    </row>
    <row r="214" spans="9:15" x14ac:dyDescent="0.25">
      <c r="I214" s="5">
        <v>43133</v>
      </c>
      <c r="J214" s="10">
        <f>LN(ΣΥΝΘΕΣΗ_ΔΕΙΚΤΩΝ!P214/ΣΥΝΘΕΣΗ_ΔΕΙΚΤΩΝ!P213)</f>
        <v>-9.3153243811149662E-4</v>
      </c>
      <c r="K214" s="10">
        <f>LN(ΣΥΝΘΕΣΗ_ΔΕΙΚΤΩΝ!R214/ΣΥΝΘΕΣΗ_ΔΕΙΚΤΩΝ!R213)</f>
        <v>-1.8571385585435456E-2</v>
      </c>
      <c r="L214" s="10">
        <f>LN(ΣΥΝΘΕΣΗ_ΔΕΙΚΤΩΝ!D214/ΣΥΝΘΕΣΗ_ΔΕΙΚΤΩΝ!D213)</f>
        <v>-2.6491615446976341E-2</v>
      </c>
      <c r="M214" s="10">
        <f>LN(ΣΥΝΘΕΣΗ_ΔΕΙΚΤΩΝ!E214/ΣΥΝΘΕΣΗ_ΔΕΙΚΤΩΝ!E213)</f>
        <v>-1.6059641017345392E-2</v>
      </c>
      <c r="N214" s="10">
        <f>LN(ΣΥΝΘΕΣΗ_ΔΕΙΚΤΩΝ!C214/ΣΥΝΘΕΣΗ_ΔΕΙΚΤΩΝ!C213)</f>
        <v>-1.5666116744399463E-2</v>
      </c>
      <c r="O214" s="10">
        <f>LN(ΣΥΝΘΕΣΗ_ΔΕΙΚΤΩΝ!O214/ΣΥΝΘΕΣΗ_ΔΕΙΚΤΩΝ!O213)</f>
        <v>-1.181116092834472E-2</v>
      </c>
    </row>
    <row r="215" spans="9:15" x14ac:dyDescent="0.25">
      <c r="I215" s="5">
        <v>43136</v>
      </c>
      <c r="J215" s="10">
        <f>LN(ΣΥΝΘΕΣΗ_ΔΕΙΚΤΩΝ!P215/ΣΥΝΘΕΣΗ_ΔΕΙΚΤΩΝ!P214)</f>
        <v>-1.2189555524585678E-2</v>
      </c>
      <c r="K215" s="10">
        <f>LN(ΣΥΝΘΕΣΗ_ΔΕΙΚΤΩΝ!R215/ΣΥΝΘΕΣΗ_ΔΕΙΚΤΩΝ!R214)</f>
        <v>-2.2250608934819692E-2</v>
      </c>
      <c r="L215" s="10">
        <f>LN(ΣΥΝΘΕΣΗ_ΔΕΙΚΤΩΝ!D215/ΣΥΝΘΕΣΗ_ΔΕΙΚΤΩΝ!D214)</f>
        <v>6.6889881507967101E-3</v>
      </c>
      <c r="M215" s="10">
        <f>LN(ΣΥΝΘΕΣΗ_ΔΕΙΚΤΩΝ!E215/ΣΥΝΘΕΣΗ_ΔΕΙΚΤΩΝ!E214)</f>
        <v>-1.3793322132335761E-2</v>
      </c>
      <c r="N215" s="10">
        <f>LN(ΣΥΝΘΕΣΗ_ΔΕΙΚΤΩΝ!C215/ΣΥΝΘΕΣΗ_ΔΕΙΚΤΩΝ!C214)</f>
        <v>-3.8631413140436451E-2</v>
      </c>
      <c r="O215" s="10">
        <f>LN(ΣΥΝΘΕΣΗ_ΔΕΙΚΤΩΝ!O215/ΣΥΝΘΕΣΗ_ΔΕΙΚΤΩΝ!O214)</f>
        <v>-3.0153038170687443E-2</v>
      </c>
    </row>
    <row r="216" spans="9:15" x14ac:dyDescent="0.25">
      <c r="I216" s="5">
        <v>43137</v>
      </c>
      <c r="J216" s="10">
        <f>LN(ΣΥΝΘΕΣΗ_ΔΕΙΚΤΩΝ!P216/ΣΥΝΘΕΣΗ_ΔΕΙΚΤΩΝ!P215)</f>
        <v>-2.8710105882431253E-2</v>
      </c>
      <c r="K216" s="10">
        <f>LN(ΣΥΝΘΕΣΗ_ΔΕΙΚΤΩΝ!R216/ΣΥΝΘΕΣΗ_ΔΕΙΚΤΩΝ!R215)</f>
        <v>-1.8503471564559754E-2</v>
      </c>
      <c r="L216" s="10">
        <f>LN(ΣΥΝΘΕΣΗ_ΔΕΙΚΤΩΝ!D216/ΣΥΝΘΕΣΗ_ΔΕΙΚΤΩΝ!D215)</f>
        <v>-8.9286307443014312E-3</v>
      </c>
      <c r="M216" s="10">
        <f>LN(ΣΥΝΘΕΣΗ_ΔΕΙΚΤΩΝ!E216/ΣΥΝΘΕΣΗ_ΔΕΙΚΤΩΝ!E215)</f>
        <v>-3.7303360529968896E-2</v>
      </c>
      <c r="N216" s="10">
        <f>LN(ΣΥΝΘΕΣΗ_ΔΕΙΚΤΩΝ!C216/ΣΥΝΘΕΣΗ_ΔΕΙΚΤΩΝ!C215)</f>
        <v>-2.1006853179294772E-2</v>
      </c>
      <c r="O216" s="10">
        <f>LN(ΣΥΝΘΕΣΗ_ΔΕΙΚΤΩΝ!O216/ΣΥΝΘΕΣΗ_ΔΕΙΚΤΩΝ!O215)</f>
        <v>-1.2320484388040736E-2</v>
      </c>
    </row>
    <row r="217" spans="9:15" x14ac:dyDescent="0.25">
      <c r="I217" s="5">
        <v>43138</v>
      </c>
      <c r="J217" s="10">
        <f>LN(ΣΥΝΘΕΣΗ_ΔΕΙΚΤΩΝ!P217/ΣΥΝΘΕΣΗ_ΔΕΙΚΤΩΝ!P216)</f>
        <v>2.0183289653269487E-2</v>
      </c>
      <c r="K217" s="10">
        <f>LN(ΣΥΝΘΕΣΗ_ΔΕΙΚΤΩΝ!R217/ΣΥΝΘΕΣΗ_ΔΕΙΚΤΩΝ!R216)</f>
        <v>1.8503471564559726E-2</v>
      </c>
      <c r="L217" s="10">
        <f>LN(ΣΥΝΘΕΣΗ_ΔΕΙΚΤΩΝ!D217/ΣΥΝΘΕΣΗ_ΔΕΙΚΤΩΝ!D216)</f>
        <v>1.9978466930886295E-2</v>
      </c>
      <c r="M217" s="10">
        <f>LN(ΣΥΝΘΕΣΗ_ΔΕΙΚΤΩΝ!E217/ΣΥΝΘΕΣΗ_ΔΕΙΚΤΩΝ!E216)</f>
        <v>-2.6246734227711056E-3</v>
      </c>
      <c r="N217" s="10">
        <f>LN(ΣΥΝΘΕΣΗ_ΔΕΙΚΤΩΝ!C217/ΣΥΝΘΕΣΗ_ΔΕΙΚΤΩΝ!C216)</f>
        <v>3.7285020538983214E-2</v>
      </c>
      <c r="O217" s="10">
        <f>LN(ΣΥΝΘΕΣΗ_ΔΕΙΚΤΩΝ!O217/ΣΥΝΘΕΣΗ_ΔΕΙΚΤΩΝ!O216)</f>
        <v>1.1299555253933247E-2</v>
      </c>
    </row>
    <row r="218" spans="9:15" x14ac:dyDescent="0.25">
      <c r="I218" s="5">
        <v>43139</v>
      </c>
      <c r="J218" s="10">
        <f>LN(ΣΥΝΘΕΣΗ_ΔΕΙΚΤΩΝ!P218/ΣΥΝΘΕΣΗ_ΔΕΙΚΤΩΝ!P217)</f>
        <v>-2.2126924861840785E-2</v>
      </c>
      <c r="K218" s="10">
        <f>LN(ΣΥΝΘΕΣΗ_ΔΕΙΚΤΩΝ!R218/ΣΥΝΘΕΣΗ_ΔΕΙΚΤΩΝ!R217)</f>
        <v>-1.1735256218420965E-2</v>
      </c>
      <c r="L218" s="10">
        <f>LN(ΣΥΝΘΕΣΗ_ΔΕΙΚΤΩΝ!D218/ΣΥΝΘΕΣΗ_ΔΕΙΚΤΩΝ!D217)</f>
        <v>-1.1049836186584935E-2</v>
      </c>
      <c r="M218" s="10">
        <f>LN(ΣΥΝΘΕΣΗ_ΔΕΙΚΤΩΝ!E218/ΣΥΝΘΕΣΗ_ΔΕΙΚΤΩΝ!E217)</f>
        <v>-6.5919816821529489E-3</v>
      </c>
      <c r="N218" s="10">
        <f>LN(ΣΥΝΘΕΣΗ_ΔΕΙΚΤΩΝ!C218/ΣΥΝΘΕΣΗ_ΔΕΙΚΤΩΝ!C217)</f>
        <v>-5.396667172154276E-3</v>
      </c>
      <c r="O218" s="10">
        <f>LN(ΣΥΝΘΕΣΗ_ΔΕΙΚΤΩΝ!O218/ΣΥΝΘΕΣΗ_ΔΕΙΚΤΩΝ!O217)</f>
        <v>-4.0941715326631148E-3</v>
      </c>
    </row>
    <row r="219" spans="9:15" x14ac:dyDescent="0.25">
      <c r="I219" s="5">
        <v>43140</v>
      </c>
      <c r="J219" s="10">
        <f>LN(ΣΥΝΘΕΣΗ_ΔΕΙΚΤΩΝ!P219/ΣΥΝΘΕΣΗ_ΔΕΙΚΤΩΝ!P218)</f>
        <v>-1.7664836179805219E-2</v>
      </c>
      <c r="K219" s="10">
        <f>LN(ΣΥΝΘΕΣΗ_ΔΕΙΚΤΩΝ!R219/ΣΥΝΘΕΣΗ_ΔΕΙΚΤΩΝ!R218)</f>
        <v>-1.7865213557869731E-2</v>
      </c>
      <c r="L219" s="10">
        <f>LN(ΣΥΝΘΕΣΗ_ΔΕΙΚΤΩΝ!D219/ΣΥΝΘΕΣΗ_ΔΕΙΚΤΩΝ!D218)</f>
        <v>0</v>
      </c>
      <c r="M219" s="10">
        <f>LN(ΣΥΝΘΕΣΗ_ΔΕΙΚΤΩΝ!E219/ΣΥΝΘΕΣΗ_ΔΕΙΚΤΩΝ!E218)</f>
        <v>5.2770571008438193E-3</v>
      </c>
      <c r="N219" s="10">
        <f>LN(ΣΥΝΘΕΣΗ_ΔΕΙΚΤΩΝ!C219/ΣΥΝΘΕΣΗ_ΔΕΙΚΤΩΝ!C218)</f>
        <v>-2.2989518224698833E-2</v>
      </c>
      <c r="O219" s="10">
        <f>LN(ΣΥΝΘΕΣΗ_ΔΕΙΚΤΩΝ!O219/ΣΥΝΘΕΣΗ_ΔΕΙΚΤΩΝ!O218)</f>
        <v>-3.0816665374080007E-3</v>
      </c>
    </row>
    <row r="220" spans="9:15" x14ac:dyDescent="0.25">
      <c r="I220" s="5">
        <v>43143</v>
      </c>
      <c r="J220" s="10">
        <f>LN(ΣΥΝΘΕΣΗ_ΔΕΙΚΤΩΝ!P220/ΣΥΝΘΕΣΗ_ΔΕΙΚΤΩΝ!P219)</f>
        <v>9.8522964430116395E-3</v>
      </c>
      <c r="K220" s="10">
        <f>LN(ΣΥΝΘΕΣΗ_ΔΕΙΚΤΩΝ!R220/ΣΥΝΘΕΣΗ_ΔΕΙΚΤΩΝ!R219)</f>
        <v>4.2826617920007281E-3</v>
      </c>
      <c r="L220" s="10">
        <f>LN(ΣΥΝΘΕΣΗ_ΔΕΙΚΤΩΝ!D220/ΣΥΝΘΕΣΗ_ΔΕΙΚΤΩΝ!D219)</f>
        <v>-7.8081824478116986E-3</v>
      </c>
      <c r="M220" s="10">
        <f>LN(ΣΥΝΘΕΣΗ_ΔΕΙΚΤΩΝ!E220/ΣΥΝΘΕΣΗ_ΔΕΙΚΤΩΝ!E219)</f>
        <v>-6.6006840313520242E-3</v>
      </c>
      <c r="N220" s="10">
        <f>LN(ΣΥΝΘΕΣΗ_ΔΕΙΚΤΩΝ!C220/ΣΥΝΘΕΣΗ_ΔΕΙΚΤΩΝ!C219)</f>
        <v>-2.2397352813025365E-2</v>
      </c>
      <c r="O220" s="10">
        <f>LN(ΣΥΝΘΕΣΗ_ΔΕΙΚΤΩΝ!O220/ΣΥΝΘΕΣΗ_ΔΕΙΚΤΩΝ!O219)</f>
        <v>-5.1573090071448105E-3</v>
      </c>
    </row>
    <row r="221" spans="9:15" x14ac:dyDescent="0.25">
      <c r="I221" s="5">
        <v>43144</v>
      </c>
      <c r="J221" s="10">
        <f>LN(ΣΥΝΘΕΣΗ_ΔΕΙΚΤΩΝ!P221/ΣΥΝΘΕΣΗ_ΔΕΙΚΤΩΝ!P220)</f>
        <v>-9.8087305559194809E-4</v>
      </c>
      <c r="K221" s="10">
        <f>LN(ΣΥΝΘΕΣΗ_ΔΕΙΚΤΩΝ!R221/ΣΥΝΘΕΣΗ_ΔΕΙΚΤΩΝ!R220)</f>
        <v>0</v>
      </c>
      <c r="L221" s="10">
        <f>LN(ΣΥΝΘΕΣΗ_ΔΕΙΚΤΩΝ!D221/ΣΥΝΘΕΣΗ_ΔΕΙΚΤΩΝ!D220)</f>
        <v>2.7610809743991407E-2</v>
      </c>
      <c r="M221" s="10">
        <f>LN(ΣΥΝΘΕΣΗ_ΔΕΙΚΤΩΝ!E221/ΣΥΝΘΕΣΗ_ΔΕΙΚΤΩΝ!E220)</f>
        <v>-3.9814252991849219E-3</v>
      </c>
      <c r="N221" s="10">
        <f>LN(ΣΥΝΘΕΣΗ_ΔΕΙΚΤΩΝ!C221/ΣΥΝΘΕΣΗ_ΔΕΙΚΤΩΝ!C220)</f>
        <v>-9.1013142463456358E-3</v>
      </c>
      <c r="O221" s="10">
        <f>LN(ΣΥΝΘΕΣΗ_ΔΕΙΚΤΩΝ!O221/ΣΥΝΘΕΣΗ_ΔΕΙΚΤΩΝ!O220)</f>
        <v>-2.8318620189244671E-2</v>
      </c>
    </row>
    <row r="222" spans="9:15" x14ac:dyDescent="0.25">
      <c r="I222" s="5">
        <v>43145</v>
      </c>
      <c r="J222" s="10">
        <f>LN(ΣΥΝΘΕΣΗ_ΔΕΙΚΤΩΝ!P222/ΣΥΝΘΕΣΗ_ΔΕΙΚΤΩΝ!P221)</f>
        <v>-3.9331417468369797E-3</v>
      </c>
      <c r="K222" s="10">
        <f>LN(ΣΥΝΘΕΣΗ_ΔΕΙΚΤΩΝ!R222/ΣΥΝΘΕΣΗ_ΔΕΙΚΤΩΝ!R221)</f>
        <v>-2.5673955052458097E-3</v>
      </c>
      <c r="L222" s="10">
        <f>LN(ΣΥΝΘΕΣΗ_ΔΕΙΚΤΩΝ!D222/ΣΥΝΘΕΣΗ_ΔΕΙΚΤΩΝ!D221)</f>
        <v>-8.7527911095947441E-3</v>
      </c>
      <c r="M222" s="10">
        <f>LN(ΣΥΝΘΕΣΗ_ΔΕΙΚΤΩΝ!E222/ΣΥΝΘΕΣΗ_ΔΕΙΚΤΩΝ!E221)</f>
        <v>2.365419089788981E-2</v>
      </c>
      <c r="N222" s="10">
        <f>LN(ΣΥΝΘΕΣΗ_ΔΕΙΚΤΩΝ!C222/ΣΥΝΘΕΣΗ_ΔΕΙΚΤΩΝ!C221)</f>
        <v>2.8170876966696224E-2</v>
      </c>
      <c r="O222" s="10">
        <f>LN(ΣΥΝΘΕΣΗ_ΔΕΙΚΤΩΝ!O222/ΣΥΝΘΕΣΗ_ΔΕΙΚΤΩΝ!O221)</f>
        <v>4.246290881451004E-3</v>
      </c>
    </row>
    <row r="223" spans="9:15" x14ac:dyDescent="0.25">
      <c r="I223" s="5">
        <v>43146</v>
      </c>
      <c r="J223" s="10">
        <f>LN(ΣΥΝΘΕΣΗ_ΔΕΙΚΤΩΝ!P223/ΣΥΝΘΕΣΗ_ΔΕΙΚΤΩΝ!P222)</f>
        <v>1.5640592541072154E-2</v>
      </c>
      <c r="K223" s="10">
        <f>LN(ΣΥΝΘΕΣΗ_ΔΕΙΚΤΩΝ!R223/ΣΥΝΘΕΣΗ_ΔΕΙΚΤΩΝ!R222)</f>
        <v>4.4414505440746224E-2</v>
      </c>
      <c r="L223" s="10">
        <f>LN(ΣΥΝΘΕΣΗ_ΔΕΙΚΤΩΝ!D223/ΣΥΝΘΕΣΗ_ΔΕΙΚΤΩΝ!D222)</f>
        <v>2.2814677766171482E-2</v>
      </c>
      <c r="M223" s="10">
        <f>LN(ΣΥΝΘΕΣΗ_ΔΕΙΚΤΩΝ!E223/ΣΥΝΘΕΣΗ_ΔΕΙΚΤΩΝ!E222)</f>
        <v>2.5940351770465278E-3</v>
      </c>
      <c r="N223" s="10">
        <f>LN(ΣΥΝΘΕΣΗ_ΔΕΙΚΤΩΝ!C223/ΣΥΝΘΕΣΗ_ΔΕΙΚΤΩΝ!C222)</f>
        <v>5.5401803756153509E-3</v>
      </c>
      <c r="O223" s="10">
        <f>LN(ΣΥΝΘΕΣΗ_ΔΕΙΚΤΩΝ!O223/ΣΥΝΘΕΣΗ_ΔΕΙΚΤΩΝ!O222)</f>
        <v>2.4072329307793738E-2</v>
      </c>
    </row>
    <row r="224" spans="9:15" x14ac:dyDescent="0.25">
      <c r="I224" s="5">
        <v>43147</v>
      </c>
      <c r="J224" s="10">
        <f>LN(ΣΥΝΘΕΣΗ_ΔΕΙΚΤΩΝ!P224/ΣΥΝΘΕΣΗ_ΔΕΙΚΤΩΝ!P223)</f>
        <v>4.8379388024684502E-3</v>
      </c>
      <c r="K224" s="10">
        <f>LN(ΣΥΝΘΕΣΗ_ΔΕΙΚΤΩΝ!R224/ΣΥΝΘΕΣΗ_ΔΕΙΚΤΩΝ!R223)</f>
        <v>-4.9301661078586089E-3</v>
      </c>
      <c r="L224" s="10">
        <f>LN(ΣΥΝΘΕΣΗ_ΔΕΙΚΤΩΝ!D224/ΣΥΝΘΕΣΗ_ΔΕΙΚΤΩΝ!D223)</f>
        <v>1.8095224977954835E-2</v>
      </c>
      <c r="M224" s="10">
        <f>LN(ΣΥΝΘΕΣΗ_ΔΕΙΚΤΩΝ!E224/ΣΥΝΘΕΣΗ_ΔΕΙΚΤΩΝ!E223)</f>
        <v>2.8098911222359649E-2</v>
      </c>
      <c r="N224" s="10">
        <f>LN(ΣΥΝΘΕΣΗ_ΔΕΙΚΤΩΝ!C224/ΣΥΝΘΕΣΗ_ΔΕΙΚΤΩΝ!C223)</f>
        <v>0</v>
      </c>
      <c r="O224" s="10">
        <f>LN(ΣΥΝΘΕΣΗ_ΔΕΙΚΤΩΝ!O224/ΣΥΝΘΕΣΗ_ΔΕΙΚΤΩΝ!O223)</f>
        <v>-7.2652109914124133E-3</v>
      </c>
    </row>
    <row r="225" spans="9:15" x14ac:dyDescent="0.25">
      <c r="I225" s="5">
        <v>43151</v>
      </c>
      <c r="J225" s="10">
        <f>LN(ΣΥΝΘΕΣΗ_ΔΕΙΚΤΩΝ!P225/ΣΥΝΘΕΣΗ_ΔΕΙΚΤΩΝ!P224)</f>
        <v>-2.3438572972017582E-2</v>
      </c>
      <c r="K225" s="10">
        <f>LN(ΣΥΝΘΕΣΗ_ΔΕΙΚΤΩΝ!R225/ΣΥΝΘΕΣΗ_ΔΕΙΚΤΩΝ!R224)</f>
        <v>5.7495024912611204E-3</v>
      </c>
      <c r="L225" s="10">
        <f>LN(ΣΥΝΘΕΣΗ_ΔΕΙΚΤΩΝ!D225/ΣΥΝΘΕΣΗ_ΔΕΙΚΤΩΝ!D224)</f>
        <v>-9.5390230467588353E-3</v>
      </c>
      <c r="M225" s="10">
        <f>LN(ΣΥΝΘΕΣΗ_ΔΕΙΚΤΩΝ!E225/ΣΥΝΘΕΣΗ_ΔΕΙΚΤΩΝ!E224)</f>
        <v>-2.0356937068744085E-2</v>
      </c>
      <c r="N225" s="10">
        <f>LN(ΣΥΝΘΕΣΗ_ΔΕΙΚΤΩΝ!C225/ΣΥΝΘΕΣΗ_ΔΕΙΚΤΩΝ!C224)</f>
        <v>-1.2229168526412083E-2</v>
      </c>
      <c r="O225" s="10">
        <f>LN(ΣΥΝΘΕΣΗ_ΔΕΙΚΤΩΝ!O225/ΣΥΝΘΕΣΗ_ΔΕΙΚΤΩΝ!O224)</f>
        <v>-1.5748356968139168E-2</v>
      </c>
    </row>
    <row r="226" spans="9:15" x14ac:dyDescent="0.25">
      <c r="I226" s="5">
        <v>43152</v>
      </c>
      <c r="J226" s="10">
        <f>LN(ΣΥΝΘΕΣΗ_ΔΕΙΚΤΩΝ!P226/ΣΥΝΘΕΣΗ_ΔΕΙΚΤΩΝ!P225)</f>
        <v>-9.9305682026006887E-3</v>
      </c>
      <c r="K226" s="10">
        <f>LN(ΣΥΝΘΕΣΗ_ΔΕΙΚΤΩΝ!R226/ΣΥΝΘΕΣΗ_ΔΕΙΚΤΩΝ!R225)</f>
        <v>-9.0498355199180383E-3</v>
      </c>
      <c r="L226" s="10">
        <f>LN(ΣΥΝΘΕΣΗ_ΔΕΙΚΤΩΝ!D226/ΣΥΝΘΕΣΗ_ΔΕΙΚΤΩΝ!D225)</f>
        <v>-9.6308930609613E-3</v>
      </c>
      <c r="M226" s="10">
        <f>LN(ΣΥΝΘΕΣΗ_ΔΕΙΚΤΩΝ!E226/ΣΥΝΘΕΣΗ_ΔΕΙΚΤΩΝ!E225)</f>
        <v>-2.5740039951728773E-3</v>
      </c>
      <c r="N226" s="10">
        <f>LN(ΣΥΝΘΕΣΗ_ΔΕΙΚΤΩΝ!C226/ΣΥΝΘΕΣΗ_ΔΕΙΚΤΩΝ!C225)</f>
        <v>-8.9888245684332183E-3</v>
      </c>
      <c r="O226" s="10">
        <f>LN(ΣΥΝΘΕΣΗ_ΔΕΙΚΤΩΝ!O226/ΣΥΝΘΕΣΗ_ΔΕΙΚΤΩΝ!O225)</f>
        <v>1.1572985557658564E-2</v>
      </c>
    </row>
    <row r="227" spans="9:15" x14ac:dyDescent="0.25">
      <c r="I227" s="5">
        <v>43153</v>
      </c>
      <c r="J227" s="10">
        <f>LN(ΣΥΝΘΕΣΗ_ΔΕΙΚΤΩΝ!P227/ΣΥΝΘΕΣΗ_ΔΕΙΚΤΩΝ!P226)</f>
        <v>1.3875346493617238E-2</v>
      </c>
      <c r="K227" s="10">
        <f>LN(ΣΥΝΘΕΣΗ_ΔΕΙΚΤΩΝ!R227/ΣΥΝΘΕΣΗ_ΔΕΙΚΤΩΝ!R226)</f>
        <v>-4.1407926660312769E-3</v>
      </c>
      <c r="L227" s="10">
        <f>LN(ΣΥΝΘΕΣΗ_ΔΕΙΚΤΩΝ!D227/ΣΥΝΘΕΣΗ_ΔΕΙΚΤΩΝ!D226)</f>
        <v>1.4941579998198923E-2</v>
      </c>
      <c r="M227" s="10">
        <f>LN(ΣΥΝΘΕΣΗ_ΔΕΙΚΤΩΝ!E227/ΣΥΝΘΕΣΗ_ΔΕΙΚΤΩΝ!E226)</f>
        <v>2.5740039951728426E-3</v>
      </c>
      <c r="N227" s="10">
        <f>LN(ΣΥΝΘΕΣΗ_ΔΕΙΚΤΩΝ!C227/ΣΥΝΘΕΣΗ_ΔΕΙΚΤΩΝ!C226)</f>
        <v>8.9888245684332808E-3</v>
      </c>
      <c r="O227" s="10">
        <f>LN(ΣΥΝΘΕΣΗ_ΔΕΙΚΤΩΝ!O227/ΣΥΝΘΕΣΗ_ΔΕΙΚΤΩΝ!O226)</f>
        <v>4.175371410480592E-3</v>
      </c>
    </row>
    <row r="228" spans="9:15" x14ac:dyDescent="0.25">
      <c r="I228" s="5">
        <v>43154</v>
      </c>
      <c r="J228" s="10">
        <f>LN(ΣΥΝΘΕΣΗ_ΔΕΙΚΤΩΝ!P228/ΣΥΝΘΕΣΗ_ΔΕΙΚΤΩΝ!P227)</f>
        <v>1.9665689720408473E-3</v>
      </c>
      <c r="K228" s="10">
        <f>LN(ΣΥΝΘΕΣΗ_ΔΕΙΚΤΩΝ!R228/ΣΥΝΘΕΣΗ_ΔΕΙΚΤΩΝ!R227)</f>
        <v>-1.0846998299460375E-2</v>
      </c>
      <c r="L228" s="10">
        <f>LN(ΣΥΝΘΕΣΗ_ΔΕΙΚΤΩΝ!D228/ΣΥΝΘΕΣΗ_ΔΕΙΚΤΩΝ!D227)</f>
        <v>-1.4941579998198914E-2</v>
      </c>
      <c r="M228" s="10">
        <f>LN(ΣΥΝΘΕΣΗ_ΔΕΙΚΤΩΝ!E228/ΣΥΝΘΕΣΗ_ΔΕΙΚΤΩΝ!E227)</f>
        <v>2.5673955052457334E-3</v>
      </c>
      <c r="N228" s="10">
        <f>LN(ΣΥΝΘΕΣΗ_ΔΕΙΚΤΩΝ!C228/ΣΥΝΘΕΣΗ_ΔΕΙΚΤΩΝ!C227)</f>
        <v>-2.8362649908122081E-2</v>
      </c>
      <c r="O228" s="10">
        <f>LN(ΣΥΝΘΕΣΗ_ΔΕΙΚΤΩΝ!O228/ΣΥΝΘΕΣΗ_ΔΕΙΚΤΩΝ!O227)</f>
        <v>-1.0422095784436427E-3</v>
      </c>
    </row>
    <row r="229" spans="9:15" x14ac:dyDescent="0.25">
      <c r="I229" s="5">
        <v>43157</v>
      </c>
      <c r="J229" s="10">
        <f>LN(ΣΥΝΘΕΣΗ_ΔΕΙΚΤΩΝ!P229/ΣΥΝΘΕΣΗ_ΔΕΙΚΤΩΝ!P228)</f>
        <v>1.9627091678486889E-3</v>
      </c>
      <c r="K229" s="10">
        <f>LN(ΣΥΝΘΕΣΗ_ΔΕΙΚΤΩΝ!R229/ΣΥΝΘΕΣΗ_ΔΕΙΚΤΩΝ!R228)</f>
        <v>-1.0118130165584554E-2</v>
      </c>
      <c r="L229" s="10">
        <f>LN(ΣΥΝΘΕΣΗ_ΔΕΙΚΤΩΝ!D229/ΣΥΝΘΕΣΗ_ΔΕΙΚΤΩΝ!D228)</f>
        <v>-8.6393625907078535E-3</v>
      </c>
      <c r="M229" s="10">
        <f>LN(ΣΥΝΘΕΣΗ_ΔΕΙΚΤΩΝ!E229/ΣΥΝΘΕΣΗ_ΔΕΙΚΤΩΝ!E228)</f>
        <v>-2.072613051711697E-2</v>
      </c>
      <c r="N229" s="10">
        <f>LN(ΣΥΝΘΕΣΗ_ΔΕΙΚΤΩΝ!C229/ΣΥΝΘΕΣΗ_ΔΕΙΚΤΩΝ!C228)</f>
        <v>1.15008638323731E-3</v>
      </c>
      <c r="O229" s="10">
        <f>LN(ΣΥΝΘΕΣΗ_ΔΕΙΚΤΩΝ!O229/ΣΥΝΘΕΣΗ_ΔΕΙΚΤΩΝ!O228)</f>
        <v>2.0833340868542691E-3</v>
      </c>
    </row>
    <row r="230" spans="9:15" x14ac:dyDescent="0.25">
      <c r="I230" s="5">
        <v>43158</v>
      </c>
      <c r="J230" s="10">
        <f>LN(ΣΥΝΘΕΣΗ_ΔΕΙΚΤΩΝ!P230/ΣΥΝΘΕΣΗ_ΔΕΙΚΤΩΝ!P229)</f>
        <v>1.4598799421152631E-2</v>
      </c>
      <c r="K230" s="10">
        <f>LN(ΣΥΝΘΕΣΗ_ΔΕΙΚΤΩΝ!R230/ΣΥΝΘΕΣΗ_ΔΕΙΚΤΩΝ!R229)</f>
        <v>1.5139061215684087E-2</v>
      </c>
      <c r="L230" s="10">
        <f>LN(ΣΥΝΘΕΣΗ_ΔΕΙΚΤΩΝ!D230/ΣΥΝΘΕΣΗ_ΔΕΙΚΤΩΝ!D229)</f>
        <v>1.4001305732093143E-2</v>
      </c>
      <c r="M230" s="10">
        <f>LN(ΣΥΝΘΕΣΗ_ΔΕΙΚΤΩΝ!E230/ΣΥΝΘΕΣΗ_ΔΕΙΚΤΩΝ!E229)</f>
        <v>-9.204535729071683E-3</v>
      </c>
      <c r="N230" s="10">
        <f>LN(ΣΥΝΘΕΣΗ_ΔΕΙΚΤΩΝ!C230/ΣΥΝΘΕΣΗ_ΔΕΙΚΤΩΝ!C229)</f>
        <v>9.1533819864872013E-3</v>
      </c>
      <c r="O230" s="10">
        <f>LN(ΣΥΝΘΕΣΗ_ΔΕΙΚΤΩΝ!O230/ΣΥΝΘΕΣΗ_ΔΕΙΚΤΩΝ!O229)</f>
        <v>3.116885640253148E-3</v>
      </c>
    </row>
    <row r="231" spans="9:15" x14ac:dyDescent="0.25">
      <c r="I231" s="5">
        <v>43159</v>
      </c>
      <c r="J231" s="10">
        <f>LN(ΣΥΝΘΕΣΗ_ΔΕΙΚΤΩΝ!P231/ΣΥΝΘΕΣΗ_ΔΕΙΚΤΩΝ!P230)</f>
        <v>-3.3401926384248805E-2</v>
      </c>
      <c r="K231" s="10">
        <f>LN(ΣΥΝΘΕΣΗ_ΔΕΙΚΤΩΝ!R231/ΣΥΝΘΕΣΗ_ΔΕΙΚΤΩΝ!R230)</f>
        <v>-2.4504817203326375E-2</v>
      </c>
      <c r="L231" s="10">
        <f>LN(ΣΥΝΘΕΣΗ_ΔΕΙΚΤΩΝ!D231/ΣΥΝΘΕΣΗ_ΔΕΙΚΤΩΝ!D230)</f>
        <v>1.1696039763191456E-2</v>
      </c>
      <c r="M231" s="10">
        <f>LN(ΣΥΝΘΕΣΗ_ΔΕΙΚΤΩΝ!E231/ΣΥΝΘΕΣΗ_ΔΕΙΚΤΩΝ!E230)</f>
        <v>-1.3298068304631488E-2</v>
      </c>
      <c r="N231" s="10">
        <f>LN(ΣΥΝΘΕΣΗ_ΔΕΙΚΤΩΝ!C231/ΣΥΝΘΕΣΗ_ΔΕΙΚΤΩΝ!C230)</f>
        <v>-3.4227072775021715E-3</v>
      </c>
      <c r="O231" s="10">
        <f>LN(ΣΥΝΘΕΣΗ_ΔΕΙΚΤΩΝ!O231/ΣΥΝΘΕΣΗ_ΔΕΙΚΤΩΝ!O230)</f>
        <v>1.0368067284403084E-3</v>
      </c>
    </row>
    <row r="232" spans="9:15" x14ac:dyDescent="0.25">
      <c r="I232" s="5">
        <v>43160</v>
      </c>
      <c r="J232" s="10">
        <f>LN(ΣΥΝΘΕΣΗ_ΔΕΙΚΤΩΝ!P232/ΣΥΝΘΕΣΗ_ΔΕΙΚΤΩΝ!P231)</f>
        <v>8.9508305200845777E-3</v>
      </c>
      <c r="K232" s="10">
        <f>LN(ΣΥΝΘΕΣΗ_ΔΕΙΚΤΩΝ!R232/ΣΥΝΘΕΣΗ_ΔΕΙΚΤΩΝ!R231)</f>
        <v>-1.1182912239745529E-2</v>
      </c>
      <c r="L232" s="10">
        <f>LN(ΣΥΝΘΕΣΗ_ΔΕΙΚΤΩΝ!D232/ΣΥΝΘΕΣΗ_ΔΕΙΚΤΩΝ!D231)</f>
        <v>-2.786889900879249E-2</v>
      </c>
      <c r="M232" s="10">
        <f>LN(ΣΥΝΘΕΣΗ_ΔΕΙΚΤΩΝ!E232/ΣΥΝΘΕΣΗ_ΔΕΙΚΤΩΝ!E231)</f>
        <v>5.3404666313175038E-3</v>
      </c>
      <c r="N232" s="10">
        <f>LN(ΣΥΝΘΕΣΗ_ΔΕΙΚΤΩΝ!C232/ΣΥΝΘΕΣΗ_ΔΕΙΚΤΩΝ!C231)</f>
        <v>0</v>
      </c>
      <c r="O232" s="10">
        <f>LN(ΣΥΝΘΕΣΗ_ΔΕΙΚΤΩΝ!O232/ΣΥΝΘΕΣΗ_ΔΕΙΚΤΩΝ!O231)</f>
        <v>2.051353983310281E-2</v>
      </c>
    </row>
    <row r="233" spans="9:15" x14ac:dyDescent="0.25">
      <c r="I233" s="5">
        <v>43161</v>
      </c>
      <c r="J233" s="10">
        <f>LN(ΣΥΝΘΕΣΗ_ΔΕΙΚΤΩΝ!P233/ΣΥΝΘΕΣΗ_ΔΕΙΚΤΩΝ!P232)</f>
        <v>-4.0409538337876666E-2</v>
      </c>
      <c r="K233" s="10">
        <f>LN(ΣΥΝΘΕΣΗ_ΔΕΙΚΤΩΝ!R233/ΣΥΝΘΕΣΗ_ΔΕΙΚΤΩΝ!R232)</f>
        <v>-2.2748137525936539E-2</v>
      </c>
      <c r="L233" s="10">
        <f>LN(ΣΥΝΘΕΣΗ_ΔΕΙΚΤΩΝ!D233/ΣΥΝΘΕΣΗ_ΔΕΙΚΤΩΝ!D232)</f>
        <v>4.3384015985983623E-3</v>
      </c>
      <c r="M233" s="10">
        <f>LN(ΣΥΝΘΕΣΗ_ΔΕΙΚΤΩΝ!E233/ΣΥΝΘΕΣΗ_ΔΕΙΚΤΩΝ!E232)</f>
        <v>-1.475546556591921E-2</v>
      </c>
      <c r="N233" s="10">
        <f>LN(ΣΥΝΘΕΣΗ_ΔΕΙΚΤΩΝ!C233/ΣΥΝΘΕΣΗ_ΔΕΙΚΤΩΝ!C232)</f>
        <v>-3.4887259000440665E-2</v>
      </c>
      <c r="O233" s="10">
        <f>LN(ΣΥΝΘΕΣΗ_ΔΕΙΚΤΩΝ!O233/ΣΥΝΘΕΣΗ_ΔΕΙΚΤΩΝ!O232)</f>
        <v>-1.8443145718794476E-2</v>
      </c>
    </row>
    <row r="234" spans="9:15" x14ac:dyDescent="0.25">
      <c r="I234" s="5">
        <v>43164</v>
      </c>
      <c r="J234" s="10">
        <f>LN(ΣΥΝΘΕΣΗ_ΔΕΙΚΤΩΝ!P234/ΣΥΝΘΕΣΗ_ΔΕΙΚΤΩΝ!P233)</f>
        <v>-2.1887272887500562E-2</v>
      </c>
      <c r="K234" s="10">
        <f>LN(ΣΥΝΘΕΣΗ_ΔΕΙΚΤΩΝ!R234/ΣΥΝΘΕΣΗ_ΔΕΙΚΤΩΝ!R233)</f>
        <v>-3.6039936483196928E-2</v>
      </c>
      <c r="L234" s="10">
        <f>LN(ΣΥΝΘΕΣΗ_ΔΕΙΚΤΩΝ!D234/ΣΥΝΘΕΣΗ_ΔΕΙΚΤΩΝ!D233)</f>
        <v>-7.6045993852193036E-3</v>
      </c>
      <c r="M234" s="10">
        <f>LN(ΣΥΝΘΕΣΗ_ΔΕΙΚΤΩΝ!E234/ΣΥΝΘΕΣΗ_ΔΕΙΚΤΩΝ!E233)</f>
        <v>-3.4367643504207769E-2</v>
      </c>
      <c r="N234" s="10">
        <f>LN(ΣΥΝΘΕΣΗ_ΔΕΙΚΤΩΝ!C234/ΣΥΝΘΕΣΗ_ΔΕΙΚΤΩΝ!C233)</f>
        <v>-1.7910926566530105E-2</v>
      </c>
      <c r="O234" s="10">
        <f>LN(ΣΥΝΘΕΣΗ_ΔΕΙΚΤΩΝ!O234/ΣΥΝΘΕΣΗ_ΔΕΙΚΤΩΝ!O233)</f>
        <v>-3.0448546447069579E-2</v>
      </c>
    </row>
    <row r="235" spans="9:15" x14ac:dyDescent="0.25">
      <c r="I235" s="5">
        <v>43165</v>
      </c>
      <c r="J235" s="10">
        <f>LN(ΣΥΝΘΕΣΗ_ΔΕΙΚΤΩΝ!P235/ΣΥΝΘΕΣΗ_ΔΕΙΚΤΩΝ!P234)</f>
        <v>6.3025418708025265E-3</v>
      </c>
      <c r="K235" s="10">
        <f>LN(ΣΥΝΘΕΣΗ_ΔΕΙΚΤΩΝ!R235/ΣΥΝΘΕΣΗ_ΔΕΙΚΤΩΝ!R234)</f>
        <v>1.5475957485447467E-2</v>
      </c>
      <c r="L235" s="10">
        <f>LN(ΣΥΝΘΕΣΗ_ΔΕΙΚΤΩΝ!D235/ΣΥΝΘΕΣΗ_ΔΕΙΚΤΩΝ!D234)</f>
        <v>3.2661977866211022E-3</v>
      </c>
      <c r="M235" s="10">
        <f>LN(ΣΥΝΘΕΣΗ_ΔΕΙΚΤΩΝ!E235/ΣΥΝΘΕΣΗ_ΔΕΙΚΤΩΝ!E234)</f>
        <v>1.3889112160667093E-2</v>
      </c>
      <c r="N235" s="10">
        <f>LN(ΣΥΝΘΕΣΗ_ΔΕΙΚΤΩΝ!C235/ΣΥΝΘΕΣΗ_ΔΕΙΚΤΩΝ!C234)</f>
        <v>-1.0902591338215388E-2</v>
      </c>
      <c r="O235" s="10">
        <f>LN(ΣΥΝΘΕΣΗ_ΔΕΙΚΤΩΝ!O235/ΣΥΝΘΕΣΗ_ΔΕΙΚΤΩΝ!O234)</f>
        <v>3.04485464470696E-2</v>
      </c>
    </row>
    <row r="236" spans="9:15" x14ac:dyDescent="0.25">
      <c r="I236" s="5">
        <v>43166</v>
      </c>
      <c r="J236" s="10">
        <f>LN(ΣΥΝΘΕΣΗ_ΔΕΙΚΤΩΝ!P236/ΣΥΝΘΕΣΗ_ΔΕΙΚΤΩΝ!P235)</f>
        <v>2.3798329554086905E-2</v>
      </c>
      <c r="K236" s="10">
        <f>LN(ΣΥΝΘΕΣΗ_ΔΕΙΚΤΩΝ!R236/ΣΥΝΘΕΣΗ_ΔΕΙΚΤΩΝ!R235)</f>
        <v>8.0972102326193028E-3</v>
      </c>
      <c r="L236" s="10">
        <f>LN(ΣΥΝΘΕΣΗ_ΔΕΙΚΤΩΝ!D236/ΣΥΝΘΕΣΗ_ΔΕΙΚΤΩΝ!D235)</f>
        <v>-1.5334364000106574E-2</v>
      </c>
      <c r="M236" s="10">
        <f>LN(ΣΥΝΘΕΣΗ_ΔΕΙΚΤΩΝ!E236/ΣΥΝΘΕΣΗ_ΔΕΙΚΤΩΝ!E235)</f>
        <v>2.7212563524884794E-2</v>
      </c>
      <c r="N236" s="10">
        <f>LN(ΣΥΝΘΕΣΗ_ΔΕΙΚΤΩΝ!C236/ΣΥΝΘΕΣΗ_ΔΕΙΚΤΩΝ!C235)</f>
        <v>4.8602768822526626E-3</v>
      </c>
      <c r="O236" s="10">
        <f>LN(ΣΥΝΘΕΣΗ_ΔΕΙΚΤΩΝ!O236/ΣΥΝΘΕΣΗ_ΔΕΙΚΤΩΝ!O235)</f>
        <v>-1.0395104000340077E-2</v>
      </c>
    </row>
    <row r="237" spans="9:15" x14ac:dyDescent="0.25">
      <c r="I237" s="5">
        <v>43167</v>
      </c>
      <c r="J237" s="10">
        <f>LN(ΣΥΝΘΕΣΗ_ΔΕΙΚΤΩΝ!P237/ΣΥΝΘΕΣΗ_ΔΕΙΚΤΩΝ!P236)</f>
        <v>1.7233067123775408E-2</v>
      </c>
      <c r="K237" s="10">
        <f>LN(ΣΥΝΘΕΣΗ_ΔΕΙΚΤΩΝ!R237/ΣΥΝΘΕΣΗ_ΔΕΙΚΤΩΝ!R236)</f>
        <v>3.5778213478839024E-3</v>
      </c>
      <c r="L237" s="10">
        <f>LN(ΣΥΝΘΕΣΗ_ΔΕΙΚΤΩΝ!D237/ΣΥΝΘΕΣΗ_ΔΕΙΚΤΩΝ!D236)</f>
        <v>2.6145280104322207E-2</v>
      </c>
      <c r="M237" s="10">
        <f>LN(ΣΥΝΘΕΣΗ_ΔΕΙΚΤΩΝ!E237/ΣΥΝΘΕΣΗ_ΔΕΙΚΤΩΝ!E236)</f>
        <v>4.3342305798832172E-2</v>
      </c>
      <c r="N237" s="10">
        <f>LN(ΣΥΝΘΕΣΗ_ΔΕΙΚΤΩΝ!C237/ΣΥΝΘΕΣΗ_ΔΕΙΚΤΩΝ!C236)</f>
        <v>2.0396627907645654E-2</v>
      </c>
      <c r="O237" s="10">
        <f>LN(ΣΥΝΘΕΣΗ_ΔΕΙΚΤΩΝ!O237/ΣΥΝΘΕΣΗ_ΔΕΙΚΤΩΝ!O236)</f>
        <v>6.2500203451713258E-3</v>
      </c>
    </row>
    <row r="238" spans="9:15" x14ac:dyDescent="0.25">
      <c r="I238" s="5">
        <v>43168</v>
      </c>
      <c r="J238" s="10">
        <f>LN(ΣΥΝΘΕΣΗ_ΔΕΙΚΤΩΝ!P238/ΣΥΝΘΕΣΗ_ΔΕΙΚΤΩΝ!P237)</f>
        <v>1.496287267671232E-2</v>
      </c>
      <c r="K238" s="10">
        <f>LN(ΣΥΝΘΕΣΗ_ΔΕΙΚΤΩΝ!R238/ΣΥΝΘΕΣΗ_ΔΕΙΚΤΩΝ!R237)</f>
        <v>2.2948932985544783E-2</v>
      </c>
      <c r="L238" s="10">
        <f>LN(ΣΥΝΘΕΣΗ_ΔΕΙΚΤΩΝ!D238/ΣΥΝΘΕΣΗ_ΔΕΙΚΤΩΝ!D237)</f>
        <v>-1.4077113890836827E-2</v>
      </c>
      <c r="M238" s="10">
        <f>LN(ΣΥΝΘΕΣΗ_ΔΕΙΚΤΩΝ!E238/ΣΥΝΘΕΣΗ_ΔΕΙΚΤΩΝ!E237)</f>
        <v>1.783486763603432E-2</v>
      </c>
      <c r="N238" s="10">
        <f>LN(ΣΥΝΘΕΣΗ_ΔΕΙΚΤΩΝ!C238/ΣΥΝΘΕΣΗ_ΔΕΙΚΤΩΝ!C237)</f>
        <v>-1.1947573421118062E-2</v>
      </c>
      <c r="O238" s="10">
        <f>LN(ΣΥΝΘΕΣΗ_ΔΕΙΚΤΩΝ!O238/ΣΥΝΘΕΣΗ_ΔΕΙΚΤΩΝ!O237)</f>
        <v>9.3023926623134103E-3</v>
      </c>
    </row>
    <row r="239" spans="9:15" x14ac:dyDescent="0.25">
      <c r="I239" s="5">
        <v>43171</v>
      </c>
      <c r="J239" s="10">
        <f>LN(ΣΥΝΘΕΣΗ_ΔΕΙΚΤΩΝ!P239/ΣΥΝΘΕΣΗ_ΔΕΙΚΤΩΝ!P238)</f>
        <v>-9.950330853168092E-3</v>
      </c>
      <c r="K239" s="10">
        <f>LN(ΣΥΝΘΕΣΗ_ΔΕΙΚΤΩΝ!R239/ΣΥΝΘΕΣΗ_ΔΕΙΚΤΩΝ!R238)</f>
        <v>2.614380574070672E-3</v>
      </c>
      <c r="L239" s="10">
        <f>LN(ΣΥΝΘΕΣΗ_ΔΕΙΚΤΩΝ!D239/ΣΥΝΘΕΣΗ_ΔΕΙΚΤΩΝ!D238)</f>
        <v>3.2661977866211022E-3</v>
      </c>
      <c r="M239" s="10">
        <f>LN(ΣΥΝΘΕΣΗ_ΔΕΙΚΤΩΝ!E239/ΣΥΝΘΕΣΗ_ΔΕΙΚΤΩΝ!E238)</f>
        <v>1.1299555253933247E-2</v>
      </c>
      <c r="N239" s="10">
        <f>LN(ΣΥΝΘΕΣΗ_ΔΕΙΚΤΩΝ!C239/ΣΥΝΘΕΣΗ_ΔΕΙΚΤΩΝ!C238)</f>
        <v>0</v>
      </c>
      <c r="O239" s="10">
        <f>LN(ΣΥΝΘΕΣΗ_ΔΕΙΚΤΩΝ!O239/ΣΥΝΘΕΣΗ_ΔΕΙΚΤΩΝ!O238)</f>
        <v>1.6326893287428666E-2</v>
      </c>
    </row>
    <row r="240" spans="9:15" x14ac:dyDescent="0.25">
      <c r="I240" s="5">
        <v>43172</v>
      </c>
      <c r="J240" s="10">
        <f>LN(ΣΥΝΘΕΣΗ_ΔΕΙΚΤΩΝ!P240/ΣΥΝΘΕΣΗ_ΔΕΙΚΤΩΝ!P239)</f>
        <v>2.9955089797983709E-3</v>
      </c>
      <c r="K240" s="10">
        <f>LN(ΣΥΝΘΕΣΗ_ΔΕΙΚΤΩΝ!R240/ΣΥΝΘΕΣΗ_ΔΕΙΚΤΩΝ!R239)</f>
        <v>1.7391308731268974E-3</v>
      </c>
      <c r="L240" s="10">
        <f>LN(ΣΥΝΘΕΣΗ_ΔΕΙΚΤΩΝ!D240/ΣΥΝΘΕΣΗ_ΔΕΙΚΤΩΝ!D239)</f>
        <v>0</v>
      </c>
      <c r="M240" s="10">
        <f>LN(ΣΥΝΘΕΣΗ_ΔΕΙΚΤΩΝ!E240/ΣΥΝΘΕΣΗ_ΔΕΙΚΤΩΝ!E239)</f>
        <v>-3.299791771501219E-2</v>
      </c>
      <c r="N240" s="10">
        <f>LN(ΣΥΝΘΕΣΗ_ΔΕΙΚΤΩΝ!C240/ΣΥΝΘΕΣΗ_ΔΕΙΚΤΩΝ!C239)</f>
        <v>2.4927106670470493E-2</v>
      </c>
      <c r="O240" s="10">
        <f>LN(ΣΥΝΘΕΣΗ_ΔΕΙΚΤΩΝ!O240/ΣΥΝΘΕΣΗ_ΔΕΙΚΤΩΝ!O239)</f>
        <v>9.0680722139705183E-3</v>
      </c>
    </row>
    <row r="241" spans="9:15" x14ac:dyDescent="0.25">
      <c r="I241" s="5">
        <v>43173</v>
      </c>
      <c r="J241" s="10">
        <f>LN(ΣΥΝΘΕΣΗ_ΔΕΙΚΤΩΝ!P241/ΣΥΝΘΕΣΗ_ΔΕΙΚΤΩΝ!P240)</f>
        <v>9.9651228973885418E-4</v>
      </c>
      <c r="K241" s="10">
        <f>LN(ΣΥΝΘΕΣΗ_ΔΕΙΚΤΩΝ!R241/ΣΥΝΘΕΣΗ_ΔΕΙΚΤΩΝ!R240)</f>
        <v>-5.2264927335426946E-3</v>
      </c>
      <c r="L241" s="10">
        <f>LN(ΣΥΝΘΕΣΗ_ΔΕΙΚΤΩΝ!D241/ΣΥΝΘΕΣΗ_ΔΕΙΚΤΩΝ!D240)</f>
        <v>-1.0929070532190206E-2</v>
      </c>
      <c r="M241" s="10">
        <f>LN(ΣΥΝΘΕΣΗ_ΔΕΙΚΤΩΝ!E241/ΣΥΝΘΕΣΗ_ΔΕΙΚΤΩΝ!E240)</f>
        <v>8.9917111919640864E-3</v>
      </c>
      <c r="N241" s="10">
        <f>LN(ΣΥΝΘΕΣΗ_ΔΕΙΚΤΩΝ!C241/ΣΥΝΘΕΣΗ_ΔΕΙΚΤΩΝ!C240)</f>
        <v>1.3969959440200351E-2</v>
      </c>
      <c r="O241" s="10">
        <f>LN(ΣΥΝΘΕΣΗ_ΔΕΙΚΤΩΝ!O241/ΣΥΝΘΕΣΗ_ΔΕΙΚΤΩΝ!O240)</f>
        <v>5.0025116829716309E-3</v>
      </c>
    </row>
    <row r="242" spans="9:15" x14ac:dyDescent="0.25">
      <c r="I242" s="5">
        <v>43174</v>
      </c>
      <c r="J242" s="10">
        <f>LN(ΣΥΝΘΕΣΗ_ΔΕΙΚΤΩΝ!P242/ΣΥΝΘΕΣΗ_ΔΕΙΚΤΩΝ!P241)</f>
        <v>-1.4547535209054075E-2</v>
      </c>
      <c r="K242" s="10">
        <f>LN(ΣΥΝΘΕΣΗ_ΔΕΙΚΤΩΝ!R242/ΣΥΝΘΕΣΗ_ΔΕΙΚΤΩΝ!R241)</f>
        <v>-1.6733107288704304E-2</v>
      </c>
      <c r="L242" s="10">
        <f>LN(ΣΥΝΘΕΣΗ_ΔΕΙΚΤΩΝ!D242/ΣΥΝΘΕΣΗ_ΔΕΙΚΤΩΝ!D241)</f>
        <v>-6.6152391187193167E-3</v>
      </c>
      <c r="M242" s="10">
        <f>LN(ΣΥΝΘΕΣΗ_ΔΕΙΚΤΩΝ!E242/ΣΥΝΘΕΣΗ_ΔΕΙΚΤΩΝ!E241)</f>
        <v>-6.4143901776636944E-3</v>
      </c>
      <c r="N242" s="10">
        <f>LN(ΣΥΝΘΕΣΗ_ΔΕΙΚΤΩΝ!C242/ΣΥΝΘΕΣΗ_ΔΕΙΚΤΩΝ!C241)</f>
        <v>6.9124699206235809E-3</v>
      </c>
      <c r="O242" s="10">
        <f>LN(ΣΥΝΘΕΣΗ_ΔΕΙΚΤΩΝ!O242/ΣΥΝΘΕΣΗ_ΔΕΙΚΤΩΝ!O241)</f>
        <v>-5.0025116829716873E-3</v>
      </c>
    </row>
    <row r="243" spans="9:15" x14ac:dyDescent="0.25">
      <c r="I243" s="5">
        <v>43175</v>
      </c>
      <c r="J243" s="10">
        <f>LN(ΣΥΝΘΕΣΗ_ΔΕΙΚΤΩΝ!P243/ΣΥΝΘΕΣΗ_ΔΕΙΚΤΩΝ!P242)</f>
        <v>-1.6815682856615298E-2</v>
      </c>
      <c r="K243" s="10">
        <f>LN(ΣΥΝΘΕΣΗ_ΔΕΙΚΤΩΝ!R243/ΣΥΝΘΕΣΗ_ΔΕΙΚΤΩΝ!R242)</f>
        <v>-3.5587226169939952E-3</v>
      </c>
      <c r="L243" s="10">
        <f>LN(ΣΥΝΘΕΣΗ_ΔΕΙΚΤΩΝ!D243/ΣΥΝΘΕΣΗ_ΔΕΙΚΤΩΝ!D242)</f>
        <v>-3.2605474034561918E-2</v>
      </c>
      <c r="M243" s="10">
        <f>LN(ΣΥΝΘΕΣΗ_ΔΕΙΚΤΩΝ!E243/ΣΥΝΘΕΣΗ_ΔΕΙΚΤΩΝ!E242)</f>
        <v>-2.5773210143004033E-3</v>
      </c>
      <c r="N243" s="10">
        <f>LN(ΣΥΝΘΕΣΗ_ΔΕΙΚΤΩΝ!C243/ΣΥΝΘΕΣΗ_ΔΕΙΚΤΩΝ!C242)</f>
        <v>1.2550079154288374E-2</v>
      </c>
      <c r="O243" s="10">
        <f>LN(ΣΥΝΘΕΣΗ_ΔΕΙΚΤΩΝ!O243/ΣΥΝΘΕΣΗ_ΔΕΙΚΤΩΝ!O242)</f>
        <v>-2.7454698464409941E-2</v>
      </c>
    </row>
    <row r="244" spans="9:15" x14ac:dyDescent="0.25">
      <c r="I244" s="5">
        <v>43178</v>
      </c>
      <c r="J244" s="10">
        <f>LN(ΣΥΝΘΕΣΗ_ΔΕΙΚΤΩΝ!P244/ΣΥΝΘΕΣΗ_ΔΕΙΚΤΩΝ!P243)</f>
        <v>0</v>
      </c>
      <c r="K244" s="10">
        <f>LN(ΣΥΝΘΕΣΗ_ΔΕΙΚΤΩΝ!R244/ΣΥΝΘΕΣΗ_ΔΕΙΚΤΩΝ!R243)</f>
        <v>-1.7841217935015538E-3</v>
      </c>
      <c r="L244" s="10">
        <f>LN(ΣΥΝΘΕΣΗ_ΔΕΙΚΤΩΝ!D244/ΣΥΝΘΕΣΗ_ΔΕΙΚΤΩΝ!D243)</f>
        <v>1.2493064247466405E-2</v>
      </c>
      <c r="M244" s="10">
        <f>LN(ΣΥΝΘΕΣΗ_ΔΕΙΚΤΩΝ!E244/ΣΥΝΘΕΣΗ_ΔΕΙΚΤΩΝ!E243)</f>
        <v>1.4093763075859521E-2</v>
      </c>
      <c r="N244" s="10">
        <f>LN(ΣΥΝΘΕΣΗ_ΔΕΙΚΤΩΝ!C244/ΣΥΝΘΕΣΗ_ΔΕΙΚΤΩΝ!C243)</f>
        <v>6.7796869853787691E-3</v>
      </c>
      <c r="O244" s="10">
        <f>LN(ΣΥΝΘΕΣΗ_ΔΕΙΚΤΩΝ!O244/ΣΥΝΘΕΣΗ_ΔΕΙΚΤΩΝ!O243)</f>
        <v>0</v>
      </c>
    </row>
    <row r="245" spans="9:15" x14ac:dyDescent="0.25">
      <c r="I245" s="5">
        <v>43179</v>
      </c>
      <c r="J245" s="10">
        <f>LN(ΣΥΝΘΕΣΗ_ΔΕΙΚΤΩΝ!P245/ΣΥΝΘΕΣΗ_ΔΕΙΚΤΩΝ!P244)</f>
        <v>2.1353124470568842E-2</v>
      </c>
      <c r="K245" s="10">
        <f>LN(ΣΥΝΘΕΣΗ_ΔΕΙΚΤΩΝ!R245/ΣΥΝΘΕΣΗ_ΔΕΙΚΤΩΝ!R244)</f>
        <v>3.5650661644961446E-3</v>
      </c>
      <c r="L245" s="10">
        <f>LN(ΣΥΝΘΕΣΗ_ΔΕΙΚΤΩΝ!D245/ΣΥΝΘΕΣΗ_ΔΕΙΚΤΩΝ!D244)</f>
        <v>3.3802849088236911E-3</v>
      </c>
      <c r="M245" s="10">
        <f>LN(ΣΥΝΘΕΣΗ_ΔΕΙΚΤΩΝ!E245/ΣΥΝΘΕΣΗ_ΔΕΙΚΤΩΝ!E244)</f>
        <v>-2.1865822923562511E-2</v>
      </c>
      <c r="N245" s="10">
        <f>LN(ΣΥΝΘΕΣΗ_ΔΕΙΚΤΩΝ!C245/ΣΥΝΘΕΣΗ_ΔΕΙΚΤΩΝ!C244)</f>
        <v>-5.6465423882101603E-3</v>
      </c>
      <c r="O245" s="10">
        <f>LN(ΣΥΝΘΕΣΗ_ΔΕΙΚΤΩΝ!O245/ΣΥΝΘΕΣΗ_ΔΕΙΚΤΩΝ!O244)</f>
        <v>-6.2047768868827577E-3</v>
      </c>
    </row>
    <row r="246" spans="9:15" x14ac:dyDescent="0.25">
      <c r="I246" s="5">
        <v>43180</v>
      </c>
      <c r="J246" s="10">
        <f>LN(ΣΥΝΘΕΣΗ_ΔΕΙΚΤΩΝ!P246/ΣΥΝΘΕΣΗ_ΔΕΙΚΤΩΝ!P245)</f>
        <v>4.0160696548899649E-3</v>
      </c>
      <c r="K246" s="10">
        <f>LN(ΣΥΝΘΕΣΗ_ΔΕΙΚΤΩΝ!R246/ΣΥΝΘΕΣΗ_ΔΕΙΚΤΩΝ!R245)</f>
        <v>1.763714148610666E-2</v>
      </c>
      <c r="L246" s="10">
        <f>LN(ΣΥΝΘΕΣΗ_ΔΕΙΚΤΩΝ!D246/ΣΥΝΘΕΣΗ_ΔΕΙΚΤΩΝ!D245)</f>
        <v>-9.0396095777250211E-3</v>
      </c>
      <c r="M246" s="10">
        <f>LN(ΣΥΝΘΕΣΗ_ΔΕΙΚΤΩΝ!E246/ΣΥΝΘΕΣΗ_ΔΕΙΚΤΩΝ!E245)</f>
        <v>5.1880790817778995E-3</v>
      </c>
      <c r="N246" s="10">
        <f>LN(ΣΥΝΘΕΣΗ_ΔΕΙΚΤΩΝ!C246/ΣΥΝΘΕΣΗ_ΔΕΙΚΤΩΝ!C245)</f>
        <v>-4.5403029187830977E-3</v>
      </c>
      <c r="O246" s="10">
        <f>LN(ΣΥΝΘΕΣΗ_ΔΕΙΚΤΩΝ!O246/ΣΥΝΘΕΣΗ_ΔΕΙΚΤΩΝ!O245)</f>
        <v>-1.1476390956343573E-2</v>
      </c>
    </row>
    <row r="247" spans="9:15" x14ac:dyDescent="0.25">
      <c r="I247" s="5">
        <v>43181</v>
      </c>
      <c r="J247" s="10">
        <f>LN(ΣΥΝΘΕΣΗ_ΔΕΙΚΤΩΝ!P247/ΣΥΝΘΕΣΗ_ΔΕΙΚΤΩΝ!P246)</f>
        <v>-1.361937823228373E-2</v>
      </c>
      <c r="K247" s="10">
        <f>LN(ΣΥΝΘΕΣΗ_ΔΕΙΚΤΩΝ!R247/ΣΥΝΘΕΣΗ_ΔΕΙΚΤΩΝ!R246)</f>
        <v>-3.1072184589376092E-2</v>
      </c>
      <c r="L247" s="10">
        <f>LN(ΣΥΝΘΕΣΗ_ΔΕΙΚΤΩΝ!D247/ΣΥΝΘΕΣΗ_ΔΕΙΚΤΩΝ!D246)</f>
        <v>1.6882787038750936E-2</v>
      </c>
      <c r="M247" s="10">
        <f>LN(ΣΥΝΘΕΣΗ_ΔΕΙΚΤΩΝ!E247/ΣΥΝΘΕΣΗ_ΔΕΙΚΤΩΝ!E246)</f>
        <v>0</v>
      </c>
      <c r="N247" s="10">
        <f>LN(ΣΥΝΘΕΣΗ_ΔΕΙΚΤΩΝ!C247/ΣΥΝΘΕΣΗ_ΔΕΙΚΤΩΝ!C246)</f>
        <v>-5.0156284600475359E-2</v>
      </c>
      <c r="O247" s="10">
        <f>LN(ΣΥΝΘΕΣΗ_ΔΕΙΚΤΩΝ!O247/ΣΥΝΘΕΣΗ_ΔΕΙΚΤΩΝ!O246)</f>
        <v>-5.7220140329891325E-2</v>
      </c>
    </row>
    <row r="248" spans="9:15" x14ac:dyDescent="0.25">
      <c r="I248" s="5">
        <v>43182</v>
      </c>
      <c r="J248" s="10">
        <f>LN(ΣΥΝΘΕΣΗ_ΔΕΙΚΤΩΝ!P248/ΣΥΝΘΕΣΗ_ΔΕΙΚΤΩΝ!P247)</f>
        <v>-1.845259943079481E-2</v>
      </c>
      <c r="K248" s="10">
        <f>LN(ΣΥΝΘΕΣΗ_ΔΕΙΚΤΩΝ!R248/ΣΥΝΘΕΣΗ_ΔΕΙΚΤΩΝ!R247)</f>
        <v>-8.1485285639050567E-3</v>
      </c>
      <c r="L248" s="10">
        <f>LN(ΣΥΝΘΕΣΗ_ΔΕΙΚΤΩΝ!D248/ΣΥΝΘΕΣΗ_ΔΕΙΚΤΩΝ!D247)</f>
        <v>-2.8298436122427658E-2</v>
      </c>
      <c r="M248" s="10">
        <f>LN(ΣΥΝΘΕΣΗ_ΔΕΙΚΤΩΝ!E248/ΣΥΝΘΕΣΗ_ΔΕΙΚΤΩΝ!E247)</f>
        <v>-2.6213820787528395E-2</v>
      </c>
      <c r="N248" s="10">
        <f>LN(ΣΥΝΘΕΣΗ_ΔΕΙΚΤΩΝ!C248/ΣΥΝΘΕΣΗ_ΔΕΙΚΤΩΝ!C247)</f>
        <v>-7.2029122940578854E-3</v>
      </c>
      <c r="O248" s="10">
        <f>LN(ΣΥΝΘΕΣΗ_ΔΕΙΚΤΩΝ!O248/ΣΥΝΘΕΣΗ_ΔΕΙΚΤΩΝ!O247)</f>
        <v>-1.1173300598125189E-2</v>
      </c>
    </row>
    <row r="249" spans="9:15" x14ac:dyDescent="0.25">
      <c r="I249" s="5">
        <v>43185</v>
      </c>
      <c r="J249" s="10">
        <f>LN(ΣΥΝΘΕΣΗ_ΔΕΙΚΤΩΝ!P249/ΣΥΝΘΕΣΗ_ΔΕΙΚΤΩΝ!P248)</f>
        <v>3.0991760343211253E-3</v>
      </c>
      <c r="K249" s="10">
        <f>LN(ΣΥΝΘΕΣΗ_ΔΕΙΚΤΩΝ!R249/ΣΥΝΘΕΣΗ_ΔΕΙΚΤΩΝ!R248)</f>
        <v>3.5718082602079246E-2</v>
      </c>
      <c r="L249" s="10">
        <f>LN(ΣΥΝΘΕΣΗ_ΔΕΙΚΤΩΝ!D249/ΣΥΝΘΕΣΗ_ΔΕΙΚΤΩΝ!D248)</f>
        <v>1.1474470564766996E-3</v>
      </c>
      <c r="M249" s="10">
        <f>LN(ΣΥΝΘΕΣΗ_ΔΕΙΚΤΩΝ!E249/ΣΥΝΘΕΣΗ_ΔΕΙΚΤΩΝ!E248)</f>
        <v>-1.0681009420334052E-2</v>
      </c>
      <c r="N249" s="10">
        <f>LN(ΣΥΝΘΕΣΗ_ΔΕΙΚΤΩΝ!C249/ΣΥΝΘΕΣΗ_ΔΕΙΚΤΩΝ!C248)</f>
        <v>-2.1925360628965888E-2</v>
      </c>
      <c r="O249" s="10">
        <f>LN(ΣΥΝΘΕΣΗ_ΔΕΙΚΤΩΝ!O249/ΣΥΝΘΕΣΗ_ΔΕΙΚΤΩΝ!O248)</f>
        <v>1.1173300598125255E-2</v>
      </c>
    </row>
    <row r="250" spans="9:15" x14ac:dyDescent="0.25">
      <c r="I250" s="5">
        <v>43186</v>
      </c>
      <c r="J250" s="10">
        <f>LN(ΣΥΝΘΕΣΗ_ΔΕΙΚΤΩΝ!P250/ΣΥΝΘΕΣΗ_ΔΕΙΚΤΩΝ!P249)</f>
        <v>2.294263260216628E-2</v>
      </c>
      <c r="K250" s="10">
        <f>LN(ΣΥΝΘΕΣΗ_ΔΕΙΚΤΩΝ!R250/ΣΥΝΘΕΣΗ_ΔΕΙΚΤΩΝ!R249)</f>
        <v>-1.0582109330536972E-2</v>
      </c>
      <c r="L250" s="10">
        <f>LN(ΣΥΝΘΕΣΗ_ΔΕΙΚΤΩΝ!D250/ΣΥΝΘΕΣΗ_ΔΕΙΚΤΩΝ!D249)</f>
        <v>2.0432038817205934E-2</v>
      </c>
      <c r="M250" s="10">
        <f>LN(ΣΥΝΘΕΣΗ_ΔΕΙΚΤΩΝ!E250/ΣΥΝΘΕΣΗ_ΔΕΙΚΤΩΝ!E249)</f>
        <v>1.7299167262812051E-2</v>
      </c>
      <c r="N250" s="10">
        <f>LN(ΣΥΝΘΕΣΗ_ΔΕΙΚΤΩΝ!C250/ΣΥΝΘΕΣΗ_ΔΕΙΚΤΩΝ!C249)</f>
        <v>3.6877730791848359E-3</v>
      </c>
      <c r="O250" s="10">
        <f>LN(ΣΥΝΘΕΣΗ_ΔΕΙΚΤΩΝ!O250/ΣΥΝΘΕΣΗ_ΔΕΙΚΤΩΝ!O249)</f>
        <v>5.5401803756153509E-3</v>
      </c>
    </row>
    <row r="251" spans="9:15" x14ac:dyDescent="0.25">
      <c r="I251" s="5">
        <v>43187</v>
      </c>
      <c r="J251" s="10">
        <f>LN(ΣΥΝΘΕΣΗ_ΔΕΙΚΤΩΝ!P251/ΣΥΝΘΕΣΗ_ΔΕΙΚΤΩΝ!P250)</f>
        <v>-3.2789822822990956E-2</v>
      </c>
      <c r="K251" s="10">
        <f>LN(ΣΥΝΘΕΣΗ_ΔΕΙΚΤΩΝ!R251/ΣΥΝΘΕΣΗ_ΔΕΙΚΤΩΝ!R250)</f>
        <v>-1.4285957247476541E-2</v>
      </c>
      <c r="L251" s="10">
        <f>LN(ΣΥΝΘΕΣΗ_ΔΕΙΚΤΩΝ!D251/ΣΥΝΘΕΣΗ_ΔΕΙΚΤΩΝ!D250)</f>
        <v>-1.1299555253933282E-2</v>
      </c>
      <c r="M251" s="10">
        <f>LN(ΣΥΝΘΕΣΗ_ΔΕΙΚΤΩΝ!E251/ΣΥΝΘΕΣΗ_ΔΕΙΚΤΩΝ!E250)</f>
        <v>-1.0610179112015571E-2</v>
      </c>
      <c r="N251" s="10">
        <f>LN(ΣΥΝΘΕΣΗ_ΔΕΙΚΤΩΝ!C251/ΣΥΝΘΕΣΗ_ΔΕΙΚΤΩΝ!C250)</f>
        <v>-1.2277472383224036E-3</v>
      </c>
      <c r="O251" s="10">
        <f>LN(ΣΥΝΘΕΣΗ_ΔΕΙΚΤΩΝ!O251/ΣΥΝΘΕΣΗ_ΔΕΙΚΤΩΝ!O250)</f>
        <v>-5.540180375615468E-3</v>
      </c>
    </row>
    <row r="252" spans="9:15" x14ac:dyDescent="0.25">
      <c r="I252" s="5">
        <v>43188</v>
      </c>
      <c r="J252" s="10">
        <f>LN(ΣΥΝΘΕΣΗ_ΔΕΙΚΤΩΝ!P252/ΣΥΝΘΕΣΗ_ΔΕΙΚΤΩΝ!P251)</f>
        <v>-3.2824545648043456E-2</v>
      </c>
      <c r="K252" s="10">
        <f>LN(ΣΥΝΘΕΣΗ_ΔΕΙΚΤΩΝ!R252/ΣΥΝΘΕΣΗ_ΔΕΙΚΤΩΝ!R251)</f>
        <v>-1.2669852741051665E-2</v>
      </c>
      <c r="L252" s="10">
        <f>LN(ΣΥΝΘΕΣΗ_ΔΕΙΚΤΩΝ!D252/ΣΥΝΘΕΣΗ_ΔΕΙΚΤΩΝ!D251)</f>
        <v>5.6657375356772999E-3</v>
      </c>
      <c r="M252" s="10">
        <f>LN(ΣΥΝΘΕΣΗ_ΔΕΙΚΤΩΝ!E252/ΣΥΝΘΕΣΗ_ΔΕΙΚΤΩΝ!E251)</f>
        <v>-3.3901551675681339E-2</v>
      </c>
      <c r="N252" s="10">
        <f>LN(ΣΥΝΘΕΣΗ_ΔΕΙΚΤΩΝ!C252/ΣΥΝΘΕΣΗ_ΔΕΙΚΤΩΝ!C251)</f>
        <v>-2.7398974188114503E-2</v>
      </c>
      <c r="O252" s="10">
        <f>LN(ΣΥΝΘΕΣΗ_ΔΕΙΚΤΩΝ!O252/ΣΥΝΘΕΣΗ_ΔΕΙΚΤΩΝ!O251)</f>
        <v>-3.3901551675681457E-2</v>
      </c>
    </row>
  </sheetData>
  <mergeCells count="10">
    <mergeCell ref="A13:B13"/>
    <mergeCell ref="A19:G19"/>
    <mergeCell ref="A29:D29"/>
    <mergeCell ref="A38:B38"/>
    <mergeCell ref="A1:D1"/>
    <mergeCell ref="I1:O1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517A-5164-48FD-9519-57B7846DE714}">
  <sheetPr>
    <tabColor theme="9" tint="-0.249977111117893"/>
  </sheetPr>
  <dimension ref="A1:AI102"/>
  <sheetViews>
    <sheetView topLeftCell="A41" workbookViewId="0">
      <selection activeCell="AF1" sqref="AF1"/>
    </sheetView>
  </sheetViews>
  <sheetFormatPr defaultRowHeight="15" x14ac:dyDescent="0.25"/>
  <cols>
    <col min="1" max="1" width="12" customWidth="1"/>
    <col min="18" max="18" width="10" customWidth="1"/>
    <col min="19" max="19" width="10.140625" customWidth="1"/>
    <col min="20" max="20" width="10.140625" bestFit="1" customWidth="1"/>
    <col min="21" max="21" width="9.28515625" bestFit="1" customWidth="1"/>
    <col min="23" max="23" width="10.140625" bestFit="1" customWidth="1"/>
    <col min="24" max="26" width="9.42578125" bestFit="1" customWidth="1"/>
    <col min="27" max="28" width="10.28515625" bestFit="1" customWidth="1"/>
    <col min="29" max="30" width="9.28515625" bestFit="1" customWidth="1"/>
    <col min="31" max="31" width="10.140625" bestFit="1" customWidth="1"/>
    <col min="32" max="34" width="9.28515625" bestFit="1" customWidth="1"/>
    <col min="35" max="35" width="12.28515625" customWidth="1"/>
  </cols>
  <sheetData>
    <row r="1" spans="1:35" x14ac:dyDescent="0.25">
      <c r="A1" s="219" t="s">
        <v>0</v>
      </c>
      <c r="B1" s="220" t="s">
        <v>3</v>
      </c>
      <c r="C1" s="220" t="s">
        <v>5</v>
      </c>
      <c r="D1" s="220" t="s">
        <v>16</v>
      </c>
      <c r="E1" s="220" t="s">
        <v>2</v>
      </c>
      <c r="F1" s="220" t="s">
        <v>19</v>
      </c>
      <c r="G1" s="220" t="s">
        <v>13</v>
      </c>
      <c r="H1" s="220" t="s">
        <v>4</v>
      </c>
      <c r="I1" s="220" t="s">
        <v>14</v>
      </c>
      <c r="J1" s="220" t="s">
        <v>15</v>
      </c>
      <c r="K1" s="220" t="s">
        <v>7</v>
      </c>
      <c r="L1" s="220" t="s">
        <v>35</v>
      </c>
      <c r="M1" s="221" t="s">
        <v>17</v>
      </c>
      <c r="N1" s="222" t="s">
        <v>1</v>
      </c>
      <c r="O1" s="220" t="s">
        <v>18</v>
      </c>
      <c r="P1" s="220" t="s">
        <v>25</v>
      </c>
      <c r="Q1" s="227" t="s">
        <v>40</v>
      </c>
      <c r="S1" s="219" t="s">
        <v>0</v>
      </c>
      <c r="T1" s="220" t="s">
        <v>3</v>
      </c>
      <c r="U1" s="220" t="s">
        <v>5</v>
      </c>
      <c r="V1" s="220" t="s">
        <v>16</v>
      </c>
      <c r="W1" s="220" t="s">
        <v>2</v>
      </c>
      <c r="X1" s="220" t="s">
        <v>19</v>
      </c>
      <c r="Y1" s="220" t="s">
        <v>13</v>
      </c>
      <c r="Z1" s="220" t="s">
        <v>4</v>
      </c>
      <c r="AA1" s="220" t="s">
        <v>14</v>
      </c>
      <c r="AB1" s="220" t="s">
        <v>15</v>
      </c>
      <c r="AC1" s="220" t="s">
        <v>7</v>
      </c>
      <c r="AD1" s="220" t="s">
        <v>35</v>
      </c>
      <c r="AE1" s="221" t="s">
        <v>17</v>
      </c>
      <c r="AF1" s="222" t="s">
        <v>1</v>
      </c>
      <c r="AG1" s="220" t="s">
        <v>18</v>
      </c>
      <c r="AH1" s="220" t="s">
        <v>25</v>
      </c>
      <c r="AI1" s="227" t="s">
        <v>40</v>
      </c>
    </row>
    <row r="2" spans="1:35" x14ac:dyDescent="0.25">
      <c r="A2" s="223">
        <v>43172</v>
      </c>
      <c r="B2" s="224">
        <v>9.1999999999999993</v>
      </c>
      <c r="C2" s="224">
        <v>6.84</v>
      </c>
      <c r="D2" s="224">
        <v>16.72</v>
      </c>
      <c r="E2" s="224">
        <v>17.059999999999999</v>
      </c>
      <c r="F2" s="224">
        <v>21.65</v>
      </c>
      <c r="G2" s="224">
        <v>19</v>
      </c>
      <c r="H2" s="224">
        <v>15.5</v>
      </c>
      <c r="I2" s="224">
        <v>9.9700000000000006</v>
      </c>
      <c r="J2" s="224">
        <v>10.029999999999999</v>
      </c>
      <c r="K2" s="224">
        <v>9.25</v>
      </c>
      <c r="L2" s="224">
        <v>4.5599999999999996</v>
      </c>
      <c r="M2" s="224">
        <v>11.51</v>
      </c>
      <c r="N2" s="224">
        <v>28.39</v>
      </c>
      <c r="O2" s="224">
        <v>5.25</v>
      </c>
      <c r="P2" s="224">
        <v>1.78</v>
      </c>
      <c r="Q2" s="229">
        <v>829.33</v>
      </c>
      <c r="S2" s="223">
        <v>43172</v>
      </c>
      <c r="T2" s="238">
        <v>16302182</v>
      </c>
      <c r="U2" s="238">
        <v>204808</v>
      </c>
      <c r="V2" s="238">
        <v>25023</v>
      </c>
      <c r="W2" s="238">
        <v>504385</v>
      </c>
      <c r="X2" s="238">
        <v>527876</v>
      </c>
      <c r="Y2" s="238">
        <v>2808150</v>
      </c>
      <c r="Z2" s="238">
        <v>2283133</v>
      </c>
      <c r="AA2" s="238">
        <v>3971512</v>
      </c>
      <c r="AB2" s="238">
        <v>7061880</v>
      </c>
      <c r="AC2" s="238">
        <v>103103</v>
      </c>
      <c r="AD2" s="238">
        <v>30966</v>
      </c>
      <c r="AE2" s="238">
        <v>7738589</v>
      </c>
      <c r="AF2" s="238">
        <v>861585</v>
      </c>
      <c r="AG2" s="238">
        <v>486127</v>
      </c>
      <c r="AH2" s="238">
        <v>54953</v>
      </c>
      <c r="AI2" s="236">
        <v>42374711.020000003</v>
      </c>
    </row>
    <row r="3" spans="1:35" x14ac:dyDescent="0.25">
      <c r="A3" s="223">
        <v>43173</v>
      </c>
      <c r="B3" s="224">
        <v>9.1</v>
      </c>
      <c r="C3" s="224">
        <v>6.73</v>
      </c>
      <c r="D3" s="224">
        <v>16.52</v>
      </c>
      <c r="E3" s="224">
        <v>17.3</v>
      </c>
      <c r="F3" s="224">
        <v>21.4</v>
      </c>
      <c r="G3" s="224">
        <v>19.260000000000002</v>
      </c>
      <c r="H3" s="224">
        <v>15.64</v>
      </c>
      <c r="I3" s="224">
        <v>10.02</v>
      </c>
      <c r="J3" s="224">
        <v>10.039999999999999</v>
      </c>
      <c r="K3" s="224">
        <v>9.1999999999999993</v>
      </c>
      <c r="L3" s="224">
        <v>4.5599999999999996</v>
      </c>
      <c r="M3" s="224">
        <v>11.45</v>
      </c>
      <c r="N3" s="224">
        <v>28.28</v>
      </c>
      <c r="O3" s="224">
        <v>5.2</v>
      </c>
      <c r="P3" s="224">
        <v>1.7549999999999999</v>
      </c>
      <c r="Q3" s="229">
        <v>823.82</v>
      </c>
      <c r="S3" s="223">
        <v>43173</v>
      </c>
      <c r="T3" s="238">
        <v>131245</v>
      </c>
      <c r="U3" s="238">
        <v>257562</v>
      </c>
      <c r="V3" s="238">
        <v>140070</v>
      </c>
      <c r="W3" s="238">
        <v>453293</v>
      </c>
      <c r="X3" s="238">
        <v>540402</v>
      </c>
      <c r="Y3" s="238">
        <v>1419290</v>
      </c>
      <c r="Z3" s="238">
        <v>921056</v>
      </c>
      <c r="AA3" s="238">
        <v>3785524</v>
      </c>
      <c r="AB3" s="238">
        <v>10924930</v>
      </c>
      <c r="AC3" s="238">
        <v>290428</v>
      </c>
      <c r="AD3" s="238">
        <v>30281</v>
      </c>
      <c r="AE3" s="238">
        <v>2179839</v>
      </c>
      <c r="AF3" s="238">
        <v>2304772</v>
      </c>
      <c r="AG3" s="238">
        <v>282395</v>
      </c>
      <c r="AH3" s="238">
        <v>67601</v>
      </c>
      <c r="AI3" s="236">
        <v>38660723.840000004</v>
      </c>
    </row>
    <row r="4" spans="1:35" x14ac:dyDescent="0.25">
      <c r="A4" s="223">
        <v>43174</v>
      </c>
      <c r="B4" s="224">
        <v>9.0399999999999991</v>
      </c>
      <c r="C4" s="224">
        <v>6.67</v>
      </c>
      <c r="D4" s="224">
        <v>16.78</v>
      </c>
      <c r="E4" s="224">
        <v>17.420000000000002</v>
      </c>
      <c r="F4" s="224">
        <v>21.2</v>
      </c>
      <c r="G4" s="224">
        <v>19.3</v>
      </c>
      <c r="H4" s="224">
        <v>15.54</v>
      </c>
      <c r="I4" s="224">
        <v>9.9700000000000006</v>
      </c>
      <c r="J4" s="224">
        <v>9.8949999999999996</v>
      </c>
      <c r="K4" s="224">
        <v>9.2899999999999991</v>
      </c>
      <c r="L4" s="224">
        <v>4.58</v>
      </c>
      <c r="M4" s="224">
        <v>11.26</v>
      </c>
      <c r="N4" s="224">
        <v>28.8</v>
      </c>
      <c r="O4" s="224">
        <v>5.25</v>
      </c>
      <c r="P4" s="224">
        <v>1.77</v>
      </c>
      <c r="Q4" s="229">
        <v>817.69</v>
      </c>
      <c r="S4" s="223">
        <v>43174</v>
      </c>
      <c r="T4" s="238">
        <v>137766</v>
      </c>
      <c r="U4" s="238">
        <v>219545</v>
      </c>
      <c r="V4" s="238">
        <v>108479</v>
      </c>
      <c r="W4" s="238">
        <v>611699</v>
      </c>
      <c r="X4" s="238">
        <v>1372121</v>
      </c>
      <c r="Y4" s="238">
        <v>1901446</v>
      </c>
      <c r="Z4" s="238">
        <v>2359926</v>
      </c>
      <c r="AA4" s="238">
        <v>2577324</v>
      </c>
      <c r="AB4" s="238">
        <v>2798491</v>
      </c>
      <c r="AC4" s="238">
        <v>291397</v>
      </c>
      <c r="AD4" s="238">
        <v>14495</v>
      </c>
      <c r="AE4" s="238">
        <v>5558678</v>
      </c>
      <c r="AF4" s="238">
        <v>2376751</v>
      </c>
      <c r="AG4" s="238">
        <v>555225</v>
      </c>
      <c r="AH4" s="238">
        <v>45655</v>
      </c>
      <c r="AI4" s="236">
        <v>51847274.880000003</v>
      </c>
    </row>
    <row r="5" spans="1:35" x14ac:dyDescent="0.25">
      <c r="A5" s="223">
        <v>43175</v>
      </c>
      <c r="B5" s="224">
        <v>8.75</v>
      </c>
      <c r="C5" s="224">
        <v>6.61</v>
      </c>
      <c r="D5" s="224">
        <v>16.940000000000001</v>
      </c>
      <c r="E5" s="224">
        <v>17.64</v>
      </c>
      <c r="F5" s="224">
        <v>20.8</v>
      </c>
      <c r="G5" s="224">
        <v>19.899999999999999</v>
      </c>
      <c r="H5" s="224">
        <v>15.5</v>
      </c>
      <c r="I5" s="224">
        <v>9.6999999999999993</v>
      </c>
      <c r="J5" s="224">
        <v>9.73</v>
      </c>
      <c r="K5" s="224">
        <v>9.16</v>
      </c>
      <c r="L5" s="224">
        <v>4.5599999999999996</v>
      </c>
      <c r="M5" s="224">
        <v>11.22</v>
      </c>
      <c r="N5" s="224">
        <v>28.66</v>
      </c>
      <c r="O5" s="224">
        <v>5.22</v>
      </c>
      <c r="P5" s="224">
        <v>1.79</v>
      </c>
      <c r="Q5" s="229">
        <v>813.91</v>
      </c>
      <c r="S5" s="223">
        <v>43175</v>
      </c>
      <c r="T5" s="238">
        <v>1494548</v>
      </c>
      <c r="U5" s="238">
        <v>453209</v>
      </c>
      <c r="V5" s="238">
        <v>72059</v>
      </c>
      <c r="W5" s="238">
        <v>1747199</v>
      </c>
      <c r="X5" s="238">
        <v>2691783</v>
      </c>
      <c r="Y5" s="238">
        <v>4289764</v>
      </c>
      <c r="Z5" s="238">
        <v>4427624</v>
      </c>
      <c r="AA5" s="238">
        <v>14721780</v>
      </c>
      <c r="AB5" s="238">
        <v>12615945</v>
      </c>
      <c r="AC5" s="238">
        <v>547164</v>
      </c>
      <c r="AD5" s="238">
        <v>34692</v>
      </c>
      <c r="AE5" s="238">
        <v>12797730</v>
      </c>
      <c r="AF5" s="238">
        <v>2503990</v>
      </c>
      <c r="AG5" s="238">
        <v>2405757</v>
      </c>
      <c r="AH5" s="238">
        <v>37457</v>
      </c>
      <c r="AI5" s="236">
        <v>100300775.81</v>
      </c>
    </row>
    <row r="6" spans="1:35" x14ac:dyDescent="0.25">
      <c r="A6" s="223">
        <v>43178</v>
      </c>
      <c r="B6" s="224">
        <v>8.86</v>
      </c>
      <c r="C6" s="224">
        <v>6.57</v>
      </c>
      <c r="D6" s="224">
        <v>16.8</v>
      </c>
      <c r="E6" s="224">
        <v>17.760000000000002</v>
      </c>
      <c r="F6" s="224">
        <v>21</v>
      </c>
      <c r="G6" s="224">
        <v>19.46</v>
      </c>
      <c r="H6" s="224">
        <v>15.72</v>
      </c>
      <c r="I6" s="224">
        <v>9.6999999999999993</v>
      </c>
      <c r="J6" s="224">
        <v>9.73</v>
      </c>
      <c r="K6" s="224">
        <v>9.3000000000000007</v>
      </c>
      <c r="L6" s="224">
        <v>4.4800000000000004</v>
      </c>
      <c r="M6" s="224">
        <v>11.2</v>
      </c>
      <c r="N6" s="224">
        <v>28.6</v>
      </c>
      <c r="O6" s="224">
        <v>5.24</v>
      </c>
      <c r="P6" s="224">
        <v>1.73</v>
      </c>
      <c r="Q6" s="229">
        <v>807.44</v>
      </c>
      <c r="S6" s="223">
        <v>43178</v>
      </c>
      <c r="T6" s="238">
        <v>122778</v>
      </c>
      <c r="U6" s="238">
        <v>222520</v>
      </c>
      <c r="V6" s="238">
        <v>80963</v>
      </c>
      <c r="W6" s="238">
        <v>350810</v>
      </c>
      <c r="X6" s="238">
        <v>245087</v>
      </c>
      <c r="Y6" s="238">
        <v>1293874</v>
      </c>
      <c r="Z6" s="238">
        <v>506384</v>
      </c>
      <c r="AA6" s="238">
        <v>2192628</v>
      </c>
      <c r="AB6" s="238">
        <v>1170031</v>
      </c>
      <c r="AC6" s="238">
        <v>244294</v>
      </c>
      <c r="AD6" s="238">
        <v>32689</v>
      </c>
      <c r="AE6" s="238">
        <v>2002468</v>
      </c>
      <c r="AF6" s="238">
        <v>508669</v>
      </c>
      <c r="AG6" s="238">
        <v>183738</v>
      </c>
      <c r="AH6" s="238">
        <v>45254</v>
      </c>
      <c r="AI6" s="236">
        <v>30391629.949999999</v>
      </c>
    </row>
    <row r="7" spans="1:35" x14ac:dyDescent="0.25">
      <c r="A7" s="223">
        <v>43179</v>
      </c>
      <c r="B7" s="224">
        <v>8.89</v>
      </c>
      <c r="C7" s="224">
        <v>6.6</v>
      </c>
      <c r="D7" s="224">
        <v>16.600000000000001</v>
      </c>
      <c r="E7" s="224">
        <v>17.66</v>
      </c>
      <c r="F7" s="224">
        <v>20.7</v>
      </c>
      <c r="G7" s="224">
        <v>19.32</v>
      </c>
      <c r="H7" s="224">
        <v>15.38</v>
      </c>
      <c r="I7" s="224">
        <v>9.64</v>
      </c>
      <c r="J7" s="224">
        <v>9.94</v>
      </c>
      <c r="K7" s="224">
        <v>9.1999999999999993</v>
      </c>
      <c r="L7" s="224">
        <v>4.5</v>
      </c>
      <c r="M7" s="224">
        <v>11.24</v>
      </c>
      <c r="N7" s="224">
        <v>28.21</v>
      </c>
      <c r="O7" s="224">
        <v>5.18</v>
      </c>
      <c r="P7" s="224">
        <v>1.74</v>
      </c>
      <c r="Q7" s="229">
        <v>805.58</v>
      </c>
      <c r="S7" s="223">
        <v>43179</v>
      </c>
      <c r="T7" s="238">
        <v>7496648</v>
      </c>
      <c r="U7" s="238">
        <v>325824</v>
      </c>
      <c r="V7" s="238">
        <v>78777</v>
      </c>
      <c r="W7" s="238">
        <v>1494158</v>
      </c>
      <c r="X7" s="238">
        <v>442058</v>
      </c>
      <c r="Y7" s="238">
        <v>1539156</v>
      </c>
      <c r="Z7" s="238">
        <v>1158931</v>
      </c>
      <c r="AA7" s="238">
        <v>1407441</v>
      </c>
      <c r="AB7" s="238">
        <v>2207198</v>
      </c>
      <c r="AC7" s="238">
        <v>308252</v>
      </c>
      <c r="AD7" s="238">
        <v>22448</v>
      </c>
      <c r="AE7" s="238">
        <v>7248702</v>
      </c>
      <c r="AF7" s="238">
        <v>480032</v>
      </c>
      <c r="AG7" s="238">
        <v>369735</v>
      </c>
      <c r="AH7" s="238">
        <v>28055</v>
      </c>
      <c r="AI7" s="236">
        <v>47194859.920000002</v>
      </c>
    </row>
    <row r="8" spans="1:35" x14ac:dyDescent="0.25">
      <c r="A8" s="223">
        <v>43180</v>
      </c>
      <c r="B8" s="224">
        <v>8.81</v>
      </c>
      <c r="C8" s="224">
        <v>6.57</v>
      </c>
      <c r="D8" s="224">
        <v>16.600000000000001</v>
      </c>
      <c r="E8" s="224">
        <v>17.579999999999998</v>
      </c>
      <c r="F8" s="224">
        <v>20.5</v>
      </c>
      <c r="G8" s="224">
        <v>18.8</v>
      </c>
      <c r="H8" s="224">
        <v>15.46</v>
      </c>
      <c r="I8" s="224">
        <v>9.5299999999999994</v>
      </c>
      <c r="J8" s="224">
        <v>9.98</v>
      </c>
      <c r="K8" s="224">
        <v>9.1999999999999993</v>
      </c>
      <c r="L8" s="224">
        <v>4.5</v>
      </c>
      <c r="M8" s="224">
        <v>11.44</v>
      </c>
      <c r="N8" s="224">
        <v>27.88</v>
      </c>
      <c r="O8" s="224">
        <v>5.19</v>
      </c>
      <c r="P8" s="224">
        <v>1.74</v>
      </c>
      <c r="Q8" s="229">
        <v>800.1</v>
      </c>
      <c r="S8" s="223">
        <v>43180</v>
      </c>
      <c r="T8" s="238">
        <v>494749</v>
      </c>
      <c r="U8" s="238">
        <v>94574</v>
      </c>
      <c r="V8" s="238">
        <v>49770</v>
      </c>
      <c r="W8" s="238">
        <v>381351</v>
      </c>
      <c r="X8" s="238">
        <v>990938</v>
      </c>
      <c r="Y8" s="238">
        <v>6371634</v>
      </c>
      <c r="Z8" s="238">
        <v>1315473</v>
      </c>
      <c r="AA8" s="238">
        <v>974863</v>
      </c>
      <c r="AB8" s="238">
        <v>2671818</v>
      </c>
      <c r="AC8" s="238">
        <v>127029</v>
      </c>
      <c r="AD8" s="238">
        <v>35416</v>
      </c>
      <c r="AE8" s="238">
        <v>4930609</v>
      </c>
      <c r="AF8" s="238">
        <v>274868</v>
      </c>
      <c r="AG8" s="238">
        <v>217826</v>
      </c>
      <c r="AH8" s="238">
        <v>59680</v>
      </c>
      <c r="AI8" s="236">
        <v>54899394.880000003</v>
      </c>
    </row>
    <row r="9" spans="1:35" x14ac:dyDescent="0.25">
      <c r="A9" s="223">
        <v>43181</v>
      </c>
      <c r="B9" s="224">
        <v>8.9600000000000009</v>
      </c>
      <c r="C9" s="224">
        <v>6.4</v>
      </c>
      <c r="D9" s="224">
        <v>16.22</v>
      </c>
      <c r="E9" s="224">
        <v>16.72</v>
      </c>
      <c r="F9" s="224">
        <v>20.149999999999999</v>
      </c>
      <c r="G9" s="224">
        <v>18.78</v>
      </c>
      <c r="H9" s="224">
        <v>15.46</v>
      </c>
      <c r="I9" s="224">
        <v>9</v>
      </c>
      <c r="J9" s="224">
        <v>9.8450000000000006</v>
      </c>
      <c r="K9" s="224">
        <v>9.19</v>
      </c>
      <c r="L9" s="224">
        <v>4.4000000000000004</v>
      </c>
      <c r="M9" s="224">
        <v>11.09</v>
      </c>
      <c r="N9" s="224">
        <v>28.23</v>
      </c>
      <c r="O9" s="224">
        <v>5.0999999999999996</v>
      </c>
      <c r="P9" s="224">
        <v>1.72</v>
      </c>
      <c r="Q9" s="229">
        <v>787.5</v>
      </c>
      <c r="S9" s="223">
        <v>43181</v>
      </c>
      <c r="T9" s="238">
        <v>288585</v>
      </c>
      <c r="U9" s="238">
        <v>170056</v>
      </c>
      <c r="V9" s="238">
        <v>74365</v>
      </c>
      <c r="W9" s="238">
        <v>1265316</v>
      </c>
      <c r="X9" s="238">
        <v>595752</v>
      </c>
      <c r="Y9" s="238">
        <v>2749274</v>
      </c>
      <c r="Z9" s="238">
        <v>1897546</v>
      </c>
      <c r="AA9" s="238">
        <v>10594685</v>
      </c>
      <c r="AB9" s="238">
        <v>5107720</v>
      </c>
      <c r="AC9" s="238">
        <v>164590</v>
      </c>
      <c r="AD9" s="238">
        <v>20984</v>
      </c>
      <c r="AE9" s="238">
        <v>4252763</v>
      </c>
      <c r="AF9" s="238">
        <v>1802882</v>
      </c>
      <c r="AG9" s="238">
        <v>416193</v>
      </c>
      <c r="AH9" s="238">
        <v>14872</v>
      </c>
      <c r="AI9" s="236">
        <v>59123489.229999997</v>
      </c>
    </row>
    <row r="10" spans="1:35" x14ac:dyDescent="0.25">
      <c r="A10" s="223">
        <v>43182</v>
      </c>
      <c r="B10" s="224">
        <v>8.7100000000000009</v>
      </c>
      <c r="C10" s="224">
        <v>6.31</v>
      </c>
      <c r="D10" s="224">
        <v>16.059999999999999</v>
      </c>
      <c r="E10" s="224">
        <v>16.600000000000001</v>
      </c>
      <c r="F10" s="224">
        <v>20.25</v>
      </c>
      <c r="G10" s="224">
        <v>18.559999999999999</v>
      </c>
      <c r="H10" s="224">
        <v>15.06</v>
      </c>
      <c r="I10" s="224">
        <v>8.9</v>
      </c>
      <c r="J10" s="224">
        <v>9.6649999999999991</v>
      </c>
      <c r="K10" s="224">
        <v>9.06</v>
      </c>
      <c r="L10" s="224">
        <v>4.37</v>
      </c>
      <c r="M10" s="224">
        <v>11</v>
      </c>
      <c r="N10" s="224">
        <v>28.39</v>
      </c>
      <c r="O10" s="224">
        <v>5.09</v>
      </c>
      <c r="P10" s="224">
        <v>1.7350000000000001</v>
      </c>
      <c r="Q10" s="229">
        <v>785.72</v>
      </c>
      <c r="S10" s="223">
        <v>43182</v>
      </c>
      <c r="T10" s="238">
        <v>309474</v>
      </c>
      <c r="U10" s="238">
        <v>235648</v>
      </c>
      <c r="V10" s="238">
        <v>111598</v>
      </c>
      <c r="W10" s="238">
        <v>1245850</v>
      </c>
      <c r="X10" s="238">
        <v>6486906</v>
      </c>
      <c r="Y10" s="238">
        <v>1110229</v>
      </c>
      <c r="Z10" s="238">
        <v>2028914</v>
      </c>
      <c r="AA10" s="238">
        <v>5762286</v>
      </c>
      <c r="AB10" s="238">
        <v>2626234</v>
      </c>
      <c r="AC10" s="238">
        <v>173494</v>
      </c>
      <c r="AD10" s="238">
        <v>26378</v>
      </c>
      <c r="AE10" s="238">
        <v>5539579</v>
      </c>
      <c r="AF10" s="238">
        <v>2573545</v>
      </c>
      <c r="AG10" s="238">
        <v>203837</v>
      </c>
      <c r="AH10" s="238">
        <v>32183</v>
      </c>
      <c r="AI10" s="236">
        <v>45587826.310000002</v>
      </c>
    </row>
    <row r="11" spans="1:35" x14ac:dyDescent="0.25">
      <c r="A11" s="223">
        <v>43185</v>
      </c>
      <c r="B11" s="224">
        <v>8.7200000000000006</v>
      </c>
      <c r="C11" s="224">
        <v>6.37</v>
      </c>
      <c r="D11" s="224">
        <v>16.2</v>
      </c>
      <c r="E11" s="224">
        <v>16.239999999999998</v>
      </c>
      <c r="F11" s="224">
        <v>20.350000000000001</v>
      </c>
      <c r="G11" s="224">
        <v>18.46</v>
      </c>
      <c r="H11" s="224">
        <v>14.9</v>
      </c>
      <c r="I11" s="224">
        <v>9</v>
      </c>
      <c r="J11" s="224">
        <v>9.6950000000000003</v>
      </c>
      <c r="K11" s="224">
        <v>8.9700000000000006</v>
      </c>
      <c r="L11" s="224">
        <v>4.2699999999999996</v>
      </c>
      <c r="M11" s="224">
        <v>11.4</v>
      </c>
      <c r="N11" s="224">
        <v>28.5</v>
      </c>
      <c r="O11" s="224">
        <v>5.14</v>
      </c>
      <c r="P11" s="224">
        <v>1.7</v>
      </c>
      <c r="Q11" s="229">
        <v>790.05</v>
      </c>
      <c r="S11" s="223">
        <v>43185</v>
      </c>
      <c r="T11" s="238">
        <v>222484</v>
      </c>
      <c r="U11" s="238">
        <v>234956</v>
      </c>
      <c r="V11" s="238">
        <v>18566</v>
      </c>
      <c r="W11" s="238">
        <v>650919</v>
      </c>
      <c r="X11" s="238">
        <v>3875432</v>
      </c>
      <c r="Y11" s="238">
        <v>1836216</v>
      </c>
      <c r="Z11" s="238">
        <v>765390</v>
      </c>
      <c r="AA11" s="238">
        <v>3888299</v>
      </c>
      <c r="AB11" s="238">
        <v>2573616</v>
      </c>
      <c r="AC11" s="238">
        <v>195343</v>
      </c>
      <c r="AD11" s="238">
        <v>29383</v>
      </c>
      <c r="AE11" s="238">
        <v>3871261</v>
      </c>
      <c r="AF11" s="238">
        <v>318426</v>
      </c>
      <c r="AG11" s="238">
        <v>130026</v>
      </c>
      <c r="AH11" s="238">
        <v>127052</v>
      </c>
      <c r="AI11" s="236">
        <v>32748487.52</v>
      </c>
    </row>
    <row r="12" spans="1:35" x14ac:dyDescent="0.25">
      <c r="A12" s="223">
        <v>43186</v>
      </c>
      <c r="B12" s="224">
        <v>8.9</v>
      </c>
      <c r="C12" s="224">
        <v>6.4</v>
      </c>
      <c r="D12" s="224">
        <v>16.399999999999999</v>
      </c>
      <c r="E12" s="224">
        <v>16.3</v>
      </c>
      <c r="F12" s="224">
        <v>20.5</v>
      </c>
      <c r="G12" s="224">
        <v>18.559999999999999</v>
      </c>
      <c r="H12" s="224">
        <v>15.16</v>
      </c>
      <c r="I12" s="224">
        <v>9.0500000000000007</v>
      </c>
      <c r="J12" s="224">
        <v>9.92</v>
      </c>
      <c r="K12" s="224">
        <v>9.15</v>
      </c>
      <c r="L12" s="224">
        <v>4.29</v>
      </c>
      <c r="M12" s="224">
        <v>11.28</v>
      </c>
      <c r="N12" s="224">
        <v>28.73</v>
      </c>
      <c r="O12" s="224">
        <v>5.18</v>
      </c>
      <c r="P12" s="224">
        <v>1.69</v>
      </c>
      <c r="Q12" s="229">
        <v>794.56</v>
      </c>
      <c r="S12" s="223">
        <v>43186</v>
      </c>
      <c r="T12" s="238">
        <v>1213492</v>
      </c>
      <c r="U12" s="238">
        <v>257151</v>
      </c>
      <c r="V12" s="238">
        <v>45922</v>
      </c>
      <c r="W12" s="238">
        <v>1086808</v>
      </c>
      <c r="X12" s="238">
        <v>909264</v>
      </c>
      <c r="Y12" s="238">
        <v>2514772</v>
      </c>
      <c r="Z12" s="238">
        <v>1327018</v>
      </c>
      <c r="AA12" s="238">
        <v>2946020</v>
      </c>
      <c r="AB12" s="238">
        <v>3994080</v>
      </c>
      <c r="AC12" s="238">
        <v>460051</v>
      </c>
      <c r="AD12" s="238">
        <v>23522</v>
      </c>
      <c r="AE12" s="238">
        <v>4859136</v>
      </c>
      <c r="AF12" s="238">
        <v>333598</v>
      </c>
      <c r="AG12" s="238">
        <v>210203</v>
      </c>
      <c r="AH12" s="238">
        <v>48666</v>
      </c>
      <c r="AI12" s="236">
        <v>42902086.289999999</v>
      </c>
    </row>
    <row r="13" spans="1:35" x14ac:dyDescent="0.25">
      <c r="A13" s="223">
        <v>43187</v>
      </c>
      <c r="B13" s="224">
        <v>8.8000000000000007</v>
      </c>
      <c r="C13" s="224">
        <v>6.4</v>
      </c>
      <c r="D13" s="224">
        <v>16.34</v>
      </c>
      <c r="E13" s="224">
        <v>16.28</v>
      </c>
      <c r="F13" s="224">
        <v>20.399999999999999</v>
      </c>
      <c r="G13" s="224">
        <v>18.7</v>
      </c>
      <c r="H13" s="224">
        <v>15</v>
      </c>
      <c r="I13" s="224">
        <v>9</v>
      </c>
      <c r="J13" s="224">
        <v>9.6</v>
      </c>
      <c r="K13" s="224">
        <v>9.11</v>
      </c>
      <c r="L13" s="224">
        <v>4.3499999999999996</v>
      </c>
      <c r="M13" s="224">
        <v>11.12</v>
      </c>
      <c r="N13" s="224">
        <v>29.5</v>
      </c>
      <c r="O13" s="224">
        <v>5.16</v>
      </c>
      <c r="P13" s="224">
        <v>1.69</v>
      </c>
      <c r="Q13" s="229">
        <v>790.8</v>
      </c>
      <c r="S13" s="223">
        <v>43187</v>
      </c>
      <c r="T13" s="238">
        <v>207674</v>
      </c>
      <c r="U13" s="238">
        <v>161738</v>
      </c>
      <c r="V13" s="238">
        <v>71012</v>
      </c>
      <c r="W13" s="238">
        <v>733777</v>
      </c>
      <c r="X13" s="238">
        <v>2024191</v>
      </c>
      <c r="Y13" s="238">
        <v>500489</v>
      </c>
      <c r="Z13" s="238">
        <v>2058103</v>
      </c>
      <c r="AA13" s="238">
        <v>3364123</v>
      </c>
      <c r="AB13" s="238">
        <v>4439650</v>
      </c>
      <c r="AC13" s="238">
        <v>139620</v>
      </c>
      <c r="AD13" s="238">
        <v>43257</v>
      </c>
      <c r="AE13" s="238">
        <v>3307243</v>
      </c>
      <c r="AF13" s="238">
        <v>1238407</v>
      </c>
      <c r="AG13" s="238">
        <v>236183</v>
      </c>
      <c r="AH13" s="238">
        <v>5851</v>
      </c>
      <c r="AI13" s="236">
        <v>42208311.539999999</v>
      </c>
    </row>
    <row r="14" spans="1:35" x14ac:dyDescent="0.25">
      <c r="A14" s="223">
        <v>43188</v>
      </c>
      <c r="B14" s="224">
        <v>8.85</v>
      </c>
      <c r="C14" s="224">
        <v>6.39</v>
      </c>
      <c r="D14" s="224">
        <v>16.260000000000002</v>
      </c>
      <c r="E14" s="224">
        <v>15.84</v>
      </c>
      <c r="F14" s="224">
        <v>20.149999999999999</v>
      </c>
      <c r="G14" s="224">
        <v>18.28</v>
      </c>
      <c r="H14" s="224">
        <v>14.5</v>
      </c>
      <c r="I14" s="224">
        <v>8.6999999999999993</v>
      </c>
      <c r="J14" s="224">
        <v>9.2899999999999991</v>
      </c>
      <c r="K14" s="224">
        <v>8.93</v>
      </c>
      <c r="L14" s="224">
        <v>4.3</v>
      </c>
      <c r="M14" s="224">
        <v>10.98</v>
      </c>
      <c r="N14" s="224">
        <v>29.89</v>
      </c>
      <c r="O14" s="224">
        <v>4.9800000000000004</v>
      </c>
      <c r="P14" s="224">
        <v>1.68</v>
      </c>
      <c r="Q14" s="229">
        <v>780.5</v>
      </c>
      <c r="S14" s="223">
        <v>43188</v>
      </c>
      <c r="T14" s="238">
        <v>268370</v>
      </c>
      <c r="U14" s="238">
        <v>175163</v>
      </c>
      <c r="V14" s="238">
        <v>151827</v>
      </c>
      <c r="W14" s="238">
        <v>827375</v>
      </c>
      <c r="X14" s="238">
        <v>1672566</v>
      </c>
      <c r="Y14" s="238">
        <v>1573177</v>
      </c>
      <c r="Z14" s="238">
        <v>967524</v>
      </c>
      <c r="AA14" s="238">
        <v>3384516</v>
      </c>
      <c r="AB14" s="238">
        <v>5530350</v>
      </c>
      <c r="AC14" s="238">
        <v>168572</v>
      </c>
      <c r="AD14" s="238">
        <v>33592</v>
      </c>
      <c r="AE14" s="238">
        <v>5189357</v>
      </c>
      <c r="AF14" s="238">
        <v>733813</v>
      </c>
      <c r="AG14" s="238">
        <v>251013</v>
      </c>
      <c r="AH14" s="238">
        <v>18109</v>
      </c>
      <c r="AI14" s="236">
        <v>57102588.450000003</v>
      </c>
    </row>
    <row r="15" spans="1:35" x14ac:dyDescent="0.25">
      <c r="A15" s="223">
        <v>43193</v>
      </c>
      <c r="B15" s="224">
        <v>8.9499999999999993</v>
      </c>
      <c r="C15" s="224">
        <v>6.25</v>
      </c>
      <c r="D15" s="224">
        <v>16</v>
      </c>
      <c r="E15" s="224">
        <v>15.86</v>
      </c>
      <c r="F15" s="224">
        <v>20.350000000000001</v>
      </c>
      <c r="G15" s="224">
        <v>18.2</v>
      </c>
      <c r="H15" s="224">
        <v>14.52</v>
      </c>
      <c r="I15" s="224">
        <v>8.77</v>
      </c>
      <c r="J15" s="224">
        <v>9</v>
      </c>
      <c r="K15" s="224">
        <v>8.92</v>
      </c>
      <c r="L15" s="224">
        <v>4.2300000000000004</v>
      </c>
      <c r="M15" s="224">
        <v>10.75</v>
      </c>
      <c r="N15" s="224">
        <v>30.15</v>
      </c>
      <c r="O15" s="224">
        <v>4.9400000000000004</v>
      </c>
      <c r="P15" s="224">
        <v>1.67</v>
      </c>
      <c r="Q15" s="229">
        <v>779.45</v>
      </c>
      <c r="S15" s="223">
        <v>43193</v>
      </c>
      <c r="T15" s="238">
        <v>462616</v>
      </c>
      <c r="U15" s="238">
        <v>296503</v>
      </c>
      <c r="V15" s="238">
        <v>114000</v>
      </c>
      <c r="W15" s="238">
        <v>458159</v>
      </c>
      <c r="X15" s="238">
        <v>639642</v>
      </c>
      <c r="Y15" s="238">
        <v>1544378</v>
      </c>
      <c r="Z15" s="238">
        <v>687326</v>
      </c>
      <c r="AA15" s="238">
        <v>3602622</v>
      </c>
      <c r="AB15" s="238">
        <v>6093109</v>
      </c>
      <c r="AC15" s="238">
        <v>122256</v>
      </c>
      <c r="AD15" s="238">
        <v>20315</v>
      </c>
      <c r="AE15" s="238">
        <v>3961318</v>
      </c>
      <c r="AF15" s="238">
        <v>867519</v>
      </c>
      <c r="AG15" s="238">
        <v>385905</v>
      </c>
      <c r="AH15" s="238">
        <v>12574</v>
      </c>
      <c r="AI15" s="236">
        <v>40984252.43</v>
      </c>
    </row>
    <row r="16" spans="1:35" x14ac:dyDescent="0.25">
      <c r="A16" s="223">
        <v>43194</v>
      </c>
      <c r="B16" s="224">
        <v>8.9600000000000009</v>
      </c>
      <c r="C16" s="224">
        <v>6.26</v>
      </c>
      <c r="D16" s="224">
        <v>15.66</v>
      </c>
      <c r="E16" s="224">
        <v>15.9</v>
      </c>
      <c r="F16" s="224">
        <v>20.75</v>
      </c>
      <c r="G16" s="224">
        <v>18.399999999999999</v>
      </c>
      <c r="H16" s="224">
        <v>14.56</v>
      </c>
      <c r="I16" s="224">
        <v>8.7200000000000006</v>
      </c>
      <c r="J16" s="224">
        <v>9</v>
      </c>
      <c r="K16" s="224">
        <v>9.1</v>
      </c>
      <c r="L16" s="224">
        <v>4.26</v>
      </c>
      <c r="M16" s="224">
        <v>10.8</v>
      </c>
      <c r="N16" s="224">
        <v>29.94</v>
      </c>
      <c r="O16" s="224">
        <v>4.88</v>
      </c>
      <c r="P16" s="224">
        <v>1.67</v>
      </c>
      <c r="Q16" s="229">
        <v>781.14</v>
      </c>
      <c r="S16" s="223">
        <v>43194</v>
      </c>
      <c r="T16" s="238">
        <v>1236865</v>
      </c>
      <c r="U16" s="238">
        <v>140170</v>
      </c>
      <c r="V16" s="238">
        <v>100413</v>
      </c>
      <c r="W16" s="238">
        <v>304374</v>
      </c>
      <c r="X16" s="238">
        <v>273010</v>
      </c>
      <c r="Y16" s="238">
        <v>880567</v>
      </c>
      <c r="Z16" s="238">
        <v>1144227</v>
      </c>
      <c r="AA16" s="238">
        <v>2283883</v>
      </c>
      <c r="AB16" s="238">
        <v>5096845</v>
      </c>
      <c r="AC16" s="238">
        <v>134957</v>
      </c>
      <c r="AD16" s="238">
        <v>31344</v>
      </c>
      <c r="AE16" s="238">
        <v>3787518</v>
      </c>
      <c r="AF16" s="238">
        <v>595925</v>
      </c>
      <c r="AG16" s="238">
        <v>424173</v>
      </c>
      <c r="AH16" s="238">
        <v>4175</v>
      </c>
      <c r="AI16" s="236">
        <v>32557539.34</v>
      </c>
    </row>
    <row r="17" spans="1:35" x14ac:dyDescent="0.25">
      <c r="A17" s="223">
        <v>43195</v>
      </c>
      <c r="B17" s="224">
        <v>9.0500000000000007</v>
      </c>
      <c r="C17" s="224">
        <v>6.48</v>
      </c>
      <c r="D17" s="224">
        <v>16</v>
      </c>
      <c r="E17" s="224">
        <v>16.62</v>
      </c>
      <c r="F17" s="224">
        <v>21</v>
      </c>
      <c r="G17" s="224">
        <v>18.48</v>
      </c>
      <c r="H17" s="224">
        <v>14.84</v>
      </c>
      <c r="I17" s="224">
        <v>9</v>
      </c>
      <c r="J17" s="224">
        <v>9.1999999999999993</v>
      </c>
      <c r="K17" s="224">
        <v>9.34</v>
      </c>
      <c r="L17" s="224">
        <v>4.2</v>
      </c>
      <c r="M17" s="224">
        <v>11.03</v>
      </c>
      <c r="N17" s="224">
        <v>30.27</v>
      </c>
      <c r="O17" s="224">
        <v>5.03</v>
      </c>
      <c r="P17" s="224">
        <v>1.7050000000000001</v>
      </c>
      <c r="Q17" s="229">
        <v>801.14</v>
      </c>
      <c r="S17" s="223">
        <v>43195</v>
      </c>
      <c r="T17" s="238">
        <v>177632</v>
      </c>
      <c r="U17" s="238">
        <v>140186</v>
      </c>
      <c r="V17" s="238">
        <v>50011</v>
      </c>
      <c r="W17" s="238">
        <v>870397</v>
      </c>
      <c r="X17" s="238">
        <v>470111</v>
      </c>
      <c r="Y17" s="238">
        <v>458607</v>
      </c>
      <c r="Z17" s="238">
        <v>1275106</v>
      </c>
      <c r="AA17" s="238">
        <v>3117965</v>
      </c>
      <c r="AB17" s="238">
        <v>6313080</v>
      </c>
      <c r="AC17" s="238">
        <v>288845</v>
      </c>
      <c r="AD17" s="238">
        <v>32214</v>
      </c>
      <c r="AE17" s="238">
        <v>6061223</v>
      </c>
      <c r="AF17" s="238">
        <v>371725</v>
      </c>
      <c r="AG17" s="238">
        <v>215641</v>
      </c>
      <c r="AH17" s="238">
        <v>7100</v>
      </c>
      <c r="AI17" s="236">
        <v>44317021.380000003</v>
      </c>
    </row>
    <row r="18" spans="1:35" x14ac:dyDescent="0.25">
      <c r="A18" s="223">
        <v>43200</v>
      </c>
      <c r="B18" s="224">
        <v>8.9</v>
      </c>
      <c r="C18" s="224">
        <v>6.58</v>
      </c>
      <c r="D18" s="224">
        <v>16</v>
      </c>
      <c r="E18" s="224">
        <v>16.98</v>
      </c>
      <c r="F18" s="224">
        <v>21.05</v>
      </c>
      <c r="G18" s="224">
        <v>18.8</v>
      </c>
      <c r="H18" s="224">
        <v>14.98</v>
      </c>
      <c r="I18" s="224">
        <v>9.36</v>
      </c>
      <c r="J18" s="224">
        <v>9.4</v>
      </c>
      <c r="K18" s="224">
        <v>9.3000000000000007</v>
      </c>
      <c r="L18" s="224">
        <v>4.22</v>
      </c>
      <c r="M18" s="224">
        <v>11.28</v>
      </c>
      <c r="N18" s="224">
        <v>30</v>
      </c>
      <c r="O18" s="224">
        <v>5.15</v>
      </c>
      <c r="P18" s="224">
        <v>1.7</v>
      </c>
      <c r="Q18" s="229">
        <v>810.54</v>
      </c>
      <c r="S18" s="223">
        <v>43200</v>
      </c>
      <c r="T18" s="238">
        <v>178406</v>
      </c>
      <c r="U18" s="238">
        <v>306812</v>
      </c>
      <c r="V18" s="238">
        <v>162947</v>
      </c>
      <c r="W18" s="238">
        <v>1290299</v>
      </c>
      <c r="X18" s="238">
        <v>868654</v>
      </c>
      <c r="Y18" s="238">
        <v>1694584</v>
      </c>
      <c r="Z18" s="238">
        <v>2368316</v>
      </c>
      <c r="AA18" s="238">
        <v>7147908</v>
      </c>
      <c r="AB18" s="238">
        <v>7534974</v>
      </c>
      <c r="AC18" s="238">
        <v>8033671</v>
      </c>
      <c r="AD18" s="238">
        <v>19413</v>
      </c>
      <c r="AE18" s="238">
        <v>8448147</v>
      </c>
      <c r="AF18" s="238">
        <v>950279</v>
      </c>
      <c r="AG18" s="238">
        <v>288209</v>
      </c>
      <c r="AH18" s="238">
        <v>42303</v>
      </c>
      <c r="AI18" s="236">
        <v>57887187.340000004</v>
      </c>
    </row>
    <row r="19" spans="1:35" x14ac:dyDescent="0.25">
      <c r="A19" s="223">
        <v>43201</v>
      </c>
      <c r="B19" s="224">
        <v>8.85</v>
      </c>
      <c r="C19" s="224">
        <v>6.55</v>
      </c>
      <c r="D19" s="224">
        <v>15.6</v>
      </c>
      <c r="E19" s="224">
        <v>17.059999999999999</v>
      </c>
      <c r="F19" s="224">
        <v>20.95</v>
      </c>
      <c r="G19" s="224">
        <v>18.3</v>
      </c>
      <c r="H19" s="224">
        <v>14.98</v>
      </c>
      <c r="I19" s="224">
        <v>9.56</v>
      </c>
      <c r="J19" s="224">
        <v>9.44</v>
      </c>
      <c r="K19" s="224">
        <v>9.14</v>
      </c>
      <c r="L19" s="224">
        <v>4.1900000000000004</v>
      </c>
      <c r="M19" s="224">
        <v>11.24</v>
      </c>
      <c r="N19" s="224">
        <v>29.2</v>
      </c>
      <c r="O19" s="224">
        <v>5.03</v>
      </c>
      <c r="P19" s="224">
        <v>1.6950000000000001</v>
      </c>
      <c r="Q19" s="229">
        <v>799.31</v>
      </c>
      <c r="S19" s="223">
        <v>43201</v>
      </c>
      <c r="T19" s="238">
        <v>567437</v>
      </c>
      <c r="U19" s="238">
        <v>166940</v>
      </c>
      <c r="V19" s="238">
        <v>166490</v>
      </c>
      <c r="W19" s="238">
        <v>932933</v>
      </c>
      <c r="X19" s="238">
        <v>823733</v>
      </c>
      <c r="Y19" s="238">
        <v>1356155</v>
      </c>
      <c r="Z19" s="238">
        <v>1073065</v>
      </c>
      <c r="AA19" s="238">
        <v>8673632</v>
      </c>
      <c r="AB19" s="238">
        <v>2990733</v>
      </c>
      <c r="AC19" s="238">
        <v>392511</v>
      </c>
      <c r="AD19" s="238">
        <v>34372</v>
      </c>
      <c r="AE19" s="238">
        <v>6054100</v>
      </c>
      <c r="AF19" s="238">
        <v>1126439</v>
      </c>
      <c r="AG19" s="238">
        <v>2322660</v>
      </c>
      <c r="AH19" s="238">
        <v>32899</v>
      </c>
      <c r="AI19" s="236">
        <v>41720710.490000002</v>
      </c>
    </row>
    <row r="20" spans="1:35" x14ac:dyDescent="0.25">
      <c r="A20" s="223">
        <v>43202</v>
      </c>
      <c r="B20" s="224">
        <v>9.1999999999999993</v>
      </c>
      <c r="C20" s="224">
        <v>6.67</v>
      </c>
      <c r="D20" s="224">
        <v>15.6</v>
      </c>
      <c r="E20" s="224">
        <v>17</v>
      </c>
      <c r="F20" s="224">
        <v>21</v>
      </c>
      <c r="G20" s="224">
        <v>18.66</v>
      </c>
      <c r="H20" s="224">
        <v>15.4</v>
      </c>
      <c r="I20" s="224">
        <v>9.58</v>
      </c>
      <c r="J20" s="224">
        <v>9.5500000000000007</v>
      </c>
      <c r="K20" s="224">
        <v>9.0500000000000007</v>
      </c>
      <c r="L20" s="224">
        <v>4.5599999999999996</v>
      </c>
      <c r="M20" s="224">
        <v>11.27</v>
      </c>
      <c r="N20" s="224">
        <v>28.94</v>
      </c>
      <c r="O20" s="224">
        <v>5.12</v>
      </c>
      <c r="P20" s="224">
        <v>1.71</v>
      </c>
      <c r="Q20" s="229">
        <v>806.08</v>
      </c>
      <c r="S20" s="223">
        <v>43202</v>
      </c>
      <c r="T20" s="238">
        <v>755271</v>
      </c>
      <c r="U20" s="238">
        <v>299748</v>
      </c>
      <c r="V20" s="238">
        <v>67473</v>
      </c>
      <c r="W20" s="238">
        <v>935525</v>
      </c>
      <c r="X20" s="238">
        <v>608044</v>
      </c>
      <c r="Y20" s="238">
        <v>2285316</v>
      </c>
      <c r="Z20" s="238">
        <v>2756230</v>
      </c>
      <c r="AA20" s="238">
        <v>4339186</v>
      </c>
      <c r="AB20" s="238">
        <v>2967005</v>
      </c>
      <c r="AC20" s="238">
        <v>392409</v>
      </c>
      <c r="AD20" s="238">
        <v>32012</v>
      </c>
      <c r="AE20" s="238">
        <v>10512589</v>
      </c>
      <c r="AF20" s="238">
        <v>376651</v>
      </c>
      <c r="AG20" s="238">
        <v>616040</v>
      </c>
      <c r="AH20" s="238">
        <v>5686</v>
      </c>
      <c r="AI20" s="236">
        <v>47817511.869999997</v>
      </c>
    </row>
    <row r="21" spans="1:35" x14ac:dyDescent="0.25">
      <c r="A21" s="223">
        <v>43203</v>
      </c>
      <c r="B21" s="224">
        <v>9.25</v>
      </c>
      <c r="C21" s="224">
        <v>6.6</v>
      </c>
      <c r="D21" s="224">
        <v>15.7</v>
      </c>
      <c r="E21" s="224">
        <v>16.600000000000001</v>
      </c>
      <c r="F21" s="224">
        <v>21.25</v>
      </c>
      <c r="G21" s="224">
        <v>18.38</v>
      </c>
      <c r="H21" s="224">
        <v>15</v>
      </c>
      <c r="I21" s="224">
        <v>9.6999999999999993</v>
      </c>
      <c r="J21" s="224">
        <v>9.42</v>
      </c>
      <c r="K21" s="224">
        <v>9.1</v>
      </c>
      <c r="L21" s="224">
        <v>4.5</v>
      </c>
      <c r="M21" s="224">
        <v>11.27</v>
      </c>
      <c r="N21" s="224">
        <v>30.45</v>
      </c>
      <c r="O21" s="224">
        <v>5.12</v>
      </c>
      <c r="P21" s="224">
        <v>1.72</v>
      </c>
      <c r="Q21" s="229">
        <v>810.93</v>
      </c>
      <c r="S21" s="223">
        <v>43203</v>
      </c>
      <c r="T21" s="238">
        <v>119660</v>
      </c>
      <c r="U21" s="238">
        <v>138133</v>
      </c>
      <c r="V21" s="238">
        <v>66865</v>
      </c>
      <c r="W21" s="238">
        <v>621020</v>
      </c>
      <c r="X21" s="238">
        <v>469471</v>
      </c>
      <c r="Y21" s="238">
        <v>773169</v>
      </c>
      <c r="Z21" s="238">
        <v>1265700</v>
      </c>
      <c r="AA21" s="238">
        <v>3536816</v>
      </c>
      <c r="AB21" s="238">
        <v>2209928</v>
      </c>
      <c r="AC21" s="238">
        <v>400086</v>
      </c>
      <c r="AD21" s="238">
        <v>15421</v>
      </c>
      <c r="AE21" s="238">
        <v>7564285</v>
      </c>
      <c r="AF21" s="238">
        <v>396726</v>
      </c>
      <c r="AG21" s="238">
        <v>424139</v>
      </c>
      <c r="AH21" s="238">
        <v>5622</v>
      </c>
      <c r="AI21" s="236">
        <v>40072677.909999996</v>
      </c>
    </row>
    <row r="22" spans="1:35" x14ac:dyDescent="0.25">
      <c r="A22" s="223">
        <v>43206</v>
      </c>
      <c r="B22" s="224">
        <v>9.0500000000000007</v>
      </c>
      <c r="C22" s="224">
        <v>6.64</v>
      </c>
      <c r="D22" s="224">
        <v>15.9</v>
      </c>
      <c r="E22" s="224">
        <v>16.579999999999998</v>
      </c>
      <c r="F22" s="224">
        <v>21.15</v>
      </c>
      <c r="G22" s="224">
        <v>18.28</v>
      </c>
      <c r="H22" s="224">
        <v>15.1</v>
      </c>
      <c r="I22" s="224">
        <v>9.65</v>
      </c>
      <c r="J22" s="224">
        <v>9.44</v>
      </c>
      <c r="K22" s="224">
        <v>9.1300000000000008</v>
      </c>
      <c r="L22" s="224">
        <v>4.5</v>
      </c>
      <c r="M22" s="224">
        <v>11.27</v>
      </c>
      <c r="N22" s="224">
        <v>28.74</v>
      </c>
      <c r="O22" s="224">
        <v>5.12</v>
      </c>
      <c r="P22" s="224">
        <v>1.72</v>
      </c>
      <c r="Q22" s="229">
        <v>820.88</v>
      </c>
      <c r="S22" s="223">
        <v>43206</v>
      </c>
      <c r="T22" s="238">
        <v>261857</v>
      </c>
      <c r="U22" s="238">
        <v>365195</v>
      </c>
      <c r="V22" s="238">
        <v>85013</v>
      </c>
      <c r="W22" s="238">
        <v>1136047</v>
      </c>
      <c r="X22" s="238">
        <v>559646</v>
      </c>
      <c r="Y22" s="238">
        <v>2004728</v>
      </c>
      <c r="Z22" s="238">
        <v>908931</v>
      </c>
      <c r="AA22" s="238">
        <v>1164363</v>
      </c>
      <c r="AB22" s="238">
        <v>3829722</v>
      </c>
      <c r="AC22" s="238">
        <v>316091</v>
      </c>
      <c r="AD22" s="238">
        <v>27068</v>
      </c>
      <c r="AE22" s="238">
        <v>3518680</v>
      </c>
      <c r="AF22" s="238">
        <v>1741469</v>
      </c>
      <c r="AG22" s="238">
        <v>344504</v>
      </c>
      <c r="AH22" s="238">
        <v>1679</v>
      </c>
      <c r="AI22" s="236">
        <v>65890142.039999999</v>
      </c>
    </row>
    <row r="23" spans="1:35" x14ac:dyDescent="0.25">
      <c r="A23" s="223">
        <v>43207</v>
      </c>
      <c r="B23" s="224">
        <v>9</v>
      </c>
      <c r="C23" s="224">
        <v>6.74</v>
      </c>
      <c r="D23" s="224">
        <v>16.48</v>
      </c>
      <c r="E23" s="224">
        <v>16.739999999999998</v>
      </c>
      <c r="F23" s="224">
        <v>21.85</v>
      </c>
      <c r="G23" s="224">
        <v>18.579999999999998</v>
      </c>
      <c r="H23" s="224">
        <v>15.12</v>
      </c>
      <c r="I23" s="224">
        <v>9.94</v>
      </c>
      <c r="J23" s="224">
        <v>9.6199999999999992</v>
      </c>
      <c r="K23" s="224">
        <v>9.27</v>
      </c>
      <c r="L23" s="224">
        <v>4.51</v>
      </c>
      <c r="M23" s="224">
        <v>11.4</v>
      </c>
      <c r="N23" s="224">
        <v>28.9</v>
      </c>
      <c r="O23" s="224">
        <v>5.18</v>
      </c>
      <c r="P23" s="224">
        <v>1.74</v>
      </c>
      <c r="Q23" s="229">
        <v>836.94</v>
      </c>
      <c r="S23" s="223">
        <v>43207</v>
      </c>
      <c r="T23" s="238">
        <v>185053</v>
      </c>
      <c r="U23" s="238">
        <v>306609</v>
      </c>
      <c r="V23" s="238">
        <v>359621</v>
      </c>
      <c r="W23" s="238">
        <v>1016197</v>
      </c>
      <c r="X23" s="238">
        <v>1182440</v>
      </c>
      <c r="Y23" s="238">
        <v>1844965</v>
      </c>
      <c r="Z23" s="238">
        <v>1689482</v>
      </c>
      <c r="AA23" s="238">
        <v>6983515</v>
      </c>
      <c r="AB23" s="238">
        <v>4024872</v>
      </c>
      <c r="AC23" s="238">
        <v>211468</v>
      </c>
      <c r="AD23" s="238">
        <v>28019</v>
      </c>
      <c r="AE23" s="238">
        <v>12539607</v>
      </c>
      <c r="AF23" s="238">
        <v>614269</v>
      </c>
      <c r="AG23" s="238">
        <v>343642</v>
      </c>
      <c r="AH23" s="238">
        <v>33449</v>
      </c>
      <c r="AI23" s="236">
        <v>75418807.209999993</v>
      </c>
    </row>
    <row r="24" spans="1:35" x14ac:dyDescent="0.25">
      <c r="A24" s="223">
        <v>43208</v>
      </c>
      <c r="B24" s="224">
        <v>9.1</v>
      </c>
      <c r="C24" s="224">
        <v>6.72</v>
      </c>
      <c r="D24" s="224">
        <v>16.600000000000001</v>
      </c>
      <c r="E24" s="224">
        <v>16.7</v>
      </c>
      <c r="F24" s="224">
        <v>21.6</v>
      </c>
      <c r="G24" s="224">
        <v>18.36</v>
      </c>
      <c r="H24" s="224">
        <v>15.2</v>
      </c>
      <c r="I24" s="224">
        <v>10.199999999999999</v>
      </c>
      <c r="J24" s="224">
        <v>9.75</v>
      </c>
      <c r="K24" s="224">
        <v>9.3000000000000007</v>
      </c>
      <c r="L24" s="224">
        <v>4.4000000000000004</v>
      </c>
      <c r="M24" s="224">
        <v>11.5</v>
      </c>
      <c r="N24" s="224">
        <v>28.58</v>
      </c>
      <c r="O24" s="224">
        <v>5.15</v>
      </c>
      <c r="P24" s="224">
        <v>1.7450000000000001</v>
      </c>
      <c r="Q24" s="229">
        <v>842.34</v>
      </c>
      <c r="S24" s="223">
        <v>43208</v>
      </c>
      <c r="T24" s="238">
        <v>133639</v>
      </c>
      <c r="U24" s="238">
        <v>205180</v>
      </c>
      <c r="V24" s="238">
        <v>308967</v>
      </c>
      <c r="W24" s="238">
        <v>1408853</v>
      </c>
      <c r="X24" s="238">
        <v>788182</v>
      </c>
      <c r="Y24" s="238">
        <v>3155582</v>
      </c>
      <c r="Z24" s="238">
        <v>1550970</v>
      </c>
      <c r="AA24" s="238">
        <v>5210113</v>
      </c>
      <c r="AB24" s="238">
        <v>2984660</v>
      </c>
      <c r="AC24" s="238">
        <v>355385</v>
      </c>
      <c r="AD24" s="238">
        <v>18447</v>
      </c>
      <c r="AE24" s="238">
        <v>5019699</v>
      </c>
      <c r="AF24" s="238">
        <v>697210</v>
      </c>
      <c r="AG24" s="238">
        <v>440663</v>
      </c>
      <c r="AH24" s="238">
        <v>232</v>
      </c>
      <c r="AI24" s="236">
        <v>64621220.390000001</v>
      </c>
    </row>
    <row r="25" spans="1:35" x14ac:dyDescent="0.25">
      <c r="A25" s="223">
        <v>43209</v>
      </c>
      <c r="B25" s="224">
        <v>9.17</v>
      </c>
      <c r="C25" s="224">
        <v>6.71</v>
      </c>
      <c r="D25" s="224">
        <v>16.78</v>
      </c>
      <c r="E25" s="224">
        <v>16.98</v>
      </c>
      <c r="F25" s="224">
        <v>21.95</v>
      </c>
      <c r="G25" s="224">
        <v>18.600000000000001</v>
      </c>
      <c r="H25" s="224">
        <v>15.38</v>
      </c>
      <c r="I25" s="224">
        <v>10.54</v>
      </c>
      <c r="J25" s="224">
        <v>9.8000000000000007</v>
      </c>
      <c r="K25" s="224">
        <v>9.26</v>
      </c>
      <c r="L25" s="224">
        <v>4.5199999999999996</v>
      </c>
      <c r="M25" s="224">
        <v>11.8</v>
      </c>
      <c r="N25" s="224">
        <v>28.64</v>
      </c>
      <c r="O25" s="224">
        <v>5.0999999999999996</v>
      </c>
      <c r="P25" s="224">
        <v>1.73</v>
      </c>
      <c r="Q25" s="229">
        <v>848.71</v>
      </c>
      <c r="S25" s="223">
        <v>43209</v>
      </c>
      <c r="T25" s="238">
        <v>106612</v>
      </c>
      <c r="U25" s="238">
        <v>293845</v>
      </c>
      <c r="V25" s="238">
        <v>190243</v>
      </c>
      <c r="W25" s="238">
        <v>2556213</v>
      </c>
      <c r="X25" s="238">
        <v>874715</v>
      </c>
      <c r="Y25" s="238">
        <v>2000487</v>
      </c>
      <c r="Z25" s="238">
        <v>1556710</v>
      </c>
      <c r="AA25" s="238">
        <v>8079723</v>
      </c>
      <c r="AB25" s="238">
        <v>3575452</v>
      </c>
      <c r="AC25" s="238">
        <v>202395</v>
      </c>
      <c r="AD25" s="238">
        <v>31940</v>
      </c>
      <c r="AE25" s="238">
        <v>7263015</v>
      </c>
      <c r="AF25" s="238">
        <v>982331</v>
      </c>
      <c r="AG25" s="238">
        <v>906834</v>
      </c>
      <c r="AH25" s="238">
        <v>5311</v>
      </c>
      <c r="AI25" s="236">
        <v>53919786.119999997</v>
      </c>
    </row>
    <row r="26" spans="1:35" x14ac:dyDescent="0.25">
      <c r="A26" s="223">
        <v>43210</v>
      </c>
      <c r="B26" s="224">
        <v>9.1199999999999992</v>
      </c>
      <c r="C26" s="224">
        <v>6.78</v>
      </c>
      <c r="D26" s="224">
        <v>16.579999999999998</v>
      </c>
      <c r="E26" s="224">
        <v>17.239999999999998</v>
      </c>
      <c r="F26" s="224">
        <v>21.75</v>
      </c>
      <c r="G26" s="224">
        <v>18.62</v>
      </c>
      <c r="H26" s="224">
        <v>15.44</v>
      </c>
      <c r="I26" s="224">
        <v>10.26</v>
      </c>
      <c r="J26" s="224">
        <v>9.7799999999999994</v>
      </c>
      <c r="K26" s="224">
        <v>9.36</v>
      </c>
      <c r="L26" s="224">
        <v>4.53</v>
      </c>
      <c r="M26" s="224">
        <v>11.68</v>
      </c>
      <c r="N26" s="224">
        <v>28.4</v>
      </c>
      <c r="O26" s="224">
        <v>5.0999999999999996</v>
      </c>
      <c r="P26" s="224">
        <v>1.73</v>
      </c>
      <c r="Q26" s="229">
        <v>844.7</v>
      </c>
      <c r="S26" s="223">
        <v>43210</v>
      </c>
      <c r="T26" s="238">
        <v>325225</v>
      </c>
      <c r="U26" s="238">
        <v>294309</v>
      </c>
      <c r="V26" s="238">
        <v>245020</v>
      </c>
      <c r="W26" s="238">
        <v>6006451</v>
      </c>
      <c r="X26" s="238">
        <v>1136322</v>
      </c>
      <c r="Y26" s="238">
        <v>2581505</v>
      </c>
      <c r="Z26" s="238">
        <v>1778762</v>
      </c>
      <c r="AA26" s="238">
        <v>5746724</v>
      </c>
      <c r="AB26" s="238">
        <v>2911308</v>
      </c>
      <c r="AC26" s="238">
        <v>516586</v>
      </c>
      <c r="AD26" s="238">
        <v>29631</v>
      </c>
      <c r="AE26" s="238">
        <v>11906269</v>
      </c>
      <c r="AF26" s="238">
        <v>2613319</v>
      </c>
      <c r="AG26" s="238">
        <v>703408</v>
      </c>
      <c r="AH26" s="238">
        <v>23708</v>
      </c>
      <c r="AI26" s="236">
        <v>54846627.609999999</v>
      </c>
    </row>
    <row r="27" spans="1:35" x14ac:dyDescent="0.25">
      <c r="A27" s="223">
        <v>43213</v>
      </c>
      <c r="B27" s="224">
        <v>9.1199999999999992</v>
      </c>
      <c r="C27" s="224">
        <v>6.7</v>
      </c>
      <c r="D27" s="224">
        <v>16.28</v>
      </c>
      <c r="E27" s="224">
        <v>17</v>
      </c>
      <c r="F27" s="224">
        <v>21.7</v>
      </c>
      <c r="G27" s="224">
        <v>19</v>
      </c>
      <c r="H27" s="224">
        <v>15.1</v>
      </c>
      <c r="I27" s="224">
        <v>9.86</v>
      </c>
      <c r="J27" s="224">
        <v>9.73</v>
      </c>
      <c r="K27" s="224">
        <v>9.1999999999999993</v>
      </c>
      <c r="L27" s="224">
        <v>4.49</v>
      </c>
      <c r="M27" s="224">
        <v>11.64</v>
      </c>
      <c r="N27" s="224">
        <v>28.2</v>
      </c>
      <c r="O27" s="224">
        <v>5.0999999999999996</v>
      </c>
      <c r="P27" s="224">
        <v>1.7250000000000001</v>
      </c>
      <c r="Q27" s="229">
        <v>838.63</v>
      </c>
      <c r="S27" s="223">
        <v>43213</v>
      </c>
      <c r="T27" s="238">
        <v>225651</v>
      </c>
      <c r="U27" s="238">
        <v>175509</v>
      </c>
      <c r="V27" s="238">
        <v>133762</v>
      </c>
      <c r="W27" s="238">
        <v>1940276</v>
      </c>
      <c r="X27" s="238">
        <v>215342</v>
      </c>
      <c r="Y27" s="238">
        <v>3462898</v>
      </c>
      <c r="Z27" s="238">
        <v>594041</v>
      </c>
      <c r="AA27" s="238">
        <v>5013456</v>
      </c>
      <c r="AB27" s="238">
        <v>1705320</v>
      </c>
      <c r="AC27" s="238">
        <v>293021</v>
      </c>
      <c r="AD27" s="238">
        <v>27045</v>
      </c>
      <c r="AE27" s="238">
        <v>7356676</v>
      </c>
      <c r="AF27" s="238">
        <v>497357</v>
      </c>
      <c r="AG27" s="238">
        <v>334730</v>
      </c>
      <c r="AH27" s="238">
        <v>10545</v>
      </c>
      <c r="AI27" s="236">
        <v>43546411.640000001</v>
      </c>
    </row>
    <row r="28" spans="1:35" x14ac:dyDescent="0.25">
      <c r="A28" s="223">
        <v>43214</v>
      </c>
      <c r="B28" s="224">
        <v>9.26</v>
      </c>
      <c r="C28" s="224">
        <v>6.69</v>
      </c>
      <c r="D28" s="224">
        <v>16.36</v>
      </c>
      <c r="E28" s="224">
        <v>16.54</v>
      </c>
      <c r="F28" s="224">
        <v>21.4</v>
      </c>
      <c r="G28" s="224">
        <v>19.04</v>
      </c>
      <c r="H28" s="224">
        <v>15.4</v>
      </c>
      <c r="I28" s="224">
        <v>9.9</v>
      </c>
      <c r="J28" s="224">
        <v>9.76</v>
      </c>
      <c r="K28" s="224">
        <v>9.27</v>
      </c>
      <c r="L28" s="224">
        <v>4.4000000000000004</v>
      </c>
      <c r="M28" s="224">
        <v>11.6</v>
      </c>
      <c r="N28" s="224">
        <v>28.44</v>
      </c>
      <c r="O28" s="224">
        <v>5.0999999999999996</v>
      </c>
      <c r="P28" s="224">
        <v>1.7350000000000001</v>
      </c>
      <c r="Q28" s="229">
        <v>837.53</v>
      </c>
      <c r="S28" s="223">
        <v>43214</v>
      </c>
      <c r="T28" s="238">
        <v>252089</v>
      </c>
      <c r="U28" s="238">
        <v>225695</v>
      </c>
      <c r="V28" s="238">
        <v>56828</v>
      </c>
      <c r="W28" s="238">
        <v>1420650</v>
      </c>
      <c r="X28" s="238">
        <v>332645</v>
      </c>
      <c r="Y28" s="238">
        <v>2325717</v>
      </c>
      <c r="Z28" s="238">
        <v>1066333</v>
      </c>
      <c r="AA28" s="238">
        <v>3840141</v>
      </c>
      <c r="AB28" s="238">
        <v>2783797</v>
      </c>
      <c r="AC28" s="238">
        <v>202349</v>
      </c>
      <c r="AD28" s="238">
        <v>30012</v>
      </c>
      <c r="AE28" s="238">
        <v>10149117</v>
      </c>
      <c r="AF28" s="238">
        <v>945317</v>
      </c>
      <c r="AG28" s="238">
        <v>203572</v>
      </c>
      <c r="AH28" s="238">
        <v>1428</v>
      </c>
      <c r="AI28" s="236">
        <v>42579122.479999997</v>
      </c>
    </row>
    <row r="29" spans="1:35" x14ac:dyDescent="0.25">
      <c r="A29" s="223">
        <v>43215</v>
      </c>
      <c r="B29" s="224">
        <v>9.1999999999999993</v>
      </c>
      <c r="C29" s="224">
        <v>6.65</v>
      </c>
      <c r="D29" s="224">
        <v>16.04</v>
      </c>
      <c r="E29" s="224">
        <v>16.399999999999999</v>
      </c>
      <c r="F29" s="224">
        <v>21.55</v>
      </c>
      <c r="G29" s="224">
        <v>18.739999999999998</v>
      </c>
      <c r="H29" s="224">
        <v>14.98</v>
      </c>
      <c r="I29" s="224">
        <v>9.81</v>
      </c>
      <c r="J29" s="224">
        <v>9.77</v>
      </c>
      <c r="K29" s="224">
        <v>9.11</v>
      </c>
      <c r="L29" s="224">
        <v>4.3600000000000003</v>
      </c>
      <c r="M29" s="224">
        <v>11.59</v>
      </c>
      <c r="N29" s="224">
        <v>27.73</v>
      </c>
      <c r="O29" s="224">
        <v>5.12</v>
      </c>
      <c r="P29" s="224">
        <v>1.71</v>
      </c>
      <c r="Q29" s="229">
        <v>825.93</v>
      </c>
      <c r="S29" s="223">
        <v>43215</v>
      </c>
      <c r="T29" s="238">
        <v>225101</v>
      </c>
      <c r="U29" s="238">
        <v>193467</v>
      </c>
      <c r="V29" s="238">
        <v>27426</v>
      </c>
      <c r="W29" s="238">
        <v>1220623</v>
      </c>
      <c r="X29" s="238">
        <v>1037661</v>
      </c>
      <c r="Y29" s="238">
        <v>1680130</v>
      </c>
      <c r="Z29" s="238">
        <v>1159348</v>
      </c>
      <c r="AA29" s="238">
        <v>2071646</v>
      </c>
      <c r="AB29" s="238">
        <v>2185175</v>
      </c>
      <c r="AC29" s="238">
        <v>180586</v>
      </c>
      <c r="AD29" s="238">
        <v>18700</v>
      </c>
      <c r="AE29" s="238">
        <v>5831542</v>
      </c>
      <c r="AF29" s="238">
        <v>1004881</v>
      </c>
      <c r="AG29" s="238">
        <v>258174</v>
      </c>
      <c r="AH29" s="238">
        <v>489</v>
      </c>
      <c r="AI29" s="236">
        <v>38542685.170000002</v>
      </c>
    </row>
    <row r="30" spans="1:35" x14ac:dyDescent="0.25">
      <c r="A30" s="223">
        <v>43216</v>
      </c>
      <c r="B30" s="224">
        <v>9.1300000000000008</v>
      </c>
      <c r="C30" s="224">
        <v>6.72</v>
      </c>
      <c r="D30" s="224">
        <v>16.079999999999998</v>
      </c>
      <c r="E30" s="224">
        <v>16.440000000000001</v>
      </c>
      <c r="F30" s="224">
        <v>21.85</v>
      </c>
      <c r="G30" s="224">
        <v>19.14</v>
      </c>
      <c r="H30" s="224">
        <v>15.14</v>
      </c>
      <c r="I30" s="224">
        <v>10.119999999999999</v>
      </c>
      <c r="J30" s="224">
        <v>9.8000000000000007</v>
      </c>
      <c r="K30" s="224">
        <v>9.1999999999999993</v>
      </c>
      <c r="L30" s="224">
        <v>4.32</v>
      </c>
      <c r="M30" s="224">
        <v>11.8</v>
      </c>
      <c r="N30" s="224">
        <v>28.04</v>
      </c>
      <c r="O30" s="224">
        <v>5.13</v>
      </c>
      <c r="P30" s="224">
        <v>1.6950000000000001</v>
      </c>
      <c r="Q30" s="229">
        <v>835.8</v>
      </c>
      <c r="S30" s="223">
        <v>43216</v>
      </c>
      <c r="T30" s="238">
        <v>197996</v>
      </c>
      <c r="U30" s="238">
        <v>200008</v>
      </c>
      <c r="V30" s="238">
        <v>103368</v>
      </c>
      <c r="W30" s="238">
        <v>1327325</v>
      </c>
      <c r="X30" s="238">
        <v>359832</v>
      </c>
      <c r="Y30" s="238">
        <v>725246</v>
      </c>
      <c r="Z30" s="238">
        <v>1382490</v>
      </c>
      <c r="AA30" s="238">
        <v>2469380</v>
      </c>
      <c r="AB30" s="238">
        <v>5048967</v>
      </c>
      <c r="AC30" s="238">
        <v>56636</v>
      </c>
      <c r="AD30" s="238">
        <v>35830</v>
      </c>
      <c r="AE30" s="238">
        <v>3654993</v>
      </c>
      <c r="AF30" s="238">
        <v>613510</v>
      </c>
      <c r="AG30" s="238">
        <v>595816</v>
      </c>
      <c r="AH30" s="238">
        <v>18971</v>
      </c>
      <c r="AI30" s="236">
        <v>38684210.060000002</v>
      </c>
    </row>
    <row r="31" spans="1:35" x14ac:dyDescent="0.25">
      <c r="A31" s="223">
        <v>43217</v>
      </c>
      <c r="B31" s="224">
        <v>9.1199999999999992</v>
      </c>
      <c r="C31" s="224">
        <v>6.74</v>
      </c>
      <c r="D31" s="224">
        <v>16.260000000000002</v>
      </c>
      <c r="E31" s="224">
        <v>15.6</v>
      </c>
      <c r="F31" s="224">
        <v>22.1</v>
      </c>
      <c r="G31" s="224">
        <v>19</v>
      </c>
      <c r="H31" s="224">
        <v>15.18</v>
      </c>
      <c r="I31" s="224">
        <v>10</v>
      </c>
      <c r="J31" s="224">
        <v>9.81</v>
      </c>
      <c r="K31" s="224">
        <v>9.3699999999999992</v>
      </c>
      <c r="L31" s="224">
        <v>4.32</v>
      </c>
      <c r="M31" s="224">
        <v>11.94</v>
      </c>
      <c r="N31" s="224">
        <v>27.98</v>
      </c>
      <c r="O31" s="224">
        <v>5.12</v>
      </c>
      <c r="P31" s="224">
        <v>1.71</v>
      </c>
      <c r="Q31" s="229">
        <v>849.26</v>
      </c>
      <c r="S31" s="223">
        <v>43217</v>
      </c>
      <c r="T31" s="238">
        <v>188667</v>
      </c>
      <c r="U31" s="238">
        <v>238857</v>
      </c>
      <c r="V31" s="238">
        <v>137179</v>
      </c>
      <c r="W31" s="238">
        <v>2832651</v>
      </c>
      <c r="X31" s="238">
        <v>884374</v>
      </c>
      <c r="Y31" s="238">
        <v>928538</v>
      </c>
      <c r="Z31" s="238">
        <v>882969</v>
      </c>
      <c r="AA31" s="238">
        <v>2797671</v>
      </c>
      <c r="AB31" s="238">
        <v>2448588</v>
      </c>
      <c r="AC31" s="238">
        <v>89077</v>
      </c>
      <c r="AD31" s="238">
        <v>26547</v>
      </c>
      <c r="AE31" s="238">
        <v>9895461</v>
      </c>
      <c r="AF31" s="238">
        <v>713437</v>
      </c>
      <c r="AG31" s="238">
        <v>563620</v>
      </c>
      <c r="AH31" s="238">
        <v>89620</v>
      </c>
      <c r="AI31" s="236">
        <v>51118705.25</v>
      </c>
    </row>
    <row r="32" spans="1:35" x14ac:dyDescent="0.25">
      <c r="A32" s="223">
        <v>43220</v>
      </c>
      <c r="B32" s="224">
        <v>9.1199999999999992</v>
      </c>
      <c r="C32" s="224">
        <v>6.69</v>
      </c>
      <c r="D32" s="224">
        <v>16.38</v>
      </c>
      <c r="E32" s="224">
        <v>15.7</v>
      </c>
      <c r="F32" s="224">
        <v>21.85</v>
      </c>
      <c r="G32" s="224">
        <v>19.78</v>
      </c>
      <c r="H32" s="224">
        <v>15.16</v>
      </c>
      <c r="I32" s="224">
        <v>10</v>
      </c>
      <c r="J32" s="224">
        <v>9.93</v>
      </c>
      <c r="K32" s="224">
        <v>9.35</v>
      </c>
      <c r="L32" s="224">
        <v>4.38</v>
      </c>
      <c r="M32" s="224">
        <v>12.05</v>
      </c>
      <c r="N32" s="224">
        <v>27.9</v>
      </c>
      <c r="O32" s="224">
        <v>5.12</v>
      </c>
      <c r="P32" s="224">
        <v>1.75</v>
      </c>
      <c r="Q32" s="229">
        <v>858.22</v>
      </c>
      <c r="S32" s="223">
        <v>43220</v>
      </c>
      <c r="T32" s="238">
        <v>486587</v>
      </c>
      <c r="U32" s="238">
        <v>504697</v>
      </c>
      <c r="V32" s="238">
        <v>55297</v>
      </c>
      <c r="W32" s="238">
        <v>1045160</v>
      </c>
      <c r="X32" s="238">
        <v>821566</v>
      </c>
      <c r="Y32" s="238">
        <v>3031211</v>
      </c>
      <c r="Z32" s="238">
        <v>2155751</v>
      </c>
      <c r="AA32" s="238">
        <v>4198493</v>
      </c>
      <c r="AB32" s="238">
        <v>6083910</v>
      </c>
      <c r="AC32" s="238">
        <v>230615</v>
      </c>
      <c r="AD32" s="238">
        <v>35957</v>
      </c>
      <c r="AE32" s="238">
        <v>6556902</v>
      </c>
      <c r="AF32" s="238">
        <v>1175315</v>
      </c>
      <c r="AG32" s="238">
        <v>547383</v>
      </c>
      <c r="AH32" s="238">
        <v>60202</v>
      </c>
      <c r="AI32" s="236">
        <v>77780581.859999999</v>
      </c>
    </row>
    <row r="33" spans="1:35" x14ac:dyDescent="0.25">
      <c r="A33" s="223">
        <v>43222</v>
      </c>
      <c r="B33" s="224">
        <v>9.2799999999999994</v>
      </c>
      <c r="C33" s="224">
        <v>6.7</v>
      </c>
      <c r="D33" s="224">
        <v>16.239999999999998</v>
      </c>
      <c r="E33" s="224">
        <v>15.64</v>
      </c>
      <c r="F33" s="224">
        <v>22.6</v>
      </c>
      <c r="G33" s="224">
        <v>19.7</v>
      </c>
      <c r="H33" s="224">
        <v>15.14</v>
      </c>
      <c r="I33" s="224">
        <v>10.16</v>
      </c>
      <c r="J33" s="224">
        <v>10</v>
      </c>
      <c r="K33" s="224">
        <v>9.4</v>
      </c>
      <c r="L33" s="224">
        <v>4.3099999999999996</v>
      </c>
      <c r="M33" s="224">
        <v>11.99</v>
      </c>
      <c r="N33" s="224">
        <v>28.07</v>
      </c>
      <c r="O33" s="224">
        <v>5.25</v>
      </c>
      <c r="P33" s="224">
        <v>1.7649999999999999</v>
      </c>
      <c r="Q33" s="229">
        <v>858.06</v>
      </c>
      <c r="S33" s="223">
        <v>43222</v>
      </c>
      <c r="T33" s="238">
        <v>192418</v>
      </c>
      <c r="U33" s="238">
        <v>113627</v>
      </c>
      <c r="V33" s="238">
        <v>80852</v>
      </c>
      <c r="W33" s="238">
        <v>3126673</v>
      </c>
      <c r="X33" s="238">
        <v>677575</v>
      </c>
      <c r="Y33" s="238">
        <v>1487035</v>
      </c>
      <c r="Z33" s="238">
        <v>672730</v>
      </c>
      <c r="AA33" s="238">
        <v>1494588</v>
      </c>
      <c r="AB33" s="238">
        <v>6235406</v>
      </c>
      <c r="AC33" s="238">
        <v>123841</v>
      </c>
      <c r="AD33" s="238">
        <v>80503</v>
      </c>
      <c r="AE33" s="238">
        <v>3829509</v>
      </c>
      <c r="AF33" s="238">
        <v>569878</v>
      </c>
      <c r="AG33" s="238">
        <v>705787</v>
      </c>
      <c r="AH33" s="238">
        <v>23836</v>
      </c>
      <c r="AI33" s="236">
        <v>42986306.450000003</v>
      </c>
    </row>
    <row r="34" spans="1:35" x14ac:dyDescent="0.25">
      <c r="A34" s="223">
        <v>43223</v>
      </c>
      <c r="B34" s="224">
        <v>9.16</v>
      </c>
      <c r="C34" s="224">
        <v>6.58</v>
      </c>
      <c r="D34" s="224">
        <v>15.9</v>
      </c>
      <c r="E34" s="224">
        <v>15.34</v>
      </c>
      <c r="F34" s="224">
        <v>21.55</v>
      </c>
      <c r="G34" s="224">
        <v>19.54</v>
      </c>
      <c r="H34" s="224">
        <v>14.86</v>
      </c>
      <c r="I34" s="224">
        <v>10.08</v>
      </c>
      <c r="J34" s="224">
        <v>9.7149999999999999</v>
      </c>
      <c r="K34" s="224">
        <v>9.23</v>
      </c>
      <c r="L34" s="224">
        <v>4.2</v>
      </c>
      <c r="M34" s="224">
        <v>11.52</v>
      </c>
      <c r="N34" s="224">
        <v>27.83</v>
      </c>
      <c r="O34" s="224">
        <v>5.15</v>
      </c>
      <c r="P34" s="224">
        <v>1.75</v>
      </c>
      <c r="Q34" s="229">
        <v>839.34</v>
      </c>
      <c r="S34" s="223">
        <v>43223</v>
      </c>
      <c r="T34" s="238">
        <v>84992</v>
      </c>
      <c r="U34" s="238">
        <v>84212</v>
      </c>
      <c r="V34" s="238">
        <v>109385</v>
      </c>
      <c r="W34" s="238">
        <v>979571</v>
      </c>
      <c r="X34" s="238">
        <v>922036</v>
      </c>
      <c r="Y34" s="238">
        <v>1201031</v>
      </c>
      <c r="Z34" s="238">
        <v>1918452</v>
      </c>
      <c r="AA34" s="238">
        <v>2237499</v>
      </c>
      <c r="AB34" s="238">
        <v>3163792</v>
      </c>
      <c r="AC34" s="238">
        <v>182007</v>
      </c>
      <c r="AD34" s="238">
        <v>115474</v>
      </c>
      <c r="AE34" s="238">
        <v>4087462</v>
      </c>
      <c r="AF34" s="238">
        <v>329281</v>
      </c>
      <c r="AG34" s="238">
        <v>701125</v>
      </c>
      <c r="AH34" s="238">
        <v>17846</v>
      </c>
      <c r="AI34" s="236">
        <v>49952670.109999999</v>
      </c>
    </row>
    <row r="35" spans="1:35" x14ac:dyDescent="0.25">
      <c r="A35" s="223">
        <v>43224</v>
      </c>
      <c r="B35" s="224">
        <v>9.1999999999999993</v>
      </c>
      <c r="C35" s="224">
        <v>6.58</v>
      </c>
      <c r="D35" s="224">
        <v>15.86</v>
      </c>
      <c r="E35" s="224">
        <v>10.74</v>
      </c>
      <c r="F35" s="224">
        <v>21.4</v>
      </c>
      <c r="G35" s="224">
        <v>19.3</v>
      </c>
      <c r="H35" s="224">
        <v>14.7</v>
      </c>
      <c r="I35" s="224">
        <v>9.82</v>
      </c>
      <c r="J35" s="224">
        <v>9.75</v>
      </c>
      <c r="K35" s="224">
        <v>9.31</v>
      </c>
      <c r="L35" s="224">
        <v>4.2</v>
      </c>
      <c r="M35" s="224">
        <v>11.47</v>
      </c>
      <c r="N35" s="224">
        <v>27.9</v>
      </c>
      <c r="O35" s="224">
        <v>5.0999999999999996</v>
      </c>
      <c r="P35" s="224">
        <v>1.7250000000000001</v>
      </c>
      <c r="Q35" s="229">
        <v>823.89</v>
      </c>
      <c r="S35" s="223">
        <v>43224</v>
      </c>
      <c r="T35" s="238">
        <v>226800</v>
      </c>
      <c r="U35" s="238">
        <v>431905</v>
      </c>
      <c r="V35" s="238">
        <v>50476</v>
      </c>
      <c r="W35" s="238">
        <v>12801923</v>
      </c>
      <c r="X35" s="238">
        <v>1174767</v>
      </c>
      <c r="Y35" s="238">
        <v>2152928</v>
      </c>
      <c r="Z35" s="238">
        <v>1582013</v>
      </c>
      <c r="AA35" s="238">
        <v>3029144</v>
      </c>
      <c r="AB35" s="238">
        <v>3524979</v>
      </c>
      <c r="AC35" s="238">
        <v>129472</v>
      </c>
      <c r="AD35" s="238">
        <v>36055</v>
      </c>
      <c r="AE35" s="238">
        <v>5643488</v>
      </c>
      <c r="AF35" s="238">
        <v>497630</v>
      </c>
      <c r="AG35" s="238">
        <v>452477</v>
      </c>
      <c r="AH35" s="238">
        <v>32251</v>
      </c>
      <c r="AI35" s="236">
        <v>73285496.239999995</v>
      </c>
    </row>
    <row r="36" spans="1:35" x14ac:dyDescent="0.25">
      <c r="A36" s="223">
        <v>43227</v>
      </c>
      <c r="B36" s="224">
        <v>9.08</v>
      </c>
      <c r="C36" s="224">
        <v>6.58</v>
      </c>
      <c r="D36" s="224">
        <v>15.72</v>
      </c>
      <c r="E36" s="224">
        <v>7.52</v>
      </c>
      <c r="F36" s="224">
        <v>21.55</v>
      </c>
      <c r="G36" s="224">
        <v>19.12</v>
      </c>
      <c r="H36" s="224">
        <v>14.86</v>
      </c>
      <c r="I36" s="224">
        <v>9.85</v>
      </c>
      <c r="J36" s="224">
        <v>9.3550000000000004</v>
      </c>
      <c r="K36" s="224">
        <v>9.19</v>
      </c>
      <c r="L36" s="224">
        <v>4.2</v>
      </c>
      <c r="M36" s="224">
        <v>11.65</v>
      </c>
      <c r="N36" s="224">
        <v>28.07</v>
      </c>
      <c r="O36" s="224">
        <v>5.12</v>
      </c>
      <c r="P36" s="224">
        <v>1.71</v>
      </c>
      <c r="Q36" s="229">
        <v>810.72</v>
      </c>
      <c r="S36" s="223">
        <v>43227</v>
      </c>
      <c r="T36" s="238">
        <v>298159</v>
      </c>
      <c r="U36" s="238">
        <v>250787</v>
      </c>
      <c r="V36" s="238">
        <v>97336</v>
      </c>
      <c r="W36" s="238">
        <v>15829175</v>
      </c>
      <c r="X36" s="238">
        <v>412174</v>
      </c>
      <c r="Y36" s="238">
        <v>3798484</v>
      </c>
      <c r="Z36" s="238">
        <v>1350950</v>
      </c>
      <c r="AA36" s="238">
        <v>2705328</v>
      </c>
      <c r="AB36" s="238">
        <v>2438258</v>
      </c>
      <c r="AC36" s="238">
        <v>160583</v>
      </c>
      <c r="AD36" s="238">
        <v>15099</v>
      </c>
      <c r="AE36" s="238">
        <v>2917160</v>
      </c>
      <c r="AF36" s="238">
        <v>761256</v>
      </c>
      <c r="AG36" s="238">
        <v>255416</v>
      </c>
      <c r="AH36" s="238">
        <v>41858</v>
      </c>
      <c r="AI36" s="236">
        <v>63775136.079999998</v>
      </c>
    </row>
    <row r="37" spans="1:35" x14ac:dyDescent="0.25">
      <c r="A37" s="223">
        <v>43228</v>
      </c>
      <c r="B37" s="224">
        <v>9.1</v>
      </c>
      <c r="C37" s="224">
        <v>6.61</v>
      </c>
      <c r="D37" s="224">
        <v>16.100000000000001</v>
      </c>
      <c r="E37" s="224">
        <v>8.5500000000000007</v>
      </c>
      <c r="F37" s="224">
        <v>21.3</v>
      </c>
      <c r="G37" s="224">
        <v>19.420000000000002</v>
      </c>
      <c r="H37" s="224">
        <v>15.06</v>
      </c>
      <c r="I37" s="224">
        <v>9.98</v>
      </c>
      <c r="J37" s="224">
        <v>9.4</v>
      </c>
      <c r="K37" s="224">
        <v>9.5</v>
      </c>
      <c r="L37" s="224">
        <v>4.16</v>
      </c>
      <c r="M37" s="224">
        <v>11.34</v>
      </c>
      <c r="N37" s="224">
        <v>28.5</v>
      </c>
      <c r="O37" s="224">
        <v>5.0999999999999996</v>
      </c>
      <c r="P37" s="224">
        <v>1.69</v>
      </c>
      <c r="Q37" s="229">
        <v>817.92</v>
      </c>
      <c r="S37" s="223">
        <v>43228</v>
      </c>
      <c r="T37" s="238">
        <v>352513</v>
      </c>
      <c r="U37" s="238">
        <v>359951</v>
      </c>
      <c r="V37" s="238">
        <v>138115</v>
      </c>
      <c r="W37" s="238">
        <v>19450851</v>
      </c>
      <c r="X37" s="238">
        <v>878978</v>
      </c>
      <c r="Y37" s="238">
        <v>2304718</v>
      </c>
      <c r="Z37" s="238">
        <v>1983609</v>
      </c>
      <c r="AA37" s="238">
        <v>2309497</v>
      </c>
      <c r="AB37" s="238">
        <v>5027755</v>
      </c>
      <c r="AC37" s="238">
        <v>502286</v>
      </c>
      <c r="AD37" s="238">
        <v>57447</v>
      </c>
      <c r="AE37" s="238">
        <v>5571189</v>
      </c>
      <c r="AF37" s="238">
        <v>1883675</v>
      </c>
      <c r="AG37" s="238">
        <v>487421</v>
      </c>
      <c r="AH37" s="238">
        <v>67859</v>
      </c>
      <c r="AI37" s="236">
        <v>96904212.280000001</v>
      </c>
    </row>
    <row r="38" spans="1:35" x14ac:dyDescent="0.25">
      <c r="A38" s="223">
        <v>43229</v>
      </c>
      <c r="B38" s="224">
        <v>9.1199999999999992</v>
      </c>
      <c r="C38" s="224">
        <v>6.6</v>
      </c>
      <c r="D38" s="224">
        <v>16.3</v>
      </c>
      <c r="E38" s="224">
        <v>9.25</v>
      </c>
      <c r="F38" s="224">
        <v>21.65</v>
      </c>
      <c r="G38" s="224">
        <v>19.38</v>
      </c>
      <c r="H38" s="224">
        <v>15.18</v>
      </c>
      <c r="I38" s="224">
        <v>9.7899999999999991</v>
      </c>
      <c r="J38" s="224">
        <v>9.4149999999999991</v>
      </c>
      <c r="K38" s="224">
        <v>9.39</v>
      </c>
      <c r="L38" s="224">
        <v>4.2</v>
      </c>
      <c r="M38" s="224">
        <v>11.5</v>
      </c>
      <c r="N38" s="224">
        <v>27.98</v>
      </c>
      <c r="O38" s="224">
        <v>5.0999999999999996</v>
      </c>
      <c r="P38" s="224">
        <v>1.69</v>
      </c>
      <c r="Q38" s="229">
        <v>818.67</v>
      </c>
      <c r="S38" s="223">
        <v>43229</v>
      </c>
      <c r="T38" s="238">
        <v>333788</v>
      </c>
      <c r="U38" s="238">
        <v>117887</v>
      </c>
      <c r="V38" s="238">
        <v>25784</v>
      </c>
      <c r="W38" s="238">
        <v>12155342</v>
      </c>
      <c r="X38" s="238">
        <v>1349771</v>
      </c>
      <c r="Y38" s="238">
        <v>1138368</v>
      </c>
      <c r="Z38" s="238">
        <v>1896539</v>
      </c>
      <c r="AA38" s="238">
        <v>1353470</v>
      </c>
      <c r="AB38" s="238">
        <v>1972738</v>
      </c>
      <c r="AC38" s="238">
        <v>224914</v>
      </c>
      <c r="AD38" s="238">
        <v>13309</v>
      </c>
      <c r="AE38" s="238">
        <v>6308096</v>
      </c>
      <c r="AF38" s="238">
        <v>395420</v>
      </c>
      <c r="AG38" s="238">
        <v>393764</v>
      </c>
      <c r="AH38" s="238">
        <v>60649</v>
      </c>
      <c r="AI38" s="236">
        <v>50060244.920000002</v>
      </c>
    </row>
    <row r="39" spans="1:35" x14ac:dyDescent="0.25">
      <c r="A39" s="223">
        <v>43230</v>
      </c>
      <c r="B39" s="224">
        <v>9.01</v>
      </c>
      <c r="C39" s="224">
        <v>6.53</v>
      </c>
      <c r="D39" s="224">
        <v>16.3</v>
      </c>
      <c r="E39" s="224">
        <v>9.08</v>
      </c>
      <c r="F39" s="224">
        <v>21.6</v>
      </c>
      <c r="G39" s="224">
        <v>19.68</v>
      </c>
      <c r="H39" s="224">
        <v>15</v>
      </c>
      <c r="I39" s="224">
        <v>9.85</v>
      </c>
      <c r="J39" s="224">
        <v>9.52</v>
      </c>
      <c r="K39" s="224">
        <v>9.24</v>
      </c>
      <c r="L39" s="224">
        <v>4.25</v>
      </c>
      <c r="M39" s="224">
        <v>11.35</v>
      </c>
      <c r="N39" s="224">
        <v>28.62</v>
      </c>
      <c r="O39" s="224">
        <v>5.0999999999999996</v>
      </c>
      <c r="P39" s="224">
        <v>1.7150000000000001</v>
      </c>
      <c r="Q39" s="229">
        <v>817.66</v>
      </c>
      <c r="S39" s="223">
        <v>43230</v>
      </c>
      <c r="T39" s="238">
        <v>148794</v>
      </c>
      <c r="U39" s="238">
        <v>83285</v>
      </c>
      <c r="V39" s="238">
        <v>66286</v>
      </c>
      <c r="W39" s="238">
        <v>7381114</v>
      </c>
      <c r="X39" s="238">
        <v>390539</v>
      </c>
      <c r="Y39" s="238">
        <v>1523115</v>
      </c>
      <c r="Z39" s="238">
        <v>1939555</v>
      </c>
      <c r="AA39" s="238">
        <v>1393318</v>
      </c>
      <c r="AB39" s="238">
        <v>1548271</v>
      </c>
      <c r="AC39" s="238">
        <v>95268</v>
      </c>
      <c r="AD39" s="238">
        <v>50227</v>
      </c>
      <c r="AE39" s="238">
        <v>4676248</v>
      </c>
      <c r="AF39" s="238">
        <v>773046</v>
      </c>
      <c r="AG39" s="238">
        <v>159814</v>
      </c>
      <c r="AH39" s="238">
        <v>17865</v>
      </c>
      <c r="AI39" s="236">
        <v>41153906.100000001</v>
      </c>
    </row>
    <row r="40" spans="1:35" x14ac:dyDescent="0.25">
      <c r="A40" s="225">
        <v>43231</v>
      </c>
      <c r="B40" s="226">
        <v>9.1199999999999992</v>
      </c>
      <c r="C40" s="226">
        <v>6.5</v>
      </c>
      <c r="D40" s="226">
        <v>16.46</v>
      </c>
      <c r="E40" s="226">
        <v>8.3000000000000007</v>
      </c>
      <c r="F40" s="226">
        <v>22</v>
      </c>
      <c r="G40" s="226">
        <v>19.8</v>
      </c>
      <c r="H40" s="226">
        <v>15.18</v>
      </c>
      <c r="I40" s="226">
        <v>9.84</v>
      </c>
      <c r="J40" s="226">
        <v>9.4149999999999991</v>
      </c>
      <c r="K40" s="226">
        <v>9.49</v>
      </c>
      <c r="L40" s="226">
        <v>4.25</v>
      </c>
      <c r="M40" s="226">
        <v>11.25</v>
      </c>
      <c r="N40" s="226">
        <v>28.48</v>
      </c>
      <c r="O40" s="226">
        <v>5.09</v>
      </c>
      <c r="P40" s="226">
        <v>1.7649999999999999</v>
      </c>
      <c r="Q40" s="230">
        <v>822.37</v>
      </c>
      <c r="S40" s="225">
        <v>43231</v>
      </c>
      <c r="T40" s="239">
        <v>698046</v>
      </c>
      <c r="U40" s="239">
        <v>110169</v>
      </c>
      <c r="V40" s="239">
        <v>14551</v>
      </c>
      <c r="W40" s="239">
        <v>5788365</v>
      </c>
      <c r="X40" s="239">
        <v>223582</v>
      </c>
      <c r="Y40" s="239">
        <v>1454608</v>
      </c>
      <c r="Z40" s="239">
        <v>1543519</v>
      </c>
      <c r="AA40" s="239">
        <v>589952</v>
      </c>
      <c r="AB40" s="239">
        <v>1154681</v>
      </c>
      <c r="AC40" s="239">
        <v>174289</v>
      </c>
      <c r="AD40" s="239">
        <v>55232</v>
      </c>
      <c r="AE40" s="239">
        <v>6300301</v>
      </c>
      <c r="AF40" s="239">
        <v>249287</v>
      </c>
      <c r="AG40" s="239">
        <v>573123</v>
      </c>
      <c r="AH40" s="239">
        <v>27255</v>
      </c>
      <c r="AI40" s="237">
        <v>35946795.060000002</v>
      </c>
    </row>
    <row r="41" spans="1:35" ht="22.5" customHeight="1" x14ac:dyDescent="0.25"/>
    <row r="42" spans="1:35" x14ac:dyDescent="0.25">
      <c r="A42" s="219" t="s">
        <v>0</v>
      </c>
      <c r="B42" s="220" t="s">
        <v>3</v>
      </c>
      <c r="C42" s="220" t="s">
        <v>5</v>
      </c>
      <c r="D42" s="220" t="s">
        <v>16</v>
      </c>
      <c r="E42" s="220" t="s">
        <v>2</v>
      </c>
      <c r="F42" s="220" t="s">
        <v>19</v>
      </c>
      <c r="G42" s="220" t="s">
        <v>13</v>
      </c>
      <c r="H42" s="220" t="s">
        <v>4</v>
      </c>
      <c r="I42" s="220" t="s">
        <v>14</v>
      </c>
      <c r="J42" s="220" t="s">
        <v>15</v>
      </c>
      <c r="K42" s="220" t="s">
        <v>7</v>
      </c>
      <c r="L42" s="220" t="s">
        <v>35</v>
      </c>
      <c r="M42" s="221" t="s">
        <v>17</v>
      </c>
      <c r="N42" s="222" t="s">
        <v>1</v>
      </c>
      <c r="O42" s="220" t="s">
        <v>18</v>
      </c>
      <c r="P42" s="220" t="s">
        <v>25</v>
      </c>
      <c r="Q42" s="227" t="s">
        <v>40</v>
      </c>
    </row>
    <row r="43" spans="1:35" x14ac:dyDescent="0.25">
      <c r="A43" s="223">
        <v>43172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228"/>
    </row>
    <row r="44" spans="1:35" x14ac:dyDescent="0.25">
      <c r="A44" s="223">
        <v>43173</v>
      </c>
      <c r="B44" s="84">
        <f>LN(B3/B2)</f>
        <v>-1.0929070532190206E-2</v>
      </c>
      <c r="C44" s="84">
        <f>LN(C3/C2)</f>
        <v>-1.6212587977822556E-2</v>
      </c>
      <c r="D44" s="84">
        <f t="shared" ref="D44:Q44" si="0">LN(D3/D2)</f>
        <v>-1.2033839563723565E-2</v>
      </c>
      <c r="E44" s="84">
        <f t="shared" si="0"/>
        <v>1.3969959440200351E-2</v>
      </c>
      <c r="F44" s="84">
        <f t="shared" si="0"/>
        <v>-1.1614532420693002E-2</v>
      </c>
      <c r="G44" s="84">
        <f t="shared" si="0"/>
        <v>1.3591427203539211E-2</v>
      </c>
      <c r="H44" s="84">
        <f t="shared" si="0"/>
        <v>8.9917111919640864E-3</v>
      </c>
      <c r="I44" s="84">
        <f t="shared" si="0"/>
        <v>5.0025116829716309E-3</v>
      </c>
      <c r="J44" s="84">
        <f t="shared" si="0"/>
        <v>9.9651228973885418E-4</v>
      </c>
      <c r="K44" s="84">
        <f t="shared" si="0"/>
        <v>-5.4200674693392556E-3</v>
      </c>
      <c r="L44" s="84">
        <f t="shared" si="0"/>
        <v>0</v>
      </c>
      <c r="M44" s="84">
        <f t="shared" si="0"/>
        <v>-5.2264927335426946E-3</v>
      </c>
      <c r="N44" s="84">
        <f t="shared" si="0"/>
        <v>-3.88212945650783E-3</v>
      </c>
      <c r="O44" s="84">
        <f t="shared" si="0"/>
        <v>-9.5694510161506725E-3</v>
      </c>
      <c r="P44" s="84">
        <f t="shared" si="0"/>
        <v>-1.4144507386164738E-2</v>
      </c>
      <c r="Q44" s="231">
        <f t="shared" si="0"/>
        <v>-6.666086445682686E-3</v>
      </c>
    </row>
    <row r="45" spans="1:35" x14ac:dyDescent="0.25">
      <c r="A45" s="223">
        <v>43174</v>
      </c>
      <c r="B45" s="84">
        <f t="shared" ref="B45:Q81" si="1">LN(B4/B3)</f>
        <v>-6.6152391187193167E-3</v>
      </c>
      <c r="C45" s="84">
        <f t="shared" si="1"/>
        <v>-8.9552837291041673E-3</v>
      </c>
      <c r="D45" s="84">
        <f t="shared" si="1"/>
        <v>1.5615932946228164E-2</v>
      </c>
      <c r="E45" s="84">
        <f t="shared" si="1"/>
        <v>6.9124699206235809E-3</v>
      </c>
      <c r="F45" s="84">
        <f t="shared" si="1"/>
        <v>-9.3897403498390316E-3</v>
      </c>
      <c r="G45" s="84">
        <f t="shared" si="1"/>
        <v>2.0746895408602969E-3</v>
      </c>
      <c r="H45" s="84">
        <f t="shared" si="1"/>
        <v>-6.4143901776636944E-3</v>
      </c>
      <c r="I45" s="84">
        <f t="shared" si="1"/>
        <v>-5.0025116829716873E-3</v>
      </c>
      <c r="J45" s="84">
        <f t="shared" si="1"/>
        <v>-1.4547535209054075E-2</v>
      </c>
      <c r="K45" s="84">
        <f t="shared" si="1"/>
        <v>9.7350687707524128E-3</v>
      </c>
      <c r="L45" s="84">
        <f t="shared" si="1"/>
        <v>4.3763745997990027E-3</v>
      </c>
      <c r="M45" s="84">
        <f t="shared" si="1"/>
        <v>-1.6733107288704304E-2</v>
      </c>
      <c r="N45" s="84">
        <f t="shared" si="1"/>
        <v>1.8220546113528316E-2</v>
      </c>
      <c r="O45" s="84">
        <f t="shared" si="1"/>
        <v>9.5694510161506725E-3</v>
      </c>
      <c r="P45" s="84">
        <f t="shared" si="1"/>
        <v>8.5106896679086105E-3</v>
      </c>
      <c r="Q45" s="231">
        <f t="shared" si="1"/>
        <v>-7.4687677754382877E-3</v>
      </c>
    </row>
    <row r="46" spans="1:35" x14ac:dyDescent="0.25">
      <c r="A46" s="223">
        <v>43175</v>
      </c>
      <c r="B46" s="84">
        <f t="shared" si="1"/>
        <v>-3.2605474034561918E-2</v>
      </c>
      <c r="C46" s="84">
        <f t="shared" si="1"/>
        <v>-9.0362060639373326E-3</v>
      </c>
      <c r="D46" s="84">
        <f t="shared" si="1"/>
        <v>9.4899881848482092E-3</v>
      </c>
      <c r="E46" s="84">
        <f t="shared" si="1"/>
        <v>1.2550079154288374E-2</v>
      </c>
      <c r="F46" s="84">
        <f t="shared" si="1"/>
        <v>-1.9048194970694363E-2</v>
      </c>
      <c r="G46" s="84">
        <f t="shared" si="1"/>
        <v>3.0614635819606734E-2</v>
      </c>
      <c r="H46" s="84">
        <f t="shared" si="1"/>
        <v>-2.5773210143004033E-3</v>
      </c>
      <c r="I46" s="84">
        <f t="shared" si="1"/>
        <v>-2.7454698464409941E-2</v>
      </c>
      <c r="J46" s="84">
        <f t="shared" si="1"/>
        <v>-1.6815682856615298E-2</v>
      </c>
      <c r="K46" s="84">
        <f t="shared" si="1"/>
        <v>-1.4092374139708104E-2</v>
      </c>
      <c r="L46" s="84">
        <f t="shared" si="1"/>
        <v>-4.3763745997990001E-3</v>
      </c>
      <c r="M46" s="84">
        <f t="shared" si="1"/>
        <v>-3.5587226169939952E-3</v>
      </c>
      <c r="N46" s="84">
        <f t="shared" si="1"/>
        <v>-4.8729647418744373E-3</v>
      </c>
      <c r="O46" s="84">
        <f t="shared" si="1"/>
        <v>-5.7306747089850953E-3</v>
      </c>
      <c r="P46" s="84">
        <f t="shared" si="1"/>
        <v>1.123607326692597E-2</v>
      </c>
      <c r="Q46" s="231">
        <f t="shared" si="1"/>
        <v>-4.6334968899547531E-3</v>
      </c>
    </row>
    <row r="47" spans="1:35" x14ac:dyDescent="0.25">
      <c r="A47" s="223">
        <v>43178</v>
      </c>
      <c r="B47" s="84">
        <f t="shared" si="1"/>
        <v>1.2493064247466405E-2</v>
      </c>
      <c r="C47" s="84">
        <f t="shared" si="1"/>
        <v>-6.0698213670758337E-3</v>
      </c>
      <c r="D47" s="84">
        <f t="shared" si="1"/>
        <v>-8.2988028146951786E-3</v>
      </c>
      <c r="E47" s="84">
        <f t="shared" si="1"/>
        <v>6.7796869853787691E-3</v>
      </c>
      <c r="F47" s="84">
        <f t="shared" si="1"/>
        <v>9.5694510161506725E-3</v>
      </c>
      <c r="G47" s="84">
        <f t="shared" si="1"/>
        <v>-2.2358654972587624E-2</v>
      </c>
      <c r="H47" s="84">
        <f t="shared" si="1"/>
        <v>1.4093763075859521E-2</v>
      </c>
      <c r="I47" s="84">
        <f t="shared" si="1"/>
        <v>0</v>
      </c>
      <c r="J47" s="84">
        <f t="shared" si="1"/>
        <v>0</v>
      </c>
      <c r="K47" s="84">
        <f t="shared" si="1"/>
        <v>1.5168221473171444E-2</v>
      </c>
      <c r="L47" s="84">
        <f t="shared" si="1"/>
        <v>-1.7699577099400749E-2</v>
      </c>
      <c r="M47" s="84">
        <f t="shared" si="1"/>
        <v>-1.7841217935015538E-3</v>
      </c>
      <c r="N47" s="84">
        <f t="shared" si="1"/>
        <v>-2.0957045742188815E-3</v>
      </c>
      <c r="O47" s="84">
        <f t="shared" si="1"/>
        <v>3.8240964384034758E-3</v>
      </c>
      <c r="P47" s="84">
        <f t="shared" si="1"/>
        <v>-3.4094211342976126E-2</v>
      </c>
      <c r="Q47" s="231">
        <f t="shared" si="1"/>
        <v>-7.9810458485986176E-3</v>
      </c>
    </row>
    <row r="48" spans="1:35" x14ac:dyDescent="0.25">
      <c r="A48" s="223">
        <v>43179</v>
      </c>
      <c r="B48" s="84">
        <f t="shared" si="1"/>
        <v>3.3802849088236911E-3</v>
      </c>
      <c r="C48" s="84">
        <f t="shared" si="1"/>
        <v>4.5558165358606613E-3</v>
      </c>
      <c r="D48" s="84">
        <f t="shared" si="1"/>
        <v>-1.1976191046715649E-2</v>
      </c>
      <c r="E48" s="84">
        <f t="shared" si="1"/>
        <v>-5.6465423882101603E-3</v>
      </c>
      <c r="F48" s="84">
        <f t="shared" si="1"/>
        <v>-1.4388737452099669E-2</v>
      </c>
      <c r="G48" s="84">
        <f t="shared" si="1"/>
        <v>-7.220247973487132E-3</v>
      </c>
      <c r="H48" s="84">
        <f t="shared" si="1"/>
        <v>-2.1865822923562511E-2</v>
      </c>
      <c r="I48" s="84">
        <f t="shared" si="1"/>
        <v>-6.2047768868827577E-3</v>
      </c>
      <c r="J48" s="84">
        <f t="shared" si="1"/>
        <v>2.1353124470568842E-2</v>
      </c>
      <c r="K48" s="84">
        <f t="shared" si="1"/>
        <v>-1.081091610421573E-2</v>
      </c>
      <c r="L48" s="84">
        <f t="shared" si="1"/>
        <v>4.4543503493801534E-3</v>
      </c>
      <c r="M48" s="84">
        <f t="shared" si="1"/>
        <v>3.5650661644961446E-3</v>
      </c>
      <c r="N48" s="84">
        <f t="shared" si="1"/>
        <v>-1.373019281190202E-2</v>
      </c>
      <c r="O48" s="84">
        <f t="shared" si="1"/>
        <v>-1.151644206155918E-2</v>
      </c>
      <c r="P48" s="84">
        <f t="shared" si="1"/>
        <v>5.7637047167501338E-3</v>
      </c>
      <c r="Q48" s="231">
        <f t="shared" si="1"/>
        <v>-2.3062340509117682E-3</v>
      </c>
    </row>
    <row r="49" spans="1:17" x14ac:dyDescent="0.25">
      <c r="A49" s="223">
        <v>43180</v>
      </c>
      <c r="B49" s="84">
        <f t="shared" si="1"/>
        <v>-9.0396095777250211E-3</v>
      </c>
      <c r="C49" s="84">
        <f t="shared" si="1"/>
        <v>-4.5558165358605789E-3</v>
      </c>
      <c r="D49" s="84">
        <f t="shared" si="1"/>
        <v>0</v>
      </c>
      <c r="E49" s="84">
        <f t="shared" si="1"/>
        <v>-4.5403029187830977E-3</v>
      </c>
      <c r="F49" s="84">
        <f t="shared" si="1"/>
        <v>-9.7088141269608269E-3</v>
      </c>
      <c r="G49" s="84">
        <f t="shared" si="1"/>
        <v>-2.7283958948468391E-2</v>
      </c>
      <c r="H49" s="84">
        <f t="shared" si="1"/>
        <v>5.1880790817778995E-3</v>
      </c>
      <c r="I49" s="84">
        <f t="shared" si="1"/>
        <v>-1.1476390956343573E-2</v>
      </c>
      <c r="J49" s="84">
        <f t="shared" si="1"/>
        <v>4.0160696548899649E-3</v>
      </c>
      <c r="K49" s="84">
        <f t="shared" si="1"/>
        <v>0</v>
      </c>
      <c r="L49" s="84">
        <f t="shared" si="1"/>
        <v>0</v>
      </c>
      <c r="M49" s="84">
        <f t="shared" si="1"/>
        <v>1.763714148610666E-2</v>
      </c>
      <c r="N49" s="84">
        <f t="shared" si="1"/>
        <v>-1.1766939121581881E-2</v>
      </c>
      <c r="O49" s="84">
        <f t="shared" si="1"/>
        <v>1.9286409064056863E-3</v>
      </c>
      <c r="P49" s="84">
        <f t="shared" si="1"/>
        <v>0</v>
      </c>
      <c r="Q49" s="231">
        <f t="shared" si="1"/>
        <v>-6.8257950236140716E-3</v>
      </c>
    </row>
    <row r="50" spans="1:17" x14ac:dyDescent="0.25">
      <c r="A50" s="223">
        <v>43181</v>
      </c>
      <c r="B50" s="84">
        <f t="shared" si="1"/>
        <v>1.6882787038750936E-2</v>
      </c>
      <c r="C50" s="84">
        <f t="shared" si="1"/>
        <v>-2.6215842130892914E-2</v>
      </c>
      <c r="D50" s="84">
        <f t="shared" si="1"/>
        <v>-2.315764667523084E-2</v>
      </c>
      <c r="E50" s="84">
        <f t="shared" si="1"/>
        <v>-5.0156284600475359E-2</v>
      </c>
      <c r="F50" s="84">
        <f t="shared" si="1"/>
        <v>-1.7220597751670522E-2</v>
      </c>
      <c r="G50" s="84">
        <f t="shared" si="1"/>
        <v>-1.0643960557867014E-3</v>
      </c>
      <c r="H50" s="84">
        <f t="shared" si="1"/>
        <v>0</v>
      </c>
      <c r="I50" s="84">
        <f t="shared" si="1"/>
        <v>-5.7220140329891325E-2</v>
      </c>
      <c r="J50" s="84">
        <f t="shared" si="1"/>
        <v>-1.361937823228373E-2</v>
      </c>
      <c r="K50" s="84">
        <f t="shared" si="1"/>
        <v>-1.0875476873988823E-3</v>
      </c>
      <c r="L50" s="84">
        <f t="shared" si="1"/>
        <v>-2.2472855852058514E-2</v>
      </c>
      <c r="M50" s="84">
        <f t="shared" si="1"/>
        <v>-3.1072184589376092E-2</v>
      </c>
      <c r="N50" s="84">
        <f t="shared" si="1"/>
        <v>1.2475656373074951E-2</v>
      </c>
      <c r="O50" s="84">
        <f t="shared" si="1"/>
        <v>-1.7493157447517345E-2</v>
      </c>
      <c r="P50" s="84">
        <f t="shared" si="1"/>
        <v>-1.1560822401075971E-2</v>
      </c>
      <c r="Q50" s="231">
        <f t="shared" si="1"/>
        <v>-1.5873349156290233E-2</v>
      </c>
    </row>
    <row r="51" spans="1:17" x14ac:dyDescent="0.25">
      <c r="A51" s="223">
        <v>43182</v>
      </c>
      <c r="B51" s="84">
        <f t="shared" si="1"/>
        <v>-2.8298436122427658E-2</v>
      </c>
      <c r="C51" s="84">
        <f t="shared" si="1"/>
        <v>-1.4162313812504473E-2</v>
      </c>
      <c r="D51" s="84">
        <f t="shared" si="1"/>
        <v>-9.9133401686512697E-3</v>
      </c>
      <c r="E51" s="84">
        <f t="shared" si="1"/>
        <v>-7.2029122940578854E-3</v>
      </c>
      <c r="F51" s="84">
        <f t="shared" si="1"/>
        <v>4.9505051598562047E-3</v>
      </c>
      <c r="G51" s="84">
        <f t="shared" si="1"/>
        <v>-1.178374642206245E-2</v>
      </c>
      <c r="H51" s="84">
        <f t="shared" si="1"/>
        <v>-2.6213820787528395E-2</v>
      </c>
      <c r="I51" s="84">
        <f t="shared" si="1"/>
        <v>-1.1173300598125189E-2</v>
      </c>
      <c r="J51" s="84">
        <f t="shared" si="1"/>
        <v>-1.845259943079481E-2</v>
      </c>
      <c r="K51" s="84">
        <f t="shared" si="1"/>
        <v>-1.4246816312707614E-2</v>
      </c>
      <c r="L51" s="84">
        <f t="shared" si="1"/>
        <v>-6.8415318167167121E-3</v>
      </c>
      <c r="M51" s="84">
        <f t="shared" si="1"/>
        <v>-8.1485285639050567E-3</v>
      </c>
      <c r="N51" s="84">
        <f t="shared" si="1"/>
        <v>5.6517282194819413E-3</v>
      </c>
      <c r="O51" s="84">
        <f t="shared" si="1"/>
        <v>-1.9627091678487058E-3</v>
      </c>
      <c r="P51" s="84">
        <f t="shared" si="1"/>
        <v>8.6831225734608566E-3</v>
      </c>
      <c r="Q51" s="231">
        <f t="shared" si="1"/>
        <v>-2.262875833712518E-3</v>
      </c>
    </row>
    <row r="52" spans="1:17" x14ac:dyDescent="0.25">
      <c r="A52" s="223">
        <v>43185</v>
      </c>
      <c r="B52" s="84">
        <f t="shared" si="1"/>
        <v>1.1474470564766996E-3</v>
      </c>
      <c r="C52" s="84">
        <f t="shared" si="1"/>
        <v>9.4637930309503619E-3</v>
      </c>
      <c r="D52" s="84">
        <f t="shared" si="1"/>
        <v>8.6795337197228106E-3</v>
      </c>
      <c r="E52" s="84">
        <f t="shared" si="1"/>
        <v>-2.1925360628965888E-2</v>
      </c>
      <c r="F52" s="84">
        <f t="shared" si="1"/>
        <v>4.9261183360560026E-3</v>
      </c>
      <c r="G52" s="84">
        <f t="shared" si="1"/>
        <v>-5.4024982833483087E-3</v>
      </c>
      <c r="H52" s="84">
        <f t="shared" si="1"/>
        <v>-1.0681009420334052E-2</v>
      </c>
      <c r="I52" s="84">
        <f t="shared" si="1"/>
        <v>1.1173300598125255E-2</v>
      </c>
      <c r="J52" s="84">
        <f t="shared" si="1"/>
        <v>3.0991760343211253E-3</v>
      </c>
      <c r="K52" s="84">
        <f t="shared" si="1"/>
        <v>-9.9834439841831497E-3</v>
      </c>
      <c r="L52" s="84">
        <f t="shared" si="1"/>
        <v>-2.3149181866965751E-2</v>
      </c>
      <c r="M52" s="84">
        <f t="shared" si="1"/>
        <v>3.5718082602079246E-2</v>
      </c>
      <c r="N52" s="84">
        <f t="shared" si="1"/>
        <v>3.8671167897249294E-3</v>
      </c>
      <c r="O52" s="84">
        <f t="shared" si="1"/>
        <v>9.7752489046422468E-3</v>
      </c>
      <c r="P52" s="84">
        <f t="shared" si="1"/>
        <v>-2.0379162336652254E-2</v>
      </c>
      <c r="Q52" s="231">
        <f t="shared" si="1"/>
        <v>5.4957397314324566E-3</v>
      </c>
    </row>
    <row r="53" spans="1:17" x14ac:dyDescent="0.25">
      <c r="A53" s="223">
        <v>43186</v>
      </c>
      <c r="B53" s="84">
        <f t="shared" si="1"/>
        <v>2.0432038817205934E-2</v>
      </c>
      <c r="C53" s="84">
        <f t="shared" si="1"/>
        <v>4.6985207815543354E-3</v>
      </c>
      <c r="D53" s="84">
        <f t="shared" si="1"/>
        <v>1.2270092591814401E-2</v>
      </c>
      <c r="E53" s="84">
        <f t="shared" si="1"/>
        <v>3.6877730791848359E-3</v>
      </c>
      <c r="F53" s="84">
        <f t="shared" si="1"/>
        <v>7.3439742557585052E-3</v>
      </c>
      <c r="G53" s="84">
        <f t="shared" si="1"/>
        <v>5.4024982833483417E-3</v>
      </c>
      <c r="H53" s="84">
        <f t="shared" si="1"/>
        <v>1.7299167262812051E-2</v>
      </c>
      <c r="I53" s="84">
        <f t="shared" si="1"/>
        <v>5.5401803756153509E-3</v>
      </c>
      <c r="J53" s="84">
        <f t="shared" si="1"/>
        <v>2.294263260216628E-2</v>
      </c>
      <c r="K53" s="84">
        <f t="shared" si="1"/>
        <v>1.9868203216725184E-2</v>
      </c>
      <c r="L53" s="84">
        <f t="shared" si="1"/>
        <v>4.6729056993924231E-3</v>
      </c>
      <c r="M53" s="84">
        <f t="shared" si="1"/>
        <v>-1.0582109330536972E-2</v>
      </c>
      <c r="N53" s="84">
        <f t="shared" si="1"/>
        <v>8.0377857165934118E-3</v>
      </c>
      <c r="O53" s="84">
        <f t="shared" si="1"/>
        <v>7.7519768043179237E-3</v>
      </c>
      <c r="P53" s="84">
        <f t="shared" si="1"/>
        <v>-5.8997221271882708E-3</v>
      </c>
      <c r="Q53" s="231">
        <f t="shared" si="1"/>
        <v>5.6922677222937005E-3</v>
      </c>
    </row>
    <row r="54" spans="1:17" x14ac:dyDescent="0.25">
      <c r="A54" s="223">
        <v>43187</v>
      </c>
      <c r="B54" s="84">
        <f t="shared" si="1"/>
        <v>-1.1299555253933282E-2</v>
      </c>
      <c r="C54" s="84">
        <f t="shared" si="1"/>
        <v>0</v>
      </c>
      <c r="D54" s="84">
        <f t="shared" si="1"/>
        <v>-3.6652453982958058E-3</v>
      </c>
      <c r="E54" s="84">
        <f t="shared" si="1"/>
        <v>-1.2277472383224036E-3</v>
      </c>
      <c r="F54" s="84">
        <f t="shared" si="1"/>
        <v>-4.8899852941919038E-3</v>
      </c>
      <c r="G54" s="84">
        <f t="shared" si="1"/>
        <v>7.514796502486364E-3</v>
      </c>
      <c r="H54" s="84">
        <f t="shared" si="1"/>
        <v>-1.0610179112015571E-2</v>
      </c>
      <c r="I54" s="84">
        <f t="shared" si="1"/>
        <v>-5.540180375615468E-3</v>
      </c>
      <c r="J54" s="84">
        <f t="shared" si="1"/>
        <v>-3.2789822822990956E-2</v>
      </c>
      <c r="K54" s="84">
        <f t="shared" si="1"/>
        <v>-4.3811680155630877E-3</v>
      </c>
      <c r="L54" s="84">
        <f t="shared" si="1"/>
        <v>1.3889112160667093E-2</v>
      </c>
      <c r="M54" s="84">
        <f t="shared" si="1"/>
        <v>-1.4285957247476541E-2</v>
      </c>
      <c r="N54" s="84">
        <f t="shared" si="1"/>
        <v>2.6448390354576013E-2</v>
      </c>
      <c r="O54" s="84">
        <f t="shared" si="1"/>
        <v>-3.8684767779202061E-3</v>
      </c>
      <c r="P54" s="84">
        <f t="shared" si="1"/>
        <v>0</v>
      </c>
      <c r="Q54" s="231">
        <f t="shared" si="1"/>
        <v>-4.743411023339944E-3</v>
      </c>
    </row>
    <row r="55" spans="1:17" x14ac:dyDescent="0.25">
      <c r="A55" s="223">
        <v>43188</v>
      </c>
      <c r="B55" s="84">
        <f t="shared" si="1"/>
        <v>5.6657375356772999E-3</v>
      </c>
      <c r="C55" s="84">
        <f t="shared" si="1"/>
        <v>-1.5637219761828699E-3</v>
      </c>
      <c r="D55" s="84">
        <f t="shared" si="1"/>
        <v>-4.907985312192201E-3</v>
      </c>
      <c r="E55" s="84">
        <f t="shared" si="1"/>
        <v>-2.7398974188114503E-2</v>
      </c>
      <c r="F55" s="84">
        <f t="shared" si="1"/>
        <v>-1.2330612457478674E-2</v>
      </c>
      <c r="G55" s="84">
        <f t="shared" si="1"/>
        <v>-2.2715957834536879E-2</v>
      </c>
      <c r="H55" s="84">
        <f t="shared" si="1"/>
        <v>-3.3901551675681339E-2</v>
      </c>
      <c r="I55" s="84">
        <f t="shared" si="1"/>
        <v>-3.3901551675681457E-2</v>
      </c>
      <c r="J55" s="84">
        <f t="shared" si="1"/>
        <v>-3.2824545648043456E-2</v>
      </c>
      <c r="K55" s="84">
        <f t="shared" si="1"/>
        <v>-1.9956316383459287E-2</v>
      </c>
      <c r="L55" s="84">
        <f t="shared" si="1"/>
        <v>-1.1560822401075971E-2</v>
      </c>
      <c r="M55" s="84">
        <f t="shared" si="1"/>
        <v>-1.2669852741051665E-2</v>
      </c>
      <c r="N55" s="84">
        <f t="shared" si="1"/>
        <v>1.3133712950072473E-2</v>
      </c>
      <c r="O55" s="84">
        <f t="shared" si="1"/>
        <v>-3.5506688456909762E-2</v>
      </c>
      <c r="P55" s="84">
        <f t="shared" si="1"/>
        <v>-5.9347355198145777E-3</v>
      </c>
      <c r="Q55" s="231">
        <f t="shared" si="1"/>
        <v>-1.3110351340975058E-2</v>
      </c>
    </row>
    <row r="56" spans="1:17" x14ac:dyDescent="0.25">
      <c r="A56" s="223">
        <v>43193</v>
      </c>
      <c r="B56" s="84">
        <f t="shared" si="1"/>
        <v>1.1236073266925752E-2</v>
      </c>
      <c r="C56" s="84">
        <f t="shared" si="1"/>
        <v>-2.2152804641133287E-2</v>
      </c>
      <c r="D56" s="84">
        <f t="shared" si="1"/>
        <v>-1.6119381879883415E-2</v>
      </c>
      <c r="E56" s="84">
        <f t="shared" si="1"/>
        <v>1.2618298204221654E-3</v>
      </c>
      <c r="F56" s="84">
        <f t="shared" si="1"/>
        <v>9.8766234959120989E-3</v>
      </c>
      <c r="G56" s="84">
        <f t="shared" si="1"/>
        <v>-4.3859719432544405E-3</v>
      </c>
      <c r="H56" s="84">
        <f t="shared" si="1"/>
        <v>1.3783599701213596E-3</v>
      </c>
      <c r="I56" s="84">
        <f t="shared" si="1"/>
        <v>8.0137807235536162E-3</v>
      </c>
      <c r="J56" s="84">
        <f t="shared" si="1"/>
        <v>-3.1713975489527715E-2</v>
      </c>
      <c r="K56" s="84">
        <f t="shared" si="1"/>
        <v>-1.1204482964896065E-3</v>
      </c>
      <c r="L56" s="84">
        <f t="shared" si="1"/>
        <v>-1.6413029641330033E-2</v>
      </c>
      <c r="M56" s="84">
        <f t="shared" si="1"/>
        <v>-2.1169681507712829E-2</v>
      </c>
      <c r="N56" s="84">
        <f t="shared" si="1"/>
        <v>8.6609468773479678E-3</v>
      </c>
      <c r="O56" s="84">
        <f t="shared" si="1"/>
        <v>-8.0645598367304078E-3</v>
      </c>
      <c r="P56" s="84">
        <f t="shared" si="1"/>
        <v>-5.970166986503796E-3</v>
      </c>
      <c r="Q56" s="231">
        <f t="shared" si="1"/>
        <v>-1.3461971967967331E-3</v>
      </c>
    </row>
    <row r="57" spans="1:17" x14ac:dyDescent="0.25">
      <c r="A57" s="223">
        <v>43194</v>
      </c>
      <c r="B57" s="84">
        <f t="shared" si="1"/>
        <v>1.1166947000753762E-3</v>
      </c>
      <c r="C57" s="84">
        <f t="shared" si="1"/>
        <v>1.5987213636970735E-3</v>
      </c>
      <c r="D57" s="84">
        <f t="shared" si="1"/>
        <v>-2.1479031677124186E-2</v>
      </c>
      <c r="E57" s="84">
        <f t="shared" si="1"/>
        <v>2.5188930194839864E-3</v>
      </c>
      <c r="F57" s="84">
        <f t="shared" si="1"/>
        <v>1.946533478810325E-2</v>
      </c>
      <c r="G57" s="84">
        <f t="shared" si="1"/>
        <v>1.092907053219023E-2</v>
      </c>
      <c r="H57" s="84">
        <f t="shared" si="1"/>
        <v>2.7510333718900187E-3</v>
      </c>
      <c r="I57" s="84">
        <f t="shared" si="1"/>
        <v>-5.7175684632032962E-3</v>
      </c>
      <c r="J57" s="84">
        <f t="shared" si="1"/>
        <v>0</v>
      </c>
      <c r="K57" s="84">
        <f t="shared" si="1"/>
        <v>1.9978466930886295E-2</v>
      </c>
      <c r="L57" s="84">
        <f t="shared" si="1"/>
        <v>7.0671672230923528E-3</v>
      </c>
      <c r="M57" s="84">
        <f t="shared" si="1"/>
        <v>4.6403795565023009E-3</v>
      </c>
      <c r="N57" s="84">
        <f t="shared" si="1"/>
        <v>-6.9895441817120745E-3</v>
      </c>
      <c r="O57" s="84">
        <f t="shared" si="1"/>
        <v>-1.2220111334775444E-2</v>
      </c>
      <c r="P57" s="84">
        <f t="shared" si="1"/>
        <v>0</v>
      </c>
      <c r="Q57" s="231">
        <f t="shared" ref="Q57" si="2">LN(Q16/Q15)</f>
        <v>2.1658483786706879E-3</v>
      </c>
    </row>
    <row r="58" spans="1:17" x14ac:dyDescent="0.25">
      <c r="A58" s="223">
        <v>43195</v>
      </c>
      <c r="B58" s="84">
        <f t="shared" si="1"/>
        <v>9.9945307249955876E-3</v>
      </c>
      <c r="C58" s="84">
        <f t="shared" si="1"/>
        <v>3.4540325252176284E-2</v>
      </c>
      <c r="D58" s="84">
        <f t="shared" ref="D58:Q58" si="3">LN(D17/D16)</f>
        <v>2.1479031677124231E-2</v>
      </c>
      <c r="E58" s="84">
        <f t="shared" si="3"/>
        <v>4.4287680201116279E-2</v>
      </c>
      <c r="F58" s="84">
        <f t="shared" si="3"/>
        <v>1.197619104671562E-2</v>
      </c>
      <c r="G58" s="84">
        <f t="shared" si="3"/>
        <v>4.3384015985983623E-3</v>
      </c>
      <c r="H58" s="84">
        <f t="shared" si="3"/>
        <v>1.9048194970694411E-2</v>
      </c>
      <c r="I58" s="84">
        <f t="shared" si="3"/>
        <v>3.1605339415331044E-2</v>
      </c>
      <c r="J58" s="84">
        <f t="shared" si="3"/>
        <v>2.1978906718775167E-2</v>
      </c>
      <c r="K58" s="84">
        <f t="shared" si="3"/>
        <v>2.6031838717947019E-2</v>
      </c>
      <c r="L58" s="84">
        <f t="shared" si="3"/>
        <v>-1.41846349919563E-2</v>
      </c>
      <c r="M58" s="84">
        <f t="shared" si="3"/>
        <v>2.1072699135236947E-2</v>
      </c>
      <c r="N58" s="84">
        <f t="shared" si="3"/>
        <v>1.0961744042144938E-2</v>
      </c>
      <c r="O58" s="84">
        <f t="shared" si="3"/>
        <v>3.027476424659209E-2</v>
      </c>
      <c r="P58" s="84">
        <f t="shared" si="3"/>
        <v>2.0741484306816372E-2</v>
      </c>
      <c r="Q58" s="231">
        <f t="shared" si="3"/>
        <v>2.5281322181583809E-2</v>
      </c>
    </row>
    <row r="59" spans="1:17" x14ac:dyDescent="0.25">
      <c r="A59" s="223">
        <v>43200</v>
      </c>
      <c r="B59" s="84">
        <f t="shared" si="1"/>
        <v>-1.6713480973740667E-2</v>
      </c>
      <c r="C59" s="84">
        <f t="shared" si="1"/>
        <v>1.5314234973042356E-2</v>
      </c>
      <c r="D59" s="84">
        <f t="shared" ref="D59:Q59" si="4">LN(D18/D17)</f>
        <v>0</v>
      </c>
      <c r="E59" s="84">
        <f t="shared" si="4"/>
        <v>2.1429391455898991E-2</v>
      </c>
      <c r="F59" s="84">
        <f t="shared" si="4"/>
        <v>2.3781224049674193E-3</v>
      </c>
      <c r="G59" s="84">
        <f t="shared" si="4"/>
        <v>1.7167803622365498E-2</v>
      </c>
      <c r="H59" s="84">
        <f t="shared" si="4"/>
        <v>9.3897403498391374E-3</v>
      </c>
      <c r="I59" s="84">
        <f t="shared" si="4"/>
        <v>3.9220713153281329E-2</v>
      </c>
      <c r="J59" s="84">
        <f t="shared" si="4"/>
        <v>2.1506205220963682E-2</v>
      </c>
      <c r="K59" s="84">
        <f t="shared" si="4"/>
        <v>-4.2918520815409204E-3</v>
      </c>
      <c r="L59" s="84">
        <f t="shared" si="4"/>
        <v>4.7506027585977988E-3</v>
      </c>
      <c r="M59" s="84">
        <f t="shared" si="4"/>
        <v>2.2412412804501815E-2</v>
      </c>
      <c r="N59" s="84">
        <f t="shared" si="4"/>
        <v>-8.9597413714718691E-3</v>
      </c>
      <c r="O59" s="84">
        <f t="shared" si="4"/>
        <v>2.357673056399702E-2</v>
      </c>
      <c r="P59" s="84">
        <f t="shared" si="4"/>
        <v>-2.936859673309825E-3</v>
      </c>
      <c r="Q59" s="231">
        <f t="shared" si="4"/>
        <v>1.1664978890700436E-2</v>
      </c>
    </row>
    <row r="60" spans="1:17" x14ac:dyDescent="0.25">
      <c r="A60" s="223">
        <v>43201</v>
      </c>
      <c r="B60" s="84">
        <f t="shared" si="1"/>
        <v>-5.633817718256131E-3</v>
      </c>
      <c r="C60" s="84">
        <f t="shared" si="1"/>
        <v>-4.5696956900652969E-3</v>
      </c>
      <c r="D60" s="84">
        <f t="shared" ref="D60:Q60" si="5">LN(D19/D18)</f>
        <v>-2.5317807984289897E-2</v>
      </c>
      <c r="E60" s="84">
        <f t="shared" si="5"/>
        <v>4.7003611803316143E-3</v>
      </c>
      <c r="F60" s="84">
        <f t="shared" si="5"/>
        <v>-4.7619137602437026E-3</v>
      </c>
      <c r="G60" s="84">
        <f t="shared" si="5"/>
        <v>-2.6955809988528218E-2</v>
      </c>
      <c r="H60" s="84">
        <f t="shared" si="5"/>
        <v>0</v>
      </c>
      <c r="I60" s="84">
        <f t="shared" si="5"/>
        <v>2.1142436573809383E-2</v>
      </c>
      <c r="J60" s="84">
        <f t="shared" si="5"/>
        <v>4.246290881451004E-3</v>
      </c>
      <c r="K60" s="84">
        <f t="shared" si="5"/>
        <v>-1.735401469315162E-2</v>
      </c>
      <c r="L60" s="84">
        <f t="shared" si="5"/>
        <v>-7.1343941138738683E-3</v>
      </c>
      <c r="M60" s="84">
        <f t="shared" si="5"/>
        <v>-3.5524016043677721E-3</v>
      </c>
      <c r="N60" s="84">
        <f t="shared" si="5"/>
        <v>-2.7028672387919374E-2</v>
      </c>
      <c r="O60" s="84">
        <f t="shared" si="5"/>
        <v>-2.3576730563996996E-2</v>
      </c>
      <c r="P60" s="84">
        <f t="shared" si="5"/>
        <v>-2.9455102297568031E-3</v>
      </c>
      <c r="Q60" s="231">
        <f t="shared" si="5"/>
        <v>-1.39518367088542E-2</v>
      </c>
    </row>
    <row r="61" spans="1:17" x14ac:dyDescent="0.25">
      <c r="A61" s="223">
        <v>43202</v>
      </c>
      <c r="B61" s="84">
        <f t="shared" si="1"/>
        <v>3.8786025035156449E-2</v>
      </c>
      <c r="C61" s="84">
        <f t="shared" si="1"/>
        <v>1.8154810280371744E-2</v>
      </c>
      <c r="D61" s="84">
        <f t="shared" ref="D61:Q61" si="6">LN(D20/D19)</f>
        <v>0</v>
      </c>
      <c r="E61" s="84">
        <f t="shared" si="6"/>
        <v>-3.5231980073169053E-3</v>
      </c>
      <c r="F61" s="84">
        <f t="shared" si="6"/>
        <v>2.3837913552761975E-3</v>
      </c>
      <c r="G61" s="84">
        <f t="shared" si="6"/>
        <v>1.9481135571822489E-2</v>
      </c>
      <c r="H61" s="84">
        <f t="shared" si="6"/>
        <v>2.7651531330509949E-2</v>
      </c>
      <c r="I61" s="84">
        <f t="shared" si="6"/>
        <v>2.0898649194592365E-3</v>
      </c>
      <c r="J61" s="84">
        <f t="shared" si="6"/>
        <v>1.1585174335229693E-2</v>
      </c>
      <c r="K61" s="84">
        <f t="shared" si="6"/>
        <v>-9.8956277542238489E-3</v>
      </c>
      <c r="L61" s="84">
        <f t="shared" si="6"/>
        <v>8.462188959224809E-2</v>
      </c>
      <c r="M61" s="84">
        <f t="shared" si="6"/>
        <v>2.6654835861398807E-3</v>
      </c>
      <c r="N61" s="84">
        <f t="shared" si="6"/>
        <v>-8.9439880708981397E-3</v>
      </c>
      <c r="O61" s="84">
        <f t="shared" si="6"/>
        <v>1.7734454939768475E-2</v>
      </c>
      <c r="P61" s="84">
        <f t="shared" si="6"/>
        <v>8.8106296821549059E-3</v>
      </c>
      <c r="Q61" s="231">
        <f t="shared" si="6"/>
        <v>8.4341376634546796E-3</v>
      </c>
    </row>
    <row r="62" spans="1:17" x14ac:dyDescent="0.25">
      <c r="A62" s="223">
        <v>43203</v>
      </c>
      <c r="B62" s="84">
        <f t="shared" si="1"/>
        <v>5.4200674693393345E-3</v>
      </c>
      <c r="C62" s="84">
        <f t="shared" si="1"/>
        <v>-1.0550210895152486E-2</v>
      </c>
      <c r="D62" s="84">
        <f t="shared" ref="D62:Q62" si="7">LN(D21/D20)</f>
        <v>6.3897980987709883E-3</v>
      </c>
      <c r="E62" s="84">
        <f t="shared" si="7"/>
        <v>-2.3810648693718447E-2</v>
      </c>
      <c r="F62" s="84">
        <f t="shared" si="7"/>
        <v>1.1834457647002798E-2</v>
      </c>
      <c r="G62" s="84">
        <f t="shared" si="7"/>
        <v>-1.5119078491656886E-2</v>
      </c>
      <c r="H62" s="84">
        <f t="shared" si="7"/>
        <v>-2.6317308317373417E-2</v>
      </c>
      <c r="I62" s="84">
        <f t="shared" si="7"/>
        <v>1.2448293526567863E-2</v>
      </c>
      <c r="J62" s="84">
        <f t="shared" si="7"/>
        <v>-1.3706065904367215E-2</v>
      </c>
      <c r="K62" s="84">
        <f t="shared" si="7"/>
        <v>5.5096558109694795E-3</v>
      </c>
      <c r="L62" s="84">
        <f t="shared" si="7"/>
        <v>-1.3245226750020567E-2</v>
      </c>
      <c r="M62" s="84">
        <f t="shared" si="7"/>
        <v>0</v>
      </c>
      <c r="N62" s="84">
        <f t="shared" si="7"/>
        <v>5.0861272952568259E-2</v>
      </c>
      <c r="O62" s="84">
        <f t="shared" si="7"/>
        <v>0</v>
      </c>
      <c r="P62" s="84">
        <f t="shared" si="7"/>
        <v>5.8309203107931437E-3</v>
      </c>
      <c r="Q62" s="231">
        <f t="shared" si="7"/>
        <v>5.9987440323812629E-3</v>
      </c>
    </row>
    <row r="63" spans="1:17" x14ac:dyDescent="0.25">
      <c r="A63" s="223">
        <v>43206</v>
      </c>
      <c r="B63" s="84">
        <f t="shared" si="1"/>
        <v>-2.1858793812498958E-2</v>
      </c>
      <c r="C63" s="84">
        <f t="shared" si="1"/>
        <v>6.0423144559626617E-3</v>
      </c>
      <c r="D63" s="84">
        <f t="shared" ref="D63:Q63" si="8">LN(D22/D21)</f>
        <v>1.2658396871923465E-2</v>
      </c>
      <c r="E63" s="84">
        <f t="shared" si="8"/>
        <v>-1.2055456553487812E-3</v>
      </c>
      <c r="F63" s="84">
        <f t="shared" si="8"/>
        <v>-4.7169898781389101E-3</v>
      </c>
      <c r="G63" s="84">
        <f t="shared" si="8"/>
        <v>-5.4555509015369145E-3</v>
      </c>
      <c r="H63" s="84">
        <f t="shared" si="8"/>
        <v>6.6445427186685108E-3</v>
      </c>
      <c r="I63" s="84">
        <f t="shared" si="8"/>
        <v>-5.1679701584424493E-3</v>
      </c>
      <c r="J63" s="84">
        <f t="shared" si="8"/>
        <v>2.1208915691376296E-3</v>
      </c>
      <c r="K63" s="84">
        <f t="shared" si="8"/>
        <v>3.2912810840729518E-3</v>
      </c>
      <c r="L63" s="84">
        <f t="shared" si="8"/>
        <v>0</v>
      </c>
      <c r="M63" s="84">
        <f t="shared" si="8"/>
        <v>0</v>
      </c>
      <c r="N63" s="84">
        <f t="shared" si="8"/>
        <v>-5.7796113505027231E-2</v>
      </c>
      <c r="O63" s="84">
        <f t="shared" si="8"/>
        <v>0</v>
      </c>
      <c r="P63" s="84">
        <f t="shared" si="8"/>
        <v>0</v>
      </c>
      <c r="Q63" s="231">
        <f t="shared" si="8"/>
        <v>1.2195198357326966E-2</v>
      </c>
    </row>
    <row r="64" spans="1:17" x14ac:dyDescent="0.25">
      <c r="A64" s="223">
        <v>43207</v>
      </c>
      <c r="B64" s="84">
        <f t="shared" si="1"/>
        <v>-5.540180375615468E-3</v>
      </c>
      <c r="C64" s="84">
        <f t="shared" si="1"/>
        <v>1.4947961435873366E-2</v>
      </c>
      <c r="D64" s="84">
        <f t="shared" ref="D64:Q64" si="9">LN(D23/D22)</f>
        <v>3.5828415255139794E-2</v>
      </c>
      <c r="E64" s="84">
        <f t="shared" si="9"/>
        <v>9.6039153541803528E-3</v>
      </c>
      <c r="F64" s="84">
        <f t="shared" si="9"/>
        <v>3.2561016049312226E-2</v>
      </c>
      <c r="G64" s="84">
        <f t="shared" si="9"/>
        <v>1.6278167359688265E-2</v>
      </c>
      <c r="H64" s="84">
        <f t="shared" si="9"/>
        <v>1.3236269305083458E-3</v>
      </c>
      <c r="I64" s="84">
        <f t="shared" si="9"/>
        <v>2.9609105317587956E-2</v>
      </c>
      <c r="J64" s="84">
        <f t="shared" si="9"/>
        <v>1.8888284520205859E-2</v>
      </c>
      <c r="K64" s="84">
        <f t="shared" si="9"/>
        <v>1.5217684970886497E-2</v>
      </c>
      <c r="L64" s="84">
        <f t="shared" si="9"/>
        <v>2.21975673831281E-3</v>
      </c>
      <c r="M64" s="84">
        <f t="shared" si="9"/>
        <v>1.1469027348764819E-2</v>
      </c>
      <c r="N64" s="84">
        <f t="shared" si="9"/>
        <v>5.5517144675077115E-3</v>
      </c>
      <c r="O64" s="84">
        <f t="shared" si="9"/>
        <v>1.1650617219975274E-2</v>
      </c>
      <c r="P64" s="84">
        <f t="shared" si="9"/>
        <v>1.1560822401076006E-2</v>
      </c>
      <c r="Q64" s="231">
        <f t="shared" si="9"/>
        <v>1.9375447778245153E-2</v>
      </c>
    </row>
    <row r="65" spans="1:17" x14ac:dyDescent="0.25">
      <c r="A65" s="223">
        <v>43208</v>
      </c>
      <c r="B65" s="84">
        <f t="shared" si="1"/>
        <v>1.1049836186584935E-2</v>
      </c>
      <c r="C65" s="84">
        <f t="shared" si="1"/>
        <v>-2.9717703891575932E-3</v>
      </c>
      <c r="D65" s="84">
        <f t="shared" ref="D65:Q65" si="10">LN(D24/D23)</f>
        <v>7.2551708811720156E-3</v>
      </c>
      <c r="E65" s="84">
        <f t="shared" si="10"/>
        <v>-2.3923456386198238E-3</v>
      </c>
      <c r="F65" s="84">
        <f t="shared" si="10"/>
        <v>-1.1507606851479802E-2</v>
      </c>
      <c r="G65" s="84">
        <f t="shared" si="10"/>
        <v>-1.1911348193348008E-2</v>
      </c>
      <c r="H65" s="84">
        <f t="shared" si="10"/>
        <v>5.2770571008438193E-3</v>
      </c>
      <c r="I65" s="84">
        <f t="shared" si="10"/>
        <v>2.5820699621742788E-2</v>
      </c>
      <c r="J65" s="84">
        <f t="shared" si="10"/>
        <v>1.3423020332140771E-2</v>
      </c>
      <c r="K65" s="84">
        <f t="shared" si="10"/>
        <v>3.23102058144654E-3</v>
      </c>
      <c r="L65" s="84">
        <f t="shared" si="10"/>
        <v>-2.4692612590371411E-2</v>
      </c>
      <c r="M65" s="84">
        <f t="shared" si="10"/>
        <v>8.7336799687546315E-3</v>
      </c>
      <c r="N65" s="84">
        <f t="shared" si="10"/>
        <v>-1.1134422616665187E-2</v>
      </c>
      <c r="O65" s="84">
        <f t="shared" si="10"/>
        <v>-5.8083415957467903E-3</v>
      </c>
      <c r="P65" s="84">
        <f t="shared" si="10"/>
        <v>2.8694424279529607E-3</v>
      </c>
      <c r="Q65" s="231">
        <f t="shared" si="10"/>
        <v>6.4313498797160806E-3</v>
      </c>
    </row>
    <row r="66" spans="1:17" x14ac:dyDescent="0.25">
      <c r="A66" s="223">
        <v>43209</v>
      </c>
      <c r="B66" s="84">
        <f t="shared" si="1"/>
        <v>7.6628727455690972E-3</v>
      </c>
      <c r="C66" s="84">
        <f t="shared" si="1"/>
        <v>-1.4892035514677455E-3</v>
      </c>
      <c r="D66" s="84">
        <f t="shared" ref="D66:Q66" si="11">LN(D25/D24)</f>
        <v>1.0785005676562572E-2</v>
      </c>
      <c r="E66" s="84">
        <f t="shared" si="11"/>
        <v>1.6627461460491832E-2</v>
      </c>
      <c r="F66" s="84">
        <f t="shared" si="11"/>
        <v>1.6073824831060835E-2</v>
      </c>
      <c r="G66" s="84">
        <f t="shared" si="11"/>
        <v>1.2987195526811331E-2</v>
      </c>
      <c r="H66" s="84">
        <f t="shared" si="11"/>
        <v>1.1772536225267412E-2</v>
      </c>
      <c r="I66" s="84">
        <f t="shared" si="11"/>
        <v>3.2789822822990755E-2</v>
      </c>
      <c r="J66" s="84">
        <f t="shared" si="11"/>
        <v>5.1151006667704089E-3</v>
      </c>
      <c r="K66" s="84">
        <f t="shared" si="11"/>
        <v>-4.3103515011223229E-3</v>
      </c>
      <c r="L66" s="84">
        <f t="shared" si="11"/>
        <v>2.6907452919924187E-2</v>
      </c>
      <c r="M66" s="84">
        <f t="shared" si="11"/>
        <v>2.5752496102414764E-2</v>
      </c>
      <c r="N66" s="84">
        <f t="shared" si="11"/>
        <v>2.0971695907235511E-3</v>
      </c>
      <c r="O66" s="84">
        <f t="shared" si="11"/>
        <v>-9.756174945364798E-3</v>
      </c>
      <c r="P66" s="84">
        <f t="shared" si="11"/>
        <v>-8.6331471447030021E-3</v>
      </c>
      <c r="Q66" s="231">
        <f t="shared" si="11"/>
        <v>7.533816420823394E-3</v>
      </c>
    </row>
    <row r="67" spans="1:17" x14ac:dyDescent="0.25">
      <c r="A67" s="223">
        <v>43210</v>
      </c>
      <c r="B67" s="84">
        <f t="shared" si="1"/>
        <v>-5.4674821821335011E-3</v>
      </c>
      <c r="C67" s="84">
        <f t="shared" si="1"/>
        <v>1.0378150968713909E-2</v>
      </c>
      <c r="D67" s="84">
        <f t="shared" ref="D67:Q67" si="12">LN(D26/D25)</f>
        <v>-1.1990551331911419E-2</v>
      </c>
      <c r="E67" s="84">
        <f t="shared" si="12"/>
        <v>1.519608435234567E-2</v>
      </c>
      <c r="F67" s="84">
        <f t="shared" si="12"/>
        <v>-9.1533819864872482E-3</v>
      </c>
      <c r="G67" s="84">
        <f t="shared" si="12"/>
        <v>1.0746911297653593E-3</v>
      </c>
      <c r="H67" s="84">
        <f t="shared" si="12"/>
        <v>3.8935805191320197E-3</v>
      </c>
      <c r="I67" s="84">
        <f t="shared" si="12"/>
        <v>-2.6924703370592721E-2</v>
      </c>
      <c r="J67" s="84">
        <f t="shared" si="12"/>
        <v>-2.0429016298004047E-3</v>
      </c>
      <c r="K67" s="84">
        <f t="shared" si="12"/>
        <v>1.0741241831412616E-2</v>
      </c>
      <c r="L67" s="84">
        <f t="shared" si="12"/>
        <v>2.2099456508028917E-3</v>
      </c>
      <c r="M67" s="84">
        <f t="shared" si="12"/>
        <v>-1.0221554071538139E-2</v>
      </c>
      <c r="N67" s="84">
        <f t="shared" si="12"/>
        <v>-8.4151969252845849E-3</v>
      </c>
      <c r="O67" s="84">
        <f t="shared" si="12"/>
        <v>0</v>
      </c>
      <c r="P67" s="84">
        <f t="shared" si="12"/>
        <v>0</v>
      </c>
      <c r="Q67" s="231">
        <f t="shared" si="12"/>
        <v>-4.7360148992873202E-3</v>
      </c>
    </row>
    <row r="68" spans="1:17" x14ac:dyDescent="0.25">
      <c r="A68" s="223">
        <v>43213</v>
      </c>
      <c r="B68" s="84">
        <f t="shared" si="1"/>
        <v>0</v>
      </c>
      <c r="C68" s="84">
        <f t="shared" si="1"/>
        <v>-1.1869575555383882E-2</v>
      </c>
      <c r="D68" s="84">
        <f t="shared" ref="D68:Q68" si="13">LN(D27/D26)</f>
        <v>-1.8259789132754521E-2</v>
      </c>
      <c r="E68" s="84">
        <f t="shared" si="13"/>
        <v>-1.4018921179330818E-2</v>
      </c>
      <c r="F68" s="84">
        <f t="shared" si="13"/>
        <v>-2.3014969882792745E-3</v>
      </c>
      <c r="G68" s="84">
        <f t="shared" si="13"/>
        <v>2.0202707317519469E-2</v>
      </c>
      <c r="H68" s="84">
        <f t="shared" si="13"/>
        <v>-2.2266800775751435E-2</v>
      </c>
      <c r="I68" s="84">
        <f t="shared" si="13"/>
        <v>-3.9766671128079426E-2</v>
      </c>
      <c r="J68" s="84">
        <f t="shared" si="13"/>
        <v>-5.1255878488122054E-3</v>
      </c>
      <c r="K68" s="84">
        <f t="shared" si="13"/>
        <v>-1.7241806434506103E-2</v>
      </c>
      <c r="L68" s="84">
        <f t="shared" si="13"/>
        <v>-8.8692377407797729E-3</v>
      </c>
      <c r="M68" s="84">
        <f t="shared" si="13"/>
        <v>-3.4305350967891368E-3</v>
      </c>
      <c r="N68" s="84">
        <f t="shared" si="13"/>
        <v>-7.067167223092443E-3</v>
      </c>
      <c r="O68" s="84">
        <f t="shared" si="13"/>
        <v>0</v>
      </c>
      <c r="P68" s="84">
        <f t="shared" si="13"/>
        <v>-2.8943580263644146E-3</v>
      </c>
      <c r="Q68" s="231">
        <f t="shared" si="13"/>
        <v>-7.2119267277640431E-3</v>
      </c>
    </row>
    <row r="69" spans="1:17" x14ac:dyDescent="0.25">
      <c r="A69" s="223">
        <v>43214</v>
      </c>
      <c r="B69" s="84">
        <f t="shared" si="1"/>
        <v>1.5234244571847987E-2</v>
      </c>
      <c r="C69" s="84">
        <f t="shared" si="1"/>
        <v>-1.4936522567832536E-3</v>
      </c>
      <c r="D69" s="84">
        <f t="shared" ref="D69:Q69" si="14">LN(D28/D27)</f>
        <v>4.9019706002066876E-3</v>
      </c>
      <c r="E69" s="84">
        <f t="shared" si="14"/>
        <v>-2.7431654460670862E-2</v>
      </c>
      <c r="F69" s="84">
        <f t="shared" si="14"/>
        <v>-1.392133851860812E-2</v>
      </c>
      <c r="G69" s="84">
        <f t="shared" si="14"/>
        <v>2.1030501967786684E-3</v>
      </c>
      <c r="H69" s="84">
        <f t="shared" si="14"/>
        <v>1.9672765598704928E-2</v>
      </c>
      <c r="I69" s="84">
        <f t="shared" si="14"/>
        <v>4.0485885260003324E-3</v>
      </c>
      <c r="J69" s="84">
        <f t="shared" si="14"/>
        <v>3.0785042270873733E-3</v>
      </c>
      <c r="K69" s="84">
        <f t="shared" si="14"/>
        <v>7.5798955227691714E-3</v>
      </c>
      <c r="L69" s="84">
        <f t="shared" si="14"/>
        <v>-2.0248160829947424E-2</v>
      </c>
      <c r="M69" s="84">
        <f t="shared" si="14"/>
        <v>-3.4423441909729015E-3</v>
      </c>
      <c r="N69" s="84">
        <f t="shared" si="14"/>
        <v>8.4746269909722356E-3</v>
      </c>
      <c r="O69" s="84">
        <f t="shared" si="14"/>
        <v>0</v>
      </c>
      <c r="P69" s="84">
        <f t="shared" si="14"/>
        <v>5.7803629154995493E-3</v>
      </c>
      <c r="Q69" s="231">
        <f t="shared" si="14"/>
        <v>-1.312524052496165E-3</v>
      </c>
    </row>
    <row r="70" spans="1:17" x14ac:dyDescent="0.25">
      <c r="A70" s="223">
        <v>43215</v>
      </c>
      <c r="B70" s="84">
        <f t="shared" si="1"/>
        <v>-6.500564603093428E-3</v>
      </c>
      <c r="C70" s="84">
        <f t="shared" si="1"/>
        <v>-5.9970194723742909E-3</v>
      </c>
      <c r="D70" s="84">
        <f t="shared" ref="D70:Q70" si="15">LN(D29/D28)</f>
        <v>-1.9753728736232538E-2</v>
      </c>
      <c r="E70" s="84">
        <f t="shared" si="15"/>
        <v>-8.5003547653926051E-3</v>
      </c>
      <c r="F70" s="84">
        <f t="shared" si="15"/>
        <v>6.984894521951189E-3</v>
      </c>
      <c r="G70" s="84">
        <f t="shared" si="15"/>
        <v>-1.5881752552943183E-2</v>
      </c>
      <c r="H70" s="84">
        <f t="shared" si="15"/>
        <v>-2.7651531330510008E-2</v>
      </c>
      <c r="I70" s="84">
        <f t="shared" si="15"/>
        <v>-9.1324835632724741E-3</v>
      </c>
      <c r="J70" s="84">
        <f t="shared" si="15"/>
        <v>1.0240656296901303E-3</v>
      </c>
      <c r="K70" s="84">
        <f t="shared" si="15"/>
        <v>-1.7410668305896888E-2</v>
      </c>
      <c r="L70" s="84">
        <f t="shared" si="15"/>
        <v>-9.1324835632725868E-3</v>
      </c>
      <c r="M70" s="84">
        <f t="shared" si="15"/>
        <v>-8.6244076065859526E-4</v>
      </c>
      <c r="N70" s="84">
        <f t="shared" si="15"/>
        <v>-2.5281745307353467E-2</v>
      </c>
      <c r="O70" s="84">
        <f t="shared" si="15"/>
        <v>3.9138993211363148E-3</v>
      </c>
      <c r="P70" s="84">
        <f t="shared" si="15"/>
        <v>-1.4514042884254071E-2</v>
      </c>
      <c r="Q70" s="231">
        <f t="shared" si="15"/>
        <v>-1.3947059786049794E-2</v>
      </c>
    </row>
    <row r="71" spans="1:17" x14ac:dyDescent="0.25">
      <c r="A71" s="223">
        <v>43216</v>
      </c>
      <c r="B71" s="84">
        <f t="shared" si="1"/>
        <v>-7.637789448117314E-3</v>
      </c>
      <c r="C71" s="84">
        <f t="shared" si="1"/>
        <v>1.0471299867295216E-2</v>
      </c>
      <c r="D71" s="84">
        <f t="shared" ref="D71:Q71" si="16">LN(D30/D29)</f>
        <v>2.4906613124518304E-3</v>
      </c>
      <c r="E71" s="84">
        <f t="shared" si="16"/>
        <v>2.4360547978813426E-3</v>
      </c>
      <c r="F71" s="84">
        <f t="shared" si="16"/>
        <v>1.3825104991842335E-2</v>
      </c>
      <c r="G71" s="84">
        <f t="shared" si="16"/>
        <v>2.1120109214532161E-2</v>
      </c>
      <c r="H71" s="84">
        <f t="shared" si="16"/>
        <v>1.0624269920229204E-2</v>
      </c>
      <c r="I71" s="84">
        <f t="shared" si="16"/>
        <v>3.1111390282047562E-2</v>
      </c>
      <c r="J71" s="84">
        <f t="shared" si="16"/>
        <v>3.0659196218349827E-3</v>
      </c>
      <c r="K71" s="84">
        <f t="shared" si="16"/>
        <v>9.8307727831277343E-3</v>
      </c>
      <c r="L71" s="84">
        <f t="shared" si="16"/>
        <v>-9.2166551049240632E-3</v>
      </c>
      <c r="M71" s="84">
        <f t="shared" si="16"/>
        <v>1.7956874119958915E-2</v>
      </c>
      <c r="N71" s="84">
        <f t="shared" si="16"/>
        <v>1.11172025387026E-2</v>
      </c>
      <c r="O71" s="84">
        <f t="shared" si="16"/>
        <v>1.9512201312617493E-3</v>
      </c>
      <c r="P71" s="84">
        <f t="shared" si="16"/>
        <v>-8.810629682154807E-3</v>
      </c>
      <c r="Q71" s="231">
        <f t="shared" si="16"/>
        <v>1.1879325846673781E-2</v>
      </c>
    </row>
    <row r="72" spans="1:17" x14ac:dyDescent="0.25">
      <c r="A72" s="223">
        <v>43217</v>
      </c>
      <c r="B72" s="84">
        <f t="shared" si="1"/>
        <v>-1.0958905206372234E-3</v>
      </c>
      <c r="C72" s="84">
        <f t="shared" si="1"/>
        <v>2.97177038915748E-3</v>
      </c>
      <c r="D72" s="84">
        <f t="shared" ref="D72:Q72" si="17">LN(D31/D30)</f>
        <v>1.1131840368844419E-2</v>
      </c>
      <c r="E72" s="84">
        <f t="shared" si="17"/>
        <v>-5.2446475372542545E-2</v>
      </c>
      <c r="F72" s="84">
        <f t="shared" si="17"/>
        <v>1.1376686982108048E-2</v>
      </c>
      <c r="G72" s="84">
        <f t="shared" si="17"/>
        <v>-7.3414068583677449E-3</v>
      </c>
      <c r="H72" s="84">
        <f t="shared" si="17"/>
        <v>2.6385239581810205E-3</v>
      </c>
      <c r="I72" s="84">
        <f t="shared" si="17"/>
        <v>-1.1928570865273732E-2</v>
      </c>
      <c r="J72" s="84">
        <f t="shared" si="17"/>
        <v>1.0198879007453808E-3</v>
      </c>
      <c r="K72" s="84">
        <f t="shared" si="17"/>
        <v>1.8309612195336254E-2</v>
      </c>
      <c r="L72" s="84">
        <f t="shared" si="17"/>
        <v>0</v>
      </c>
      <c r="M72" s="84">
        <f t="shared" si="17"/>
        <v>1.1794576492836877E-2</v>
      </c>
      <c r="N72" s="84">
        <f t="shared" si="17"/>
        <v>-2.142092929054212E-3</v>
      </c>
      <c r="O72" s="84">
        <f t="shared" si="17"/>
        <v>-1.9512201312616936E-3</v>
      </c>
      <c r="P72" s="84">
        <f t="shared" si="17"/>
        <v>8.8106296821549059E-3</v>
      </c>
      <c r="Q72" s="231">
        <f t="shared" si="17"/>
        <v>1.5976032053224974E-2</v>
      </c>
    </row>
    <row r="73" spans="1:17" x14ac:dyDescent="0.25">
      <c r="A73" s="223">
        <v>43220</v>
      </c>
      <c r="B73" s="84">
        <f t="shared" si="1"/>
        <v>0</v>
      </c>
      <c r="C73" s="84">
        <f t="shared" si="1"/>
        <v>-7.4460507840785626E-3</v>
      </c>
      <c r="D73" s="84">
        <f t="shared" ref="D73:Q73" si="18">LN(D32/D31)</f>
        <v>7.3529743052587332E-3</v>
      </c>
      <c r="E73" s="84">
        <f t="shared" si="18"/>
        <v>6.3897980987709883E-3</v>
      </c>
      <c r="F73" s="84">
        <f t="shared" si="18"/>
        <v>-1.1376686982107934E-2</v>
      </c>
      <c r="G73" s="84">
        <f t="shared" si="18"/>
        <v>4.0232347028125677E-2</v>
      </c>
      <c r="H73" s="84">
        <f t="shared" si="18"/>
        <v>-1.3183917532582244E-3</v>
      </c>
      <c r="I73" s="84">
        <f t="shared" si="18"/>
        <v>0</v>
      </c>
      <c r="J73" s="84">
        <f t="shared" si="18"/>
        <v>1.2158204479809363E-2</v>
      </c>
      <c r="K73" s="84">
        <f t="shared" si="18"/>
        <v>-2.1367529497351087E-3</v>
      </c>
      <c r="L73" s="84">
        <f t="shared" si="18"/>
        <v>1.3793322132335769E-2</v>
      </c>
      <c r="M73" s="84">
        <f t="shared" si="18"/>
        <v>9.1705519722081047E-3</v>
      </c>
      <c r="N73" s="84">
        <f t="shared" si="18"/>
        <v>-2.8632804100152337E-3</v>
      </c>
      <c r="O73" s="84">
        <f t="shared" si="18"/>
        <v>0</v>
      </c>
      <c r="P73" s="84">
        <f t="shared" si="18"/>
        <v>2.3122417420854212E-2</v>
      </c>
      <c r="Q73" s="231">
        <f t="shared" si="18"/>
        <v>1.0495094809840986E-2</v>
      </c>
    </row>
    <row r="74" spans="1:17" x14ac:dyDescent="0.25">
      <c r="A74" s="223">
        <v>43222</v>
      </c>
      <c r="B74" s="84">
        <f t="shared" si="1"/>
        <v>1.7391742711869239E-2</v>
      </c>
      <c r="C74" s="84">
        <f t="shared" si="1"/>
        <v>1.493652256783372E-3</v>
      </c>
      <c r="D74" s="84">
        <f t="shared" ref="D74:Q74" si="19">LN(D33/D32)</f>
        <v>-8.5837436913915547E-3</v>
      </c>
      <c r="E74" s="84">
        <f t="shared" si="19"/>
        <v>-3.8289772370972393E-3</v>
      </c>
      <c r="F74" s="84">
        <f t="shared" si="19"/>
        <v>3.3748984736641036E-2</v>
      </c>
      <c r="G74" s="84">
        <f t="shared" si="19"/>
        <v>-4.0526904506233081E-3</v>
      </c>
      <c r="H74" s="84">
        <f t="shared" si="19"/>
        <v>-1.320132204922844E-3</v>
      </c>
      <c r="I74" s="84">
        <f t="shared" si="19"/>
        <v>1.5873349156290163E-2</v>
      </c>
      <c r="J74" s="84">
        <f t="shared" si="19"/>
        <v>7.0246149369644385E-3</v>
      </c>
      <c r="K74" s="84">
        <f t="shared" si="19"/>
        <v>5.3333459753626029E-3</v>
      </c>
      <c r="L74" s="84">
        <f t="shared" si="19"/>
        <v>-1.6110820272698369E-2</v>
      </c>
      <c r="M74" s="84">
        <f t="shared" si="19"/>
        <v>-4.9916908972412197E-3</v>
      </c>
      <c r="N74" s="84">
        <f t="shared" si="19"/>
        <v>6.0747015464713344E-3</v>
      </c>
      <c r="O74" s="84">
        <f t="shared" si="19"/>
        <v>2.507363755211596E-2</v>
      </c>
      <c r="P74" s="84">
        <f t="shared" si="19"/>
        <v>8.5349024498372859E-3</v>
      </c>
      <c r="Q74" s="231">
        <f t="shared" si="19"/>
        <v>-1.8644976398208849E-4</v>
      </c>
    </row>
    <row r="75" spans="1:17" x14ac:dyDescent="0.25">
      <c r="A75" s="223">
        <v>43223</v>
      </c>
      <c r="B75" s="84">
        <f t="shared" si="1"/>
        <v>-1.3015368112070248E-2</v>
      </c>
      <c r="C75" s="84">
        <f t="shared" si="1"/>
        <v>-1.8072781059694506E-2</v>
      </c>
      <c r="D75" s="84">
        <f t="shared" ref="D75:Q75" si="20">LN(D34/D33)</f>
        <v>-2.1158225507345939E-2</v>
      </c>
      <c r="E75" s="84">
        <f t="shared" si="20"/>
        <v>-1.9367939178054946E-2</v>
      </c>
      <c r="F75" s="84">
        <f t="shared" si="20"/>
        <v>-4.7574089728483419E-2</v>
      </c>
      <c r="G75" s="84">
        <f t="shared" si="20"/>
        <v>-8.1549891293061436E-3</v>
      </c>
      <c r="H75" s="84">
        <f t="shared" si="20"/>
        <v>-1.8667208719689705E-2</v>
      </c>
      <c r="I75" s="84">
        <f t="shared" si="20"/>
        <v>-7.9051795071132611E-3</v>
      </c>
      <c r="J75" s="84">
        <f t="shared" si="20"/>
        <v>-2.8914010164642245E-2</v>
      </c>
      <c r="K75" s="84">
        <f t="shared" si="20"/>
        <v>-1.8250640761197364E-2</v>
      </c>
      <c r="L75" s="84">
        <f t="shared" si="20"/>
        <v>-2.5853378826333668E-2</v>
      </c>
      <c r="M75" s="84">
        <f t="shared" si="20"/>
        <v>-3.9988313771677733E-2</v>
      </c>
      <c r="N75" s="84">
        <f t="shared" si="20"/>
        <v>-8.5868148359918312E-3</v>
      </c>
      <c r="O75" s="84">
        <f t="shared" si="20"/>
        <v>-1.9231361927887533E-2</v>
      </c>
      <c r="P75" s="84">
        <f t="shared" si="20"/>
        <v>-8.534902449837331E-3</v>
      </c>
      <c r="Q75" s="231">
        <f t="shared" si="20"/>
        <v>-2.2058158396504678E-2</v>
      </c>
    </row>
    <row r="76" spans="1:17" x14ac:dyDescent="0.25">
      <c r="A76" s="223">
        <v>43224</v>
      </c>
      <c r="B76" s="84">
        <f t="shared" si="1"/>
        <v>4.3573053689556262E-3</v>
      </c>
      <c r="C76" s="84">
        <f t="shared" si="1"/>
        <v>0</v>
      </c>
      <c r="D76" s="84">
        <f t="shared" ref="D76:Q76" si="21">LN(D35/D34)</f>
        <v>-2.5188930194840263E-3</v>
      </c>
      <c r="E76" s="84">
        <f t="shared" si="21"/>
        <v>-0.35648870685839146</v>
      </c>
      <c r="F76" s="84">
        <f t="shared" si="21"/>
        <v>-6.9848945219510928E-3</v>
      </c>
      <c r="G76" s="84">
        <f t="shared" si="21"/>
        <v>-1.2358550703796736E-2</v>
      </c>
      <c r="H76" s="84">
        <f t="shared" si="21"/>
        <v>-1.0825545504922447E-2</v>
      </c>
      <c r="I76" s="84">
        <f t="shared" si="21"/>
        <v>-2.6132140276848057E-2</v>
      </c>
      <c r="J76" s="84">
        <f t="shared" si="21"/>
        <v>3.5962021803525087E-3</v>
      </c>
      <c r="K76" s="84">
        <f t="shared" si="21"/>
        <v>8.6300427742149691E-3</v>
      </c>
      <c r="L76" s="84">
        <f t="shared" si="21"/>
        <v>0</v>
      </c>
      <c r="M76" s="84">
        <f t="shared" si="21"/>
        <v>-4.349724126465759E-3</v>
      </c>
      <c r="N76" s="84">
        <f t="shared" si="21"/>
        <v>2.5121132895204387E-3</v>
      </c>
      <c r="O76" s="84">
        <f t="shared" si="21"/>
        <v>-9.756174945364798E-3</v>
      </c>
      <c r="P76" s="84">
        <f t="shared" si="21"/>
        <v>-1.4388737452099556E-2</v>
      </c>
      <c r="Q76" s="231">
        <f t="shared" si="21"/>
        <v>-1.8578842863823688E-2</v>
      </c>
    </row>
    <row r="77" spans="1:17" x14ac:dyDescent="0.25">
      <c r="A77" s="223">
        <v>43227</v>
      </c>
      <c r="B77" s="84">
        <f t="shared" si="1"/>
        <v>-1.3129291441792623E-2</v>
      </c>
      <c r="C77" s="84">
        <f t="shared" si="1"/>
        <v>0</v>
      </c>
      <c r="D77" s="84">
        <f t="shared" ref="D77:Q77" si="22">LN(D36/D35)</f>
        <v>-8.866429205641355E-3</v>
      </c>
      <c r="E77" s="84">
        <f t="shared" si="22"/>
        <v>-0.35640895111897025</v>
      </c>
      <c r="F77" s="84">
        <f t="shared" si="22"/>
        <v>6.984894521951189E-3</v>
      </c>
      <c r="G77" s="84">
        <f t="shared" si="22"/>
        <v>-9.3701882875846295E-3</v>
      </c>
      <c r="H77" s="84">
        <f t="shared" si="22"/>
        <v>1.0825545504922545E-2</v>
      </c>
      <c r="I77" s="84">
        <f t="shared" si="22"/>
        <v>3.0503328176228754E-3</v>
      </c>
      <c r="J77" s="84">
        <f t="shared" si="22"/>
        <v>-4.1356325283702811E-2</v>
      </c>
      <c r="K77" s="84">
        <f t="shared" si="22"/>
        <v>-1.29731549213801E-2</v>
      </c>
      <c r="L77" s="84">
        <f t="shared" si="22"/>
        <v>0</v>
      </c>
      <c r="M77" s="84">
        <f t="shared" si="22"/>
        <v>1.5571248870430324E-2</v>
      </c>
      <c r="N77" s="84">
        <f t="shared" si="22"/>
        <v>6.0747015464713344E-3</v>
      </c>
      <c r="O77" s="84">
        <f t="shared" si="22"/>
        <v>3.9138993211363148E-3</v>
      </c>
      <c r="P77" s="84">
        <f t="shared" si="22"/>
        <v>-8.7336799687546662E-3</v>
      </c>
      <c r="Q77" s="231">
        <f t="shared" si="22"/>
        <v>-1.6114284124970898E-2</v>
      </c>
    </row>
    <row r="78" spans="1:17" x14ac:dyDescent="0.25">
      <c r="A78" s="223">
        <v>43228</v>
      </c>
      <c r="B78" s="84">
        <f t="shared" si="1"/>
        <v>2.2002209096023376E-3</v>
      </c>
      <c r="C78" s="84">
        <f t="shared" si="1"/>
        <v>4.5489085263692094E-3</v>
      </c>
      <c r="D78" s="84">
        <f t="shared" ref="D78:Q78" si="23">LN(D37/D36)</f>
        <v>2.3885484989356956E-2</v>
      </c>
      <c r="E78" s="84">
        <f t="shared" si="23"/>
        <v>0.12836514498692045</v>
      </c>
      <c r="F78" s="84">
        <f t="shared" si="23"/>
        <v>-1.1668743834377378E-2</v>
      </c>
      <c r="G78" s="84">
        <f t="shared" si="23"/>
        <v>1.5568555239923679E-2</v>
      </c>
      <c r="H78" s="84">
        <f t="shared" si="23"/>
        <v>1.3369183082134417E-2</v>
      </c>
      <c r="I78" s="84">
        <f t="shared" si="23"/>
        <v>1.311163513937511E-2</v>
      </c>
      <c r="J78" s="84">
        <f t="shared" si="23"/>
        <v>4.7987295499051907E-3</v>
      </c>
      <c r="K78" s="84">
        <f t="shared" si="23"/>
        <v>3.3175862238899574E-2</v>
      </c>
      <c r="L78" s="84">
        <f t="shared" si="23"/>
        <v>-9.5694510161506725E-3</v>
      </c>
      <c r="M78" s="84">
        <f t="shared" si="23"/>
        <v>-2.6969881712103589E-2</v>
      </c>
      <c r="N78" s="84">
        <f t="shared" si="23"/>
        <v>1.5202696900813795E-2</v>
      </c>
      <c r="O78" s="84">
        <f t="shared" si="23"/>
        <v>-3.9138993211364406E-3</v>
      </c>
      <c r="P78" s="84">
        <f t="shared" si="23"/>
        <v>-1.176484157958637E-2</v>
      </c>
      <c r="Q78" s="231">
        <f t="shared" si="23"/>
        <v>8.8417905814607914E-3</v>
      </c>
    </row>
    <row r="79" spans="1:17" x14ac:dyDescent="0.25">
      <c r="A79" s="223">
        <v>43229</v>
      </c>
      <c r="B79" s="84">
        <f t="shared" si="1"/>
        <v>2.195390563435656E-3</v>
      </c>
      <c r="C79" s="84">
        <f t="shared" si="1"/>
        <v>-1.5140048312151828E-3</v>
      </c>
      <c r="D79" s="84">
        <f t="shared" ref="D79:Q79" si="24">LN(D38/D37)</f>
        <v>1.2345835822299362E-2</v>
      </c>
      <c r="E79" s="84">
        <f t="shared" si="24"/>
        <v>7.8692268575664873E-2</v>
      </c>
      <c r="F79" s="84">
        <f t="shared" si="24"/>
        <v>1.629838173311933E-2</v>
      </c>
      <c r="G79" s="84">
        <f t="shared" si="24"/>
        <v>-2.0618564005588022E-3</v>
      </c>
      <c r="H79" s="84">
        <f t="shared" si="24"/>
        <v>7.9365495957363415E-3</v>
      </c>
      <c r="I79" s="84">
        <f t="shared" si="24"/>
        <v>-1.9221633780953668E-2</v>
      </c>
      <c r="J79" s="84">
        <f t="shared" si="24"/>
        <v>1.5944728331574547E-3</v>
      </c>
      <c r="K79" s="84">
        <f t="shared" si="24"/>
        <v>-1.1646505386323579E-2</v>
      </c>
      <c r="L79" s="84">
        <f t="shared" si="24"/>
        <v>9.5694510161506725E-3</v>
      </c>
      <c r="M79" s="84">
        <f t="shared" si="24"/>
        <v>1.4010737069598369E-2</v>
      </c>
      <c r="N79" s="84">
        <f t="shared" si="24"/>
        <v>-1.8414118037269736E-2</v>
      </c>
      <c r="O79" s="84">
        <f t="shared" si="24"/>
        <v>0</v>
      </c>
      <c r="P79" s="84">
        <f t="shared" si="24"/>
        <v>0</v>
      </c>
      <c r="Q79" s="231">
        <f t="shared" si="24"/>
        <v>9.165399428114156E-4</v>
      </c>
    </row>
    <row r="80" spans="1:17" x14ac:dyDescent="0.25">
      <c r="A80" s="223">
        <v>43230</v>
      </c>
      <c r="B80" s="84">
        <f t="shared" si="1"/>
        <v>-1.2134732465993373E-2</v>
      </c>
      <c r="C80" s="84">
        <f t="shared" si="1"/>
        <v>-1.0662705744040069E-2</v>
      </c>
      <c r="D80" s="84">
        <f t="shared" ref="D80:Q80" si="25">LN(D39/D38)</f>
        <v>0</v>
      </c>
      <c r="E80" s="84">
        <f t="shared" si="25"/>
        <v>-1.8549358911131936E-2</v>
      </c>
      <c r="F80" s="84">
        <f t="shared" si="25"/>
        <v>-2.3121397583793909E-3</v>
      </c>
      <c r="G80" s="84">
        <f t="shared" si="25"/>
        <v>1.5361285161487149E-2</v>
      </c>
      <c r="H80" s="84">
        <f t="shared" si="25"/>
        <v>-1.1928570865273732E-2</v>
      </c>
      <c r="I80" s="84">
        <f t="shared" si="25"/>
        <v>6.1099986415784737E-3</v>
      </c>
      <c r="J80" s="84">
        <f t="shared" si="25"/>
        <v>1.1090686694158356E-2</v>
      </c>
      <c r="K80" s="84">
        <f t="shared" si="25"/>
        <v>-1.6103407566578735E-2</v>
      </c>
      <c r="L80" s="84">
        <f t="shared" si="25"/>
        <v>1.1834457647002798E-2</v>
      </c>
      <c r="M80" s="84">
        <f t="shared" si="25"/>
        <v>-1.3129291441792736E-2</v>
      </c>
      <c r="N80" s="84">
        <f t="shared" si="25"/>
        <v>2.261580489096978E-2</v>
      </c>
      <c r="O80" s="84">
        <f t="shared" si="25"/>
        <v>0</v>
      </c>
      <c r="P80" s="84">
        <f t="shared" si="25"/>
        <v>1.4684551682921317E-2</v>
      </c>
      <c r="Q80" s="231">
        <f t="shared" si="25"/>
        <v>-1.2344699764264431E-3</v>
      </c>
    </row>
    <row r="81" spans="1:17" x14ac:dyDescent="0.25">
      <c r="A81" s="225">
        <v>43231</v>
      </c>
      <c r="B81" s="232">
        <f t="shared" si="1"/>
        <v>1.2134732465993395E-2</v>
      </c>
      <c r="C81" s="232">
        <f t="shared" si="1"/>
        <v>-4.6047663867482902E-3</v>
      </c>
      <c r="D81" s="232">
        <f t="shared" ref="D81:Q81" si="26">LN(D40/D39)</f>
        <v>9.7680874362070479E-3</v>
      </c>
      <c r="E81" s="232">
        <f t="shared" si="26"/>
        <v>-8.9818677810649561E-2</v>
      </c>
      <c r="F81" s="232">
        <f t="shared" si="26"/>
        <v>1.8349138668196398E-2</v>
      </c>
      <c r="G81" s="232">
        <f t="shared" si="26"/>
        <v>6.0790460763821925E-3</v>
      </c>
      <c r="H81" s="232">
        <f t="shared" si="26"/>
        <v>1.1928570865273812E-2</v>
      </c>
      <c r="I81" s="232">
        <f t="shared" si="26"/>
        <v>-1.0157441198354164E-3</v>
      </c>
      <c r="J81" s="232">
        <f t="shared" si="26"/>
        <v>-1.1090686694158284E-2</v>
      </c>
      <c r="K81" s="232">
        <f t="shared" si="26"/>
        <v>2.6696726968243652E-2</v>
      </c>
      <c r="L81" s="232">
        <f t="shared" si="26"/>
        <v>0</v>
      </c>
      <c r="M81" s="232">
        <f t="shared" si="26"/>
        <v>-8.8496152769824993E-3</v>
      </c>
      <c r="N81" s="232">
        <f t="shared" si="26"/>
        <v>-4.9036875845298433E-3</v>
      </c>
      <c r="O81" s="232">
        <f t="shared" si="26"/>
        <v>-1.9627091678487058E-3</v>
      </c>
      <c r="P81" s="232">
        <f t="shared" si="26"/>
        <v>2.8737609767356731E-2</v>
      </c>
      <c r="Q81" s="233">
        <f t="shared" si="26"/>
        <v>5.7438131608731546E-3</v>
      </c>
    </row>
    <row r="82" spans="1:17" ht="21.75" customHeight="1" x14ac:dyDescent="0.25"/>
    <row r="83" spans="1:17" x14ac:dyDescent="0.25">
      <c r="A83" s="219" t="s">
        <v>0</v>
      </c>
      <c r="B83" s="220" t="s">
        <v>3</v>
      </c>
      <c r="C83" s="220" t="s">
        <v>5</v>
      </c>
      <c r="D83" s="220" t="s">
        <v>16</v>
      </c>
      <c r="E83" s="220" t="s">
        <v>2</v>
      </c>
      <c r="F83" s="220" t="s">
        <v>19</v>
      </c>
      <c r="G83" s="220" t="s">
        <v>13</v>
      </c>
      <c r="H83" s="220" t="s">
        <v>4</v>
      </c>
      <c r="I83" s="220" t="s">
        <v>14</v>
      </c>
      <c r="J83" s="220" t="s">
        <v>15</v>
      </c>
      <c r="K83" s="220" t="s">
        <v>7</v>
      </c>
      <c r="L83" s="220" t="s">
        <v>35</v>
      </c>
      <c r="M83" s="221" t="s">
        <v>17</v>
      </c>
      <c r="N83" s="222" t="s">
        <v>1</v>
      </c>
      <c r="O83" s="220" t="s">
        <v>18</v>
      </c>
      <c r="P83" s="220" t="s">
        <v>25</v>
      </c>
      <c r="Q83" s="227" t="s">
        <v>40</v>
      </c>
    </row>
    <row r="84" spans="1:17" x14ac:dyDescent="0.25">
      <c r="A84" s="223">
        <v>43206</v>
      </c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228"/>
    </row>
    <row r="85" spans="1:17" x14ac:dyDescent="0.25">
      <c r="A85" s="223">
        <v>43207</v>
      </c>
      <c r="B85" s="84">
        <f>LN(B23/B$22)</f>
        <v>-5.540180375615468E-3</v>
      </c>
      <c r="C85" s="84">
        <f>LN(C23/C$22)</f>
        <v>1.4947961435873366E-2</v>
      </c>
      <c r="D85" s="84">
        <f t="shared" ref="D85:Q85" si="27">LN(D23/D$22)</f>
        <v>3.5828415255139794E-2</v>
      </c>
      <c r="E85" s="84">
        <f t="shared" si="27"/>
        <v>9.6039153541803528E-3</v>
      </c>
      <c r="F85" s="84">
        <f t="shared" si="27"/>
        <v>3.2561016049312226E-2</v>
      </c>
      <c r="G85" s="84">
        <f t="shared" si="27"/>
        <v>1.6278167359688265E-2</v>
      </c>
      <c r="H85" s="84">
        <f t="shared" si="27"/>
        <v>1.3236269305083458E-3</v>
      </c>
      <c r="I85" s="84">
        <f t="shared" si="27"/>
        <v>2.9609105317587956E-2</v>
      </c>
      <c r="J85" s="84">
        <f t="shared" si="27"/>
        <v>1.8888284520205859E-2</v>
      </c>
      <c r="K85" s="84">
        <f t="shared" si="27"/>
        <v>1.5217684970886497E-2</v>
      </c>
      <c r="L85" s="84">
        <f t="shared" si="27"/>
        <v>2.21975673831281E-3</v>
      </c>
      <c r="M85" s="84">
        <f t="shared" si="27"/>
        <v>1.1469027348764819E-2</v>
      </c>
      <c r="N85" s="84">
        <f t="shared" si="27"/>
        <v>5.5517144675077115E-3</v>
      </c>
      <c r="O85" s="84">
        <f t="shared" si="27"/>
        <v>1.1650617219975274E-2</v>
      </c>
      <c r="P85" s="84">
        <f t="shared" si="27"/>
        <v>1.1560822401076006E-2</v>
      </c>
      <c r="Q85" s="234">
        <f t="shared" si="27"/>
        <v>1.9375447778245153E-2</v>
      </c>
    </row>
    <row r="86" spans="1:17" x14ac:dyDescent="0.25">
      <c r="A86" s="223">
        <v>43208</v>
      </c>
      <c r="B86" s="84">
        <f>LN(B24/B$22)</f>
        <v>5.5096558109694795E-3</v>
      </c>
      <c r="C86" s="84">
        <f t="shared" ref="C86:Q86" si="28">LN(C24/C$22)</f>
        <v>1.197619104671562E-2</v>
      </c>
      <c r="D86" s="84">
        <f t="shared" si="28"/>
        <v>4.3083586136311698E-2</v>
      </c>
      <c r="E86" s="84">
        <f t="shared" si="28"/>
        <v>7.211569715560623E-3</v>
      </c>
      <c r="F86" s="84">
        <f t="shared" si="28"/>
        <v>2.1053409197832482E-2</v>
      </c>
      <c r="G86" s="84">
        <f t="shared" si="28"/>
        <v>4.3668191663403895E-3</v>
      </c>
      <c r="H86" s="84">
        <f t="shared" si="28"/>
        <v>6.6006840313520927E-3</v>
      </c>
      <c r="I86" s="84">
        <f t="shared" si="28"/>
        <v>5.5429804939330821E-2</v>
      </c>
      <c r="J86" s="84">
        <f t="shared" si="28"/>
        <v>3.2311304852346567E-2</v>
      </c>
      <c r="K86" s="84">
        <f t="shared" si="28"/>
        <v>1.8448705552333064E-2</v>
      </c>
      <c r="L86" s="84">
        <f t="shared" si="28"/>
        <v>-2.2472855852058514E-2</v>
      </c>
      <c r="M86" s="84">
        <f t="shared" si="28"/>
        <v>2.0202707317519469E-2</v>
      </c>
      <c r="N86" s="84">
        <f t="shared" si="28"/>
        <v>-5.5827081491575123E-3</v>
      </c>
      <c r="O86" s="84">
        <f t="shared" si="28"/>
        <v>5.8422756242283609E-3</v>
      </c>
      <c r="P86" s="84">
        <f t="shared" si="28"/>
        <v>1.4430264829028837E-2</v>
      </c>
      <c r="Q86" s="234">
        <f t="shared" si="28"/>
        <v>2.5806797657961279E-2</v>
      </c>
    </row>
    <row r="87" spans="1:17" x14ac:dyDescent="0.25">
      <c r="A87" s="223">
        <v>43209</v>
      </c>
      <c r="B87" s="84">
        <f t="shared" ref="B87:Q102" si="29">LN(B25/B$22)</f>
        <v>1.3172528556538738E-2</v>
      </c>
      <c r="C87" s="84">
        <f t="shared" si="29"/>
        <v>1.0486987495248071E-2</v>
      </c>
      <c r="D87" s="84">
        <f t="shared" si="29"/>
        <v>5.3868591812874268E-2</v>
      </c>
      <c r="E87" s="84">
        <f t="shared" si="29"/>
        <v>2.383903117605236E-2</v>
      </c>
      <c r="F87" s="84">
        <f t="shared" si="29"/>
        <v>3.7127234028893431E-2</v>
      </c>
      <c r="G87" s="84">
        <f t="shared" si="29"/>
        <v>1.7354014693151572E-2</v>
      </c>
      <c r="H87" s="84">
        <f t="shared" si="29"/>
        <v>1.8373220256619322E-2</v>
      </c>
      <c r="I87" s="84">
        <f t="shared" si="29"/>
        <v>8.8219627762321562E-2</v>
      </c>
      <c r="J87" s="84">
        <f t="shared" si="29"/>
        <v>3.742640551911703E-2</v>
      </c>
      <c r="K87" s="84">
        <f t="shared" si="29"/>
        <v>1.4138354051210911E-2</v>
      </c>
      <c r="L87" s="84">
        <f t="shared" si="29"/>
        <v>4.4345970678655536E-3</v>
      </c>
      <c r="M87" s="84">
        <f t="shared" si="29"/>
        <v>4.5955203419934303E-2</v>
      </c>
      <c r="N87" s="84">
        <f t="shared" si="29"/>
        <v>-3.4855385584339001E-3</v>
      </c>
      <c r="O87" s="84">
        <f t="shared" si="29"/>
        <v>-3.9138993211364406E-3</v>
      </c>
      <c r="P87" s="84">
        <f t="shared" si="29"/>
        <v>5.7971176843259146E-3</v>
      </c>
      <c r="Q87" s="234">
        <f t="shared" si="29"/>
        <v>3.3340614078784629E-2</v>
      </c>
    </row>
    <row r="88" spans="1:17" x14ac:dyDescent="0.25">
      <c r="A88" s="223">
        <v>43210</v>
      </c>
      <c r="B88" s="84">
        <f t="shared" si="29"/>
        <v>7.7050463744051823E-3</v>
      </c>
      <c r="C88" s="84">
        <f t="shared" si="29"/>
        <v>2.0865138463961756E-2</v>
      </c>
      <c r="D88" s="84">
        <f t="shared" si="29"/>
        <v>4.1878040480962851E-2</v>
      </c>
      <c r="E88" s="84">
        <f t="shared" si="29"/>
        <v>3.9035115528398209E-2</v>
      </c>
      <c r="F88" s="84">
        <f t="shared" si="29"/>
        <v>2.7973852042406162E-2</v>
      </c>
      <c r="G88" s="84">
        <f t="shared" si="29"/>
        <v>1.8428705822917005E-2</v>
      </c>
      <c r="H88" s="84">
        <f t="shared" si="29"/>
        <v>2.2266800775751449E-2</v>
      </c>
      <c r="I88" s="84">
        <f t="shared" si="29"/>
        <v>6.1294924391728962E-2</v>
      </c>
      <c r="J88" s="84">
        <f t="shared" si="29"/>
        <v>3.5383503889316659E-2</v>
      </c>
      <c r="K88" s="84">
        <f t="shared" si="29"/>
        <v>2.4879595882623472E-2</v>
      </c>
      <c r="L88" s="84">
        <f t="shared" si="29"/>
        <v>6.644542718668732E-3</v>
      </c>
      <c r="M88" s="84">
        <f t="shared" si="29"/>
        <v>3.5733649348396089E-2</v>
      </c>
      <c r="N88" s="84">
        <f t="shared" si="29"/>
        <v>-1.1900735483718453E-2</v>
      </c>
      <c r="O88" s="84">
        <f t="shared" si="29"/>
        <v>-3.9138993211364406E-3</v>
      </c>
      <c r="P88" s="84">
        <f t="shared" si="29"/>
        <v>5.7971176843259146E-3</v>
      </c>
      <c r="Q88" s="234">
        <f t="shared" si="29"/>
        <v>2.8604599179497311E-2</v>
      </c>
    </row>
    <row r="89" spans="1:17" x14ac:dyDescent="0.25">
      <c r="A89" s="223">
        <v>43213</v>
      </c>
      <c r="B89" s="84">
        <f t="shared" si="29"/>
        <v>7.7050463744051823E-3</v>
      </c>
      <c r="C89" s="84">
        <f t="shared" si="29"/>
        <v>8.9955629085780031E-3</v>
      </c>
      <c r="D89" s="84">
        <f t="shared" si="29"/>
        <v>2.3618251348208393E-2</v>
      </c>
      <c r="E89" s="84">
        <f t="shared" si="29"/>
        <v>2.5016194349067239E-2</v>
      </c>
      <c r="F89" s="84">
        <f t="shared" si="29"/>
        <v>2.5672355054126818E-2</v>
      </c>
      <c r="G89" s="84">
        <f t="shared" si="29"/>
        <v>3.8631413140436367E-2</v>
      </c>
      <c r="H89" s="84">
        <f t="shared" si="29"/>
        <v>0</v>
      </c>
      <c r="I89" s="84">
        <f t="shared" si="29"/>
        <v>2.1528253263649391E-2</v>
      </c>
      <c r="J89" s="84">
        <f t="shared" si="29"/>
        <v>3.0257916040504564E-2</v>
      </c>
      <c r="K89" s="84">
        <f t="shared" si="29"/>
        <v>7.63778944811732E-3</v>
      </c>
      <c r="L89" s="84">
        <f t="shared" si="29"/>
        <v>-2.2246950221110513E-3</v>
      </c>
      <c r="M89" s="84">
        <f t="shared" si="29"/>
        <v>3.2303114251606875E-2</v>
      </c>
      <c r="N89" s="84">
        <f t="shared" si="29"/>
        <v>-1.8967902706810924E-2</v>
      </c>
      <c r="O89" s="84">
        <f t="shared" si="29"/>
        <v>-3.9138993211364406E-3</v>
      </c>
      <c r="P89" s="84">
        <f t="shared" si="29"/>
        <v>2.9027596579614102E-3</v>
      </c>
      <c r="Q89" s="234">
        <f t="shared" si="29"/>
        <v>2.1392672451733333E-2</v>
      </c>
    </row>
    <row r="90" spans="1:17" x14ac:dyDescent="0.25">
      <c r="A90" s="223">
        <v>43214</v>
      </c>
      <c r="B90" s="84">
        <f t="shared" si="29"/>
        <v>2.2939290946253226E-2</v>
      </c>
      <c r="C90" s="84">
        <f t="shared" si="29"/>
        <v>7.5019106517946917E-3</v>
      </c>
      <c r="D90" s="84">
        <f t="shared" si="29"/>
        <v>2.852022194841515E-2</v>
      </c>
      <c r="E90" s="84">
        <f t="shared" si="29"/>
        <v>-2.415460111603662E-3</v>
      </c>
      <c r="F90" s="84">
        <f t="shared" si="29"/>
        <v>1.175101653551873E-2</v>
      </c>
      <c r="G90" s="84">
        <f t="shared" si="29"/>
        <v>4.0734463337215129E-2</v>
      </c>
      <c r="H90" s="84">
        <f t="shared" si="29"/>
        <v>1.9672765598704928E-2</v>
      </c>
      <c r="I90" s="84">
        <f t="shared" si="29"/>
        <v>2.5576841789649776E-2</v>
      </c>
      <c r="J90" s="84">
        <f t="shared" si="29"/>
        <v>3.3336420267591926E-2</v>
      </c>
      <c r="K90" s="84">
        <f t="shared" si="29"/>
        <v>1.5217684970886497E-2</v>
      </c>
      <c r="L90" s="84">
        <f t="shared" si="29"/>
        <v>-2.2472855852058514E-2</v>
      </c>
      <c r="M90" s="84">
        <f t="shared" si="29"/>
        <v>2.8860770060634099E-2</v>
      </c>
      <c r="N90" s="84">
        <f t="shared" si="29"/>
        <v>-1.0493275715838656E-2</v>
      </c>
      <c r="O90" s="84">
        <f t="shared" si="29"/>
        <v>-3.9138993211364406E-3</v>
      </c>
      <c r="P90" s="84">
        <f t="shared" si="29"/>
        <v>8.6831225734608566E-3</v>
      </c>
      <c r="Q90" s="234">
        <f t="shared" si="29"/>
        <v>2.0080148399237108E-2</v>
      </c>
    </row>
    <row r="91" spans="1:17" x14ac:dyDescent="0.25">
      <c r="A91" s="223">
        <v>43215</v>
      </c>
      <c r="B91" s="84">
        <f t="shared" si="29"/>
        <v>1.643872634315972E-2</v>
      </c>
      <c r="C91" s="84">
        <f t="shared" si="29"/>
        <v>1.5048911794203067E-3</v>
      </c>
      <c r="D91" s="84">
        <f t="shared" si="29"/>
        <v>8.7664932121825929E-3</v>
      </c>
      <c r="E91" s="84">
        <f t="shared" si="29"/>
        <v>-1.091581487699613E-2</v>
      </c>
      <c r="F91" s="84">
        <f t="shared" si="29"/>
        <v>1.8735911057469846E-2</v>
      </c>
      <c r="G91" s="84">
        <f t="shared" si="29"/>
        <v>2.4852710784272026E-2</v>
      </c>
      <c r="H91" s="84">
        <f t="shared" si="29"/>
        <v>-7.9787657318051985E-3</v>
      </c>
      <c r="I91" s="84">
        <f t="shared" si="29"/>
        <v>1.644435822637726E-2</v>
      </c>
      <c r="J91" s="84">
        <f t="shared" si="29"/>
        <v>3.4360485897282016E-2</v>
      </c>
      <c r="K91" s="84">
        <f t="shared" si="29"/>
        <v>-2.1929833350103258E-3</v>
      </c>
      <c r="L91" s="84">
        <f t="shared" si="29"/>
        <v>-3.1605339415331099E-2</v>
      </c>
      <c r="M91" s="84">
        <f t="shared" si="29"/>
        <v>2.7998329299975429E-2</v>
      </c>
      <c r="N91" s="84">
        <f t="shared" si="29"/>
        <v>-3.5775021023192098E-2</v>
      </c>
      <c r="O91" s="84">
        <f t="shared" si="29"/>
        <v>0</v>
      </c>
      <c r="P91" s="84">
        <f t="shared" si="29"/>
        <v>-5.8309203107932096E-3</v>
      </c>
      <c r="Q91" s="234">
        <f t="shared" si="29"/>
        <v>6.1330886131874367E-3</v>
      </c>
    </row>
    <row r="92" spans="1:17" x14ac:dyDescent="0.25">
      <c r="A92" s="223">
        <v>43216</v>
      </c>
      <c r="B92" s="84">
        <f t="shared" si="29"/>
        <v>8.8009368950422804E-3</v>
      </c>
      <c r="C92" s="84">
        <f t="shared" si="29"/>
        <v>1.197619104671562E-2</v>
      </c>
      <c r="D92" s="84">
        <f t="shared" si="29"/>
        <v>1.1257154524634248E-2</v>
      </c>
      <c r="E92" s="84">
        <f t="shared" si="29"/>
        <v>-8.479760079114898E-3</v>
      </c>
      <c r="F92" s="84">
        <f t="shared" si="29"/>
        <v>3.2561016049312226E-2</v>
      </c>
      <c r="G92" s="84">
        <f t="shared" si="29"/>
        <v>4.5972819998804211E-2</v>
      </c>
      <c r="H92" s="84">
        <f t="shared" si="29"/>
        <v>2.645504188424175E-3</v>
      </c>
      <c r="I92" s="84">
        <f t="shared" si="29"/>
        <v>4.7555748508424756E-2</v>
      </c>
      <c r="J92" s="84">
        <f t="shared" si="29"/>
        <v>3.742640551911703E-2</v>
      </c>
      <c r="K92" s="84">
        <f t="shared" si="29"/>
        <v>7.63778944811732E-3</v>
      </c>
      <c r="L92" s="84">
        <f t="shared" si="29"/>
        <v>-4.0821994520255048E-2</v>
      </c>
      <c r="M92" s="84">
        <f t="shared" si="29"/>
        <v>4.5955203419934303E-2</v>
      </c>
      <c r="N92" s="84">
        <f t="shared" si="29"/>
        <v>-2.4657818484489478E-2</v>
      </c>
      <c r="O92" s="84">
        <f t="shared" si="29"/>
        <v>1.9512201312617493E-3</v>
      </c>
      <c r="P92" s="84">
        <f t="shared" si="29"/>
        <v>-1.4641549992948005E-2</v>
      </c>
      <c r="Q92" s="234">
        <f t="shared" si="29"/>
        <v>1.8012414459861296E-2</v>
      </c>
    </row>
    <row r="93" spans="1:17" x14ac:dyDescent="0.25">
      <c r="A93" s="223">
        <v>43217</v>
      </c>
      <c r="B93" s="84">
        <f t="shared" si="29"/>
        <v>7.7050463744051823E-3</v>
      </c>
      <c r="C93" s="84">
        <f t="shared" si="29"/>
        <v>1.4947961435873366E-2</v>
      </c>
      <c r="D93" s="84">
        <f t="shared" si="29"/>
        <v>2.2388994893478686E-2</v>
      </c>
      <c r="E93" s="84">
        <f t="shared" si="29"/>
        <v>-6.0926235451657429E-2</v>
      </c>
      <c r="F93" s="84">
        <f t="shared" si="29"/>
        <v>4.3937703031420326E-2</v>
      </c>
      <c r="G93" s="84">
        <f t="shared" si="29"/>
        <v>3.8631413140436367E-2</v>
      </c>
      <c r="H93" s="84">
        <f t="shared" si="29"/>
        <v>5.2840281466052059E-3</v>
      </c>
      <c r="I93" s="84">
        <f t="shared" si="29"/>
        <v>3.5627177643151035E-2</v>
      </c>
      <c r="J93" s="84">
        <f t="shared" si="29"/>
        <v>3.8446293419862561E-2</v>
      </c>
      <c r="K93" s="84">
        <f t="shared" si="29"/>
        <v>2.5947401643453646E-2</v>
      </c>
      <c r="L93" s="84">
        <f t="shared" si="29"/>
        <v>-4.0821994520255048E-2</v>
      </c>
      <c r="M93" s="84">
        <f t="shared" si="29"/>
        <v>5.7749779912771068E-2</v>
      </c>
      <c r="N93" s="84">
        <f t="shared" si="29"/>
        <v>-2.6799911413543685E-2</v>
      </c>
      <c r="O93" s="84">
        <f t="shared" si="29"/>
        <v>0</v>
      </c>
      <c r="P93" s="84">
        <f t="shared" si="29"/>
        <v>-5.8309203107932096E-3</v>
      </c>
      <c r="Q93" s="234">
        <f t="shared" si="29"/>
        <v>3.3988446513086301E-2</v>
      </c>
    </row>
    <row r="94" spans="1:17" x14ac:dyDescent="0.25">
      <c r="A94" s="223">
        <v>43220</v>
      </c>
      <c r="B94" s="84">
        <f t="shared" si="29"/>
        <v>7.7050463744051823E-3</v>
      </c>
      <c r="C94" s="84">
        <f t="shared" si="29"/>
        <v>7.5019106517946917E-3</v>
      </c>
      <c r="D94" s="84">
        <f t="shared" si="29"/>
        <v>2.9741969198737516E-2</v>
      </c>
      <c r="E94" s="84">
        <f t="shared" si="29"/>
        <v>-5.453643735288647E-2</v>
      </c>
      <c r="F94" s="84">
        <f t="shared" si="29"/>
        <v>3.2561016049312226E-2</v>
      </c>
      <c r="G94" s="84">
        <f t="shared" si="29"/>
        <v>7.8863760168562197E-2</v>
      </c>
      <c r="H94" s="84">
        <f t="shared" si="29"/>
        <v>3.9656363933468853E-3</v>
      </c>
      <c r="I94" s="84">
        <f t="shared" si="29"/>
        <v>3.5627177643151035E-2</v>
      </c>
      <c r="J94" s="84">
        <f t="shared" si="29"/>
        <v>5.0604497899671828E-2</v>
      </c>
      <c r="K94" s="84">
        <f t="shared" si="29"/>
        <v>2.3810648693718392E-2</v>
      </c>
      <c r="L94" s="84">
        <f t="shared" si="29"/>
        <v>-2.7028672387919374E-2</v>
      </c>
      <c r="M94" s="84">
        <f t="shared" si="29"/>
        <v>6.6920331884979131E-2</v>
      </c>
      <c r="N94" s="84">
        <f t="shared" si="29"/>
        <v>-2.9663191823558911E-2</v>
      </c>
      <c r="O94" s="84">
        <f t="shared" si="29"/>
        <v>0</v>
      </c>
      <c r="P94" s="84">
        <f t="shared" si="29"/>
        <v>1.7291497110061043E-2</v>
      </c>
      <c r="Q94" s="234">
        <f t="shared" si="29"/>
        <v>4.4483541322927388E-2</v>
      </c>
    </row>
    <row r="95" spans="1:17" x14ac:dyDescent="0.25">
      <c r="A95" s="223">
        <v>43222</v>
      </c>
      <c r="B95" s="84">
        <f t="shared" si="29"/>
        <v>2.5096789086274239E-2</v>
      </c>
      <c r="C95" s="84">
        <f t="shared" si="29"/>
        <v>8.9955629085780031E-3</v>
      </c>
      <c r="D95" s="84">
        <f t="shared" si="29"/>
        <v>2.1158225507345828E-2</v>
      </c>
      <c r="E95" s="84">
        <f t="shared" si="29"/>
        <v>-5.8365414589983768E-2</v>
      </c>
      <c r="F95" s="84">
        <f t="shared" si="29"/>
        <v>6.6310000785953407E-2</v>
      </c>
      <c r="G95" s="84">
        <f t="shared" si="29"/>
        <v>7.4811069717938813E-2</v>
      </c>
      <c r="H95" s="84">
        <f t="shared" si="29"/>
        <v>2.645504188424175E-3</v>
      </c>
      <c r="I95" s="84">
        <f t="shared" si="29"/>
        <v>5.1500526799441282E-2</v>
      </c>
      <c r="J95" s="84">
        <f t="shared" si="29"/>
        <v>5.7629112836636423E-2</v>
      </c>
      <c r="K95" s="84">
        <f t="shared" si="29"/>
        <v>2.9143994669081137E-2</v>
      </c>
      <c r="L95" s="84">
        <f t="shared" si="29"/>
        <v>-4.3139492660617708E-2</v>
      </c>
      <c r="M95" s="84">
        <f t="shared" si="29"/>
        <v>6.192864098773794E-2</v>
      </c>
      <c r="N95" s="84">
        <f t="shared" si="29"/>
        <v>-2.3588490277087707E-2</v>
      </c>
      <c r="O95" s="84">
        <f t="shared" si="29"/>
        <v>2.507363755211596E-2</v>
      </c>
      <c r="P95" s="84">
        <f t="shared" si="29"/>
        <v>2.5826399559898461E-2</v>
      </c>
      <c r="Q95" s="234">
        <f t="shared" si="29"/>
        <v>4.429709155894529E-2</v>
      </c>
    </row>
    <row r="96" spans="1:17" x14ac:dyDescent="0.25">
      <c r="A96" s="223">
        <v>43223</v>
      </c>
      <c r="B96" s="84">
        <f t="shared" si="29"/>
        <v>1.2081420974204136E-2</v>
      </c>
      <c r="C96" s="84">
        <f t="shared" si="29"/>
        <v>-9.0772181511165392E-3</v>
      </c>
      <c r="D96" s="84">
        <f t="shared" si="29"/>
        <v>0</v>
      </c>
      <c r="E96" s="84">
        <f t="shared" si="29"/>
        <v>-7.7733353768038735E-2</v>
      </c>
      <c r="F96" s="84">
        <f t="shared" si="29"/>
        <v>1.8735911057469846E-2</v>
      </c>
      <c r="G96" s="84">
        <f t="shared" si="29"/>
        <v>6.6656080588632594E-2</v>
      </c>
      <c r="H96" s="84">
        <f t="shared" si="29"/>
        <v>-1.6021704531265599E-2</v>
      </c>
      <c r="I96" s="84">
        <f t="shared" si="29"/>
        <v>4.3595347292328064E-2</v>
      </c>
      <c r="J96" s="84">
        <f t="shared" si="29"/>
        <v>2.8715102671994203E-2</v>
      </c>
      <c r="K96" s="84">
        <f t="shared" si="29"/>
        <v>1.0893353907883586E-2</v>
      </c>
      <c r="L96" s="84">
        <f t="shared" si="29"/>
        <v>-6.8992871486951435E-2</v>
      </c>
      <c r="M96" s="84">
        <f t="shared" si="29"/>
        <v>2.1940327216060148E-2</v>
      </c>
      <c r="N96" s="84">
        <f t="shared" si="29"/>
        <v>-3.2175305113079464E-2</v>
      </c>
      <c r="O96" s="84">
        <f t="shared" si="29"/>
        <v>5.8422756242283609E-3</v>
      </c>
      <c r="P96" s="84">
        <f t="shared" si="29"/>
        <v>1.7291497110061043E-2</v>
      </c>
      <c r="Q96" s="234">
        <f t="shared" si="29"/>
        <v>2.2238933162440529E-2</v>
      </c>
    </row>
    <row r="97" spans="1:17" x14ac:dyDescent="0.25">
      <c r="A97" s="223">
        <v>43224</v>
      </c>
      <c r="B97" s="84">
        <f t="shared" si="29"/>
        <v>1.643872634315972E-2</v>
      </c>
      <c r="C97" s="84">
        <f t="shared" si="29"/>
        <v>-9.0772181511165392E-3</v>
      </c>
      <c r="D97" s="84">
        <f t="shared" si="29"/>
        <v>-2.5188930194840263E-3</v>
      </c>
      <c r="E97" s="84">
        <f t="shared" si="29"/>
        <v>-0.43422206062643021</v>
      </c>
      <c r="F97" s="84">
        <f t="shared" si="29"/>
        <v>1.175101653551873E-2</v>
      </c>
      <c r="G97" s="84">
        <f t="shared" si="29"/>
        <v>5.4297529884835959E-2</v>
      </c>
      <c r="H97" s="84">
        <f t="shared" si="29"/>
        <v>-2.6847250036188052E-2</v>
      </c>
      <c r="I97" s="84">
        <f t="shared" si="29"/>
        <v>1.7463207015479893E-2</v>
      </c>
      <c r="J97" s="84">
        <f t="shared" si="29"/>
        <v>3.2311304852346567E-2</v>
      </c>
      <c r="K97" s="84">
        <f t="shared" si="29"/>
        <v>1.9523396682098546E-2</v>
      </c>
      <c r="L97" s="84">
        <f t="shared" si="29"/>
        <v>-6.8992871486951435E-2</v>
      </c>
      <c r="M97" s="84">
        <f t="shared" si="29"/>
        <v>1.7590603089594484E-2</v>
      </c>
      <c r="N97" s="84">
        <f t="shared" si="29"/>
        <v>-2.9663191823558911E-2</v>
      </c>
      <c r="O97" s="84">
        <f t="shared" si="29"/>
        <v>-3.9138993211364406E-3</v>
      </c>
      <c r="P97" s="84">
        <f t="shared" si="29"/>
        <v>2.9027596579614102E-3</v>
      </c>
      <c r="Q97" s="234">
        <f t="shared" si="29"/>
        <v>3.6600902986169627E-3</v>
      </c>
    </row>
    <row r="98" spans="1:17" x14ac:dyDescent="0.25">
      <c r="A98" s="223">
        <v>43227</v>
      </c>
      <c r="B98" s="84">
        <f t="shared" si="29"/>
        <v>3.3094349013670092E-3</v>
      </c>
      <c r="C98" s="84">
        <f t="shared" si="29"/>
        <v>-9.0772181511165392E-3</v>
      </c>
      <c r="D98" s="84">
        <f t="shared" si="29"/>
        <v>-1.1385322225125352E-2</v>
      </c>
      <c r="E98" s="84">
        <f t="shared" si="29"/>
        <v>-0.7906310117454004</v>
      </c>
      <c r="F98" s="84">
        <f t="shared" si="29"/>
        <v>1.8735911057469846E-2</v>
      </c>
      <c r="G98" s="84">
        <f t="shared" si="29"/>
        <v>4.4927341597251251E-2</v>
      </c>
      <c r="H98" s="84">
        <f t="shared" si="29"/>
        <v>-1.6021704531265599E-2</v>
      </c>
      <c r="I98" s="84">
        <f t="shared" si="29"/>
        <v>2.051353983310281E-2</v>
      </c>
      <c r="J98" s="84">
        <f t="shared" si="29"/>
        <v>-9.0450204313562745E-3</v>
      </c>
      <c r="K98" s="84">
        <f t="shared" si="29"/>
        <v>6.5502417607183425E-3</v>
      </c>
      <c r="L98" s="84">
        <f t="shared" si="29"/>
        <v>-6.8992871486951435E-2</v>
      </c>
      <c r="M98" s="84">
        <f t="shared" si="29"/>
        <v>3.3161851960024732E-2</v>
      </c>
      <c r="N98" s="84">
        <f t="shared" si="29"/>
        <v>-2.3588490277087707E-2</v>
      </c>
      <c r="O98" s="84">
        <f t="shared" si="29"/>
        <v>0</v>
      </c>
      <c r="P98" s="84">
        <f t="shared" si="29"/>
        <v>-5.8309203107932096E-3</v>
      </c>
      <c r="Q98" s="234">
        <f t="shared" si="29"/>
        <v>-1.2454193826354019E-2</v>
      </c>
    </row>
    <row r="99" spans="1:17" x14ac:dyDescent="0.25">
      <c r="A99" s="223">
        <v>43228</v>
      </c>
      <c r="B99" s="84">
        <f t="shared" si="29"/>
        <v>5.5096558109694795E-3</v>
      </c>
      <c r="C99" s="84">
        <f t="shared" si="29"/>
        <v>-4.528309624747511E-3</v>
      </c>
      <c r="D99" s="84">
        <f t="shared" si="29"/>
        <v>1.2500162764231468E-2</v>
      </c>
      <c r="E99" s="84">
        <f t="shared" si="29"/>
        <v>-0.66226586675847998</v>
      </c>
      <c r="F99" s="84">
        <f t="shared" si="29"/>
        <v>7.0671672230925731E-3</v>
      </c>
      <c r="G99" s="84">
        <f t="shared" si="29"/>
        <v>6.0495896837174851E-2</v>
      </c>
      <c r="H99" s="84">
        <f t="shared" si="29"/>
        <v>-2.652521449131117E-3</v>
      </c>
      <c r="I99" s="84">
        <f t="shared" si="29"/>
        <v>3.3625174972478078E-2</v>
      </c>
      <c r="J99" s="84">
        <f t="shared" si="29"/>
        <v>-4.2462908814509849E-3</v>
      </c>
      <c r="K99" s="84">
        <f t="shared" si="29"/>
        <v>3.972610399961797E-2</v>
      </c>
      <c r="L99" s="84">
        <f t="shared" si="29"/>
        <v>-7.8562322503102078E-2</v>
      </c>
      <c r="M99" s="84">
        <f t="shared" si="29"/>
        <v>6.1919702479212007E-3</v>
      </c>
      <c r="N99" s="84">
        <f t="shared" si="29"/>
        <v>-8.3857933762739589E-3</v>
      </c>
      <c r="O99" s="84">
        <f t="shared" si="29"/>
        <v>-3.9138993211364406E-3</v>
      </c>
      <c r="P99" s="84">
        <f t="shared" si="29"/>
        <v>-1.7595761890379601E-2</v>
      </c>
      <c r="Q99" s="234">
        <f t="shared" si="29"/>
        <v>-3.6124032448931753E-3</v>
      </c>
    </row>
    <row r="100" spans="1:17" x14ac:dyDescent="0.25">
      <c r="A100" s="223">
        <v>43229</v>
      </c>
      <c r="B100" s="84">
        <f t="shared" si="29"/>
        <v>7.7050463744051823E-3</v>
      </c>
      <c r="C100" s="84">
        <f t="shared" si="29"/>
        <v>-6.0423144559625863E-3</v>
      </c>
      <c r="D100" s="84">
        <f t="shared" si="29"/>
        <v>2.4845998586530804E-2</v>
      </c>
      <c r="E100" s="84">
        <f t="shared" si="29"/>
        <v>-0.58357359818281496</v>
      </c>
      <c r="F100" s="84">
        <f t="shared" si="29"/>
        <v>2.3365548956211912E-2</v>
      </c>
      <c r="G100" s="84">
        <f t="shared" si="29"/>
        <v>5.8434040436616201E-2</v>
      </c>
      <c r="H100" s="84">
        <f t="shared" si="29"/>
        <v>5.2840281466052059E-3</v>
      </c>
      <c r="I100" s="84">
        <f t="shared" si="29"/>
        <v>1.4403541191524243E-2</v>
      </c>
      <c r="J100" s="84">
        <f t="shared" si="29"/>
        <v>-2.6518180482936072E-3</v>
      </c>
      <c r="K100" s="84">
        <f t="shared" si="29"/>
        <v>2.807959861329443E-2</v>
      </c>
      <c r="L100" s="84">
        <f t="shared" si="29"/>
        <v>-6.8992871486951435E-2</v>
      </c>
      <c r="M100" s="84">
        <f t="shared" si="29"/>
        <v>2.0202707317519469E-2</v>
      </c>
      <c r="N100" s="84">
        <f t="shared" si="29"/>
        <v>-2.6799911413543685E-2</v>
      </c>
      <c r="O100" s="84">
        <f t="shared" si="29"/>
        <v>-3.9138993211364406E-3</v>
      </c>
      <c r="P100" s="84">
        <f t="shared" si="29"/>
        <v>-1.7595761890379601E-2</v>
      </c>
      <c r="Q100" s="234">
        <f t="shared" si="29"/>
        <v>-2.6958633020817122E-3</v>
      </c>
    </row>
    <row r="101" spans="1:17" x14ac:dyDescent="0.25">
      <c r="A101" s="223">
        <v>43230</v>
      </c>
      <c r="B101" s="84">
        <f t="shared" si="29"/>
        <v>-4.4296860915882851E-3</v>
      </c>
      <c r="C101" s="84">
        <f t="shared" si="29"/>
        <v>-1.6705020200002661E-2</v>
      </c>
      <c r="D101" s="84">
        <f t="shared" si="29"/>
        <v>2.4845998586530804E-2</v>
      </c>
      <c r="E101" s="84">
        <f t="shared" si="29"/>
        <v>-0.60212295709394692</v>
      </c>
      <c r="F101" s="84">
        <f t="shared" si="29"/>
        <v>2.1053409197832482E-2</v>
      </c>
      <c r="G101" s="84">
        <f t="shared" si="29"/>
        <v>7.3795325598103367E-2</v>
      </c>
      <c r="H101" s="84">
        <f t="shared" si="29"/>
        <v>-6.6445427186685013E-3</v>
      </c>
      <c r="I101" s="84">
        <f t="shared" si="29"/>
        <v>2.051353983310281E-2</v>
      </c>
      <c r="J101" s="84">
        <f t="shared" si="29"/>
        <v>8.4388686458646035E-3</v>
      </c>
      <c r="K101" s="84">
        <f t="shared" si="29"/>
        <v>1.197619104671562E-2</v>
      </c>
      <c r="L101" s="84">
        <f t="shared" si="29"/>
        <v>-5.7158413839948637E-2</v>
      </c>
      <c r="M101" s="84">
        <f t="shared" si="29"/>
        <v>7.0734158757266991E-3</v>
      </c>
      <c r="N101" s="84">
        <f t="shared" si="29"/>
        <v>-4.1841065225739849E-3</v>
      </c>
      <c r="O101" s="84">
        <f t="shared" si="29"/>
        <v>-3.9138993211364406E-3</v>
      </c>
      <c r="P101" s="84">
        <f t="shared" si="29"/>
        <v>-2.91121020745833E-3</v>
      </c>
      <c r="Q101" s="234">
        <f t="shared" si="29"/>
        <v>-3.9303332785082358E-3</v>
      </c>
    </row>
    <row r="102" spans="1:17" x14ac:dyDescent="0.25">
      <c r="A102" s="225">
        <v>43231</v>
      </c>
      <c r="B102" s="232">
        <f t="shared" si="29"/>
        <v>7.7050463744051823E-3</v>
      </c>
      <c r="C102" s="232">
        <f t="shared" si="29"/>
        <v>-2.1309786586750985E-2</v>
      </c>
      <c r="D102" s="232">
        <f t="shared" si="29"/>
        <v>3.4614086022737904E-2</v>
      </c>
      <c r="E102" s="232">
        <f t="shared" si="29"/>
        <v>-0.69194163490459637</v>
      </c>
      <c r="F102" s="232">
        <f t="shared" si="29"/>
        <v>3.9402547866029043E-2</v>
      </c>
      <c r="G102" s="232">
        <f t="shared" si="29"/>
        <v>7.9874371674485675E-2</v>
      </c>
      <c r="H102" s="232">
        <f t="shared" si="29"/>
        <v>5.2840281466052059E-3</v>
      </c>
      <c r="I102" s="232">
        <f t="shared" si="29"/>
        <v>1.9497795713267523E-2</v>
      </c>
      <c r="J102" s="232">
        <f t="shared" si="29"/>
        <v>-2.6518180482936072E-3</v>
      </c>
      <c r="K102" s="232">
        <f t="shared" si="29"/>
        <v>3.8672918014959284E-2</v>
      </c>
      <c r="L102" s="232">
        <f t="shared" si="29"/>
        <v>-5.7158413839948637E-2</v>
      </c>
      <c r="M102" s="232">
        <f t="shared" si="29"/>
        <v>-1.7761994012557819E-3</v>
      </c>
      <c r="N102" s="232">
        <f t="shared" si="29"/>
        <v>-9.0877941071037405E-3</v>
      </c>
      <c r="O102" s="232">
        <f t="shared" si="29"/>
        <v>-5.8766084889850419E-3</v>
      </c>
      <c r="P102" s="232">
        <f t="shared" si="29"/>
        <v>2.5826399559898461E-2</v>
      </c>
      <c r="Q102" s="235">
        <f t="shared" ref="Q102" si="30">LN(Q40/Q$22)</f>
        <v>1.8134798823648416E-3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B2:X105"/>
  <sheetViews>
    <sheetView tabSelected="1" topLeftCell="A76" workbookViewId="0">
      <selection activeCell="M93" sqref="M93"/>
    </sheetView>
  </sheetViews>
  <sheetFormatPr defaultRowHeight="15" x14ac:dyDescent="0.25"/>
  <cols>
    <col min="2" max="2" width="9.5703125" customWidth="1"/>
    <col min="3" max="3" width="12.28515625" customWidth="1"/>
    <col min="4" max="4" width="24.28515625" customWidth="1"/>
    <col min="5" max="5" width="35.28515625" customWidth="1"/>
    <col min="6" max="6" width="13" customWidth="1"/>
    <col min="7" max="7" width="13.5703125" customWidth="1"/>
    <col min="8" max="8" width="20.140625" customWidth="1"/>
    <col min="10" max="10" width="9.5703125" customWidth="1"/>
    <col min="11" max="11" width="12.28515625" customWidth="1"/>
    <col min="12" max="12" width="30.85546875" bestFit="1" customWidth="1"/>
    <col min="13" max="13" width="35.28515625" customWidth="1"/>
    <col min="14" max="14" width="13" customWidth="1"/>
    <col min="15" max="15" width="13.5703125" customWidth="1"/>
    <col min="16" max="16" width="20.7109375" customWidth="1"/>
    <col min="18" max="18" width="9.5703125" customWidth="1"/>
    <col min="19" max="19" width="12.28515625" customWidth="1"/>
    <col min="20" max="20" width="33.42578125" bestFit="1" customWidth="1"/>
    <col min="21" max="21" width="37.42578125" bestFit="1" customWidth="1"/>
    <col min="22" max="22" width="13" customWidth="1"/>
    <col min="23" max="23" width="13.5703125" customWidth="1"/>
    <col min="24" max="24" width="20.28515625" customWidth="1"/>
  </cols>
  <sheetData>
    <row r="2" spans="2:24" ht="90" customHeight="1" x14ac:dyDescent="0.25">
      <c r="B2" s="248" t="s">
        <v>38</v>
      </c>
      <c r="C2" s="248" t="s">
        <v>137</v>
      </c>
      <c r="D2" s="243" t="s">
        <v>138</v>
      </c>
      <c r="E2" s="243" t="s">
        <v>139</v>
      </c>
      <c r="F2" s="243" t="s">
        <v>140</v>
      </c>
      <c r="G2" s="243" t="s">
        <v>141</v>
      </c>
      <c r="H2" s="243" t="s">
        <v>142</v>
      </c>
      <c r="J2" s="248" t="s">
        <v>38</v>
      </c>
      <c r="K2" s="248" t="s">
        <v>137</v>
      </c>
      <c r="L2" s="243" t="s">
        <v>138</v>
      </c>
      <c r="M2" s="243" t="s">
        <v>139</v>
      </c>
      <c r="N2" s="243" t="s">
        <v>140</v>
      </c>
      <c r="O2" s="243" t="s">
        <v>141</v>
      </c>
      <c r="P2" s="243" t="s">
        <v>142</v>
      </c>
      <c r="R2" s="248" t="s">
        <v>38</v>
      </c>
      <c r="S2" s="248" t="s">
        <v>137</v>
      </c>
      <c r="T2" s="243" t="s">
        <v>138</v>
      </c>
      <c r="U2" s="243" t="s">
        <v>139</v>
      </c>
      <c r="V2" s="243" t="s">
        <v>140</v>
      </c>
      <c r="W2" s="243" t="s">
        <v>141</v>
      </c>
      <c r="X2" s="243" t="s">
        <v>142</v>
      </c>
    </row>
    <row r="3" spans="2:24" x14ac:dyDescent="0.25">
      <c r="B3" s="241" t="s">
        <v>3</v>
      </c>
      <c r="C3" s="244">
        <v>43206</v>
      </c>
      <c r="D3" s="247"/>
      <c r="E3" s="247"/>
      <c r="F3" s="245">
        <f>STDEV('5.ΤΙΜΕΣ'!B44:B62)</f>
        <v>1.701402989325217E-2</v>
      </c>
      <c r="G3" s="245">
        <f>AVERAGE('5.ΤΙΜΕΣ'!B44:B62)</f>
        <v>2.8526670891259362E-4</v>
      </c>
      <c r="H3" s="251">
        <f>AVERAGE('5.ΤΙΜΕΣ'!T2:T21)</f>
        <v>1609394.1</v>
      </c>
      <c r="J3" s="241" t="s">
        <v>5</v>
      </c>
      <c r="K3" s="244">
        <v>43206</v>
      </c>
      <c r="L3" s="247"/>
      <c r="M3" s="247"/>
      <c r="N3" s="245">
        <f>STDEV('5.ΤΙΜΕΣ'!C44:C62)</f>
        <v>1.4568764815136968E-2</v>
      </c>
      <c r="O3" s="245">
        <f>AVERAGE('5.ΤΙΜΕΣ'!C44:C62)</f>
        <v>-1.879899084319946E-3</v>
      </c>
      <c r="P3" s="251">
        <f>AVERAGE('5.ΤΙΜΕΣ'!U2:U21)</f>
        <v>225062.3</v>
      </c>
      <c r="R3" s="241" t="s">
        <v>16</v>
      </c>
      <c r="S3" s="244">
        <v>43206</v>
      </c>
      <c r="T3" s="247"/>
      <c r="U3" s="247"/>
      <c r="V3" s="250">
        <f>STDEV('5.ΤΙΜΕΣ'!D44:D62)</f>
        <v>1.3426375530072398E-2</v>
      </c>
      <c r="W3" s="250">
        <f>AVERAGE('5.ΤΙΜΕΣ'!D44:D62)</f>
        <v>-3.3128892264364844E-3</v>
      </c>
      <c r="X3" s="249">
        <f>AVERAGE('5.ΤΙΜΕΣ'!V2:V21)</f>
        <v>87831.5</v>
      </c>
    </row>
    <row r="4" spans="2:24" x14ac:dyDescent="0.25">
      <c r="B4" s="240"/>
      <c r="C4" s="244">
        <v>43207</v>
      </c>
      <c r="D4" s="247"/>
      <c r="E4" s="247"/>
      <c r="F4" s="245">
        <f>STDEV('5.ΤΙΜΕΣ'!B45:B63)</f>
        <v>1.7589296913534964E-2</v>
      </c>
      <c r="G4" s="245">
        <f>AVERAGE('5.ΤΙΜΕΣ'!B45:B63)</f>
        <v>-2.8998188478786762E-4</v>
      </c>
      <c r="H4" s="251">
        <f>AVERAGE('5.ΤΙΜΕΣ'!T3:T22)</f>
        <v>807377.85</v>
      </c>
      <c r="J4" s="240"/>
      <c r="K4" s="244">
        <v>43207</v>
      </c>
      <c r="L4" s="247"/>
      <c r="M4" s="247"/>
      <c r="N4" s="245">
        <f>STDEV('5.ΤΙΜΕΣ'!C45:C63)</f>
        <v>1.424341649173063E-2</v>
      </c>
      <c r="O4" s="245">
        <f>AVERAGE('5.ΤΙΜΕΣ'!C45:C63)</f>
        <v>-7.0858842991019827E-4</v>
      </c>
      <c r="P4" s="251">
        <f>AVERAGE('5.ΤΙΜΕΣ'!U3:U22)</f>
        <v>233081.65</v>
      </c>
      <c r="R4" s="240"/>
      <c r="S4" s="244">
        <v>43207</v>
      </c>
      <c r="T4" s="247"/>
      <c r="U4" s="247"/>
      <c r="V4" s="250">
        <f>STDEV('5.ΤΙΜΕΣ'!D45:D63)</f>
        <v>1.3727007573649957E-2</v>
      </c>
      <c r="W4" s="250">
        <f>AVERAGE('5.ΤΙΜΕΣ'!D45:D63)</f>
        <v>-2.0132978350866407E-3</v>
      </c>
      <c r="X4" s="249">
        <f>AVERAGE('5.ΤΙΜΕΣ'!V3:V22)</f>
        <v>90831</v>
      </c>
    </row>
    <row r="5" spans="2:24" x14ac:dyDescent="0.25">
      <c r="B5" s="240"/>
      <c r="C5" s="244">
        <v>43208</v>
      </c>
      <c r="D5" s="247"/>
      <c r="E5" s="247"/>
      <c r="F5" s="245">
        <f>STDEV('5.ΤΙΜΕΣ'!B46:B64)</f>
        <v>1.7569537182493943E-2</v>
      </c>
      <c r="G5" s="245">
        <f>AVERAGE('5.ΤΙΜΕΣ'!B46:B64)</f>
        <v>-2.333998456771385E-4</v>
      </c>
      <c r="H5" s="251">
        <f>AVERAGE('5.ΤΙΜΕΣ'!T4:T23)</f>
        <v>810068.25</v>
      </c>
      <c r="J5" s="240"/>
      <c r="K5" s="244">
        <v>43208</v>
      </c>
      <c r="L5" s="247"/>
      <c r="M5" s="247"/>
      <c r="N5" s="245">
        <f>STDEV('5.ΤΙΜΕΣ'!C46:C64)</f>
        <v>1.4527361467722454E-2</v>
      </c>
      <c r="O5" s="245">
        <f>AVERAGE('5.ΤΙΜΕΣ'!C46:C64)</f>
        <v>5.4947710508861949E-4</v>
      </c>
      <c r="P5" s="251">
        <f>AVERAGE('5.ΤΙΜΕΣ'!U4:U23)</f>
        <v>235534</v>
      </c>
      <c r="R5" s="240"/>
      <c r="S5" s="244">
        <v>43208</v>
      </c>
      <c r="T5" s="247"/>
      <c r="U5" s="247"/>
      <c r="V5" s="250">
        <f>STDEV('5.ΤΙΜΕΣ'!D46:D64)</f>
        <v>1.579637158995751E-2</v>
      </c>
      <c r="W5" s="250">
        <f>AVERAGE('5.ΤΙΜΕΣ'!D46:D64)</f>
        <v>-9.4948297672287042E-4</v>
      </c>
      <c r="X5" s="249">
        <f>AVERAGE('5.ΤΙΜΕΣ'!V4:V23)</f>
        <v>101808.55</v>
      </c>
    </row>
    <row r="6" spans="2:24" x14ac:dyDescent="0.25">
      <c r="B6" s="240"/>
      <c r="C6" s="244">
        <v>43209</v>
      </c>
      <c r="D6" s="247"/>
      <c r="E6" s="247"/>
      <c r="F6" s="245">
        <f>STDEV('5.ΤΙΜΕΣ'!B47:B65)</f>
        <v>1.5873547454918563E-2</v>
      </c>
      <c r="G6" s="245">
        <f>AVERAGE('5.ΤΙΜΕΣ'!B47:B65)</f>
        <v>2.0642480606990117E-3</v>
      </c>
      <c r="H6" s="251">
        <f>AVERAGE('5.ΤΙΜΕΣ'!T5:T24)</f>
        <v>809861.9</v>
      </c>
      <c r="J6" s="240"/>
      <c r="K6" s="244">
        <v>43209</v>
      </c>
      <c r="L6" s="247"/>
      <c r="M6" s="247"/>
      <c r="N6" s="245">
        <f>STDEV('5.ΤΙΜΕΣ'!C47:C65)</f>
        <v>1.4370831516123651E-2</v>
      </c>
      <c r="O6" s="245">
        <f>AVERAGE('5.ΤΙΜΕΣ'!C47:C65)</f>
        <v>8.6865793007702711E-4</v>
      </c>
      <c r="P6" s="251">
        <f>AVERAGE('5.ΤΙΜΕΣ'!U5:U24)</f>
        <v>234815.75</v>
      </c>
      <c r="R6" s="240"/>
      <c r="S6" s="244">
        <v>43209</v>
      </c>
      <c r="T6" s="247"/>
      <c r="U6" s="247"/>
      <c r="V6" s="250">
        <f>STDEV('5.ΤΙΜΕΣ'!D47:D65)</f>
        <v>1.572246679920861E-2</v>
      </c>
      <c r="W6" s="250">
        <f>AVERAGE('5.ΤΙΜΕΣ'!D47:D65)</f>
        <v>-1.0671049400742491E-3</v>
      </c>
      <c r="X6" s="249">
        <f>AVERAGE('5.ΤΙΜΕΣ'!V5:V24)</f>
        <v>111832.95</v>
      </c>
    </row>
    <row r="7" spans="2:24" x14ac:dyDescent="0.25">
      <c r="B7" s="240"/>
      <c r="C7" s="244">
        <v>43210</v>
      </c>
      <c r="D7" s="247"/>
      <c r="E7" s="247"/>
      <c r="F7" s="245">
        <f>STDEV('5.ΤΙΜΕΣ'!B48:B66)</f>
        <v>1.573532405407399E-2</v>
      </c>
      <c r="G7" s="245">
        <f>AVERAGE('5.ΤΙΜΕΣ'!B48:B66)</f>
        <v>1.8100274553359953E-3</v>
      </c>
      <c r="H7" s="251">
        <f>AVERAGE('5.ΤΙΜΕΣ'!T6:T25)</f>
        <v>740465.1</v>
      </c>
      <c r="J7" s="240"/>
      <c r="K7" s="244">
        <v>43210</v>
      </c>
      <c r="L7" s="247"/>
      <c r="M7" s="247"/>
      <c r="N7" s="245">
        <f>STDEV('5.ΤΙΜΕΣ'!C48:C66)</f>
        <v>1.4286137549019109E-2</v>
      </c>
      <c r="O7" s="245">
        <f>AVERAGE('5.ΤΙΜΕΣ'!C48:C66)</f>
        <v>1.1097430782669264E-3</v>
      </c>
      <c r="P7" s="251">
        <f>AVERAGE('5.ΤΙΜΕΣ'!U6:U25)</f>
        <v>226847.55</v>
      </c>
      <c r="R7" s="240"/>
      <c r="S7" s="244">
        <v>43210</v>
      </c>
      <c r="T7" s="247"/>
      <c r="U7" s="247"/>
      <c r="V7" s="250">
        <f>STDEV('5.ΤΙΜΕΣ'!D48:D66)</f>
        <v>1.5843916473242584E-2</v>
      </c>
      <c r="W7" s="250">
        <f>AVERAGE('5.ΤΙΜΕΣ'!D48:D66)</f>
        <v>-6.2693966850156852E-5</v>
      </c>
      <c r="X7" s="249">
        <f>AVERAGE('5.ΤΙΜΕΣ'!V6:V25)</f>
        <v>117742.15</v>
      </c>
    </row>
    <row r="8" spans="2:24" x14ac:dyDescent="0.25">
      <c r="B8" s="240"/>
      <c r="C8" s="244">
        <v>43213</v>
      </c>
      <c r="D8" s="247"/>
      <c r="E8" s="247"/>
      <c r="F8" s="245">
        <f>STDEV('5.ΤΙΜΕΣ'!B49:B67)</f>
        <v>1.5816980848022365E-2</v>
      </c>
      <c r="G8" s="245">
        <f>AVERAGE('5.ΤΙΜΕΣ'!B49:B67)</f>
        <v>1.3443555031803533E-3</v>
      </c>
      <c r="H8" s="251">
        <f>AVERAGE('5.ΤΙΜΕΣ'!T7:T26)</f>
        <v>750587.45</v>
      </c>
      <c r="J8" s="240"/>
      <c r="K8" s="244">
        <v>43213</v>
      </c>
      <c r="L8" s="247"/>
      <c r="M8" s="247"/>
      <c r="N8" s="245">
        <f>STDEV('5.ΤΙΜΕΣ'!C49:C67)</f>
        <v>1.4425923508798344E-2</v>
      </c>
      <c r="O8" s="245">
        <f>AVERAGE('5.ΤΙΜΕΣ'!C49:C67)</f>
        <v>1.4161817326276234E-3</v>
      </c>
      <c r="P8" s="251">
        <f>AVERAGE('5.ΤΙΜΕΣ'!U7:U26)</f>
        <v>230437</v>
      </c>
      <c r="R8" s="240"/>
      <c r="S8" s="244">
        <v>43213</v>
      </c>
      <c r="T8" s="247"/>
      <c r="U8" s="247"/>
      <c r="V8" s="250">
        <f>STDEV('5.ΤΙΜΕΣ'!D49:D67)</f>
        <v>1.5844516688388682E-2</v>
      </c>
      <c r="W8" s="250">
        <f>AVERAGE('5.ΤΙΜΕΣ'!D49:D67)</f>
        <v>-6.3449771334145462E-5</v>
      </c>
      <c r="X8" s="249">
        <f>AVERAGE('5.ΤΙΜΕΣ'!V7:V26)</f>
        <v>125945</v>
      </c>
    </row>
    <row r="9" spans="2:24" x14ac:dyDescent="0.25">
      <c r="B9" s="240"/>
      <c r="C9" s="244">
        <v>43214</v>
      </c>
      <c r="D9" s="247"/>
      <c r="E9" s="247"/>
      <c r="F9" s="245">
        <f>STDEV('5.ΤΙΜΕΣ'!B50:B68)</f>
        <v>1.5622035171558994E-2</v>
      </c>
      <c r="G9" s="245">
        <f>AVERAGE('5.ΤΙΜΕΣ'!B50:B68)</f>
        <v>1.820124428323776E-3</v>
      </c>
      <c r="H9" s="251">
        <f>AVERAGE('5.ΤΙΜΕΣ'!T8:T27)</f>
        <v>387037.6</v>
      </c>
      <c r="J9" s="240"/>
      <c r="K9" s="244">
        <v>43214</v>
      </c>
      <c r="L9" s="247"/>
      <c r="M9" s="247"/>
      <c r="N9" s="245">
        <f>STDEV('5.ΤΙΜΕΣ'!C50:C68)</f>
        <v>1.4689304702064416E-2</v>
      </c>
      <c r="O9" s="245">
        <f>AVERAGE('5.ΤΙΜΕΣ'!C50:C68)</f>
        <v>1.0312470473895548E-3</v>
      </c>
      <c r="P9" s="251">
        <f>AVERAGE('5.ΤΙΜΕΣ'!U8:U27)</f>
        <v>222921.25</v>
      </c>
      <c r="R9" s="240"/>
      <c r="S9" s="244">
        <v>43214</v>
      </c>
      <c r="T9" s="247"/>
      <c r="U9" s="247"/>
      <c r="V9" s="250">
        <f>STDEV('5.ΤΙΜΕΣ'!D50:D68)</f>
        <v>1.6385005150597397E-2</v>
      </c>
      <c r="W9" s="250">
        <f>AVERAGE('5.ΤΙΜΕΣ'!D50:D68)</f>
        <v>-1.024491304637015E-3</v>
      </c>
      <c r="X9" s="249">
        <f>AVERAGE('5.ΤΙΜΕΣ'!V8:V27)</f>
        <v>128694.25</v>
      </c>
    </row>
    <row r="10" spans="2:24" x14ac:dyDescent="0.25">
      <c r="B10" s="240"/>
      <c r="C10" s="244">
        <v>43215</v>
      </c>
      <c r="D10" s="247"/>
      <c r="E10" s="247"/>
      <c r="F10" s="245">
        <f>STDEV('5.ΤΙΜΕΣ'!B51:B69)</f>
        <v>1.5538081302436006E-2</v>
      </c>
      <c r="G10" s="245">
        <f>AVERAGE('5.ΤΙΜΕΣ'!B51:B69)</f>
        <v>1.7333590353288831E-3</v>
      </c>
      <c r="H10" s="251">
        <f>AVERAGE('5.ΤΙΜΕΣ'!T9:T28)</f>
        <v>374904.6</v>
      </c>
      <c r="J10" s="240"/>
      <c r="K10" s="244">
        <v>43215</v>
      </c>
      <c r="L10" s="247"/>
      <c r="M10" s="247"/>
      <c r="N10" s="245">
        <f>STDEV('5.ΤΙΜΕΣ'!C51:C69)</f>
        <v>1.3156674764714615E-2</v>
      </c>
      <c r="O10" s="245">
        <f>AVERAGE('5.ΤΙΜΕΣ'!C51:C69)</f>
        <v>2.3324149355005903E-3</v>
      </c>
      <c r="P10" s="251">
        <f>AVERAGE('5.ΤΙΜΕΣ'!U9:U28)</f>
        <v>229477.3</v>
      </c>
      <c r="R10" s="240"/>
      <c r="S10" s="244">
        <v>43215</v>
      </c>
      <c r="T10" s="247"/>
      <c r="U10" s="247"/>
      <c r="V10" s="250">
        <f>STDEV('5.ΤΙΜΕΣ'!D51:D69)</f>
        <v>1.552102232663221E-2</v>
      </c>
      <c r="W10" s="250">
        <f>AVERAGE('5.ΤΙΜΕΣ'!D51:D69)</f>
        <v>4.5233065722811847E-4</v>
      </c>
      <c r="X10" s="249">
        <f>AVERAGE('5.ΤΙΜΕΣ'!V9:V28)</f>
        <v>129047.15</v>
      </c>
    </row>
    <row r="11" spans="2:24" x14ac:dyDescent="0.25">
      <c r="B11" s="240"/>
      <c r="C11" s="244">
        <v>43216</v>
      </c>
      <c r="D11" s="247"/>
      <c r="E11" s="247"/>
      <c r="F11" s="245">
        <f>STDEV('5.ΤΙΜΕΣ'!B52:B70)</f>
        <v>1.3917727505817766E-2</v>
      </c>
      <c r="G11" s="245">
        <f>AVERAGE('5.ΤΙΜΕΣ'!B52:B70)</f>
        <v>2.8806154310833166E-3</v>
      </c>
      <c r="H11" s="251">
        <f>AVERAGE('5.ΤΙΜΕΣ'!T10:T29)</f>
        <v>371730.4</v>
      </c>
      <c r="J11" s="240"/>
      <c r="K11" s="244">
        <v>43216</v>
      </c>
      <c r="L11" s="247"/>
      <c r="M11" s="247"/>
      <c r="N11" s="245">
        <f>STDEV('5.ΤΙΜΕΣ'!C52:C70)</f>
        <v>1.2713859415674187E-2</v>
      </c>
      <c r="O11" s="245">
        <f>AVERAGE('5.ΤΙΜΕΣ'!C52:C70)</f>
        <v>2.7621672691916519E-3</v>
      </c>
      <c r="P11" s="251">
        <f>AVERAGE('5.ΤΙΜΕΣ'!U10:U29)</f>
        <v>230647.85</v>
      </c>
      <c r="R11" s="240"/>
      <c r="S11" s="244">
        <v>43216</v>
      </c>
      <c r="T11" s="247"/>
      <c r="U11" s="247"/>
      <c r="V11" s="250">
        <f>STDEV('5.ΤΙΜΕΣ'!D52:D70)</f>
        <v>1.604157728286365E-2</v>
      </c>
      <c r="W11" s="250">
        <f>AVERAGE('5.ΤΙΜΕΣ'!D52:D70)</f>
        <v>-6.5584530539316541E-5</v>
      </c>
      <c r="X11" s="249">
        <f>AVERAGE('5.ΤΙΜΕΣ'!V10:V29)</f>
        <v>126700.2</v>
      </c>
    </row>
    <row r="12" spans="2:24" x14ac:dyDescent="0.25">
      <c r="B12" s="240"/>
      <c r="C12" s="244">
        <v>43217</v>
      </c>
      <c r="D12" s="247"/>
      <c r="E12" s="247"/>
      <c r="F12" s="245">
        <f>STDEV('5.ΤΙΜΕΣ'!B53:B71)</f>
        <v>1.4122927269697917E-2</v>
      </c>
      <c r="G12" s="245">
        <f>AVERAGE('5.ΤΙΜΕΣ'!B53:B71)</f>
        <v>2.4182345624204744E-3</v>
      </c>
      <c r="H12" s="251">
        <f>AVERAGE('5.ΤΙΜΕΣ'!T11:T30)</f>
        <v>366156.5</v>
      </c>
      <c r="J12" s="240"/>
      <c r="K12" s="244">
        <v>43217</v>
      </c>
      <c r="L12" s="247"/>
      <c r="M12" s="247"/>
      <c r="N12" s="245">
        <f>STDEV('5.ΤΙΜΕΣ'!C53:C71)</f>
        <v>1.2745425094636447E-2</v>
      </c>
      <c r="O12" s="245">
        <f>AVERAGE('5.ΤΙΜΕΣ'!C53:C71)</f>
        <v>2.81519394478875E-3</v>
      </c>
      <c r="P12" s="251">
        <f>AVERAGE('5.ΤΙΜΕΣ'!U11:U30)</f>
        <v>228865.85</v>
      </c>
      <c r="R12" s="240"/>
      <c r="S12" s="244">
        <v>43217</v>
      </c>
      <c r="T12" s="247"/>
      <c r="U12" s="247"/>
      <c r="V12" s="250">
        <f>STDEV('5.ΤΙΜΕΣ'!D53:D71)</f>
        <v>1.5916485214328657E-2</v>
      </c>
      <c r="W12" s="250">
        <f>AVERAGE('5.ΤΙΜΕΣ'!D53:D71)</f>
        <v>-3.9131465723778966E-4</v>
      </c>
      <c r="X12" s="249">
        <f>AVERAGE('5.ΤΙΜΕΣ'!V11:V30)</f>
        <v>126288.7</v>
      </c>
    </row>
    <row r="13" spans="2:24" x14ac:dyDescent="0.25">
      <c r="B13" s="240"/>
      <c r="C13" s="244">
        <v>43220</v>
      </c>
      <c r="D13" s="247"/>
      <c r="E13" s="247"/>
      <c r="F13" s="245">
        <f>STDEV('5.ΤΙΜΕΣ'!B54:B72)</f>
        <v>1.3444716183149231E-2</v>
      </c>
      <c r="G13" s="245">
        <f>AVERAGE('5.ΤΙΜΕΣ'!B54:B72)</f>
        <v>1.2851856499024126E-3</v>
      </c>
      <c r="H13" s="251">
        <f>AVERAGE('5.ΤΙΜΕΣ'!T12:T31)</f>
        <v>364465.65</v>
      </c>
      <c r="J13" s="240"/>
      <c r="K13" s="244">
        <v>43220</v>
      </c>
      <c r="L13" s="247"/>
      <c r="M13" s="247"/>
      <c r="N13" s="245">
        <f>STDEV('5.ΤΙΜΕΣ'!C54:C72)</f>
        <v>1.2737403715795443E-2</v>
      </c>
      <c r="O13" s="245">
        <f>AVERAGE('5.ΤΙΜΕΣ'!C54:C72)</f>
        <v>2.7243123451889156E-3</v>
      </c>
      <c r="P13" s="251">
        <f>AVERAGE('5.ΤΙΜΕΣ'!U12:U31)</f>
        <v>229060.9</v>
      </c>
      <c r="R13" s="240"/>
      <c r="S13" s="244">
        <v>43220</v>
      </c>
      <c r="T13" s="247"/>
      <c r="U13" s="247"/>
      <c r="V13" s="250">
        <f>STDEV('5.ΤΙΜΕΣ'!D54:D72)</f>
        <v>1.5868250457025834E-2</v>
      </c>
      <c r="W13" s="250">
        <f>AVERAGE('5.ΤΙΜΕΣ'!D54:D72)</f>
        <v>-4.5122266897305196E-4</v>
      </c>
      <c r="X13" s="249">
        <f>AVERAGE('5.ΤΙΜΕΣ'!V12:V31)</f>
        <v>132219.35</v>
      </c>
    </row>
    <row r="14" spans="2:24" x14ac:dyDescent="0.25">
      <c r="B14" s="240"/>
      <c r="C14" s="244">
        <v>43222</v>
      </c>
      <c r="D14" s="247"/>
      <c r="E14" s="247"/>
      <c r="F14" s="245">
        <f>STDEV('5.ΤΙΜΕΣ'!B55:B73)</f>
        <v>1.310267801219661E-2</v>
      </c>
      <c r="G14" s="245">
        <f>AVERAGE('5.ΤΙΜΕΣ'!B55:B73)</f>
        <v>1.879899084319954E-3</v>
      </c>
      <c r="H14" s="251">
        <f>AVERAGE('5.ΤΙΜΕΣ'!T13:T32)</f>
        <v>328120.40000000002</v>
      </c>
      <c r="J14" s="240"/>
      <c r="K14" s="244">
        <v>43222</v>
      </c>
      <c r="L14" s="247"/>
      <c r="M14" s="247"/>
      <c r="N14" s="245">
        <f>STDEV('5.ΤΙΜΕΣ'!C55:C73)</f>
        <v>1.2938835775286909E-2</v>
      </c>
      <c r="O14" s="245">
        <f>AVERAGE('5.ΤΙΜΕΣ'!C55:C73)</f>
        <v>2.3324149355005703E-3</v>
      </c>
      <c r="P14" s="251">
        <f>AVERAGE('5.ΤΙΜΕΣ'!U13:U32)</f>
        <v>241438.2</v>
      </c>
      <c r="R14" s="240"/>
      <c r="S14" s="244">
        <v>43222</v>
      </c>
      <c r="T14" s="247"/>
      <c r="U14" s="247"/>
      <c r="V14" s="250">
        <f>STDEV('5.ΤΙΜΕΣ'!D55:D73)</f>
        <v>1.5945411599665206E-2</v>
      </c>
      <c r="W14" s="250">
        <f>AVERAGE('5.ΤΙΜΕΣ'!D55:D73)</f>
        <v>1.2868363121402927E-4</v>
      </c>
      <c r="X14" s="249">
        <f>AVERAGE('5.ΤΙΜΕΣ'!V13:V32)</f>
        <v>132688.1</v>
      </c>
    </row>
    <row r="15" spans="2:24" x14ac:dyDescent="0.25">
      <c r="B15" s="240"/>
      <c r="C15" s="244">
        <v>43223</v>
      </c>
      <c r="D15" s="247"/>
      <c r="E15" s="247"/>
      <c r="F15" s="245">
        <f>STDEV('5.ΤΙΜΕΣ'!B56:B74)</f>
        <v>1.355911132725157E-2</v>
      </c>
      <c r="G15" s="245">
        <f>AVERAGE('5.ΤΙΜΕΣ'!B56:B74)</f>
        <v>2.4970572514879507E-3</v>
      </c>
      <c r="H15" s="251">
        <f>AVERAGE('5.ΤΙΜΕΣ'!T14:T33)</f>
        <v>327357.59999999998</v>
      </c>
      <c r="J15" s="240"/>
      <c r="K15" s="244">
        <v>43223</v>
      </c>
      <c r="L15" s="247"/>
      <c r="M15" s="247"/>
      <c r="N15" s="245">
        <f>STDEV('5.ΤΙΜΕΣ'!C56:C74)</f>
        <v>1.2906660955387205E-2</v>
      </c>
      <c r="O15" s="245">
        <f>AVERAGE('5.ΤΙΜΕΣ'!C56:C74)</f>
        <v>2.4933293688145833E-3</v>
      </c>
      <c r="P15" s="251">
        <f>AVERAGE('5.ΤΙΜΕΣ'!U14:U33)</f>
        <v>239032.65</v>
      </c>
      <c r="R15" s="240"/>
      <c r="S15" s="244">
        <v>43223</v>
      </c>
      <c r="T15" s="247"/>
      <c r="U15" s="247"/>
      <c r="V15" s="250">
        <f>STDEV('5.ΤΙΜΕΣ'!D56:D74)</f>
        <v>1.6031978389601676E-2</v>
      </c>
      <c r="W15" s="250">
        <f>AVERAGE('5.ΤΙΜΕΣ'!D56:D74)</f>
        <v>-6.4777336112252756E-5</v>
      </c>
      <c r="X15" s="249">
        <f>AVERAGE('5.ΤΙΜΕΣ'!V14:V33)</f>
        <v>133180.1</v>
      </c>
    </row>
    <row r="16" spans="2:24" x14ac:dyDescent="0.25">
      <c r="B16" s="240"/>
      <c r="C16" s="244">
        <v>43224</v>
      </c>
      <c r="D16" s="247"/>
      <c r="E16" s="247"/>
      <c r="F16" s="245">
        <f>STDEV('5.ΤΙΜΕΣ'!B57:B75)</f>
        <v>1.3829520764081078E-2</v>
      </c>
      <c r="G16" s="245">
        <f>AVERAGE('5.ΤΙΜΕΣ'!B57:B75)</f>
        <v>1.2206655999618453E-3</v>
      </c>
      <c r="H16" s="251">
        <f>AVERAGE('5.ΤΙΜΕΣ'!T15:T34)</f>
        <v>318188.7</v>
      </c>
      <c r="J16" s="240"/>
      <c r="K16" s="244">
        <v>43224</v>
      </c>
      <c r="L16" s="247"/>
      <c r="M16" s="247"/>
      <c r="N16" s="245">
        <f>STDEV('5.ΤΙΜΕΣ'!C57:C75)</f>
        <v>1.2501402113340001E-2</v>
      </c>
      <c r="O16" s="245">
        <f>AVERAGE('5.ΤΙΜΕΣ'!C57:C75)</f>
        <v>2.708067452048202E-3</v>
      </c>
      <c r="P16" s="251">
        <f>AVERAGE('5.ΤΙΜΕΣ'!U15:U34)</f>
        <v>234485.1</v>
      </c>
      <c r="R16" s="240"/>
      <c r="S16" s="244">
        <v>43224</v>
      </c>
      <c r="T16" s="322" t="s">
        <v>182</v>
      </c>
      <c r="U16" s="247"/>
      <c r="V16" s="250">
        <f>STDEV('5.ΤΙΜΕΣ'!D57:D75)</f>
        <v>1.6350815262241906E-2</v>
      </c>
      <c r="W16" s="250">
        <f>AVERAGE('5.ΤΙΜΕΣ'!D57:D75)</f>
        <v>-3.2997963229449025E-4</v>
      </c>
      <c r="X16" s="249">
        <f>AVERAGE('5.ΤΙΜΕΣ'!V15:V34)</f>
        <v>131058</v>
      </c>
    </row>
    <row r="17" spans="2:24" x14ac:dyDescent="0.25">
      <c r="B17" s="240"/>
      <c r="C17" s="244">
        <v>43227</v>
      </c>
      <c r="D17" s="247"/>
      <c r="E17" s="247"/>
      <c r="F17" s="245">
        <f>STDEV('5.ΤΙΜΕΣ'!B58:B76)</f>
        <v>1.3848137836494861E-2</v>
      </c>
      <c r="G17" s="245">
        <f>AVERAGE('5.ΤΙΜΕΣ'!B58:B76)</f>
        <v>1.3912240562187006E-3</v>
      </c>
      <c r="H17" s="251">
        <f>AVERAGE('5.ΤΙΜΕΣ'!T16:T35)</f>
        <v>306397.90000000002</v>
      </c>
      <c r="J17" s="240"/>
      <c r="K17" s="244">
        <v>43227</v>
      </c>
      <c r="L17" s="247"/>
      <c r="M17" s="247"/>
      <c r="N17" s="245">
        <f>STDEV('5.ΤΙΜΕΣ'!C58:C76)</f>
        <v>1.2514656841284177E-2</v>
      </c>
      <c r="O17" s="245">
        <f>AVERAGE('5.ΤΙΜΕΣ'!C58:C76)</f>
        <v>2.6239242223799349E-3</v>
      </c>
      <c r="P17" s="251">
        <f>AVERAGE('5.ΤΙΜΕΣ'!U16:U35)</f>
        <v>241255.2</v>
      </c>
      <c r="R17" s="240"/>
      <c r="S17" s="244">
        <v>43227</v>
      </c>
      <c r="T17" s="247"/>
      <c r="U17" s="247"/>
      <c r="V17" s="250">
        <f>STDEV('5.ΤΙΜΕΣ'!D58:D76)</f>
        <v>1.5547192411418489E-2</v>
      </c>
      <c r="W17" s="250">
        <f>AVERAGE('5.ΤΙΜΕΣ'!D58:D76)</f>
        <v>6.6792240231814944E-4</v>
      </c>
      <c r="X17" s="249">
        <f>AVERAGE('5.ΤΙΜΕΣ'!V16:V35)</f>
        <v>127881.8</v>
      </c>
    </row>
    <row r="18" spans="2:24" x14ac:dyDescent="0.25">
      <c r="B18" s="240"/>
      <c r="C18" s="244">
        <v>43228</v>
      </c>
      <c r="D18" s="325" t="s">
        <v>180</v>
      </c>
      <c r="E18" s="247"/>
      <c r="F18" s="245">
        <f>STDEV('5.ΤΙΜΕΣ'!B59:B77)</f>
        <v>1.4064459503371367E-2</v>
      </c>
      <c r="G18" s="245">
        <f>AVERAGE('5.ΤΙΜΕΣ'!B59:B77)</f>
        <v>1.7418078428247917E-4</v>
      </c>
      <c r="H18" s="251">
        <f>AVERAGE('5.ΤΙΜΕΣ'!T17:T36)</f>
        <v>259462.6</v>
      </c>
      <c r="J18" s="240"/>
      <c r="K18" s="244">
        <v>43228</v>
      </c>
      <c r="L18" s="247"/>
      <c r="M18" s="247"/>
      <c r="N18" s="245">
        <f>STDEV('5.ΤΙΜΕΣ'!C59:C77)</f>
        <v>9.8447292786469943E-3</v>
      </c>
      <c r="O18" s="245">
        <f>AVERAGE('5.ΤΙΜΕΣ'!C59:C77)</f>
        <v>8.0601236700223681E-4</v>
      </c>
      <c r="P18" s="251">
        <f>AVERAGE('5.ΤΙΜΕΣ'!U17:U36)</f>
        <v>246786.05</v>
      </c>
      <c r="R18" s="240"/>
      <c r="S18" s="244">
        <v>43228</v>
      </c>
      <c r="T18" s="247"/>
      <c r="U18" s="247"/>
      <c r="V18" s="250">
        <f>STDEV('5.ΤΙΜΕΣ'!D59:D77)</f>
        <v>1.4832789154355196E-2</v>
      </c>
      <c r="W18" s="250">
        <f>AVERAGE('5.ΤΙΜΕΣ'!D59:D77)</f>
        <v>-9.2920711782740759E-4</v>
      </c>
      <c r="X18" s="249">
        <f>AVERAGE('5.ΤΙΜΕΣ'!V17:V36)</f>
        <v>127727.95</v>
      </c>
    </row>
    <row r="19" spans="2:24" x14ac:dyDescent="0.25">
      <c r="B19" s="240"/>
      <c r="C19" s="244">
        <v>43229</v>
      </c>
      <c r="D19" s="247"/>
      <c r="E19" s="247"/>
      <c r="F19" s="245">
        <f>STDEV('5.ΤΙΜΕΣ'!B60:B78)</f>
        <v>1.3459086776429489E-2</v>
      </c>
      <c r="G19" s="245">
        <f>AVERAGE('5.ΤΙΜΕΣ'!B60:B78)</f>
        <v>1.1696387781426371E-3</v>
      </c>
      <c r="H19" s="251">
        <f>AVERAGE('5.ΤΙΜΕΣ'!T18:T37)</f>
        <v>268206.65000000002</v>
      </c>
      <c r="J19" s="240"/>
      <c r="K19" s="244">
        <v>43229</v>
      </c>
      <c r="L19" s="247"/>
      <c r="M19" s="247"/>
      <c r="N19" s="245">
        <f>STDEV('5.ΤΙΜΕΣ'!C60:C78)</f>
        <v>9.2555018425709741E-3</v>
      </c>
      <c r="O19" s="245">
        <f>AVERAGE('5.ΤΙΜΕΣ'!C60:C78)</f>
        <v>2.3941623822996532E-4</v>
      </c>
      <c r="P19" s="251">
        <f>AVERAGE('5.ΤΙΜΕΣ'!U18:U37)</f>
        <v>257774.3</v>
      </c>
      <c r="R19" s="240"/>
      <c r="S19" s="244">
        <v>43229</v>
      </c>
      <c r="T19" s="247"/>
      <c r="U19" s="247"/>
      <c r="V19" s="250">
        <f>STDEV('5.ΤΙΜΕΣ'!D60:D78)</f>
        <v>1.5890401983717356E-2</v>
      </c>
      <c r="W19" s="250">
        <f>AVERAGE('5.ΤΙΜΕΣ'!D60:D78)</f>
        <v>3.279236710861164E-4</v>
      </c>
      <c r="X19" s="249">
        <f>AVERAGE('5.ΤΙΜΕΣ'!V18:V37)</f>
        <v>132133.15</v>
      </c>
    </row>
    <row r="20" spans="2:24" x14ac:dyDescent="0.25">
      <c r="B20" s="240"/>
      <c r="C20" s="244">
        <v>43230</v>
      </c>
      <c r="D20" s="247"/>
      <c r="E20" s="247"/>
      <c r="F20" s="245">
        <f>STDEV('5.ΤΙΜΕΣ'!B61:B79)</f>
        <v>1.3358695291673328E-2</v>
      </c>
      <c r="G20" s="245">
        <f>AVERAGE('5.ΤΙΜΕΣ'!B61:B79)</f>
        <v>1.5817023719158891E-3</v>
      </c>
      <c r="H20" s="251">
        <f>AVERAGE('5.ΤΙΜΕΣ'!T19:T38)</f>
        <v>275975.75</v>
      </c>
      <c r="J20" s="240"/>
      <c r="K20" s="244">
        <v>43230</v>
      </c>
      <c r="L20" s="327" t="s">
        <v>181</v>
      </c>
      <c r="M20" s="247"/>
      <c r="N20" s="245">
        <f>STDEV('5.ΤΙΜΕΣ'!C61:C79)</f>
        <v>9.1936365441780792E-3</v>
      </c>
      <c r="O20" s="245">
        <f>AVERAGE('5.ΤΙΜΕΣ'!C61:C79)</f>
        <v>4.0024207290628705E-4</v>
      </c>
      <c r="P20" s="251">
        <f>AVERAGE('5.ΤΙΜΕΣ'!U19:U38)</f>
        <v>248328.05</v>
      </c>
      <c r="R20" s="240"/>
      <c r="S20" s="244">
        <v>43230</v>
      </c>
      <c r="T20" s="247"/>
      <c r="U20" s="247"/>
      <c r="V20" s="250">
        <f>STDEV('5.ΤΙΜΕΣ'!D61:D79)</f>
        <v>1.4827065874952519E-2</v>
      </c>
      <c r="W20" s="250">
        <f>AVERAGE('5.ΤΙΜΕΣ'!D61:D79)</f>
        <v>2.3102207135381829E-3</v>
      </c>
      <c r="X20" s="249">
        <f>AVERAGE('5.ΤΙΜΕΣ'!V19:V38)</f>
        <v>125275</v>
      </c>
    </row>
    <row r="21" spans="2:24" x14ac:dyDescent="0.25">
      <c r="B21" s="242"/>
      <c r="C21" s="244">
        <v>43231</v>
      </c>
      <c r="D21" s="247"/>
      <c r="E21" s="247"/>
      <c r="F21" s="245">
        <f>STDEV('5.ΤΙΜΕΣ'!B62:B80)</f>
        <v>1.021897640481691E-2</v>
      </c>
      <c r="G21" s="245">
        <f>AVERAGE('5.ΤΙΜΕΣ'!B62:B80)</f>
        <v>-1.0983374965656803E-3</v>
      </c>
      <c r="H21" s="251">
        <f>AVERAGE('5.ΤΙΜΕΣ'!T20:T39)</f>
        <v>255043.6</v>
      </c>
      <c r="J21" s="242"/>
      <c r="K21" s="244">
        <v>43231</v>
      </c>
      <c r="L21" s="247"/>
      <c r="M21" s="247"/>
      <c r="N21" s="245">
        <f>STDEV('5.ΤΙΜΕΣ'!C62:C80)</f>
        <v>8.4487652624578736E-3</v>
      </c>
      <c r="O21" s="245">
        <f>AVERAGE('5.ΤΙΜΕΣ'!C62:C80)</f>
        <v>-1.1164692967995978E-3</v>
      </c>
      <c r="P21" s="251">
        <f>AVERAGE('5.ΤΙΜΕΣ'!U20:U39)</f>
        <v>244145.3</v>
      </c>
      <c r="R21" s="242"/>
      <c r="S21" s="244">
        <v>43231</v>
      </c>
      <c r="T21" s="247"/>
      <c r="U21" s="247"/>
      <c r="V21" s="250">
        <f>STDEV('5.ΤΙΜΕΣ'!D62:D80)</f>
        <v>1.4827065874952519E-2</v>
      </c>
      <c r="W21" s="250">
        <f>AVERAGE('5.ΤΙΜΕΣ'!D62:D80)</f>
        <v>2.3102207135381829E-3</v>
      </c>
      <c r="X21" s="249">
        <f>AVERAGE('5.ΤΙΜΕΣ'!V20:V39)</f>
        <v>120264.8</v>
      </c>
    </row>
    <row r="23" spans="2:24" ht="60" x14ac:dyDescent="0.25">
      <c r="B23" s="248" t="s">
        <v>38</v>
      </c>
      <c r="C23" s="248" t="s">
        <v>137</v>
      </c>
      <c r="D23" s="243" t="s">
        <v>138</v>
      </c>
      <c r="E23" s="243" t="s">
        <v>139</v>
      </c>
      <c r="F23" s="243" t="s">
        <v>140</v>
      </c>
      <c r="G23" s="243" t="s">
        <v>141</v>
      </c>
      <c r="H23" s="243" t="s">
        <v>142</v>
      </c>
      <c r="J23" s="248" t="s">
        <v>38</v>
      </c>
      <c r="K23" s="248" t="s">
        <v>137</v>
      </c>
      <c r="L23" s="243" t="s">
        <v>138</v>
      </c>
      <c r="M23" s="243" t="s">
        <v>139</v>
      </c>
      <c r="N23" s="243" t="s">
        <v>140</v>
      </c>
      <c r="O23" s="243" t="s">
        <v>141</v>
      </c>
      <c r="P23" s="243" t="s">
        <v>142</v>
      </c>
      <c r="R23" s="248" t="s">
        <v>38</v>
      </c>
      <c r="S23" s="248" t="s">
        <v>137</v>
      </c>
      <c r="T23" s="243" t="s">
        <v>138</v>
      </c>
      <c r="U23" s="243" t="s">
        <v>139</v>
      </c>
      <c r="V23" s="243" t="s">
        <v>140</v>
      </c>
      <c r="W23" s="243" t="s">
        <v>141</v>
      </c>
      <c r="X23" s="243" t="s">
        <v>142</v>
      </c>
    </row>
    <row r="24" spans="2:24" x14ac:dyDescent="0.25">
      <c r="B24" s="241" t="s">
        <v>2</v>
      </c>
      <c r="C24" s="244">
        <v>43206</v>
      </c>
      <c r="D24" s="247"/>
      <c r="E24" s="247"/>
      <c r="F24" s="245">
        <f>STDEV('5.ΤΙΜΕΣ'!E44:E62)</f>
        <v>2.0143457993466601E-2</v>
      </c>
      <c r="G24" s="245">
        <f>AVERAGE('5.ΤΙΜΕΣ'!E44:E62)</f>
        <v>-1.4386235105808259E-3</v>
      </c>
      <c r="H24" s="251">
        <f>AVERAGE('5.ΤΙΜΕΣ'!W2:W21)</f>
        <v>838282.35</v>
      </c>
      <c r="J24" s="241" t="s">
        <v>19</v>
      </c>
      <c r="K24" s="244">
        <v>43206</v>
      </c>
      <c r="L24" s="247"/>
      <c r="M24" s="327" t="s">
        <v>183</v>
      </c>
      <c r="N24" s="245">
        <f>STDEV('5.ΤΙΜΕΣ'!F44:F62)</f>
        <v>1.1376445494875945E-2</v>
      </c>
      <c r="O24" s="245">
        <f>AVERAGE('5.ΤΙΜΕΣ'!F44:F62)</f>
        <v>-9.815031093722594E-4</v>
      </c>
      <c r="P24" s="251">
        <f>AVERAGE('5.ΤΙΜΕΣ'!X2:X21)</f>
        <v>1326352.05</v>
      </c>
      <c r="R24" s="241" t="s">
        <v>13</v>
      </c>
      <c r="S24" s="244">
        <v>43206</v>
      </c>
      <c r="T24" s="247"/>
      <c r="U24" s="247"/>
      <c r="V24" s="245">
        <f>STDEV('5.ΤΙΜΕΣ'!G44:G62)</f>
        <v>1.6537194796283624E-2</v>
      </c>
      <c r="W24" s="245">
        <f>AVERAGE('5.ΤΙΜΕΣ'!G44:G62)</f>
        <v>-1.7460980125736584E-3</v>
      </c>
      <c r="X24" s="251">
        <f>AVERAGE('5.ΤΙΜΕΣ'!Y2:Y21)</f>
        <v>1945012.35</v>
      </c>
    </row>
    <row r="25" spans="2:24" x14ac:dyDescent="0.25">
      <c r="B25" s="240"/>
      <c r="C25" s="244">
        <v>43207</v>
      </c>
      <c r="D25" s="247"/>
      <c r="E25" s="247"/>
      <c r="F25" s="245">
        <f>STDEV('5.ΤΙΜΕΣ'!E45:E63)</f>
        <v>1.9796421191475795E-2</v>
      </c>
      <c r="G25" s="245">
        <f>AVERAGE('5.ΤΙΜΕΣ'!E45:E63)</f>
        <v>-2.2373343050834118E-3</v>
      </c>
      <c r="H25" s="251">
        <f>AVERAGE('5.ΤΙΜΕΣ'!W3:W22)</f>
        <v>869865.45</v>
      </c>
      <c r="J25" s="240"/>
      <c r="K25" s="244">
        <v>43207</v>
      </c>
      <c r="L25" s="247"/>
      <c r="M25" s="247"/>
      <c r="N25" s="245">
        <f>STDEV('5.ΤΙΜΕΣ'!F45:F63)</f>
        <v>1.112557554547363E-2</v>
      </c>
      <c r="O25" s="245">
        <f>AVERAGE('5.ΤΙΜΕΣ'!F45:F63)</f>
        <v>-6.1847455450099128E-4</v>
      </c>
      <c r="P25" s="251">
        <f>AVERAGE('5.ΤΙΜΕΣ'!X3:X22)</f>
        <v>1327940.55</v>
      </c>
      <c r="R25" s="240"/>
      <c r="S25" s="244">
        <v>43207</v>
      </c>
      <c r="T25" s="247"/>
      <c r="U25" s="247"/>
      <c r="V25" s="245">
        <f>STDEV('5.ΤΙΜΕΣ'!G45:G63)</f>
        <v>1.6128037870187555E-2</v>
      </c>
      <c r="W25" s="245">
        <f>AVERAGE('5.ΤΙΜΕΣ'!G45:G63)</f>
        <v>-2.7485705444197702E-3</v>
      </c>
      <c r="X25" s="251">
        <f>AVERAGE('5.ΤΙΜΕΣ'!Y3:Y22)</f>
        <v>1904841.25</v>
      </c>
    </row>
    <row r="26" spans="2:24" x14ac:dyDescent="0.25">
      <c r="B26" s="240"/>
      <c r="C26" s="244">
        <v>43208</v>
      </c>
      <c r="D26" s="247"/>
      <c r="E26" s="247"/>
      <c r="F26" s="245">
        <f>STDEV('5.ΤΙΜΕΣ'!E46:E64)</f>
        <v>1.9875004228071608E-2</v>
      </c>
      <c r="G26" s="245">
        <f>AVERAGE('5.ΤΙΜΕΣ'!E46:E64)</f>
        <v>-2.0956792822646349E-3</v>
      </c>
      <c r="H26" s="251">
        <f>AVERAGE('5.ΤΙΜΕΣ'!W4:W23)</f>
        <v>898010.65</v>
      </c>
      <c r="J26" s="240"/>
      <c r="K26" s="244">
        <v>43208</v>
      </c>
      <c r="L26" s="247"/>
      <c r="M26" s="247"/>
      <c r="N26" s="245">
        <f>STDEV('5.ΤΙΜΕΣ'!F46:F64)</f>
        <v>1.3248334760474509E-2</v>
      </c>
      <c r="O26" s="245">
        <f>AVERAGE('5.ΤΙΜΕΣ'!F46:F64)</f>
        <v>1.5894599928227588E-3</v>
      </c>
      <c r="P26" s="251">
        <f>AVERAGE('5.ΤΙΜΕΣ'!X4:X23)</f>
        <v>1360042.45</v>
      </c>
      <c r="R26" s="240"/>
      <c r="S26" s="244">
        <v>43208</v>
      </c>
      <c r="T26" s="247"/>
      <c r="U26" s="247"/>
      <c r="V26" s="245">
        <f>STDEV('5.ΤΙΜΕΣ'!G46:G64)</f>
        <v>1.6683624683672384E-2</v>
      </c>
      <c r="W26" s="245">
        <f>AVERAGE('5.ΤΙΜΕΣ'!G46:G64)</f>
        <v>-2.0010190802709298E-3</v>
      </c>
      <c r="X26" s="251">
        <f>AVERAGE('5.ΤΙΜΕΣ'!Y4:Y23)</f>
        <v>1926125</v>
      </c>
    </row>
    <row r="27" spans="2:24" x14ac:dyDescent="0.25">
      <c r="B27" s="240"/>
      <c r="C27" s="244">
        <v>43209</v>
      </c>
      <c r="D27" s="247"/>
      <c r="E27" s="247"/>
      <c r="F27" s="245">
        <f>STDEV('5.ΤΙΜΕΣ'!E47:E65)</f>
        <v>1.9556361105533746E-2</v>
      </c>
      <c r="G27" s="245">
        <f>AVERAGE('5.ΤΙΜΕΣ'!E47:E65)</f>
        <v>-2.8821226924176982E-3</v>
      </c>
      <c r="H27" s="251">
        <f>AVERAGE('5.ΤΙΜΕΣ'!W5:W24)</f>
        <v>937868.35</v>
      </c>
      <c r="J27" s="240"/>
      <c r="K27" s="244">
        <v>43209</v>
      </c>
      <c r="L27" s="247"/>
      <c r="M27" s="247"/>
      <c r="N27" s="245">
        <f>STDEV('5.ΤΙΜΕΣ'!F47:F65)</f>
        <v>1.2697240364913228E-2</v>
      </c>
      <c r="O27" s="245">
        <f>AVERAGE('5.ΤΙΜΕΣ'!F47:F65)</f>
        <v>1.9863330517287886E-3</v>
      </c>
      <c r="P27" s="251">
        <f>AVERAGE('5.ΤΙΜΕΣ'!X5:X24)</f>
        <v>1330845.5</v>
      </c>
      <c r="R27" s="240"/>
      <c r="S27" s="244">
        <v>43209</v>
      </c>
      <c r="T27" s="247"/>
      <c r="U27" s="247"/>
      <c r="V27" s="245">
        <f>STDEV('5.ΤΙΜΕΣ'!G47:G65)</f>
        <v>1.4812591482785067E-2</v>
      </c>
      <c r="W27" s="245">
        <f>AVERAGE('5.ΤΙΜΕΣ'!G47:G65)</f>
        <v>-4.2392287651632846E-3</v>
      </c>
      <c r="X27" s="251">
        <f>AVERAGE('5.ΤΙΜΕΣ'!Y5:Y24)</f>
        <v>1988831.8</v>
      </c>
    </row>
    <row r="28" spans="2:24" x14ac:dyDescent="0.25">
      <c r="B28" s="240"/>
      <c r="C28" s="244">
        <v>43210</v>
      </c>
      <c r="D28" s="247"/>
      <c r="E28" s="247"/>
      <c r="F28" s="245">
        <f>STDEV('5.ΤΙΜΕΣ'!E48:E66)</f>
        <v>1.9953128189555334E-2</v>
      </c>
      <c r="G28" s="245">
        <f>AVERAGE('5.ΤΙΜΕΣ'!E48:E66)</f>
        <v>-2.3638187726749051E-3</v>
      </c>
      <c r="H28" s="251">
        <f>AVERAGE('5.ΤΙΜΕΣ'!W6:W25)</f>
        <v>978319.05</v>
      </c>
      <c r="J28" s="240"/>
      <c r="K28" s="244">
        <v>43210</v>
      </c>
      <c r="L28" s="247"/>
      <c r="M28" s="247"/>
      <c r="N28" s="245">
        <f>STDEV('5.ΤΙΜΕΣ'!F48:F66)</f>
        <v>1.2997190937236523E-2</v>
      </c>
      <c r="O28" s="245">
        <f>AVERAGE('5.ΤΙΜΕΣ'!F48:F66)</f>
        <v>2.3286685156714291E-3</v>
      </c>
      <c r="P28" s="251">
        <f>AVERAGE('5.ΤΙΜΕΣ'!X6:X25)</f>
        <v>1239992.1000000001</v>
      </c>
      <c r="R28" s="240"/>
      <c r="S28" s="244">
        <v>43210</v>
      </c>
      <c r="T28" s="247"/>
      <c r="U28" s="247"/>
      <c r="V28" s="245">
        <f>STDEV('5.ΤΙΜΕΣ'!G48:G66)</f>
        <v>1.4628954390347022E-2</v>
      </c>
      <c r="W28" s="245">
        <f>AVERAGE('5.ΤΙΜΕΣ'!G48:G66)</f>
        <v>-2.378920844142287E-3</v>
      </c>
      <c r="X28" s="251">
        <f>AVERAGE('5.ΤΙΜΕΣ'!Y6:Y25)</f>
        <v>1874367.95</v>
      </c>
    </row>
    <row r="29" spans="2:24" x14ac:dyDescent="0.25">
      <c r="B29" s="240"/>
      <c r="C29" s="244">
        <v>43213</v>
      </c>
      <c r="D29" s="247"/>
      <c r="E29" s="247"/>
      <c r="F29" s="245">
        <f>STDEV('5.ΤΙΜΕΣ'!E49:E67)</f>
        <v>2.0331969644471651E-2</v>
      </c>
      <c r="G29" s="245">
        <f>AVERAGE('5.ΤΙΜΕΣ'!E49:E67)</f>
        <v>-1.2668384179088084E-3</v>
      </c>
      <c r="H29" s="251">
        <f>AVERAGE('5.ΤΙΜΕΣ'!W7:W26)</f>
        <v>1261101.1000000001</v>
      </c>
      <c r="J29" s="240"/>
      <c r="K29" s="244">
        <v>43213</v>
      </c>
      <c r="L29" s="247"/>
      <c r="M29" s="247"/>
      <c r="N29" s="245">
        <f>STDEV('5.ΤΙΜΕΣ'!F49:F67)</f>
        <v>1.2674578112537103E-2</v>
      </c>
      <c r="O29" s="245">
        <f>AVERAGE('5.ΤΙΜΕΣ'!F49:F67)</f>
        <v>2.6042135401773462E-3</v>
      </c>
      <c r="P29" s="251">
        <f>AVERAGE('5.ΤΙΜΕΣ'!X7:X26)</f>
        <v>1284553.8500000001</v>
      </c>
      <c r="R29" s="240"/>
      <c r="S29" s="244">
        <v>43213</v>
      </c>
      <c r="T29" s="247"/>
      <c r="U29" s="247"/>
      <c r="V29" s="245">
        <f>STDEV('5.ΤΙΜΕΣ'!G49:G67)</f>
        <v>1.4600192418983556E-2</v>
      </c>
      <c r="W29" s="245">
        <f>AVERAGE('5.ΤΙΜΕΣ'!G49:G67)</f>
        <v>-1.9423451018658398E-3</v>
      </c>
      <c r="X29" s="251">
        <f>AVERAGE('5.ΤΙΜΕΣ'!Y7:Y26)</f>
        <v>1938749.5</v>
      </c>
    </row>
    <row r="30" spans="2:24" x14ac:dyDescent="0.25">
      <c r="B30" s="240"/>
      <c r="C30" s="244">
        <v>43214</v>
      </c>
      <c r="D30" s="247"/>
      <c r="E30" s="247"/>
      <c r="F30" s="245">
        <f>STDEV('5.ΤΙΜΕΣ'!E50:E68)</f>
        <v>2.0532052470629083E-2</v>
      </c>
      <c r="G30" s="245">
        <f>AVERAGE('5.ΤΙΜΕΣ'!E50:E68)</f>
        <v>-1.7657130632007943E-3</v>
      </c>
      <c r="H30" s="251">
        <f>AVERAGE('5.ΤΙΜΕΣ'!W8:W27)</f>
        <v>1283407</v>
      </c>
      <c r="J30" s="240"/>
      <c r="K30" s="244">
        <v>43214</v>
      </c>
      <c r="L30" s="247"/>
      <c r="M30" s="247"/>
      <c r="N30" s="245">
        <f>STDEV('5.ΤΙΜΕΣ'!F50:F68)</f>
        <v>1.2385422173903529E-2</v>
      </c>
      <c r="O30" s="245">
        <f>AVERAGE('5.ΤΙΜΕΣ'!F50:F68)</f>
        <v>2.9940723369500598E-3</v>
      </c>
      <c r="P30" s="251">
        <f>AVERAGE('5.ΤΙΜΕΣ'!X8:X27)</f>
        <v>1273218.05</v>
      </c>
      <c r="R30" s="240"/>
      <c r="S30" s="244">
        <v>43214</v>
      </c>
      <c r="T30" s="247"/>
      <c r="U30" s="247"/>
      <c r="V30" s="245">
        <f>STDEV('5.ΤΙΜΕΣ'!G50:G68)</f>
        <v>1.4076189015702265E-2</v>
      </c>
      <c r="W30" s="245">
        <f>AVERAGE('5.ΤΙΜΕΣ'!G50:G68)</f>
        <v>5.5695312265983694E-4</v>
      </c>
      <c r="X30" s="251">
        <f>AVERAGE('5.ΤΙΜΕΣ'!Y8:Y27)</f>
        <v>2034936.6</v>
      </c>
    </row>
    <row r="31" spans="2:24" x14ac:dyDescent="0.25">
      <c r="B31" s="240"/>
      <c r="C31" s="244">
        <v>43215</v>
      </c>
      <c r="D31" s="247"/>
      <c r="E31" s="247"/>
      <c r="F31" s="245">
        <f>STDEV('5.ΤΙΜΕΣ'!E51:E69)</f>
        <v>1.8070981862611413E-2</v>
      </c>
      <c r="G31" s="245">
        <f>AVERAGE('5.ΤΙΜΕΣ'!E51:E69)</f>
        <v>-5.6967989794792567E-4</v>
      </c>
      <c r="H31" s="251">
        <f>AVERAGE('5.ΤΙΜΕΣ'!W9:W28)</f>
        <v>1335371.95</v>
      </c>
      <c r="J31" s="240"/>
      <c r="K31" s="244">
        <v>43215</v>
      </c>
      <c r="L31" s="247"/>
      <c r="M31" s="247"/>
      <c r="N31" s="245">
        <f>STDEV('5.ΤΙΜΕΣ'!F51:F69)</f>
        <v>1.210624636908285E-2</v>
      </c>
      <c r="O31" s="245">
        <f>AVERAGE('5.ΤΙΜΕΣ'!F51:F69)</f>
        <v>3.1677175597428168E-3</v>
      </c>
      <c r="P31" s="251">
        <f>AVERAGE('5.ΤΙΜΕΣ'!X9:X28)</f>
        <v>1240303.3999999999</v>
      </c>
      <c r="R31" s="240"/>
      <c r="S31" s="244">
        <v>43215</v>
      </c>
      <c r="T31" s="247"/>
      <c r="U31" s="247"/>
      <c r="V31" s="245">
        <f>STDEV('5.ΤΙΜΕΣ'!G51:G69)</f>
        <v>1.4074676540661416E-2</v>
      </c>
      <c r="W31" s="245">
        <f>AVERAGE('5.ΤΙΜΕΣ'!G51:G69)</f>
        <v>7.2366082016327713E-4</v>
      </c>
      <c r="X31" s="251">
        <f>AVERAGE('5.ΤΙΜΕΣ'!Y9:Y28)</f>
        <v>1832640.75</v>
      </c>
    </row>
    <row r="32" spans="2:24" x14ac:dyDescent="0.25">
      <c r="B32" s="240"/>
      <c r="C32" s="244">
        <v>43216</v>
      </c>
      <c r="D32" s="247"/>
      <c r="E32" s="247"/>
      <c r="F32" s="245">
        <f>STDEV('5.ΤΙΜΕΣ'!E52:E70)</f>
        <v>1.8099868281773943E-2</v>
      </c>
      <c r="G32" s="245">
        <f>AVERAGE('5.ΤΙΜΕΣ'!E52:E70)</f>
        <v>-6.3796634380764794E-4</v>
      </c>
      <c r="H32" s="251">
        <f>AVERAGE('5.ΤΙΜΕΣ'!W10:W29)</f>
        <v>1333137.3</v>
      </c>
      <c r="J32" s="240"/>
      <c r="K32" s="244">
        <v>43216</v>
      </c>
      <c r="L32" s="247"/>
      <c r="M32" s="247"/>
      <c r="N32" s="245">
        <f>STDEV('5.ΤΙΜΕΣ'!F52:F70)</f>
        <v>1.2131859573017241E-2</v>
      </c>
      <c r="O32" s="245">
        <f>AVERAGE('5.ΤΙΜΕΣ'!F52:F70)</f>
        <v>3.274790684063604E-3</v>
      </c>
      <c r="P32" s="251">
        <f>AVERAGE('5.ΤΙΜΕΣ'!X10:X29)</f>
        <v>1262398.8500000001</v>
      </c>
      <c r="R32" s="240"/>
      <c r="S32" s="244">
        <v>43216</v>
      </c>
      <c r="T32" s="247"/>
      <c r="U32" s="247"/>
      <c r="V32" s="245">
        <f>STDEV('5.ΤΙΜΕΣ'!G52:G70)</f>
        <v>1.430648259408196E-2</v>
      </c>
      <c r="W32" s="245">
        <f>AVERAGE('5.ΤΙΜΕΣ'!G52:G70)</f>
        <v>5.0797628695902831E-4</v>
      </c>
      <c r="X32" s="251">
        <f>AVERAGE('5.ΤΙΜΕΣ'!Y10:Y29)</f>
        <v>1779183.55</v>
      </c>
    </row>
    <row r="33" spans="2:24" x14ac:dyDescent="0.25">
      <c r="B33" s="240"/>
      <c r="C33" s="244">
        <v>43217</v>
      </c>
      <c r="D33" s="247"/>
      <c r="E33" s="247"/>
      <c r="F33" s="245">
        <f>STDEV('5.ΤΙΜΕΣ'!E53:E71)</f>
        <v>1.7355682562005075E-2</v>
      </c>
      <c r="G33" s="245">
        <f>AVERAGE('5.ΤΙΜΕΣ'!E53:E71)</f>
        <v>6.4421341550010159E-4</v>
      </c>
      <c r="H33" s="251">
        <f>AVERAGE('5.ΤΙΜΕΣ'!W11:W30)</f>
        <v>1337211.05</v>
      </c>
      <c r="J33" s="240"/>
      <c r="K33" s="244">
        <v>43217</v>
      </c>
      <c r="L33" s="247"/>
      <c r="M33" s="247"/>
      <c r="N33" s="245">
        <f>STDEV('5.ΤΙΜΕΣ'!F53:F71)</f>
        <v>1.2368621928738166E-2</v>
      </c>
      <c r="O33" s="245">
        <f>AVERAGE('5.ΤΙΜΕΣ'!F53:F71)</f>
        <v>3.7431584027892021E-3</v>
      </c>
      <c r="P33" s="251">
        <f>AVERAGE('5.ΤΙΜΕΣ'!X11:X30)</f>
        <v>956045.15</v>
      </c>
      <c r="R33" s="240"/>
      <c r="S33" s="244">
        <v>43217</v>
      </c>
      <c r="T33" s="247"/>
      <c r="U33" s="247"/>
      <c r="V33" s="245">
        <f>STDEV('5.ΤΙΜΕΣ'!G53:G71)</f>
        <v>1.4976019152497357E-2</v>
      </c>
      <c r="W33" s="245">
        <f>AVERAGE('5.ΤΙΜΕΣ'!G53:G71)</f>
        <v>1.90390299737379E-3</v>
      </c>
      <c r="X33" s="251">
        <f>AVERAGE('5.ΤΙΜΕΣ'!Y11:Y30)</f>
        <v>1759934.4</v>
      </c>
    </row>
    <row r="34" spans="2:24" x14ac:dyDescent="0.25">
      <c r="B34" s="240"/>
      <c r="C34" s="244">
        <v>43220</v>
      </c>
      <c r="D34" s="247"/>
      <c r="E34" s="247"/>
      <c r="F34" s="245">
        <f>STDEV('5.ΤΙΜΕΣ'!E54:E72)</f>
        <v>2.1167936904935909E-2</v>
      </c>
      <c r="G34" s="245">
        <f>AVERAGE('5.ΤΙΜΕΣ'!E54:E72)</f>
        <v>-2.3102207135381821E-3</v>
      </c>
      <c r="H34" s="251">
        <f>AVERAGE('5.ΤΙΜΕΣ'!W12:W31)</f>
        <v>1446297.65</v>
      </c>
      <c r="J34" s="240"/>
      <c r="K34" s="244">
        <v>43220</v>
      </c>
      <c r="L34" s="247"/>
      <c r="M34" s="247"/>
      <c r="N34" s="245">
        <f>STDEV('5.ΤΙΜΕΣ'!F54:F72)</f>
        <v>1.2468046937602138E-2</v>
      </c>
      <c r="O34" s="245">
        <f>AVERAGE('5.ΤΙΜΕΣ'!F54:F72)</f>
        <v>3.9554064410181255E-3</v>
      </c>
      <c r="P34" s="251">
        <f>AVERAGE('5.ΤΙΜΕΣ'!X12:X31)</f>
        <v>806492.25</v>
      </c>
      <c r="R34" s="240"/>
      <c r="S34" s="244">
        <v>43220</v>
      </c>
      <c r="T34" s="247"/>
      <c r="U34" s="247"/>
      <c r="V34" s="245">
        <f>STDEV('5.ΤΙΜΕΣ'!G54:G72)</f>
        <v>1.5095526445670134E-2</v>
      </c>
      <c r="W34" s="245">
        <f>AVERAGE('5.ΤΙΜΕΣ'!G54:G72)</f>
        <v>1.2331711478097852E-3</v>
      </c>
      <c r="X34" s="251">
        <f>AVERAGE('5.ΤΙΜΕΣ'!Y12:Y31)</f>
        <v>1714550.5</v>
      </c>
    </row>
    <row r="35" spans="2:24" x14ac:dyDescent="0.25">
      <c r="B35" s="240"/>
      <c r="C35" s="244">
        <v>43222</v>
      </c>
      <c r="D35" s="247"/>
      <c r="E35" s="247"/>
      <c r="F35" s="245">
        <f>STDEV('5.ΤΙΜΕΣ'!E55:E73)</f>
        <v>2.1261509924224996E-2</v>
      </c>
      <c r="G35" s="245">
        <f>AVERAGE('5.ΤΙΜΕΣ'!E55:E73)</f>
        <v>-1.9092972747437929E-3</v>
      </c>
      <c r="H35" s="251">
        <f>AVERAGE('5.ΤΙΜΕΣ'!W13:W32)</f>
        <v>1444215.25</v>
      </c>
      <c r="J35" s="240"/>
      <c r="K35" s="244">
        <v>43222</v>
      </c>
      <c r="L35" s="247"/>
      <c r="M35" s="247"/>
      <c r="N35" s="245">
        <f>STDEV('5.ΤΙΜΕΣ'!F55:F73)</f>
        <v>1.2807890447779082E-2</v>
      </c>
      <c r="O35" s="245">
        <f>AVERAGE('5.ΤΙΜΕΣ'!F55:F73)</f>
        <v>3.6140010890225449E-3</v>
      </c>
      <c r="P35" s="251">
        <f>AVERAGE('5.ΤΙΜΕΣ'!X13:X32)</f>
        <v>802107.35</v>
      </c>
      <c r="R35" s="240"/>
      <c r="S35" s="244">
        <v>43222</v>
      </c>
      <c r="T35" s="247"/>
      <c r="U35" s="247"/>
      <c r="V35" s="245">
        <f>STDEV('5.ΤΙΜΕΣ'!G55:G73)</f>
        <v>1.7522820977737445E-2</v>
      </c>
      <c r="W35" s="245">
        <f>AVERAGE('5.ΤΙΜΕΣ'!G55:G73)</f>
        <v>2.9551474912644861E-3</v>
      </c>
      <c r="X35" s="251">
        <f>AVERAGE('5.ΤΙΜΕΣ'!Y13:Y32)</f>
        <v>1740372.45</v>
      </c>
    </row>
    <row r="36" spans="2:24" x14ac:dyDescent="0.25">
      <c r="B36" s="240"/>
      <c r="C36" s="244">
        <v>43223</v>
      </c>
      <c r="D36" s="247"/>
      <c r="E36" s="247"/>
      <c r="F36" s="245">
        <f>STDEV('5.ΤΙΜΕΣ'!E56:E74)</f>
        <v>2.0360166476281152E-2</v>
      </c>
      <c r="G36" s="245">
        <f>AVERAGE('5.ΤΙΜΕΣ'!E56:E74)</f>
        <v>-6.6877111942709557E-4</v>
      </c>
      <c r="H36" s="251">
        <f>AVERAGE('5.ΤΙΜΕΣ'!W14:W33)</f>
        <v>1563860.05</v>
      </c>
      <c r="J36" s="240"/>
      <c r="K36" s="244">
        <v>43223</v>
      </c>
      <c r="L36" s="247"/>
      <c r="M36" s="247"/>
      <c r="N36" s="245">
        <f>STDEV('5.ΤΙΜΕΣ'!F56:F74)</f>
        <v>1.3934149507181486E-2</v>
      </c>
      <c r="O36" s="245">
        <f>AVERAGE('5.ΤΙΜΕΣ'!F56:F74)</f>
        <v>6.039243046607792E-3</v>
      </c>
      <c r="P36" s="251">
        <f>AVERAGE('5.ΤΙΜΕΣ'!X14:X33)</f>
        <v>734776.55</v>
      </c>
      <c r="R36" s="240"/>
      <c r="S36" s="244">
        <v>43223</v>
      </c>
      <c r="T36" s="247"/>
      <c r="U36" s="247"/>
      <c r="V36" s="245">
        <f>STDEV('5.ΤΙΜΕΣ'!G56:G74)</f>
        <v>1.649689908856632E-2</v>
      </c>
      <c r="W36" s="245">
        <f>AVERAGE('5.ΤΙΜΕΣ'!G56:G74)</f>
        <v>3.9374247219967793E-3</v>
      </c>
      <c r="X36" s="251">
        <f>AVERAGE('5.ΤΙΜΕΣ'!Y14:Y33)</f>
        <v>1789699.75</v>
      </c>
    </row>
    <row r="37" spans="2:24" x14ac:dyDescent="0.25">
      <c r="B37" s="240"/>
      <c r="C37" s="244">
        <v>43224</v>
      </c>
      <c r="D37" s="324" t="s">
        <v>179</v>
      </c>
      <c r="E37" s="247"/>
      <c r="F37" s="245">
        <f>STDEV('5.ΤΙΜΕΣ'!E57:E75)</f>
        <v>2.0796884317719436E-2</v>
      </c>
      <c r="G37" s="245">
        <f>AVERAGE('5.ΤΙΜΕΣ'!E57:E75)</f>
        <v>-1.7545484351364172E-3</v>
      </c>
      <c r="H37" s="251">
        <f>AVERAGE('5.ΤΙΜΕΣ'!W15:W34)</f>
        <v>1571469.85</v>
      </c>
      <c r="J37" s="240"/>
      <c r="K37" s="244">
        <v>43224</v>
      </c>
      <c r="L37" s="247"/>
      <c r="M37" s="247"/>
      <c r="N37" s="245">
        <f>STDEV('5.ΤΙΜΕΣ'!F57:F75)</f>
        <v>1.8530512969275114E-2</v>
      </c>
      <c r="O37" s="245">
        <f>AVERAGE('5.ΤΙΜΕΣ'!F57:F75)</f>
        <v>3.0155212979553966E-3</v>
      </c>
      <c r="P37" s="251">
        <f>AVERAGE('5.ΤΙΜΕΣ'!X15:X34)</f>
        <v>697250.05</v>
      </c>
      <c r="R37" s="240"/>
      <c r="S37" s="244">
        <v>43224</v>
      </c>
      <c r="T37" s="247"/>
      <c r="U37" s="247"/>
      <c r="V37" s="245">
        <f>STDEV('5.ΤΙΜΕΣ'!G57:G75)</f>
        <v>1.662471071594078E-2</v>
      </c>
      <c r="W37" s="245">
        <f>AVERAGE('5.ΤΙΜΕΣ'!G57:G75)</f>
        <v>3.7390553964151097E-3</v>
      </c>
      <c r="X37" s="251">
        <f>AVERAGE('5.ΤΙΜΕΣ'!Y15:Y34)</f>
        <v>1771092.45</v>
      </c>
    </row>
    <row r="38" spans="2:24" x14ac:dyDescent="0.25">
      <c r="B38" s="240"/>
      <c r="C38" s="244">
        <v>43227</v>
      </c>
      <c r="D38" s="247"/>
      <c r="E38" s="247"/>
      <c r="F38" s="245">
        <f>STDEV('5.ΤΙΜΕΣ'!E58:E76)</f>
        <v>8.3937725023274498E-2</v>
      </c>
      <c r="G38" s="245">
        <f>AVERAGE('5.ΤΙΜΕΣ'!E58:E76)</f>
        <v>-2.0649685270814074E-2</v>
      </c>
      <c r="H38" s="251">
        <f>AVERAGE('5.ΤΙΜΕΣ'!W16:W35)</f>
        <v>2188658.0499999998</v>
      </c>
      <c r="J38" s="240"/>
      <c r="K38" s="244">
        <v>43227</v>
      </c>
      <c r="L38" s="247"/>
      <c r="M38" s="247"/>
      <c r="N38" s="245">
        <f>STDEV('5.ΤΙΜΕΣ'!F58:F76)</f>
        <v>1.8216946515584729E-2</v>
      </c>
      <c r="O38" s="245">
        <f>AVERAGE('5.ΤΙΜΕΣ'!F58:F76)</f>
        <v>1.6234039658472742E-3</v>
      </c>
      <c r="P38" s="251">
        <f>AVERAGE('5.ΤΙΜΕΣ'!X16:X35)</f>
        <v>724006.3</v>
      </c>
      <c r="R38" s="240"/>
      <c r="S38" s="244">
        <v>43227</v>
      </c>
      <c r="T38" s="247"/>
      <c r="U38" s="247"/>
      <c r="V38" s="245">
        <f>STDEV('5.ΤΙΜΕΣ'!G58:G76)</f>
        <v>1.6920979604702506E-2</v>
      </c>
      <c r="W38" s="245">
        <f>AVERAGE('5.ΤΙΜΕΣ'!G58:G76)</f>
        <v>2.5133911208368494E-3</v>
      </c>
      <c r="X38" s="251">
        <f>AVERAGE('5.ΤΙΜΕΣ'!Y16:Y35)</f>
        <v>1801519.95</v>
      </c>
    </row>
    <row r="39" spans="2:24" x14ac:dyDescent="0.25">
      <c r="B39" s="240"/>
      <c r="C39" s="244">
        <v>43228</v>
      </c>
      <c r="D39" s="247"/>
      <c r="E39" s="247"/>
      <c r="F39" s="245">
        <f>STDEV('5.ΤΙΜΕΣ'!E59:E77)</f>
        <v>0.11227119038477554</v>
      </c>
      <c r="G39" s="245">
        <f>AVERAGE('5.ΤΙΜΕΣ'!E59:E77)</f>
        <v>-4.1738981656081788E-2</v>
      </c>
      <c r="H39" s="251">
        <f>AVERAGE('5.ΤΙΜΕΣ'!W17:W36)</f>
        <v>2964898.1</v>
      </c>
      <c r="J39" s="240"/>
      <c r="K39" s="244">
        <v>43228</v>
      </c>
      <c r="L39" s="247"/>
      <c r="M39" s="247"/>
      <c r="N39" s="245">
        <f>STDEV('5.ΤΙΜΕΣ'!F59:F77)</f>
        <v>1.8094938970587924E-2</v>
      </c>
      <c r="O39" s="245">
        <f>AVERAGE('5.ΤΙΜΕΣ'!F59:F77)</f>
        <v>1.3607041487544095E-3</v>
      </c>
      <c r="P39" s="251">
        <f>AVERAGE('5.ΤΙΜΕΣ'!X17:X36)</f>
        <v>730964.5</v>
      </c>
      <c r="R39" s="240"/>
      <c r="S39" s="244">
        <v>43228</v>
      </c>
      <c r="T39" s="247"/>
      <c r="U39" s="247"/>
      <c r="V39" s="245">
        <f>STDEV('5.ΤΙΜΕΣ'!G59:G77)</f>
        <v>1.7129814648322281E-2</v>
      </c>
      <c r="W39" s="245">
        <f>AVERAGE('5.ΤΙΜΕΣ'!G59:G77)</f>
        <v>1.7918863899851131E-3</v>
      </c>
      <c r="X39" s="251">
        <f>AVERAGE('5.ΤΙΜΕΣ'!Y17:Y36)</f>
        <v>1947415.8</v>
      </c>
    </row>
    <row r="40" spans="2:24" x14ac:dyDescent="0.25">
      <c r="B40" s="240"/>
      <c r="C40" s="244">
        <v>43229</v>
      </c>
      <c r="D40" s="247"/>
      <c r="E40" s="247"/>
      <c r="F40" s="245">
        <f>STDEV('5.ΤΙΜΕΣ'!E60:E78)</f>
        <v>0.11814070669717404</v>
      </c>
      <c r="G40" s="245">
        <f>AVERAGE('5.ΤΙΜΕΣ'!E60:E78)</f>
        <v>-3.6110784101817499E-2</v>
      </c>
      <c r="H40" s="251">
        <f>AVERAGE('5.ΤΙΜΕΣ'!W18:W37)</f>
        <v>3893920.8</v>
      </c>
      <c r="J40" s="240"/>
      <c r="K40" s="244">
        <v>43229</v>
      </c>
      <c r="L40" s="247"/>
      <c r="M40" s="247"/>
      <c r="N40" s="245">
        <f>STDEV('5.ΤΙΜΕΣ'!F60:F78)</f>
        <v>1.8336407466524596E-2</v>
      </c>
      <c r="O40" s="245">
        <f>AVERAGE('5.ΤΙΜΕΣ'!F60:F78)</f>
        <v>6.2139539931520911E-4</v>
      </c>
      <c r="P40" s="251">
        <f>AVERAGE('5.ΤΙΜΕΣ'!X18:X37)</f>
        <v>751407.85</v>
      </c>
      <c r="R40" s="240"/>
      <c r="S40" s="244">
        <v>43229</v>
      </c>
      <c r="T40" s="247"/>
      <c r="U40" s="247"/>
      <c r="V40" s="245">
        <f>STDEV('5.ΤΙΜΕΣ'!G60:G78)</f>
        <v>1.705382502145945E-2</v>
      </c>
      <c r="W40" s="245">
        <f>AVERAGE('5.ΤΙΜΕΣ'!G60:G78)</f>
        <v>1.7077154224881754E-3</v>
      </c>
      <c r="X40" s="251">
        <f>AVERAGE('5.ΤΙΜΕΣ'!Y18:Y37)</f>
        <v>2039721.35</v>
      </c>
    </row>
    <row r="41" spans="2:24" x14ac:dyDescent="0.25">
      <c r="B41" s="240"/>
      <c r="C41" s="244">
        <v>43230</v>
      </c>
      <c r="D41" s="247"/>
      <c r="E41" s="247"/>
      <c r="F41" s="245">
        <f>STDEV('5.ΤΙΜΕΣ'!E61:E79)</f>
        <v>0.12075137962233146</v>
      </c>
      <c r="G41" s="245">
        <f>AVERAGE('5.ΤΙΜΕΣ'!E61:E79)</f>
        <v>-3.2216473186273638E-2</v>
      </c>
      <c r="H41" s="251">
        <f>AVERAGE('5.ΤΙΜΕΣ'!W19:W38)</f>
        <v>4437172.95</v>
      </c>
      <c r="J41" s="240"/>
      <c r="K41" s="244">
        <v>43230</v>
      </c>
      <c r="L41" s="247"/>
      <c r="M41" s="247"/>
      <c r="N41" s="245">
        <f>STDEV('5.ΤΙΜΕΣ'!F61:F79)</f>
        <v>1.8627150104945804E-2</v>
      </c>
      <c r="O41" s="245">
        <f>AVERAGE('5.ΤΙΜΕΣ'!F61:F79)</f>
        <v>1.7298320042290535E-3</v>
      </c>
      <c r="P41" s="251">
        <f>AVERAGE('5.ΤΙΜΕΣ'!X19:X38)</f>
        <v>775463.7</v>
      </c>
      <c r="R41" s="240"/>
      <c r="S41" s="244">
        <v>43230</v>
      </c>
      <c r="T41" s="247"/>
      <c r="U41" s="247"/>
      <c r="V41" s="245">
        <f>STDEV('5.ΤΙΜΕΣ'!G61:G79)</f>
        <v>1.5625813374463258E-2</v>
      </c>
      <c r="W41" s="245">
        <f>AVERAGE('5.ΤΙΜΕΣ'!G61:G79)</f>
        <v>3.0179235060655112E-3</v>
      </c>
      <c r="X41" s="251">
        <f>AVERAGE('5.ΤΙΜΕΣ'!Y19:Y38)</f>
        <v>2011910.55</v>
      </c>
    </row>
    <row r="42" spans="2:24" x14ac:dyDescent="0.25">
      <c r="B42" s="242"/>
      <c r="C42" s="244">
        <v>43231</v>
      </c>
      <c r="D42" s="247"/>
      <c r="E42" s="247"/>
      <c r="F42" s="245">
        <f>STDEV('5.ΤΙΜΕΣ'!E62:E80)</f>
        <v>0.12060212932906368</v>
      </c>
      <c r="G42" s="245">
        <f>AVERAGE('5.ΤΙΜΕΣ'!E62:E80)</f>
        <v>-3.3007323760158636E-2</v>
      </c>
      <c r="H42" s="251">
        <f>AVERAGE('5.ΤΙΜΕΣ'!W20:W39)</f>
        <v>4759582</v>
      </c>
      <c r="J42" s="242"/>
      <c r="K42" s="244">
        <v>43231</v>
      </c>
      <c r="L42" s="247"/>
      <c r="M42" s="247"/>
      <c r="N42" s="245">
        <f>STDEV('5.ΤΙΜΕΣ'!F62:F80)</f>
        <v>1.8649131990604612E-2</v>
      </c>
      <c r="O42" s="245">
        <f>AVERAGE('5.ΤΙΜΕΣ'!F62:F80)</f>
        <v>1.4826777350892856E-3</v>
      </c>
      <c r="P42" s="251">
        <f>AVERAGE('5.ΤΙΜΕΣ'!X20:X39)</f>
        <v>753804</v>
      </c>
      <c r="R42" s="242"/>
      <c r="S42" s="244">
        <v>43231</v>
      </c>
      <c r="T42" s="247"/>
      <c r="U42" s="247"/>
      <c r="V42" s="245">
        <f>STDEV('5.ΤΙΜΕΣ'!G62:G80)</f>
        <v>1.5411786048847751E-2</v>
      </c>
      <c r="W42" s="245">
        <f>AVERAGE('5.ΤΙΜΕΣ'!G62:G80)</f>
        <v>2.8010892739426005E-3</v>
      </c>
      <c r="X42" s="251">
        <f>AVERAGE('5.ΤΙΜΕΣ'!Y20:Y39)</f>
        <v>2020258.55</v>
      </c>
    </row>
    <row r="44" spans="2:24" ht="60" x14ac:dyDescent="0.25">
      <c r="B44" s="248" t="s">
        <v>38</v>
      </c>
      <c r="C44" s="248" t="s">
        <v>137</v>
      </c>
      <c r="D44" s="243" t="s">
        <v>138</v>
      </c>
      <c r="E44" s="243" t="s">
        <v>139</v>
      </c>
      <c r="F44" s="243" t="s">
        <v>140</v>
      </c>
      <c r="G44" s="243" t="s">
        <v>141</v>
      </c>
      <c r="H44" s="243" t="s">
        <v>142</v>
      </c>
      <c r="J44" s="248" t="s">
        <v>38</v>
      </c>
      <c r="K44" s="248" t="s">
        <v>137</v>
      </c>
      <c r="L44" s="243" t="s">
        <v>138</v>
      </c>
      <c r="M44" s="243" t="s">
        <v>139</v>
      </c>
      <c r="N44" s="243" t="s">
        <v>140</v>
      </c>
      <c r="O44" s="243" t="s">
        <v>141</v>
      </c>
      <c r="P44" s="243" t="s">
        <v>142</v>
      </c>
      <c r="R44" s="248" t="s">
        <v>38</v>
      </c>
      <c r="S44" s="248" t="s">
        <v>137</v>
      </c>
      <c r="T44" s="243" t="s">
        <v>138</v>
      </c>
      <c r="U44" s="243" t="s">
        <v>139</v>
      </c>
      <c r="V44" s="243" t="s">
        <v>140</v>
      </c>
      <c r="W44" s="243" t="s">
        <v>141</v>
      </c>
      <c r="X44" s="243" t="s">
        <v>142</v>
      </c>
    </row>
    <row r="45" spans="2:24" x14ac:dyDescent="0.25">
      <c r="B45" s="241" t="s">
        <v>4</v>
      </c>
      <c r="C45" s="244">
        <v>43206</v>
      </c>
      <c r="D45" s="327" t="s">
        <v>185</v>
      </c>
      <c r="E45" s="327" t="s">
        <v>184</v>
      </c>
      <c r="F45" s="245">
        <f>STDEV('5.ΤΙΜΕΣ'!H44:H62)</f>
        <v>1.6759395275065887E-2</v>
      </c>
      <c r="G45" s="245">
        <f>AVERAGE('5.ΤΙΜΕΣ'!H44:H62)</f>
        <v>-1.725780148578471E-3</v>
      </c>
      <c r="H45" s="251">
        <f>AVERAGE('5.ΤΙΜΕΣ'!Z2:Z21)</f>
        <v>1629349.6</v>
      </c>
      <c r="J45" s="241" t="s">
        <v>14</v>
      </c>
      <c r="K45" s="244">
        <v>43206</v>
      </c>
      <c r="L45" s="325" t="s">
        <v>192</v>
      </c>
      <c r="M45" s="327" t="s">
        <v>188</v>
      </c>
      <c r="N45" s="245">
        <f>STDEV('5.ΤΙΜΕΣ'!I44:I62)</f>
        <v>2.2247698174295488E-2</v>
      </c>
      <c r="O45" s="245">
        <f>AVERAGE('5.ΤΙΜΕΣ'!I44:I62)</f>
        <v>-1.4449841297057883E-3</v>
      </c>
      <c r="P45" s="251">
        <f>AVERAGE('5.ΤΙΜΕΣ'!AA2:AA21)</f>
        <v>4613650.6500000004</v>
      </c>
      <c r="R45" s="241" t="s">
        <v>15</v>
      </c>
      <c r="S45" s="244">
        <v>43206</v>
      </c>
      <c r="T45" s="247"/>
      <c r="U45" s="327" t="s">
        <v>184</v>
      </c>
      <c r="V45" s="245">
        <f>STDEV('5.ΤΙΜΕΣ'!J44:J62)</f>
        <v>1.8658201410830251E-2</v>
      </c>
      <c r="W45" s="245">
        <f>AVERAGE('5.ΤΙΜΕΣ'!J44:J62)</f>
        <v>-3.3023954413459286E-3</v>
      </c>
      <c r="X45" s="251">
        <f>AVERAGE('5.ΤΙΜΕΣ'!AB2:AB21)</f>
        <v>4846380.8499999996</v>
      </c>
    </row>
    <row r="46" spans="2:24" x14ac:dyDescent="0.25">
      <c r="B46" s="240"/>
      <c r="C46" s="244">
        <v>43207</v>
      </c>
      <c r="D46" s="247"/>
      <c r="E46" s="247"/>
      <c r="F46" s="245">
        <f>STDEV('5.ΤΙΜΕΣ'!H45:H63)</f>
        <v>1.668448991350141E-2</v>
      </c>
      <c r="G46" s="245">
        <f>AVERAGE('5.ΤΙΜΕΣ'!H45:H63)</f>
        <v>-1.8493153313835018E-3</v>
      </c>
      <c r="H46" s="251">
        <f>AVERAGE('5.ΤΙΜΕΣ'!Z3:Z22)</f>
        <v>1560639.5</v>
      </c>
      <c r="J46" s="240"/>
      <c r="K46" s="244">
        <v>43207</v>
      </c>
      <c r="L46" s="247"/>
      <c r="M46" s="247"/>
      <c r="N46" s="245">
        <f>STDEV('5.ΤΙΜΕΣ'!I45:I63)</f>
        <v>2.2206264898729299E-2</v>
      </c>
      <c r="O46" s="245">
        <f>AVERAGE('5.ΤΙΜΕΣ'!I45:I63)</f>
        <v>-1.9802726476749505E-3</v>
      </c>
      <c r="P46" s="251">
        <f>AVERAGE('5.ΤΙΜΕΣ'!AA3:AA22)</f>
        <v>4473293.2</v>
      </c>
      <c r="R46" s="240"/>
      <c r="S46" s="244">
        <v>43207</v>
      </c>
      <c r="T46" s="247"/>
      <c r="U46" s="247"/>
      <c r="V46" s="245">
        <f>STDEV('5.ΤΙΜΕΣ'!J45:J63)</f>
        <v>1.8674369740859089E-2</v>
      </c>
      <c r="W46" s="245">
        <f>AVERAGE('5.ΤΙΜΕΣ'!J45:J63)</f>
        <v>-3.2432175845354665E-3</v>
      </c>
      <c r="X46" s="251">
        <f>AVERAGE('5.ΤΙΜΕΣ'!AB3:AB22)</f>
        <v>4684772.95</v>
      </c>
    </row>
    <row r="47" spans="2:24" x14ac:dyDescent="0.25">
      <c r="B47" s="240"/>
      <c r="C47" s="244">
        <v>43208</v>
      </c>
      <c r="D47" s="247"/>
      <c r="E47" s="247"/>
      <c r="F47" s="245">
        <f>STDEV('5.ΤΙΜΕΣ'!H46:H64)</f>
        <v>1.6661292307023491E-2</v>
      </c>
      <c r="G47" s="245">
        <f>AVERAGE('5.ΤΙΜΕΣ'!H46:H64)</f>
        <v>-1.442051273058657E-3</v>
      </c>
      <c r="H47" s="251">
        <f>AVERAGE('5.ΤΙΜΕΣ'!Z4:Z23)</f>
        <v>1599060.8</v>
      </c>
      <c r="J47" s="240"/>
      <c r="K47" s="244">
        <v>43208</v>
      </c>
      <c r="L47" s="247"/>
      <c r="M47" s="247"/>
      <c r="N47" s="245">
        <f>STDEV('5.ΤΙΜΕΣ'!I46:I64)</f>
        <v>2.3335513882036633E-2</v>
      </c>
      <c r="O47" s="245">
        <f>AVERAGE('5.ΤΙΜΕΣ'!I46:I64)</f>
        <v>-1.5860859501391639E-4</v>
      </c>
      <c r="P47" s="251">
        <f>AVERAGE('5.ΤΙΜΕΣ'!AA4:AA23)</f>
        <v>4633192.75</v>
      </c>
      <c r="R47" s="240"/>
      <c r="S47" s="244">
        <v>43208</v>
      </c>
      <c r="T47" s="247"/>
      <c r="U47" s="247"/>
      <c r="V47" s="245">
        <f>STDEV('5.ΤΙΜΕΣ'!J46:J64)</f>
        <v>1.912002097281959E-2</v>
      </c>
      <c r="W47" s="245">
        <f>AVERAGE('5.ΤΙΜΕΣ'!J46:J64)</f>
        <v>-1.4834375987849441E-3</v>
      </c>
      <c r="X47" s="251">
        <f>AVERAGE('5.ΤΙΜΕΣ'!AB4:AB23)</f>
        <v>4339770.05</v>
      </c>
    </row>
    <row r="48" spans="2:24" x14ac:dyDescent="0.25">
      <c r="B48" s="240"/>
      <c r="C48" s="244">
        <v>43209</v>
      </c>
      <c r="D48" s="247"/>
      <c r="E48" s="247"/>
      <c r="F48" s="245">
        <f>STDEV('5.ΤΙΜΕΣ'!H47:H65)</f>
        <v>1.6728861580261881E-2</v>
      </c>
      <c r="G48" s="245">
        <f>AVERAGE('5.ΤΙΜΕΣ'!H47:H65)</f>
        <v>-1.0286629512089617E-3</v>
      </c>
      <c r="H48" s="251">
        <f>AVERAGE('5.ΤΙΜΕΣ'!Z5:Z24)</f>
        <v>1558613</v>
      </c>
      <c r="J48" s="240"/>
      <c r="K48" s="244">
        <v>43209</v>
      </c>
      <c r="L48" s="247"/>
      <c r="M48" s="247"/>
      <c r="N48" s="245">
        <f>STDEV('5.ΤΙΜΕΣ'!I47:I65)</f>
        <v>2.3072707724440152E-2</v>
      </c>
      <c r="O48" s="245">
        <f>AVERAGE('5.ΤΙΜΕΣ'!I47:I65)</f>
        <v>2.6453597253099101E-3</v>
      </c>
      <c r="P48" s="251">
        <f>AVERAGE('5.ΤΙΜΕΣ'!AA5:AA24)</f>
        <v>4764832.2</v>
      </c>
      <c r="R48" s="240"/>
      <c r="S48" s="244">
        <v>43209</v>
      </c>
      <c r="T48" s="247"/>
      <c r="U48" s="247"/>
      <c r="V48" s="245">
        <f>STDEV('5.ΤΙΜΕΣ'!J47:J65)</f>
        <v>1.9031192465583255E-2</v>
      </c>
      <c r="W48" s="245">
        <f>AVERAGE('5.ΤΙΜΕΣ'!J47:J65)</f>
        <v>1.0807309536011236E-4</v>
      </c>
      <c r="X48" s="251">
        <f>AVERAGE('5.ΤΙΜΕΣ'!AB5:AB24)</f>
        <v>4349078.5</v>
      </c>
    </row>
    <row r="49" spans="2:24" x14ac:dyDescent="0.25">
      <c r="B49" s="240"/>
      <c r="C49" s="244">
        <v>43210</v>
      </c>
      <c r="D49" s="247"/>
      <c r="E49" s="247"/>
      <c r="F49" s="245">
        <f>STDEV('5.ΤΙΜΕΣ'!H48:H66)</f>
        <v>1.6620412355160354E-2</v>
      </c>
      <c r="G49" s="245">
        <f>AVERAGE('5.ΤΙΜΕΣ'!H48:H66)</f>
        <v>-1.1508327854506516E-3</v>
      </c>
      <c r="H49" s="251">
        <f>AVERAGE('5.ΤΙΜΕΣ'!Z6:Z25)</f>
        <v>1415067.3</v>
      </c>
      <c r="J49" s="240"/>
      <c r="K49" s="244">
        <v>43210</v>
      </c>
      <c r="L49" s="247"/>
      <c r="M49" s="247"/>
      <c r="N49" s="245">
        <f>STDEV('5.ΤΙΜΕΣ'!I48:I66)</f>
        <v>2.4068651641758407E-2</v>
      </c>
      <c r="O49" s="245">
        <f>AVERAGE('5.ΤΙΜΕΣ'!I48:I66)</f>
        <v>4.371139873888371E-3</v>
      </c>
      <c r="P49" s="251">
        <f>AVERAGE('5.ΤΙΜΕΣ'!AA6:AA25)</f>
        <v>4432729.3499999996</v>
      </c>
      <c r="R49" s="240"/>
      <c r="S49" s="244">
        <v>43210</v>
      </c>
      <c r="T49" s="247"/>
      <c r="U49" s="247"/>
      <c r="V49" s="245">
        <f>STDEV('5.ΤΙΜΕΣ'!J48:J66)</f>
        <v>1.9065726578194483E-2</v>
      </c>
      <c r="W49" s="245">
        <f>AVERAGE('5.ΤΙΜΕΣ'!J48:J66)</f>
        <v>3.77288919926976E-4</v>
      </c>
      <c r="X49" s="251">
        <f>AVERAGE('5.ΤΙΜΕΣ'!AB6:AB25)</f>
        <v>3897053.85</v>
      </c>
    </row>
    <row r="50" spans="2:24" x14ac:dyDescent="0.25">
      <c r="B50" s="240"/>
      <c r="C50" s="244">
        <v>43213</v>
      </c>
      <c r="D50" s="247"/>
      <c r="E50" s="247"/>
      <c r="F50" s="245">
        <f>STDEV('5.ΤΙΜΕΣ'!H49:H67)</f>
        <v>1.5870478697038899E-2</v>
      </c>
      <c r="G50" s="245">
        <f>AVERAGE('5.ΤΙΜΕΣ'!H49:H67)</f>
        <v>2.0492529048063982E-4</v>
      </c>
      <c r="H50" s="251">
        <f>AVERAGE('5.ΤΙΜΕΣ'!Z7:Z26)</f>
        <v>1478686.2</v>
      </c>
      <c r="J50" s="240"/>
      <c r="K50" s="244">
        <v>43213</v>
      </c>
      <c r="L50" s="247"/>
      <c r="M50" s="321" t="s">
        <v>187</v>
      </c>
      <c r="N50" s="245">
        <f>STDEV('5.ΤΙΜΕΣ'!I49:I67)</f>
        <v>2.5024858860156526E-2</v>
      </c>
      <c r="O50" s="245">
        <f>AVERAGE('5.ΤΙΜΕΣ'!I49:I67)</f>
        <v>3.2806174273773202E-3</v>
      </c>
      <c r="P50" s="251">
        <f>AVERAGE('5.ΤΙΜΕΣ'!AA7:AA26)</f>
        <v>4610434.1500000004</v>
      </c>
      <c r="R50" s="240"/>
      <c r="S50" s="244">
        <v>43213</v>
      </c>
      <c r="T50" s="247"/>
      <c r="U50" s="247"/>
      <c r="V50" s="245">
        <f>STDEV('5.ΤΙΜΕΣ'!J49:J67)</f>
        <v>1.8378878614946047E-2</v>
      </c>
      <c r="W50" s="245">
        <f>AVERAGE('5.ΤΙΜΕΣ'!J49:J67)</f>
        <v>-8.540808748292994E-4</v>
      </c>
      <c r="X50" s="251">
        <f>AVERAGE('5.ΤΙΜΕΣ'!AB7:AB26)</f>
        <v>3984117.7</v>
      </c>
    </row>
    <row r="51" spans="2:24" x14ac:dyDescent="0.25">
      <c r="B51" s="240"/>
      <c r="C51" s="244">
        <v>43214</v>
      </c>
      <c r="D51" s="247"/>
      <c r="E51" s="247"/>
      <c r="F51" s="245">
        <f>STDEV('5.ΤΙΜΕΣ'!H50:H68)</f>
        <v>1.6623564626784763E-2</v>
      </c>
      <c r="G51" s="245">
        <f>AVERAGE('5.ΤΙΜΕΣ'!H50:H68)</f>
        <v>-1.2400683862314307E-3</v>
      </c>
      <c r="H51" s="251">
        <f>AVERAGE('5.ΤΙΜΕΣ'!Z8:Z27)</f>
        <v>1450441.7</v>
      </c>
      <c r="J51" s="240"/>
      <c r="K51" s="244">
        <v>43214</v>
      </c>
      <c r="L51" s="247"/>
      <c r="M51" s="247"/>
      <c r="N51" s="245">
        <f>STDEV('5.ΤΙΜΕΣ'!I50:I68)</f>
        <v>2.6734871836064628E-2</v>
      </c>
      <c r="O51" s="245">
        <f>AVERAGE('5.ΤΙΜΕΣ'!I50:I68)</f>
        <v>1.7916553130754341E-3</v>
      </c>
      <c r="P51" s="251">
        <f>AVERAGE('5.ΤΙΜΕΣ'!AA8:AA27)</f>
        <v>4790734.9000000004</v>
      </c>
      <c r="R51" s="240"/>
      <c r="S51" s="244">
        <v>43214</v>
      </c>
      <c r="T51" s="247"/>
      <c r="U51" s="247"/>
      <c r="V51" s="245">
        <f>STDEV('5.ΤΙΜΕΣ'!J50:J68)</f>
        <v>1.836395354178787E-2</v>
      </c>
      <c r="W51" s="245">
        <f>AVERAGE('5.ΤΙΜΕΣ'!J50:J68)</f>
        <v>-1.3352207434452034E-3</v>
      </c>
      <c r="X51" s="251">
        <f>AVERAGE('5.ΤΙΜΕΣ'!AB8:AB27)</f>
        <v>3959023.8</v>
      </c>
    </row>
    <row r="52" spans="2:24" x14ac:dyDescent="0.25">
      <c r="B52" s="240"/>
      <c r="C52" s="244">
        <v>43215</v>
      </c>
      <c r="D52" s="247"/>
      <c r="E52" s="247"/>
      <c r="F52" s="245">
        <f>STDEV('5.ΤΙΜΕΣ'!H51:H69)</f>
        <v>1.7303839841895964E-2</v>
      </c>
      <c r="G52" s="245">
        <f>AVERAGE('5.ΤΙΜΕΣ'!H51:H69)</f>
        <v>-2.0465967051011869E-4</v>
      </c>
      <c r="H52" s="251">
        <f>AVERAGE('5.ΤΙΜΕΣ'!Z9:Z28)</f>
        <v>1437984.7</v>
      </c>
      <c r="J52" s="240"/>
      <c r="K52" s="244">
        <v>43215</v>
      </c>
      <c r="L52" s="324" t="s">
        <v>189</v>
      </c>
      <c r="M52" s="247"/>
      <c r="N52" s="245">
        <f>STDEV('5.ΤΙΜΕΣ'!I51:I69)</f>
        <v>2.2596325895995188E-2</v>
      </c>
      <c r="O52" s="245">
        <f>AVERAGE('5.ΤΙΜΕΣ'!I51:I69)</f>
        <v>5.0163252528592052E-3</v>
      </c>
      <c r="P52" s="251">
        <f>AVERAGE('5.ΤΙΜΕΣ'!AA9:AA28)</f>
        <v>4933998.8</v>
      </c>
      <c r="R52" s="240"/>
      <c r="S52" s="244">
        <v>43215</v>
      </c>
      <c r="T52" s="247"/>
      <c r="U52" s="247"/>
      <c r="V52" s="245">
        <f>STDEV('5.ΤΙΜΕΣ'!J51:J69)</f>
        <v>1.81416218164486E-2</v>
      </c>
      <c r="W52" s="245">
        <f>AVERAGE('5.ΤΙΜΕΣ'!J51:J69)</f>
        <v>-4.5638482453093485E-4</v>
      </c>
      <c r="X52" s="251">
        <f>AVERAGE('5.ΤΙΜΕΣ'!AB9:AB28)</f>
        <v>3964622.75</v>
      </c>
    </row>
    <row r="53" spans="2:24" x14ac:dyDescent="0.25">
      <c r="B53" s="240"/>
      <c r="C53" s="244">
        <v>43216</v>
      </c>
      <c r="D53" s="247"/>
      <c r="E53" s="247"/>
      <c r="F53" s="245">
        <f>STDEV('5.ΤΙΜΕΣ'!H52:H70)</f>
        <v>1.7426603593925553E-2</v>
      </c>
      <c r="G53" s="245">
        <f>AVERAGE('5.ΤΙΜΕΣ'!H52:H70)</f>
        <v>-2.8032864645651879E-4</v>
      </c>
      <c r="H53" s="251">
        <f>AVERAGE('5.ΤΙΜΕΣ'!Z10:Z29)</f>
        <v>1401074.8</v>
      </c>
      <c r="J53" s="240"/>
      <c r="K53" s="244">
        <v>43216</v>
      </c>
      <c r="L53" s="247"/>
      <c r="M53" s="247"/>
      <c r="N53" s="245">
        <f>STDEV('5.ΤΙΜΕΣ'!I52:I70)</f>
        <v>2.2519814226862809E-2</v>
      </c>
      <c r="O53" s="245">
        <f>AVERAGE('5.ΤΙΜΕΣ'!I52:I70)</f>
        <v>5.1237366757461902E-3</v>
      </c>
      <c r="P53" s="251">
        <f>AVERAGE('5.ΤΙΜΕΣ'!AA10:AA29)</f>
        <v>4507846.8499999996</v>
      </c>
      <c r="R53" s="240"/>
      <c r="S53" s="244">
        <v>43216</v>
      </c>
      <c r="T53" s="247"/>
      <c r="U53" s="247"/>
      <c r="V53" s="245">
        <f>STDEV('5.ΤΙΜΕΣ'!J52:J70)</f>
        <v>1.7610752181600714E-2</v>
      </c>
      <c r="W53" s="245">
        <f>AVERAGE('5.ΤΙΜΕΣ'!J52:J70)</f>
        <v>5.6870281023143027E-4</v>
      </c>
      <c r="X53" s="251">
        <f>AVERAGE('5.ΤΙΜΕΣ'!AB10:AB29)</f>
        <v>3818495.5</v>
      </c>
    </row>
    <row r="54" spans="2:24" x14ac:dyDescent="0.25">
      <c r="B54" s="240"/>
      <c r="C54" s="244">
        <v>43217</v>
      </c>
      <c r="D54" s="247"/>
      <c r="E54" s="247"/>
      <c r="F54" s="245">
        <f>STDEV('5.ΤΙΜΕΣ'!H53:H71)</f>
        <v>1.7405623421980595E-2</v>
      </c>
      <c r="G54" s="245">
        <f>AVERAGE('5.ΤΙΜΕΣ'!H53:H71)</f>
        <v>8.4100184515207351E-4</v>
      </c>
      <c r="H54" s="251">
        <f>AVERAGE('5.ΤΙΜΕΣ'!Z11:Z30)</f>
        <v>1368753.6</v>
      </c>
      <c r="J54" s="240"/>
      <c r="K54" s="244">
        <v>43217</v>
      </c>
      <c r="L54" s="247"/>
      <c r="M54" s="247"/>
      <c r="N54" s="245">
        <f>STDEV('5.ΤΙΜΕΣ'!I53:I71)</f>
        <v>2.3269430364907782E-2</v>
      </c>
      <c r="O54" s="245">
        <f>AVERAGE('5.ΤΙΜΕΣ'!I53:I71)</f>
        <v>6.1731098170052599E-3</v>
      </c>
      <c r="P54" s="251">
        <f>AVERAGE('5.ΤΙΜΕΣ'!AA11:AA30)</f>
        <v>4343201.55</v>
      </c>
      <c r="R54" s="240"/>
      <c r="S54" s="244">
        <v>43217</v>
      </c>
      <c r="T54" s="247"/>
      <c r="U54" s="247"/>
      <c r="V54" s="245">
        <f>STDEV('5.ΤΙΜΕΣ'!J53:J71)</f>
        <v>1.7610488355409036E-2</v>
      </c>
      <c r="W54" s="245">
        <f>AVERAGE('5.ΤΙΜΕΣ'!J53:J71)</f>
        <v>5.6695247273215964E-4</v>
      </c>
      <c r="X54" s="251">
        <f>AVERAGE('5.ΤΙΜΕΣ'!AB11:AB30)</f>
        <v>3939632.15</v>
      </c>
    </row>
    <row r="55" spans="2:24" x14ac:dyDescent="0.25">
      <c r="B55" s="240"/>
      <c r="C55" s="244">
        <v>43220</v>
      </c>
      <c r="D55" s="247"/>
      <c r="E55" s="247"/>
      <c r="F55" s="245">
        <f>STDEV('5.ΤΙΜΕΣ'!H54:H72)</f>
        <v>1.6954597241950073E-2</v>
      </c>
      <c r="G55" s="245">
        <f>AVERAGE('5.ΤΙΜΕΣ'!H54:H72)</f>
        <v>6.9389039645177396E-5</v>
      </c>
      <c r="H55" s="251">
        <f>AVERAGE('5.ΤΙΜΕΣ'!Z12:Z31)</f>
        <v>1374632.55</v>
      </c>
      <c r="J55" s="240"/>
      <c r="K55" s="244">
        <v>43220</v>
      </c>
      <c r="L55" s="247"/>
      <c r="M55" s="247"/>
      <c r="N55" s="245">
        <f>STDEV('5.ΤΙΜΕΣ'!I54:I72)</f>
        <v>2.3638015927777731E-2</v>
      </c>
      <c r="O55" s="245">
        <f>AVERAGE('5.ΤΙΜΕΣ'!I54:I72)</f>
        <v>5.2537018569584664E-3</v>
      </c>
      <c r="P55" s="251">
        <f>AVERAGE('5.ΤΙΜΕΣ'!AA12:AA31)</f>
        <v>4288670.1500000004</v>
      </c>
      <c r="R55" s="240"/>
      <c r="S55" s="244">
        <v>43220</v>
      </c>
      <c r="T55" s="327" t="s">
        <v>143</v>
      </c>
      <c r="U55" s="247"/>
      <c r="V55" s="245">
        <f>STDEV('5.ΤΙΜΕΣ'!J54:J72)</f>
        <v>1.6760678851285189E-2</v>
      </c>
      <c r="W55" s="245">
        <f>AVERAGE('5.ΤΙΜΕΣ'!J54:J72)</f>
        <v>-5.8687619576367725E-4</v>
      </c>
      <c r="X55" s="251">
        <f>AVERAGE('5.ΤΙΜΕΣ'!AB12:AB31)</f>
        <v>3933380.75</v>
      </c>
    </row>
    <row r="56" spans="2:24" x14ac:dyDescent="0.25">
      <c r="B56" s="240"/>
      <c r="C56" s="244">
        <v>43222</v>
      </c>
      <c r="D56" s="247"/>
      <c r="E56" s="247"/>
      <c r="F56" s="245">
        <f>STDEV('5.ΤΙΜΕΣ'!H55:H73)</f>
        <v>1.676235747808336E-2</v>
      </c>
      <c r="G56" s="245">
        <f>AVERAGE('5.ΤΙΜΕΣ'!H55:H73)</f>
        <v>5.5843047957977439E-4</v>
      </c>
      <c r="H56" s="251">
        <f>AVERAGE('5.ΤΙΜΕΣ'!Z13:Z32)</f>
        <v>1416069.2</v>
      </c>
      <c r="J56" s="240"/>
      <c r="K56" s="244">
        <v>43222</v>
      </c>
      <c r="L56" s="247"/>
      <c r="M56" s="247"/>
      <c r="N56" s="245">
        <f>STDEV('5.ΤΙΜΕΣ'!I55:I73)</f>
        <v>2.3531400278289222E-2</v>
      </c>
      <c r="O56" s="245">
        <f>AVERAGE('5.ΤΙΜΕΣ'!I55:I73)</f>
        <v>5.545290297780333E-3</v>
      </c>
      <c r="P56" s="251">
        <f>AVERAGE('5.ΤΙΜΕΣ'!AA13:AA32)</f>
        <v>4351293.8</v>
      </c>
      <c r="R56" s="240"/>
      <c r="S56" s="244">
        <v>43222</v>
      </c>
      <c r="T56" s="247"/>
      <c r="U56" s="247"/>
      <c r="V56" s="245">
        <f>STDEV('5.ΤΙΜΕΣ'!J55:J73)</f>
        <v>1.5047408058242985E-2</v>
      </c>
      <c r="W56" s="245">
        <f>AVERAGE('5.ΤΙΜΕΣ'!J55:J73)</f>
        <v>1.7788094517521295E-3</v>
      </c>
      <c r="X56" s="251">
        <f>AVERAGE('5.ΤΙΜΕΣ'!AB13:AB32)</f>
        <v>4037872.25</v>
      </c>
    </row>
    <row r="57" spans="2:24" x14ac:dyDescent="0.25">
      <c r="B57" s="240"/>
      <c r="C57" s="244">
        <v>43223</v>
      </c>
      <c r="D57" s="247"/>
      <c r="E57" s="247"/>
      <c r="F57" s="245">
        <f>STDEV('5.ΤΙΜΕΣ'!H56:H74)</f>
        <v>1.4563552186450241E-2</v>
      </c>
      <c r="G57" s="245">
        <f>AVERAGE('5.ΤΙΜΕΣ'!H56:H74)</f>
        <v>2.2732420306723262E-3</v>
      </c>
      <c r="H57" s="251">
        <f>AVERAGE('5.ΤΙΜΕΣ'!Z14:Z33)</f>
        <v>1346800.55</v>
      </c>
      <c r="J57" s="240"/>
      <c r="K57" s="244">
        <v>43223</v>
      </c>
      <c r="L57" s="327" t="s">
        <v>186</v>
      </c>
      <c r="M57" s="247"/>
      <c r="N57" s="245">
        <f>STDEV('5.ΤΙΜΕΣ'!I56:I74)</f>
        <v>2.1586133614229716E-2</v>
      </c>
      <c r="O57" s="245">
        <f>AVERAGE('5.ΤΙΜΕΣ'!I56:I74)</f>
        <v>8.1650219205156808E-3</v>
      </c>
      <c r="P57" s="251">
        <f>AVERAGE('5.ΤΙΜΕΣ'!AA14:AA33)</f>
        <v>4257817.05</v>
      </c>
      <c r="R57" s="240"/>
      <c r="S57" s="244">
        <v>43223</v>
      </c>
      <c r="T57" s="247"/>
      <c r="U57" s="247"/>
      <c r="V57" s="245">
        <f>STDEV('5.ΤΙΜΕΣ'!J56:J74)</f>
        <v>1.2521515899127967E-2</v>
      </c>
      <c r="W57" s="245">
        <f>AVERAGE('5.ΤΙΜΕΣ'!J56:J74)</f>
        <v>3.8761336930683331E-3</v>
      </c>
      <c r="X57" s="251">
        <f>AVERAGE('5.ΤΙΜΕΣ'!AB14:AB33)</f>
        <v>4127660.05</v>
      </c>
    </row>
    <row r="58" spans="2:24" x14ac:dyDescent="0.25">
      <c r="B58" s="240"/>
      <c r="C58" s="244">
        <v>43224</v>
      </c>
      <c r="D58" s="247"/>
      <c r="E58" s="247"/>
      <c r="F58" s="245">
        <f>STDEV('5.ΤΙΜΕΣ'!H57:H75)</f>
        <v>1.5337499307158895E-2</v>
      </c>
      <c r="G58" s="245">
        <f>AVERAGE('5.ΤΙΜΕΣ'!H57:H75)</f>
        <v>1.2182120996296392E-3</v>
      </c>
      <c r="H58" s="251">
        <f>AVERAGE('5.ΤΙΜΕΣ'!Z15:Z34)</f>
        <v>1394346.95</v>
      </c>
      <c r="J58" s="240"/>
      <c r="K58" s="244">
        <v>43224</v>
      </c>
      <c r="L58" s="247"/>
      <c r="M58" s="247"/>
      <c r="N58" s="245">
        <f>STDEV('5.ΤΙΜΕΣ'!I57:I75)</f>
        <v>2.1899000380023421E-2</v>
      </c>
      <c r="O58" s="245">
        <f>AVERAGE('5.ΤΙΜΕΣ'!I57:I75)</f>
        <v>7.3271819083753189E-3</v>
      </c>
      <c r="P58" s="251">
        <f>AVERAGE('5.ΤΙΜΕΣ'!AA15:AA34)</f>
        <v>4200466.2</v>
      </c>
      <c r="R58" s="240"/>
      <c r="S58" s="244">
        <v>43224</v>
      </c>
      <c r="T58" s="247"/>
      <c r="U58" s="247"/>
      <c r="V58" s="245">
        <f>STDEV('5.ΤΙΜΕΣ'!J57:J75)</f>
        <v>1.208836798248477E-2</v>
      </c>
      <c r="W58" s="245">
        <f>AVERAGE('5.ΤΙΜΕΣ'!J57:J75)</f>
        <v>4.023500289114937E-3</v>
      </c>
      <c r="X58" s="251">
        <f>AVERAGE('5.ΤΙΜΕΣ'!AB15:AB34)</f>
        <v>4009332.15</v>
      </c>
    </row>
    <row r="59" spans="2:24" x14ac:dyDescent="0.25">
      <c r="B59" s="240"/>
      <c r="C59" s="244">
        <v>43227</v>
      </c>
      <c r="D59" s="247"/>
      <c r="E59" s="247"/>
      <c r="F59" s="245">
        <f>STDEV('5.ΤΙΜΕΣ'!H58:H76)</f>
        <v>1.5576515887718204E-2</v>
      </c>
      <c r="G59" s="245">
        <f>AVERAGE('5.ΤΙΜΕΣ'!H58:H76)</f>
        <v>5.0365531663950931E-4</v>
      </c>
      <c r="H59" s="251">
        <f>AVERAGE('5.ΤΙΜΕΣ'!Z16:Z35)</f>
        <v>1439081.3</v>
      </c>
      <c r="J59" s="240"/>
      <c r="K59" s="244">
        <v>43227</v>
      </c>
      <c r="L59" s="247"/>
      <c r="M59" s="247"/>
      <c r="N59" s="245">
        <f>STDEV('5.ΤΙΜΕΣ'!I58:I76)</f>
        <v>2.3045387808399737E-2</v>
      </c>
      <c r="O59" s="245">
        <f>AVERAGE('5.ΤΙΜΕΣ'!I58:I76)</f>
        <v>6.2527307602887527E-3</v>
      </c>
      <c r="P59" s="251">
        <f>AVERAGE('5.ΤΙΜΕΣ'!AA16:AA35)</f>
        <v>4171792.3</v>
      </c>
      <c r="R59" s="240"/>
      <c r="S59" s="244">
        <v>43227</v>
      </c>
      <c r="T59" s="247"/>
      <c r="U59" s="247"/>
      <c r="V59" s="245">
        <f>STDEV('5.ΤΙΜΕΣ'!J58:J76)</f>
        <v>1.2049962865060463E-2</v>
      </c>
      <c r="W59" s="245">
        <f>AVERAGE('5.ΤΙΜΕΣ'!J58:J76)</f>
        <v>4.2127740880808584E-3</v>
      </c>
      <c r="X59" s="251">
        <f>AVERAGE('5.ΤΙΜΕΣ'!AB16:AB35)</f>
        <v>3880925.65</v>
      </c>
    </row>
    <row r="60" spans="2:24" x14ac:dyDescent="0.25">
      <c r="B60" s="240"/>
      <c r="C60" s="244">
        <v>43228</v>
      </c>
      <c r="D60" s="247"/>
      <c r="E60" s="247"/>
      <c r="F60" s="245">
        <f>STDEV('5.ΤΙΜΕΣ'!H59:H77)</f>
        <v>1.5140791464801143E-2</v>
      </c>
      <c r="G60" s="245">
        <f>AVERAGE('5.ΤΙΜΕΣ'!H59:H77)</f>
        <v>7.0884292125200258E-5</v>
      </c>
      <c r="H60" s="251">
        <f>AVERAGE('5.ΤΙΜΕΣ'!Z17:Z36)</f>
        <v>1449417.45</v>
      </c>
      <c r="J60" s="240"/>
      <c r="K60" s="244">
        <v>43228</v>
      </c>
      <c r="L60" s="247"/>
      <c r="M60" s="247"/>
      <c r="N60" s="245">
        <f>STDEV('5.ΤΙΜΕΣ'!I59:I77)</f>
        <v>2.2216364831954789E-2</v>
      </c>
      <c r="O60" s="245">
        <f>AVERAGE('5.ΤΙΜΕΣ'!I59:I77)</f>
        <v>4.7498356761988486E-3</v>
      </c>
      <c r="P60" s="251">
        <f>AVERAGE('5.ΤΙΜΕΣ'!AA17:AA36)</f>
        <v>4192864.55</v>
      </c>
      <c r="R60" s="240"/>
      <c r="S60" s="244">
        <v>43228</v>
      </c>
      <c r="T60" s="247"/>
      <c r="U60" s="247"/>
      <c r="V60" s="245">
        <f>STDEV('5.ΤΙΜΕΣ'!J59:J77)</f>
        <v>1.5208573003950732E-2</v>
      </c>
      <c r="W60" s="245">
        <f>AVERAGE('5.ΤΙΜΕΣ'!J59:J77)</f>
        <v>8.7934082479254421E-4</v>
      </c>
      <c r="X60" s="251">
        <f>AVERAGE('5.ΤΙΜΕΣ'!AB17:AB36)</f>
        <v>3747996.3</v>
      </c>
    </row>
    <row r="61" spans="2:24" x14ac:dyDescent="0.25">
      <c r="B61" s="240"/>
      <c r="C61" s="244">
        <v>43229</v>
      </c>
      <c r="D61" s="247"/>
      <c r="E61" s="247"/>
      <c r="F61" s="245">
        <f>STDEV('5.ΤΙΜΕΣ'!H60:H78)</f>
        <v>1.5303511564926342E-2</v>
      </c>
      <c r="G61" s="245">
        <f>AVERAGE('5.ΤΙΜΕΣ'!H60:H78)</f>
        <v>2.8032864645653115E-4</v>
      </c>
      <c r="H61" s="251">
        <f>AVERAGE('5.ΤΙΜΕΣ'!Z18:Z37)</f>
        <v>1484842.6</v>
      </c>
      <c r="J61" s="240"/>
      <c r="K61" s="244">
        <v>43229</v>
      </c>
      <c r="L61" s="247"/>
      <c r="M61" s="247"/>
      <c r="N61" s="245">
        <f>STDEV('5.ΤΙΜΕΣ'!I60:I78)</f>
        <v>2.0723046466808139E-2</v>
      </c>
      <c r="O61" s="245">
        <f>AVERAGE('5.ΤΙΜΕΣ'!I60:I78)</f>
        <v>3.3756736754669428E-3</v>
      </c>
      <c r="P61" s="251">
        <f>AVERAGE('5.ΤΙΜΕΣ'!AA18:AA37)</f>
        <v>4152441.15</v>
      </c>
      <c r="R61" s="240"/>
      <c r="S61" s="244">
        <v>43229</v>
      </c>
      <c r="T61" s="247"/>
      <c r="U61" s="247"/>
      <c r="V61" s="245">
        <f>STDEV('5.ΤΙΜΕΣ'!J60:J78)</f>
        <v>1.4411829590113924E-2</v>
      </c>
      <c r="W61" s="245">
        <f>AVERAGE('5.ΤΙΜΕΣ'!J60:J78)</f>
        <v>-8.4910149087285815E-18</v>
      </c>
      <c r="X61" s="251">
        <f>AVERAGE('5.ΤΙΜΕΣ'!AB18:AB37)</f>
        <v>3683730.05</v>
      </c>
    </row>
    <row r="62" spans="2:24" x14ac:dyDescent="0.25">
      <c r="B62" s="240"/>
      <c r="C62" s="244">
        <v>43230</v>
      </c>
      <c r="D62" s="247"/>
      <c r="E62" s="247"/>
      <c r="F62" s="245">
        <f>STDEV('5.ΤΙΜΕΣ'!H61:H79)</f>
        <v>1.5403423728310151E-2</v>
      </c>
      <c r="G62" s="245">
        <f>AVERAGE('5.ΤΙΜΕΣ'!H61:H79)</f>
        <v>6.9804178307423333E-4</v>
      </c>
      <c r="H62" s="251">
        <f>AVERAGE('5.ΤΙΜΕΣ'!Z19:Z38)</f>
        <v>1461253.75</v>
      </c>
      <c r="J62" s="240"/>
      <c r="K62" s="244">
        <v>43230</v>
      </c>
      <c r="L62" s="247"/>
      <c r="M62" s="247"/>
      <c r="N62" s="245">
        <f>STDEV('5.ΤΙΜΕΣ'!I61:I79)</f>
        <v>2.0868947955272808E-2</v>
      </c>
      <c r="O62" s="245">
        <f>AVERAGE('5.ΤΙΜΕΣ'!I61:I79)</f>
        <v>1.2512489199530976E-3</v>
      </c>
      <c r="P62" s="251">
        <f>AVERAGE('5.ΤΙΜΕΣ'!AA19:AA38)</f>
        <v>3862719.25</v>
      </c>
      <c r="R62" s="240"/>
      <c r="S62" s="244">
        <v>43230</v>
      </c>
      <c r="T62" s="327" t="s">
        <v>190</v>
      </c>
      <c r="U62" s="247"/>
      <c r="V62" s="245">
        <f>STDEV('5.ΤΙΜΕΣ'!J61:J79)</f>
        <v>1.4381230482066187E-2</v>
      </c>
      <c r="W62" s="245">
        <f>AVERAGE('5.ΤΙΜΕΣ'!J61:J79)</f>
        <v>-1.3956937096282641E-4</v>
      </c>
      <c r="X62" s="251">
        <f>AVERAGE('5.ΤΙΜΕΣ'!AB19:AB38)</f>
        <v>3405618.25</v>
      </c>
    </row>
    <row r="63" spans="2:24" x14ac:dyDescent="0.25">
      <c r="B63" s="242"/>
      <c r="C63" s="244">
        <v>43231</v>
      </c>
      <c r="D63" s="247"/>
      <c r="E63" s="247"/>
      <c r="F63" s="245">
        <f>STDEV('5.ΤΙΜΕΣ'!H62:H80)</f>
        <v>1.4183846952907735E-2</v>
      </c>
      <c r="G63" s="245">
        <f>AVERAGE('5.ΤΙΜΕΣ'!H62:H80)</f>
        <v>-1.3851214903880654E-3</v>
      </c>
      <c r="H63" s="251">
        <f>AVERAGE('5.ΤΙΜΕΣ'!Z20:Z39)</f>
        <v>1504578.25</v>
      </c>
      <c r="J63" s="242"/>
      <c r="K63" s="244">
        <v>43231</v>
      </c>
      <c r="L63" s="247"/>
      <c r="M63" s="247"/>
      <c r="N63" s="245">
        <f>STDEV('5.ΤΙΜΕΣ'!I62:I80)</f>
        <v>2.089828191474357E-2</v>
      </c>
      <c r="O63" s="245">
        <f>AVERAGE('5.ΤΙΜΕΣ'!I62:I80)</f>
        <v>1.4628349053277946E-3</v>
      </c>
      <c r="P63" s="251">
        <f>AVERAGE('5.ΤΙΜΕΣ'!AA20:AA39)</f>
        <v>3498703.55</v>
      </c>
      <c r="R63" s="242"/>
      <c r="S63" s="244">
        <v>43231</v>
      </c>
      <c r="T63" s="247"/>
      <c r="U63" s="247"/>
      <c r="V63" s="245">
        <f>STDEV('5.ΤΙΜΕΣ'!J62:J80)</f>
        <v>1.4359264121798035E-2</v>
      </c>
      <c r="W63" s="245">
        <f>AVERAGE('5.ΤΙΜΕΣ'!J62:J80)</f>
        <v>-1.6559503628237049E-4</v>
      </c>
      <c r="X63" s="251">
        <f>AVERAGE('5.ΤΙΜΕΣ'!AB20:AB39)</f>
        <v>3333495.15</v>
      </c>
    </row>
    <row r="65" spans="2:24" ht="60" x14ac:dyDescent="0.25">
      <c r="B65" s="248" t="s">
        <v>38</v>
      </c>
      <c r="C65" s="248" t="s">
        <v>137</v>
      </c>
      <c r="D65" s="243" t="s">
        <v>138</v>
      </c>
      <c r="E65" s="243" t="s">
        <v>139</v>
      </c>
      <c r="F65" s="243" t="s">
        <v>140</v>
      </c>
      <c r="G65" s="243" t="s">
        <v>141</v>
      </c>
      <c r="H65" s="243" t="s">
        <v>142</v>
      </c>
      <c r="J65" s="248" t="s">
        <v>38</v>
      </c>
      <c r="K65" s="248" t="s">
        <v>137</v>
      </c>
      <c r="L65" s="243" t="s">
        <v>138</v>
      </c>
      <c r="M65" s="243" t="s">
        <v>139</v>
      </c>
      <c r="N65" s="243" t="s">
        <v>140</v>
      </c>
      <c r="O65" s="243" t="s">
        <v>141</v>
      </c>
      <c r="P65" s="243" t="s">
        <v>142</v>
      </c>
      <c r="R65" s="248" t="s">
        <v>38</v>
      </c>
      <c r="S65" s="248" t="s">
        <v>137</v>
      </c>
      <c r="T65" s="243" t="s">
        <v>138</v>
      </c>
      <c r="U65" s="243" t="s">
        <v>139</v>
      </c>
      <c r="V65" s="243" t="s">
        <v>140</v>
      </c>
      <c r="W65" s="243" t="s">
        <v>141</v>
      </c>
      <c r="X65" s="243" t="s">
        <v>142</v>
      </c>
    </row>
    <row r="66" spans="2:24" x14ac:dyDescent="0.25">
      <c r="B66" s="241" t="s">
        <v>7</v>
      </c>
      <c r="C66" s="244">
        <v>43206</v>
      </c>
      <c r="D66" s="247"/>
      <c r="E66" s="247"/>
      <c r="F66" s="245">
        <f>STDEV('5.ΤΙΜΕΣ'!K44:K62)</f>
        <v>1.3535052364532467E-2</v>
      </c>
      <c r="G66" s="245">
        <f>AVERAGE('5.ΤΙΜΕΣ'!K44:K62)</f>
        <v>-8.6048094744890888E-4</v>
      </c>
      <c r="H66" s="251">
        <f>AVERAGE('5.ΤΙΜΕΣ'!AC2:AC21)</f>
        <v>648903.6</v>
      </c>
      <c r="J66" s="241" t="s">
        <v>35</v>
      </c>
      <c r="K66" s="244">
        <v>43206</v>
      </c>
      <c r="L66" s="247"/>
      <c r="M66" s="247"/>
      <c r="N66" s="245">
        <f>STDEV('5.ΤΙΜΕΣ'!L44:L62)</f>
        <v>2.3248188613280343E-2</v>
      </c>
      <c r="O66" s="245">
        <f>AVERAGE('5.ΤΙΜΕΣ'!L44:L62)</f>
        <v>-6.9711719736950206E-4</v>
      </c>
      <c r="P66" s="251">
        <f>AVERAGE('5.ΤΙΜΕΣ'!AD2:AD21)</f>
        <v>28159.7</v>
      </c>
      <c r="R66" s="241" t="s">
        <v>144</v>
      </c>
      <c r="S66" s="244">
        <v>43206</v>
      </c>
      <c r="T66" s="324" t="s">
        <v>195</v>
      </c>
      <c r="U66" s="327" t="s">
        <v>184</v>
      </c>
      <c r="V66" s="245">
        <f>STDEV('5.ΤΙΜΕΣ'!M44:M62)</f>
        <v>1.6403950419771451E-2</v>
      </c>
      <c r="W66" s="245">
        <f>AVERAGE('5.ΤΙΜΕΣ'!M44:M62)</f>
        <v>-1.10904708853192E-3</v>
      </c>
      <c r="X66" s="251">
        <f>AVERAGE('5.ΤΙΜΕΣ'!AE2:AE21)</f>
        <v>5793256.7000000002</v>
      </c>
    </row>
    <row r="67" spans="2:24" x14ac:dyDescent="0.25">
      <c r="B67" s="240"/>
      <c r="C67" s="244">
        <v>43207</v>
      </c>
      <c r="D67" s="247"/>
      <c r="E67" s="247"/>
      <c r="F67" s="245">
        <f>STDEV('5.ΤΙΜΕΣ'!K45:K63)</f>
        <v>1.3519555342853351E-2</v>
      </c>
      <c r="G67" s="245">
        <f>AVERAGE('5.ΤΙΜΕΣ'!K45:K63)</f>
        <v>-4.019889183219507E-4</v>
      </c>
      <c r="H67" s="251">
        <f>AVERAGE('5.ΤΙΜΕΣ'!AC3:AC22)</f>
        <v>659553</v>
      </c>
      <c r="J67" s="240"/>
      <c r="K67" s="244">
        <v>43207</v>
      </c>
      <c r="L67" s="247"/>
      <c r="M67" s="247"/>
      <c r="N67" s="245">
        <f>STDEV('5.ΤΙΜΕΣ'!L45:L63)</f>
        <v>2.3248188613280343E-2</v>
      </c>
      <c r="O67" s="245">
        <f>AVERAGE('5.ΤΙΜΕΣ'!L45:L63)</f>
        <v>-6.9711719736950206E-4</v>
      </c>
      <c r="P67" s="251">
        <f>AVERAGE('5.ΤΙΜΕΣ'!AD3:AD22)</f>
        <v>27964.799999999999</v>
      </c>
      <c r="R67" s="240"/>
      <c r="S67" s="244">
        <v>43207</v>
      </c>
      <c r="T67" s="247"/>
      <c r="U67" s="247"/>
      <c r="V67" s="245">
        <f>STDEV('5.ΤΙΜΕΣ'!M45:M63)</f>
        <v>1.6374864782176229E-2</v>
      </c>
      <c r="W67" s="245">
        <f>AVERAGE('5.ΤΙΜΕΣ'!M45:M63)</f>
        <v>-8.3396852360862004E-4</v>
      </c>
      <c r="X67" s="251">
        <f>AVERAGE('5.ΤΙΜΕΣ'!AE3:AE22)</f>
        <v>5582261.25</v>
      </c>
    </row>
    <row r="68" spans="2:24" x14ac:dyDescent="0.25">
      <c r="B68" s="240"/>
      <c r="C68" s="244">
        <v>43208</v>
      </c>
      <c r="D68" s="247"/>
      <c r="E68" s="247"/>
      <c r="F68" s="245">
        <f>STDEV('5.ΤΙΜΕΣ'!K46:K64)</f>
        <v>1.3803467754684549E-2</v>
      </c>
      <c r="G68" s="245">
        <f>AVERAGE('5.ΤΙΜΕΣ'!K46:K64)</f>
        <v>-1.134301709464726E-4</v>
      </c>
      <c r="H68" s="251">
        <f>AVERAGE('5.ΤΙΜΕΣ'!AC4:AC23)</f>
        <v>655605</v>
      </c>
      <c r="J68" s="240"/>
      <c r="K68" s="244">
        <v>43208</v>
      </c>
      <c r="L68" s="247"/>
      <c r="M68" s="247"/>
      <c r="N68" s="245">
        <f>STDEV('5.ΤΙΜΕΣ'!L46:L64)</f>
        <v>2.3227297127650946E-2</v>
      </c>
      <c r="O68" s="245">
        <f>AVERAGE('5.ΤΙΜΕΣ'!L46:L64)</f>
        <v>-8.1062340060561748E-4</v>
      </c>
      <c r="P68" s="251">
        <f>AVERAGE('5.ΤΙΜΕΣ'!AD4:AD23)</f>
        <v>27851.7</v>
      </c>
      <c r="R68" s="240"/>
      <c r="S68" s="244">
        <v>43208</v>
      </c>
      <c r="T68" s="247"/>
      <c r="U68" s="247"/>
      <c r="V68" s="245">
        <f>STDEV('5.ΤΙΜΕΣ'!M46:M64)</f>
        <v>1.6129978232060003E-2</v>
      </c>
      <c r="W68" s="245">
        <f>AVERAGE('5.ΤΙΜΕΣ'!M46:M64)</f>
        <v>6.5035435204764897E-4</v>
      </c>
      <c r="X68" s="251">
        <f>AVERAGE('5.ΤΙΜΕΣ'!AE4:AE23)</f>
        <v>6100249.6500000004</v>
      </c>
    </row>
    <row r="69" spans="2:24" x14ac:dyDescent="0.25">
      <c r="B69" s="240"/>
      <c r="C69" s="244">
        <v>43209</v>
      </c>
      <c r="D69" s="247"/>
      <c r="E69" s="247"/>
      <c r="F69" s="245">
        <f>STDEV('5.ΤΙΜΕΣ'!K47:K65)</f>
        <v>1.3394905201126258E-2</v>
      </c>
      <c r="G69" s="245">
        <f>AVERAGE('5.ΤΙΜΕΣ'!K47:K65)</f>
        <v>7.9832744595640336E-4</v>
      </c>
      <c r="H69" s="251">
        <f>AVERAGE('5.ΤΙΜΕΣ'!AC5:AC24)</f>
        <v>658804.4</v>
      </c>
      <c r="J69" s="240"/>
      <c r="K69" s="244">
        <v>43209</v>
      </c>
      <c r="L69" s="247"/>
      <c r="M69" s="247"/>
      <c r="N69" s="245">
        <f>STDEV('5.ΤΙΜΕΣ'!L47:L65)</f>
        <v>2.3859592923076899E-2</v>
      </c>
      <c r="O69" s="245">
        <f>AVERAGE('5.ΤΙΜΕΣ'!L47:L65)</f>
        <v>-1.8798990843199549E-3</v>
      </c>
      <c r="P69" s="251">
        <f>AVERAGE('5.ΤΙΜΕΣ'!AD5:AD24)</f>
        <v>28049.3</v>
      </c>
      <c r="R69" s="240"/>
      <c r="S69" s="244">
        <v>43209</v>
      </c>
      <c r="T69" s="247"/>
      <c r="U69" s="247"/>
      <c r="V69" s="245">
        <f>STDEV('5.ΤΙΜΕΣ'!M47:M65)</f>
        <v>1.6198152476835787E-2</v>
      </c>
      <c r="W69" s="245">
        <f>AVERAGE('5.ΤΙΜΕΣ'!M47:M65)</f>
        <v>1.2973229091923137E-3</v>
      </c>
      <c r="X69" s="251">
        <f>AVERAGE('5.ΤΙΜΕΣ'!AE5:AE24)</f>
        <v>6073300.7000000002</v>
      </c>
    </row>
    <row r="70" spans="2:24" x14ac:dyDescent="0.25">
      <c r="B70" s="240"/>
      <c r="C70" s="244">
        <v>43210</v>
      </c>
      <c r="D70" s="247"/>
      <c r="E70" s="247"/>
      <c r="F70" s="245">
        <f>STDEV('5.ΤΙΜΕΣ'!K48:K66)</f>
        <v>1.2972745537837303E-2</v>
      </c>
      <c r="G70" s="245">
        <f>AVERAGE('5.ΤΙΜΕΣ'!K48:K66)</f>
        <v>-2.2686060532221548E-4</v>
      </c>
      <c r="H70" s="251">
        <f>AVERAGE('5.ΤΙΜΕΣ'!AC6:AC25)</f>
        <v>641565.94999999995</v>
      </c>
      <c r="J70" s="240"/>
      <c r="K70" s="244">
        <v>43210</v>
      </c>
      <c r="L70" s="247"/>
      <c r="M70" s="247"/>
      <c r="N70" s="245">
        <f>STDEV('5.ΤΙΜΕΣ'!L48:L66)</f>
        <v>2.4404879890930722E-2</v>
      </c>
      <c r="O70" s="245">
        <f>AVERAGE('5.ΤΙΜΕΣ'!L48:L66)</f>
        <v>4.6783933774977851E-4</v>
      </c>
      <c r="P70" s="251">
        <f>AVERAGE('5.ΤΙΜΕΣ'!AD6:AD25)</f>
        <v>27911.7</v>
      </c>
      <c r="R70" s="240"/>
      <c r="S70" s="244">
        <v>43210</v>
      </c>
      <c r="T70" s="247"/>
      <c r="U70" s="247"/>
      <c r="V70" s="245">
        <f>STDEV('5.ΤΙΜΕΣ'!M48:M66)</f>
        <v>1.7113175689220137E-2</v>
      </c>
      <c r="W70" s="245">
        <f>AVERAGE('5.ΤΙΜΕΣ'!M48:M66)</f>
        <v>2.7466185879247516E-3</v>
      </c>
      <c r="X70" s="251">
        <f>AVERAGE('5.ΤΙΜΕΣ'!AE6:AE25)</f>
        <v>5796564.9500000002</v>
      </c>
    </row>
    <row r="71" spans="2:24" x14ac:dyDescent="0.25">
      <c r="B71" s="240"/>
      <c r="C71" s="244">
        <v>43213</v>
      </c>
      <c r="D71" s="247"/>
      <c r="E71" s="247"/>
      <c r="F71" s="245">
        <f>STDEV('5.ΤΙΜΕΣ'!K49:K67)</f>
        <v>1.2938075140787288E-2</v>
      </c>
      <c r="G71" s="245">
        <f>AVERAGE('5.ΤΙΜΕΣ'!K49:K67)</f>
        <v>9.0746349655296005E-4</v>
      </c>
      <c r="H71" s="251">
        <f>AVERAGE('5.ΤΙΜΕΣ'!AC7:AC26)</f>
        <v>655180.55000000005</v>
      </c>
      <c r="J71" s="240"/>
      <c r="K71" s="244">
        <v>43213</v>
      </c>
      <c r="L71" s="247"/>
      <c r="M71" s="247"/>
      <c r="N71" s="245">
        <f>STDEV('5.ΤΙΜΕΣ'!L49:L67)</f>
        <v>2.4389939257111394E-2</v>
      </c>
      <c r="O71" s="245">
        <f>AVERAGE('5.ΤΙΜΕΣ'!L49:L67)</f>
        <v>3.497127746667644E-4</v>
      </c>
      <c r="P71" s="251">
        <f>AVERAGE('5.ΤΙΜΕΣ'!AD7:AD26)</f>
        <v>27758.799999999999</v>
      </c>
      <c r="R71" s="240"/>
      <c r="S71" s="244">
        <v>43213</v>
      </c>
      <c r="T71" s="247"/>
      <c r="U71" s="247"/>
      <c r="V71" s="245">
        <f>STDEV('5.ΤΙΜΕΣ'!M49:M67)</f>
        <v>1.7366944964665603E-2</v>
      </c>
      <c r="W71" s="245">
        <f>AVERAGE('5.ΤΙΜΕΣ'!M49:M67)</f>
        <v>2.0210069965545265E-3</v>
      </c>
      <c r="X71" s="251">
        <f>AVERAGE('5.ΤΙΜΕΣ'!AE7:AE26)</f>
        <v>6291755</v>
      </c>
    </row>
    <row r="72" spans="2:24" x14ac:dyDescent="0.25">
      <c r="B72" s="240"/>
      <c r="C72" s="244">
        <v>43214</v>
      </c>
      <c r="D72" s="247"/>
      <c r="E72" s="247"/>
      <c r="F72" s="245">
        <f>STDEV('5.ΤΙΜΕΣ'!K50:K68)</f>
        <v>1.3593328407214177E-2</v>
      </c>
      <c r="G72" s="245">
        <f>AVERAGE('5.ΤΙΜΕΣ'!K50:K68)</f>
        <v>7.3040988462181347E-18</v>
      </c>
      <c r="H72" s="251">
        <f>AVERAGE('5.ΤΙΜΕΣ'!AC8:AC27)</f>
        <v>654419</v>
      </c>
      <c r="J72" s="240"/>
      <c r="K72" s="244">
        <v>43214</v>
      </c>
      <c r="L72" s="247"/>
      <c r="M72" s="247"/>
      <c r="N72" s="245">
        <f>STDEV('5.ΤΙΜΕΣ'!L50:L68)</f>
        <v>2.448170636433018E-2</v>
      </c>
      <c r="O72" s="245">
        <f>AVERAGE('5.ΤΙΜΕΣ'!L50:L68)</f>
        <v>-1.1708921169006574E-4</v>
      </c>
      <c r="P72" s="251">
        <f>AVERAGE('5.ΤΙΜΕΣ'!AD8:AD27)</f>
        <v>27988.65</v>
      </c>
      <c r="R72" s="240"/>
      <c r="S72" s="244">
        <v>43214</v>
      </c>
      <c r="T72" s="247"/>
      <c r="U72" s="247"/>
      <c r="V72" s="245">
        <f>STDEV('5.ΤΙΜΕΣ'!M50:M68)</f>
        <v>1.6982816936638185E-2</v>
      </c>
      <c r="W72" s="245">
        <f>AVERAGE('5.ΤΙΜΕΣ'!M50:M68)</f>
        <v>9.12181913244221E-4</v>
      </c>
      <c r="X72" s="251">
        <f>AVERAGE('5.ΤΙΜΕΣ'!AE8:AE27)</f>
        <v>6297153.7000000002</v>
      </c>
    </row>
    <row r="73" spans="2:24" x14ac:dyDescent="0.25">
      <c r="B73" s="240"/>
      <c r="C73" s="244">
        <v>43215</v>
      </c>
      <c r="D73" s="327" t="s">
        <v>191</v>
      </c>
      <c r="E73" s="247"/>
      <c r="F73" s="245">
        <f>STDEV('5.ΤΙΜΕΣ'!K51:K69)</f>
        <v>1.3699822627981638E-2</v>
      </c>
      <c r="G73" s="245">
        <f>AVERAGE('5.ΤΙΜΕΣ'!K51:K69)</f>
        <v>4.561812215877996E-4</v>
      </c>
      <c r="H73" s="251">
        <f>AVERAGE('5.ΤΙΜΕΣ'!AC9:AC28)</f>
        <v>658185</v>
      </c>
      <c r="J73" s="240"/>
      <c r="K73" s="244">
        <v>43215</v>
      </c>
      <c r="L73" s="247"/>
      <c r="M73" s="247"/>
      <c r="N73" s="245">
        <f>STDEV('5.ΤΙΜΕΣ'!L51:L69)</f>
        <v>2.4373927659376723E-2</v>
      </c>
      <c r="O73" s="245">
        <f>AVERAGE('5.ΤΙΜΕΣ'!L51:L69)</f>
        <v>-8.5823161443063093E-18</v>
      </c>
      <c r="P73" s="251">
        <f>AVERAGE('5.ΤΙΜΕΣ'!AD9:AD28)</f>
        <v>27718.45</v>
      </c>
      <c r="R73" s="240"/>
      <c r="S73" s="244">
        <v>43215</v>
      </c>
      <c r="T73" s="247"/>
      <c r="U73" s="247"/>
      <c r="V73" s="245">
        <f>STDEV('5.ΤΙΜΕΣ'!M51:M69)</f>
        <v>1.5179064720536295E-2</v>
      </c>
      <c r="W73" s="245">
        <f>AVERAGE('5.ΤΙΜΕΣ'!M51:M69)</f>
        <v>2.3663840394759681E-3</v>
      </c>
      <c r="X73" s="251">
        <f>AVERAGE('5.ΤΙΜΕΣ'!AE9:AE28)</f>
        <v>6558079.0999999996</v>
      </c>
    </row>
    <row r="74" spans="2:24" x14ac:dyDescent="0.25">
      <c r="B74" s="240"/>
      <c r="C74" s="244">
        <v>43216</v>
      </c>
      <c r="D74" s="247"/>
      <c r="E74" s="247"/>
      <c r="F74" s="245">
        <f>STDEV('5.ΤΙΜΕΣ'!K52:K70)</f>
        <v>1.3906137446507543E-2</v>
      </c>
      <c r="G74" s="245">
        <f>AVERAGE('5.ΤΙΜΕΣ'!K52:K70)</f>
        <v>2.8966269563046961E-4</v>
      </c>
      <c r="H74" s="251">
        <f>AVERAGE('5.ΤΙΜΕΣ'!AC10:AC29)</f>
        <v>658984.80000000005</v>
      </c>
      <c r="J74" s="240"/>
      <c r="K74" s="244">
        <v>43216</v>
      </c>
      <c r="L74" s="327" t="s">
        <v>193</v>
      </c>
      <c r="M74" s="247"/>
      <c r="N74" s="245">
        <f>STDEV('5.ΤΙΜΕΣ'!L52:L70)</f>
        <v>2.4415284096811145E-2</v>
      </c>
      <c r="O74" s="245">
        <f>AVERAGE('5.ΤΙΜΕΣ'!L52:L70)</f>
        <v>-1.2057640771347617E-4</v>
      </c>
      <c r="P74" s="251">
        <f>AVERAGE('5.ΤΙΜΕΣ'!AD10:AD29)</f>
        <v>27604.25</v>
      </c>
      <c r="R74" s="240"/>
      <c r="S74" s="244">
        <v>43216</v>
      </c>
      <c r="T74" s="247"/>
      <c r="U74" s="247"/>
      <c r="V74" s="245">
        <f>STDEV('5.ΤΙΜΕΣ'!M52:M70)</f>
        <v>1.4989514798598613E-2</v>
      </c>
      <c r="W74" s="245">
        <f>AVERAGE('5.ΤΙΜΕΣ'!M52:M70)</f>
        <v>2.7498623449099921E-3</v>
      </c>
      <c r="X74" s="251">
        <f>AVERAGE('5.ΤΙΜΕΣ'!AE10:AE29)</f>
        <v>6637018.0499999998</v>
      </c>
    </row>
    <row r="75" spans="2:24" x14ac:dyDescent="0.25">
      <c r="B75" s="240"/>
      <c r="C75" s="244">
        <v>43217</v>
      </c>
      <c r="D75" s="247"/>
      <c r="E75" s="247"/>
      <c r="F75" s="245">
        <f>STDEV('5.ΤΙΜΕΣ'!K53:K71)</f>
        <v>1.3835711826693398E-2</v>
      </c>
      <c r="G75" s="245">
        <f>AVERAGE('5.ΤΙΜΕΣ'!K53:K71)</f>
        <v>1.3325162096994637E-3</v>
      </c>
      <c r="H75" s="251">
        <f>AVERAGE('5.ΤΙΜΕΣ'!AC11:AC30)</f>
        <v>653141.9</v>
      </c>
      <c r="J75" s="240"/>
      <c r="K75" s="244">
        <v>43217</v>
      </c>
      <c r="L75" s="247"/>
      <c r="M75" s="247"/>
      <c r="N75" s="245">
        <f>STDEV('5.ΤΙΜΕΣ'!L53:L71)</f>
        <v>2.3888764373109633E-2</v>
      </c>
      <c r="O75" s="245">
        <f>AVERAGE('5.ΤΙΜΕΣ'!L53:L71)</f>
        <v>6.1271447449924522E-4</v>
      </c>
      <c r="P75" s="251">
        <f>AVERAGE('5.ΤΙΜΕΣ'!AD11:AD30)</f>
        <v>28076.85</v>
      </c>
      <c r="R75" s="240"/>
      <c r="S75" s="244">
        <v>43217</v>
      </c>
      <c r="T75" s="247"/>
      <c r="U75" s="247"/>
      <c r="V75" s="245">
        <f>STDEV('5.ΤΙΜΕΣ'!M53:M71)</f>
        <v>1.3275052719578092E-2</v>
      </c>
      <c r="W75" s="245">
        <f>AVERAGE('5.ΤΙΜΕΣ'!M53:M71)</f>
        <v>1.8150618984826069E-3</v>
      </c>
      <c r="X75" s="251">
        <f>AVERAGE('5.ΤΙΜΕΣ'!AE11:AE30)</f>
        <v>6542788.75</v>
      </c>
    </row>
    <row r="76" spans="2:24" x14ac:dyDescent="0.25">
      <c r="B76" s="240"/>
      <c r="C76" s="244">
        <v>43220</v>
      </c>
      <c r="D76" s="247"/>
      <c r="E76" s="247"/>
      <c r="F76" s="245">
        <f>STDEV('5.ΤΙΜΕΣ'!K54:K72)</f>
        <v>1.3723877881392373E-2</v>
      </c>
      <c r="G76" s="245">
        <f>AVERAGE('5.ΤΙΜΕΣ'!K54:K72)</f>
        <v>1.2504851033105723E-3</v>
      </c>
      <c r="H76" s="251">
        <f>AVERAGE('5.ΤΙΜΕΣ'!AC12:AC31)</f>
        <v>647828.6</v>
      </c>
      <c r="J76" s="240"/>
      <c r="K76" s="244">
        <v>43220</v>
      </c>
      <c r="L76" s="247"/>
      <c r="M76" s="247"/>
      <c r="N76" s="245">
        <f>STDEV('5.ΤΙΜΕΣ'!L54:L72)</f>
        <v>2.3868687227677571E-2</v>
      </c>
      <c r="O76" s="245">
        <f>AVERAGE('5.ΤΙΜΕΣ'!L54:L72)</f>
        <v>3.6677206926806466E-4</v>
      </c>
      <c r="P76" s="251">
        <f>AVERAGE('5.ΤΙΜΕΣ'!AD12:AD31)</f>
        <v>27935.05</v>
      </c>
      <c r="R76" s="240"/>
      <c r="S76" s="244">
        <v>43220</v>
      </c>
      <c r="T76" s="247"/>
      <c r="U76" s="247"/>
      <c r="V76" s="245">
        <f>STDEV('5.ΤΙΜΕΣ'!M54:M72)</f>
        <v>1.310562607031272E-2</v>
      </c>
      <c r="W76" s="245">
        <f>AVERAGE('5.ΤΙΜΕΣ'!M54:M72)</f>
        <v>2.992782204975967E-3</v>
      </c>
      <c r="X76" s="251">
        <f>AVERAGE('5.ΤΙΜΕΣ'!AE12:AE31)</f>
        <v>6843998.75</v>
      </c>
    </row>
    <row r="77" spans="2:24" x14ac:dyDescent="0.25">
      <c r="B77" s="240"/>
      <c r="C77" s="244">
        <v>43222</v>
      </c>
      <c r="D77" s="247"/>
      <c r="E77" s="247"/>
      <c r="F77" s="245">
        <f>STDEV('5.ΤΙΜΕΣ'!K55:K73)</f>
        <v>1.3682307254209814E-2</v>
      </c>
      <c r="G77" s="245">
        <f>AVERAGE('5.ΤΙΜΕΣ'!K55:K73)</f>
        <v>1.368612212038361E-3</v>
      </c>
      <c r="H77" s="251">
        <f>AVERAGE('5.ΤΙΜΕΣ'!AC13:AC32)</f>
        <v>636356.80000000005</v>
      </c>
      <c r="J77" s="240"/>
      <c r="K77" s="244">
        <v>43222</v>
      </c>
      <c r="L77" s="247"/>
      <c r="M77" s="247"/>
      <c r="N77" s="245">
        <f>STDEV('5.ΤΙΜΕΣ'!L55:L73)</f>
        <v>2.3865682267436326E-2</v>
      </c>
      <c r="O77" s="245">
        <f>AVERAGE('5.ΤΙΜΕΣ'!L55:L73)</f>
        <v>3.6173048882957382E-4</v>
      </c>
      <c r="P77" s="251">
        <f>AVERAGE('5.ΤΙΜΕΣ'!AD13:AD32)</f>
        <v>28556.799999999999</v>
      </c>
      <c r="R77" s="240"/>
      <c r="S77" s="244">
        <v>43222</v>
      </c>
      <c r="T77" s="247"/>
      <c r="U77" s="247"/>
      <c r="V77" s="245">
        <f>STDEV('5.ΤΙΜΕΣ'!M55:M73)</f>
        <v>1.2477280508926054E-2</v>
      </c>
      <c r="W77" s="245">
        <f>AVERAGE('5.ΤΙΜΕΣ'!M55:M73)</f>
        <v>4.2273353218014748E-3</v>
      </c>
      <c r="X77" s="251">
        <f>AVERAGE('5.ΤΙΜΕΣ'!AE13:AE32)</f>
        <v>6928887.0499999998</v>
      </c>
    </row>
    <row r="78" spans="2:24" x14ac:dyDescent="0.25">
      <c r="B78" s="240"/>
      <c r="C78" s="244">
        <v>43223</v>
      </c>
      <c r="D78" s="247"/>
      <c r="E78" s="247"/>
      <c r="F78" s="245">
        <f>STDEV('5.ΤΙΜΕΣ'!K56:K74)</f>
        <v>1.2686398412743599E-2</v>
      </c>
      <c r="G78" s="245">
        <f>AVERAGE('5.ΤΙΜΕΣ'!K56:K74)</f>
        <v>2.6996470730289864E-3</v>
      </c>
      <c r="H78" s="251">
        <f>AVERAGE('5.ΤΙΜΕΣ'!AC14:AC33)</f>
        <v>635567.85</v>
      </c>
      <c r="J78" s="240"/>
      <c r="K78" s="244">
        <v>43223</v>
      </c>
      <c r="L78" s="247"/>
      <c r="M78" s="247"/>
      <c r="N78" s="245">
        <f>STDEV('5.ΤΙΜΕΣ'!L56:L74)</f>
        <v>2.4014327064574955E-2</v>
      </c>
      <c r="O78" s="245">
        <f>AVERAGE('5.ΤΙΜΕΣ'!L56:L74)</f>
        <v>1.2225691663892124E-4</v>
      </c>
      <c r="P78" s="251">
        <f>AVERAGE('5.ΤΙΜΕΣ'!AD14:AD33)</f>
        <v>30419.1</v>
      </c>
      <c r="R78" s="240"/>
      <c r="S78" s="244">
        <v>43223</v>
      </c>
      <c r="T78" s="247"/>
      <c r="U78" s="247"/>
      <c r="V78" s="245">
        <f>STDEV('5.ΤΙΜΕΣ'!M56:M74)</f>
        <v>1.2015402497424024E-2</v>
      </c>
      <c r="W78" s="245">
        <f>AVERAGE('5.ΤΙΜΕΣ'!M56:M74)</f>
        <v>4.6314491030546552E-3</v>
      </c>
      <c r="X78" s="251">
        <f>AVERAGE('5.ΤΙΜΕΣ'!AE14:AE33)</f>
        <v>6955000.3499999996</v>
      </c>
    </row>
    <row r="79" spans="2:24" x14ac:dyDescent="0.25">
      <c r="B79" s="240"/>
      <c r="C79" s="244">
        <v>43224</v>
      </c>
      <c r="D79" s="247"/>
      <c r="E79" s="247"/>
      <c r="F79" s="245">
        <f>STDEV('5.ΤΙΜΕΣ'!K57:K75)</f>
        <v>1.35521251339937E-2</v>
      </c>
      <c r="G79" s="245">
        <f>AVERAGE('5.ΤΙΜΕΣ'!K57:K75)</f>
        <v>1.7980579959391044E-3</v>
      </c>
      <c r="H79" s="251">
        <f>AVERAGE('5.ΤΙΜΕΣ'!AC15:AC34)</f>
        <v>636239.6</v>
      </c>
      <c r="J79" s="240"/>
      <c r="K79" s="244">
        <v>43224</v>
      </c>
      <c r="L79" s="247"/>
      <c r="M79" s="247"/>
      <c r="N79" s="245">
        <f>STDEV('5.ΤΙΜΕΣ'!L57:L75)</f>
        <v>2.4468812000399961E-2</v>
      </c>
      <c r="O79" s="245">
        <f>AVERAGE('5.ΤΙΜΕΣ'!L57:L75)</f>
        <v>-3.7460356678232229E-4</v>
      </c>
      <c r="P79" s="251">
        <f>AVERAGE('5.ΤΙΜΕΣ'!AD15:AD34)</f>
        <v>34513.199999999997</v>
      </c>
      <c r="R79" s="240"/>
      <c r="S79" s="244">
        <v>43224</v>
      </c>
      <c r="T79" s="247"/>
      <c r="U79" s="247"/>
      <c r="V79" s="245">
        <f>STDEV('5.ΤΙΜΕΣ'!M57:M75)</f>
        <v>1.4729494317997896E-2</v>
      </c>
      <c r="W79" s="245">
        <f>AVERAGE('5.ΤΙΜΕΣ'!M57:M75)</f>
        <v>3.6409947733722927E-3</v>
      </c>
      <c r="X79" s="251">
        <f>AVERAGE('5.ΤΙΜΕΣ'!AE15:AE34)</f>
        <v>6899905.5999999996</v>
      </c>
    </row>
    <row r="80" spans="2:24" x14ac:dyDescent="0.25">
      <c r="B80" s="240"/>
      <c r="C80" s="244">
        <v>43227</v>
      </c>
      <c r="D80" s="247"/>
      <c r="E80" s="247"/>
      <c r="F80" s="245">
        <f>STDEV('5.ΤΙΜΕΣ'!K58:K76)</f>
        <v>1.2942720432803463E-2</v>
      </c>
      <c r="G80" s="245">
        <f>AVERAGE('5.ΤΙΜΕΣ'!K58:K76)</f>
        <v>1.2007725140090347E-3</v>
      </c>
      <c r="H80" s="251">
        <f>AVERAGE('5.ΤΙΜΕΣ'!AC16:AC35)</f>
        <v>636600.4</v>
      </c>
      <c r="J80" s="240"/>
      <c r="K80" s="244">
        <v>43227</v>
      </c>
      <c r="L80" s="247"/>
      <c r="M80" s="247"/>
      <c r="N80" s="245">
        <f>STDEV('5.ΤΙΜΕΣ'!L58:L76)</f>
        <v>2.4403029629409684E-2</v>
      </c>
      <c r="O80" s="245">
        <f>AVERAGE('5.ΤΙΜΕΣ'!L58:L76)</f>
        <v>-7.4655973641876174E-4</v>
      </c>
      <c r="P80" s="251">
        <f>AVERAGE('5.ΤΙΜΕΣ'!AD16:AD35)</f>
        <v>35300.199999999997</v>
      </c>
      <c r="R80" s="240"/>
      <c r="S80" s="244">
        <v>43227</v>
      </c>
      <c r="T80" s="247"/>
      <c r="U80" s="247"/>
      <c r="V80" s="245">
        <f>STDEV('5.ΤΙΜΕΣ'!M58:M76)</f>
        <v>1.4839592466984282E-2</v>
      </c>
      <c r="W80" s="245">
        <f>AVERAGE('5.ΤΙΜΕΣ'!M58:M76)</f>
        <v>3.1678314216371309E-3</v>
      </c>
      <c r="X80" s="251">
        <f>AVERAGE('5.ΤΙΜΕΣ'!AE16:AE35)</f>
        <v>6984014.0999999996</v>
      </c>
    </row>
    <row r="81" spans="2:24" x14ac:dyDescent="0.25">
      <c r="B81" s="240"/>
      <c r="C81" s="244">
        <v>43228</v>
      </c>
      <c r="D81" s="247"/>
      <c r="E81" s="247"/>
      <c r="F81" s="245">
        <f>STDEV('5.ΤΙΜΕΣ'!K59:K77)</f>
        <v>1.1830979711134872E-2</v>
      </c>
      <c r="G81" s="245">
        <f>AVERAGE('5.ΤΙΜΕΣ'!K59:K77)</f>
        <v>-8.5212188806081353E-4</v>
      </c>
      <c r="H81" s="251">
        <f>AVERAGE('5.ΤΙΜΕΣ'!AC17:AC36)</f>
        <v>637881.69999999995</v>
      </c>
      <c r="J81" s="240"/>
      <c r="K81" s="244">
        <v>43228</v>
      </c>
      <c r="L81" s="247"/>
      <c r="M81" s="247"/>
      <c r="N81" s="245">
        <f>STDEV('5.ΤΙΜΕΣ'!L59:L77)</f>
        <v>2.4185081718552364E-2</v>
      </c>
      <c r="O81" s="245">
        <f>AVERAGE('5.ΤΙΜΕΣ'!L59:L77)</f>
        <v>-1.0043135913549936E-17</v>
      </c>
      <c r="P81" s="251">
        <f>AVERAGE('5.ΤΙΜΕΣ'!AD17:AD36)</f>
        <v>34487.949999999997</v>
      </c>
      <c r="R81" s="240"/>
      <c r="S81" s="244">
        <v>43228</v>
      </c>
      <c r="T81" s="247"/>
      <c r="U81" s="247"/>
      <c r="V81" s="245">
        <f>STDEV('5.ΤΙΜΕΣ'!M59:M77)</f>
        <v>1.4521077810697279E-2</v>
      </c>
      <c r="W81" s="245">
        <f>AVERAGE('5.ΤΙΜΕΣ'!M59:M77)</f>
        <v>2.878281407699941E-3</v>
      </c>
      <c r="X81" s="251">
        <f>AVERAGE('5.ΤΙΜΕΣ'!AE17:AE36)</f>
        <v>6940496.2000000002</v>
      </c>
    </row>
    <row r="82" spans="2:24" x14ac:dyDescent="0.25">
      <c r="B82" s="240"/>
      <c r="C82" s="244">
        <v>43229</v>
      </c>
      <c r="D82" s="247"/>
      <c r="E82" s="247"/>
      <c r="F82" s="245">
        <f>STDEV('5.ΤΙΜΕΣ'!K60:K78)</f>
        <v>1.4125791319646773E-2</v>
      </c>
      <c r="G82" s="245">
        <f>AVERAGE('5.ΤΙΜΕΣ'!K60:K78)</f>
        <v>1.1198630761728966E-3</v>
      </c>
      <c r="H82" s="251">
        <f>AVERAGE('5.ΤΙΜΕΣ'!AC18:AC37)</f>
        <v>648553.75</v>
      </c>
      <c r="J82" s="240"/>
      <c r="K82" s="244">
        <v>43229</v>
      </c>
      <c r="L82" s="247"/>
      <c r="M82" s="247"/>
      <c r="N82" s="245">
        <f>STDEV('5.ΤΙΜΕΣ'!L60:L78)</f>
        <v>2.4251850475126714E-2</v>
      </c>
      <c r="O82" s="245">
        <f>AVERAGE('5.ΤΙΜΕΣ'!L60:L78)</f>
        <v>-7.5368704077624486E-4</v>
      </c>
      <c r="P82" s="251">
        <f>AVERAGE('5.ΤΙΜΕΣ'!AD18:AD37)</f>
        <v>35749.599999999999</v>
      </c>
      <c r="R82" s="240"/>
      <c r="S82" s="244">
        <v>43229</v>
      </c>
      <c r="T82" s="327" t="s">
        <v>194</v>
      </c>
      <c r="U82" s="247"/>
      <c r="V82" s="245">
        <f>STDEV('5.ΤΙΜΕΣ'!M60:M78)</f>
        <v>1.5232445667666133E-2</v>
      </c>
      <c r="W82" s="245">
        <f>AVERAGE('5.ΤΙΜΕΣ'!M60:M78)</f>
        <v>2.7921327524702493E-4</v>
      </c>
      <c r="X82" s="251">
        <f>AVERAGE('5.ΤΙΜΕΣ'!AE18:AE37)</f>
        <v>6915994.5</v>
      </c>
    </row>
    <row r="83" spans="2:24" x14ac:dyDescent="0.25">
      <c r="B83" s="240"/>
      <c r="C83" s="244">
        <v>43230</v>
      </c>
      <c r="D83" s="247"/>
      <c r="E83" s="247"/>
      <c r="F83" s="245">
        <f>STDEV('5.ΤΙΜΕΣ'!K61:K79)</f>
        <v>1.3767242002998061E-2</v>
      </c>
      <c r="G83" s="245">
        <f>AVERAGE('5.ΤΙΜΕΣ'!K61:K79)</f>
        <v>1.4202583028480569E-3</v>
      </c>
      <c r="H83" s="251">
        <f>AVERAGE('5.ΤΙΜΕΣ'!AC19:AC38)</f>
        <v>258115.9</v>
      </c>
      <c r="J83" s="240"/>
      <c r="K83" s="244">
        <v>43230</v>
      </c>
      <c r="L83" s="247"/>
      <c r="M83" s="247"/>
      <c r="N83" s="245">
        <f>STDEV('5.ΤΙΜΕΣ'!L61:L79)</f>
        <v>2.431038769955407E-2</v>
      </c>
      <c r="O83" s="245">
        <f>AVERAGE('5.ΤΙΜΕΣ'!L61:L79)</f>
        <v>1.2546270290925745E-4</v>
      </c>
      <c r="P83" s="251">
        <f>AVERAGE('5.ΤΙΜΕΣ'!AD19:AD38)</f>
        <v>35444.400000000001</v>
      </c>
      <c r="R83" s="240"/>
      <c r="S83" s="244">
        <v>43230</v>
      </c>
      <c r="T83" s="247"/>
      <c r="U83" s="247"/>
      <c r="V83" s="245">
        <f>STDEV('5.ΤΙΜΕΣ'!M61:M79)</f>
        <v>1.5517251604636576E-2</v>
      </c>
      <c r="W83" s="245">
        <f>AVERAGE('5.ΤΙΜΕΣ'!M61:M79)</f>
        <v>1.2035889949294535E-3</v>
      </c>
      <c r="X83" s="251">
        <f>AVERAGE('5.ΤΙΜΕΣ'!AE19:AE38)</f>
        <v>6808991.9500000002</v>
      </c>
    </row>
    <row r="84" spans="2:24" x14ac:dyDescent="0.25">
      <c r="B84" s="242"/>
      <c r="C84" s="244">
        <v>43231</v>
      </c>
      <c r="D84" s="247"/>
      <c r="E84" s="247"/>
      <c r="F84" s="245">
        <f>STDEV('5.ΤΙΜΕΣ'!K62:K80)</f>
        <v>1.4119856964296029E-2</v>
      </c>
      <c r="G84" s="245">
        <f>AVERAGE('5.ΤΙΜΕΣ'!K62:K80)</f>
        <v>1.093533049566221E-3</v>
      </c>
      <c r="H84" s="251">
        <f>AVERAGE('5.ΤΙΜΕΣ'!AC20:AC39)</f>
        <v>243253.75</v>
      </c>
      <c r="J84" s="242"/>
      <c r="K84" s="244">
        <v>43231</v>
      </c>
      <c r="L84" s="247"/>
      <c r="M84" s="247"/>
      <c r="N84" s="245">
        <f>STDEV('5.ΤΙΜΕΣ'!L62:L80)</f>
        <v>1.3655525667673633E-2</v>
      </c>
      <c r="O84" s="245">
        <f>AVERAGE('5.ΤΙΜΕΣ'!L62:L80)</f>
        <v>-3.7054547678931262E-3</v>
      </c>
      <c r="P84" s="251">
        <f>AVERAGE('5.ΤΙΜΕΣ'!AD20:AD39)</f>
        <v>36237.15</v>
      </c>
      <c r="R84" s="242"/>
      <c r="S84" s="244">
        <v>43231</v>
      </c>
      <c r="T84" s="247"/>
      <c r="U84" s="247"/>
      <c r="V84" s="245">
        <f>STDEV('5.ΤΙΜΕΣ'!M62:M80)</f>
        <v>1.5854014247142164E-2</v>
      </c>
      <c r="W84" s="245">
        <f>AVERAGE('5.ΤΙΜΕΣ'!M62:M80)</f>
        <v>3.7228504609089459E-4</v>
      </c>
      <c r="X84" s="251">
        <f>AVERAGE('5.ΤΙΜΕΣ'!AE20:AE39)</f>
        <v>6740099.3499999996</v>
      </c>
    </row>
    <row r="86" spans="2:24" ht="60" x14ac:dyDescent="0.25">
      <c r="B86" s="248" t="s">
        <v>38</v>
      </c>
      <c r="C86" s="248" t="s">
        <v>137</v>
      </c>
      <c r="D86" s="243" t="s">
        <v>138</v>
      </c>
      <c r="E86" s="243" t="s">
        <v>139</v>
      </c>
      <c r="F86" s="243" t="s">
        <v>140</v>
      </c>
      <c r="G86" s="243" t="s">
        <v>141</v>
      </c>
      <c r="H86" s="243" t="s">
        <v>142</v>
      </c>
      <c r="J86" s="248" t="s">
        <v>38</v>
      </c>
      <c r="K86" s="248" t="s">
        <v>137</v>
      </c>
      <c r="L86" s="243" t="s">
        <v>138</v>
      </c>
      <c r="M86" s="243" t="s">
        <v>139</v>
      </c>
      <c r="N86" s="243" t="s">
        <v>140</v>
      </c>
      <c r="O86" s="243" t="s">
        <v>141</v>
      </c>
      <c r="P86" s="243" t="s">
        <v>142</v>
      </c>
      <c r="R86" s="248" t="s">
        <v>38</v>
      </c>
      <c r="S86" s="248" t="s">
        <v>137</v>
      </c>
      <c r="T86" s="243" t="s">
        <v>138</v>
      </c>
      <c r="U86" s="243" t="s">
        <v>139</v>
      </c>
      <c r="V86" s="243" t="s">
        <v>140</v>
      </c>
      <c r="W86" s="243" t="s">
        <v>141</v>
      </c>
      <c r="X86" s="243" t="s">
        <v>142</v>
      </c>
    </row>
    <row r="87" spans="2:24" x14ac:dyDescent="0.25">
      <c r="B87" s="241" t="s">
        <v>145</v>
      </c>
      <c r="C87" s="244">
        <v>43206</v>
      </c>
      <c r="D87" s="327" t="s">
        <v>196</v>
      </c>
      <c r="E87" s="247"/>
      <c r="F87" s="245">
        <f>STDEV('5.ΤΙΜΕΣ'!N44:N62)</f>
        <v>1.7167139173888894E-2</v>
      </c>
      <c r="G87" s="245">
        <f>AVERAGE('5.ΤΙΜΕΣ'!N44:N62)</f>
        <v>3.6867907195277209E-3</v>
      </c>
      <c r="H87" s="251">
        <f>AVERAGE('5.ΤΙΜΕΣ'!AF2:AF21)</f>
        <v>1049830.1000000001</v>
      </c>
      <c r="J87" s="241" t="s">
        <v>18</v>
      </c>
      <c r="K87" s="244">
        <v>43206</v>
      </c>
      <c r="L87" s="327"/>
      <c r="M87" s="247"/>
      <c r="N87" s="245">
        <f>STDEV('5.ΤΙΜΕΣ'!O44:O62)</f>
        <v>1.6042026082092875E-2</v>
      </c>
      <c r="O87" s="245">
        <f>AVERAGE('5.ΤΙΜΕΣ'!O44:O62)</f>
        <v>-1.3196651343219061E-3</v>
      </c>
      <c r="P87" s="251">
        <f>AVERAGE('5.ΤΙΜΕΣ'!AG2:AG21)</f>
        <v>531251.25</v>
      </c>
      <c r="R87" s="241" t="s">
        <v>146</v>
      </c>
      <c r="S87" s="244">
        <v>43206</v>
      </c>
      <c r="T87" s="327" t="s">
        <v>193</v>
      </c>
      <c r="U87" s="327" t="s">
        <v>198</v>
      </c>
      <c r="V87" s="245">
        <f>STDEV('5.ΤΙΜΕΣ'!P44:P62)</f>
        <v>1.2520361397384321E-2</v>
      </c>
      <c r="W87" s="245">
        <f>AVERAGE('5.ΤΙΜΕΣ'!P44:P62)</f>
        <v>-1.8046880778227565E-3</v>
      </c>
      <c r="X87" s="251">
        <f>AVERAGE('5.ΤΙΜΕΣ'!AH2:AH21)</f>
        <v>34787.35</v>
      </c>
    </row>
    <row r="88" spans="2:24" x14ac:dyDescent="0.25">
      <c r="B88" s="240"/>
      <c r="C88" s="244">
        <v>43207</v>
      </c>
      <c r="D88" s="247"/>
      <c r="E88" s="247"/>
      <c r="F88" s="245">
        <f>STDEV('5.ΤΙΜΕΣ'!N45:N63)</f>
        <v>2.2204436283338874E-2</v>
      </c>
      <c r="G88" s="245">
        <f>AVERAGE('5.ΤΙΜΕΣ'!N45:N63)</f>
        <v>8.4921261171090937E-4</v>
      </c>
      <c r="H88" s="251">
        <f>AVERAGE('5.ΤΙΜΕΣ'!AF3:AF22)</f>
        <v>1093824.3</v>
      </c>
      <c r="J88" s="240"/>
      <c r="K88" s="244">
        <v>43207</v>
      </c>
      <c r="L88" s="247"/>
      <c r="M88" s="247"/>
      <c r="N88" s="245">
        <f>STDEV('5.ΤΙΜΕΣ'!O45:O63)</f>
        <v>1.591837104107317E-2</v>
      </c>
      <c r="O88" s="245">
        <f>AVERAGE('5.ΤΙΜΕΣ'!O45:O63)</f>
        <v>-8.1600981768239719E-4</v>
      </c>
      <c r="P88" s="251">
        <f>AVERAGE('5.ΤΙΜΕΣ'!AG3:AG22)</f>
        <v>524170.1</v>
      </c>
      <c r="R88" s="240"/>
      <c r="S88" s="244">
        <v>43207</v>
      </c>
      <c r="T88" s="247"/>
      <c r="U88" s="247"/>
      <c r="V88" s="245">
        <f>STDEV('5.ΤΙΜΕΣ'!P45:P63)</f>
        <v>1.2161245374539968E-2</v>
      </c>
      <c r="W88" s="245">
        <f>AVERAGE('5.ΤΙΜΕΣ'!P45:P63)</f>
        <v>-1.0602403206561911E-3</v>
      </c>
      <c r="X88" s="251">
        <f>AVERAGE('5.ΤΙΜΕΣ'!AH3:AH22)</f>
        <v>32123.65</v>
      </c>
    </row>
    <row r="89" spans="2:24" x14ac:dyDescent="0.25">
      <c r="B89" s="240"/>
      <c r="C89" s="244">
        <v>43208</v>
      </c>
      <c r="D89" s="247"/>
      <c r="E89" s="247"/>
      <c r="F89" s="245">
        <f>STDEV('5.ΤΙΜΕΣ'!N46:N64)</f>
        <v>2.1841053083887615E-2</v>
      </c>
      <c r="G89" s="245">
        <f>AVERAGE('5.ΤΙΜΕΣ'!N46:N64)</f>
        <v>1.824319987624569E-4</v>
      </c>
      <c r="H89" s="251">
        <f>AVERAGE('5.ΤΙΜΕΣ'!AF4:AF23)</f>
        <v>1009299.15</v>
      </c>
      <c r="J89" s="240"/>
      <c r="K89" s="244">
        <v>43208</v>
      </c>
      <c r="L89" s="247"/>
      <c r="M89" s="247"/>
      <c r="N89" s="245">
        <f>STDEV('5.ΤΙΜΕΣ'!O46:O64)</f>
        <v>1.6000751182220517E-2</v>
      </c>
      <c r="O89" s="245">
        <f>AVERAGE('5.ΤΙΜΕΣ'!O46:O64)</f>
        <v>-7.0647475432320753E-4</v>
      </c>
      <c r="P89" s="251">
        <f>AVERAGE('5.ΤΙΜΕΣ'!AG4:AG23)</f>
        <v>527232.44999999995</v>
      </c>
      <c r="R89" s="240"/>
      <c r="S89" s="244">
        <v>43208</v>
      </c>
      <c r="T89" s="247"/>
      <c r="U89" s="247"/>
      <c r="V89" s="245">
        <f>STDEV('5.ΤΙΜΕΣ'!P46:P64)</f>
        <v>1.2313779270433697E-2</v>
      </c>
      <c r="W89" s="245">
        <f>AVERAGE('5.ΤΙΜΕΣ'!P46:P64)</f>
        <v>-8.9970701891053863E-4</v>
      </c>
      <c r="X89" s="251">
        <f>AVERAGE('5.ΤΙΜΕΣ'!AH4:AH23)</f>
        <v>30416.05</v>
      </c>
    </row>
    <row r="90" spans="2:24" x14ac:dyDescent="0.25">
      <c r="B90" s="240"/>
      <c r="C90" s="244">
        <v>43209</v>
      </c>
      <c r="D90" s="247"/>
      <c r="E90" s="247"/>
      <c r="F90" s="245">
        <f>STDEV('5.ΤΙΜΕΣ'!N47:N65)</f>
        <v>2.1968436313115292E-2</v>
      </c>
      <c r="G90" s="245">
        <f>AVERAGE('5.ΤΙΜΕΣ'!N47:N65)</f>
        <v>-1.4711841570021409E-4</v>
      </c>
      <c r="H90" s="251">
        <f>AVERAGE('5.ΤΙΜΕΣ'!AF5:AF24)</f>
        <v>925322.1</v>
      </c>
      <c r="J90" s="240"/>
      <c r="K90" s="244">
        <v>43209</v>
      </c>
      <c r="L90" s="247"/>
      <c r="M90" s="247"/>
      <c r="N90" s="245">
        <f>STDEV('5.ΤΙΜΕΣ'!O47:O65)</f>
        <v>1.6002115890854048E-2</v>
      </c>
      <c r="O90" s="245">
        <f>AVERAGE('5.ΤΙΜΕΣ'!O47:O65)</f>
        <v>-7.1056248520540253E-4</v>
      </c>
      <c r="P90" s="251">
        <f>AVERAGE('5.ΤΙΜΕΣ'!AG5:AG24)</f>
        <v>521504.35</v>
      </c>
      <c r="R90" s="240"/>
      <c r="S90" s="244">
        <v>43209</v>
      </c>
      <c r="T90" s="247"/>
      <c r="U90" s="247"/>
      <c r="V90" s="245">
        <f>STDEV('5.ΤΙΜΕΣ'!P47:P65)</f>
        <v>1.2001319292134367E-2</v>
      </c>
      <c r="W90" s="245">
        <f>AVERAGE('5.ΤΙΜΕΣ'!P47:P65)</f>
        <v>-1.3400560104354336E-3</v>
      </c>
      <c r="X90" s="251">
        <f>AVERAGE('5.ΤΙΜΕΣ'!AH5:AH24)</f>
        <v>28144.9</v>
      </c>
    </row>
    <row r="91" spans="2:24" x14ac:dyDescent="0.25">
      <c r="B91" s="240"/>
      <c r="C91" s="244">
        <v>43210</v>
      </c>
      <c r="D91" s="247"/>
      <c r="E91" s="247"/>
      <c r="F91" s="245">
        <f>STDEV('5.ΤΙΜΕΣ'!N48:N66)</f>
        <v>2.1968834061086406E-2</v>
      </c>
      <c r="G91" s="245">
        <f>AVERAGE('5.ΤΙΜΕΣ'!N48:N66)</f>
        <v>7.355917192833514E-5</v>
      </c>
      <c r="H91" s="251">
        <f>AVERAGE('5.ΤΙΜΕΣ'!AF6:AF25)</f>
        <v>849239.15</v>
      </c>
      <c r="J91" s="240"/>
      <c r="K91" s="244">
        <v>43210</v>
      </c>
      <c r="L91" s="247"/>
      <c r="M91" s="247"/>
      <c r="N91" s="245">
        <f>STDEV('5.ΤΙΜΕΣ'!O48:O66)</f>
        <v>1.609135774377754E-2</v>
      </c>
      <c r="O91" s="245">
        <f>AVERAGE('5.ΤΙΜΕΣ'!O48:O66)</f>
        <v>-1.4253136106668902E-3</v>
      </c>
      <c r="P91" s="251">
        <f>AVERAGE('5.ΤΙΜΕΣ'!AG6:AG25)</f>
        <v>446558.2</v>
      </c>
      <c r="R91" s="240"/>
      <c r="S91" s="244">
        <v>43210</v>
      </c>
      <c r="T91" s="247"/>
      <c r="U91" s="247"/>
      <c r="V91" s="245">
        <f>STDEV('5.ΤΙΜΕΣ'!P48:P66)</f>
        <v>9.2460357876742935E-3</v>
      </c>
      <c r="W91" s="245">
        <f>AVERAGE('5.ΤΙΜΕΣ'!P48:P66)</f>
        <v>-6.1171827837076879E-18</v>
      </c>
      <c r="X91" s="251">
        <f>AVERAGE('5.ΤΙΜΕΣ'!AH6:AH25)</f>
        <v>26537.599999999999</v>
      </c>
    </row>
    <row r="92" spans="2:24" x14ac:dyDescent="0.25">
      <c r="B92" s="240"/>
      <c r="C92" s="244">
        <v>43213</v>
      </c>
      <c r="D92" s="247"/>
      <c r="E92" s="247"/>
      <c r="F92" s="245">
        <f>STDEV('5.ΤΙΜΕΣ'!N49:N67)</f>
        <v>2.1816612773419952E-2</v>
      </c>
      <c r="G92" s="245">
        <f>AVERAGE('5.ΤΙΜΕΣ'!N49:N67)</f>
        <v>3.5329579753977836E-4</v>
      </c>
      <c r="H92" s="251">
        <f>AVERAGE('5.ΤΙΜΕΣ'!AF7:AF26)</f>
        <v>954471.65</v>
      </c>
      <c r="J92" s="240"/>
      <c r="K92" s="244">
        <v>43213</v>
      </c>
      <c r="L92" s="247"/>
      <c r="M92" s="247"/>
      <c r="N92" s="245">
        <f>STDEV('5.ΤΙΜΕΣ'!O49:O67)</f>
        <v>1.590596061242449E-2</v>
      </c>
      <c r="O92" s="245">
        <f>AVERAGE('5.ΤΙΜΕΣ'!O49:O67)</f>
        <v>-8.1918508111114422E-4</v>
      </c>
      <c r="P92" s="251">
        <f>AVERAGE('5.ΤΙΜΕΣ'!AG7:AG26)</f>
        <v>472541.7</v>
      </c>
      <c r="R92" s="240"/>
      <c r="S92" s="244">
        <v>43213</v>
      </c>
      <c r="T92" s="247"/>
      <c r="U92" s="247"/>
      <c r="V92" s="245">
        <f>STDEV('5.ΤΙΜΕΣ'!P49:P67)</f>
        <v>9.1403758483353231E-3</v>
      </c>
      <c r="W92" s="245">
        <f>AVERAGE('5.ΤΙΜΕΣ'!P49:P67)</f>
        <v>-3.033528798289604E-4</v>
      </c>
      <c r="X92" s="251">
        <f>AVERAGE('5.ΤΙΜΕΣ'!AH7:AH26)</f>
        <v>25460.3</v>
      </c>
    </row>
    <row r="93" spans="2:24" x14ac:dyDescent="0.25">
      <c r="B93" s="240"/>
      <c r="C93" s="244">
        <v>43214</v>
      </c>
      <c r="D93" s="247"/>
      <c r="E93" s="247"/>
      <c r="F93" s="245">
        <f>STDEV('5.ΤΙΜΕΣ'!N50:N68)</f>
        <v>2.1697879223697213E-2</v>
      </c>
      <c r="G93" s="245">
        <f>AVERAGE('5.ΤΙΜΕΣ'!N50:N68)</f>
        <v>6.0065221324974894E-4</v>
      </c>
      <c r="H93" s="251">
        <f>AVERAGE('5.ΤΙΜΕΣ'!AF8:AF27)</f>
        <v>955337.9</v>
      </c>
      <c r="J93" s="240"/>
      <c r="K93" s="244">
        <v>43214</v>
      </c>
      <c r="L93" s="247"/>
      <c r="M93" s="247"/>
      <c r="N93" s="245">
        <f>STDEV('5.ΤΙΜΕΣ'!O50:O68)</f>
        <v>1.5893599758771495E-2</v>
      </c>
      <c r="O93" s="245">
        <f>AVERAGE('5.ΤΙΜΕΣ'!O50:O68)</f>
        <v>-9.2069249723775886E-4</v>
      </c>
      <c r="P93" s="251">
        <f>AVERAGE('5.ΤΙΜΕΣ'!AG8:AG27)</f>
        <v>470791.45</v>
      </c>
      <c r="R93" s="240"/>
      <c r="S93" s="244">
        <v>43214</v>
      </c>
      <c r="T93" s="247"/>
      <c r="U93" s="247"/>
      <c r="V93" s="245">
        <f>STDEV('5.ΤΙΜΕΣ'!P50:P68)</f>
        <v>9.1591388648200357E-3</v>
      </c>
      <c r="W93" s="245">
        <f>AVERAGE('5.ΤΙΜΕΣ'!P50:P68)</f>
        <v>-4.5568751279550851E-4</v>
      </c>
      <c r="X93" s="251">
        <f>AVERAGE('5.ΤΙΜΕΣ'!AH8:AH27)</f>
        <v>24584.799999999999</v>
      </c>
    </row>
    <row r="94" spans="2:24" x14ac:dyDescent="0.25">
      <c r="B94" s="240"/>
      <c r="C94" s="244">
        <v>43215</v>
      </c>
      <c r="D94" s="247"/>
      <c r="E94" s="247"/>
      <c r="F94" s="245">
        <f>STDEV('5.ΤΙΜΕΣ'!N51:N69)</f>
        <v>2.1595401448214865E-2</v>
      </c>
      <c r="G94" s="245">
        <f>AVERAGE('5.ΤΙΜΕΣ'!N51:N69)</f>
        <v>3.9007171945486881E-4</v>
      </c>
      <c r="H94" s="251">
        <f>AVERAGE('5.ΤΙΜΕΣ'!AF9:AF28)</f>
        <v>988860.35</v>
      </c>
      <c r="J94" s="240"/>
      <c r="K94" s="244">
        <v>43215</v>
      </c>
      <c r="L94" s="247"/>
      <c r="M94" s="247"/>
      <c r="N94" s="245">
        <f>STDEV('5.ΤΙΜΕΣ'!O51:O69)</f>
        <v>1.5378579078611048E-2</v>
      </c>
      <c r="O94" s="245">
        <f>AVERAGE('5.ΤΙΜΕΣ'!O51:O69)</f>
        <v>-4.0172543654199745E-18</v>
      </c>
      <c r="P94" s="251">
        <f>AVERAGE('5.ΤΙΜΕΣ'!AG9:AG28)</f>
        <v>470078.75</v>
      </c>
      <c r="R94" s="240"/>
      <c r="S94" s="244">
        <v>43215</v>
      </c>
      <c r="T94" s="247"/>
      <c r="U94" s="247"/>
      <c r="V94" s="245">
        <f>STDEV('5.ΤΙΜΕΣ'!P51:P69)</f>
        <v>8.8498397797825475E-3</v>
      </c>
      <c r="W94" s="245">
        <f>AVERAGE('5.ΤΙΜΕΣ'!P51:P69)</f>
        <v>4.5700645123478183E-4</v>
      </c>
      <c r="X94" s="251">
        <f>AVERAGE('5.ΤΙΜΕΣ'!AH9:AH28)</f>
        <v>21672.2</v>
      </c>
    </row>
    <row r="95" spans="2:24" x14ac:dyDescent="0.25">
      <c r="B95" s="240"/>
      <c r="C95" s="244">
        <v>43216</v>
      </c>
      <c r="D95" s="247"/>
      <c r="E95" s="247"/>
      <c r="F95" s="245">
        <f>STDEV('5.ΤΙΜΕΣ'!N52:N70)</f>
        <v>2.2330223182927177E-2</v>
      </c>
      <c r="G95" s="245">
        <f>AVERAGE('5.ΤΙΜΕΣ'!N52:N70)</f>
        <v>-1.2380058345890991E-3</v>
      </c>
      <c r="H95" s="251">
        <f>AVERAGE('5.ΤΙΜΕΣ'!AF10:AF29)</f>
        <v>948960.3</v>
      </c>
      <c r="J95" s="240"/>
      <c r="K95" s="244">
        <v>43216</v>
      </c>
      <c r="L95" s="247"/>
      <c r="M95" s="247"/>
      <c r="N95" s="245">
        <f>STDEV('5.ΤΙΜΕΣ'!O52:O70)</f>
        <v>1.5395997449742127E-2</v>
      </c>
      <c r="O95" s="245">
        <f>AVERAGE('5.ΤΙΜΕΣ'!O52:O70)</f>
        <v>3.0929518363078615E-4</v>
      </c>
      <c r="P95" s="251">
        <f>AVERAGE('5.ΤΙΜΕΣ'!AG10:AG29)</f>
        <v>462177.8</v>
      </c>
      <c r="R95" s="240"/>
      <c r="S95" s="244">
        <v>43216</v>
      </c>
      <c r="T95" s="247"/>
      <c r="U95" s="247"/>
      <c r="V95" s="245">
        <f>STDEV('5.ΤΙΜΕΣ'!P52:P70)</f>
        <v>9.2433032420029745E-3</v>
      </c>
      <c r="W95" s="245">
        <f>AVERAGE('5.ΤΙΜΕΣ'!P52:P70)</f>
        <v>-7.6389699390810894E-4</v>
      </c>
      <c r="X95" s="251">
        <f>AVERAGE('5.ΤΙΜΕΣ'!AH10:AH29)</f>
        <v>20953.05</v>
      </c>
    </row>
    <row r="96" spans="2:24" x14ac:dyDescent="0.25">
      <c r="B96" s="240"/>
      <c r="C96" s="244">
        <v>43217</v>
      </c>
      <c r="D96" s="247"/>
      <c r="E96" s="247"/>
      <c r="F96" s="245">
        <f>STDEV('5.ΤΙΜΕΣ'!N53:N71)</f>
        <v>2.2483724974742464E-2</v>
      </c>
      <c r="G96" s="245">
        <f>AVERAGE('5.ΤΙΜΕΣ'!N53:N71)</f>
        <v>-8.5642237411659016E-4</v>
      </c>
      <c r="H96" s="251">
        <f>AVERAGE('5.ΤΙΜΕΣ'!AF11:AF30)</f>
        <v>850958.55</v>
      </c>
      <c r="J96" s="240"/>
      <c r="K96" s="244">
        <v>43217</v>
      </c>
      <c r="L96" s="247"/>
      <c r="M96" s="247"/>
      <c r="N96" s="245">
        <f>STDEV('5.ΤΙΜΕΣ'!O53:O71)</f>
        <v>1.5232514652782879E-2</v>
      </c>
      <c r="O96" s="245">
        <f>AVERAGE('5.ΤΙΜΕΣ'!O53:O71)</f>
        <v>-1.0249580444187134E-4</v>
      </c>
      <c r="P96" s="251">
        <f>AVERAGE('5.ΤΙΜΕΣ'!AG11:AG30)</f>
        <v>481776.75</v>
      </c>
      <c r="R96" s="240"/>
      <c r="S96" s="244">
        <v>43217</v>
      </c>
      <c r="T96" s="247"/>
      <c r="U96" s="247"/>
      <c r="V96" s="245">
        <f>STDEV('5.ΤΙΜΕΣ'!P53:P71)</f>
        <v>8.2017725903254825E-3</v>
      </c>
      <c r="W96" s="245">
        <f>AVERAGE('5.ΤΙΜΕΣ'!P53:P71)</f>
        <v>-1.5502685419771758E-4</v>
      </c>
      <c r="X96" s="251">
        <f>AVERAGE('5.ΤΙΜΕΣ'!AH11:AH30)</f>
        <v>20292.45</v>
      </c>
    </row>
    <row r="97" spans="2:24" x14ac:dyDescent="0.25">
      <c r="B97" s="240"/>
      <c r="C97" s="244">
        <v>43220</v>
      </c>
      <c r="D97" s="247"/>
      <c r="E97" s="247"/>
      <c r="F97" s="245">
        <f>STDEV('5.ΤΙΜΕΣ'!N54:N72)</f>
        <v>2.2381060695907742E-2</v>
      </c>
      <c r="G97" s="245">
        <f>AVERAGE('5.ΤΙΜΕΣ'!N54:N72)</f>
        <v>-1.3922054607296227E-3</v>
      </c>
      <c r="H97" s="251">
        <f>AVERAGE('5.ΤΙΜΕΣ'!AF12:AF31)</f>
        <v>870709.1</v>
      </c>
      <c r="J97" s="240"/>
      <c r="K97" s="244">
        <v>43220</v>
      </c>
      <c r="L97" s="327" t="s">
        <v>194</v>
      </c>
      <c r="M97" s="247"/>
      <c r="N97" s="245">
        <f>STDEV('5.ΤΙΜΕΣ'!O54:O72)</f>
        <v>1.51167690538331E-2</v>
      </c>
      <c r="O97" s="245">
        <f>AVERAGE('5.ΤΙΜΕΣ'!O54:O72)</f>
        <v>-6.131903799986931E-4</v>
      </c>
      <c r="P97" s="251">
        <f>AVERAGE('5.ΤΙΜΕΣ'!AG12:AG31)</f>
        <v>503456.45</v>
      </c>
      <c r="R97" s="240"/>
      <c r="S97" s="244">
        <v>43220</v>
      </c>
      <c r="T97" s="247"/>
      <c r="U97" s="247"/>
      <c r="V97" s="245">
        <f>STDEV('5.ΤΙΜΕΣ'!P54:P72)</f>
        <v>8.3227787058976089E-3</v>
      </c>
      <c r="W97" s="245">
        <f>AVERAGE('5.ΤΙΜΕΣ'!P54:P72)</f>
        <v>6.1920218839929206E-4</v>
      </c>
      <c r="X97" s="251">
        <f>AVERAGE('5.ΤΙΜΕΣ'!AH12:AH31)</f>
        <v>18420.849999999999</v>
      </c>
    </row>
    <row r="98" spans="2:24" x14ac:dyDescent="0.25">
      <c r="B98" s="240"/>
      <c r="C98" s="244">
        <v>43222</v>
      </c>
      <c r="D98" s="247"/>
      <c r="E98" s="247"/>
      <c r="F98" s="245">
        <f>STDEV('5.ΤΙΜΕΣ'!N55:N73)</f>
        <v>2.1341482039304496E-2</v>
      </c>
      <c r="G98" s="245">
        <f>AVERAGE('5.ΤΙΜΕΣ'!N55:N73)</f>
        <v>-2.9349249746554785E-3</v>
      </c>
      <c r="H98" s="251">
        <f>AVERAGE('5.ΤΙΜΕΣ'!AF13:AF32)</f>
        <v>912794.95</v>
      </c>
      <c r="J98" s="240"/>
      <c r="K98" s="244">
        <v>43222</v>
      </c>
      <c r="L98" s="247"/>
      <c r="M98" s="247"/>
      <c r="N98" s="245">
        <f>STDEV('5.ΤΙΜΕΣ'!O55:O73)</f>
        <v>1.5096526816696062E-2</v>
      </c>
      <c r="O98" s="245">
        <f>AVERAGE('5.ΤΙΜΕΣ'!O55:O73)</f>
        <v>-4.0958633905552447E-4</v>
      </c>
      <c r="P98" s="251">
        <f>AVERAGE('5.ΤΙΜΕΣ'!AG13:AG32)</f>
        <v>520315.45</v>
      </c>
      <c r="R98" s="240"/>
      <c r="S98" s="244">
        <v>43222</v>
      </c>
      <c r="T98" s="247"/>
      <c r="U98" s="247"/>
      <c r="V98" s="245">
        <f>STDEV('5.ΤΙΜΕΣ'!P55:P73)</f>
        <v>9.7886204577901439E-3</v>
      </c>
      <c r="W98" s="245">
        <f>AVERAGE('5.ΤΙΜΕΣ'!P55:P73)</f>
        <v>1.8361715263389875E-3</v>
      </c>
      <c r="X98" s="251">
        <f>AVERAGE('5.ΤΙΜΕΣ'!AH13:AH32)</f>
        <v>18997.650000000001</v>
      </c>
    </row>
    <row r="99" spans="2:24" x14ac:dyDescent="0.25">
      <c r="B99" s="240"/>
      <c r="C99" s="244">
        <v>43223</v>
      </c>
      <c r="D99" s="247"/>
      <c r="E99" s="247"/>
      <c r="F99" s="245">
        <f>STDEV('5.ΤΙΜΕΣ'!N56:N74)</f>
        <v>2.110635638060087E-2</v>
      </c>
      <c r="G99" s="245">
        <f>AVERAGE('5.ΤΙΜΕΣ'!N56:N74)</f>
        <v>-3.306451890634486E-3</v>
      </c>
      <c r="H99" s="251">
        <f>AVERAGE('5.ΤΙΜΕΣ'!AF14:AF33)</f>
        <v>879368.5</v>
      </c>
      <c r="J99" s="240"/>
      <c r="K99" s="244">
        <v>43223</v>
      </c>
      <c r="L99" s="247"/>
      <c r="M99" s="247"/>
      <c r="N99" s="245">
        <f>STDEV('5.ΤΙΜΕΣ'!O56:O74)</f>
        <v>1.3594777778463331E-2</v>
      </c>
      <c r="O99" s="245">
        <f>AVERAGE('5.ΤΙΜΕΣ'!O56:O74)</f>
        <v>2.7788518719458286E-3</v>
      </c>
      <c r="P99" s="251">
        <f>AVERAGE('5.ΤΙΜΕΣ'!AG14:AG33)</f>
        <v>543795.65</v>
      </c>
      <c r="R99" s="240"/>
      <c r="S99" s="244">
        <v>43223</v>
      </c>
      <c r="T99" s="247"/>
      <c r="U99" s="247"/>
      <c r="V99" s="245">
        <f>STDEV('5.ΤΙΜΕΣ'!P56:P74)</f>
        <v>9.7130328600275682E-3</v>
      </c>
      <c r="W99" s="245">
        <f>AVERAGE('5.ΤΙΜΕΣ'!P56:P74)</f>
        <v>2.5977314194785594E-3</v>
      </c>
      <c r="X99" s="251">
        <f>AVERAGE('5.ΤΙΜΕΣ'!AH14:AH33)</f>
        <v>19896.900000000001</v>
      </c>
    </row>
    <row r="100" spans="2:24" x14ac:dyDescent="0.25">
      <c r="B100" s="240"/>
      <c r="C100" s="244">
        <v>43224</v>
      </c>
      <c r="D100" s="247"/>
      <c r="E100" s="247"/>
      <c r="F100" s="245">
        <f>STDEV('5.ΤΙΜΕΣ'!N57:N75)</f>
        <v>2.0933247761654589E-2</v>
      </c>
      <c r="G100" s="245">
        <f>AVERAGE('5.ΤΙΜΕΣ'!N57:N75)</f>
        <v>-4.2142288229155278E-3</v>
      </c>
      <c r="H100" s="251">
        <f>AVERAGE('5.ΤΙΜΕΣ'!AF15:AF34)</f>
        <v>859141.9</v>
      </c>
      <c r="J100" s="240"/>
      <c r="K100" s="244">
        <v>43224</v>
      </c>
      <c r="L100" s="247"/>
      <c r="M100" s="247"/>
      <c r="N100" s="245">
        <f>STDEV('5.ΤΙΜΕΣ'!O57:O75)</f>
        <v>1.431205901906522E-2</v>
      </c>
      <c r="O100" s="245">
        <f>AVERAGE('5.ΤΙΜΕΣ'!O57:O75)</f>
        <v>2.1911254460954543E-3</v>
      </c>
      <c r="P100" s="251">
        <f>AVERAGE('5.ΤΙΜΕΣ'!AG15:AG34)</f>
        <v>566301.25</v>
      </c>
      <c r="R100" s="240"/>
      <c r="S100" s="244">
        <v>43224</v>
      </c>
      <c r="T100" s="247"/>
      <c r="U100" s="247"/>
      <c r="V100" s="245">
        <f>STDEV('5.ΤΙΜΕΣ'!P57:P75)</f>
        <v>9.8554964425209522E-3</v>
      </c>
      <c r="W100" s="245">
        <f>AVERAGE('5.ΤΙΜΕΣ'!P57:P75)</f>
        <v>2.4627453424610041E-3</v>
      </c>
      <c r="X100" s="251">
        <f>AVERAGE('5.ΤΙΜΕΣ'!AH15:AH34)</f>
        <v>19883.75</v>
      </c>
    </row>
    <row r="101" spans="2:24" x14ac:dyDescent="0.25">
      <c r="B101" s="240"/>
      <c r="C101" s="244">
        <v>43227</v>
      </c>
      <c r="D101" s="247"/>
      <c r="E101" s="247"/>
      <c r="F101" s="245">
        <f>STDEV('5.ΤΙΜΕΣ'!N58:N76)</f>
        <v>2.0976713489236957E-2</v>
      </c>
      <c r="G101" s="245">
        <f>AVERAGE('5.ΤΙΜΕΣ'!N58:N76)</f>
        <v>-3.7141415875875002E-3</v>
      </c>
      <c r="H101" s="251">
        <f>AVERAGE('5.ΤΙΜΕΣ'!AF16:AF35)</f>
        <v>840647.45</v>
      </c>
      <c r="J101" s="240"/>
      <c r="K101" s="244">
        <v>43227</v>
      </c>
      <c r="L101" s="247"/>
      <c r="M101" s="247"/>
      <c r="N101" s="245">
        <f>STDEV('5.ΤΙΜΕΣ'!O58:O76)</f>
        <v>1.4184822319544379E-2</v>
      </c>
      <c r="O101" s="245">
        <f>AVERAGE('5.ΤΙΜΕΣ'!O58:O76)</f>
        <v>2.320806308696014E-3</v>
      </c>
      <c r="P101" s="251">
        <f>AVERAGE('5.ΤΙΜΕΣ'!AG16:AG35)</f>
        <v>569629.85</v>
      </c>
      <c r="R101" s="240"/>
      <c r="S101" s="244">
        <v>43227</v>
      </c>
      <c r="T101" s="247"/>
      <c r="U101" s="247"/>
      <c r="V101" s="245">
        <f>STDEV('5.ΤΙΜΕΣ'!P58:P76)</f>
        <v>1.0581339236894329E-2</v>
      </c>
      <c r="W101" s="245">
        <f>AVERAGE('5.ΤΙΜΕΣ'!P58:P76)</f>
        <v>1.7054433712978695E-3</v>
      </c>
      <c r="X101" s="251">
        <f>AVERAGE('5.ΤΙΜΕΣ'!AH16:AH35)</f>
        <v>20867.599999999999</v>
      </c>
    </row>
    <row r="102" spans="2:24" x14ac:dyDescent="0.25">
      <c r="B102" s="240"/>
      <c r="C102" s="244">
        <v>43228</v>
      </c>
      <c r="D102" s="247"/>
      <c r="E102" s="247"/>
      <c r="F102" s="245">
        <f>STDEV('5.ΤΙΜΕΣ'!N59:N77)</f>
        <v>2.081611018705757E-2</v>
      </c>
      <c r="G102" s="245">
        <f>AVERAGE('5.ΤΙΜΕΣ'!N59:N77)</f>
        <v>-3.9713543505176911E-3</v>
      </c>
      <c r="H102" s="251">
        <f>AVERAGE('5.ΤΙΜΕΣ'!AF17:AF36)</f>
        <v>848914</v>
      </c>
      <c r="J102" s="240"/>
      <c r="K102" s="244">
        <v>43228</v>
      </c>
      <c r="L102" s="247"/>
      <c r="M102" s="247"/>
      <c r="N102" s="245">
        <f>STDEV('5.ΤΙΜΕΣ'!O59:O77)</f>
        <v>1.2486228114875144E-2</v>
      </c>
      <c r="O102" s="245">
        <f>AVERAGE('5.ΤΙΜΕΣ'!O59:O77)</f>
        <v>9.3339236525097347E-4</v>
      </c>
      <c r="P102" s="251">
        <f>AVERAGE('5.ΤΙΜΕΣ'!AG17:AG36)</f>
        <v>561192</v>
      </c>
      <c r="R102" s="240"/>
      <c r="S102" s="244">
        <v>43228</v>
      </c>
      <c r="T102" s="247"/>
      <c r="U102" s="247"/>
      <c r="V102" s="245">
        <f>STDEV('5.ΤΙΜΕΣ'!P59:P77)</f>
        <v>9.7645737799104734E-3</v>
      </c>
      <c r="W102" s="245">
        <f>AVERAGE('5.ΤΙΜΕΣ'!P59:P77)</f>
        <v>1.5411893574149933E-4</v>
      </c>
      <c r="X102" s="251">
        <f>AVERAGE('5.ΤΙΜΕΣ'!AH17:AH36)</f>
        <v>22751.75</v>
      </c>
    </row>
    <row r="103" spans="2:24" x14ac:dyDescent="0.25">
      <c r="B103" s="240"/>
      <c r="C103" s="244">
        <v>43229</v>
      </c>
      <c r="D103" s="247"/>
      <c r="E103" s="247"/>
      <c r="F103" s="245">
        <f>STDEV('5.ΤΙΜΕΣ'!N60:N78)</f>
        <v>2.1228414746225974E-2</v>
      </c>
      <c r="G103" s="245">
        <f>AVERAGE('5.ΤΙΜΕΣ'!N60:N78)</f>
        <v>-2.6996470730289717E-3</v>
      </c>
      <c r="H103" s="251">
        <f>AVERAGE('5.ΤΙΜΕΣ'!AF18:AF37)</f>
        <v>924511.5</v>
      </c>
      <c r="J103" s="240"/>
      <c r="K103" s="244">
        <v>43229</v>
      </c>
      <c r="L103" s="247"/>
      <c r="M103" s="247"/>
      <c r="N103" s="245">
        <f>STDEV('5.ΤΙΜΕΣ'!O60:O78)</f>
        <v>1.1247977658691141E-2</v>
      </c>
      <c r="O103" s="245">
        <f>AVERAGE('5.ΤΙΜΕΣ'!O60:O78)</f>
        <v>-5.1348289186131386E-4</v>
      </c>
      <c r="P103" s="251">
        <f>AVERAGE('5.ΤΙΜΕΣ'!AG18:AG37)</f>
        <v>574781</v>
      </c>
      <c r="R103" s="240"/>
      <c r="S103" s="244">
        <v>43229</v>
      </c>
      <c r="T103" s="247"/>
      <c r="U103" s="247"/>
      <c r="V103" s="245">
        <f>STDEV('5.ΤΙΜΕΣ'!P60:P78)</f>
        <v>1.0123267863082305E-2</v>
      </c>
      <c r="W103" s="245">
        <f>AVERAGE('5.ΤΙΜΕΣ'!P60:P78)</f>
        <v>-3.1051169090463393E-4</v>
      </c>
      <c r="X103" s="251">
        <f>AVERAGE('5.ΤΙΜΕΣ'!AH18:AH37)</f>
        <v>25789.7</v>
      </c>
    </row>
    <row r="104" spans="2:24" x14ac:dyDescent="0.25">
      <c r="B104" s="240"/>
      <c r="C104" s="244">
        <v>43230</v>
      </c>
      <c r="D104" s="326" t="s">
        <v>197</v>
      </c>
      <c r="E104" s="247"/>
      <c r="F104" s="245">
        <f>STDEV('5.ΤΙΜΕΣ'!N61:N79)</f>
        <v>2.0766904725960579E-2</v>
      </c>
      <c r="G104" s="245">
        <f>AVERAGE('5.ΤΙΜΕΣ'!N61:N79)</f>
        <v>-2.2462494756263583E-3</v>
      </c>
      <c r="H104" s="251">
        <f>AVERAGE('5.ΤΙΜΕΣ'!AF19:AF38)</f>
        <v>896768.55</v>
      </c>
      <c r="J104" s="240"/>
      <c r="K104" s="244">
        <v>43230</v>
      </c>
      <c r="L104" s="324" t="s">
        <v>199</v>
      </c>
      <c r="M104" s="247"/>
      <c r="N104" s="245">
        <f>STDEV('5.ΤΙΜΕΣ'!O61:O79)</f>
        <v>9.7650180359124608E-3</v>
      </c>
      <c r="O104" s="245">
        <f>AVERAGE('5.ΤΙΜΕΣ'!O61:O79)</f>
        <v>7.2739766413852853E-4</v>
      </c>
      <c r="P104" s="251">
        <f>AVERAGE('5.ΤΙΜΕΣ'!AG19:AG38)</f>
        <v>580058.75</v>
      </c>
      <c r="R104" s="240"/>
      <c r="S104" s="244">
        <v>43230</v>
      </c>
      <c r="T104" s="247"/>
      <c r="U104" s="247"/>
      <c r="V104" s="245">
        <f>STDEV('5.ΤΙΜΕΣ'!P61:P79)</f>
        <v>1.0103207706038432E-2</v>
      </c>
      <c r="W104" s="245">
        <f>AVERAGE('5.ΤΙΜΕΣ'!P61:P79)</f>
        <v>-1.5548483670690795E-4</v>
      </c>
      <c r="X104" s="251">
        <f>AVERAGE('5.ΤΙΜΕΣ'!AH19:AH38)</f>
        <v>26707</v>
      </c>
    </row>
    <row r="105" spans="2:24" x14ac:dyDescent="0.25">
      <c r="B105" s="242"/>
      <c r="C105" s="244">
        <v>43231</v>
      </c>
      <c r="D105" s="247"/>
      <c r="E105" s="247"/>
      <c r="F105" s="245">
        <f>STDEV('5.ΤΙΜΕΣ'!N62:N80)</f>
        <v>2.1452269869452555E-2</v>
      </c>
      <c r="G105" s="245">
        <f>AVERAGE('5.ΤΙΜΕΣ'!N62:N80)</f>
        <v>-5.8520774079120423E-4</v>
      </c>
      <c r="H105" s="251">
        <f>AVERAGE('5.ΤΙΜΕΣ'!AF20:AF39)</f>
        <v>879098.9</v>
      </c>
      <c r="J105" s="242"/>
      <c r="K105" s="244">
        <v>43231</v>
      </c>
      <c r="L105" s="247"/>
      <c r="M105" s="247"/>
      <c r="N105" s="245">
        <f>STDEV('5.ΤΙΜΕΣ'!O62:O80)</f>
        <v>8.8541775943245232E-3</v>
      </c>
      <c r="O105" s="245">
        <f>AVERAGE('5.ΤΙΜΕΣ'!O62:O80)</f>
        <v>-2.0599470111244429E-4</v>
      </c>
      <c r="P105" s="251">
        <f>AVERAGE('5.ΤΙΜΕΣ'!AG20:AG39)</f>
        <v>471916.45</v>
      </c>
      <c r="R105" s="242"/>
      <c r="S105" s="244">
        <v>43231</v>
      </c>
      <c r="T105" s="247"/>
      <c r="U105" s="247"/>
      <c r="V105" s="245">
        <f>STDEV('5.ΤΙΜΕΣ'!P62:P80)</f>
        <v>1.0475808205938859E-2</v>
      </c>
      <c r="W105" s="245">
        <f>AVERAGE('5.ΤΙΜΕΣ'!P62:P80)</f>
        <v>1.5366895280711398E-4</v>
      </c>
      <c r="X105" s="251">
        <f>AVERAGE('5.ΤΙΜΕΣ'!AH20:AH39)</f>
        <v>25955.3</v>
      </c>
    </row>
  </sheetData>
  <mergeCells count="15">
    <mergeCell ref="R3:R21"/>
    <mergeCell ref="R24:R42"/>
    <mergeCell ref="R45:R63"/>
    <mergeCell ref="R66:R84"/>
    <mergeCell ref="R87:R105"/>
    <mergeCell ref="B45:B63"/>
    <mergeCell ref="J45:J63"/>
    <mergeCell ref="B66:B84"/>
    <mergeCell ref="J66:J84"/>
    <mergeCell ref="B87:B105"/>
    <mergeCell ref="J87:J105"/>
    <mergeCell ref="B3:B21"/>
    <mergeCell ref="J3:J21"/>
    <mergeCell ref="B24:B42"/>
    <mergeCell ref="J24:J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BFB7-EB1F-4B08-9DC2-4C9D890CC8E8}">
  <sheetPr>
    <tabColor theme="9" tint="-0.249977111117893"/>
  </sheetPr>
  <dimension ref="C7:AQ35"/>
  <sheetViews>
    <sheetView topLeftCell="W4" workbookViewId="0">
      <selection activeCell="AP32" sqref="AP32"/>
    </sheetView>
  </sheetViews>
  <sheetFormatPr defaultRowHeight="15" x14ac:dyDescent="0.25"/>
  <cols>
    <col min="1" max="2" width="9.140625" style="246"/>
    <col min="3" max="3" width="9.85546875" style="246" customWidth="1"/>
    <col min="4" max="4" width="9.140625" style="246"/>
    <col min="5" max="5" width="16.42578125" style="246" customWidth="1"/>
    <col min="6" max="6" width="12.5703125" style="246" customWidth="1"/>
    <col min="7" max="7" width="9.7109375" style="246" bestFit="1" customWidth="1"/>
    <col min="8" max="8" width="9.140625" style="246"/>
    <col min="9" max="9" width="12.85546875" style="246" customWidth="1"/>
    <col min="10" max="10" width="12.7109375" style="246" customWidth="1"/>
    <col min="11" max="11" width="17" style="246" customWidth="1"/>
    <col min="12" max="12" width="11.85546875" style="246" customWidth="1"/>
    <col min="13" max="13" width="12.5703125" style="246" customWidth="1"/>
    <col min="14" max="14" width="9.140625" style="246"/>
    <col min="15" max="15" width="12.5703125" style="246" customWidth="1"/>
    <col min="16" max="16" width="10.7109375" style="246" customWidth="1"/>
    <col min="17" max="17" width="16.28515625" style="246" customWidth="1"/>
    <col min="18" max="18" width="12.42578125" style="246" customWidth="1"/>
    <col min="19" max="20" width="9.140625" style="246"/>
    <col min="21" max="22" width="11.85546875" style="246" customWidth="1"/>
    <col min="23" max="23" width="15.28515625" style="246" customWidth="1"/>
    <col min="24" max="24" width="12.85546875" style="246" customWidth="1"/>
    <col min="25" max="25" width="10.85546875" style="246" customWidth="1"/>
    <col min="26" max="26" width="9.140625" style="246"/>
    <col min="27" max="27" width="12.42578125" style="246" customWidth="1"/>
    <col min="28" max="28" width="13.140625" style="246" customWidth="1"/>
    <col min="29" max="29" width="16" style="246" customWidth="1"/>
    <col min="30" max="32" width="9.140625" style="246"/>
    <col min="33" max="33" width="14.42578125" style="246" customWidth="1"/>
    <col min="34" max="34" width="16.7109375" style="246" customWidth="1"/>
    <col min="35" max="35" width="15.28515625" style="246" customWidth="1"/>
    <col min="36" max="36" width="14" style="246" customWidth="1"/>
    <col min="37" max="37" width="10.140625" style="246" bestFit="1" customWidth="1"/>
    <col min="38" max="38" width="9.140625" style="246"/>
    <col min="39" max="39" width="15.42578125" style="246" customWidth="1"/>
    <col min="40" max="40" width="12.5703125" style="246" customWidth="1"/>
    <col min="41" max="41" width="16.85546875" style="246" customWidth="1"/>
    <col min="42" max="42" width="11" style="246" customWidth="1"/>
    <col min="43" max="43" width="11.140625" style="246" customWidth="1"/>
    <col min="44" max="16384" width="9.140625" style="246"/>
  </cols>
  <sheetData>
    <row r="7" spans="3:43" ht="15.75" x14ac:dyDescent="0.25">
      <c r="I7" s="319" t="s">
        <v>172</v>
      </c>
      <c r="O7" s="319" t="s">
        <v>171</v>
      </c>
      <c r="U7" s="319" t="s">
        <v>170</v>
      </c>
      <c r="AA7" s="319" t="s">
        <v>169</v>
      </c>
      <c r="AG7" s="319" t="s">
        <v>168</v>
      </c>
      <c r="AM7" s="318" t="s">
        <v>167</v>
      </c>
    </row>
    <row r="8" spans="3:43" ht="15.75" thickBot="1" x14ac:dyDescent="0.3"/>
    <row r="9" spans="3:43" ht="15.75" thickBot="1" x14ac:dyDescent="0.3">
      <c r="C9" s="317" t="s">
        <v>166</v>
      </c>
      <c r="D9" s="316"/>
      <c r="E9" s="315"/>
      <c r="F9" s="314" t="s">
        <v>137</v>
      </c>
      <c r="G9" s="313">
        <v>42870</v>
      </c>
      <c r="I9" s="296" t="s">
        <v>165</v>
      </c>
      <c r="J9" s="296"/>
      <c r="K9" s="314" t="s">
        <v>137</v>
      </c>
      <c r="L9" s="313">
        <v>42881</v>
      </c>
      <c r="M9" s="289"/>
      <c r="O9" s="296" t="s">
        <v>165</v>
      </c>
      <c r="P9" s="296"/>
      <c r="Q9" s="314" t="s">
        <v>137</v>
      </c>
      <c r="R9" s="313">
        <v>42882</v>
      </c>
      <c r="S9" s="289"/>
      <c r="U9" s="296" t="s">
        <v>165</v>
      </c>
      <c r="V9" s="296"/>
      <c r="W9" s="314" t="s">
        <v>137</v>
      </c>
      <c r="X9" s="313">
        <v>42859</v>
      </c>
      <c r="Y9" s="289"/>
      <c r="AA9" s="296" t="s">
        <v>165</v>
      </c>
      <c r="AB9" s="296"/>
      <c r="AC9" s="314" t="s">
        <v>137</v>
      </c>
      <c r="AD9" s="313">
        <v>42862</v>
      </c>
      <c r="AE9" s="289"/>
      <c r="AG9" s="296" t="s">
        <v>165</v>
      </c>
      <c r="AH9" s="296"/>
      <c r="AI9" s="314" t="s">
        <v>137</v>
      </c>
      <c r="AJ9" s="313">
        <v>42863</v>
      </c>
      <c r="AK9" s="289"/>
      <c r="AM9" s="296" t="s">
        <v>165</v>
      </c>
      <c r="AN9" s="296"/>
      <c r="AO9" s="314" t="s">
        <v>137</v>
      </c>
      <c r="AP9" s="313">
        <v>42865</v>
      </c>
      <c r="AQ9" s="289"/>
    </row>
    <row r="10" spans="3:43" x14ac:dyDescent="0.25">
      <c r="I10" s="296" t="s">
        <v>164</v>
      </c>
      <c r="J10" s="296"/>
      <c r="K10" s="296"/>
      <c r="L10" s="268">
        <v>10</v>
      </c>
      <c r="M10" s="278"/>
      <c r="O10" s="296" t="s">
        <v>164</v>
      </c>
      <c r="P10" s="296"/>
      <c r="Q10" s="296"/>
      <c r="R10" s="268">
        <v>11</v>
      </c>
      <c r="S10" s="278"/>
      <c r="U10" s="296" t="s">
        <v>164</v>
      </c>
      <c r="V10" s="296"/>
      <c r="W10" s="296"/>
      <c r="X10" s="268">
        <v>18</v>
      </c>
      <c r="Y10" s="278"/>
      <c r="AA10" s="296" t="s">
        <v>164</v>
      </c>
      <c r="AB10" s="296"/>
      <c r="AC10" s="296"/>
      <c r="AD10" s="268">
        <v>21</v>
      </c>
      <c r="AE10" s="278"/>
      <c r="AG10" s="296" t="s">
        <v>164</v>
      </c>
      <c r="AH10" s="296"/>
      <c r="AI10" s="296"/>
      <c r="AJ10" s="268">
        <v>22</v>
      </c>
      <c r="AK10" s="278"/>
      <c r="AM10" s="296" t="s">
        <v>164</v>
      </c>
      <c r="AN10" s="296"/>
      <c r="AO10" s="296"/>
      <c r="AP10" s="268">
        <v>24</v>
      </c>
      <c r="AQ10" s="278"/>
    </row>
    <row r="11" spans="3:43" x14ac:dyDescent="0.25">
      <c r="I11" s="312" t="s">
        <v>163</v>
      </c>
      <c r="J11" s="311"/>
      <c r="K11" s="311"/>
      <c r="L11" s="310"/>
      <c r="M11" s="278"/>
      <c r="O11" s="312" t="s">
        <v>163</v>
      </c>
      <c r="P11" s="311"/>
      <c r="Q11" s="311"/>
      <c r="R11" s="310"/>
      <c r="S11" s="278"/>
      <c r="U11" s="312" t="s">
        <v>163</v>
      </c>
      <c r="V11" s="311"/>
      <c r="W11" s="311"/>
      <c r="X11" s="310"/>
      <c r="Y11" s="278"/>
      <c r="AA11" s="312" t="s">
        <v>163</v>
      </c>
      <c r="AB11" s="311"/>
      <c r="AC11" s="311"/>
      <c r="AD11" s="310"/>
      <c r="AE11" s="278"/>
      <c r="AG11" s="312" t="s">
        <v>163</v>
      </c>
      <c r="AH11" s="311"/>
      <c r="AI11" s="311"/>
      <c r="AJ11" s="310"/>
      <c r="AK11" s="278"/>
      <c r="AM11" s="312" t="s">
        <v>163</v>
      </c>
      <c r="AN11" s="311"/>
      <c r="AO11" s="311"/>
      <c r="AP11" s="310"/>
      <c r="AQ11" s="278"/>
    </row>
    <row r="12" spans="3:43" x14ac:dyDescent="0.25">
      <c r="I12" s="309" t="s">
        <v>162</v>
      </c>
      <c r="J12" s="308" t="s">
        <v>154</v>
      </c>
      <c r="K12" s="308" t="s">
        <v>153</v>
      </c>
      <c r="L12" s="307" t="s">
        <v>152</v>
      </c>
      <c r="M12" s="278"/>
      <c r="O12" s="309" t="s">
        <v>162</v>
      </c>
      <c r="P12" s="308" t="s">
        <v>154</v>
      </c>
      <c r="Q12" s="308" t="s">
        <v>153</v>
      </c>
      <c r="R12" s="307" t="s">
        <v>152</v>
      </c>
      <c r="S12" s="278"/>
      <c r="U12" s="309" t="s">
        <v>162</v>
      </c>
      <c r="V12" s="308" t="s">
        <v>154</v>
      </c>
      <c r="W12" s="308" t="s">
        <v>153</v>
      </c>
      <c r="X12" s="307" t="s">
        <v>152</v>
      </c>
      <c r="Y12" s="278"/>
      <c r="AA12" s="309" t="s">
        <v>162</v>
      </c>
      <c r="AB12" s="308" t="s">
        <v>154</v>
      </c>
      <c r="AC12" s="308" t="s">
        <v>153</v>
      </c>
      <c r="AD12" s="307" t="s">
        <v>152</v>
      </c>
      <c r="AE12" s="278"/>
      <c r="AG12" s="309" t="s">
        <v>162</v>
      </c>
      <c r="AH12" s="308" t="s">
        <v>154</v>
      </c>
      <c r="AI12" s="308" t="s">
        <v>153</v>
      </c>
      <c r="AJ12" s="307" t="s">
        <v>152</v>
      </c>
      <c r="AK12" s="278"/>
      <c r="AM12" s="309" t="s">
        <v>162</v>
      </c>
      <c r="AN12" s="308" t="s">
        <v>154</v>
      </c>
      <c r="AO12" s="308" t="s">
        <v>153</v>
      </c>
      <c r="AP12" s="307" t="s">
        <v>152</v>
      </c>
      <c r="AQ12" s="278"/>
    </row>
    <row r="13" spans="3:43" x14ac:dyDescent="0.25">
      <c r="I13" s="298" t="s">
        <v>14</v>
      </c>
      <c r="J13" s="278">
        <v>9.9499999999999993</v>
      </c>
      <c r="K13" s="267">
        <v>1839</v>
      </c>
      <c r="L13" s="276">
        <f>J13*K13</f>
        <v>18298.05</v>
      </c>
      <c r="M13" s="278"/>
      <c r="O13" s="298" t="s">
        <v>73</v>
      </c>
      <c r="P13" s="278">
        <v>11.88</v>
      </c>
      <c r="Q13" s="267">
        <v>729</v>
      </c>
      <c r="R13" s="276">
        <f>P13*Q13</f>
        <v>8660.52</v>
      </c>
      <c r="S13" s="278"/>
      <c r="U13" s="298" t="s">
        <v>2</v>
      </c>
      <c r="V13" s="278">
        <v>14.5</v>
      </c>
      <c r="W13" s="267">
        <v>1010</v>
      </c>
      <c r="X13" s="276">
        <f>V13*W13</f>
        <v>14645</v>
      </c>
      <c r="Y13" s="278"/>
      <c r="AA13" s="298" t="s">
        <v>3</v>
      </c>
      <c r="AB13" s="278">
        <v>9.23</v>
      </c>
      <c r="AC13" s="267">
        <v>1175</v>
      </c>
      <c r="AD13" s="276">
        <f>AB13*AC13</f>
        <v>10845.25</v>
      </c>
      <c r="AE13" s="278"/>
      <c r="AG13" s="298" t="s">
        <v>149</v>
      </c>
      <c r="AH13" s="278">
        <v>9.5</v>
      </c>
      <c r="AI13" s="267">
        <v>653</v>
      </c>
      <c r="AJ13" s="276">
        <f>AH13*AI13</f>
        <v>6203.5</v>
      </c>
      <c r="AK13" s="278"/>
      <c r="AM13" s="298" t="s">
        <v>1</v>
      </c>
      <c r="AN13" s="278">
        <v>29.14</v>
      </c>
      <c r="AO13" s="267">
        <v>182</v>
      </c>
      <c r="AP13" s="276">
        <f>AN13*AO13</f>
        <v>5303.4800000000005</v>
      </c>
      <c r="AQ13" s="278"/>
    </row>
    <row r="14" spans="3:43" x14ac:dyDescent="0.25">
      <c r="I14" s="298" t="s">
        <v>155</v>
      </c>
      <c r="J14" s="278">
        <v>0</v>
      </c>
      <c r="K14" s="267">
        <v>0</v>
      </c>
      <c r="L14" s="276">
        <v>0</v>
      </c>
      <c r="M14" s="278"/>
      <c r="O14" s="298" t="s">
        <v>155</v>
      </c>
      <c r="P14" s="278">
        <v>0</v>
      </c>
      <c r="Q14" s="267">
        <v>0</v>
      </c>
      <c r="R14" s="276">
        <v>0</v>
      </c>
      <c r="S14" s="278"/>
      <c r="U14" s="298" t="s">
        <v>155</v>
      </c>
      <c r="V14" s="278">
        <v>0</v>
      </c>
      <c r="W14" s="267">
        <v>0</v>
      </c>
      <c r="X14" s="276">
        <v>0</v>
      </c>
      <c r="Y14" s="278"/>
      <c r="AA14" s="298" t="s">
        <v>15</v>
      </c>
      <c r="AB14" s="278">
        <v>9.65</v>
      </c>
      <c r="AC14" s="267">
        <v>1033</v>
      </c>
      <c r="AD14" s="276">
        <f>AB14*AC14</f>
        <v>9968.4500000000007</v>
      </c>
      <c r="AE14" s="278"/>
      <c r="AG14" s="298" t="s">
        <v>14</v>
      </c>
      <c r="AH14" s="278">
        <v>9.98</v>
      </c>
      <c r="AI14" s="267">
        <v>3050</v>
      </c>
      <c r="AJ14" s="276">
        <f>AH14*AI14</f>
        <v>30439</v>
      </c>
      <c r="AK14" s="278"/>
      <c r="AM14" s="298" t="s">
        <v>73</v>
      </c>
      <c r="AN14" s="278">
        <v>11.5</v>
      </c>
      <c r="AO14" s="267">
        <v>2046</v>
      </c>
      <c r="AP14" s="276">
        <f>AN14*AO14</f>
        <v>23529</v>
      </c>
      <c r="AQ14" s="278"/>
    </row>
    <row r="15" spans="3:43" x14ac:dyDescent="0.25">
      <c r="I15" s="298" t="s">
        <v>155</v>
      </c>
      <c r="J15" s="278">
        <v>0</v>
      </c>
      <c r="K15" s="267">
        <v>0</v>
      </c>
      <c r="L15" s="276">
        <v>0</v>
      </c>
      <c r="M15" s="278"/>
      <c r="O15" s="298" t="s">
        <v>155</v>
      </c>
      <c r="P15" s="278">
        <v>0</v>
      </c>
      <c r="Q15" s="267">
        <v>0</v>
      </c>
      <c r="R15" s="276">
        <v>0</v>
      </c>
      <c r="S15" s="278"/>
      <c r="U15" s="298" t="s">
        <v>155</v>
      </c>
      <c r="V15" s="278">
        <v>0</v>
      </c>
      <c r="W15" s="267">
        <v>0</v>
      </c>
      <c r="X15" s="276">
        <v>0</v>
      </c>
      <c r="Y15" s="278" t="s">
        <v>161</v>
      </c>
      <c r="AA15" s="298" t="s">
        <v>4</v>
      </c>
      <c r="AB15" s="278">
        <v>15.08</v>
      </c>
      <c r="AC15" s="267">
        <v>1379</v>
      </c>
      <c r="AD15" s="276">
        <f>AB15*AC15</f>
        <v>20795.32</v>
      </c>
      <c r="AE15" s="278" t="s">
        <v>161</v>
      </c>
      <c r="AG15" s="306" t="s">
        <v>160</v>
      </c>
      <c r="AH15" s="305"/>
      <c r="AI15" s="305"/>
      <c r="AJ15" s="276">
        <v>0</v>
      </c>
      <c r="AK15" s="278"/>
      <c r="AM15" s="306" t="s">
        <v>160</v>
      </c>
      <c r="AN15" s="305"/>
      <c r="AO15" s="305"/>
      <c r="AP15" s="276">
        <v>0</v>
      </c>
      <c r="AQ15" s="278"/>
    </row>
    <row r="16" spans="3:43" x14ac:dyDescent="0.25">
      <c r="I16" s="306" t="s">
        <v>160</v>
      </c>
      <c r="J16" s="305"/>
      <c r="K16" s="305"/>
      <c r="L16" s="276">
        <v>0</v>
      </c>
      <c r="M16" s="278"/>
      <c r="O16" s="306" t="s">
        <v>160</v>
      </c>
      <c r="P16" s="305"/>
      <c r="Q16" s="305"/>
      <c r="R16" s="276">
        <v>0</v>
      </c>
      <c r="S16" s="278"/>
      <c r="U16" s="306" t="s">
        <v>160</v>
      </c>
      <c r="V16" s="305"/>
      <c r="W16" s="305"/>
      <c r="X16" s="276">
        <v>0</v>
      </c>
      <c r="Y16" s="278"/>
      <c r="AA16" s="306" t="s">
        <v>160</v>
      </c>
      <c r="AB16" s="305"/>
      <c r="AC16" s="305"/>
      <c r="AD16" s="276">
        <v>0</v>
      </c>
      <c r="AE16" s="278"/>
      <c r="AG16" s="306" t="s">
        <v>159</v>
      </c>
      <c r="AH16" s="305"/>
      <c r="AI16" s="305"/>
      <c r="AJ16" s="276">
        <f>AD33*0.04*1/360</f>
        <v>3.4416863266137727</v>
      </c>
      <c r="AK16" s="278"/>
      <c r="AM16" s="306" t="s">
        <v>159</v>
      </c>
      <c r="AN16" s="305"/>
      <c r="AO16" s="305"/>
      <c r="AP16" s="276">
        <f>AJ30*0.04*2/360</f>
        <v>6.9460263613001256</v>
      </c>
      <c r="AQ16" s="278"/>
    </row>
    <row r="17" spans="3:43" x14ac:dyDescent="0.25">
      <c r="I17" s="306" t="s">
        <v>159</v>
      </c>
      <c r="J17" s="305"/>
      <c r="K17" s="305"/>
      <c r="L17" s="276">
        <f>F32*0.04*10/360</f>
        <v>22.222222222222221</v>
      </c>
      <c r="M17" s="278"/>
      <c r="O17" s="306" t="s">
        <v>159</v>
      </c>
      <c r="P17" s="305"/>
      <c r="Q17" s="305"/>
      <c r="R17" s="276">
        <f>L33*0.04*1/360</f>
        <v>2.4800302469135804</v>
      </c>
      <c r="S17" s="278"/>
      <c r="U17" s="306" t="s">
        <v>159</v>
      </c>
      <c r="V17" s="305"/>
      <c r="W17" s="305"/>
      <c r="X17" s="276">
        <f>R32*0.04*7/360</f>
        <v>23.320322863031549</v>
      </c>
      <c r="Y17" s="278"/>
      <c r="AA17" s="306" t="s">
        <v>159</v>
      </c>
      <c r="AB17" s="305"/>
      <c r="AC17" s="305"/>
      <c r="AD17" s="276">
        <f>X33*0.04*3/360</f>
        <v>10.06436419177739</v>
      </c>
      <c r="AE17" s="278"/>
      <c r="AG17" s="304" t="s">
        <v>158</v>
      </c>
      <c r="AH17" s="303"/>
      <c r="AI17" s="303"/>
      <c r="AJ17" s="302">
        <f>AJ13+AJ16+AD33+AJ14</f>
        <v>67621.118625850562</v>
      </c>
      <c r="AK17" s="278"/>
      <c r="AM17" s="304" t="s">
        <v>158</v>
      </c>
      <c r="AN17" s="303"/>
      <c r="AO17" s="303"/>
      <c r="AP17" s="302">
        <f>AP13+AP16+AJ30+AP14</f>
        <v>60096.544652211865</v>
      </c>
      <c r="AQ17" s="278"/>
    </row>
    <row r="18" spans="3:43" x14ac:dyDescent="0.25">
      <c r="I18" s="304" t="s">
        <v>158</v>
      </c>
      <c r="J18" s="303"/>
      <c r="K18" s="303"/>
      <c r="L18" s="302">
        <f>L13+L17+F32</f>
        <v>38320.272222222222</v>
      </c>
      <c r="M18" s="278"/>
      <c r="O18" s="304" t="s">
        <v>158</v>
      </c>
      <c r="P18" s="303"/>
      <c r="Q18" s="303"/>
      <c r="R18" s="302">
        <f>R13+R17+L33</f>
        <v>30983.272252469134</v>
      </c>
      <c r="S18" s="278"/>
      <c r="U18" s="304" t="s">
        <v>158</v>
      </c>
      <c r="V18" s="303"/>
      <c r="W18" s="303"/>
      <c r="X18" s="302">
        <f>X13+X17+R32</f>
        <v>44651.592575332164</v>
      </c>
      <c r="Y18" s="278"/>
      <c r="AA18" s="304" t="s">
        <v>158</v>
      </c>
      <c r="AB18" s="303"/>
      <c r="AC18" s="303"/>
      <c r="AD18" s="302">
        <f>AD13+AD14+AD15+AD17+X33</f>
        <v>71812.176939523953</v>
      </c>
      <c r="AE18" s="278"/>
      <c r="AG18" s="301" t="s">
        <v>157</v>
      </c>
      <c r="AH18" s="300" t="s">
        <v>154</v>
      </c>
      <c r="AI18" s="300" t="s">
        <v>153</v>
      </c>
      <c r="AJ18" s="299" t="s">
        <v>152</v>
      </c>
      <c r="AK18" s="278"/>
      <c r="AM18" s="301" t="s">
        <v>157</v>
      </c>
      <c r="AN18" s="300" t="s">
        <v>154</v>
      </c>
      <c r="AO18" s="300" t="s">
        <v>153</v>
      </c>
      <c r="AP18" s="299" t="s">
        <v>152</v>
      </c>
      <c r="AQ18" s="278"/>
    </row>
    <row r="19" spans="3:43" x14ac:dyDescent="0.25">
      <c r="I19" s="301" t="s">
        <v>157</v>
      </c>
      <c r="J19" s="300" t="s">
        <v>154</v>
      </c>
      <c r="K19" s="300" t="s">
        <v>153</v>
      </c>
      <c r="L19" s="299" t="s">
        <v>152</v>
      </c>
      <c r="M19" s="278"/>
      <c r="O19" s="301" t="s">
        <v>157</v>
      </c>
      <c r="P19" s="300" t="s">
        <v>154</v>
      </c>
      <c r="Q19" s="300" t="s">
        <v>153</v>
      </c>
      <c r="R19" s="299" t="s">
        <v>152</v>
      </c>
      <c r="S19" s="278"/>
      <c r="U19" s="301" t="s">
        <v>157</v>
      </c>
      <c r="V19" s="300" t="s">
        <v>154</v>
      </c>
      <c r="W19" s="300" t="s">
        <v>153</v>
      </c>
      <c r="X19" s="299" t="s">
        <v>152</v>
      </c>
      <c r="Y19" s="278"/>
      <c r="AA19" s="301" t="s">
        <v>157</v>
      </c>
      <c r="AB19" s="300" t="s">
        <v>154</v>
      </c>
      <c r="AC19" s="300" t="s">
        <v>153</v>
      </c>
      <c r="AD19" s="299" t="s">
        <v>152</v>
      </c>
      <c r="AE19" s="278"/>
      <c r="AG19" s="298" t="s">
        <v>73</v>
      </c>
      <c r="AH19" s="278">
        <v>11.34</v>
      </c>
      <c r="AI19" s="267">
        <f>AJ19/AH19</f>
        <v>2645.5026455026455</v>
      </c>
      <c r="AJ19" s="276">
        <v>30000</v>
      </c>
      <c r="AK19" s="278"/>
      <c r="AM19" s="298" t="s">
        <v>156</v>
      </c>
      <c r="AN19" s="278">
        <v>9.4</v>
      </c>
      <c r="AO19" s="267">
        <f>AP19/AN19</f>
        <v>1595.7446808510638</v>
      </c>
      <c r="AP19" s="276">
        <v>15000</v>
      </c>
      <c r="AQ19" s="278"/>
    </row>
    <row r="20" spans="3:43" x14ac:dyDescent="0.25">
      <c r="I20" s="298" t="s">
        <v>150</v>
      </c>
      <c r="J20" s="278">
        <v>5.0999999999999996</v>
      </c>
      <c r="K20" s="267">
        <f>L20/J20</f>
        <v>2156.8627450980393</v>
      </c>
      <c r="L20" s="276">
        <v>11000</v>
      </c>
      <c r="M20" s="278"/>
      <c r="O20" s="298" t="s">
        <v>149</v>
      </c>
      <c r="P20" s="278">
        <v>9.1999999999999993</v>
      </c>
      <c r="Q20" s="267">
        <f>R20/P20</f>
        <v>108.69565217391305</v>
      </c>
      <c r="R20" s="276">
        <v>1000</v>
      </c>
      <c r="S20" s="278"/>
      <c r="U20" s="298" t="s">
        <v>14</v>
      </c>
      <c r="V20" s="278">
        <v>9.77</v>
      </c>
      <c r="W20" s="267">
        <v>1050</v>
      </c>
      <c r="X20" s="276">
        <f>V20*W20</f>
        <v>10258.5</v>
      </c>
      <c r="Y20" s="278"/>
      <c r="AA20" s="298" t="s">
        <v>14</v>
      </c>
      <c r="AB20" s="278">
        <v>9.66</v>
      </c>
      <c r="AC20" s="267">
        <v>2000</v>
      </c>
      <c r="AD20" s="276">
        <f>AB20*AC20</f>
        <v>19320</v>
      </c>
      <c r="AE20" s="278"/>
      <c r="AG20" s="297" t="s">
        <v>4</v>
      </c>
      <c r="AH20" s="278">
        <v>14.8</v>
      </c>
      <c r="AI20" s="267">
        <v>430</v>
      </c>
      <c r="AJ20" s="276">
        <f>AH20*AI20</f>
        <v>6364</v>
      </c>
      <c r="AK20" s="278"/>
      <c r="AM20" s="297" t="s">
        <v>3</v>
      </c>
      <c r="AN20" s="278">
        <v>9.01</v>
      </c>
      <c r="AO20" s="267">
        <v>1500</v>
      </c>
      <c r="AP20" s="276">
        <f>AN20*AO20</f>
        <v>13515</v>
      </c>
      <c r="AQ20" s="278"/>
    </row>
    <row r="21" spans="3:43" x14ac:dyDescent="0.25">
      <c r="I21" s="297" t="s">
        <v>149</v>
      </c>
      <c r="J21" s="278">
        <v>9.17</v>
      </c>
      <c r="K21" s="267">
        <f>L21/J21</f>
        <v>545.25627044711018</v>
      </c>
      <c r="L21" s="276">
        <v>5000</v>
      </c>
      <c r="M21" s="278"/>
      <c r="O21" s="297" t="s">
        <v>155</v>
      </c>
      <c r="P21" s="278">
        <v>0</v>
      </c>
      <c r="Q21" s="267">
        <v>0</v>
      </c>
      <c r="R21" s="276">
        <v>0</v>
      </c>
      <c r="S21" s="278"/>
      <c r="U21" s="297" t="s">
        <v>72</v>
      </c>
      <c r="V21" s="278">
        <v>4.2</v>
      </c>
      <c r="W21" s="267">
        <v>1000</v>
      </c>
      <c r="X21" s="276">
        <f>W21*V21</f>
        <v>4200</v>
      </c>
      <c r="Y21" s="278"/>
      <c r="AA21" s="297" t="s">
        <v>18</v>
      </c>
      <c r="AB21" s="278">
        <v>5</v>
      </c>
      <c r="AC21" s="267">
        <v>3000</v>
      </c>
      <c r="AD21" s="276">
        <f>AC21*AB21</f>
        <v>15000</v>
      </c>
      <c r="AE21" s="278"/>
      <c r="AG21" s="295" t="s">
        <v>148</v>
      </c>
      <c r="AH21" s="294"/>
      <c r="AI21" s="294"/>
      <c r="AJ21" s="293">
        <f>AJ17-AJ19-AJ20</f>
        <v>31257.118625850562</v>
      </c>
      <c r="AK21" s="278"/>
      <c r="AM21" s="295" t="s">
        <v>148</v>
      </c>
      <c r="AN21" s="294"/>
      <c r="AO21" s="294"/>
      <c r="AP21" s="293">
        <f>AP17-AP19-AP20</f>
        <v>31581.544652211865</v>
      </c>
      <c r="AQ21" s="278"/>
    </row>
    <row r="22" spans="3:43" ht="15.75" thickBot="1" x14ac:dyDescent="0.3">
      <c r="I22" s="295" t="s">
        <v>148</v>
      </c>
      <c r="J22" s="294"/>
      <c r="K22" s="294"/>
      <c r="L22" s="293">
        <f>L18-L20-L21</f>
        <v>22320.272222222222</v>
      </c>
      <c r="M22" s="278"/>
      <c r="O22" s="295" t="s">
        <v>148</v>
      </c>
      <c r="P22" s="294"/>
      <c r="Q22" s="294"/>
      <c r="R22" s="293">
        <f>R18-R20-R21</f>
        <v>29983.272252469134</v>
      </c>
      <c r="S22" s="278"/>
      <c r="U22" s="295" t="s">
        <v>148</v>
      </c>
      <c r="V22" s="294"/>
      <c r="W22" s="294"/>
      <c r="X22" s="293">
        <f>X18-X20-X21</f>
        <v>30193.092575332164</v>
      </c>
      <c r="Y22" s="278"/>
      <c r="AA22" s="297" t="s">
        <v>1</v>
      </c>
      <c r="AB22" s="278">
        <v>27.5</v>
      </c>
      <c r="AC22" s="267">
        <v>182</v>
      </c>
      <c r="AD22" s="276">
        <f>AB22*AC22</f>
        <v>5005</v>
      </c>
      <c r="AE22" s="278"/>
      <c r="AG22" s="289"/>
      <c r="AH22" s="289"/>
      <c r="AI22" s="289"/>
      <c r="AJ22" s="289"/>
      <c r="AK22" s="278"/>
      <c r="AM22" s="289"/>
      <c r="AN22" s="289"/>
      <c r="AO22" s="289"/>
      <c r="AP22" s="289"/>
      <c r="AQ22" s="278"/>
    </row>
    <row r="23" spans="3:43" x14ac:dyDescent="0.25">
      <c r="I23" s="289"/>
      <c r="J23" s="289"/>
      <c r="K23" s="289"/>
      <c r="L23" s="289"/>
      <c r="M23" s="278"/>
      <c r="O23" s="289"/>
      <c r="P23" s="289"/>
      <c r="Q23" s="289"/>
      <c r="R23" s="289"/>
      <c r="S23" s="278"/>
      <c r="U23" s="289"/>
      <c r="V23" s="289"/>
      <c r="W23" s="289"/>
      <c r="X23" s="289"/>
      <c r="Y23" s="278"/>
      <c r="AA23" s="297" t="s">
        <v>25</v>
      </c>
      <c r="AB23" s="278">
        <v>1.68</v>
      </c>
      <c r="AC23" s="267">
        <v>900</v>
      </c>
      <c r="AD23" s="276">
        <f>AB23*AC23</f>
        <v>1512</v>
      </c>
      <c r="AE23" s="278"/>
      <c r="AG23" s="288"/>
      <c r="AH23" s="287" t="s">
        <v>154</v>
      </c>
      <c r="AI23" s="287" t="s">
        <v>153</v>
      </c>
      <c r="AJ23" s="287" t="s">
        <v>152</v>
      </c>
      <c r="AK23" s="286" t="s">
        <v>151</v>
      </c>
      <c r="AM23" s="288"/>
      <c r="AN23" s="287" t="s">
        <v>154</v>
      </c>
      <c r="AO23" s="287" t="s">
        <v>153</v>
      </c>
      <c r="AP23" s="287" t="s">
        <v>152</v>
      </c>
      <c r="AQ23" s="286" t="s">
        <v>151</v>
      </c>
    </row>
    <row r="24" spans="3:43" ht="15.75" thickBot="1" x14ac:dyDescent="0.3">
      <c r="I24" s="296"/>
      <c r="J24" s="296"/>
      <c r="K24" s="296"/>
      <c r="L24" s="278"/>
      <c r="M24" s="278"/>
      <c r="O24" s="296"/>
      <c r="P24" s="296"/>
      <c r="Q24" s="296"/>
      <c r="R24" s="278"/>
      <c r="S24" s="278"/>
      <c r="U24" s="296"/>
      <c r="V24" s="296"/>
      <c r="W24" s="296"/>
      <c r="X24" s="278"/>
      <c r="Y24" s="278"/>
      <c r="AA24" s="295" t="s">
        <v>148</v>
      </c>
      <c r="AB24" s="294"/>
      <c r="AC24" s="294"/>
      <c r="AD24" s="293">
        <f>AD18-AD20-AD21-AD22-AD23</f>
        <v>30975.176939523953</v>
      </c>
      <c r="AE24" s="278"/>
      <c r="AG24" s="269" t="s">
        <v>1</v>
      </c>
      <c r="AH24" s="268">
        <v>27.5</v>
      </c>
      <c r="AI24" s="267">
        <v>182</v>
      </c>
      <c r="AJ24" s="266">
        <f>AH24*AI24</f>
        <v>5005</v>
      </c>
      <c r="AK24" s="260">
        <f>AJ24/104344</f>
        <v>4.7966342099210302E-2</v>
      </c>
      <c r="AM24" s="269" t="s">
        <v>15</v>
      </c>
      <c r="AN24" s="268">
        <v>9.4</v>
      </c>
      <c r="AO24" s="267">
        <v>1596</v>
      </c>
      <c r="AP24" s="266">
        <f>AN24*AO24</f>
        <v>15002.400000000001</v>
      </c>
      <c r="AQ24" s="260">
        <f>AP24/104980</f>
        <v>0.14290722042293771</v>
      </c>
    </row>
    <row r="25" spans="3:43" ht="15.75" thickBot="1" x14ac:dyDescent="0.3">
      <c r="C25" s="292"/>
      <c r="D25" s="291" t="s">
        <v>154</v>
      </c>
      <c r="E25" s="291" t="s">
        <v>153</v>
      </c>
      <c r="F25" s="291" t="s">
        <v>152</v>
      </c>
      <c r="G25" s="290" t="s">
        <v>151</v>
      </c>
      <c r="I25" s="288"/>
      <c r="J25" s="287" t="s">
        <v>154</v>
      </c>
      <c r="K25" s="287" t="s">
        <v>153</v>
      </c>
      <c r="L25" s="287" t="s">
        <v>152</v>
      </c>
      <c r="M25" s="286" t="s">
        <v>151</v>
      </c>
      <c r="O25" s="288"/>
      <c r="P25" s="287" t="s">
        <v>154</v>
      </c>
      <c r="Q25" s="287" t="s">
        <v>153</v>
      </c>
      <c r="R25" s="287" t="s">
        <v>152</v>
      </c>
      <c r="S25" s="286" t="s">
        <v>151</v>
      </c>
      <c r="U25" s="288"/>
      <c r="V25" s="287" t="s">
        <v>154</v>
      </c>
      <c r="W25" s="287" t="s">
        <v>153</v>
      </c>
      <c r="X25" s="287" t="s">
        <v>152</v>
      </c>
      <c r="Y25" s="286" t="s">
        <v>151</v>
      </c>
      <c r="AA25" s="289"/>
      <c r="AB25" s="289"/>
      <c r="AC25" s="289"/>
      <c r="AD25" s="289"/>
      <c r="AE25" s="278"/>
      <c r="AG25" s="283" t="s">
        <v>73</v>
      </c>
      <c r="AH25" s="285">
        <v>11.34</v>
      </c>
      <c r="AI25" s="280">
        <v>2646</v>
      </c>
      <c r="AJ25" s="281">
        <f>AH25*AI25</f>
        <v>30005.64</v>
      </c>
      <c r="AK25" s="260">
        <f>AJ25/104344</f>
        <v>0.28756459403511464</v>
      </c>
      <c r="AM25" s="283" t="s">
        <v>73</v>
      </c>
      <c r="AN25" s="285">
        <v>11.34</v>
      </c>
      <c r="AO25" s="280">
        <v>600</v>
      </c>
      <c r="AP25" s="281">
        <f>AN25*AO25</f>
        <v>6804</v>
      </c>
      <c r="AQ25" s="260">
        <f>AP25/104980</f>
        <v>6.4812345208611163E-2</v>
      </c>
    </row>
    <row r="26" spans="3:43" x14ac:dyDescent="0.25">
      <c r="C26" s="279" t="s">
        <v>15</v>
      </c>
      <c r="D26" s="1">
        <v>9.2899999999999991</v>
      </c>
      <c r="E26" s="267">
        <f>F26/D26</f>
        <v>1033.3692142088269</v>
      </c>
      <c r="F26" s="266">
        <v>9600</v>
      </c>
      <c r="G26" s="277">
        <v>0.1</v>
      </c>
      <c r="I26" s="269" t="s">
        <v>15</v>
      </c>
      <c r="J26" s="224">
        <v>9.2899999999999991</v>
      </c>
      <c r="K26" s="267">
        <f>L26/J26</f>
        <v>1033.3692142088269</v>
      </c>
      <c r="L26" s="266">
        <v>9600</v>
      </c>
      <c r="M26" s="260">
        <f>L26/102320</f>
        <v>9.382329945269742E-2</v>
      </c>
      <c r="O26" s="269" t="s">
        <v>15</v>
      </c>
      <c r="P26" s="224">
        <v>9.2899999999999991</v>
      </c>
      <c r="Q26" s="267">
        <f>R26/P26</f>
        <v>1033.3692142088269</v>
      </c>
      <c r="R26" s="266">
        <v>9600</v>
      </c>
      <c r="S26" s="260">
        <f>R26/102983</f>
        <v>9.3219269199770832E-2</v>
      </c>
      <c r="U26" s="269" t="s">
        <v>15</v>
      </c>
      <c r="V26" s="224">
        <v>9.2899999999999991</v>
      </c>
      <c r="W26" s="267">
        <f>X26/V26</f>
        <v>1033.3692142088269</v>
      </c>
      <c r="X26" s="266">
        <v>9600</v>
      </c>
      <c r="Y26" s="260">
        <f>X26/101652</f>
        <v>9.4439853618226891E-2</v>
      </c>
      <c r="AA26" s="288"/>
      <c r="AB26" s="287" t="s">
        <v>154</v>
      </c>
      <c r="AC26" s="287" t="s">
        <v>153</v>
      </c>
      <c r="AD26" s="287" t="s">
        <v>152</v>
      </c>
      <c r="AE26" s="286" t="s">
        <v>151</v>
      </c>
      <c r="AG26" s="269" t="s">
        <v>150</v>
      </c>
      <c r="AH26" s="274">
        <f>5.1*2157/5157+5*3000/5157</f>
        <v>5.0418266433973242</v>
      </c>
      <c r="AI26" s="267">
        <v>5157</v>
      </c>
      <c r="AJ26" s="276">
        <f>AH26*AI26</f>
        <v>26000.7</v>
      </c>
      <c r="AK26" s="260">
        <f>AJ26/104344</f>
        <v>0.24918251169209538</v>
      </c>
      <c r="AM26" s="269" t="s">
        <v>150</v>
      </c>
      <c r="AN26" s="274">
        <f>5.1*2157/5157+5*3000/5157</f>
        <v>5.0418266433973242</v>
      </c>
      <c r="AO26" s="267">
        <v>5157</v>
      </c>
      <c r="AP26" s="276">
        <f>AN26*AO26</f>
        <v>26000.7</v>
      </c>
      <c r="AQ26" s="260">
        <f>AP26/104980</f>
        <v>0.24767289007429988</v>
      </c>
    </row>
    <row r="27" spans="3:43" x14ac:dyDescent="0.25">
      <c r="C27" s="279" t="s">
        <v>73</v>
      </c>
      <c r="D27" s="268">
        <v>10.98</v>
      </c>
      <c r="E27" s="267">
        <f>F27/D27</f>
        <v>728.59744990892534</v>
      </c>
      <c r="F27" s="266">
        <v>8000</v>
      </c>
      <c r="G27" s="277">
        <v>0.08</v>
      </c>
      <c r="I27" s="269" t="s">
        <v>73</v>
      </c>
      <c r="J27" s="268">
        <v>10.98</v>
      </c>
      <c r="K27" s="267">
        <f>L27/J27</f>
        <v>728.59744990892534</v>
      </c>
      <c r="L27" s="266">
        <v>8000</v>
      </c>
      <c r="M27" s="260">
        <f>L27/102320</f>
        <v>7.8186082877247848E-2</v>
      </c>
      <c r="O27" s="269" t="s">
        <v>3</v>
      </c>
      <c r="P27" s="268">
        <v>8.85</v>
      </c>
      <c r="Q27" s="267">
        <f>R27/P27</f>
        <v>1175.1412429378531</v>
      </c>
      <c r="R27" s="266">
        <v>10400</v>
      </c>
      <c r="S27" s="260">
        <f>R27/102983</f>
        <v>0.10098754163308507</v>
      </c>
      <c r="U27" s="269" t="s">
        <v>3</v>
      </c>
      <c r="V27" s="268">
        <v>8.85</v>
      </c>
      <c r="W27" s="267">
        <f>X27/V27</f>
        <v>1175.1412429378531</v>
      </c>
      <c r="X27" s="266">
        <v>10400</v>
      </c>
      <c r="Y27" s="260">
        <f>X27/101652</f>
        <v>0.10230984141974581</v>
      </c>
      <c r="AA27" s="269" t="s">
        <v>1</v>
      </c>
      <c r="AB27" s="268">
        <v>27.5</v>
      </c>
      <c r="AC27" s="267">
        <v>182</v>
      </c>
      <c r="AD27" s="266">
        <f>AB27*AC27</f>
        <v>5005</v>
      </c>
      <c r="AE27" s="260">
        <f>AD27/103271</f>
        <v>4.8464719040195212E-2</v>
      </c>
      <c r="AG27" s="269" t="s">
        <v>35</v>
      </c>
      <c r="AH27" s="268">
        <v>4.2</v>
      </c>
      <c r="AI27" s="267">
        <v>1000</v>
      </c>
      <c r="AJ27" s="276">
        <f>AH27*AI27</f>
        <v>4200</v>
      </c>
      <c r="AK27" s="260">
        <f>AJ27/104344</f>
        <v>4.0251475887449206E-2</v>
      </c>
      <c r="AM27" s="269" t="s">
        <v>35</v>
      </c>
      <c r="AN27" s="268">
        <v>4.2</v>
      </c>
      <c r="AO27" s="267">
        <v>1000</v>
      </c>
      <c r="AP27" s="276">
        <f>AN27*AO27</f>
        <v>4200</v>
      </c>
      <c r="AQ27" s="260">
        <f>AP27/104980</f>
        <v>4.0007620499142693E-2</v>
      </c>
    </row>
    <row r="28" spans="3:43" x14ac:dyDescent="0.25">
      <c r="C28" s="279" t="s">
        <v>3</v>
      </c>
      <c r="D28" s="268">
        <v>8.85</v>
      </c>
      <c r="E28" s="267">
        <f>F28/D28</f>
        <v>1175.1412429378531</v>
      </c>
      <c r="F28" s="266">
        <v>10400</v>
      </c>
      <c r="G28" s="277">
        <v>0.1</v>
      </c>
      <c r="I28" s="269" t="s">
        <v>3</v>
      </c>
      <c r="J28" s="268">
        <v>8.85</v>
      </c>
      <c r="K28" s="267">
        <f>L28/J28</f>
        <v>1175.1412429378531</v>
      </c>
      <c r="L28" s="266">
        <v>10400</v>
      </c>
      <c r="M28" s="260">
        <f>L28/102320</f>
        <v>0.1016419077404222</v>
      </c>
      <c r="O28" s="269" t="s">
        <v>4</v>
      </c>
      <c r="P28" s="268">
        <v>14.5</v>
      </c>
      <c r="Q28" s="267">
        <f>R28/P28</f>
        <v>1379.3103448275863</v>
      </c>
      <c r="R28" s="266">
        <v>20000</v>
      </c>
      <c r="S28" s="260">
        <f>R28/102983</f>
        <v>0.1942068108328559</v>
      </c>
      <c r="U28" s="269" t="s">
        <v>4</v>
      </c>
      <c r="V28" s="268">
        <v>14.5</v>
      </c>
      <c r="W28" s="267">
        <f>X28/V28</f>
        <v>1379.3103448275863</v>
      </c>
      <c r="X28" s="266">
        <v>20000</v>
      </c>
      <c r="Y28" s="260">
        <f>X28/101652</f>
        <v>0.19674969503797268</v>
      </c>
      <c r="AA28" s="283" t="s">
        <v>14</v>
      </c>
      <c r="AB28" s="285">
        <f>9.77*1050/3050+9.66*2000/3050</f>
        <v>9.6978688524590169</v>
      </c>
      <c r="AC28" s="280">
        <v>3050</v>
      </c>
      <c r="AD28" s="281">
        <f>AB28*AC28</f>
        <v>29578.5</v>
      </c>
      <c r="AE28" s="260">
        <f>AD28/103271</f>
        <v>0.28641632210397883</v>
      </c>
      <c r="AG28" s="275" t="s">
        <v>4</v>
      </c>
      <c r="AH28" s="274">
        <v>14.8</v>
      </c>
      <c r="AI28" s="267">
        <v>430</v>
      </c>
      <c r="AJ28" s="276">
        <f>AH28*AI28</f>
        <v>6364</v>
      </c>
      <c r="AK28" s="260">
        <f>AJ28/104344</f>
        <v>6.0990569654220651E-2</v>
      </c>
      <c r="AM28" s="275" t="s">
        <v>4</v>
      </c>
      <c r="AN28" s="274">
        <v>14.8</v>
      </c>
      <c r="AO28" s="267">
        <v>430</v>
      </c>
      <c r="AP28" s="276">
        <f>AN28*AO28</f>
        <v>6364</v>
      </c>
      <c r="AQ28" s="260">
        <f>AP28/104980</f>
        <v>6.0621070680129549E-2</v>
      </c>
    </row>
    <row r="29" spans="3:43" x14ac:dyDescent="0.25">
      <c r="C29" s="279" t="s">
        <v>4</v>
      </c>
      <c r="D29" s="268">
        <v>14.5</v>
      </c>
      <c r="E29" s="267">
        <f>F29/D29</f>
        <v>1379.3103448275863</v>
      </c>
      <c r="F29" s="266">
        <v>20000</v>
      </c>
      <c r="G29" s="277">
        <v>0.2</v>
      </c>
      <c r="I29" s="269" t="s">
        <v>4</v>
      </c>
      <c r="J29" s="268">
        <v>14.5</v>
      </c>
      <c r="K29" s="267">
        <f>L29/J29</f>
        <v>1379.3103448275863</v>
      </c>
      <c r="L29" s="266">
        <v>20000</v>
      </c>
      <c r="M29" s="260">
        <f>L29/102320</f>
        <v>0.19546520719311963</v>
      </c>
      <c r="O29" s="283" t="s">
        <v>2</v>
      </c>
      <c r="P29" s="282">
        <v>15.84</v>
      </c>
      <c r="Q29" s="280">
        <f>R29/P29</f>
        <v>1010.1010101010102</v>
      </c>
      <c r="R29" s="281">
        <v>16000</v>
      </c>
      <c r="S29" s="260">
        <f>R29/102983</f>
        <v>0.15536544866628474</v>
      </c>
      <c r="U29" s="283" t="s">
        <v>14</v>
      </c>
      <c r="V29" s="282">
        <v>9.77</v>
      </c>
      <c r="W29" s="280">
        <v>1050</v>
      </c>
      <c r="X29" s="281">
        <f>V29*W29</f>
        <v>10258.5</v>
      </c>
      <c r="Y29" s="260">
        <f>X29/101652</f>
        <v>0.10091783732735214</v>
      </c>
      <c r="AA29" s="269" t="s">
        <v>150</v>
      </c>
      <c r="AB29" s="274">
        <f>5.1*2157/5157+5*3000/5157</f>
        <v>5.0418266433973242</v>
      </c>
      <c r="AC29" s="267">
        <v>5157</v>
      </c>
      <c r="AD29" s="276">
        <f>AB29*AC29</f>
        <v>26000.7</v>
      </c>
      <c r="AE29" s="260">
        <f>AD29/103271</f>
        <v>0.2517715525171636</v>
      </c>
      <c r="AG29" s="275" t="s">
        <v>25</v>
      </c>
      <c r="AH29" s="274">
        <v>1.68</v>
      </c>
      <c r="AI29" s="267">
        <v>900</v>
      </c>
      <c r="AJ29" s="266">
        <f>AH29*AI29</f>
        <v>1512</v>
      </c>
      <c r="AK29" s="260">
        <f>AJ29/104344</f>
        <v>1.4490531319481715E-2</v>
      </c>
      <c r="AM29" s="275" t="s">
        <v>25</v>
      </c>
      <c r="AN29" s="274">
        <v>1.68</v>
      </c>
      <c r="AO29" s="267">
        <v>900</v>
      </c>
      <c r="AP29" s="266">
        <f>AN29*AO29</f>
        <v>1512</v>
      </c>
      <c r="AQ29" s="260">
        <f>AP29/104980</f>
        <v>1.4402743379691369E-2</v>
      </c>
    </row>
    <row r="30" spans="3:43" x14ac:dyDescent="0.25">
      <c r="C30" s="284" t="s">
        <v>2</v>
      </c>
      <c r="D30" s="282">
        <v>15.84</v>
      </c>
      <c r="E30" s="280">
        <f>F30/D30</f>
        <v>1010.1010101010102</v>
      </c>
      <c r="F30" s="281">
        <v>16000</v>
      </c>
      <c r="G30" s="277">
        <v>0.16</v>
      </c>
      <c r="I30" s="283" t="s">
        <v>2</v>
      </c>
      <c r="J30" s="282">
        <v>15.84</v>
      </c>
      <c r="K30" s="280">
        <f>L30/J30</f>
        <v>1010.1010101010102</v>
      </c>
      <c r="L30" s="281">
        <v>16000</v>
      </c>
      <c r="M30" s="260">
        <f>L30/102320</f>
        <v>0.1563721657544957</v>
      </c>
      <c r="O30" s="269" t="s">
        <v>150</v>
      </c>
      <c r="P30" s="268">
        <v>5.0999999999999996</v>
      </c>
      <c r="Q30" s="267">
        <f>R30/P30</f>
        <v>2156.8627450980393</v>
      </c>
      <c r="R30" s="276">
        <v>11000</v>
      </c>
      <c r="S30" s="260">
        <f>R30/102983</f>
        <v>0.10681374595807075</v>
      </c>
      <c r="U30" s="269" t="s">
        <v>150</v>
      </c>
      <c r="V30" s="268">
        <v>5.0999999999999996</v>
      </c>
      <c r="W30" s="267">
        <f>X30/V30</f>
        <v>2156.8627450980393</v>
      </c>
      <c r="X30" s="276">
        <v>11000</v>
      </c>
      <c r="Y30" s="260">
        <f>X30/101652</f>
        <v>0.10821233227088498</v>
      </c>
      <c r="AA30" s="269" t="s">
        <v>35</v>
      </c>
      <c r="AB30" s="268">
        <v>4.2</v>
      </c>
      <c r="AC30" s="267">
        <v>1000</v>
      </c>
      <c r="AD30" s="276">
        <f>AB30*AC30</f>
        <v>4200</v>
      </c>
      <c r="AE30" s="260">
        <f>AD30/103271</f>
        <v>4.0669694299464515E-2</v>
      </c>
      <c r="AG30" s="269" t="s">
        <v>136</v>
      </c>
      <c r="AH30" s="268"/>
      <c r="AI30" s="267"/>
      <c r="AJ30" s="266">
        <f>AJ21</f>
        <v>31257.118625850562</v>
      </c>
      <c r="AK30" s="260">
        <f>AJ30/104344</f>
        <v>0.29955837063799129</v>
      </c>
      <c r="AM30" s="275" t="s">
        <v>3</v>
      </c>
      <c r="AN30" s="274">
        <v>9.01</v>
      </c>
      <c r="AO30" s="267">
        <v>1500</v>
      </c>
      <c r="AP30" s="266">
        <f>AN30*AO30</f>
        <v>13515</v>
      </c>
      <c r="AQ30" s="260">
        <f>AP30/104980</f>
        <v>0.12873880739188417</v>
      </c>
    </row>
    <row r="31" spans="3:43" x14ac:dyDescent="0.25">
      <c r="C31" s="279" t="s">
        <v>14</v>
      </c>
      <c r="D31" s="268">
        <v>8.6999999999999993</v>
      </c>
      <c r="E31" s="280">
        <f>F31/D31</f>
        <v>1839.0804597701151</v>
      </c>
      <c r="F31" s="266">
        <v>16000</v>
      </c>
      <c r="G31" s="277">
        <v>0.16</v>
      </c>
      <c r="I31" s="269" t="s">
        <v>150</v>
      </c>
      <c r="J31" s="268">
        <v>5.0999999999999996</v>
      </c>
      <c r="K31" s="267">
        <f>L31/J31</f>
        <v>2156.8627450980393</v>
      </c>
      <c r="L31" s="276">
        <v>11000</v>
      </c>
      <c r="M31" s="260">
        <f>L31/102320</f>
        <v>0.10750586395621579</v>
      </c>
      <c r="O31" s="275" t="s">
        <v>149</v>
      </c>
      <c r="P31" s="274">
        <f>9.17*545/653+9.2*109/653</f>
        <v>9.1890505359877483</v>
      </c>
      <c r="Q31" s="267">
        <f>R31/P31</f>
        <v>652.95102867284959</v>
      </c>
      <c r="R31" s="276">
        <v>6000</v>
      </c>
      <c r="S31" s="260">
        <f>R31/102983</f>
        <v>5.8262043249856774E-2</v>
      </c>
      <c r="U31" s="269" t="s">
        <v>35</v>
      </c>
      <c r="V31" s="268">
        <v>4.2</v>
      </c>
      <c r="W31" s="267">
        <v>1000</v>
      </c>
      <c r="X31" s="276">
        <f>V31*W31</f>
        <v>4200</v>
      </c>
      <c r="Y31" s="260">
        <f>X31/101652</f>
        <v>4.1317435957974262E-2</v>
      </c>
      <c r="AA31" s="275" t="s">
        <v>149</v>
      </c>
      <c r="AB31" s="274">
        <f>9.17*545/653+9.2*109/653</f>
        <v>9.1890505359877483</v>
      </c>
      <c r="AC31" s="267">
        <f>AD31/AB31</f>
        <v>652.95102867284959</v>
      </c>
      <c r="AD31" s="276">
        <v>6000</v>
      </c>
      <c r="AE31" s="260">
        <f>AD31/103271</f>
        <v>5.8099563284949307E-2</v>
      </c>
      <c r="AG31" s="264" t="s">
        <v>148</v>
      </c>
      <c r="AH31" s="263"/>
      <c r="AI31" s="262"/>
      <c r="AJ31" s="261">
        <f>SUM(AJ24:AJ30)</f>
        <v>104344.45862585056</v>
      </c>
      <c r="AK31" s="260">
        <f>AJ31/104344</f>
        <v>1.0000043953255631</v>
      </c>
      <c r="AM31" s="269" t="s">
        <v>136</v>
      </c>
      <c r="AN31" s="268"/>
      <c r="AO31" s="267"/>
      <c r="AP31" s="266">
        <f>AP21</f>
        <v>31581.544652211865</v>
      </c>
      <c r="AQ31" s="260">
        <f>AP31/104980</f>
        <v>0.30083391743390991</v>
      </c>
    </row>
    <row r="32" spans="3:43" ht="15.75" thickBot="1" x14ac:dyDescent="0.3">
      <c r="C32" s="279" t="s">
        <v>136</v>
      </c>
      <c r="D32" s="278"/>
      <c r="E32" s="267"/>
      <c r="F32" s="266">
        <v>20000</v>
      </c>
      <c r="G32" s="277">
        <v>0.2</v>
      </c>
      <c r="I32" s="275" t="s">
        <v>149</v>
      </c>
      <c r="J32" s="268">
        <v>9.17</v>
      </c>
      <c r="K32" s="267">
        <f>L32/J32</f>
        <v>545.25627044711018</v>
      </c>
      <c r="L32" s="276">
        <v>5000</v>
      </c>
      <c r="M32" s="260">
        <f>L32/102320</f>
        <v>4.8866301798279908E-2</v>
      </c>
      <c r="O32" s="269" t="s">
        <v>136</v>
      </c>
      <c r="P32" s="268"/>
      <c r="Q32" s="267"/>
      <c r="R32" s="266">
        <f>R22</f>
        <v>29983.272252469134</v>
      </c>
      <c r="S32" s="260">
        <f>R32/102983</f>
        <v>0.29114778412426451</v>
      </c>
      <c r="U32" s="275" t="s">
        <v>149</v>
      </c>
      <c r="V32" s="274">
        <f>9.17*545/653+9.2*109/653</f>
        <v>9.1890505359877483</v>
      </c>
      <c r="W32" s="267">
        <f>X32/V32</f>
        <v>652.95102867284959</v>
      </c>
      <c r="X32" s="276">
        <v>6000</v>
      </c>
      <c r="Y32" s="260">
        <f>X32/101652</f>
        <v>5.9024908511391805E-2</v>
      </c>
      <c r="AA32" s="275" t="s">
        <v>25</v>
      </c>
      <c r="AB32" s="274">
        <v>1.68</v>
      </c>
      <c r="AC32" s="267">
        <v>900</v>
      </c>
      <c r="AD32" s="266">
        <f>AB32*AC32</f>
        <v>1512</v>
      </c>
      <c r="AE32" s="260">
        <f>AD32/103271</f>
        <v>1.4641089947807226E-2</v>
      </c>
      <c r="AG32" s="255" t="s">
        <v>147</v>
      </c>
      <c r="AH32" s="254"/>
      <c r="AI32" s="254"/>
      <c r="AJ32" s="253">
        <f>AJ31-AD34</f>
        <v>1073.0816863266082</v>
      </c>
      <c r="AK32" s="252">
        <f>(AJ31-AD34)/AD34</f>
        <v>1.0390891630650071E-2</v>
      </c>
      <c r="AM32" s="264" t="s">
        <v>148</v>
      </c>
      <c r="AN32" s="263"/>
      <c r="AO32" s="262"/>
      <c r="AP32" s="261">
        <f>SUM(AP24:AP31)</f>
        <v>104979.64465221186</v>
      </c>
      <c r="AQ32" s="260">
        <f>AP32/104980</f>
        <v>0.99999661509060644</v>
      </c>
    </row>
    <row r="33" spans="3:43" ht="15.75" thickBot="1" x14ac:dyDescent="0.3">
      <c r="C33" s="273" t="s">
        <v>148</v>
      </c>
      <c r="D33" s="272"/>
      <c r="E33" s="272"/>
      <c r="F33" s="271">
        <v>100000</v>
      </c>
      <c r="G33" s="270"/>
      <c r="I33" s="269" t="s">
        <v>136</v>
      </c>
      <c r="J33" s="268"/>
      <c r="K33" s="267"/>
      <c r="L33" s="266">
        <f>L22</f>
        <v>22320.272222222222</v>
      </c>
      <c r="M33" s="260">
        <f>L33/102320</f>
        <v>0.21814183172617496</v>
      </c>
      <c r="O33" s="264" t="s">
        <v>148</v>
      </c>
      <c r="P33" s="263"/>
      <c r="Q33" s="262"/>
      <c r="R33" s="261">
        <f>SUM(R26:R32)</f>
        <v>102983.27225246913</v>
      </c>
      <c r="S33" s="265">
        <f>SUM(S26:S32)</f>
        <v>1.0000026436641887</v>
      </c>
      <c r="U33" s="269" t="s">
        <v>136</v>
      </c>
      <c r="V33" s="268"/>
      <c r="W33" s="267"/>
      <c r="X33" s="266">
        <f>X22</f>
        <v>30193.092575332164</v>
      </c>
      <c r="Y33" s="260">
        <f>X33/101652</f>
        <v>0.29702408782249407</v>
      </c>
      <c r="AA33" s="269" t="s">
        <v>136</v>
      </c>
      <c r="AB33" s="268"/>
      <c r="AC33" s="267"/>
      <c r="AD33" s="266">
        <f>AD24</f>
        <v>30975.176939523953</v>
      </c>
      <c r="AE33" s="260">
        <f>AD33/103271</f>
        <v>0.29994070881006241</v>
      </c>
      <c r="AM33" s="255" t="s">
        <v>147</v>
      </c>
      <c r="AN33" s="254"/>
      <c r="AO33" s="254"/>
      <c r="AP33" s="253">
        <f>AP32-AJ31</f>
        <v>635.18602636130527</v>
      </c>
      <c r="AQ33" s="252">
        <f>(AP32-AJ31)/AJ31</f>
        <v>6.0873958687054103E-3</v>
      </c>
    </row>
    <row r="34" spans="3:43" ht="16.5" thickTop="1" thickBot="1" x14ac:dyDescent="0.3">
      <c r="I34" s="264" t="s">
        <v>148</v>
      </c>
      <c r="J34" s="263"/>
      <c r="K34" s="262"/>
      <c r="L34" s="261">
        <f>SUM(L26:L33)</f>
        <v>102320.27222222222</v>
      </c>
      <c r="M34" s="265">
        <f>SUM(M26:M33)</f>
        <v>1.0000026604986534</v>
      </c>
      <c r="O34" s="255" t="s">
        <v>147</v>
      </c>
      <c r="P34" s="254"/>
      <c r="Q34" s="254"/>
      <c r="R34" s="253">
        <f>R33-L34</f>
        <v>663.0000302469125</v>
      </c>
      <c r="S34" s="252">
        <f>(R33-L34)/L34</f>
        <v>6.4796546749503288E-3</v>
      </c>
      <c r="U34" s="264" t="s">
        <v>148</v>
      </c>
      <c r="V34" s="263"/>
      <c r="W34" s="262"/>
      <c r="X34" s="261">
        <f>SUM(X26:X33)</f>
        <v>101651.59257533216</v>
      </c>
      <c r="Y34" s="260">
        <f>X34/101652</f>
        <v>0.99999599196604261</v>
      </c>
      <c r="AA34" s="264" t="s">
        <v>148</v>
      </c>
      <c r="AB34" s="263"/>
      <c r="AC34" s="262"/>
      <c r="AD34" s="261">
        <f>SUM(AD27:AD33)</f>
        <v>103271.37693952395</v>
      </c>
      <c r="AE34" s="260">
        <f>AD34/103271</f>
        <v>1.0000036500036211</v>
      </c>
    </row>
    <row r="35" spans="3:43" ht="15.75" thickBot="1" x14ac:dyDescent="0.3">
      <c r="I35" s="255" t="s">
        <v>147</v>
      </c>
      <c r="J35" s="254"/>
      <c r="K35" s="254"/>
      <c r="L35" s="253">
        <f>L34-F33</f>
        <v>2320.2722222222219</v>
      </c>
      <c r="M35" s="252">
        <f>(L34-F33)/F33</f>
        <v>2.3202722222222218E-2</v>
      </c>
      <c r="U35" s="259" t="s">
        <v>147</v>
      </c>
      <c r="V35" s="258"/>
      <c r="W35" s="258"/>
      <c r="X35" s="257">
        <f>X34-R33</f>
        <v>-1331.67967713697</v>
      </c>
      <c r="Y35" s="256">
        <f>(X34-R33)/R33</f>
        <v>-1.2931028972086693E-2</v>
      </c>
      <c r="AA35" s="255" t="s">
        <v>147</v>
      </c>
      <c r="AB35" s="254"/>
      <c r="AC35" s="254"/>
      <c r="AD35" s="253">
        <f>AD34-X34</f>
        <v>1619.7843641917862</v>
      </c>
      <c r="AE35" s="252">
        <f>(AD34-X34)/X34</f>
        <v>1.5934667850790365E-2</v>
      </c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FA20-34FC-4F1F-A169-887D28504750}">
  <sheetPr>
    <tabColor theme="9" tint="-0.499984740745262"/>
  </sheetPr>
  <dimension ref="A1:J20"/>
  <sheetViews>
    <sheetView workbookViewId="0">
      <selection activeCell="J3" sqref="J3"/>
    </sheetView>
  </sheetViews>
  <sheetFormatPr defaultRowHeight="15" x14ac:dyDescent="0.25"/>
  <cols>
    <col min="2" max="2" width="14.85546875" customWidth="1"/>
    <col min="3" max="3" width="13.7109375" customWidth="1"/>
    <col min="4" max="4" width="15" customWidth="1"/>
    <col min="5" max="5" width="24" customWidth="1"/>
    <col min="6" max="6" width="25.140625" customWidth="1"/>
  </cols>
  <sheetData>
    <row r="1" spans="1:10" x14ac:dyDescent="0.25">
      <c r="A1" s="24" t="s">
        <v>173</v>
      </c>
      <c r="B1" s="24" t="s">
        <v>174</v>
      </c>
      <c r="C1" s="24" t="s">
        <v>175</v>
      </c>
      <c r="D1" s="24" t="s">
        <v>176</v>
      </c>
      <c r="E1" s="24" t="s">
        <v>177</v>
      </c>
      <c r="F1" s="24" t="s">
        <v>178</v>
      </c>
    </row>
    <row r="2" spans="1:10" x14ac:dyDescent="0.25">
      <c r="A2" s="143">
        <v>1</v>
      </c>
      <c r="B2" s="244">
        <v>43206</v>
      </c>
      <c r="C2" s="320">
        <f>'5.ΤΙΜΕΣ'!B63</f>
        <v>-2.1858793812498958E-2</v>
      </c>
      <c r="D2" s="320">
        <f>'5.ΑΛΛΑΓΕΣ'!$M$26*'5.ΤΙΜΕΣ'!J63+'5.ΑΛΛΑΓΕΣ'!$M$27*'5.ΤΙΜΕΣ'!M63+'5.ΑΛΛΑΓΕΣ'!$M$28*'5.ΤΙΜΕΣ'!B63+'5.ΑΛΛΑΓΕΣ'!$M$29*'5.ΤΙΜΕΣ'!H63+'5.ΑΛΛΑΓΕΣ'!$M$30*'5.ΤΙΜΕΣ'!E63+'5.ΑΛΛΑΓΕΣ'!$M$31*'5.ΤΙΜΕΣ'!O63+'5.ΑΛΛΑΓΕΣ'!$M$32*'5.ΤΙΜΕΣ'!K63+4%*'6.ΑΠΟΤΕΛΕΣΜΑ'!A2/365</f>
        <v>-6.4209554919059716E-4</v>
      </c>
      <c r="E2" s="320">
        <f>C2</f>
        <v>-2.1858793812498958E-2</v>
      </c>
      <c r="F2" s="320">
        <f>D2</f>
        <v>-6.4209554919059716E-4</v>
      </c>
      <c r="J2" s="323">
        <f>STDEV(D2:D20)</f>
        <v>2.0396221660189087E-2</v>
      </c>
    </row>
    <row r="3" spans="1:10" x14ac:dyDescent="0.25">
      <c r="A3" s="143">
        <v>2</v>
      </c>
      <c r="B3" s="244">
        <v>43207</v>
      </c>
      <c r="C3" s="320">
        <f>'5.ΤΙΜΕΣ'!B64</f>
        <v>-5.540180375615468E-3</v>
      </c>
      <c r="D3" s="320">
        <f>'5.ΑΛΛΑΓΕΣ'!$M$26*'5.ΤΙΜΕΣ'!J64+'5.ΑΛΛΑΓΕΣ'!$M$27*'5.ΤΙΜΕΣ'!M64+'5.ΑΛΛΑΓΕΣ'!$M$28*'5.ΤΙΜΕΣ'!B64+'5.ΑΛΛΑΓΕΣ'!$M$29*'5.ΤΙΜΕΣ'!H64+'5.ΑΛΛΑΓΕΣ'!$M$30*'5.ΤΙΜΕΣ'!E64+'5.ΑΛΛΑΓΕΣ'!$M$31*'5.ΤΙΜΕΣ'!O64+'5.ΑΛΛΑΓΕΣ'!$M$32*'5.ΤΙΜΕΣ'!K64+4%*'6.ΑΠΟΤΕΛΕΣΜΑ'!A3/365</f>
        <v>6.0815927892764856E-3</v>
      </c>
      <c r="E3" s="320">
        <f>E2+C3</f>
        <v>-2.7398974188114426E-2</v>
      </c>
      <c r="F3" s="320">
        <f>F2+D3</f>
        <v>5.4394972400858884E-3</v>
      </c>
      <c r="J3" s="323">
        <f>STDEV(C2:C20)</f>
        <v>1.0567103485908721E-2</v>
      </c>
    </row>
    <row r="4" spans="1:10" x14ac:dyDescent="0.25">
      <c r="A4" s="143">
        <v>3</v>
      </c>
      <c r="B4" s="244">
        <v>43208</v>
      </c>
      <c r="C4" s="320">
        <f>'5.ΤΙΜΕΣ'!B65</f>
        <v>1.1049836186584935E-2</v>
      </c>
      <c r="D4" s="320">
        <f>'5.ΑΛΛΑΓΕΣ'!$M$26*'5.ΤΙΜΕΣ'!J65+'5.ΑΛΛΑΓΕΣ'!$M$27*'5.ΤΙΜΕΣ'!M65+'5.ΑΛΛΑΓΕΣ'!$M$28*'5.ΤΙΜΕΣ'!B65+'5.ΑΛΛΑΓΕΣ'!$M$29*'5.ΤΙΜΕΣ'!H65+'5.ΑΛΛΑΓΕΣ'!$M$30*'5.ΤΙΜΕΣ'!E65+'5.ΑΛΛΑΓΕΣ'!$M$31*'5.ΤΙΜΕΣ'!O65+'5.ΑΛΛΑΓΕΣ'!$M$32*'5.ΤΙΜΕΣ'!K65+4%*'6.ΑΠΟΤΕΛΕΣΜΑ'!A4/365</f>
        <v>3.5849798718417068E-3</v>
      </c>
      <c r="E4" s="320">
        <f>E3+C4</f>
        <v>-1.6349138001529491E-2</v>
      </c>
      <c r="F4" s="320">
        <f t="shared" ref="F4:F20" si="0">F3+D4</f>
        <v>9.0244771119275952E-3</v>
      </c>
    </row>
    <row r="5" spans="1:10" x14ac:dyDescent="0.25">
      <c r="A5" s="143">
        <v>4</v>
      </c>
      <c r="B5" s="244">
        <v>43209</v>
      </c>
      <c r="C5" s="320">
        <f>'5.ΤΙΜΕΣ'!B66</f>
        <v>7.6628727455690972E-3</v>
      </c>
      <c r="D5" s="320">
        <f>'5.ΑΛΛΑΓΕΣ'!$M$26*'5.ΤΙΜΕΣ'!J66+'5.ΑΛΛΑΓΕΣ'!$M$27*'5.ΤΙΜΕΣ'!M66+'5.ΑΛΛΑΓΕΣ'!$M$28*'5.ΤΙΜΕΣ'!B66+'5.ΑΛΛΑΓΕΣ'!$M$29*'5.ΤΙΜΕΣ'!H66+'5.ΑΛΛΑΓΕΣ'!$M$30*'5.ΤΙΜΕΣ'!E66+'5.ΑΛΛΑΓΕΣ'!$M$31*'5.ΤΙΜΕΣ'!O66+'5.ΑΛΛΑΓΕΣ'!$M$32*'5.ΤΙΜΕΣ'!K66+4%*'6.ΑΠΟΤΕΛΕΣΜΑ'!A5/365</f>
        <v>7.3523440234807653E-3</v>
      </c>
      <c r="E5" s="320">
        <f>E4+C5</f>
        <v>-8.6862652559603938E-3</v>
      </c>
      <c r="F5" s="320">
        <f t="shared" si="0"/>
        <v>1.6376821135408361E-2</v>
      </c>
    </row>
    <row r="6" spans="1:10" x14ac:dyDescent="0.25">
      <c r="A6" s="143">
        <v>5</v>
      </c>
      <c r="B6" s="244">
        <v>43210</v>
      </c>
      <c r="C6" s="320">
        <f>'5.ΤΙΜΕΣ'!B67</f>
        <v>-5.4674821821335011E-3</v>
      </c>
      <c r="D6" s="320">
        <f>'5.ΑΛΛΑΓΕΣ'!$M$26*'5.ΤΙΜΕΣ'!J67+'5.ΑΛΛΑΓΕΣ'!$M$27*'5.ΤΙΜΕΣ'!M67+'5.ΑΛΛΑΓΕΣ'!$M$28*'5.ΤΙΜΕΣ'!B67+'5.ΑΛΛΑΓΕΣ'!$M$29*'5.ΤΙΜΕΣ'!H67+'5.ΑΛΛΑΓΕΣ'!$M$30*'5.ΤΙΜΕΣ'!E67+'5.ΑΛΛΑΓΕΣ'!$M$31*'5.ΤΙΜΕΣ'!O67+'5.ΑΛΛΑΓΕΣ'!$M$32*'5.ΤΙΜΕΣ'!K67+4%*'6.ΑΠΟΤΕΛΕΣΜΑ'!A6/365</f>
        <v>2.6635537498955666E-3</v>
      </c>
      <c r="E6" s="320">
        <f t="shared" ref="E6:E20" si="1">E5+C6</f>
        <v>-1.4153747438093896E-2</v>
      </c>
      <c r="F6" s="320">
        <f t="shared" si="0"/>
        <v>1.9040374885303926E-2</v>
      </c>
    </row>
    <row r="7" spans="1:10" x14ac:dyDescent="0.25">
      <c r="A7" s="143">
        <v>6</v>
      </c>
      <c r="B7" s="244">
        <v>43213</v>
      </c>
      <c r="C7" s="320">
        <f>'5.ΤΙΜΕΣ'!B68</f>
        <v>0</v>
      </c>
      <c r="D7" s="320">
        <f>'5.ΑΛΛΑΓΕΣ'!$M$26*'5.ΤΙΜΕΣ'!J68+'5.ΑΛΛΑΓΕΣ'!$M$27*'5.ΤΙΜΕΣ'!M68+'5.ΑΛΛΑΓΕΣ'!$M$28*'5.ΤΙΜΕΣ'!B68+'5.ΑΛΛΑΓΕΣ'!$M$29*'5.ΤΙΜΕΣ'!H68+'5.ΑΛΛΑΓΕΣ'!$M$30*'5.ΤΙΜΕΣ'!E68+'5.ΑΛΛΑΓΕΣ'!$M$31*'5.ΤΙΜΕΣ'!O68+'5.ΑΛΛΑΓΕΣ'!$M$32*'5.ΤΙΜΕΣ'!K68+4%*'6.ΑΠΟΤΕΛΕΣΜΑ'!A7/365</f>
        <v>-7.4786826287155357E-3</v>
      </c>
      <c r="E7" s="320">
        <f t="shared" si="1"/>
        <v>-1.4153747438093896E-2</v>
      </c>
      <c r="F7" s="320">
        <f t="shared" si="0"/>
        <v>1.1561692256588391E-2</v>
      </c>
    </row>
    <row r="8" spans="1:10" x14ac:dyDescent="0.25">
      <c r="A8" s="143">
        <v>7</v>
      </c>
      <c r="B8" s="244">
        <v>43214</v>
      </c>
      <c r="C8" s="320">
        <f>'5.ΤΙΜΕΣ'!B69</f>
        <v>1.5234244571847987E-2</v>
      </c>
      <c r="D8" s="320">
        <f>'5.ΑΛΛΑΓΕΣ'!$M$26*'5.ΤΙΜΕΣ'!J69+'5.ΑΛΛΑΓΕΣ'!$M$27*'5.ΤΙΜΕΣ'!M69+'5.ΑΛΛΑΓΕΣ'!$M$28*'5.ΤΙΜΕΣ'!B69+'5.ΑΛΛΑΓΕΣ'!$M$29*'5.ΤΙΜΕΣ'!H69+'5.ΑΛΛΑΓΕΣ'!$M$30*'5.ΤΙΜΕΣ'!E69+'5.ΑΛΛΑΓΕΣ'!$M$31*'5.ΤΙΜΕΣ'!O69+'5.ΑΛΛΑΓΕΣ'!$M$32*'5.ΤΙΜΕΣ'!K69+4%*'6.ΑΠΟΤΕΛΕΣΜΑ'!A8/365</f>
        <v>2.2614484324785561E-3</v>
      </c>
      <c r="E8" s="320">
        <f t="shared" si="1"/>
        <v>1.0804971337540908E-3</v>
      </c>
      <c r="F8" s="320">
        <f t="shared" si="0"/>
        <v>1.3823140689066947E-2</v>
      </c>
    </row>
    <row r="9" spans="1:10" x14ac:dyDescent="0.25">
      <c r="A9" s="143">
        <v>8</v>
      </c>
      <c r="B9" s="244">
        <v>43215</v>
      </c>
      <c r="C9" s="320">
        <f>'5.ΤΙΜΕΣ'!B70</f>
        <v>-6.500564603093428E-3</v>
      </c>
      <c r="D9" s="320">
        <f>'5.ΑΛΛΑΓΕΣ'!$M$26*'5.ΤΙΜΕΣ'!J70+'5.ΑΛΛΑΓΕΣ'!$M$27*'5.ΤΙΜΕΣ'!M70+'5.ΑΛΛΑΓΕΣ'!$M$28*'5.ΤΙΜΕΣ'!B70+'5.ΑΛΛΑΓΕΣ'!$M$29*'5.ΤΙΜΕΣ'!H70+'5.ΑΛΛΑΓΕΣ'!$M$30*'5.ΤΙΜΕΣ'!E70+'5.ΑΛΛΑΓΕΣ'!$M$31*'5.ΤΙΜΕΣ'!O70+'5.ΑΛΛΑΓΕΣ'!$M$32*'5.ΤΙΜΕΣ'!K70+4%*'6.ΑΠΟΤΕΛΕΣΜΑ'!A9/365</f>
        <v>-6.9195261364975568E-3</v>
      </c>
      <c r="E9" s="320">
        <f t="shared" si="1"/>
        <v>-5.4200674693393371E-3</v>
      </c>
      <c r="F9" s="320">
        <f t="shared" si="0"/>
        <v>6.9036145525693902E-3</v>
      </c>
    </row>
    <row r="10" spans="1:10" x14ac:dyDescent="0.25">
      <c r="A10" s="143">
        <v>9</v>
      </c>
      <c r="B10" s="244">
        <v>43216</v>
      </c>
      <c r="C10" s="320">
        <f>'5.ΤΙΜΕΣ'!B71</f>
        <v>-7.637789448117314E-3</v>
      </c>
      <c r="D10" s="320">
        <f>'5.ΑΛΛΑΓΕΣ'!$M$26*'5.ΤΙΜΕΣ'!J71+'5.ΑΛΛΑΓΕΣ'!$M$27*'5.ΤΙΜΕΣ'!M71+'5.ΑΛΛΑΓΕΣ'!$M$28*'5.ΤΙΜΕΣ'!B71+'5.ΑΛΛΑΓΕΣ'!$M$29*'5.ΤΙΜΕΣ'!H71+'5.ΑΛΛΑΓΕΣ'!$M$30*'5.ΤΙΜΕΣ'!E71+'5.ΑΛΛΑΓΕΣ'!$M$31*'5.ΤΙΜΕΣ'!O71+'5.ΑΛΛΑΓΕΣ'!$M$32*'5.ΤΙΜΕΣ'!K71+4%*'6.ΑΠΟΤΕΛΕΣΜΑ'!A10/365</f>
        <v>5.0493816239587002E-3</v>
      </c>
      <c r="E10" s="320">
        <f t="shared" si="1"/>
        <v>-1.3057856917456652E-2</v>
      </c>
      <c r="F10" s="320">
        <f t="shared" si="0"/>
        <v>1.1952996176528091E-2</v>
      </c>
    </row>
    <row r="11" spans="1:10" x14ac:dyDescent="0.25">
      <c r="A11" s="143">
        <v>10</v>
      </c>
      <c r="B11" s="244">
        <v>43217</v>
      </c>
      <c r="C11" s="320">
        <f>'5.ΤΙΜΕΣ'!B72</f>
        <v>-1.0958905206372234E-3</v>
      </c>
      <c r="D11" s="320">
        <f>'5.ΑΛΛΑΓΕΣ'!$M$26*'5.ΤΙΜΕΣ'!J72+'5.ΑΛΛΑΓΕΣ'!$M$27*'5.ΤΙΜΕΣ'!M72+'5.ΑΛΛΑΓΕΣ'!$M$28*'5.ΤΙΜΕΣ'!B72+'5.ΑΛΛΑΓΕΣ'!$M$29*'5.ΤΙΜΕΣ'!H72+'5.ΑΛΛΑΓΕΣ'!$M$30*'5.ΤΙΜΕΣ'!E72+'5.ΑΛΛΑΓΕΣ'!$M$31*'5.ΤΙΜΕΣ'!O72+'5.ΑΛΛΑΓΕΣ'!$M$32*'5.ΤΙΜΕΣ'!K72+4%*'6.ΑΠΟΤΕΛΕΣΜΑ'!A11/365</f>
        <v>-4.9981108878002257E-3</v>
      </c>
      <c r="E11" s="320">
        <f t="shared" si="1"/>
        <v>-1.4153747438093875E-2</v>
      </c>
      <c r="F11" s="320">
        <f t="shared" si="0"/>
        <v>6.9548852887278655E-3</v>
      </c>
    </row>
    <row r="12" spans="1:10" x14ac:dyDescent="0.25">
      <c r="A12" s="143">
        <v>11</v>
      </c>
      <c r="B12" s="244">
        <v>43220</v>
      </c>
      <c r="C12" s="320">
        <f>'5.ΤΙΜΕΣ'!B73</f>
        <v>0</v>
      </c>
      <c r="D12" s="320">
        <f>'5.ΑΛΛΑΓΕΣ'!$M$26*'5.ΤΙΜΕΣ'!J73+'5.ΑΛΛΑΓΕΣ'!$M$27*'5.ΤΙΜΕΣ'!M73+'5.ΑΛΛΑΓΕΣ'!$M$28*'5.ΤΙΜΕΣ'!B73+'5.ΑΛΛΑΓΕΣ'!$M$29*'5.ΤΙΜΕΣ'!H73+'5.ΑΛΛΑΓΕΣ'!$M$30*'5.ΤΙΜΕΣ'!E73+'5.ΑΛΛΑΓΕΣ'!$M$31*'5.ΤΙΜΕΣ'!O73+'5.ΑΛΛΑΓΕΣ'!$M$32*'5.ΤΙΜΕΣ'!K73+4%*'6.ΑΠΟΤΕΛΕΣΜΑ'!A12/365</f>
        <v>3.7002834840165859E-3</v>
      </c>
      <c r="E12" s="320">
        <f t="shared" si="1"/>
        <v>-1.4153747438093875E-2</v>
      </c>
      <c r="F12" s="320">
        <f t="shared" si="0"/>
        <v>1.0655168772744451E-2</v>
      </c>
    </row>
    <row r="13" spans="1:10" x14ac:dyDescent="0.25">
      <c r="A13" s="143">
        <v>12</v>
      </c>
      <c r="B13" s="244">
        <v>43222</v>
      </c>
      <c r="C13" s="320">
        <f>'5.ΤΙΜΕΣ'!B74</f>
        <v>1.7391742711869239E-2</v>
      </c>
      <c r="D13" s="320">
        <f>'5.ΑΛΛΑΓΕΣ'!$M$26*'5.ΤΙΜΕΣ'!J74+'5.ΑΛΛΑΓΕΣ'!$M$27*'5.ΤΙΜΕΣ'!M74+'5.ΑΛΛΑΓΕΣ'!$M$28*'5.ΤΙΜΕΣ'!B74+'5.ΑΛΛΑΓΕΣ'!$M$29*'5.ΤΙΜΕΣ'!H74+'5.ΑΛΛΑΓΕΣ'!$M$30*'5.ΤΙΜΕΣ'!E74+'5.ΑΛΛΑΓΕΣ'!$M$31*'5.ΤΙΜΕΣ'!O74+'5.ΑΛΛΑΓΕΣ'!$M$32*'5.ΤΙΜΕΣ'!K74+4%*'6.ΑΠΟΤΕΛΕΣΜΑ'!A13/365</f>
        <v>5.4509887773418969E-3</v>
      </c>
      <c r="E13" s="320">
        <f t="shared" si="1"/>
        <v>3.2379952737753639E-3</v>
      </c>
      <c r="F13" s="320">
        <f t="shared" si="0"/>
        <v>1.6106157550086347E-2</v>
      </c>
    </row>
    <row r="14" spans="1:10" x14ac:dyDescent="0.25">
      <c r="A14" s="143">
        <v>13</v>
      </c>
      <c r="B14" s="244">
        <v>43223</v>
      </c>
      <c r="C14" s="320">
        <f>'5.ΤΙΜΕΣ'!B75</f>
        <v>-1.3015368112070248E-2</v>
      </c>
      <c r="D14" s="320">
        <f>'5.ΑΛΛΑΓΕΣ'!$M$26*'5.ΤΙΜΕΣ'!J75+'5.ΑΛΛΑΓΕΣ'!$M$27*'5.ΤΙΜΕΣ'!M75+'5.ΑΛΛΑΓΕΣ'!$M$28*'5.ΤΙΜΕΣ'!B75+'5.ΑΛΛΑΓΕΣ'!$M$29*'5.ΤΙΜΕΣ'!H75+'5.ΑΛΛΑΓΕΣ'!$M$30*'5.ΤΙΜΕΣ'!E75+'5.ΑΛΛΑΓΕΣ'!$M$31*'5.ΤΙΜΕΣ'!O75+'5.ΑΛΛΑΓΕΣ'!$M$32*'5.ΤΙΜΕΣ'!K75+4%*'6.ΑΠΟΤΕΛΕΣΜΑ'!A14/365</f>
        <v>-1.5374308673483496E-2</v>
      </c>
      <c r="E14" s="320">
        <f t="shared" si="1"/>
        <v>-9.7773728382948843E-3</v>
      </c>
      <c r="F14" s="320">
        <f t="shared" si="0"/>
        <v>7.3184887660285129E-4</v>
      </c>
    </row>
    <row r="15" spans="1:10" x14ac:dyDescent="0.25">
      <c r="A15" s="143">
        <v>14</v>
      </c>
      <c r="B15" s="244">
        <v>43224</v>
      </c>
      <c r="C15" s="320">
        <f>'5.ΤΙΜΕΣ'!B76</f>
        <v>4.3573053689556262E-3</v>
      </c>
      <c r="D15" s="320">
        <f>'5.ΑΛΛΑΓΕΣ'!$M$26*'5.ΤΙΜΕΣ'!J76+'5.ΑΛΛΑΓΕΣ'!$M$27*'5.ΤΙΜΕΣ'!M76+'5.ΑΛΛΑΓΕΣ'!$M$28*'5.ΤΙΜΕΣ'!B76+'5.ΑΛΛΑΓΕΣ'!$M$29*'5.ΤΙΜΕΣ'!H76+'5.ΑΛΛΑΓΕΣ'!$M$30*'5.ΤΙΜΕΣ'!E76+'5.ΑΛΛΑΓΕΣ'!$M$31*'5.ΤΙΜΕΣ'!O76+'5.ΑΛΛΑΓΕΣ'!$M$32*'5.ΤΙΜΕΣ'!K76+4%*'6.ΑΠΟΤΕΛΕΣΜΑ'!A15/365</f>
        <v>-5.651360532657166E-2</v>
      </c>
      <c r="E15" s="320">
        <f t="shared" si="1"/>
        <v>-5.4200674693392582E-3</v>
      </c>
      <c r="F15" s="320">
        <f t="shared" si="0"/>
        <v>-5.5781756449968807E-2</v>
      </c>
    </row>
    <row r="16" spans="1:10" x14ac:dyDescent="0.25">
      <c r="A16" s="143">
        <v>15</v>
      </c>
      <c r="B16" s="244">
        <v>43227</v>
      </c>
      <c r="C16" s="320">
        <f>'5.ΤΙΜΕΣ'!B77</f>
        <v>-1.3129291441792623E-2</v>
      </c>
      <c r="D16" s="320">
        <f>'5.ΑΛΛΑΓΕΣ'!$M$26*'5.ΤΙΜΕΣ'!J77+'5.ΑΛΛΑΓΕΣ'!$M$27*'5.ΤΙΜΕΣ'!M77+'5.ΑΛΛΑΓΕΣ'!$M$28*'5.ΤΙΜΕΣ'!B77+'5.ΑΛΛΑΓΕΣ'!$M$29*'5.ΤΙΜΕΣ'!H77+'5.ΑΛΛΑΓΕΣ'!$M$30*'5.ΤΙΜΕΣ'!E77+'5.ΑΛΛΑΓΕΣ'!$M$31*'5.ΤΙΜΕΣ'!O77+'5.ΑΛΛΑΓΕΣ'!$M$32*'5.ΤΙΜΕΣ'!K77+4%*'6.ΑΠΟΤΕΛΕΣΜΑ'!A16/365</f>
        <v>-5.6182987611026677E-2</v>
      </c>
      <c r="E16" s="320">
        <f t="shared" si="1"/>
        <v>-1.854935891113188E-2</v>
      </c>
      <c r="F16" s="320">
        <f t="shared" si="0"/>
        <v>-0.11196474406099549</v>
      </c>
    </row>
    <row r="17" spans="1:6" x14ac:dyDescent="0.25">
      <c r="A17" s="143">
        <v>16</v>
      </c>
      <c r="B17" s="244">
        <v>43228</v>
      </c>
      <c r="C17" s="320">
        <f>'5.ΤΙΜΕΣ'!B78</f>
        <v>2.2002209096023376E-3</v>
      </c>
      <c r="D17" s="320">
        <f>'5.ΑΛΛΑΓΕΣ'!$M$26*'5.ΤΙΜΕΣ'!J78+'5.ΑΛΛΑΓΕΣ'!$M$27*'5.ΤΙΜΕΣ'!M78+'5.ΑΛΛΑΓΕΣ'!$M$28*'5.ΤΙΜΕΣ'!B78+'5.ΑΛΛΑΓΕΣ'!$M$29*'5.ΤΙΜΕΣ'!H78+'5.ΑΛΛΑΓΕΣ'!$M$30*'5.ΤΙΜΕΣ'!E78+'5.ΑΛΛΑΓΕΣ'!$M$31*'5.ΤΙΜΕΣ'!O78+'5.ΑΛΛΑΓΕΣ'!$M$32*'5.ΤΙΜΕΣ'!K78+4%*'6.ΑΠΟΤΕΛΕΣΜΑ'!A17/365</f>
        <v>2.4204982979832309E-2</v>
      </c>
      <c r="E17" s="320">
        <f t="shared" si="1"/>
        <v>-1.6349138001529543E-2</v>
      </c>
      <c r="F17" s="320">
        <f t="shared" si="0"/>
        <v>-8.7759761081163179E-2</v>
      </c>
    </row>
    <row r="18" spans="1:6" x14ac:dyDescent="0.25">
      <c r="A18" s="143">
        <v>17</v>
      </c>
      <c r="B18" s="244">
        <v>43229</v>
      </c>
      <c r="C18" s="320">
        <f>'5.ΤΙΜΕΣ'!B79</f>
        <v>2.195390563435656E-3</v>
      </c>
      <c r="D18" s="320">
        <f>'5.ΑΛΛΑΓΕΣ'!$M$26*'5.ΤΙΜΕΣ'!J79+'5.ΑΛΛΑΓΕΣ'!$M$27*'5.ΤΙΜΕΣ'!M79+'5.ΑΛΛΑΓΕΣ'!$M$28*'5.ΤΙΜΕΣ'!B79+'5.ΑΛΛΑΓΕΣ'!$M$29*'5.ΤΙΜΕΣ'!H79+'5.ΑΛΛΑΓΕΣ'!$M$30*'5.ΤΙΜΕΣ'!E79+'5.ΑΛΛΑΓΕΣ'!$M$31*'5.ΤΙΜΕΣ'!O79+'5.ΑΛΛΑΓΕΣ'!$M$32*'5.ΤΙΜΕΣ'!K79+4%*'6.ΑΠΟΤΕΛΕΣΜΑ'!A18/365</f>
        <v>1.6618678864859383E-2</v>
      </c>
      <c r="E18" s="320">
        <f t="shared" si="1"/>
        <v>-1.4153747438093887E-2</v>
      </c>
      <c r="F18" s="320">
        <f t="shared" si="0"/>
        <v>-7.1141082216303803E-2</v>
      </c>
    </row>
    <row r="19" spans="1:6" x14ac:dyDescent="0.25">
      <c r="A19" s="143">
        <v>18</v>
      </c>
      <c r="B19" s="244">
        <v>43230</v>
      </c>
      <c r="C19" s="320">
        <f>'5.ΤΙΜΕΣ'!B80</f>
        <v>-1.2134732465993373E-2</v>
      </c>
      <c r="D19" s="320">
        <f>'5.ΑΛΛΑΓΕΣ'!$M$26*'5.ΤΙΜΕΣ'!J80+'5.ΑΛΛΑΓΕΣ'!$M$27*'5.ΤΙΜΕΣ'!M80+'5.ΑΛΛΑΓΕΣ'!$M$28*'5.ΤΙΜΕΣ'!B80+'5.ΑΛΛΑΓΕΣ'!$M$29*'5.ΤΙΜΕΣ'!H80+'5.ΑΛΛΑΓΕΣ'!$M$30*'5.ΤΙΜΕΣ'!E80+'5.ΑΛΛΑΓΕΣ'!$M$31*'5.ΤΙΜΕΣ'!O80+'5.ΑΛΛΑΓΕΣ'!$M$32*'5.ΤΙΜΕΣ'!K80+4%*'6.ΑΠΟΤΕΛΕΣΜΑ'!A19/365</f>
        <v>-5.265895644101494E-3</v>
      </c>
      <c r="E19" s="320">
        <f t="shared" si="1"/>
        <v>-2.628847990408726E-2</v>
      </c>
      <c r="F19" s="320">
        <f t="shared" si="0"/>
        <v>-7.640697786040529E-2</v>
      </c>
    </row>
    <row r="20" spans="1:6" x14ac:dyDescent="0.25">
      <c r="A20" s="143">
        <v>19</v>
      </c>
      <c r="B20" s="244">
        <v>43231</v>
      </c>
      <c r="C20" s="320">
        <f>'5.ΤΙΜΕΣ'!B81</f>
        <v>1.2134732465993395E-2</v>
      </c>
      <c r="D20" s="320">
        <f>'5.ΑΛΛΑΓΕΣ'!$M$26*'5.ΤΙΜΕΣ'!J81+'5.ΑΛΛΑΓΕΣ'!$M$27*'5.ΤΙΜΕΣ'!M81+'5.ΑΛΛΑΓΕΣ'!$M$28*'5.ΤΙΜΕΣ'!B81+'5.ΑΛΛΑΓΕΣ'!$M$29*'5.ΤΙΜΕΣ'!H81+'5.ΑΛΛΑΓΕΣ'!$M$30*'5.ΤΙΜΕΣ'!E81+'5.ΑΛΛΑΓΕΣ'!$M$31*'5.ΤΙΜΕΣ'!O81+'5.ΑΛΛΑΓΕΣ'!$M$32*'5.ΤΙΜΕΣ'!K81+4%*'6.ΑΠΟΤΕΛΕΣΜΑ'!A20/365</f>
        <v>-9.0368454602207174E-3</v>
      </c>
      <c r="E20" s="320">
        <f t="shared" si="1"/>
        <v>-1.4153747438093865E-2</v>
      </c>
      <c r="F20" s="320">
        <f t="shared" si="0"/>
        <v>-8.5443823320626E-2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17</vt:i4>
      </vt:variant>
      <vt:variant>
        <vt:lpstr>Καθορισμένες περιοχές</vt:lpstr>
      </vt:variant>
      <vt:variant>
        <vt:i4>2</vt:i4>
      </vt:variant>
    </vt:vector>
  </HeadingPairs>
  <TitlesOfParts>
    <vt:vector size="19" baseType="lpstr">
      <vt:lpstr>ΣΥΝΘΕΣΗ_ΔΕΙΚΤΩΝ</vt:lpstr>
      <vt:lpstr>2.ΚΛΑΔΟΙ</vt:lpstr>
      <vt:lpstr>2.ΑΠΟΔΟΣΕΙΣ</vt:lpstr>
      <vt:lpstr>2.ΣΥΣΧΕΤΙΣΗ</vt:lpstr>
      <vt:lpstr>ΕΙΣΑΓΩΓΗ ΒΗΜΑ_3</vt:lpstr>
      <vt:lpstr>3.ΚΕΦΑΛΑΙΟΠΟΙΗΣΗ</vt:lpstr>
      <vt:lpstr>3.ΒΗΤΑ</vt:lpstr>
      <vt:lpstr>3.ΡΕΥΣΤΟΤΗΤΑ</vt:lpstr>
      <vt:lpstr>3.ΤΥΠΙΚΗ ΑΠΟΚΛΙΣΗ</vt:lpstr>
      <vt:lpstr>3.ΚΕΦΑΛΑΙΑΚΗ ΔΟΜΗ</vt:lpstr>
      <vt:lpstr>3.CURRENT RATIO</vt:lpstr>
      <vt:lpstr>3.SCORING</vt:lpstr>
      <vt:lpstr>4.ΧΑΡΤΟΦΥΛΑΚΙΟ</vt:lpstr>
      <vt:lpstr>5.ΤΙΜΕΣ</vt:lpstr>
      <vt:lpstr>5.ΠΑΡΑΚΟΛΟΥΘΗΣΗ</vt:lpstr>
      <vt:lpstr>5.ΑΛΛΑΓΕΣ</vt:lpstr>
      <vt:lpstr>6.ΑΠΟΤΕΛΕΣΜΑ</vt:lpstr>
      <vt:lpstr>'2.ΣΥΣΧΕΤΙΣΗ'!Print_Area</vt:lpstr>
      <vt:lpstr>'3.ΡΕΥΣΤΟΤΗΤΑ'!Print_Area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2018-05-21T02:10:23Z</dcterms:modified>
</cp:coreProperties>
</file>