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verykokidis/Desktop/MSc Risk Management/ΔΙΑΧΕΙΡΙΣΗ ΚΙΝΔΥΝΟΥ/"/>
    </mc:Choice>
  </mc:AlternateContent>
  <xr:revisionPtr revIDLastSave="0" documentId="13_ncr:1_{02DECBE5-475F-884C-9F83-52220DC7FD40}" xr6:coauthVersionLast="43" xr6:coauthVersionMax="43" xr10:uidLastSave="{00000000-0000-0000-0000-000000000000}"/>
  <bookViews>
    <workbookView xWindow="0" yWindow="460" windowWidth="28800" windowHeight="17540" xr2:uid="{781AFFE0-7583-C643-AD13-3E834BE6D78E}"/>
  </bookViews>
  <sheets>
    <sheet name="ΑΝΔΡΕΣ" sheetId="1" r:id="rId1"/>
    <sheet name="ΓΥΝΑΙΚΑΣ " sheetId="2" r:id="rId2"/>
    <sheet name="ΕΠΕΝΔΥΤΙΚΟ Χ." sheetId="3" r:id="rId3"/>
    <sheet name="Mortal Table 1990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W9" i="1" l="1"/>
  <c r="I6" i="2" l="1"/>
  <c r="I6" i="1"/>
  <c r="AW8" i="1" l="1"/>
  <c r="AR13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14" i="1"/>
  <c r="AK15" i="1" l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14" i="1"/>
  <c r="AK15" i="2"/>
  <c r="AK16" i="2"/>
  <c r="AK17" i="2"/>
  <c r="AK18" i="2"/>
  <c r="AK19" i="2"/>
  <c r="AK20" i="2"/>
  <c r="AK21" i="2"/>
  <c r="AK22" i="2"/>
  <c r="AK23" i="2"/>
  <c r="AK24" i="2"/>
  <c r="AK25" i="2"/>
  <c r="AK26" i="2"/>
  <c r="AK27" i="2"/>
  <c r="AK28" i="2"/>
  <c r="AK29" i="2"/>
  <c r="AK30" i="2"/>
  <c r="AK31" i="2"/>
  <c r="AK32" i="2"/>
  <c r="AK33" i="2"/>
  <c r="AK34" i="2"/>
  <c r="AK35" i="2"/>
  <c r="AK36" i="2"/>
  <c r="AK37" i="2"/>
  <c r="AK38" i="2"/>
  <c r="AK39" i="2"/>
  <c r="AK40" i="2"/>
  <c r="AK41" i="2"/>
  <c r="AK42" i="2"/>
  <c r="AK43" i="2"/>
  <c r="AK44" i="2"/>
  <c r="AK45" i="2"/>
  <c r="AK46" i="2"/>
  <c r="AK47" i="2"/>
  <c r="AK48" i="2"/>
  <c r="AK49" i="2"/>
  <c r="AK50" i="2"/>
  <c r="AK51" i="2"/>
  <c r="AK52" i="2"/>
  <c r="AK53" i="2"/>
  <c r="AK14" i="2"/>
  <c r="D9" i="3" l="1"/>
  <c r="D8" i="3"/>
  <c r="D7" i="3"/>
  <c r="D6" i="3"/>
  <c r="D5" i="3"/>
  <c r="D4" i="3"/>
  <c r="S14" i="2"/>
  <c r="S15" i="2"/>
  <c r="S16" i="2"/>
  <c r="S17" i="2"/>
  <c r="S18" i="2"/>
  <c r="S19" i="2"/>
  <c r="S13" i="2"/>
  <c r="L16" i="2"/>
  <c r="D14" i="2"/>
  <c r="D15" i="2"/>
  <c r="D16" i="2"/>
  <c r="J16" i="2" s="1"/>
  <c r="D17" i="2"/>
  <c r="D18" i="2"/>
  <c r="J18" i="2" s="1"/>
  <c r="D19" i="2"/>
  <c r="D20" i="2"/>
  <c r="D21" i="2"/>
  <c r="D22" i="2"/>
  <c r="D23" i="2"/>
  <c r="J23" i="2" s="1"/>
  <c r="D24" i="2"/>
  <c r="J24" i="2" s="1"/>
  <c r="D25" i="2"/>
  <c r="J25" i="2" s="1"/>
  <c r="D26" i="2"/>
  <c r="J26" i="2" s="1"/>
  <c r="D27" i="2"/>
  <c r="D28" i="2"/>
  <c r="D29" i="2"/>
  <c r="D30" i="2"/>
  <c r="D31" i="2"/>
  <c r="D32" i="2"/>
  <c r="J32" i="2" s="1"/>
  <c r="D33" i="2"/>
  <c r="J33" i="2" s="1"/>
  <c r="D34" i="2"/>
  <c r="J34" i="2" s="1"/>
  <c r="D35" i="2"/>
  <c r="J35" i="2" s="1"/>
  <c r="D36" i="2"/>
  <c r="D37" i="2"/>
  <c r="D38" i="2"/>
  <c r="J38" i="2" s="1"/>
  <c r="D39" i="2"/>
  <c r="J39" i="2" s="1"/>
  <c r="D40" i="2"/>
  <c r="D41" i="2"/>
  <c r="J41" i="2" s="1"/>
  <c r="D42" i="2"/>
  <c r="J42" i="2" s="1"/>
  <c r="D43" i="2"/>
  <c r="J43" i="2" s="1"/>
  <c r="D44" i="2"/>
  <c r="D45" i="2"/>
  <c r="D46" i="2"/>
  <c r="J46" i="2" s="1"/>
  <c r="D47" i="2"/>
  <c r="D48" i="2"/>
  <c r="J48" i="2" s="1"/>
  <c r="D49" i="2"/>
  <c r="J49" i="2" s="1"/>
  <c r="D50" i="2"/>
  <c r="J50" i="2" s="1"/>
  <c r="D51" i="2"/>
  <c r="J51" i="2" s="1"/>
  <c r="D52" i="2"/>
  <c r="D53" i="2"/>
  <c r="J53" i="2"/>
  <c r="F53" i="2"/>
  <c r="J52" i="2"/>
  <c r="F52" i="2"/>
  <c r="F51" i="2"/>
  <c r="F50" i="2"/>
  <c r="F49" i="2"/>
  <c r="F48" i="2"/>
  <c r="J47" i="2"/>
  <c r="F47" i="2"/>
  <c r="F46" i="2"/>
  <c r="J45" i="2"/>
  <c r="F45" i="2"/>
  <c r="J44" i="2"/>
  <c r="F44" i="2"/>
  <c r="F43" i="2"/>
  <c r="F42" i="2"/>
  <c r="F41" i="2"/>
  <c r="J40" i="2"/>
  <c r="F40" i="2"/>
  <c r="F39" i="2"/>
  <c r="F38" i="2"/>
  <c r="J37" i="2"/>
  <c r="F37" i="2"/>
  <c r="J36" i="2"/>
  <c r="F36" i="2"/>
  <c r="F35" i="2"/>
  <c r="F34" i="2"/>
  <c r="F33" i="2"/>
  <c r="F32" i="2"/>
  <c r="J31" i="2"/>
  <c r="F31" i="2"/>
  <c r="J30" i="2"/>
  <c r="F30" i="2"/>
  <c r="J29" i="2"/>
  <c r="F29" i="2"/>
  <c r="J28" i="2"/>
  <c r="F28" i="2"/>
  <c r="J27" i="2"/>
  <c r="F27" i="2"/>
  <c r="F26" i="2"/>
  <c r="F25" i="2"/>
  <c r="F24" i="2"/>
  <c r="F23" i="2"/>
  <c r="J22" i="2"/>
  <c r="F22" i="2"/>
  <c r="J21" i="2"/>
  <c r="F21" i="2"/>
  <c r="J20" i="2"/>
  <c r="F20" i="2"/>
  <c r="J19" i="2"/>
  <c r="F19" i="2"/>
  <c r="F18" i="2"/>
  <c r="J17" i="2"/>
  <c r="F17" i="2"/>
  <c r="F16" i="2"/>
  <c r="J15" i="2"/>
  <c r="F15" i="2"/>
  <c r="J14" i="2"/>
  <c r="F14" i="2"/>
  <c r="T14" i="2"/>
  <c r="T15" i="2" s="1"/>
  <c r="T16" i="2" s="1"/>
  <c r="T17" i="2" s="1"/>
  <c r="T18" i="2" s="1"/>
  <c r="T19" i="2" s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14" i="1"/>
  <c r="AO56" i="1"/>
  <c r="AN56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N53" i="1" s="1"/>
  <c r="AL55" i="1"/>
  <c r="AL56" i="1"/>
  <c r="AN55" i="1" s="1"/>
  <c r="AL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14" i="1"/>
  <c r="AN13" i="1" l="1"/>
  <c r="AN45" i="1"/>
  <c r="AN37" i="1"/>
  <c r="AN29" i="1"/>
  <c r="AQ30" i="1" s="1"/>
  <c r="AN21" i="1"/>
  <c r="AQ22" i="1" s="1"/>
  <c r="AN52" i="1"/>
  <c r="AQ53" i="1" s="1"/>
  <c r="AN44" i="1"/>
  <c r="AN36" i="1"/>
  <c r="AN28" i="1"/>
  <c r="AQ29" i="1" s="1"/>
  <c r="AN20" i="1"/>
  <c r="AN51" i="1"/>
  <c r="AN43" i="1"/>
  <c r="AO43" i="1" s="1"/>
  <c r="AN35" i="1"/>
  <c r="AO35" i="1" s="1"/>
  <c r="AN27" i="1"/>
  <c r="AO27" i="1" s="1"/>
  <c r="AN19" i="1"/>
  <c r="AN50" i="1"/>
  <c r="AQ51" i="1" s="1"/>
  <c r="AN42" i="1"/>
  <c r="AO42" i="1" s="1"/>
  <c r="AN34" i="1"/>
  <c r="AN26" i="1"/>
  <c r="AO26" i="1" s="1"/>
  <c r="AN18" i="1"/>
  <c r="AN49" i="1"/>
  <c r="AN41" i="1"/>
  <c r="AQ42" i="1" s="1"/>
  <c r="AN33" i="1"/>
  <c r="AN25" i="1"/>
  <c r="AO25" i="1" s="1"/>
  <c r="AN17" i="1"/>
  <c r="AN48" i="1"/>
  <c r="AN40" i="1"/>
  <c r="AN32" i="1"/>
  <c r="AN24" i="1"/>
  <c r="AO24" i="1" s="1"/>
  <c r="AN16" i="1"/>
  <c r="AQ17" i="1" s="1"/>
  <c r="AN47" i="1"/>
  <c r="AN39" i="1"/>
  <c r="AN31" i="1"/>
  <c r="AN23" i="1"/>
  <c r="AN15" i="1"/>
  <c r="AN54" i="1"/>
  <c r="AN46" i="1"/>
  <c r="AQ47" i="1" s="1"/>
  <c r="AN38" i="1"/>
  <c r="AN30" i="1"/>
  <c r="AN22" i="1"/>
  <c r="AQ23" i="1" s="1"/>
  <c r="AN14" i="1"/>
  <c r="AQ21" i="1"/>
  <c r="AO20" i="1"/>
  <c r="AQ46" i="1"/>
  <c r="AO45" i="1"/>
  <c r="AO19" i="1"/>
  <c r="AO34" i="1"/>
  <c r="AQ35" i="1"/>
  <c r="AQ27" i="1"/>
  <c r="AO18" i="1"/>
  <c r="AQ19" i="1"/>
  <c r="AO33" i="1"/>
  <c r="AQ54" i="1"/>
  <c r="AO53" i="1"/>
  <c r="AQ49" i="1"/>
  <c r="AO48" i="1"/>
  <c r="AQ33" i="1"/>
  <c r="AO32" i="1"/>
  <c r="AO51" i="1"/>
  <c r="AQ52" i="1"/>
  <c r="AQ56" i="1"/>
  <c r="AO55" i="1"/>
  <c r="AQ24" i="1"/>
  <c r="AO23" i="1"/>
  <c r="AQ16" i="1"/>
  <c r="AO15" i="1"/>
  <c r="AQ38" i="1"/>
  <c r="AO37" i="1"/>
  <c r="AQ36" i="1"/>
  <c r="AQ41" i="1"/>
  <c r="AO40" i="1"/>
  <c r="AQ55" i="1"/>
  <c r="AO54" i="1"/>
  <c r="AT54" i="1"/>
  <c r="AQ14" i="1"/>
  <c r="AO13" i="1"/>
  <c r="AT13" i="1"/>
  <c r="T20" i="2"/>
  <c r="T21" i="2" s="1"/>
  <c r="T22" i="2" s="1"/>
  <c r="T23" i="2" s="1"/>
  <c r="T24" i="2" s="1"/>
  <c r="T25" i="2" s="1"/>
  <c r="T26" i="2" s="1"/>
  <c r="T27" i="2" s="1"/>
  <c r="T28" i="2" s="1"/>
  <c r="T29" i="2" s="1"/>
  <c r="T30" i="2" s="1"/>
  <c r="T31" i="2" s="1"/>
  <c r="T32" i="2" s="1"/>
  <c r="T33" i="2" s="1"/>
  <c r="T34" i="2" s="1"/>
  <c r="T35" i="2" s="1"/>
  <c r="T36" i="2" s="1"/>
  <c r="T37" i="2" s="1"/>
  <c r="T38" i="2" s="1"/>
  <c r="T39" i="2" s="1"/>
  <c r="T40" i="2" s="1"/>
  <c r="T41" i="2" s="1"/>
  <c r="T42" i="2" s="1"/>
  <c r="T43" i="2" s="1"/>
  <c r="T44" i="2" s="1"/>
  <c r="T45" i="2" s="1"/>
  <c r="T46" i="2" s="1"/>
  <c r="T47" i="2" s="1"/>
  <c r="T48" i="2" s="1"/>
  <c r="T49" i="2" s="1"/>
  <c r="T50" i="2" s="1"/>
  <c r="T51" i="2" s="1"/>
  <c r="T52" i="2" s="1"/>
  <c r="T53" i="2" s="1"/>
  <c r="AT33" i="1" l="1"/>
  <c r="AO38" i="1"/>
  <c r="AO29" i="1"/>
  <c r="AQ39" i="1"/>
  <c r="AT39" i="1"/>
  <c r="AQ44" i="1"/>
  <c r="AT30" i="1"/>
  <c r="AQ25" i="1"/>
  <c r="AT47" i="1"/>
  <c r="AT38" i="1"/>
  <c r="AT56" i="1"/>
  <c r="AO36" i="1"/>
  <c r="AO46" i="1"/>
  <c r="AT51" i="1"/>
  <c r="AQ26" i="1"/>
  <c r="AO50" i="1"/>
  <c r="AQ40" i="1"/>
  <c r="AT25" i="1"/>
  <c r="AQ48" i="1"/>
  <c r="AQ37" i="1"/>
  <c r="AQ34" i="1"/>
  <c r="AQ28" i="1"/>
  <c r="AT53" i="1"/>
  <c r="AT41" i="1"/>
  <c r="AT27" i="1"/>
  <c r="AT22" i="1"/>
  <c r="AO30" i="1"/>
  <c r="AO16" i="1"/>
  <c r="AO49" i="1"/>
  <c r="AT21" i="1"/>
  <c r="AT16" i="1"/>
  <c r="AQ31" i="1"/>
  <c r="AO44" i="1"/>
  <c r="AQ50" i="1"/>
  <c r="AO21" i="1"/>
  <c r="AO47" i="1"/>
  <c r="AQ45" i="1"/>
  <c r="AT45" i="1" s="1"/>
  <c r="AO39" i="1"/>
  <c r="AT55" i="1"/>
  <c r="AT48" i="1"/>
  <c r="AO52" i="1"/>
  <c r="AT17" i="1"/>
  <c r="AT14" i="1"/>
  <c r="AO14" i="1"/>
  <c r="AQ15" i="1"/>
  <c r="AT15" i="1" s="1"/>
  <c r="AO28" i="1"/>
  <c r="AT23" i="1"/>
  <c r="AT46" i="1"/>
  <c r="AO31" i="1"/>
  <c r="AT29" i="1"/>
  <c r="AO17" i="1"/>
  <c r="AQ43" i="1"/>
  <c r="AO22" i="1"/>
  <c r="AQ32" i="1"/>
  <c r="AT32" i="1" s="1"/>
  <c r="AQ18" i="1"/>
  <c r="AO41" i="1"/>
  <c r="AT42" i="1"/>
  <c r="AQ20" i="1"/>
  <c r="AT20" i="1" s="1"/>
  <c r="AT49" i="1"/>
  <c r="AT52" i="1"/>
  <c r="AT24" i="1"/>
  <c r="AT40" i="1"/>
  <c r="AT35" i="1"/>
  <c r="AT36" i="1"/>
  <c r="AT19" i="1"/>
  <c r="L14" i="2"/>
  <c r="K14" i="2"/>
  <c r="Z14" i="2"/>
  <c r="Y14" i="2"/>
  <c r="AF14" i="2" s="1"/>
  <c r="AF13" i="2"/>
  <c r="AT44" i="1" l="1"/>
  <c r="AT50" i="1"/>
  <c r="AT37" i="1"/>
  <c r="AT34" i="1"/>
  <c r="AT31" i="1"/>
  <c r="AT26" i="1"/>
  <c r="AT28" i="1"/>
  <c r="AT43" i="1"/>
  <c r="AT18" i="1"/>
  <c r="AJ14" i="2"/>
  <c r="M14" i="2"/>
  <c r="AA14" i="2" s="1"/>
  <c r="L15" i="2"/>
  <c r="K15" i="2"/>
  <c r="Z15" i="2"/>
  <c r="Y15" i="2"/>
  <c r="AF15" i="2" s="1"/>
  <c r="AI14" i="2"/>
  <c r="I14" i="2"/>
  <c r="AB14" i="2"/>
  <c r="AI15" i="2" l="1"/>
  <c r="I15" i="2"/>
  <c r="AJ15" i="2"/>
  <c r="AG13" i="2"/>
  <c r="M15" i="2"/>
  <c r="AA15" i="2" s="1"/>
  <c r="K16" i="2"/>
  <c r="Z16" i="2"/>
  <c r="Y16" i="2"/>
  <c r="AF16" i="2" s="1"/>
  <c r="AB15" i="2"/>
  <c r="AG14" i="2"/>
  <c r="AJ16" i="2" l="1"/>
  <c r="AG15" i="2"/>
  <c r="M16" i="2"/>
  <c r="L17" i="2"/>
  <c r="K17" i="2"/>
  <c r="Z17" i="2"/>
  <c r="Y17" i="2"/>
  <c r="AF17" i="2" s="1"/>
  <c r="AI16" i="2"/>
  <c r="I16" i="2"/>
  <c r="AB16" i="2"/>
  <c r="AA16" i="2"/>
  <c r="AL14" i="2"/>
  <c r="AS14" i="2"/>
  <c r="AS13" i="2"/>
  <c r="AB17" i="2" l="1"/>
  <c r="AL15" i="2"/>
  <c r="AS15" i="2"/>
  <c r="AG16" i="2"/>
  <c r="AI17" i="2"/>
  <c r="I17" i="2"/>
  <c r="AJ17" i="2"/>
  <c r="M17" i="2"/>
  <c r="AA17" i="2" s="1"/>
  <c r="L18" i="2"/>
  <c r="K18" i="2"/>
  <c r="Z18" i="2"/>
  <c r="Y18" i="2"/>
  <c r="AF18" i="2" s="1"/>
  <c r="M18" i="2" l="1"/>
  <c r="AA18" i="2" s="1"/>
  <c r="L19" i="2"/>
  <c r="K19" i="2"/>
  <c r="Y19" i="2"/>
  <c r="AF19" i="2" s="1"/>
  <c r="Z19" i="2"/>
  <c r="AI18" i="2"/>
  <c r="I18" i="2"/>
  <c r="AB18" i="2"/>
  <c r="AL16" i="2"/>
  <c r="AS16" i="2"/>
  <c r="AJ18" i="2"/>
  <c r="AG17" i="2"/>
  <c r="AG18" i="2" l="1"/>
  <c r="Y20" i="2"/>
  <c r="AF20" i="2" s="1"/>
  <c r="M19" i="2"/>
  <c r="AA19" i="2" s="1"/>
  <c r="L20" i="2"/>
  <c r="K20" i="2"/>
  <c r="Z20" i="2"/>
  <c r="AB19" i="2"/>
  <c r="AI19" i="2"/>
  <c r="I19" i="2"/>
  <c r="AJ19" i="2"/>
  <c r="AL17" i="2"/>
  <c r="AS17" i="2"/>
  <c r="AI20" i="2" l="1"/>
  <c r="I20" i="2"/>
  <c r="AJ20" i="2"/>
  <c r="AG19" i="2"/>
  <c r="Z21" i="2"/>
  <c r="Y21" i="2"/>
  <c r="AF21" i="2" s="1"/>
  <c r="M20" i="2"/>
  <c r="AA20" i="2" s="1"/>
  <c r="L21" i="2"/>
  <c r="K21" i="2"/>
  <c r="AL18" i="2"/>
  <c r="AS18" i="2"/>
  <c r="AB20" i="2"/>
  <c r="Y22" i="2" l="1"/>
  <c r="AF22" i="2" s="1"/>
  <c r="L22" i="2"/>
  <c r="M21" i="2"/>
  <c r="AA21" i="2" s="1"/>
  <c r="Z22" i="2"/>
  <c r="K22" i="2"/>
  <c r="AG20" i="2"/>
  <c r="AI21" i="2"/>
  <c r="I21" i="2"/>
  <c r="AJ21" i="2"/>
  <c r="AB21" i="2"/>
  <c r="AL19" i="2"/>
  <c r="AS19" i="2"/>
  <c r="AB22" i="2" l="1"/>
  <c r="AJ22" i="2"/>
  <c r="AI22" i="2"/>
  <c r="I22" i="2"/>
  <c r="AG21" i="2"/>
  <c r="AL20" i="2"/>
  <c r="AS20" i="2"/>
  <c r="Z23" i="2"/>
  <c r="Y23" i="2"/>
  <c r="AF23" i="2" s="1"/>
  <c r="M22" i="2"/>
  <c r="AA22" i="2" s="1"/>
  <c r="L23" i="2"/>
  <c r="K23" i="2"/>
  <c r="AB23" i="2" l="1"/>
  <c r="Z24" i="2"/>
  <c r="Y24" i="2"/>
  <c r="AF24" i="2" s="1"/>
  <c r="M23" i="2"/>
  <c r="AA23" i="2" s="1"/>
  <c r="L24" i="2"/>
  <c r="K24" i="2"/>
  <c r="AL21" i="2"/>
  <c r="AS21" i="2"/>
  <c r="AJ23" i="2"/>
  <c r="AI23" i="2"/>
  <c r="I23" i="2"/>
  <c r="AG22" i="2"/>
  <c r="AL22" i="2" l="1"/>
  <c r="AS22" i="2"/>
  <c r="AG23" i="2"/>
  <c r="AJ24" i="2"/>
  <c r="Z25" i="2"/>
  <c r="Y25" i="2"/>
  <c r="AF25" i="2" s="1"/>
  <c r="M24" i="2"/>
  <c r="AA24" i="2" s="1"/>
  <c r="K25" i="2"/>
  <c r="L25" i="2"/>
  <c r="I24" i="2"/>
  <c r="AI24" i="2"/>
  <c r="AB24" i="2"/>
  <c r="AL23" i="2" l="1"/>
  <c r="AS23" i="2"/>
  <c r="K26" i="2"/>
  <c r="Z26" i="2"/>
  <c r="Y26" i="2"/>
  <c r="AF26" i="2" s="1"/>
  <c r="M25" i="2"/>
  <c r="AA25" i="2" s="1"/>
  <c r="L26" i="2"/>
  <c r="AG24" i="2"/>
  <c r="I25" i="2"/>
  <c r="AI25" i="2"/>
  <c r="AB25" i="2"/>
  <c r="AJ25" i="2"/>
  <c r="AG25" i="2" l="1"/>
  <c r="I26" i="2"/>
  <c r="AI26" i="2"/>
  <c r="L27" i="2"/>
  <c r="Z27" i="2"/>
  <c r="Y27" i="2"/>
  <c r="AF27" i="2" s="1"/>
  <c r="M26" i="2"/>
  <c r="AA26" i="2" s="1"/>
  <c r="K27" i="2"/>
  <c r="AL24" i="2"/>
  <c r="AS24" i="2"/>
  <c r="AB26" i="2"/>
  <c r="AJ26" i="2"/>
  <c r="AG26" i="2" l="1"/>
  <c r="AL26" i="2" s="1"/>
  <c r="I27" i="2"/>
  <c r="AI27" i="2"/>
  <c r="L28" i="2"/>
  <c r="K28" i="2"/>
  <c r="Z28" i="2"/>
  <c r="M27" i="2"/>
  <c r="AA27" i="2" s="1"/>
  <c r="Y28" i="2"/>
  <c r="AF28" i="2" s="1"/>
  <c r="AJ27" i="2"/>
  <c r="AB27" i="2"/>
  <c r="AL25" i="2"/>
  <c r="AS25" i="2"/>
  <c r="AS26" i="2" l="1"/>
  <c r="AI28" i="2"/>
  <c r="I28" i="2"/>
  <c r="M28" i="2"/>
  <c r="AA28" i="2" s="1"/>
  <c r="L29" i="2"/>
  <c r="Z29" i="2"/>
  <c r="Y29" i="2"/>
  <c r="AF29" i="2" s="1"/>
  <c r="K29" i="2"/>
  <c r="AB28" i="2"/>
  <c r="AG27" i="2"/>
  <c r="AJ28" i="2"/>
  <c r="AB29" i="2" l="1"/>
  <c r="AI29" i="2"/>
  <c r="I29" i="2"/>
  <c r="AG28" i="2"/>
  <c r="Y30" i="2"/>
  <c r="AF30" i="2" s="1"/>
  <c r="M29" i="2"/>
  <c r="AA29" i="2" s="1"/>
  <c r="L30" i="2"/>
  <c r="K30" i="2"/>
  <c r="Z30" i="2"/>
  <c r="AL27" i="2"/>
  <c r="AS27" i="2"/>
  <c r="AJ29" i="2"/>
  <c r="AJ30" i="2" l="1"/>
  <c r="AL28" i="2"/>
  <c r="AS28" i="2"/>
  <c r="AI30" i="2"/>
  <c r="I30" i="2"/>
  <c r="Z31" i="2"/>
  <c r="Y31" i="2"/>
  <c r="AF31" i="2" s="1"/>
  <c r="M30" i="2"/>
  <c r="AA30" i="2" s="1"/>
  <c r="L31" i="2"/>
  <c r="K31" i="2"/>
  <c r="AB30" i="2"/>
  <c r="AG29" i="2"/>
  <c r="AJ31" i="2" l="1"/>
  <c r="AG30" i="2"/>
  <c r="AB31" i="2"/>
  <c r="AA31" i="2"/>
  <c r="AL29" i="2"/>
  <c r="AS29" i="2"/>
  <c r="Z32" i="2"/>
  <c r="Y32" i="2"/>
  <c r="AF32" i="2" s="1"/>
  <c r="M31" i="2"/>
  <c r="L32" i="2"/>
  <c r="K32" i="2"/>
  <c r="AI31" i="2"/>
  <c r="I31" i="2"/>
  <c r="Z33" i="2" l="1"/>
  <c r="Y33" i="2"/>
  <c r="AF33" i="2" s="1"/>
  <c r="M32" i="2"/>
  <c r="AA32" i="2" s="1"/>
  <c r="L33" i="2"/>
  <c r="K33" i="2"/>
  <c r="AB32" i="2"/>
  <c r="AJ32" i="2"/>
  <c r="AL30" i="2"/>
  <c r="AS30" i="2"/>
  <c r="AG31" i="2"/>
  <c r="I32" i="2"/>
  <c r="AI32" i="2"/>
  <c r="AG32" i="2" l="1"/>
  <c r="AL32" i="2" s="1"/>
  <c r="I33" i="2"/>
  <c r="AI33" i="2"/>
  <c r="AL31" i="2"/>
  <c r="AS31" i="2"/>
  <c r="AJ33" i="2"/>
  <c r="K34" i="2"/>
  <c r="Z34" i="2"/>
  <c r="Y34" i="2"/>
  <c r="AF34" i="2" s="1"/>
  <c r="M33" i="2"/>
  <c r="AA33" i="2" s="1"/>
  <c r="L34" i="2"/>
  <c r="AB33" i="2"/>
  <c r="AS32" i="2" l="1"/>
  <c r="AB34" i="2"/>
  <c r="I34" i="2"/>
  <c r="AI34" i="2"/>
  <c r="AG33" i="2"/>
  <c r="AJ34" i="2"/>
  <c r="L35" i="2"/>
  <c r="Z35" i="2"/>
  <c r="Y35" i="2"/>
  <c r="AF35" i="2" s="1"/>
  <c r="M34" i="2"/>
  <c r="AA34" i="2" s="1"/>
  <c r="K35" i="2"/>
  <c r="AL33" i="2" l="1"/>
  <c r="AS33" i="2"/>
  <c r="AB35" i="2"/>
  <c r="L36" i="2"/>
  <c r="Z36" i="2"/>
  <c r="Y36" i="2"/>
  <c r="AF36" i="2" s="1"/>
  <c r="M35" i="2"/>
  <c r="AA35" i="2" s="1"/>
  <c r="K36" i="2"/>
  <c r="AJ35" i="2"/>
  <c r="I35" i="2"/>
  <c r="AI35" i="2"/>
  <c r="AG34" i="2"/>
  <c r="AL34" i="2" l="1"/>
  <c r="AS34" i="2"/>
  <c r="AI36" i="2"/>
  <c r="I36" i="2"/>
  <c r="AB36" i="2"/>
  <c r="AJ36" i="2"/>
  <c r="AG35" i="2"/>
  <c r="M36" i="2"/>
  <c r="AA36" i="2" s="1"/>
  <c r="L37" i="2"/>
  <c r="K37" i="2"/>
  <c r="Y37" i="2"/>
  <c r="AF37" i="2" s="1"/>
  <c r="Z37" i="2"/>
  <c r="AJ37" i="2" l="1"/>
  <c r="AG36" i="2"/>
  <c r="AI37" i="2"/>
  <c r="I37" i="2"/>
  <c r="Y38" i="2"/>
  <c r="AF38" i="2" s="1"/>
  <c r="M37" i="2"/>
  <c r="AA37" i="2" s="1"/>
  <c r="L38" i="2"/>
  <c r="Z38" i="2"/>
  <c r="K38" i="2"/>
  <c r="AB37" i="2"/>
  <c r="AL35" i="2"/>
  <c r="AS35" i="2"/>
  <c r="AI38" i="2" l="1"/>
  <c r="I38" i="2"/>
  <c r="AB38" i="2"/>
  <c r="Z39" i="2"/>
  <c r="Y39" i="2"/>
  <c r="AF39" i="2" s="1"/>
  <c r="M38" i="2"/>
  <c r="AA38" i="2" s="1"/>
  <c r="L39" i="2"/>
  <c r="K39" i="2"/>
  <c r="AG37" i="2"/>
  <c r="AL36" i="2"/>
  <c r="AS36" i="2"/>
  <c r="AJ38" i="2"/>
  <c r="AI39" i="2" l="1"/>
  <c r="I39" i="2"/>
  <c r="Z40" i="2"/>
  <c r="Y40" i="2"/>
  <c r="AF40" i="2" s="1"/>
  <c r="M39" i="2"/>
  <c r="AA39" i="2" s="1"/>
  <c r="L40" i="2"/>
  <c r="K40" i="2"/>
  <c r="AB39" i="2"/>
  <c r="AL37" i="2"/>
  <c r="AS37" i="2"/>
  <c r="AJ39" i="2"/>
  <c r="AG38" i="2"/>
  <c r="AL38" i="2" l="1"/>
  <c r="AS38" i="2"/>
  <c r="AJ40" i="2"/>
  <c r="I40" i="2"/>
  <c r="AI40" i="2"/>
  <c r="AG39" i="2"/>
  <c r="AB40" i="2"/>
  <c r="Z41" i="2"/>
  <c r="Y41" i="2"/>
  <c r="AF41" i="2" s="1"/>
  <c r="M40" i="2"/>
  <c r="AA40" i="2" s="1"/>
  <c r="L41" i="2"/>
  <c r="K41" i="2"/>
  <c r="AG40" i="2" l="1"/>
  <c r="AL40" i="2" s="1"/>
  <c r="AB41" i="2"/>
  <c r="I41" i="2"/>
  <c r="AI41" i="2"/>
  <c r="K42" i="2"/>
  <c r="Z42" i="2"/>
  <c r="Y42" i="2"/>
  <c r="AF42" i="2" s="1"/>
  <c r="M41" i="2"/>
  <c r="AA41" i="2" s="1"/>
  <c r="L42" i="2"/>
  <c r="AJ41" i="2"/>
  <c r="AL39" i="2"/>
  <c r="AS39" i="2"/>
  <c r="AS40" i="2" l="1"/>
  <c r="L43" i="2"/>
  <c r="K43" i="2"/>
  <c r="Z43" i="2"/>
  <c r="Y43" i="2"/>
  <c r="AF43" i="2" s="1"/>
  <c r="M42" i="2"/>
  <c r="AA42" i="2" s="1"/>
  <c r="I42" i="2"/>
  <c r="AI42" i="2"/>
  <c r="AB42" i="2"/>
  <c r="AJ42" i="2"/>
  <c r="AG41" i="2"/>
  <c r="AG42" i="2" l="1"/>
  <c r="AL41" i="2"/>
  <c r="AS41" i="2"/>
  <c r="L44" i="2"/>
  <c r="Z44" i="2"/>
  <c r="Y44" i="2"/>
  <c r="AF44" i="2" s="1"/>
  <c r="M43" i="2"/>
  <c r="AA43" i="2" s="1"/>
  <c r="K44" i="2"/>
  <c r="I43" i="2"/>
  <c r="AI43" i="2"/>
  <c r="AB43" i="2"/>
  <c r="AJ43" i="2"/>
  <c r="AJ44" i="2" l="1"/>
  <c r="AG43" i="2"/>
  <c r="M44" i="2"/>
  <c r="AA44" i="2" s="1"/>
  <c r="L45" i="2"/>
  <c r="Z45" i="2"/>
  <c r="Y45" i="2"/>
  <c r="AF45" i="2" s="1"/>
  <c r="K45" i="2"/>
  <c r="AB44" i="2"/>
  <c r="AI44" i="2"/>
  <c r="I44" i="2"/>
  <c r="AL42" i="2"/>
  <c r="AS42" i="2"/>
  <c r="AG44" i="2" l="1"/>
  <c r="AL44" i="2" s="1"/>
  <c r="AL43" i="2"/>
  <c r="AS43" i="2"/>
  <c r="AI45" i="2"/>
  <c r="I45" i="2"/>
  <c r="AB45" i="2"/>
  <c r="Y46" i="2"/>
  <c r="AF46" i="2" s="1"/>
  <c r="M45" i="2"/>
  <c r="AA45" i="2" s="1"/>
  <c r="L46" i="2"/>
  <c r="K46" i="2"/>
  <c r="Z46" i="2"/>
  <c r="AJ45" i="2"/>
  <c r="AS44" i="2" l="1"/>
  <c r="AI46" i="2"/>
  <c r="I46" i="2"/>
  <c r="Z47" i="2"/>
  <c r="Y47" i="2"/>
  <c r="AF47" i="2" s="1"/>
  <c r="M46" i="2"/>
  <c r="AA46" i="2" s="1"/>
  <c r="L47" i="2"/>
  <c r="K47" i="2"/>
  <c r="AB46" i="2"/>
  <c r="AJ46" i="2"/>
  <c r="AG45" i="2"/>
  <c r="AJ47" i="2" l="1"/>
  <c r="Z48" i="2"/>
  <c r="Y48" i="2"/>
  <c r="AF48" i="2" s="1"/>
  <c r="M47" i="2"/>
  <c r="AA47" i="2" s="1"/>
  <c r="L48" i="2"/>
  <c r="K48" i="2"/>
  <c r="AL45" i="2"/>
  <c r="AS45" i="2"/>
  <c r="AI47" i="2"/>
  <c r="I47" i="2"/>
  <c r="AG46" i="2"/>
  <c r="AB47" i="2"/>
  <c r="AG47" i="2" l="1"/>
  <c r="AL46" i="2"/>
  <c r="AS46" i="2"/>
  <c r="Z49" i="2"/>
  <c r="Y49" i="2"/>
  <c r="AF49" i="2" s="1"/>
  <c r="M48" i="2"/>
  <c r="AA48" i="2" s="1"/>
  <c r="L49" i="2"/>
  <c r="K49" i="2"/>
  <c r="AJ48" i="2"/>
  <c r="AB48" i="2"/>
  <c r="I48" i="2"/>
  <c r="AI48" i="2"/>
  <c r="I49" i="2" l="1"/>
  <c r="AI49" i="2"/>
  <c r="AB49" i="2"/>
  <c r="AG48" i="2"/>
  <c r="K50" i="2"/>
  <c r="Z50" i="2"/>
  <c r="Y50" i="2"/>
  <c r="AF50" i="2" s="1"/>
  <c r="M49" i="2"/>
  <c r="AA49" i="2" s="1"/>
  <c r="L50" i="2"/>
  <c r="AJ49" i="2"/>
  <c r="AL47" i="2"/>
  <c r="AS47" i="2"/>
  <c r="AL48" i="2" l="1"/>
  <c r="AS48" i="2"/>
  <c r="L51" i="2"/>
  <c r="Z51" i="2"/>
  <c r="Y51" i="2"/>
  <c r="AF51" i="2" s="1"/>
  <c r="M50" i="2"/>
  <c r="AA50" i="2" s="1"/>
  <c r="K51" i="2"/>
  <c r="AG49" i="2"/>
  <c r="AJ50" i="2"/>
  <c r="I50" i="2"/>
  <c r="AI50" i="2"/>
  <c r="AB50" i="2"/>
  <c r="L52" i="2" l="1"/>
  <c r="Z52" i="2"/>
  <c r="Y52" i="2"/>
  <c r="AF52" i="2" s="1"/>
  <c r="M51" i="2"/>
  <c r="AA51" i="2" s="1"/>
  <c r="K52" i="2"/>
  <c r="AJ51" i="2"/>
  <c r="AG50" i="2"/>
  <c r="AB51" i="2"/>
  <c r="I51" i="2"/>
  <c r="AI51" i="2"/>
  <c r="AL49" i="2"/>
  <c r="AS49" i="2"/>
  <c r="AL50" i="2" l="1"/>
  <c r="AS50" i="2"/>
  <c r="AJ52" i="2"/>
  <c r="AI52" i="2"/>
  <c r="I52" i="2"/>
  <c r="M52" i="2"/>
  <c r="AA52" i="2" s="1"/>
  <c r="L53" i="2"/>
  <c r="Z53" i="2"/>
  <c r="Y53" i="2"/>
  <c r="AF53" i="2" s="1"/>
  <c r="K53" i="2"/>
  <c r="M53" i="2" s="1"/>
  <c r="AG51" i="2"/>
  <c r="AB52" i="2"/>
  <c r="AJ53" i="2" l="1"/>
  <c r="AB53" i="2"/>
  <c r="AA53" i="2"/>
  <c r="AG52" i="2"/>
  <c r="AL51" i="2"/>
  <c r="AS51" i="2"/>
  <c r="AI53" i="2"/>
  <c r="I53" i="2"/>
  <c r="AN53" i="2" s="1"/>
  <c r="AL52" i="2" l="1"/>
  <c r="AS52" i="2"/>
  <c r="AO53" i="2"/>
  <c r="AG53" i="2"/>
  <c r="AL53" i="2" l="1"/>
  <c r="AN51" i="2" s="1"/>
  <c r="AS53" i="2"/>
  <c r="AQ52" i="2" l="1"/>
  <c r="AO51" i="2"/>
  <c r="AN13" i="2"/>
  <c r="AR13" i="2" s="1"/>
  <c r="AN15" i="2"/>
  <c r="AN16" i="2"/>
  <c r="AN14" i="2"/>
  <c r="AN17" i="2"/>
  <c r="AN18" i="2"/>
  <c r="AN19" i="2"/>
  <c r="AN20" i="2"/>
  <c r="AN22" i="2"/>
  <c r="AN21" i="2"/>
  <c r="AN24" i="2"/>
  <c r="AN25" i="2"/>
  <c r="AN23" i="2"/>
  <c r="AN27" i="2"/>
  <c r="AN26" i="2"/>
  <c r="AN29" i="2"/>
  <c r="AN28" i="2"/>
  <c r="AN31" i="2"/>
  <c r="AN30" i="2"/>
  <c r="AN33" i="2"/>
  <c r="AN34" i="2"/>
  <c r="AN32" i="2"/>
  <c r="AN37" i="2"/>
  <c r="AN35" i="2"/>
  <c r="AN41" i="2"/>
  <c r="AN39" i="2"/>
  <c r="AN36" i="2"/>
  <c r="AN40" i="2"/>
  <c r="AN38" i="2"/>
  <c r="AN43" i="2"/>
  <c r="AN44" i="2"/>
  <c r="AN42" i="2"/>
  <c r="AN45" i="2"/>
  <c r="AN52" i="2"/>
  <c r="AN47" i="2"/>
  <c r="AN48" i="2"/>
  <c r="AN46" i="2"/>
  <c r="AN50" i="2"/>
  <c r="AN49" i="2"/>
  <c r="AQ14" i="2" l="1"/>
  <c r="AO13" i="2"/>
  <c r="AR15" i="2"/>
  <c r="AQ16" i="2"/>
  <c r="AO15" i="2"/>
  <c r="AQ42" i="2"/>
  <c r="AO41" i="2"/>
  <c r="AR41" i="2"/>
  <c r="AR35" i="2"/>
  <c r="AQ36" i="2"/>
  <c r="AO35" i="2"/>
  <c r="AQ50" i="2"/>
  <c r="AO49" i="2"/>
  <c r="AR49" i="2"/>
  <c r="AR44" i="2"/>
  <c r="AQ45" i="2"/>
  <c r="AO44" i="2"/>
  <c r="AQ51" i="2"/>
  <c r="AO50" i="2"/>
  <c r="AR50" i="2"/>
  <c r="AR18" i="2"/>
  <c r="AQ19" i="2"/>
  <c r="AO18" i="2"/>
  <c r="AR23" i="2"/>
  <c r="AT23" i="2" s="1"/>
  <c r="AO23" i="2"/>
  <c r="AQ24" i="2"/>
  <c r="AR17" i="2"/>
  <c r="AQ18" i="2"/>
  <c r="AO17" i="2"/>
  <c r="AR22" i="2"/>
  <c r="AQ23" i="2"/>
  <c r="AO22" i="2"/>
  <c r="AQ43" i="2"/>
  <c r="AO42" i="2"/>
  <c r="AR42" i="2"/>
  <c r="AR19" i="2"/>
  <c r="AQ20" i="2"/>
  <c r="AO19" i="2"/>
  <c r="AR43" i="2"/>
  <c r="AQ44" i="2"/>
  <c r="AO43" i="2"/>
  <c r="AR46" i="2"/>
  <c r="AQ47" i="2"/>
  <c r="AO46" i="2"/>
  <c r="AQ34" i="2"/>
  <c r="AO33" i="2"/>
  <c r="AR33" i="2"/>
  <c r="AQ26" i="2"/>
  <c r="AO25" i="2"/>
  <c r="AR25" i="2"/>
  <c r="AR28" i="2"/>
  <c r="AQ29" i="2"/>
  <c r="AO28" i="2"/>
  <c r="AR29" i="2"/>
  <c r="AT29" i="2" s="1"/>
  <c r="AQ30" i="2"/>
  <c r="AO29" i="2"/>
  <c r="AR37" i="2"/>
  <c r="AQ38" i="2"/>
  <c r="AO37" i="2"/>
  <c r="AR27" i="2"/>
  <c r="AQ28" i="2"/>
  <c r="AO27" i="2"/>
  <c r="AR38" i="2"/>
  <c r="AQ39" i="2"/>
  <c r="AO38" i="2"/>
  <c r="AR48" i="2"/>
  <c r="AQ49" i="2"/>
  <c r="AO48" i="2"/>
  <c r="AR47" i="2"/>
  <c r="AO47" i="2"/>
  <c r="AQ48" i="2"/>
  <c r="AR30" i="2"/>
  <c r="AT30" i="2" s="1"/>
  <c r="AQ31" i="2"/>
  <c r="AO30" i="2"/>
  <c r="AR24" i="2"/>
  <c r="AQ25" i="2"/>
  <c r="AO24" i="2"/>
  <c r="AR14" i="2"/>
  <c r="AQ15" i="2"/>
  <c r="AO14" i="2"/>
  <c r="AR51" i="2"/>
  <c r="AR45" i="2"/>
  <c r="AQ46" i="2"/>
  <c r="AO45" i="2"/>
  <c r="AQ21" i="2"/>
  <c r="AR20" i="2"/>
  <c r="AO20" i="2"/>
  <c r="AQ27" i="2"/>
  <c r="AO26" i="2"/>
  <c r="AR26" i="2"/>
  <c r="AR32" i="2"/>
  <c r="AQ33" i="2"/>
  <c r="AO32" i="2"/>
  <c r="AQ35" i="2"/>
  <c r="AO34" i="2"/>
  <c r="AR34" i="2"/>
  <c r="AR40" i="2"/>
  <c r="AQ41" i="2"/>
  <c r="AO40" i="2"/>
  <c r="AR36" i="2"/>
  <c r="AT36" i="2" s="1"/>
  <c r="AQ37" i="2"/>
  <c r="AO36" i="2"/>
  <c r="AR52" i="2"/>
  <c r="AT52" i="2" s="1"/>
  <c r="AQ53" i="2"/>
  <c r="AO52" i="2"/>
  <c r="AR53" i="2"/>
  <c r="AR39" i="2"/>
  <c r="AQ40" i="2"/>
  <c r="AO39" i="2"/>
  <c r="AR31" i="2"/>
  <c r="AT31" i="2" s="1"/>
  <c r="AO31" i="2"/>
  <c r="AQ32" i="2"/>
  <c r="AR21" i="2"/>
  <c r="AQ22" i="2"/>
  <c r="AO21" i="2"/>
  <c r="AR16" i="2"/>
  <c r="AQ17" i="2"/>
  <c r="AO16" i="2"/>
  <c r="AT20" i="2" l="1"/>
  <c r="AT45" i="2"/>
  <c r="AT16" i="2"/>
  <c r="AT47" i="2"/>
  <c r="AT14" i="2"/>
  <c r="AT39" i="2"/>
  <c r="AT24" i="2"/>
  <c r="AT42" i="2"/>
  <c r="AT50" i="2"/>
  <c r="AT27" i="2"/>
  <c r="AT32" i="2"/>
  <c r="AT53" i="2"/>
  <c r="AT48" i="2"/>
  <c r="AT18" i="2"/>
  <c r="AT33" i="2"/>
  <c r="AT43" i="2"/>
  <c r="AT28" i="2"/>
  <c r="AT22" i="2"/>
  <c r="AT35" i="2"/>
  <c r="AT41" i="2"/>
  <c r="AT15" i="2"/>
  <c r="AT40" i="2"/>
  <c r="AT51" i="2"/>
  <c r="AT37" i="2"/>
  <c r="AT19" i="2"/>
  <c r="AT44" i="2"/>
  <c r="AT26" i="2"/>
  <c r="AT17" i="2"/>
  <c r="AT49" i="2"/>
  <c r="AT21" i="2"/>
  <c r="AT34" i="2"/>
  <c r="AT38" i="2"/>
  <c r="AT25" i="2"/>
  <c r="AT46" i="2"/>
  <c r="AT13" i="2"/>
  <c r="AB15" i="1" l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14" i="1"/>
  <c r="T15" i="1" l="1"/>
  <c r="T16" i="1" s="1"/>
  <c r="T17" i="1" s="1"/>
  <c r="T18" i="1" s="1"/>
  <c r="T19" i="1" s="1"/>
  <c r="T20" i="1" s="1"/>
  <c r="T21" i="1" s="1"/>
  <c r="T22" i="1" s="1"/>
  <c r="T23" i="1" s="1"/>
  <c r="T24" i="1" s="1"/>
  <c r="T25" i="1" s="1"/>
  <c r="T26" i="1" s="1"/>
  <c r="T27" i="1" s="1"/>
  <c r="T28" i="1" s="1"/>
  <c r="T29" i="1" s="1"/>
  <c r="T30" i="1" s="1"/>
  <c r="T31" i="1" s="1"/>
  <c r="T32" i="1" s="1"/>
  <c r="T33" i="1" s="1"/>
  <c r="T34" i="1" s="1"/>
  <c r="T35" i="1" s="1"/>
  <c r="T36" i="1" s="1"/>
  <c r="T37" i="1" s="1"/>
  <c r="T38" i="1" s="1"/>
  <c r="T39" i="1" s="1"/>
  <c r="T40" i="1" s="1"/>
  <c r="T41" i="1" s="1"/>
  <c r="T42" i="1" s="1"/>
  <c r="T43" i="1" s="1"/>
  <c r="T44" i="1" s="1"/>
  <c r="T45" i="1" s="1"/>
  <c r="T46" i="1" s="1"/>
  <c r="T47" i="1" s="1"/>
  <c r="T48" i="1" s="1"/>
  <c r="T49" i="1" s="1"/>
  <c r="T50" i="1" s="1"/>
  <c r="T51" i="1" s="1"/>
  <c r="T52" i="1" s="1"/>
  <c r="T53" i="1" s="1"/>
  <c r="T54" i="1" s="1"/>
  <c r="T55" i="1" s="1"/>
  <c r="T56" i="1" s="1"/>
  <c r="T14" i="1"/>
  <c r="S14" i="1" l="1"/>
  <c r="S15" i="1"/>
  <c r="S16" i="1"/>
  <c r="S17" i="1"/>
  <c r="S18" i="1"/>
  <c r="S19" i="1"/>
  <c r="S20" i="1"/>
  <c r="S21" i="1"/>
  <c r="S13" i="1"/>
  <c r="L14" i="1" l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14" i="1"/>
  <c r="K14" i="1" s="1"/>
  <c r="I14" i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K15" i="1" l="1"/>
  <c r="M15" i="1" s="1"/>
  <c r="M14" i="1"/>
  <c r="L15" i="1"/>
  <c r="K16" i="1" l="1"/>
  <c r="L16" i="1"/>
  <c r="K17" i="1"/>
  <c r="M16" i="1"/>
  <c r="L17" i="1"/>
  <c r="K18" i="1" l="1"/>
  <c r="M17" i="1"/>
  <c r="L18" i="1"/>
  <c r="K19" i="1" l="1"/>
  <c r="M18" i="1"/>
  <c r="L19" i="1"/>
  <c r="K20" i="1" l="1"/>
  <c r="L20" i="1"/>
  <c r="M19" i="1"/>
  <c r="K21" i="1" l="1"/>
  <c r="L21" i="1"/>
  <c r="M20" i="1"/>
  <c r="K22" i="1" l="1"/>
  <c r="L22" i="1"/>
  <c r="M21" i="1"/>
  <c r="K23" i="1" l="1"/>
  <c r="L23" i="1"/>
  <c r="M22" i="1"/>
  <c r="K24" i="1" l="1"/>
  <c r="M23" i="1"/>
  <c r="L24" i="1"/>
  <c r="K25" i="1" l="1"/>
  <c r="M24" i="1"/>
  <c r="L25" i="1"/>
  <c r="K26" i="1" l="1"/>
  <c r="M25" i="1"/>
  <c r="L26" i="1"/>
  <c r="K27" i="1" l="1"/>
  <c r="M26" i="1"/>
  <c r="L27" i="1"/>
  <c r="K28" i="1" l="1"/>
  <c r="L28" i="1"/>
  <c r="M27" i="1"/>
  <c r="K29" i="1" l="1"/>
  <c r="L29" i="1"/>
  <c r="M28" i="1"/>
  <c r="K30" i="1" l="1"/>
  <c r="L30" i="1"/>
  <c r="M29" i="1"/>
  <c r="K31" i="1" l="1"/>
  <c r="L31" i="1"/>
  <c r="M30" i="1"/>
  <c r="K32" i="1" l="1"/>
  <c r="M31" i="1"/>
  <c r="L32" i="1"/>
  <c r="K33" i="1" l="1"/>
  <c r="M32" i="1"/>
  <c r="L33" i="1"/>
  <c r="K34" i="1" l="1"/>
  <c r="M33" i="1"/>
  <c r="L34" i="1"/>
  <c r="K35" i="1" l="1"/>
  <c r="M34" i="1"/>
  <c r="L35" i="1"/>
  <c r="K36" i="1" l="1"/>
  <c r="L36" i="1"/>
  <c r="M35" i="1"/>
  <c r="K37" i="1" l="1"/>
  <c r="L37" i="1"/>
  <c r="M36" i="1"/>
  <c r="K38" i="1" l="1"/>
  <c r="L38" i="1"/>
  <c r="M37" i="1"/>
  <c r="K39" i="1" l="1"/>
  <c r="L39" i="1"/>
  <c r="M38" i="1"/>
  <c r="K40" i="1" l="1"/>
  <c r="M39" i="1"/>
  <c r="L40" i="1"/>
  <c r="M40" i="1" l="1"/>
  <c r="L41" i="1"/>
  <c r="K41" i="1"/>
  <c r="K42" i="1" l="1"/>
  <c r="M41" i="1"/>
  <c r="L42" i="1"/>
  <c r="K43" i="1" l="1"/>
  <c r="M42" i="1"/>
  <c r="L43" i="1"/>
  <c r="K44" i="1" l="1"/>
  <c r="L44" i="1"/>
  <c r="M43" i="1"/>
  <c r="K45" i="1" l="1"/>
  <c r="L45" i="1"/>
  <c r="M44" i="1"/>
  <c r="K46" i="1" l="1"/>
  <c r="L46" i="1"/>
  <c r="M45" i="1"/>
  <c r="K47" i="1" l="1"/>
  <c r="L47" i="1"/>
  <c r="M46" i="1"/>
  <c r="K48" i="1" l="1"/>
  <c r="M47" i="1"/>
  <c r="L48" i="1"/>
  <c r="K49" i="1" l="1"/>
  <c r="M48" i="1"/>
  <c r="L49" i="1"/>
  <c r="K50" i="1" l="1"/>
  <c r="M49" i="1"/>
  <c r="L50" i="1"/>
  <c r="K51" i="1" l="1"/>
  <c r="M50" i="1"/>
  <c r="L51" i="1"/>
  <c r="K52" i="1" l="1"/>
  <c r="L52" i="1"/>
  <c r="M51" i="1"/>
  <c r="K53" i="1" l="1"/>
  <c r="L53" i="1"/>
  <c r="M52" i="1"/>
  <c r="K54" i="1" l="1"/>
  <c r="L54" i="1"/>
  <c r="M53" i="1"/>
  <c r="K55" i="1" l="1"/>
  <c r="L55" i="1"/>
  <c r="M54" i="1"/>
  <c r="K56" i="1" l="1"/>
  <c r="M56" i="1" s="1"/>
  <c r="M55" i="1"/>
  <c r="L56" i="1"/>
</calcChain>
</file>

<file path=xl/sharedStrings.xml><?xml version="1.0" encoding="utf-8"?>
<sst xmlns="http://schemas.openxmlformats.org/spreadsheetml/2006/main" count="127" uniqueCount="69">
  <si>
    <t xml:space="preserve">Έτος </t>
  </si>
  <si>
    <t xml:space="preserve">Πιθανότητα Εξαγοράς qwx </t>
  </si>
  <si>
    <t>Πιθανότητα Θανάτου</t>
  </si>
  <si>
    <t>Έξοδα Αποζημίωσης</t>
  </si>
  <si>
    <t>Έξοδα Διαχείρισης</t>
  </si>
  <si>
    <t>Απόδοση</t>
  </si>
  <si>
    <t>Συντελεστής Προεξόφλησης</t>
  </si>
  <si>
    <t>Διατηρισημότητα</t>
  </si>
  <si>
    <t>Συντελεστής Επιβίωσης pwx</t>
  </si>
  <si>
    <t>Αναμενόμενος Αριθμός Εξαγοράς</t>
  </si>
  <si>
    <t>Αναμενόμενος Αριθμός Θανάτων</t>
  </si>
  <si>
    <t>Παραδοχές</t>
  </si>
  <si>
    <t>Ασφάλιστρα (ΒΟΥ)</t>
  </si>
  <si>
    <t>Προμήθειες Παραγωγής (ΒΟΥ)</t>
  </si>
  <si>
    <t>Έξοδα Διαχείρισης (ΒΟΥ)</t>
  </si>
  <si>
    <t>Έξοδα Αποζημείωσης (ΕΟΥ)</t>
  </si>
  <si>
    <t>Παροχή Εξαγοράς (ΕΟΥ)</t>
  </si>
  <si>
    <t xml:space="preserve">Σύνολο ασφαλισμένων </t>
  </si>
  <si>
    <t xml:space="preserve">Μέσος αριθμός από την έναρξη </t>
  </si>
  <si>
    <t xml:space="preserve">Μέσο υπόλοιπο λογαριασμού μερισμάτων </t>
  </si>
  <si>
    <t xml:space="preserve">Ετήσια έξοδα διοίκησης-διαχείρισης επί του ασφαλίστρου </t>
  </si>
  <si>
    <t xml:space="preserve">Έξοδα αποζημίωσης </t>
  </si>
  <si>
    <t>Προμήθειες</t>
  </si>
  <si>
    <t>Μέση ηλικία</t>
  </si>
  <si>
    <t>Ασφάλιστρα</t>
  </si>
  <si>
    <t>Λογαριασμός Μερισμάτων</t>
  </si>
  <si>
    <t>Παροχή Θανάτου</t>
  </si>
  <si>
    <t>Προμήθειες παραγωγής (BOY)</t>
  </si>
  <si>
    <t>Έξοδα διαχείρισης (BOY)</t>
  </si>
  <si>
    <t>Έξοδα αποζημίωσης (EOY)</t>
  </si>
  <si>
    <t>Λογαριασμός Μερισμάτων (ΕΟΥ)</t>
  </si>
  <si>
    <t>Παροχές εξαγορών (EOY)</t>
  </si>
  <si>
    <t>Παροχές θανάτων (EOY)</t>
  </si>
  <si>
    <t>Εισροές (ΒΟΥ)</t>
  </si>
  <si>
    <t>Εκροές (ΒΟΥ)</t>
  </si>
  <si>
    <t>Εκροές (EOY)</t>
  </si>
  <si>
    <t>Άθροισμα παρούσων αξιών</t>
  </si>
  <si>
    <t>ΠΑ</t>
  </si>
  <si>
    <t>ΧΡΗΜΑΤΟΡΟΕΣ</t>
  </si>
  <si>
    <t>ΑΝΑΜΕΝΟΜΕΝΑ ΠΟΣΑ</t>
  </si>
  <si>
    <t>ΠΟΣΑ ΑΝΑ ΣΥΜΒΟΛΑΙΟ ΕΝ ΙΣΧΥΙ</t>
  </si>
  <si>
    <t>ΑΝΑΛΟΓΙΣΤΙΚΑ ΜΕΓΕΘΗ</t>
  </si>
  <si>
    <t>ΠΑΡΑΔΟΧΕΣ</t>
  </si>
  <si>
    <t>Απόθεμα</t>
  </si>
  <si>
    <t>Περουσιακά στοιχεία</t>
  </si>
  <si>
    <t>Αποδόσεις επενδύσεων</t>
  </si>
  <si>
    <t>Αύξηση αποθεμάτων</t>
  </si>
  <si>
    <t>Συνολικές χρηματοροές</t>
  </si>
  <si>
    <t>Κέρδος</t>
  </si>
  <si>
    <t>ΑΠΟΤΕΛΕΣΜΑΤΑ ΕΚΜΕΤΑΛΛΕΥΣΗΣ</t>
  </si>
  <si>
    <t>ΣΤΟΙΧΕΙΑ ΕΠΕΝΔΥΤΙΚΟΥ ΧΑΡΤΟΦΥΛΑΚΙΟΥ</t>
  </si>
  <si>
    <t xml:space="preserve"> ΣΥΝΟΛΙΚΟ ΠΟΣΟ ΕΠΕΝΔΥΣΗΣ:</t>
  </si>
  <si>
    <t>Ετήσιο κουπόνι</t>
  </si>
  <si>
    <t>Ποσό επένδυσης</t>
  </si>
  <si>
    <t>1.5%</t>
  </si>
  <si>
    <t>6.2%</t>
  </si>
  <si>
    <t>Ακίνητο</t>
  </si>
  <si>
    <t>Είδος Επένδυσης</t>
  </si>
  <si>
    <t>10ετή Κρατικά Ομόλογα</t>
  </si>
  <si>
    <t>20ετή Εταιρικά Ομόλογα</t>
  </si>
  <si>
    <t>5ετή Εταιρικά ΑΑΑ</t>
  </si>
  <si>
    <t>Μετοχές ΧΑ</t>
  </si>
  <si>
    <t>Μετοχές ΧΛ</t>
  </si>
  <si>
    <t>age</t>
  </si>
  <si>
    <t>qx</t>
  </si>
  <si>
    <t>qy</t>
  </si>
  <si>
    <t>Έξοδα Αποζημίωσης (ΕΟΥ)</t>
  </si>
  <si>
    <t>ΜΕΣΗ ΤΕΧΝΙΚΗ ΠΡΟΒΛΕΨΗ ΑΝΔΡΩΝ :</t>
  </si>
  <si>
    <t>ΣΥΝΟΛΙΚΕΣ ΤΕΧΝΙΚΕΣ ΠΡΟΒΛΕΨΕΙΣ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</si>
</sst>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&quot;€&quot;"/>
    <numFmt numFmtId="165" formatCode="_(&quot;€&quot;* #,##0.00_);_(&quot;€&quot;* \(#,##0.00\);_(&quot;€&quot;* &quot;-&quot;??_);_(@_)"/>
  </numFmts>
  <fonts count="11">
    <font>
      <sz val="12"/>
      <color theme="1"/>
      <name val="Calibri"/>
      <family val="2"/>
      <charset val="161"/>
      <scheme val="minor"/>
    </font>
    <font>
      <b/>
      <sz val="14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4"/>
      <color theme="1"/>
      <name val="Calibri"/>
      <family val="2"/>
      <charset val="161"/>
      <scheme val="minor"/>
    </font>
    <font>
      <b/>
      <sz val="14"/>
      <name val="Calibri"/>
      <family val="2"/>
      <charset val="161"/>
      <scheme val="minor"/>
    </font>
    <font>
      <b/>
      <sz val="14"/>
      <color theme="1"/>
      <name val="Calibri (Κυρίως κείμενο)"/>
      <charset val="161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8"/>
      <name val="Comic Sans MS"/>
      <family val="4"/>
    </font>
    <font>
      <sz val="10"/>
      <color rgb="FF000000"/>
      <name val="Arial"/>
      <family val="2"/>
      <charset val="161"/>
    </font>
    <font>
      <sz val="10"/>
      <name val="Arial"/>
      <family val="2"/>
      <charset val="161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BA303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medium">
        <color auto="1"/>
      </left>
      <right style="thin">
        <color rgb="FFC0C0C0"/>
      </right>
      <top/>
      <bottom style="thin">
        <color rgb="FFC0C0C0"/>
      </bottom>
      <diagonal/>
    </border>
    <border>
      <left/>
      <right style="thin">
        <color rgb="FFC0C0C0"/>
      </right>
      <top/>
      <bottom style="thin">
        <color rgb="FFC0C0C0"/>
      </bottom>
      <diagonal/>
    </border>
  </borders>
  <cellStyleXfs count="5">
    <xf numFmtId="0" fontId="0" fillId="0" borderId="0"/>
    <xf numFmtId="0" fontId="2" fillId="0" borderId="0"/>
    <xf numFmtId="0" fontId="7" fillId="0" borderId="0"/>
    <xf numFmtId="165" fontId="7" fillId="0" borderId="0" applyFont="0" applyFill="0" applyBorder="0" applyAlignment="0" applyProtection="0"/>
    <xf numFmtId="0" fontId="7" fillId="0" borderId="0"/>
  </cellStyleXfs>
  <cellXfs count="81">
    <xf numFmtId="0" fontId="0" fillId="0" borderId="0" xfId="0"/>
    <xf numFmtId="0" fontId="0" fillId="0" borderId="1" xfId="0" applyBorder="1"/>
    <xf numFmtId="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0" fontId="2" fillId="0" borderId="1" xfId="1" applyNumberFormat="1" applyBorder="1" applyAlignment="1">
      <alignment horizontal="center" vertical="center" wrapText="1"/>
    </xf>
    <xf numFmtId="10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Fill="1"/>
    <xf numFmtId="0" fontId="0" fillId="0" borderId="7" xfId="0" applyFill="1" applyBorder="1"/>
    <xf numFmtId="0" fontId="0" fillId="0" borderId="5" xfId="0" applyFill="1" applyBorder="1" applyAlignment="1">
      <alignment horizontal="center" vertical="center"/>
    </xf>
    <xf numFmtId="164" fontId="0" fillId="0" borderId="5" xfId="0" applyNumberFormat="1" applyFill="1" applyBorder="1" applyAlignment="1">
      <alignment horizontal="center" vertical="center"/>
    </xf>
    <xf numFmtId="10" fontId="0" fillId="0" borderId="5" xfId="0" applyNumberFormat="1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164" fontId="0" fillId="0" borderId="1" xfId="0" applyNumberFormat="1" applyBorder="1"/>
    <xf numFmtId="164" fontId="0" fillId="0" borderId="1" xfId="0" applyNumberForma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12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164" fontId="3" fillId="0" borderId="13" xfId="0" applyNumberFormat="1" applyFont="1" applyFill="1" applyBorder="1" applyAlignment="1">
      <alignment horizontal="center" vertical="center" wrapText="1"/>
    </xf>
    <xf numFmtId="0" fontId="3" fillId="0" borderId="14" xfId="0" applyFont="1" applyFill="1" applyBorder="1" applyAlignment="1">
      <alignment horizontal="center" vertical="center" wrapText="1"/>
    </xf>
    <xf numFmtId="0" fontId="0" fillId="0" borderId="12" xfId="0" applyBorder="1"/>
    <xf numFmtId="0" fontId="3" fillId="0" borderId="1" xfId="0" applyFont="1" applyFill="1" applyBorder="1" applyAlignment="1">
      <alignment horizontal="center" vertical="center" wrapText="1"/>
    </xf>
    <xf numFmtId="0" fontId="0" fillId="0" borderId="0" xfId="0" applyBorder="1"/>
    <xf numFmtId="0" fontId="6" fillId="0" borderId="1" xfId="2" applyFont="1" applyBorder="1" applyAlignment="1">
      <alignment horizontal="center" vertical="center"/>
    </xf>
    <xf numFmtId="0" fontId="7" fillId="0" borderId="1" xfId="2" applyBorder="1" applyAlignment="1">
      <alignment horizontal="center"/>
    </xf>
    <xf numFmtId="0" fontId="7" fillId="0" borderId="1" xfId="2" applyBorder="1" applyAlignment="1">
      <alignment horizontal="center" vertical="center"/>
    </xf>
    <xf numFmtId="9" fontId="7" fillId="0" borderId="1" xfId="2" applyNumberFormat="1" applyBorder="1" applyAlignment="1">
      <alignment horizontal="center" vertical="center"/>
    </xf>
    <xf numFmtId="165" fontId="7" fillId="0" borderId="1" xfId="2" applyNumberFormat="1" applyBorder="1" applyAlignment="1">
      <alignment horizontal="center" vertical="center"/>
    </xf>
    <xf numFmtId="165" fontId="7" fillId="0" borderId="1" xfId="3" applyBorder="1" applyAlignment="1">
      <alignment horizontal="center" vertical="center"/>
    </xf>
    <xf numFmtId="165" fontId="7" fillId="0" borderId="0" xfId="3" applyBorder="1"/>
    <xf numFmtId="0" fontId="6" fillId="0" borderId="0" xfId="2" applyFont="1" applyBorder="1" applyAlignment="1">
      <alignment horizontal="center" vertical="center"/>
    </xf>
    <xf numFmtId="0" fontId="7" fillId="0" borderId="0" xfId="2" applyBorder="1" applyAlignment="1">
      <alignment horizontal="center"/>
    </xf>
    <xf numFmtId="0" fontId="7" fillId="0" borderId="0" xfId="2" applyBorder="1"/>
    <xf numFmtId="9" fontId="7" fillId="0" borderId="0" xfId="2" applyNumberFormat="1" applyBorder="1"/>
    <xf numFmtId="165" fontId="7" fillId="0" borderId="0" xfId="2" applyNumberFormat="1" applyBorder="1"/>
    <xf numFmtId="0" fontId="7" fillId="0" borderId="0" xfId="2" applyBorder="1" applyAlignment="1">
      <alignment horizontal="right"/>
    </xf>
    <xf numFmtId="0" fontId="8" fillId="0" borderId="9" xfId="4" applyFont="1" applyBorder="1" applyAlignment="1">
      <alignment horizontal="center" vertical="center" wrapText="1"/>
    </xf>
    <xf numFmtId="0" fontId="8" fillId="0" borderId="0" xfId="4" applyFont="1" applyAlignment="1">
      <alignment horizontal="center" vertical="center" wrapText="1"/>
    </xf>
    <xf numFmtId="0" fontId="9" fillId="0" borderId="17" xfId="4" applyFont="1" applyBorder="1" applyAlignment="1">
      <alignment horizontal="right" wrapText="1"/>
    </xf>
    <xf numFmtId="0" fontId="9" fillId="0" borderId="18" xfId="4" applyFont="1" applyBorder="1" applyAlignment="1">
      <alignment horizontal="right" wrapText="1"/>
    </xf>
    <xf numFmtId="0" fontId="10" fillId="0" borderId="0" xfId="4" applyFont="1"/>
    <xf numFmtId="0" fontId="9" fillId="0" borderId="19" xfId="4" applyFont="1" applyBorder="1" applyAlignment="1">
      <alignment horizontal="right" wrapText="1"/>
    </xf>
    <xf numFmtId="0" fontId="9" fillId="0" borderId="20" xfId="4" applyFont="1" applyBorder="1" applyAlignment="1">
      <alignment horizontal="right" wrapText="1"/>
    </xf>
    <xf numFmtId="164" fontId="0" fillId="0" borderId="0" xfId="0" applyNumberFormat="1"/>
    <xf numFmtId="0" fontId="1" fillId="3" borderId="12" xfId="0" applyFont="1" applyFill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0" fillId="3" borderId="12" xfId="0" applyFill="1" applyBorder="1" applyAlignment="1"/>
    <xf numFmtId="0" fontId="0" fillId="3" borderId="16" xfId="0" applyFill="1" applyBorder="1" applyAlignment="1"/>
    <xf numFmtId="0" fontId="5" fillId="3" borderId="12" xfId="0" applyFont="1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4" xfId="0" applyFill="1" applyBorder="1" applyAlignment="1"/>
    <xf numFmtId="0" fontId="0" fillId="0" borderId="0" xfId="0" applyBorder="1" applyAlignment="1"/>
    <xf numFmtId="0" fontId="0" fillId="0" borderId="5" xfId="0" applyBorder="1" applyAlignment="1"/>
    <xf numFmtId="0" fontId="0" fillId="0" borderId="6" xfId="0" applyFill="1" applyBorder="1" applyAlignment="1"/>
    <xf numFmtId="0" fontId="0" fillId="0" borderId="7" xfId="0" applyBorder="1" applyAlignment="1"/>
    <xf numFmtId="0" fontId="0" fillId="0" borderId="8" xfId="0" applyBorder="1" applyAlignment="1"/>
    <xf numFmtId="0" fontId="4" fillId="5" borderId="9" xfId="0" applyFont="1" applyFill="1" applyBorder="1" applyAlignment="1">
      <alignment horizontal="center"/>
    </xf>
    <xf numFmtId="0" fontId="4" fillId="5" borderId="10" xfId="0" applyFont="1" applyFill="1" applyBorder="1" applyAlignment="1">
      <alignment horizontal="center"/>
    </xf>
    <xf numFmtId="0" fontId="4" fillId="5" borderId="2" xfId="0" applyFont="1" applyFill="1" applyBorder="1" applyAlignment="1">
      <alignment horizontal="center"/>
    </xf>
    <xf numFmtId="0" fontId="4" fillId="5" borderId="3" xfId="0" applyFont="1" applyFill="1" applyBorder="1" applyAlignment="1">
      <alignment horizontal="center"/>
    </xf>
    <xf numFmtId="0" fontId="0" fillId="0" borderId="9" xfId="0" applyFill="1" applyBorder="1" applyAlignment="1"/>
    <xf numFmtId="0" fontId="0" fillId="0" borderId="10" xfId="0" applyBorder="1" applyAlignment="1"/>
    <xf numFmtId="0" fontId="0" fillId="0" borderId="11" xfId="0" applyBorder="1" applyAlignment="1"/>
    <xf numFmtId="0" fontId="4" fillId="4" borderId="9" xfId="0" applyFont="1" applyFill="1" applyBorder="1" applyAlignment="1">
      <alignment horizontal="center"/>
    </xf>
    <xf numFmtId="0" fontId="4" fillId="4" borderId="10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1" fillId="0" borderId="0" xfId="2" applyFont="1" applyFill="1" applyBorder="1" applyAlignment="1">
      <alignment horizontal="center"/>
    </xf>
    <xf numFmtId="0" fontId="7" fillId="0" borderId="0" xfId="2" applyBorder="1" applyAlignment="1">
      <alignment horizontal="center"/>
    </xf>
    <xf numFmtId="0" fontId="1" fillId="6" borderId="0" xfId="2" applyFont="1" applyFill="1" applyAlignment="1">
      <alignment horizontal="center"/>
    </xf>
    <xf numFmtId="0" fontId="7" fillId="0" borderId="1" xfId="2" applyBorder="1" applyAlignment="1">
      <alignment horizontal="center"/>
    </xf>
  </cellXfs>
  <cellStyles count="5">
    <cellStyle name="Βασικό_Φύλλο2" xfId="1" xr:uid="{899C6C07-7D69-BE43-8A0A-BC76E03CB610}"/>
    <cellStyle name="Κανονικό" xfId="0" builtinId="0"/>
    <cellStyle name="Κανονικό 5" xfId="4" xr:uid="{93F70E13-1A86-A244-BA23-922B7B17B8FD}"/>
    <cellStyle name="Κανονικό 6" xfId="2" xr:uid="{986114A2-7A6F-F545-8EC4-C3D0CEFAB4EA}"/>
    <cellStyle name="Νόμισμα 3" xfId="3" xr:uid="{D77BFB04-2D93-2644-AAD9-84B35884B10E}"/>
  </cellStyles>
  <dxfs count="0"/>
  <tableStyles count="0" defaultTableStyle="TableStyleMedium2" defaultPivotStyle="PivotStyleLight16"/>
  <colors>
    <mruColors>
      <color rgb="FFBA303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2F856-0208-4949-B0C6-546E60DF67B6}">
  <sheetPr>
    <tabColor theme="4" tint="-0.249977111117893"/>
  </sheetPr>
  <dimension ref="B1:AY56"/>
  <sheetViews>
    <sheetView tabSelected="1" topLeftCell="AA1" zoomScale="85" zoomScaleNormal="100" workbookViewId="0">
      <selection activeCell="AV20" sqref="AV20"/>
    </sheetView>
  </sheetViews>
  <sheetFormatPr baseColWidth="10" defaultRowHeight="16"/>
  <cols>
    <col min="3" max="3" width="11.6640625" customWidth="1"/>
    <col min="4" max="4" width="27.83203125" customWidth="1"/>
    <col min="5" max="5" width="21.6640625" customWidth="1"/>
    <col min="6" max="6" width="34.83203125" customWidth="1"/>
    <col min="7" max="7" width="24" customWidth="1"/>
    <col min="9" max="9" width="32.5" customWidth="1"/>
    <col min="10" max="10" width="22.5" customWidth="1"/>
    <col min="11" max="11" width="31.33203125" customWidth="1"/>
    <col min="12" max="12" width="35.5" customWidth="1"/>
    <col min="13" max="13" width="34.33203125" customWidth="1"/>
    <col min="15" max="15" width="13.33203125" customWidth="1"/>
    <col min="16" max="16" width="25.5" customWidth="1"/>
    <col min="17" max="17" width="20.1640625" customWidth="1"/>
    <col min="18" max="18" width="24.33203125" customWidth="1"/>
    <col min="19" max="19" width="20.1640625" customWidth="1"/>
    <col min="20" max="20" width="30.1640625" customWidth="1"/>
    <col min="21" max="21" width="21.33203125" customWidth="1"/>
    <col min="23" max="23" width="14" customWidth="1"/>
    <col min="24" max="24" width="28.6640625" customWidth="1"/>
    <col min="25" max="25" width="21.6640625" customWidth="1"/>
    <col min="26" max="26" width="24.1640625" customWidth="1"/>
    <col min="27" max="27" width="30.1640625" customWidth="1"/>
    <col min="28" max="28" width="19.6640625" customWidth="1"/>
    <col min="29" max="29" width="21.33203125" customWidth="1"/>
    <col min="31" max="31" width="17.5" customWidth="1"/>
    <col min="32" max="32" width="14.6640625" customWidth="1"/>
    <col min="33" max="33" width="15.5" customWidth="1"/>
    <col min="36" max="36" width="13.33203125" bestFit="1" customWidth="1"/>
    <col min="37" max="37" width="14.33203125" bestFit="1" customWidth="1"/>
    <col min="38" max="38" width="21.83203125" customWidth="1"/>
    <col min="40" max="40" width="15.33203125" bestFit="1" customWidth="1"/>
    <col min="41" max="41" width="15.33203125" customWidth="1"/>
    <col min="43" max="43" width="14.1640625" customWidth="1"/>
    <col min="44" max="44" width="16.6640625" customWidth="1"/>
    <col min="45" max="45" width="14.6640625" customWidth="1"/>
    <col min="46" max="46" width="15.83203125" bestFit="1" customWidth="1"/>
    <col min="48" max="48" width="33.83203125" customWidth="1"/>
    <col min="49" max="49" width="15.33203125" bestFit="1" customWidth="1"/>
    <col min="51" max="51" width="15.33203125" bestFit="1" customWidth="1"/>
  </cols>
  <sheetData>
    <row r="1" spans="2:51" ht="20" thickBot="1">
      <c r="B1" s="66" t="s">
        <v>11</v>
      </c>
      <c r="C1" s="67"/>
      <c r="D1" s="67"/>
      <c r="E1" s="68"/>
      <c r="F1" s="68"/>
      <c r="G1" s="68"/>
      <c r="H1" s="68"/>
      <c r="I1" s="69"/>
    </row>
    <row r="2" spans="2:51">
      <c r="B2" s="70" t="s">
        <v>17</v>
      </c>
      <c r="C2" s="71"/>
      <c r="D2" s="72"/>
      <c r="E2" s="7"/>
      <c r="F2" s="7"/>
      <c r="G2" s="7"/>
      <c r="H2" s="7"/>
      <c r="I2" s="9">
        <v>6000</v>
      </c>
    </row>
    <row r="3" spans="2:51">
      <c r="B3" s="60" t="s">
        <v>24</v>
      </c>
      <c r="C3" s="61"/>
      <c r="D3" s="62"/>
      <c r="E3" s="7"/>
      <c r="F3" s="7"/>
      <c r="G3" s="7"/>
      <c r="H3" s="7"/>
      <c r="I3" s="10">
        <v>100000</v>
      </c>
    </row>
    <row r="4" spans="2:51">
      <c r="B4" s="60" t="s">
        <v>18</v>
      </c>
      <c r="C4" s="61"/>
      <c r="D4" s="62"/>
      <c r="E4" s="7"/>
      <c r="F4" s="7"/>
      <c r="G4" s="7"/>
      <c r="H4" s="7"/>
      <c r="I4" s="9">
        <v>2</v>
      </c>
    </row>
    <row r="5" spans="2:51">
      <c r="B5" s="60" t="s">
        <v>19</v>
      </c>
      <c r="C5" s="61"/>
      <c r="D5" s="62"/>
      <c r="E5" s="7"/>
      <c r="F5" s="7"/>
      <c r="G5" s="7"/>
      <c r="H5" s="7"/>
      <c r="I5" s="10">
        <v>1500</v>
      </c>
    </row>
    <row r="6" spans="2:51">
      <c r="B6" s="60" t="s">
        <v>20</v>
      </c>
      <c r="C6" s="61"/>
      <c r="D6" s="62"/>
      <c r="E6" s="7"/>
      <c r="F6" s="7"/>
      <c r="G6" s="7"/>
      <c r="H6" s="7"/>
      <c r="I6" s="10">
        <f>10%*10000</f>
        <v>1000</v>
      </c>
    </row>
    <row r="7" spans="2:51">
      <c r="B7" s="60" t="s">
        <v>21</v>
      </c>
      <c r="C7" s="61"/>
      <c r="D7" s="62"/>
      <c r="E7" s="7"/>
      <c r="F7" s="7"/>
      <c r="G7" s="7"/>
      <c r="H7" s="7"/>
      <c r="I7" s="10">
        <v>100</v>
      </c>
    </row>
    <row r="8" spans="2:51">
      <c r="B8" s="60" t="s">
        <v>22</v>
      </c>
      <c r="C8" s="61"/>
      <c r="D8" s="62"/>
      <c r="E8" s="7"/>
      <c r="F8" s="7"/>
      <c r="G8" s="7"/>
      <c r="H8" s="7"/>
      <c r="I8" s="11">
        <v>0</v>
      </c>
      <c r="AL8" s="27"/>
      <c r="AV8" s="1" t="s">
        <v>68</v>
      </c>
      <c r="AW8" s="15">
        <f>AR13+'ΓΥΝΑΙΚΑΣ '!AR13</f>
        <v>175179845.44856635</v>
      </c>
    </row>
    <row r="9" spans="2:51" ht="17" thickBot="1">
      <c r="B9" s="63" t="s">
        <v>23</v>
      </c>
      <c r="C9" s="64"/>
      <c r="D9" s="65"/>
      <c r="E9" s="8"/>
      <c r="F9" s="8"/>
      <c r="G9" s="8"/>
      <c r="H9" s="8"/>
      <c r="I9" s="12">
        <v>65</v>
      </c>
      <c r="AV9" s="1" t="s">
        <v>67</v>
      </c>
      <c r="AW9" s="15">
        <f>AVERAGE(AN13:AN56)</f>
        <v>16412673.679149251</v>
      </c>
    </row>
    <row r="11" spans="2:51" ht="19">
      <c r="B11" s="1"/>
      <c r="C11" s="49" t="s">
        <v>42</v>
      </c>
      <c r="D11" s="50"/>
      <c r="E11" s="50"/>
      <c r="F11" s="50"/>
      <c r="G11" s="51"/>
      <c r="I11" s="59" t="s">
        <v>41</v>
      </c>
      <c r="J11" s="59"/>
      <c r="K11" s="59"/>
      <c r="L11" s="59"/>
      <c r="M11" s="59"/>
      <c r="O11" s="59" t="s">
        <v>40</v>
      </c>
      <c r="P11" s="59"/>
      <c r="Q11" s="59"/>
      <c r="R11" s="59"/>
      <c r="S11" s="59"/>
      <c r="T11" s="59"/>
      <c r="U11" s="59"/>
      <c r="W11" s="59" t="s">
        <v>39</v>
      </c>
      <c r="X11" s="59"/>
      <c r="Y11" s="59"/>
      <c r="Z11" s="59"/>
      <c r="AA11" s="59"/>
      <c r="AB11" s="59"/>
      <c r="AC11" s="59"/>
      <c r="AE11" s="57" t="s">
        <v>38</v>
      </c>
      <c r="AF11" s="58"/>
      <c r="AG11" s="58"/>
      <c r="AI11" s="57" t="s">
        <v>37</v>
      </c>
      <c r="AJ11" s="58"/>
      <c r="AK11" s="58"/>
      <c r="AL11" s="58"/>
      <c r="AN11" s="52"/>
      <c r="AO11" s="53"/>
      <c r="AQ11" s="54" t="s">
        <v>49</v>
      </c>
      <c r="AR11" s="55"/>
      <c r="AS11" s="55"/>
      <c r="AT11" s="56"/>
    </row>
    <row r="12" spans="2:51" ht="40">
      <c r="B12" s="18" t="s">
        <v>0</v>
      </c>
      <c r="C12" s="18" t="s">
        <v>5</v>
      </c>
      <c r="D12" s="18" t="s">
        <v>1</v>
      </c>
      <c r="E12" s="18" t="s">
        <v>3</v>
      </c>
      <c r="F12" s="18" t="s">
        <v>4</v>
      </c>
      <c r="G12" s="18" t="s">
        <v>2</v>
      </c>
      <c r="H12" s="19"/>
      <c r="I12" s="18" t="s">
        <v>6</v>
      </c>
      <c r="J12" s="18" t="s">
        <v>7</v>
      </c>
      <c r="K12" s="18" t="s">
        <v>8</v>
      </c>
      <c r="L12" s="18" t="s">
        <v>9</v>
      </c>
      <c r="M12" s="20" t="s">
        <v>10</v>
      </c>
      <c r="N12" s="19"/>
      <c r="O12" s="21" t="s">
        <v>12</v>
      </c>
      <c r="P12" s="21" t="s">
        <v>13</v>
      </c>
      <c r="Q12" s="21" t="s">
        <v>14</v>
      </c>
      <c r="R12" s="21" t="s">
        <v>66</v>
      </c>
      <c r="S12" s="22" t="s">
        <v>16</v>
      </c>
      <c r="T12" s="22" t="s">
        <v>25</v>
      </c>
      <c r="U12" s="22" t="s">
        <v>26</v>
      </c>
      <c r="V12" s="19"/>
      <c r="W12" s="22" t="s">
        <v>24</v>
      </c>
      <c r="X12" s="17" t="s">
        <v>27</v>
      </c>
      <c r="Y12" s="17" t="s">
        <v>28</v>
      </c>
      <c r="Z12" s="23" t="s">
        <v>29</v>
      </c>
      <c r="AA12" s="24" t="s">
        <v>30</v>
      </c>
      <c r="AB12" s="17" t="s">
        <v>31</v>
      </c>
      <c r="AC12" s="26" t="s">
        <v>32</v>
      </c>
      <c r="AE12" s="26" t="s">
        <v>33</v>
      </c>
      <c r="AF12" s="26" t="s">
        <v>34</v>
      </c>
      <c r="AG12" s="26" t="s">
        <v>35</v>
      </c>
      <c r="AI12" s="26" t="s">
        <v>33</v>
      </c>
      <c r="AJ12" s="17" t="s">
        <v>34</v>
      </c>
      <c r="AK12" s="17" t="s">
        <v>35</v>
      </c>
      <c r="AL12" s="26" t="s">
        <v>36</v>
      </c>
      <c r="AN12" s="26" t="s">
        <v>43</v>
      </c>
      <c r="AO12" s="26" t="s">
        <v>44</v>
      </c>
      <c r="AQ12" s="26" t="s">
        <v>45</v>
      </c>
      <c r="AR12" s="26" t="s">
        <v>46</v>
      </c>
      <c r="AS12" s="26" t="s">
        <v>47</v>
      </c>
      <c r="AT12" s="26" t="s">
        <v>48</v>
      </c>
    </row>
    <row r="13" spans="2:51">
      <c r="B13" s="3">
        <v>0</v>
      </c>
      <c r="C13" s="1"/>
      <c r="D13" s="2"/>
      <c r="E13" s="3"/>
      <c r="F13" s="3"/>
      <c r="G13" s="4"/>
      <c r="I13" s="3">
        <v>1</v>
      </c>
      <c r="J13" s="1"/>
      <c r="K13" s="3">
        <v>1</v>
      </c>
      <c r="L13" s="1"/>
      <c r="M13" s="6"/>
      <c r="O13" s="13">
        <v>0</v>
      </c>
      <c r="P13" s="13">
        <v>0</v>
      </c>
      <c r="Q13" s="15"/>
      <c r="R13" s="15"/>
      <c r="S13" s="14">
        <f t="shared" ref="S13:S21" si="0">100000-(2+B13)*10000</f>
        <v>80000</v>
      </c>
      <c r="T13" s="13">
        <v>1500</v>
      </c>
      <c r="U13" s="13">
        <v>0</v>
      </c>
      <c r="W13" s="13">
        <v>0</v>
      </c>
      <c r="X13" s="16">
        <v>0</v>
      </c>
      <c r="Y13" s="1"/>
      <c r="Z13" s="3"/>
      <c r="AA13" s="25"/>
      <c r="AB13" s="13"/>
      <c r="AC13" s="13"/>
      <c r="AE13" s="13"/>
      <c r="AF13" s="13"/>
      <c r="AG13" s="13"/>
      <c r="AI13" s="3"/>
      <c r="AJ13" s="3"/>
      <c r="AK13" s="3"/>
      <c r="AL13" s="3"/>
      <c r="AN13" s="13">
        <f>-SUM(AL14:$AL$57)/I13</f>
        <v>121589505.39822172</v>
      </c>
      <c r="AO13" s="13">
        <f>AN13</f>
        <v>121589505.39822172</v>
      </c>
      <c r="AQ13" s="1"/>
      <c r="AR13" s="13">
        <f>AN13</f>
        <v>121589505.39822172</v>
      </c>
      <c r="AS13" s="1"/>
      <c r="AT13" s="13">
        <f>AS13-AR13+AQ13</f>
        <v>-121589505.39822172</v>
      </c>
    </row>
    <row r="14" spans="2:51">
      <c r="B14" s="3">
        <v>1</v>
      </c>
      <c r="C14" s="2">
        <v>0.05</v>
      </c>
      <c r="D14" s="2">
        <v>0.05</v>
      </c>
      <c r="E14" s="13">
        <v>100</v>
      </c>
      <c r="F14" s="13">
        <f t="shared" ref="F14:F56" si="1">0.1*10000</f>
        <v>1000</v>
      </c>
      <c r="G14" s="4">
        <v>2.1123756E-2</v>
      </c>
      <c r="I14" s="3">
        <f>I13/(1+C14)</f>
        <v>0.95238095238095233</v>
      </c>
      <c r="J14" s="5">
        <f t="shared" ref="J14:J56" si="2">(1-D14)*(1-G14)</f>
        <v>0.92993243179999996</v>
      </c>
      <c r="K14" s="3">
        <f>J14*K13</f>
        <v>0.92993243179999996</v>
      </c>
      <c r="L14" s="3">
        <f t="shared" ref="L14:L56" si="3">K13*D14</f>
        <v>0.05</v>
      </c>
      <c r="M14" s="6">
        <f t="shared" ref="M14:M56" si="4">K14*(1-D14)*G14</f>
        <v>1.8661482496538349E-2</v>
      </c>
      <c r="O14" s="13">
        <v>0</v>
      </c>
      <c r="P14" s="13">
        <v>0</v>
      </c>
      <c r="Q14" s="13">
        <v>1000</v>
      </c>
      <c r="R14" s="16">
        <v>100</v>
      </c>
      <c r="S14" s="14">
        <f t="shared" si="0"/>
        <v>70000</v>
      </c>
      <c r="T14" s="13">
        <f>T13*(1+MAX(C14,0.05))+S13*MAX(0,0.8*(C14-0.05))</f>
        <v>1575</v>
      </c>
      <c r="U14" s="13">
        <v>0</v>
      </c>
      <c r="W14" s="13">
        <v>0</v>
      </c>
      <c r="X14" s="16">
        <v>0</v>
      </c>
      <c r="Y14" s="13">
        <f>K13*F14*$I$2</f>
        <v>6000000</v>
      </c>
      <c r="Z14" s="13">
        <f>E14*$I$2*K13</f>
        <v>600000</v>
      </c>
      <c r="AA14" s="13">
        <f>(L14+M14)*T14*$I$2</f>
        <v>648851.00959228736</v>
      </c>
      <c r="AB14" s="13">
        <f>S14*L14*$I$2</f>
        <v>21000000</v>
      </c>
      <c r="AC14" s="13">
        <v>0</v>
      </c>
      <c r="AE14" s="13">
        <v>0</v>
      </c>
      <c r="AF14" s="13">
        <f>Y14</f>
        <v>6000000</v>
      </c>
      <c r="AG14" s="13">
        <f>AC14+AB14+AA14+Z14</f>
        <v>22248851.009592287</v>
      </c>
      <c r="AI14" s="13">
        <f>AE14*I13</f>
        <v>0</v>
      </c>
      <c r="AJ14" s="13">
        <f>AF14*I13</f>
        <v>6000000</v>
      </c>
      <c r="AK14" s="13">
        <f>AG14*I14</f>
        <v>21189381.913897414</v>
      </c>
      <c r="AL14" s="13">
        <f>AI14-AJ14-AK14</f>
        <v>-27189381.913897414</v>
      </c>
      <c r="AN14" s="13">
        <f>-SUM(AL15:$AL$57)/I14</f>
        <v>99120129.658540547</v>
      </c>
      <c r="AO14" s="13">
        <f t="shared" ref="AO14:AO56" si="5">AN14</f>
        <v>99120129.658540547</v>
      </c>
      <c r="AQ14" s="13">
        <f>C14*(AE14+AN13-AF14)</f>
        <v>5779475.2699110862</v>
      </c>
      <c r="AR14" s="13">
        <f>AN14-AN13</f>
        <v>-22469375.739681169</v>
      </c>
      <c r="AS14" s="13">
        <f>AE14-AF14-AG14</f>
        <v>-28248851.009592287</v>
      </c>
      <c r="AT14" s="13">
        <f t="shared" ref="AT14:AT56" si="6">AS14-AR14+AQ14</f>
        <v>-3.166496753692627E-8</v>
      </c>
      <c r="AY14" s="48"/>
    </row>
    <row r="15" spans="2:51">
      <c r="B15" s="3">
        <v>2</v>
      </c>
      <c r="C15" s="2">
        <v>0.05</v>
      </c>
      <c r="D15" s="2">
        <v>0.05</v>
      </c>
      <c r="E15" s="13">
        <v>100</v>
      </c>
      <c r="F15" s="13">
        <f t="shared" si="1"/>
        <v>1000</v>
      </c>
      <c r="G15" s="4">
        <v>2.3356681000000001E-2</v>
      </c>
      <c r="I15" s="3">
        <f t="shared" ref="I15:I56" si="7">I14/(1+C15)</f>
        <v>0.90702947845804982</v>
      </c>
      <c r="J15" s="5">
        <f t="shared" si="2"/>
        <v>0.92781115304999995</v>
      </c>
      <c r="K15" s="3">
        <f t="shared" ref="K15:K56" si="8">J15*K14</f>
        <v>0.86280168180694838</v>
      </c>
      <c r="L15" s="3">
        <f t="shared" si="3"/>
        <v>4.6496621590000002E-2</v>
      </c>
      <c r="M15" s="6">
        <f t="shared" si="4"/>
        <v>1.9144574465816976E-2</v>
      </c>
      <c r="O15" s="13">
        <v>0</v>
      </c>
      <c r="P15" s="13">
        <v>0</v>
      </c>
      <c r="Q15" s="13">
        <v>1000</v>
      </c>
      <c r="R15" s="16">
        <v>100</v>
      </c>
      <c r="S15" s="14">
        <f t="shared" si="0"/>
        <v>60000</v>
      </c>
      <c r="T15" s="13">
        <f t="shared" ref="T15:T56" si="9">T14*(1+MAX(C15,0.05))+S14*MAX(0,0.8*(C15-0.05))</f>
        <v>1653.75</v>
      </c>
      <c r="U15" s="13">
        <v>0</v>
      </c>
      <c r="W15" s="13">
        <v>0</v>
      </c>
      <c r="X15" s="16">
        <v>0</v>
      </c>
      <c r="Y15" s="13">
        <f t="shared" ref="Y15:Y56" si="10">K14*F15*$I$2</f>
        <v>5579594.5907999994</v>
      </c>
      <c r="Z15" s="13">
        <f t="shared" ref="Z15:Z56" si="11">E15*$I$2*K14</f>
        <v>557959.45907999994</v>
      </c>
      <c r="AA15" s="13">
        <f t="shared" ref="AA15:AA56" si="12">(L15+M15)*T15*$I$2</f>
        <v>651324.76786384394</v>
      </c>
      <c r="AB15" s="13">
        <f t="shared" ref="AB15:AB56" si="13">S15*L15*$I$2</f>
        <v>16738783.772400001</v>
      </c>
      <c r="AC15" s="13">
        <v>0</v>
      </c>
      <c r="AE15" s="13">
        <v>0</v>
      </c>
      <c r="AF15" s="13">
        <f t="shared" ref="AF15:AF56" si="14">Y15</f>
        <v>5579594.5907999994</v>
      </c>
      <c r="AG15" s="13">
        <f t="shared" ref="AG15:AG56" si="15">AC15+AB15+AA15+Z15</f>
        <v>17948067.999343846</v>
      </c>
      <c r="AI15" s="13">
        <f t="shared" ref="AI15:AI56" si="16">AE15*I14</f>
        <v>0</v>
      </c>
      <c r="AJ15" s="13">
        <f t="shared" ref="AJ15:AJ56" si="17">AF15*I14</f>
        <v>5313899.6102857133</v>
      </c>
      <c r="AK15" s="13">
        <f t="shared" ref="AK15:AK56" si="18">AG15*I15</f>
        <v>16279426.756774463</v>
      </c>
      <c r="AL15" s="13">
        <f t="shared" ref="AL15:AL56" si="19">AI15-AJ15-AK15</f>
        <v>-21593326.367060177</v>
      </c>
      <c r="AN15" s="13">
        <f>-SUM(AL16:$AL$57)/I15</f>
        <v>80269493.821783751</v>
      </c>
      <c r="AO15" s="13">
        <f t="shared" si="5"/>
        <v>80269493.821783751</v>
      </c>
      <c r="AQ15" s="13">
        <f t="shared" ref="AQ15:AQ56" si="20">C15*(AE15+AN14-AF15)</f>
        <v>4677026.7533870274</v>
      </c>
      <c r="AR15" s="13">
        <f t="shared" ref="AR15:AR56" si="21">AN15-AN14</f>
        <v>-18850635.836756796</v>
      </c>
      <c r="AS15" s="13">
        <f t="shared" ref="AS15:AS56" si="22">AE15-AF15-AG15</f>
        <v>-23527662.590143844</v>
      </c>
      <c r="AT15" s="13">
        <f t="shared" si="6"/>
        <v>-2.1420419216156006E-8</v>
      </c>
    </row>
    <row r="16" spans="2:51">
      <c r="B16" s="3">
        <v>3</v>
      </c>
      <c r="C16" s="2">
        <v>0.05</v>
      </c>
      <c r="D16" s="2">
        <v>0.05</v>
      </c>
      <c r="E16" s="13">
        <v>100</v>
      </c>
      <c r="F16" s="13">
        <f t="shared" si="1"/>
        <v>1000</v>
      </c>
      <c r="G16" s="4">
        <v>2.5816474999999998E-2</v>
      </c>
      <c r="I16" s="3">
        <f t="shared" si="7"/>
        <v>0.86383759853147601</v>
      </c>
      <c r="J16" s="5">
        <f t="shared" si="2"/>
        <v>0.92547434875000001</v>
      </c>
      <c r="K16" s="3">
        <f t="shared" si="8"/>
        <v>0.79850082457069027</v>
      </c>
      <c r="L16" s="3">
        <f t="shared" si="3"/>
        <v>4.3140084090347419E-2</v>
      </c>
      <c r="M16" s="6">
        <f t="shared" si="4"/>
        <v>1.9583752746258176E-2</v>
      </c>
      <c r="O16" s="13">
        <v>0</v>
      </c>
      <c r="P16" s="13">
        <v>0</v>
      </c>
      <c r="Q16" s="13">
        <v>1000</v>
      </c>
      <c r="R16" s="16">
        <v>100</v>
      </c>
      <c r="S16" s="14">
        <f t="shared" si="0"/>
        <v>50000</v>
      </c>
      <c r="T16" s="13">
        <f t="shared" si="9"/>
        <v>1736.4375</v>
      </c>
      <c r="U16" s="13">
        <v>0</v>
      </c>
      <c r="W16" s="13">
        <v>0</v>
      </c>
      <c r="X16" s="16">
        <v>0</v>
      </c>
      <c r="Y16" s="13">
        <f t="shared" si="10"/>
        <v>5176810.0908416901</v>
      </c>
      <c r="Z16" s="13">
        <f t="shared" si="11"/>
        <v>517681.00908416905</v>
      </c>
      <c r="AA16" s="13">
        <f t="shared" si="12"/>
        <v>653496.13456177991</v>
      </c>
      <c r="AB16" s="13">
        <f t="shared" si="13"/>
        <v>12942025.227104226</v>
      </c>
      <c r="AC16" s="13">
        <v>0</v>
      </c>
      <c r="AE16" s="13">
        <v>0</v>
      </c>
      <c r="AF16" s="13">
        <f t="shared" si="14"/>
        <v>5176810.0908416901</v>
      </c>
      <c r="AG16" s="13">
        <f t="shared" si="15"/>
        <v>14113202.370750174</v>
      </c>
      <c r="AI16" s="13">
        <f t="shared" si="16"/>
        <v>0</v>
      </c>
      <c r="AJ16" s="13">
        <f t="shared" si="17"/>
        <v>4695519.3567725075</v>
      </c>
      <c r="AK16" s="13">
        <f t="shared" si="18"/>
        <v>12191514.843537563</v>
      </c>
      <c r="AL16" s="13">
        <f t="shared" si="19"/>
        <v>-16887034.20031007</v>
      </c>
      <c r="AN16" s="13">
        <f>-SUM(AL17:$AL$57)/I16</f>
        <v>64734115.546738945</v>
      </c>
      <c r="AO16" s="13">
        <f t="shared" si="5"/>
        <v>64734115.546738945</v>
      </c>
      <c r="AQ16" s="13">
        <f t="shared" si="20"/>
        <v>3754634.1865471029</v>
      </c>
      <c r="AR16" s="13">
        <f t="shared" si="21"/>
        <v>-15535378.275044806</v>
      </c>
      <c r="AS16" s="13">
        <f t="shared" si="22"/>
        <v>-19290012.461591862</v>
      </c>
      <c r="AT16" s="13">
        <f t="shared" si="6"/>
        <v>4.7031790018081665E-8</v>
      </c>
    </row>
    <row r="17" spans="2:46">
      <c r="B17" s="3">
        <v>4</v>
      </c>
      <c r="C17" s="2">
        <v>0.05</v>
      </c>
      <c r="D17" s="2">
        <v>0.05</v>
      </c>
      <c r="E17" s="13">
        <v>100</v>
      </c>
      <c r="F17" s="13">
        <f t="shared" si="1"/>
        <v>1000</v>
      </c>
      <c r="G17" s="4">
        <v>2.8510339999999999E-2</v>
      </c>
      <c r="I17" s="3">
        <f t="shared" si="7"/>
        <v>0.82270247479188185</v>
      </c>
      <c r="J17" s="5">
        <f t="shared" si="2"/>
        <v>0.92291517700000003</v>
      </c>
      <c r="K17" s="3">
        <f t="shared" si="8"/>
        <v>0.73694852984330461</v>
      </c>
      <c r="L17" s="3">
        <f t="shared" si="3"/>
        <v>3.9925041228534519E-2</v>
      </c>
      <c r="M17" s="6">
        <f t="shared" si="4"/>
        <v>1.9960120490916122E-2</v>
      </c>
      <c r="O17" s="13">
        <v>0</v>
      </c>
      <c r="P17" s="13">
        <v>0</v>
      </c>
      <c r="Q17" s="13">
        <v>1000</v>
      </c>
      <c r="R17" s="16">
        <v>100</v>
      </c>
      <c r="S17" s="14">
        <f t="shared" si="0"/>
        <v>40000</v>
      </c>
      <c r="T17" s="13">
        <f t="shared" si="9"/>
        <v>1823.2593750000001</v>
      </c>
      <c r="U17" s="13">
        <v>0</v>
      </c>
      <c r="W17" s="13">
        <v>0</v>
      </c>
      <c r="X17" s="16">
        <v>0</v>
      </c>
      <c r="Y17" s="13">
        <f t="shared" si="10"/>
        <v>4791004.9474241417</v>
      </c>
      <c r="Z17" s="13">
        <f t="shared" si="11"/>
        <v>479100.49474241416</v>
      </c>
      <c r="AA17" s="13">
        <f t="shared" si="12"/>
        <v>655117.09517027705</v>
      </c>
      <c r="AB17" s="13">
        <f t="shared" si="13"/>
        <v>9582009.8948482852</v>
      </c>
      <c r="AC17" s="13">
        <v>0</v>
      </c>
      <c r="AE17" s="13">
        <v>0</v>
      </c>
      <c r="AF17" s="13">
        <f t="shared" si="14"/>
        <v>4791004.9474241417</v>
      </c>
      <c r="AG17" s="13">
        <f t="shared" si="15"/>
        <v>10716227.484760975</v>
      </c>
      <c r="AI17" s="13">
        <f t="shared" si="16"/>
        <v>0</v>
      </c>
      <c r="AJ17" s="13">
        <f t="shared" si="17"/>
        <v>4138650.2083352911</v>
      </c>
      <c r="AK17" s="13">
        <f t="shared" si="18"/>
        <v>8816266.8721456379</v>
      </c>
      <c r="AL17" s="13">
        <f t="shared" si="19"/>
        <v>-12954917.080480929</v>
      </c>
      <c r="AN17" s="13">
        <f>-SUM(AL18:$AL$57)/I17</f>
        <v>52224038.64451956</v>
      </c>
      <c r="AO17" s="13">
        <f t="shared" si="5"/>
        <v>52224038.64451956</v>
      </c>
      <c r="AQ17" s="13">
        <f t="shared" si="20"/>
        <v>2997155.5299657402</v>
      </c>
      <c r="AR17" s="13">
        <f t="shared" si="21"/>
        <v>-12510076.902219385</v>
      </c>
      <c r="AS17" s="13">
        <f t="shared" si="22"/>
        <v>-15507232.432185117</v>
      </c>
      <c r="AT17" s="13">
        <f t="shared" si="6"/>
        <v>7.9162418842315674E-9</v>
      </c>
    </row>
    <row r="18" spans="2:46">
      <c r="B18" s="3">
        <v>5</v>
      </c>
      <c r="C18" s="2">
        <v>0.05</v>
      </c>
      <c r="D18" s="2">
        <v>0.05</v>
      </c>
      <c r="E18" s="13">
        <v>100</v>
      </c>
      <c r="F18" s="13">
        <f t="shared" si="1"/>
        <v>1000</v>
      </c>
      <c r="G18" s="4">
        <v>3.1458852000000002E-2</v>
      </c>
      <c r="I18" s="3">
        <f t="shared" si="7"/>
        <v>0.78352616646845885</v>
      </c>
      <c r="J18" s="5">
        <f t="shared" si="2"/>
        <v>0.92011409059999993</v>
      </c>
      <c r="K18" s="3">
        <f t="shared" si="8"/>
        <v>0.67807672635577909</v>
      </c>
      <c r="L18" s="3">
        <f t="shared" si="3"/>
        <v>3.6847426492165235E-2</v>
      </c>
      <c r="M18" s="6">
        <f t="shared" si="4"/>
        <v>2.0264939610117404E-2</v>
      </c>
      <c r="O18" s="13">
        <v>0</v>
      </c>
      <c r="P18" s="13">
        <v>0</v>
      </c>
      <c r="Q18" s="13">
        <v>1000</v>
      </c>
      <c r="R18" s="16">
        <v>100</v>
      </c>
      <c r="S18" s="14">
        <f t="shared" si="0"/>
        <v>30000</v>
      </c>
      <c r="T18" s="13">
        <f t="shared" si="9"/>
        <v>1914.4223437500002</v>
      </c>
      <c r="U18" s="13">
        <v>0</v>
      </c>
      <c r="W18" s="13">
        <v>0</v>
      </c>
      <c r="X18" s="16">
        <v>0</v>
      </c>
      <c r="Y18" s="13">
        <f t="shared" si="10"/>
        <v>4421691.1790598277</v>
      </c>
      <c r="Z18" s="13">
        <f t="shared" si="11"/>
        <v>442169.11790598277</v>
      </c>
      <c r="AA18" s="13">
        <f t="shared" si="12"/>
        <v>656023.13862383994</v>
      </c>
      <c r="AB18" s="13">
        <f t="shared" si="13"/>
        <v>6632536.7685897416</v>
      </c>
      <c r="AC18" s="13">
        <v>0</v>
      </c>
      <c r="AE18" s="13">
        <v>0</v>
      </c>
      <c r="AF18" s="13">
        <f t="shared" si="14"/>
        <v>4421691.1790598277</v>
      </c>
      <c r="AG18" s="13">
        <f t="shared" si="15"/>
        <v>7730729.0251195645</v>
      </c>
      <c r="AI18" s="13">
        <f t="shared" si="16"/>
        <v>0</v>
      </c>
      <c r="AJ18" s="13">
        <f t="shared" si="17"/>
        <v>3637736.2757779541</v>
      </c>
      <c r="AK18" s="13">
        <f t="shared" si="18"/>
        <v>6057228.477058378</v>
      </c>
      <c r="AL18" s="13">
        <f t="shared" si="19"/>
        <v>-9694964.7528363317</v>
      </c>
      <c r="AN18" s="13">
        <f>-SUM(AL19:$AL$57)/I18</f>
        <v>42461735.813613154</v>
      </c>
      <c r="AO18" s="13">
        <f t="shared" si="5"/>
        <v>42461735.813613154</v>
      </c>
      <c r="AQ18" s="13">
        <f t="shared" si="20"/>
        <v>2390117.3732729866</v>
      </c>
      <c r="AR18" s="13">
        <f t="shared" si="21"/>
        <v>-9762302.830906406</v>
      </c>
      <c r="AS18" s="13">
        <f t="shared" si="22"/>
        <v>-12152420.204179391</v>
      </c>
      <c r="AT18" s="13">
        <f t="shared" si="6"/>
        <v>0</v>
      </c>
    </row>
    <row r="19" spans="2:46">
      <c r="B19" s="3">
        <v>6</v>
      </c>
      <c r="C19" s="2">
        <v>0.05</v>
      </c>
      <c r="D19" s="2">
        <v>0.05</v>
      </c>
      <c r="E19" s="13">
        <v>100</v>
      </c>
      <c r="F19" s="13">
        <f t="shared" si="1"/>
        <v>1000</v>
      </c>
      <c r="G19" s="4">
        <v>3.4686921000000003E-2</v>
      </c>
      <c r="I19" s="3">
        <f t="shared" si="7"/>
        <v>0.74621539663662739</v>
      </c>
      <c r="J19" s="5">
        <f t="shared" si="2"/>
        <v>0.91704742504999992</v>
      </c>
      <c r="K19" s="3">
        <f t="shared" si="8"/>
        <v>0.6218285158909006</v>
      </c>
      <c r="L19" s="3">
        <f t="shared" si="3"/>
        <v>3.3903836317788955E-2</v>
      </c>
      <c r="M19" s="6">
        <f t="shared" si="4"/>
        <v>2.049085077594217E-2</v>
      </c>
      <c r="O19" s="13">
        <v>0</v>
      </c>
      <c r="P19" s="13">
        <v>0</v>
      </c>
      <c r="Q19" s="13">
        <v>1000</v>
      </c>
      <c r="R19" s="16">
        <v>100</v>
      </c>
      <c r="S19" s="14">
        <f t="shared" si="0"/>
        <v>20000</v>
      </c>
      <c r="T19" s="13">
        <f t="shared" si="9"/>
        <v>2010.1434609375003</v>
      </c>
      <c r="U19" s="13">
        <v>0</v>
      </c>
      <c r="W19" s="13">
        <v>0</v>
      </c>
      <c r="X19" s="16">
        <v>0</v>
      </c>
      <c r="Y19" s="13">
        <f t="shared" si="10"/>
        <v>4068460.3581346748</v>
      </c>
      <c r="Z19" s="13">
        <f t="shared" si="11"/>
        <v>406846.03581346746</v>
      </c>
      <c r="AA19" s="13">
        <f t="shared" si="12"/>
        <v>656046.74742723035</v>
      </c>
      <c r="AB19" s="13">
        <f t="shared" si="13"/>
        <v>4068460.3581346748</v>
      </c>
      <c r="AC19" s="13">
        <v>0</v>
      </c>
      <c r="AE19" s="13">
        <v>0</v>
      </c>
      <c r="AF19" s="13">
        <f t="shared" si="14"/>
        <v>4068460.3581346748</v>
      </c>
      <c r="AG19" s="13">
        <f t="shared" si="15"/>
        <v>5131353.1413753731</v>
      </c>
      <c r="AI19" s="13">
        <f t="shared" si="16"/>
        <v>0</v>
      </c>
      <c r="AJ19" s="13">
        <f t="shared" si="17"/>
        <v>3187745.1478381548</v>
      </c>
      <c r="AK19" s="13">
        <f t="shared" si="18"/>
        <v>3829094.719674028</v>
      </c>
      <c r="AL19" s="13">
        <f t="shared" si="19"/>
        <v>-7016839.8675121833</v>
      </c>
      <c r="AN19" s="13">
        <f>-SUM(AL20:$AL$57)/I19</f>
        <v>35181586.086877041</v>
      </c>
      <c r="AO19" s="13">
        <f t="shared" si="5"/>
        <v>35181586.086877041</v>
      </c>
      <c r="AQ19" s="13">
        <f t="shared" si="20"/>
        <v>1919663.7727739243</v>
      </c>
      <c r="AR19" s="13">
        <f t="shared" si="21"/>
        <v>-7280149.7267361134</v>
      </c>
      <c r="AS19" s="13">
        <f t="shared" si="22"/>
        <v>-9199813.499510048</v>
      </c>
      <c r="AT19" s="13">
        <f t="shared" si="6"/>
        <v>-1.0244548320770264E-8</v>
      </c>
    </row>
    <row r="20" spans="2:46">
      <c r="B20" s="3">
        <v>7</v>
      </c>
      <c r="C20" s="2">
        <v>0.05</v>
      </c>
      <c r="D20" s="2">
        <v>0.05</v>
      </c>
      <c r="E20" s="13">
        <v>100</v>
      </c>
      <c r="F20" s="13">
        <f t="shared" si="1"/>
        <v>1000</v>
      </c>
      <c r="G20" s="4">
        <v>3.8217395000000001E-2</v>
      </c>
      <c r="I20" s="3">
        <f t="shared" si="7"/>
        <v>0.71068133013012125</v>
      </c>
      <c r="J20" s="5">
        <f t="shared" si="2"/>
        <v>0.91369347474999996</v>
      </c>
      <c r="K20" s="3">
        <f t="shared" si="8"/>
        <v>0.56816065738299248</v>
      </c>
      <c r="L20" s="3">
        <f t="shared" si="3"/>
        <v>3.1091425794545033E-2</v>
      </c>
      <c r="M20" s="6">
        <f t="shared" si="4"/>
        <v>2.0627939253332218E-2</v>
      </c>
      <c r="O20" s="13">
        <v>0</v>
      </c>
      <c r="P20" s="13">
        <v>0</v>
      </c>
      <c r="Q20" s="13">
        <v>1000</v>
      </c>
      <c r="R20" s="16">
        <v>100</v>
      </c>
      <c r="S20" s="14">
        <f t="shared" si="0"/>
        <v>10000</v>
      </c>
      <c r="T20" s="13">
        <f t="shared" si="9"/>
        <v>2110.6506339843754</v>
      </c>
      <c r="U20" s="13">
        <v>0</v>
      </c>
      <c r="W20" s="13">
        <v>0</v>
      </c>
      <c r="X20" s="16">
        <v>0</v>
      </c>
      <c r="Y20" s="13">
        <f t="shared" si="10"/>
        <v>3730971.0953454035</v>
      </c>
      <c r="Z20" s="13">
        <f t="shared" si="11"/>
        <v>373097.10953454039</v>
      </c>
      <c r="AA20" s="13">
        <f t="shared" si="12"/>
        <v>654969.06376542873</v>
      </c>
      <c r="AB20" s="13">
        <f t="shared" si="13"/>
        <v>1865485.547672702</v>
      </c>
      <c r="AC20" s="13">
        <v>0</v>
      </c>
      <c r="AE20" s="13">
        <v>0</v>
      </c>
      <c r="AF20" s="13">
        <f t="shared" si="14"/>
        <v>3730971.0953454035</v>
      </c>
      <c r="AG20" s="13">
        <f t="shared" si="15"/>
        <v>2893551.7209726712</v>
      </c>
      <c r="AI20" s="13">
        <f t="shared" si="16"/>
        <v>0</v>
      </c>
      <c r="AJ20" s="13">
        <f t="shared" si="17"/>
        <v>2784108.0757529624</v>
      </c>
      <c r="AK20" s="13">
        <f t="shared" si="18"/>
        <v>2056393.1858611593</v>
      </c>
      <c r="AL20" s="13">
        <f t="shared" si="19"/>
        <v>-4840501.2616141215</v>
      </c>
      <c r="AN20" s="13">
        <f>-SUM(AL21:$AL$57)/I20</f>
        <v>30129594.020135552</v>
      </c>
      <c r="AO20" s="13">
        <f t="shared" si="5"/>
        <v>30129594.020135552</v>
      </c>
      <c r="AQ20" s="13">
        <f t="shared" si="20"/>
        <v>1572530.7495765819</v>
      </c>
      <c r="AR20" s="13">
        <f t="shared" si="21"/>
        <v>-5051992.0667414889</v>
      </c>
      <c r="AS20" s="13">
        <f t="shared" si="22"/>
        <v>-6624522.8163180742</v>
      </c>
      <c r="AT20" s="13">
        <f t="shared" si="6"/>
        <v>-3.4924596548080444E-9</v>
      </c>
    </row>
    <row r="21" spans="2:46">
      <c r="B21" s="3">
        <v>8</v>
      </c>
      <c r="C21" s="2">
        <v>0.05</v>
      </c>
      <c r="D21" s="2">
        <v>0.05</v>
      </c>
      <c r="E21" s="13">
        <v>100</v>
      </c>
      <c r="F21" s="13">
        <f t="shared" si="1"/>
        <v>1000</v>
      </c>
      <c r="G21" s="4">
        <v>4.2078326999999999E-2</v>
      </c>
      <c r="I21" s="3">
        <f t="shared" si="7"/>
        <v>0.67683936202868689</v>
      </c>
      <c r="J21" s="5">
        <f t="shared" si="2"/>
        <v>0.91002558934999989</v>
      </c>
      <c r="K21" s="3">
        <f t="shared" si="8"/>
        <v>0.51704073708044107</v>
      </c>
      <c r="L21" s="3">
        <f t="shared" si="3"/>
        <v>2.8408032869149627E-2</v>
      </c>
      <c r="M21" s="6">
        <f t="shared" si="4"/>
        <v>2.0668398746832232E-2</v>
      </c>
      <c r="O21" s="13">
        <v>0</v>
      </c>
      <c r="P21" s="13">
        <v>0</v>
      </c>
      <c r="Q21" s="13">
        <v>1000</v>
      </c>
      <c r="R21" s="16">
        <v>100</v>
      </c>
      <c r="S21" s="14">
        <f t="shared" si="0"/>
        <v>0</v>
      </c>
      <c r="T21" s="13">
        <f t="shared" si="9"/>
        <v>2216.1831656835943</v>
      </c>
      <c r="U21" s="13">
        <v>0</v>
      </c>
      <c r="W21" s="13">
        <v>0</v>
      </c>
      <c r="X21" s="16">
        <v>0</v>
      </c>
      <c r="Y21" s="13">
        <f t="shared" si="10"/>
        <v>3408963.9442979544</v>
      </c>
      <c r="Z21" s="13">
        <f t="shared" si="11"/>
        <v>340896.3944297955</v>
      </c>
      <c r="AA21" s="13">
        <f t="shared" si="12"/>
        <v>652574.16947496671</v>
      </c>
      <c r="AB21" s="13">
        <f t="shared" si="13"/>
        <v>0</v>
      </c>
      <c r="AC21" s="13">
        <v>0</v>
      </c>
      <c r="AE21" s="13">
        <v>0</v>
      </c>
      <c r="AF21" s="13">
        <f t="shared" si="14"/>
        <v>3408963.9442979544</v>
      </c>
      <c r="AG21" s="13">
        <f t="shared" si="15"/>
        <v>993470.56390476227</v>
      </c>
      <c r="AI21" s="13">
        <f t="shared" si="16"/>
        <v>0</v>
      </c>
      <c r="AJ21" s="13">
        <f t="shared" si="17"/>
        <v>2422687.0302992947</v>
      </c>
      <c r="AK21" s="13">
        <f t="shared" si="18"/>
        <v>672419.98266757908</v>
      </c>
      <c r="AL21" s="13">
        <f t="shared" si="19"/>
        <v>-3095107.0129668741</v>
      </c>
      <c r="AN21" s="13">
        <f>-SUM(AL22:$AL$57)/I21</f>
        <v>27063191.015724707</v>
      </c>
      <c r="AO21" s="13">
        <f t="shared" si="5"/>
        <v>27063191.015724707</v>
      </c>
      <c r="AQ21" s="13">
        <f t="shared" si="20"/>
        <v>1336031.5037918799</v>
      </c>
      <c r="AR21" s="13">
        <f t="shared" si="21"/>
        <v>-3066403.0044108443</v>
      </c>
      <c r="AS21" s="13">
        <f t="shared" si="22"/>
        <v>-4402434.5082027167</v>
      </c>
      <c r="AT21" s="13">
        <f t="shared" si="6"/>
        <v>7.4505805969238281E-9</v>
      </c>
    </row>
    <row r="22" spans="2:46">
      <c r="B22" s="3">
        <v>9</v>
      </c>
      <c r="C22" s="2">
        <v>0.05</v>
      </c>
      <c r="D22" s="2">
        <v>0.05</v>
      </c>
      <c r="E22" s="13">
        <v>100</v>
      </c>
      <c r="F22" s="13">
        <f t="shared" si="1"/>
        <v>1000</v>
      </c>
      <c r="G22" s="4">
        <v>4.6300842000000002E-2</v>
      </c>
      <c r="I22" s="3">
        <f t="shared" si="7"/>
        <v>0.64460891621779703</v>
      </c>
      <c r="J22" s="5">
        <f t="shared" si="2"/>
        <v>0.9060142001</v>
      </c>
      <c r="K22" s="3">
        <f t="shared" si="8"/>
        <v>0.46844624982505023</v>
      </c>
      <c r="L22" s="3">
        <f t="shared" si="3"/>
        <v>2.5852036854022056E-2</v>
      </c>
      <c r="M22" s="6">
        <f t="shared" si="4"/>
        <v>2.0604983008710068E-2</v>
      </c>
      <c r="O22" s="13">
        <v>0</v>
      </c>
      <c r="P22" s="13">
        <v>0</v>
      </c>
      <c r="Q22" s="13">
        <v>1000</v>
      </c>
      <c r="R22" s="16">
        <v>100</v>
      </c>
      <c r="S22" s="14">
        <v>0</v>
      </c>
      <c r="T22" s="13">
        <f t="shared" si="9"/>
        <v>2326.9923239677742</v>
      </c>
      <c r="U22" s="13">
        <v>0</v>
      </c>
      <c r="W22" s="13">
        <v>0</v>
      </c>
      <c r="X22" s="16">
        <v>0</v>
      </c>
      <c r="Y22" s="13">
        <f t="shared" si="10"/>
        <v>3102244.4224826465</v>
      </c>
      <c r="Z22" s="13">
        <f t="shared" si="11"/>
        <v>310224.44224826462</v>
      </c>
      <c r="AA22" s="13">
        <f t="shared" si="12"/>
        <v>648630.77168997645</v>
      </c>
      <c r="AB22" s="13">
        <f t="shared" si="13"/>
        <v>0</v>
      </c>
      <c r="AC22" s="13">
        <v>0</v>
      </c>
      <c r="AE22" s="13">
        <v>0</v>
      </c>
      <c r="AF22" s="13">
        <f t="shared" si="14"/>
        <v>3102244.4224826465</v>
      </c>
      <c r="AG22" s="13">
        <f t="shared" si="15"/>
        <v>958855.21393824113</v>
      </c>
      <c r="AI22" s="13">
        <f t="shared" si="16"/>
        <v>0</v>
      </c>
      <c r="AJ22" s="13">
        <f t="shared" si="17"/>
        <v>2099721.1357702068</v>
      </c>
      <c r="AK22" s="13">
        <f t="shared" si="18"/>
        <v>618086.62026651355</v>
      </c>
      <c r="AL22" s="13">
        <f t="shared" si="19"/>
        <v>-2717807.7560367202</v>
      </c>
      <c r="AN22" s="13">
        <f>-SUM(AL23:$AL$57)/I22</f>
        <v>24200138.708965931</v>
      </c>
      <c r="AO22" s="13">
        <f t="shared" si="5"/>
        <v>24200138.708965931</v>
      </c>
      <c r="AQ22" s="13">
        <f t="shared" si="20"/>
        <v>1198047.329662103</v>
      </c>
      <c r="AR22" s="13">
        <f t="shared" si="21"/>
        <v>-2863052.3067587763</v>
      </c>
      <c r="AS22" s="13">
        <f t="shared" si="22"/>
        <v>-4061099.6364208879</v>
      </c>
      <c r="AT22" s="13">
        <f t="shared" si="6"/>
        <v>-8.6147338151931763E-9</v>
      </c>
    </row>
    <row r="23" spans="2:46">
      <c r="B23" s="3">
        <v>10</v>
      </c>
      <c r="C23" s="2">
        <v>0.05</v>
      </c>
      <c r="D23" s="2">
        <v>0.05</v>
      </c>
      <c r="E23" s="13">
        <v>100</v>
      </c>
      <c r="F23" s="13">
        <f t="shared" si="1"/>
        <v>1000</v>
      </c>
      <c r="G23" s="4">
        <v>5.0914478999999999E-2</v>
      </c>
      <c r="I23" s="3">
        <f t="shared" si="7"/>
        <v>0.6139132535407591</v>
      </c>
      <c r="J23" s="5">
        <f t="shared" si="2"/>
        <v>0.90163124494999991</v>
      </c>
      <c r="K23" s="3">
        <f t="shared" si="8"/>
        <v>0.42236577542191872</v>
      </c>
      <c r="L23" s="3">
        <f t="shared" si="3"/>
        <v>2.3422312491252512E-2</v>
      </c>
      <c r="M23" s="6">
        <f t="shared" si="4"/>
        <v>2.0429306732886097E-2</v>
      </c>
      <c r="O23" s="13">
        <v>0</v>
      </c>
      <c r="P23" s="13">
        <v>0</v>
      </c>
      <c r="Q23" s="13">
        <v>1000</v>
      </c>
      <c r="R23" s="16">
        <v>100</v>
      </c>
      <c r="S23" s="14">
        <v>0</v>
      </c>
      <c r="T23" s="13">
        <f t="shared" si="9"/>
        <v>2443.3419401661631</v>
      </c>
      <c r="U23" s="13">
        <v>0</v>
      </c>
      <c r="W23" s="13">
        <v>0</v>
      </c>
      <c r="X23" s="16">
        <v>0</v>
      </c>
      <c r="Y23" s="13">
        <f t="shared" si="10"/>
        <v>2810677.4989503017</v>
      </c>
      <c r="Z23" s="13">
        <f t="shared" si="11"/>
        <v>281067.74989503017</v>
      </c>
      <c r="AA23" s="13">
        <f t="shared" si="12"/>
        <v>642867.00236720778</v>
      </c>
      <c r="AB23" s="13">
        <f t="shared" si="13"/>
        <v>0</v>
      </c>
      <c r="AC23" s="13">
        <v>0</v>
      </c>
      <c r="AE23" s="13">
        <v>0</v>
      </c>
      <c r="AF23" s="13">
        <f t="shared" si="14"/>
        <v>2810677.4989503017</v>
      </c>
      <c r="AG23" s="13">
        <f t="shared" si="15"/>
        <v>923934.75226223795</v>
      </c>
      <c r="AI23" s="13">
        <f t="shared" si="16"/>
        <v>0</v>
      </c>
      <c r="AJ23" s="13">
        <f t="shared" si="17"/>
        <v>1811787.7764361023</v>
      </c>
      <c r="AK23" s="13">
        <f t="shared" si="18"/>
        <v>567215.78982068575</v>
      </c>
      <c r="AL23" s="13">
        <f t="shared" si="19"/>
        <v>-2379003.5662567881</v>
      </c>
      <c r="AN23" s="13">
        <f>-SUM(AL24:$AL$57)/I23</f>
        <v>21534999.518254172</v>
      </c>
      <c r="AO23" s="13">
        <f t="shared" si="5"/>
        <v>21534999.518254172</v>
      </c>
      <c r="AQ23" s="13">
        <f t="shared" si="20"/>
        <v>1069473.0605007815</v>
      </c>
      <c r="AR23" s="13">
        <f t="shared" si="21"/>
        <v>-2665139.190711759</v>
      </c>
      <c r="AS23" s="13">
        <f t="shared" si="22"/>
        <v>-3734612.2512125396</v>
      </c>
      <c r="AT23" s="13">
        <f t="shared" si="6"/>
        <v>0</v>
      </c>
    </row>
    <row r="24" spans="2:46">
      <c r="B24" s="3">
        <v>11</v>
      </c>
      <c r="C24" s="2">
        <v>0.05</v>
      </c>
      <c r="D24" s="2">
        <v>0.05</v>
      </c>
      <c r="E24" s="13">
        <v>100</v>
      </c>
      <c r="F24" s="13">
        <f t="shared" si="1"/>
        <v>1000</v>
      </c>
      <c r="G24" s="4">
        <v>5.5954748999999998E-2</v>
      </c>
      <c r="I24" s="3">
        <f t="shared" si="7"/>
        <v>0.58467928908643718</v>
      </c>
      <c r="J24" s="5">
        <f t="shared" si="2"/>
        <v>0.89684298844999999</v>
      </c>
      <c r="K24" s="3">
        <f t="shared" si="8"/>
        <v>0.37879578424839516</v>
      </c>
      <c r="L24" s="3">
        <f t="shared" si="3"/>
        <v>2.1118288771095936E-2</v>
      </c>
      <c r="M24" s="6">
        <f t="shared" si="4"/>
        <v>2.0135651878383249E-2</v>
      </c>
      <c r="O24" s="13">
        <v>0</v>
      </c>
      <c r="P24" s="13">
        <v>0</v>
      </c>
      <c r="Q24" s="13">
        <v>1000</v>
      </c>
      <c r="R24" s="16">
        <v>100</v>
      </c>
      <c r="S24" s="14">
        <v>0</v>
      </c>
      <c r="T24" s="13">
        <f t="shared" si="9"/>
        <v>2565.5090371744714</v>
      </c>
      <c r="U24" s="13">
        <v>0</v>
      </c>
      <c r="W24" s="13">
        <v>0</v>
      </c>
      <c r="X24" s="16">
        <v>0</v>
      </c>
      <c r="Y24" s="13">
        <f t="shared" si="10"/>
        <v>2534194.6525315125</v>
      </c>
      <c r="Z24" s="13">
        <f t="shared" si="11"/>
        <v>253419.46525315123</v>
      </c>
      <c r="AA24" s="13">
        <f t="shared" si="12"/>
        <v>635024.14533178881</v>
      </c>
      <c r="AB24" s="13">
        <f t="shared" si="13"/>
        <v>0</v>
      </c>
      <c r="AC24" s="13">
        <v>0</v>
      </c>
      <c r="AE24" s="13">
        <v>0</v>
      </c>
      <c r="AF24" s="13">
        <f t="shared" si="14"/>
        <v>2534194.6525315125</v>
      </c>
      <c r="AG24" s="13">
        <f t="shared" si="15"/>
        <v>888443.61058494006</v>
      </c>
      <c r="AI24" s="13">
        <f t="shared" si="16"/>
        <v>0</v>
      </c>
      <c r="AJ24" s="13">
        <f t="shared" si="17"/>
        <v>1555775.6842412143</v>
      </c>
      <c r="AK24" s="13">
        <f t="shared" si="18"/>
        <v>519454.57863019017</v>
      </c>
      <c r="AL24" s="13">
        <f t="shared" si="19"/>
        <v>-2075230.2628714044</v>
      </c>
      <c r="AN24" s="13">
        <f>-SUM(AL25:$AL$57)/I24</f>
        <v>19062401.498423852</v>
      </c>
      <c r="AO24" s="13">
        <f t="shared" si="5"/>
        <v>19062401.498423852</v>
      </c>
      <c r="AQ24" s="13">
        <f t="shared" si="20"/>
        <v>950040.24328613305</v>
      </c>
      <c r="AR24" s="13">
        <f t="shared" si="21"/>
        <v>-2472598.01983032</v>
      </c>
      <c r="AS24" s="13">
        <f t="shared" si="22"/>
        <v>-3422638.2631164528</v>
      </c>
      <c r="AT24" s="13">
        <f t="shared" si="6"/>
        <v>0</v>
      </c>
    </row>
    <row r="25" spans="2:46">
      <c r="B25" s="3">
        <v>12</v>
      </c>
      <c r="C25" s="2">
        <v>0.05</v>
      </c>
      <c r="D25" s="2">
        <v>0.05</v>
      </c>
      <c r="E25" s="13">
        <v>100</v>
      </c>
      <c r="F25" s="13">
        <f t="shared" si="1"/>
        <v>1000</v>
      </c>
      <c r="G25" s="4">
        <v>6.1456199000000003E-2</v>
      </c>
      <c r="I25" s="3">
        <f t="shared" si="7"/>
        <v>0.55683741817755916</v>
      </c>
      <c r="J25" s="5">
        <f t="shared" si="2"/>
        <v>0.89161661095</v>
      </c>
      <c r="K25" s="3">
        <f t="shared" si="8"/>
        <v>0.33774061339370148</v>
      </c>
      <c r="L25" s="3">
        <f t="shared" si="3"/>
        <v>1.8939789212419761E-2</v>
      </c>
      <c r="M25" s="6">
        <f t="shared" si="4"/>
        <v>1.9718441629750113E-2</v>
      </c>
      <c r="O25" s="13">
        <v>0</v>
      </c>
      <c r="P25" s="13">
        <v>0</v>
      </c>
      <c r="Q25" s="13">
        <v>1000</v>
      </c>
      <c r="R25" s="16">
        <v>100</v>
      </c>
      <c r="S25" s="14">
        <v>0</v>
      </c>
      <c r="T25" s="13">
        <f t="shared" si="9"/>
        <v>2693.7844890331949</v>
      </c>
      <c r="U25" s="13">
        <v>0</v>
      </c>
      <c r="W25" s="13">
        <v>0</v>
      </c>
      <c r="X25" s="16">
        <v>0</v>
      </c>
      <c r="Y25" s="13">
        <f t="shared" si="10"/>
        <v>2272774.7054903707</v>
      </c>
      <c r="Z25" s="13">
        <f t="shared" si="11"/>
        <v>227277.4705490371</v>
      </c>
      <c r="AA25" s="13">
        <f t="shared" si="12"/>
        <v>624821.65569661127</v>
      </c>
      <c r="AB25" s="13">
        <f t="shared" si="13"/>
        <v>0</v>
      </c>
      <c r="AC25" s="13">
        <v>0</v>
      </c>
      <c r="AE25" s="13">
        <v>0</v>
      </c>
      <c r="AF25" s="13">
        <f t="shared" si="14"/>
        <v>2272774.7054903707</v>
      </c>
      <c r="AG25" s="13">
        <f t="shared" si="15"/>
        <v>852099.12624564837</v>
      </c>
      <c r="AI25" s="13">
        <f t="shared" si="16"/>
        <v>0</v>
      </c>
      <c r="AJ25" s="13">
        <f t="shared" si="17"/>
        <v>1328844.2990597466</v>
      </c>
      <c r="AK25" s="13">
        <f t="shared" si="18"/>
        <v>474480.67748998088</v>
      </c>
      <c r="AL25" s="13">
        <f t="shared" si="19"/>
        <v>-1803324.9765497274</v>
      </c>
      <c r="AN25" s="13">
        <f>-SUM(AL26:$AL$57)/I25</f>
        <v>16777009.006334512</v>
      </c>
      <c r="AO25" s="13">
        <f t="shared" si="5"/>
        <v>16777009.006334512</v>
      </c>
      <c r="AQ25" s="13">
        <f t="shared" si="20"/>
        <v>839481.33964667423</v>
      </c>
      <c r="AR25" s="13">
        <f t="shared" si="21"/>
        <v>-2285392.4920893405</v>
      </c>
      <c r="AS25" s="13">
        <f t="shared" si="22"/>
        <v>-3124873.8317360189</v>
      </c>
      <c r="AT25" s="13">
        <f t="shared" si="6"/>
        <v>-4.1909515857696533E-9</v>
      </c>
    </row>
    <row r="26" spans="2:46">
      <c r="B26" s="3">
        <v>13</v>
      </c>
      <c r="C26" s="2">
        <v>0.05</v>
      </c>
      <c r="D26" s="2">
        <v>0.05</v>
      </c>
      <c r="E26" s="13">
        <v>100</v>
      </c>
      <c r="F26" s="13">
        <f t="shared" si="1"/>
        <v>1000</v>
      </c>
      <c r="G26" s="4">
        <v>6.7462004000000006E-2</v>
      </c>
      <c r="I26" s="3">
        <f t="shared" si="7"/>
        <v>0.5303213506452944</v>
      </c>
      <c r="J26" s="5">
        <f t="shared" si="2"/>
        <v>0.88591109619999997</v>
      </c>
      <c r="K26" s="3">
        <f t="shared" si="8"/>
        <v>0.29920815704287446</v>
      </c>
      <c r="L26" s="3">
        <f t="shared" si="3"/>
        <v>1.6887030669685076E-2</v>
      </c>
      <c r="M26" s="6">
        <f t="shared" si="4"/>
        <v>1.9175922792896073E-2</v>
      </c>
      <c r="O26" s="13">
        <v>0</v>
      </c>
      <c r="P26" s="13">
        <v>0</v>
      </c>
      <c r="Q26" s="13">
        <v>1000</v>
      </c>
      <c r="R26" s="16">
        <v>100</v>
      </c>
      <c r="S26" s="14">
        <v>0</v>
      </c>
      <c r="T26" s="13">
        <f t="shared" si="9"/>
        <v>2828.4737134848547</v>
      </c>
      <c r="U26" s="13">
        <v>0</v>
      </c>
      <c r="W26" s="13">
        <v>0</v>
      </c>
      <c r="X26" s="16">
        <v>0</v>
      </c>
      <c r="Y26" s="13">
        <f t="shared" si="10"/>
        <v>2026443.680362209</v>
      </c>
      <c r="Z26" s="13">
        <f t="shared" si="11"/>
        <v>202644.3680362209</v>
      </c>
      <c r="AA26" s="13">
        <f t="shared" si="12"/>
        <v>612018.69539723045</v>
      </c>
      <c r="AB26" s="13">
        <f t="shared" si="13"/>
        <v>0</v>
      </c>
      <c r="AC26" s="13">
        <v>0</v>
      </c>
      <c r="AE26" s="13">
        <v>0</v>
      </c>
      <c r="AF26" s="13">
        <f t="shared" si="14"/>
        <v>2026443.680362209</v>
      </c>
      <c r="AG26" s="13">
        <f t="shared" si="15"/>
        <v>814663.06343345135</v>
      </c>
      <c r="AI26" s="13">
        <f t="shared" si="16"/>
        <v>0</v>
      </c>
      <c r="AJ26" s="13">
        <f t="shared" si="17"/>
        <v>1128399.6670551235</v>
      </c>
      <c r="AK26" s="13">
        <f t="shared" si="18"/>
        <v>432033.21612086106</v>
      </c>
      <c r="AL26" s="13">
        <f t="shared" si="19"/>
        <v>-1560432.8831759845</v>
      </c>
      <c r="AN26" s="13">
        <f>-SUM(AL27:$AL$57)/I26</f>
        <v>14673430.528837457</v>
      </c>
      <c r="AO26" s="13">
        <f t="shared" si="5"/>
        <v>14673430.528837457</v>
      </c>
      <c r="AQ26" s="13">
        <f t="shared" si="20"/>
        <v>737528.26629861514</v>
      </c>
      <c r="AR26" s="13">
        <f t="shared" si="21"/>
        <v>-2103578.4774970543</v>
      </c>
      <c r="AS26" s="13">
        <f t="shared" si="22"/>
        <v>-2841106.7437956603</v>
      </c>
      <c r="AT26" s="13">
        <f t="shared" si="6"/>
        <v>9.0803951025009155E-9</v>
      </c>
    </row>
    <row r="27" spans="2:46">
      <c r="B27" s="3">
        <v>14</v>
      </c>
      <c r="C27" s="2">
        <v>0.05</v>
      </c>
      <c r="D27" s="2">
        <v>0.05</v>
      </c>
      <c r="E27" s="13">
        <v>100</v>
      </c>
      <c r="F27" s="13">
        <f t="shared" si="1"/>
        <v>1000</v>
      </c>
      <c r="G27" s="4">
        <v>7.4009528000000005E-2</v>
      </c>
      <c r="I27" s="3">
        <f t="shared" si="7"/>
        <v>0.50506795299551843</v>
      </c>
      <c r="J27" s="5">
        <f t="shared" si="2"/>
        <v>0.87969094839999995</v>
      </c>
      <c r="K27" s="3">
        <f t="shared" si="8"/>
        <v>0.26321070743806235</v>
      </c>
      <c r="L27" s="3">
        <f t="shared" si="3"/>
        <v>1.4960407852143724E-2</v>
      </c>
      <c r="M27" s="6">
        <f t="shared" si="4"/>
        <v>1.8506095210935228E-2</v>
      </c>
      <c r="O27" s="13">
        <v>0</v>
      </c>
      <c r="P27" s="13">
        <v>0</v>
      </c>
      <c r="Q27" s="13">
        <v>1000</v>
      </c>
      <c r="R27" s="16">
        <v>100</v>
      </c>
      <c r="S27" s="14">
        <v>0</v>
      </c>
      <c r="T27" s="13">
        <f t="shared" si="9"/>
        <v>2969.8973991590974</v>
      </c>
      <c r="U27" s="13">
        <v>0</v>
      </c>
      <c r="W27" s="13">
        <v>0</v>
      </c>
      <c r="X27" s="16">
        <v>0</v>
      </c>
      <c r="Y27" s="13">
        <f t="shared" si="10"/>
        <v>1795248.9422572467</v>
      </c>
      <c r="Z27" s="13">
        <f t="shared" si="11"/>
        <v>179524.89422572468</v>
      </c>
      <c r="AA27" s="13">
        <f t="shared" si="12"/>
        <v>596352.48243592889</v>
      </c>
      <c r="AB27" s="13">
        <f t="shared" si="13"/>
        <v>0</v>
      </c>
      <c r="AC27" s="13">
        <v>0</v>
      </c>
      <c r="AE27" s="13">
        <v>0</v>
      </c>
      <c r="AF27" s="13">
        <f t="shared" si="14"/>
        <v>1795248.9422572467</v>
      </c>
      <c r="AG27" s="13">
        <f t="shared" si="15"/>
        <v>775877.37666165363</v>
      </c>
      <c r="AI27" s="13">
        <f t="shared" si="16"/>
        <v>0</v>
      </c>
      <c r="AJ27" s="13">
        <f t="shared" si="17"/>
        <v>952058.84380239923</v>
      </c>
      <c r="AK27" s="13">
        <f t="shared" si="18"/>
        <v>391870.79840603424</v>
      </c>
      <c r="AL27" s="13">
        <f t="shared" si="19"/>
        <v>-1343929.6422084335</v>
      </c>
      <c r="AN27" s="13">
        <f>-SUM(AL28:$AL$57)/I27</f>
        <v>12746213.289247569</v>
      </c>
      <c r="AO27" s="13">
        <f t="shared" si="5"/>
        <v>12746213.289247569</v>
      </c>
      <c r="AQ27" s="13">
        <f t="shared" si="20"/>
        <v>643909.07932901056</v>
      </c>
      <c r="AR27" s="13">
        <f t="shared" si="21"/>
        <v>-1927217.2395898886</v>
      </c>
      <c r="AS27" s="13">
        <f t="shared" si="22"/>
        <v>-2571126.3189189006</v>
      </c>
      <c r="AT27" s="13">
        <f t="shared" si="6"/>
        <v>-1.3969838619232178E-9</v>
      </c>
    </row>
    <row r="28" spans="2:46">
      <c r="B28" s="3">
        <v>15</v>
      </c>
      <c r="C28" s="2">
        <v>0.05</v>
      </c>
      <c r="D28" s="2">
        <v>0.05</v>
      </c>
      <c r="E28" s="13">
        <v>100</v>
      </c>
      <c r="F28" s="13">
        <f t="shared" si="1"/>
        <v>1000</v>
      </c>
      <c r="G28" s="4">
        <v>8.1144427000000005E-2</v>
      </c>
      <c r="I28" s="3">
        <f t="shared" si="7"/>
        <v>0.48101709809096993</v>
      </c>
      <c r="J28" s="5">
        <f t="shared" si="2"/>
        <v>0.87291279434999991</v>
      </c>
      <c r="K28" s="3">
        <f t="shared" si="8"/>
        <v>0.22975999413259932</v>
      </c>
      <c r="L28" s="3">
        <f t="shared" si="3"/>
        <v>1.3160535371903119E-2</v>
      </c>
      <c r="M28" s="6">
        <f t="shared" si="4"/>
        <v>1.7711555917842476E-2</v>
      </c>
      <c r="O28" s="13">
        <v>0</v>
      </c>
      <c r="P28" s="13">
        <v>0</v>
      </c>
      <c r="Q28" s="13">
        <v>1000</v>
      </c>
      <c r="R28" s="16">
        <v>100</v>
      </c>
      <c r="S28" s="14">
        <v>0</v>
      </c>
      <c r="T28" s="13">
        <f t="shared" si="9"/>
        <v>3118.3922691170524</v>
      </c>
      <c r="U28" s="13">
        <v>0</v>
      </c>
      <c r="W28" s="13">
        <v>0</v>
      </c>
      <c r="X28" s="16">
        <v>0</v>
      </c>
      <c r="Y28" s="13">
        <f t="shared" si="10"/>
        <v>1579264.244628374</v>
      </c>
      <c r="Z28" s="13">
        <f t="shared" si="11"/>
        <v>157926.4244628374</v>
      </c>
      <c r="AA28" s="13">
        <f t="shared" si="12"/>
        <v>577627.74485651124</v>
      </c>
      <c r="AB28" s="13">
        <f t="shared" si="13"/>
        <v>0</v>
      </c>
      <c r="AC28" s="13">
        <v>0</v>
      </c>
      <c r="AE28" s="13">
        <v>0</v>
      </c>
      <c r="AF28" s="13">
        <f t="shared" si="14"/>
        <v>1579264.244628374</v>
      </c>
      <c r="AG28" s="13">
        <f t="shared" si="15"/>
        <v>735554.16931934864</v>
      </c>
      <c r="AI28" s="13">
        <f t="shared" si="16"/>
        <v>0</v>
      </c>
      <c r="AJ28" s="13">
        <f t="shared" si="17"/>
        <v>797635.75927346654</v>
      </c>
      <c r="AK28" s="13">
        <f t="shared" si="18"/>
        <v>353814.13201470702</v>
      </c>
      <c r="AL28" s="13">
        <f t="shared" si="19"/>
        <v>-1151449.8912881736</v>
      </c>
      <c r="AN28" s="13">
        <f>-SUM(AL29:$AL$57)/I28</f>
        <v>10989742.327530805</v>
      </c>
      <c r="AO28" s="13">
        <f t="shared" si="5"/>
        <v>10989742.327530805</v>
      </c>
      <c r="AQ28" s="13">
        <f t="shared" si="20"/>
        <v>558347.45223095978</v>
      </c>
      <c r="AR28" s="13">
        <f t="shared" si="21"/>
        <v>-1756470.9617167637</v>
      </c>
      <c r="AS28" s="13">
        <f t="shared" si="22"/>
        <v>-2314818.4139477229</v>
      </c>
      <c r="AT28" s="13">
        <f t="shared" si="6"/>
        <v>0</v>
      </c>
    </row>
    <row r="29" spans="2:46">
      <c r="B29" s="3">
        <v>16</v>
      </c>
      <c r="C29" s="2">
        <v>0.05</v>
      </c>
      <c r="D29" s="2">
        <v>0.05</v>
      </c>
      <c r="E29" s="13">
        <v>100</v>
      </c>
      <c r="F29" s="13">
        <f t="shared" si="1"/>
        <v>1000</v>
      </c>
      <c r="G29" s="4">
        <v>8.8916920999999996E-2</v>
      </c>
      <c r="I29" s="3">
        <f t="shared" si="7"/>
        <v>0.45811152199139993</v>
      </c>
      <c r="J29" s="5">
        <f t="shared" si="2"/>
        <v>0.8655289250499999</v>
      </c>
      <c r="K29" s="3">
        <f t="shared" si="8"/>
        <v>0.19886392074108297</v>
      </c>
      <c r="L29" s="3">
        <f t="shared" si="3"/>
        <v>1.1487999706629967E-2</v>
      </c>
      <c r="M29" s="6">
        <f t="shared" si="4"/>
        <v>1.6798249153770879E-2</v>
      </c>
      <c r="O29" s="13">
        <v>0</v>
      </c>
      <c r="P29" s="13">
        <v>0</v>
      </c>
      <c r="Q29" s="13">
        <v>1000</v>
      </c>
      <c r="R29" s="16">
        <v>100</v>
      </c>
      <c r="S29" s="14">
        <v>0</v>
      </c>
      <c r="T29" s="13">
        <f t="shared" si="9"/>
        <v>3274.3118825729052</v>
      </c>
      <c r="U29" s="13">
        <v>0</v>
      </c>
      <c r="W29" s="13">
        <v>0</v>
      </c>
      <c r="X29" s="16">
        <v>0</v>
      </c>
      <c r="Y29" s="13">
        <f t="shared" si="10"/>
        <v>1378559.9647955957</v>
      </c>
      <c r="Z29" s="13">
        <f t="shared" si="11"/>
        <v>137855.9964795596</v>
      </c>
      <c r="AA29" s="13">
        <f t="shared" si="12"/>
        <v>555708.00454214867</v>
      </c>
      <c r="AB29" s="13">
        <f t="shared" si="13"/>
        <v>0</v>
      </c>
      <c r="AC29" s="13">
        <v>0</v>
      </c>
      <c r="AE29" s="13">
        <v>0</v>
      </c>
      <c r="AF29" s="13">
        <f t="shared" si="14"/>
        <v>1378559.9647955957</v>
      </c>
      <c r="AG29" s="13">
        <f t="shared" si="15"/>
        <v>693564.00102170825</v>
      </c>
      <c r="AI29" s="13">
        <f t="shared" si="16"/>
        <v>0</v>
      </c>
      <c r="AJ29" s="13">
        <f t="shared" si="17"/>
        <v>663110.91381036711</v>
      </c>
      <c r="AK29" s="13">
        <f t="shared" si="18"/>
        <v>317729.66010649962</v>
      </c>
      <c r="AL29" s="13">
        <f t="shared" si="19"/>
        <v>-980840.57391686668</v>
      </c>
      <c r="AN29" s="13">
        <f>-SUM(AL30:$AL$57)/I29</f>
        <v>9398177.4798502605</v>
      </c>
      <c r="AO29" s="13">
        <f t="shared" si="5"/>
        <v>9398177.4798502605</v>
      </c>
      <c r="AQ29" s="13">
        <f t="shared" si="20"/>
        <v>480559.11813676055</v>
      </c>
      <c r="AR29" s="13">
        <f t="shared" si="21"/>
        <v>-1591564.8476805445</v>
      </c>
      <c r="AS29" s="13">
        <f t="shared" si="22"/>
        <v>-2072123.9658173039</v>
      </c>
      <c r="AT29" s="13">
        <f t="shared" si="6"/>
        <v>1.1641532182693481E-9</v>
      </c>
    </row>
    <row r="30" spans="2:46">
      <c r="B30" s="3">
        <v>17</v>
      </c>
      <c r="C30" s="2">
        <v>0.05</v>
      </c>
      <c r="D30" s="2">
        <v>0.05</v>
      </c>
      <c r="E30" s="13">
        <v>100</v>
      </c>
      <c r="F30" s="13">
        <f t="shared" si="1"/>
        <v>1000</v>
      </c>
      <c r="G30" s="4">
        <v>9.7371880999999993E-2</v>
      </c>
      <c r="I30" s="3">
        <f t="shared" si="7"/>
        <v>0.43629668761085705</v>
      </c>
      <c r="J30" s="5">
        <f t="shared" si="2"/>
        <v>0.85749671304999997</v>
      </c>
      <c r="K30" s="3">
        <f t="shared" si="8"/>
        <v>0.17052515837971435</v>
      </c>
      <c r="L30" s="3">
        <f t="shared" si="3"/>
        <v>9.9431960370541493E-3</v>
      </c>
      <c r="M30" s="6">
        <f t="shared" si="4"/>
        <v>1.5774137657792911E-2</v>
      </c>
      <c r="O30" s="13">
        <v>0</v>
      </c>
      <c r="P30" s="13">
        <v>0</v>
      </c>
      <c r="Q30" s="13">
        <v>1000</v>
      </c>
      <c r="R30" s="16">
        <v>100</v>
      </c>
      <c r="S30" s="14">
        <v>0</v>
      </c>
      <c r="T30" s="13">
        <f t="shared" si="9"/>
        <v>3438.0274767015508</v>
      </c>
      <c r="U30" s="13">
        <v>0</v>
      </c>
      <c r="W30" s="13">
        <v>0</v>
      </c>
      <c r="X30" s="16">
        <v>0</v>
      </c>
      <c r="Y30" s="13">
        <f t="shared" si="10"/>
        <v>1193183.5244464979</v>
      </c>
      <c r="Z30" s="13">
        <f t="shared" si="11"/>
        <v>119318.35244464979</v>
      </c>
      <c r="AA30" s="13">
        <f t="shared" si="12"/>
        <v>530501.39922232088</v>
      </c>
      <c r="AB30" s="13">
        <f t="shared" si="13"/>
        <v>0</v>
      </c>
      <c r="AC30" s="13">
        <v>0</v>
      </c>
      <c r="AE30" s="13">
        <v>0</v>
      </c>
      <c r="AF30" s="13">
        <f t="shared" si="14"/>
        <v>1193183.5244464979</v>
      </c>
      <c r="AG30" s="13">
        <f t="shared" si="15"/>
        <v>649819.75166697067</v>
      </c>
      <c r="AI30" s="13">
        <f t="shared" si="16"/>
        <v>0</v>
      </c>
      <c r="AJ30" s="13">
        <f t="shared" si="17"/>
        <v>546611.12039924785</v>
      </c>
      <c r="AK30" s="13">
        <f t="shared" si="18"/>
        <v>283514.20519640902</v>
      </c>
      <c r="AL30" s="13">
        <f t="shared" si="19"/>
        <v>-830125.32559565688</v>
      </c>
      <c r="AN30" s="13">
        <f>-SUM(AL31:$AL$57)/I30</f>
        <v>7965423.9015069855</v>
      </c>
      <c r="AO30" s="13">
        <f t="shared" si="5"/>
        <v>7965423.9015069855</v>
      </c>
      <c r="AQ30" s="13">
        <f t="shared" si="20"/>
        <v>410249.69777018816</v>
      </c>
      <c r="AR30" s="13">
        <f t="shared" si="21"/>
        <v>-1432753.578343275</v>
      </c>
      <c r="AS30" s="13">
        <f t="shared" si="22"/>
        <v>-1843003.2761134687</v>
      </c>
      <c r="AT30" s="13">
        <f t="shared" si="6"/>
        <v>-5.5297277867794037E-9</v>
      </c>
    </row>
    <row r="31" spans="2:46">
      <c r="B31" s="3">
        <v>18</v>
      </c>
      <c r="C31" s="2">
        <v>0.05</v>
      </c>
      <c r="D31" s="2">
        <v>0.05</v>
      </c>
      <c r="E31" s="13">
        <v>100</v>
      </c>
      <c r="F31" s="13">
        <f t="shared" si="1"/>
        <v>1000</v>
      </c>
      <c r="G31" s="4">
        <v>0.10656736999999999</v>
      </c>
      <c r="I31" s="3">
        <f t="shared" si="7"/>
        <v>0.41552065486748291</v>
      </c>
      <c r="J31" s="5">
        <f t="shared" si="2"/>
        <v>0.84876099849999986</v>
      </c>
      <c r="K31" s="3">
        <f t="shared" si="8"/>
        <v>0.14473510369573697</v>
      </c>
      <c r="L31" s="3">
        <f t="shared" si="3"/>
        <v>8.526257918985718E-3</v>
      </c>
      <c r="M31" s="6">
        <f t="shared" si="4"/>
        <v>1.4652837380155369E-2</v>
      </c>
      <c r="O31" s="13">
        <v>0</v>
      </c>
      <c r="P31" s="13">
        <v>0</v>
      </c>
      <c r="Q31" s="13">
        <v>1000</v>
      </c>
      <c r="R31" s="16">
        <v>100</v>
      </c>
      <c r="S31" s="14">
        <v>0</v>
      </c>
      <c r="T31" s="13">
        <f t="shared" si="9"/>
        <v>3609.9288505366285</v>
      </c>
      <c r="U31" s="13">
        <v>0</v>
      </c>
      <c r="W31" s="13">
        <v>0</v>
      </c>
      <c r="X31" s="16">
        <v>0</v>
      </c>
      <c r="Y31" s="13">
        <f t="shared" si="10"/>
        <v>1023150.9502782861</v>
      </c>
      <c r="Z31" s="13">
        <f t="shared" si="11"/>
        <v>102315.09502782862</v>
      </c>
      <c r="AA31" s="13">
        <f t="shared" si="12"/>
        <v>502049.30909824412</v>
      </c>
      <c r="AB31" s="13">
        <f t="shared" si="13"/>
        <v>0</v>
      </c>
      <c r="AC31" s="13">
        <v>0</v>
      </c>
      <c r="AE31" s="13">
        <v>0</v>
      </c>
      <c r="AF31" s="13">
        <f t="shared" si="14"/>
        <v>1023150.9502782861</v>
      </c>
      <c r="AG31" s="13">
        <f t="shared" si="15"/>
        <v>604364.40412607277</v>
      </c>
      <c r="AI31" s="13">
        <f t="shared" si="16"/>
        <v>0</v>
      </c>
      <c r="AJ31" s="13">
        <f t="shared" si="17"/>
        <v>446397.37053231691</v>
      </c>
      <c r="AK31" s="13">
        <f t="shared" si="18"/>
        <v>251125.89298106186</v>
      </c>
      <c r="AL31" s="13">
        <f t="shared" si="19"/>
        <v>-697523.2635133788</v>
      </c>
      <c r="AN31" s="13">
        <f>-SUM(AL32:$AL$57)/I31</f>
        <v>6685022.1946640629</v>
      </c>
      <c r="AO31" s="13">
        <f t="shared" si="5"/>
        <v>6685022.1946640629</v>
      </c>
      <c r="AQ31" s="13">
        <f t="shared" si="20"/>
        <v>347113.64756143501</v>
      </c>
      <c r="AR31" s="13">
        <f t="shared" si="21"/>
        <v>-1280401.7068429226</v>
      </c>
      <c r="AS31" s="13">
        <f t="shared" si="22"/>
        <v>-1627515.3544043589</v>
      </c>
      <c r="AT31" s="13">
        <f t="shared" si="6"/>
        <v>-1.280568540096283E-9</v>
      </c>
    </row>
    <row r="32" spans="2:46">
      <c r="B32" s="3">
        <v>19</v>
      </c>
      <c r="C32" s="2">
        <v>0.05</v>
      </c>
      <c r="D32" s="2">
        <v>0.05</v>
      </c>
      <c r="E32" s="13">
        <v>100</v>
      </c>
      <c r="F32" s="13">
        <f t="shared" si="1"/>
        <v>1000</v>
      </c>
      <c r="G32" s="4">
        <v>0.116553015</v>
      </c>
      <c r="I32" s="3">
        <f t="shared" si="7"/>
        <v>0.39573395701665037</v>
      </c>
      <c r="J32" s="5">
        <f t="shared" si="2"/>
        <v>0.83927463574999994</v>
      </c>
      <c r="K32" s="3">
        <f t="shared" si="8"/>
        <v>0.12147250143447812</v>
      </c>
      <c r="L32" s="3">
        <f t="shared" si="3"/>
        <v>7.2367551847868491E-3</v>
      </c>
      <c r="M32" s="6">
        <f t="shared" si="4"/>
        <v>1.3450086967691234E-2</v>
      </c>
      <c r="O32" s="13">
        <v>0</v>
      </c>
      <c r="P32" s="13">
        <v>0</v>
      </c>
      <c r="Q32" s="13">
        <v>1000</v>
      </c>
      <c r="R32" s="16">
        <v>100</v>
      </c>
      <c r="S32" s="14">
        <v>0</v>
      </c>
      <c r="T32" s="13">
        <f t="shared" si="9"/>
        <v>3790.4252930634602</v>
      </c>
      <c r="U32" s="13">
        <v>0</v>
      </c>
      <c r="W32" s="13">
        <v>0</v>
      </c>
      <c r="X32" s="16">
        <v>0</v>
      </c>
      <c r="Y32" s="13">
        <f t="shared" si="10"/>
        <v>868410.62217442179</v>
      </c>
      <c r="Z32" s="13">
        <f t="shared" si="11"/>
        <v>86841.062217442188</v>
      </c>
      <c r="AA32" s="13">
        <f t="shared" si="12"/>
        <v>470471.57837018569</v>
      </c>
      <c r="AB32" s="13">
        <f t="shared" si="13"/>
        <v>0</v>
      </c>
      <c r="AC32" s="13">
        <v>0</v>
      </c>
      <c r="AE32" s="13">
        <v>0</v>
      </c>
      <c r="AF32" s="13">
        <f t="shared" si="14"/>
        <v>868410.62217442179</v>
      </c>
      <c r="AG32" s="13">
        <f t="shared" si="15"/>
        <v>557312.64058762789</v>
      </c>
      <c r="AI32" s="13">
        <f t="shared" si="16"/>
        <v>0</v>
      </c>
      <c r="AJ32" s="13">
        <f t="shared" si="17"/>
        <v>360842.55041979399</v>
      </c>
      <c r="AK32" s="13">
        <f t="shared" si="18"/>
        <v>220547.53655514025</v>
      </c>
      <c r="AL32" s="13">
        <f t="shared" si="19"/>
        <v>-581390.08697493421</v>
      </c>
      <c r="AN32" s="13">
        <f>-SUM(AL33:$AL$57)/I32</f>
        <v>5550129.5105264951</v>
      </c>
      <c r="AO32" s="13">
        <f t="shared" si="5"/>
        <v>5550129.5105264951</v>
      </c>
      <c r="AQ32" s="13">
        <f t="shared" si="20"/>
        <v>290830.57862448209</v>
      </c>
      <c r="AR32" s="13">
        <f t="shared" si="21"/>
        <v>-1134892.6841375679</v>
      </c>
      <c r="AS32" s="13">
        <f t="shared" si="22"/>
        <v>-1425723.2627620497</v>
      </c>
      <c r="AT32" s="13">
        <f t="shared" si="6"/>
        <v>0</v>
      </c>
    </row>
    <row r="33" spans="2:46">
      <c r="B33" s="3">
        <v>20</v>
      </c>
      <c r="C33" s="2">
        <v>0.05</v>
      </c>
      <c r="D33" s="2">
        <v>0.05</v>
      </c>
      <c r="E33" s="13">
        <v>100</v>
      </c>
      <c r="F33" s="13">
        <f t="shared" si="1"/>
        <v>1000</v>
      </c>
      <c r="G33" s="4">
        <v>0.12738619400000001</v>
      </c>
      <c r="I33" s="3">
        <f t="shared" si="7"/>
        <v>0.37688948287300034</v>
      </c>
      <c r="J33" s="5">
        <f t="shared" si="2"/>
        <v>0.82898311569999994</v>
      </c>
      <c r="K33" s="3">
        <f t="shared" si="8"/>
        <v>0.10069865271102638</v>
      </c>
      <c r="L33" s="3">
        <f t="shared" si="3"/>
        <v>6.0736250717239064E-3</v>
      </c>
      <c r="M33" s="6">
        <f t="shared" si="4"/>
        <v>1.2186237204296161E-2</v>
      </c>
      <c r="O33" s="13">
        <v>0</v>
      </c>
      <c r="P33" s="13">
        <v>0</v>
      </c>
      <c r="Q33" s="13">
        <v>1000</v>
      </c>
      <c r="R33" s="16">
        <v>100</v>
      </c>
      <c r="S33" s="14">
        <v>0</v>
      </c>
      <c r="T33" s="13">
        <f t="shared" si="9"/>
        <v>3979.9465577166334</v>
      </c>
      <c r="U33" s="13">
        <v>0</v>
      </c>
      <c r="W33" s="13">
        <v>0</v>
      </c>
      <c r="X33" s="16">
        <v>0</v>
      </c>
      <c r="Y33" s="13">
        <f t="shared" si="10"/>
        <v>728835.00860686868</v>
      </c>
      <c r="Z33" s="13">
        <f t="shared" si="11"/>
        <v>72883.500860686865</v>
      </c>
      <c r="AA33" s="13">
        <f t="shared" si="12"/>
        <v>436039.65605895524</v>
      </c>
      <c r="AB33" s="13">
        <f t="shared" si="13"/>
        <v>0</v>
      </c>
      <c r="AC33" s="13">
        <v>0</v>
      </c>
      <c r="AE33" s="13">
        <v>0</v>
      </c>
      <c r="AF33" s="13">
        <f t="shared" si="14"/>
        <v>728835.00860686868</v>
      </c>
      <c r="AG33" s="13">
        <f t="shared" si="15"/>
        <v>508923.15691964212</v>
      </c>
      <c r="AI33" s="13">
        <f t="shared" si="16"/>
        <v>0</v>
      </c>
      <c r="AJ33" s="13">
        <f t="shared" si="17"/>
        <v>288424.76196826057</v>
      </c>
      <c r="AK33" s="13">
        <f t="shared" si="18"/>
        <v>191807.78543353872</v>
      </c>
      <c r="AL33" s="13">
        <f t="shared" si="19"/>
        <v>-480232.5474017993</v>
      </c>
      <c r="AN33" s="13">
        <f>-SUM(AL34:$AL$57)/I33</f>
        <v>4553436.0700959656</v>
      </c>
      <c r="AO33" s="13">
        <f t="shared" si="5"/>
        <v>4553436.0700959656</v>
      </c>
      <c r="AQ33" s="13">
        <f t="shared" si="20"/>
        <v>241064.72509598132</v>
      </c>
      <c r="AR33" s="13">
        <f t="shared" si="21"/>
        <v>-996693.44043052942</v>
      </c>
      <c r="AS33" s="13">
        <f t="shared" si="22"/>
        <v>-1237758.1655265107</v>
      </c>
      <c r="AT33" s="13">
        <f t="shared" si="6"/>
        <v>0</v>
      </c>
    </row>
    <row r="34" spans="2:46">
      <c r="B34" s="3">
        <v>21</v>
      </c>
      <c r="C34" s="2">
        <v>0.05</v>
      </c>
      <c r="D34" s="2">
        <v>0.05</v>
      </c>
      <c r="E34" s="13">
        <v>100</v>
      </c>
      <c r="F34" s="13">
        <f t="shared" si="1"/>
        <v>1000</v>
      </c>
      <c r="G34" s="4">
        <v>0.13913086299999999</v>
      </c>
      <c r="I34" s="3">
        <f t="shared" si="7"/>
        <v>0.35894236464095269</v>
      </c>
      <c r="J34" s="5">
        <f t="shared" si="2"/>
        <v>0.81782568015000001</v>
      </c>
      <c r="K34" s="3">
        <f t="shared" si="8"/>
        <v>8.2353944143583782E-2</v>
      </c>
      <c r="L34" s="3">
        <f t="shared" si="3"/>
        <v>5.0349326355513188E-3</v>
      </c>
      <c r="M34" s="6">
        <f t="shared" si="4"/>
        <v>1.0885076554143076E-2</v>
      </c>
      <c r="O34" s="13">
        <v>0</v>
      </c>
      <c r="P34" s="13">
        <v>0</v>
      </c>
      <c r="Q34" s="13">
        <v>1000</v>
      </c>
      <c r="R34" s="16">
        <v>100</v>
      </c>
      <c r="S34" s="14">
        <v>0</v>
      </c>
      <c r="T34" s="13">
        <f t="shared" si="9"/>
        <v>4178.9438856024653</v>
      </c>
      <c r="U34" s="13">
        <v>0</v>
      </c>
      <c r="W34" s="13">
        <v>0</v>
      </c>
      <c r="X34" s="16">
        <v>0</v>
      </c>
      <c r="Y34" s="13">
        <f t="shared" si="10"/>
        <v>604191.91626615822</v>
      </c>
      <c r="Z34" s="13">
        <f t="shared" si="11"/>
        <v>60419.191626615822</v>
      </c>
      <c r="AA34" s="13">
        <f t="shared" si="12"/>
        <v>399172.95037205069</v>
      </c>
      <c r="AB34" s="13">
        <f t="shared" si="13"/>
        <v>0</v>
      </c>
      <c r="AC34" s="13">
        <v>0</v>
      </c>
      <c r="AE34" s="13">
        <v>0</v>
      </c>
      <c r="AF34" s="13">
        <f t="shared" si="14"/>
        <v>604191.91626615822</v>
      </c>
      <c r="AG34" s="13">
        <f t="shared" si="15"/>
        <v>459592.14199866651</v>
      </c>
      <c r="AI34" s="13">
        <f t="shared" si="16"/>
        <v>0</v>
      </c>
      <c r="AJ34" s="13">
        <f t="shared" si="17"/>
        <v>227713.5788775995</v>
      </c>
      <c r="AK34" s="13">
        <f t="shared" si="18"/>
        <v>164967.09021940187</v>
      </c>
      <c r="AL34" s="13">
        <f t="shared" si="19"/>
        <v>-392680.66909700137</v>
      </c>
      <c r="AN34" s="13">
        <f>-SUM(AL35:$AL$57)/I34</f>
        <v>3687114.2195226313</v>
      </c>
      <c r="AO34" s="13">
        <f t="shared" si="5"/>
        <v>3687114.2195226313</v>
      </c>
      <c r="AQ34" s="13">
        <f t="shared" si="20"/>
        <v>197462.20769149039</v>
      </c>
      <c r="AR34" s="13">
        <f t="shared" si="21"/>
        <v>-866321.85057333438</v>
      </c>
      <c r="AS34" s="13">
        <f t="shared" si="22"/>
        <v>-1063784.0582648248</v>
      </c>
      <c r="AT34" s="13">
        <f t="shared" si="6"/>
        <v>0</v>
      </c>
    </row>
    <row r="35" spans="2:46">
      <c r="B35" s="3">
        <v>22</v>
      </c>
      <c r="C35" s="2">
        <v>0.05</v>
      </c>
      <c r="D35" s="2">
        <v>0.05</v>
      </c>
      <c r="E35" s="13">
        <v>100</v>
      </c>
      <c r="F35" s="13">
        <f t="shared" si="1"/>
        <v>1000</v>
      </c>
      <c r="G35" s="4">
        <v>0.15184134499999999</v>
      </c>
      <c r="I35" s="3">
        <f t="shared" si="7"/>
        <v>0.34184987108662163</v>
      </c>
      <c r="J35" s="5">
        <f t="shared" si="2"/>
        <v>0.80575072225</v>
      </c>
      <c r="K35" s="3">
        <f t="shared" si="8"/>
        <v>6.6356749973828788E-2</v>
      </c>
      <c r="L35" s="3">
        <f t="shared" si="3"/>
        <v>4.1176972071791896E-3</v>
      </c>
      <c r="M35" s="6">
        <f t="shared" si="4"/>
        <v>9.5719132575621327E-3</v>
      </c>
      <c r="O35" s="13">
        <v>0</v>
      </c>
      <c r="P35" s="13">
        <v>0</v>
      </c>
      <c r="Q35" s="13">
        <v>1000</v>
      </c>
      <c r="R35" s="16">
        <v>100</v>
      </c>
      <c r="S35" s="14">
        <v>0</v>
      </c>
      <c r="T35" s="13">
        <f t="shared" si="9"/>
        <v>4387.8910798825891</v>
      </c>
      <c r="U35" s="13">
        <v>0</v>
      </c>
      <c r="W35" s="13">
        <v>0</v>
      </c>
      <c r="X35" s="16">
        <v>0</v>
      </c>
      <c r="Y35" s="13">
        <f t="shared" si="10"/>
        <v>494123.66486150271</v>
      </c>
      <c r="Z35" s="13">
        <f t="shared" si="11"/>
        <v>49412.366486150269</v>
      </c>
      <c r="AA35" s="13">
        <f t="shared" si="12"/>
        <v>360411.11787183478</v>
      </c>
      <c r="AB35" s="13">
        <f t="shared" si="13"/>
        <v>0</v>
      </c>
      <c r="AC35" s="13">
        <v>0</v>
      </c>
      <c r="AE35" s="13">
        <v>0</v>
      </c>
      <c r="AF35" s="13">
        <f t="shared" si="14"/>
        <v>494123.66486150271</v>
      </c>
      <c r="AG35" s="13">
        <f t="shared" si="15"/>
        <v>409823.48435798503</v>
      </c>
      <c r="AI35" s="13">
        <f t="shared" si="16"/>
        <v>0</v>
      </c>
      <c r="AJ35" s="13">
        <f t="shared" si="17"/>
        <v>177361.9166904414</v>
      </c>
      <c r="AK35" s="13">
        <f t="shared" si="18"/>
        <v>140098.10529604729</v>
      </c>
      <c r="AL35" s="13">
        <f t="shared" si="19"/>
        <v>-317460.02198648872</v>
      </c>
      <c r="AN35" s="13">
        <f>-SUM(AL36:$AL$57)/I35</f>
        <v>2942816.5980361993</v>
      </c>
      <c r="AO35" s="13">
        <f t="shared" si="5"/>
        <v>2942816.5980361993</v>
      </c>
      <c r="AQ35" s="13">
        <f t="shared" si="20"/>
        <v>159649.52773305646</v>
      </c>
      <c r="AR35" s="13">
        <f t="shared" si="21"/>
        <v>-744297.62148643192</v>
      </c>
      <c r="AS35" s="13">
        <f t="shared" si="22"/>
        <v>-903947.14921948779</v>
      </c>
      <c r="AT35" s="13">
        <f t="shared" si="6"/>
        <v>5.8207660913467407E-10</v>
      </c>
    </row>
    <row r="36" spans="2:46">
      <c r="B36" s="3">
        <v>23</v>
      </c>
      <c r="C36" s="2">
        <v>0.05</v>
      </c>
      <c r="D36" s="2">
        <v>0.05</v>
      </c>
      <c r="E36" s="13">
        <v>100</v>
      </c>
      <c r="F36" s="13">
        <f t="shared" si="1"/>
        <v>1000</v>
      </c>
      <c r="G36" s="4">
        <v>0.16557835800000001</v>
      </c>
      <c r="I36" s="3">
        <f t="shared" si="7"/>
        <v>0.32557130579678251</v>
      </c>
      <c r="J36" s="5">
        <f t="shared" si="2"/>
        <v>0.79270055989999999</v>
      </c>
      <c r="K36" s="3">
        <f t="shared" si="8"/>
        <v>5.2601032857398387E-2</v>
      </c>
      <c r="L36" s="3">
        <f t="shared" si="3"/>
        <v>3.3178374986914394E-3</v>
      </c>
      <c r="M36" s="6">
        <f t="shared" si="4"/>
        <v>8.2741130171504699E-3</v>
      </c>
      <c r="O36" s="13">
        <v>0</v>
      </c>
      <c r="P36" s="13">
        <v>0</v>
      </c>
      <c r="Q36" s="13">
        <v>1000</v>
      </c>
      <c r="R36" s="16">
        <v>100</v>
      </c>
      <c r="S36" s="14">
        <v>0</v>
      </c>
      <c r="T36" s="13">
        <f t="shared" si="9"/>
        <v>4607.2856338767187</v>
      </c>
      <c r="U36" s="13">
        <v>0</v>
      </c>
      <c r="W36" s="13">
        <v>0</v>
      </c>
      <c r="X36" s="16">
        <v>0</v>
      </c>
      <c r="Y36" s="13">
        <f t="shared" si="10"/>
        <v>398140.49984297273</v>
      </c>
      <c r="Z36" s="13">
        <f t="shared" si="11"/>
        <v>39814.049984297271</v>
      </c>
      <c r="AA36" s="13">
        <f t="shared" si="12"/>
        <v>320444.5624814895</v>
      </c>
      <c r="AB36" s="13">
        <f t="shared" si="13"/>
        <v>0</v>
      </c>
      <c r="AC36" s="13">
        <v>0</v>
      </c>
      <c r="AE36" s="13">
        <v>0</v>
      </c>
      <c r="AF36" s="13">
        <f t="shared" si="14"/>
        <v>398140.49984297273</v>
      </c>
      <c r="AG36" s="13">
        <f t="shared" si="15"/>
        <v>360258.61246578675</v>
      </c>
      <c r="AI36" s="13">
        <f t="shared" si="16"/>
        <v>0</v>
      </c>
      <c r="AJ36" s="13">
        <f t="shared" si="17"/>
        <v>136104.27854568334</v>
      </c>
      <c r="AK36" s="13">
        <f t="shared" si="18"/>
        <v>117289.86688502322</v>
      </c>
      <c r="AL36" s="13">
        <f t="shared" si="19"/>
        <v>-253394.14543070656</v>
      </c>
      <c r="AN36" s="13">
        <f>-SUM(AL37:$AL$57)/I36</f>
        <v>2311651.290637101</v>
      </c>
      <c r="AO36" s="13">
        <f t="shared" si="5"/>
        <v>2311651.290637101</v>
      </c>
      <c r="AQ36" s="13">
        <f t="shared" si="20"/>
        <v>127233.80490966132</v>
      </c>
      <c r="AR36" s="13">
        <f t="shared" si="21"/>
        <v>-631165.3073990983</v>
      </c>
      <c r="AS36" s="13">
        <f t="shared" si="22"/>
        <v>-758399.11230875948</v>
      </c>
      <c r="AT36" s="13">
        <f t="shared" si="6"/>
        <v>1.4551915228366852E-10</v>
      </c>
    </row>
    <row r="37" spans="2:46">
      <c r="B37" s="3">
        <v>24</v>
      </c>
      <c r="C37" s="2">
        <v>0.05</v>
      </c>
      <c r="D37" s="2">
        <v>0.05</v>
      </c>
      <c r="E37" s="13">
        <v>100</v>
      </c>
      <c r="F37" s="13">
        <f t="shared" si="1"/>
        <v>1000</v>
      </c>
      <c r="G37" s="4">
        <v>0.18040804899999999</v>
      </c>
      <c r="I37" s="3">
        <f t="shared" si="7"/>
        <v>0.31006791028265002</v>
      </c>
      <c r="J37" s="5">
        <f t="shared" si="2"/>
        <v>0.77861235345000002</v>
      </c>
      <c r="K37" s="3">
        <f t="shared" si="8"/>
        <v>4.095581398699974E-2</v>
      </c>
      <c r="L37" s="3">
        <f t="shared" si="3"/>
        <v>2.6300516428699196E-3</v>
      </c>
      <c r="M37" s="6">
        <f t="shared" si="4"/>
        <v>7.0193205717714565E-3</v>
      </c>
      <c r="O37" s="13">
        <v>0</v>
      </c>
      <c r="P37" s="13">
        <v>0</v>
      </c>
      <c r="Q37" s="13">
        <v>1000</v>
      </c>
      <c r="R37" s="16">
        <v>100</v>
      </c>
      <c r="S37" s="14">
        <v>0</v>
      </c>
      <c r="T37" s="13">
        <f t="shared" si="9"/>
        <v>4837.6499155705551</v>
      </c>
      <c r="U37" s="13">
        <v>0</v>
      </c>
      <c r="W37" s="13">
        <v>0</v>
      </c>
      <c r="X37" s="16">
        <v>0</v>
      </c>
      <c r="Y37" s="13">
        <f t="shared" si="10"/>
        <v>315606.19714439032</v>
      </c>
      <c r="Z37" s="13">
        <f t="shared" si="11"/>
        <v>31560.619714439032</v>
      </c>
      <c r="AA37" s="13">
        <f t="shared" si="12"/>
        <v>280081.70807681227</v>
      </c>
      <c r="AB37" s="13">
        <f t="shared" si="13"/>
        <v>0</v>
      </c>
      <c r="AC37" s="13">
        <v>0</v>
      </c>
      <c r="AE37" s="13">
        <v>0</v>
      </c>
      <c r="AF37" s="13">
        <f t="shared" si="14"/>
        <v>315606.19714439032</v>
      </c>
      <c r="AG37" s="13">
        <f t="shared" si="15"/>
        <v>311642.3277912513</v>
      </c>
      <c r="AI37" s="13">
        <f t="shared" si="16"/>
        <v>0</v>
      </c>
      <c r="AJ37" s="13">
        <f t="shared" si="17"/>
        <v>102752.32172185593</v>
      </c>
      <c r="AK37" s="13">
        <f t="shared" si="18"/>
        <v>96630.285333853913</v>
      </c>
      <c r="AL37" s="13">
        <f t="shared" si="19"/>
        <v>-199382.60705570984</v>
      </c>
      <c r="AN37" s="13">
        <f>-SUM(AL38:$AL$57)/I37</f>
        <v>1784205.0203760948</v>
      </c>
      <c r="AO37" s="13">
        <f t="shared" si="5"/>
        <v>1784205.0203760948</v>
      </c>
      <c r="AQ37" s="13">
        <f t="shared" si="20"/>
        <v>99802.254674635537</v>
      </c>
      <c r="AR37" s="13">
        <f t="shared" si="21"/>
        <v>-527446.2702610062</v>
      </c>
      <c r="AS37" s="13">
        <f t="shared" si="22"/>
        <v>-627248.52493564156</v>
      </c>
      <c r="AT37" s="13">
        <f t="shared" si="6"/>
        <v>1.7462298274040222E-10</v>
      </c>
    </row>
    <row r="38" spans="2:46">
      <c r="B38" s="3">
        <v>25</v>
      </c>
      <c r="C38" s="2">
        <v>0.05</v>
      </c>
      <c r="D38" s="2">
        <v>0.05</v>
      </c>
      <c r="E38" s="13">
        <v>100</v>
      </c>
      <c r="F38" s="13">
        <f t="shared" si="1"/>
        <v>1000</v>
      </c>
      <c r="G38" s="4">
        <v>0.19638354199999999</v>
      </c>
      <c r="I38" s="3">
        <f t="shared" si="7"/>
        <v>0.29530277169776192</v>
      </c>
      <c r="J38" s="5">
        <f t="shared" si="2"/>
        <v>0.76343563510000001</v>
      </c>
      <c r="K38" s="3">
        <f t="shared" si="8"/>
        <v>3.1267127862202607E-2</v>
      </c>
      <c r="L38" s="3">
        <f t="shared" si="3"/>
        <v>2.0477906993499871E-3</v>
      </c>
      <c r="M38" s="6">
        <f t="shared" si="4"/>
        <v>5.8333318518589234E-3</v>
      </c>
      <c r="O38" s="13">
        <v>0</v>
      </c>
      <c r="P38" s="13">
        <v>0</v>
      </c>
      <c r="Q38" s="13">
        <v>1000</v>
      </c>
      <c r="R38" s="16">
        <v>100</v>
      </c>
      <c r="S38" s="14">
        <v>0</v>
      </c>
      <c r="T38" s="13">
        <f t="shared" si="9"/>
        <v>5079.5324113490833</v>
      </c>
      <c r="U38" s="13">
        <v>0</v>
      </c>
      <c r="W38" s="13">
        <v>0</v>
      </c>
      <c r="X38" s="16">
        <v>0</v>
      </c>
      <c r="Y38" s="13">
        <f t="shared" si="10"/>
        <v>245734.88392199841</v>
      </c>
      <c r="Z38" s="13">
        <f t="shared" si="11"/>
        <v>24573.488392199844</v>
      </c>
      <c r="AA38" s="13">
        <f t="shared" si="12"/>
        <v>240194.50462007901</v>
      </c>
      <c r="AB38" s="13">
        <f t="shared" si="13"/>
        <v>0</v>
      </c>
      <c r="AC38" s="13">
        <v>0</v>
      </c>
      <c r="AE38" s="13">
        <v>0</v>
      </c>
      <c r="AF38" s="13">
        <f t="shared" si="14"/>
        <v>245734.88392199841</v>
      </c>
      <c r="AG38" s="13">
        <f t="shared" si="15"/>
        <v>264767.99301227886</v>
      </c>
      <c r="AI38" s="13">
        <f t="shared" si="16"/>
        <v>0</v>
      </c>
      <c r="AJ38" s="13">
        <f t="shared" si="17"/>
        <v>76194.501941243623</v>
      </c>
      <c r="AK38" s="13">
        <f t="shared" si="18"/>
        <v>78186.72219337961</v>
      </c>
      <c r="AL38" s="13">
        <f t="shared" si="19"/>
        <v>-154381.22413462325</v>
      </c>
      <c r="AN38" s="13">
        <f>-SUM(AL39:$AL$57)/I38</f>
        <v>1350625.6502645223</v>
      </c>
      <c r="AO38" s="13">
        <f t="shared" si="5"/>
        <v>1350625.6502645223</v>
      </c>
      <c r="AQ38" s="13">
        <f t="shared" si="20"/>
        <v>76923.506822704832</v>
      </c>
      <c r="AR38" s="13">
        <f t="shared" si="21"/>
        <v>-433579.37011157256</v>
      </c>
      <c r="AS38" s="13">
        <f t="shared" si="22"/>
        <v>-510502.87693427724</v>
      </c>
      <c r="AT38" s="13">
        <f t="shared" si="6"/>
        <v>1.4551915228366852E-10</v>
      </c>
    </row>
    <row r="39" spans="2:46">
      <c r="B39" s="3">
        <v>26</v>
      </c>
      <c r="C39" s="2">
        <v>0.05</v>
      </c>
      <c r="D39" s="2">
        <v>0.05</v>
      </c>
      <c r="E39" s="13">
        <v>100</v>
      </c>
      <c r="F39" s="13">
        <f t="shared" si="1"/>
        <v>1000</v>
      </c>
      <c r="G39" s="4">
        <v>0.21356545399999999</v>
      </c>
      <c r="I39" s="3">
        <f t="shared" si="7"/>
        <v>0.28124073495024943</v>
      </c>
      <c r="J39" s="5">
        <f t="shared" si="2"/>
        <v>0.7471128186999999</v>
      </c>
      <c r="K39" s="3">
        <f t="shared" si="8"/>
        <v>2.3360072029783491E-2</v>
      </c>
      <c r="L39" s="3">
        <f t="shared" si="3"/>
        <v>1.5633563931101305E-3</v>
      </c>
      <c r="M39" s="6">
        <f t="shared" si="4"/>
        <v>4.7394591690877418E-3</v>
      </c>
      <c r="O39" s="13">
        <v>0</v>
      </c>
      <c r="P39" s="13">
        <v>0</v>
      </c>
      <c r="Q39" s="13">
        <v>1000</v>
      </c>
      <c r="R39" s="16">
        <v>100</v>
      </c>
      <c r="S39" s="14">
        <v>0</v>
      </c>
      <c r="T39" s="13">
        <f t="shared" si="9"/>
        <v>5333.5090319165374</v>
      </c>
      <c r="U39" s="13">
        <v>0</v>
      </c>
      <c r="W39" s="13">
        <v>0</v>
      </c>
      <c r="X39" s="16">
        <v>0</v>
      </c>
      <c r="Y39" s="13">
        <f t="shared" si="10"/>
        <v>187602.76717321563</v>
      </c>
      <c r="Z39" s="13">
        <f t="shared" si="11"/>
        <v>18760.276717321565</v>
      </c>
      <c r="AA39" s="13">
        <f t="shared" si="12"/>
        <v>201696.74236491875</v>
      </c>
      <c r="AB39" s="13">
        <f t="shared" si="13"/>
        <v>0</v>
      </c>
      <c r="AC39" s="13">
        <v>0</v>
      </c>
      <c r="AE39" s="13">
        <v>0</v>
      </c>
      <c r="AF39" s="13">
        <f t="shared" si="14"/>
        <v>187602.76717321563</v>
      </c>
      <c r="AG39" s="13">
        <f t="shared" si="15"/>
        <v>220457.01908224032</v>
      </c>
      <c r="AI39" s="13">
        <f t="shared" si="16"/>
        <v>0</v>
      </c>
      <c r="AJ39" s="13">
        <f t="shared" si="17"/>
        <v>55399.617124420482</v>
      </c>
      <c r="AK39" s="13">
        <f t="shared" si="18"/>
        <v>62001.494071630434</v>
      </c>
      <c r="AL39" s="13">
        <f t="shared" si="19"/>
        <v>-117401.11119605092</v>
      </c>
      <c r="AN39" s="13">
        <f>-SUM(AL40:$AL$57)/I39</f>
        <v>1000717.008163632</v>
      </c>
      <c r="AO39" s="13">
        <f t="shared" si="5"/>
        <v>1000717.008163632</v>
      </c>
      <c r="AQ39" s="13">
        <f t="shared" si="20"/>
        <v>58151.144154565343</v>
      </c>
      <c r="AR39" s="13">
        <f t="shared" si="21"/>
        <v>-349908.64210089028</v>
      </c>
      <c r="AS39" s="13">
        <f t="shared" si="22"/>
        <v>-408059.78625545593</v>
      </c>
      <c r="AT39" s="13">
        <f t="shared" si="6"/>
        <v>-2.9831426218152046E-10</v>
      </c>
    </row>
    <row r="40" spans="2:46">
      <c r="B40" s="3">
        <v>27</v>
      </c>
      <c r="C40" s="2">
        <v>0.05</v>
      </c>
      <c r="D40" s="2">
        <v>0.05</v>
      </c>
      <c r="E40" s="13">
        <v>100</v>
      </c>
      <c r="F40" s="13">
        <f t="shared" si="1"/>
        <v>1000</v>
      </c>
      <c r="G40" s="4">
        <v>0.23200238500000001</v>
      </c>
      <c r="I40" s="3">
        <f t="shared" si="7"/>
        <v>0.26784831900023753</v>
      </c>
      <c r="J40" s="5">
        <f t="shared" si="2"/>
        <v>0.72959773424999996</v>
      </c>
      <c r="K40" s="3">
        <f t="shared" si="8"/>
        <v>1.7043455624846833E-2</v>
      </c>
      <c r="L40" s="3">
        <f t="shared" si="3"/>
        <v>1.1680036014891746E-3</v>
      </c>
      <c r="M40" s="6">
        <f t="shared" si="4"/>
        <v>3.7564162359258239E-3</v>
      </c>
      <c r="O40" s="13">
        <v>0</v>
      </c>
      <c r="P40" s="13">
        <v>0</v>
      </c>
      <c r="Q40" s="13">
        <v>1000</v>
      </c>
      <c r="R40" s="16">
        <v>100</v>
      </c>
      <c r="S40" s="14">
        <v>0</v>
      </c>
      <c r="T40" s="13">
        <f t="shared" si="9"/>
        <v>5600.1844835123647</v>
      </c>
      <c r="U40" s="13">
        <v>0</v>
      </c>
      <c r="W40" s="13">
        <v>0</v>
      </c>
      <c r="X40" s="16">
        <v>0</v>
      </c>
      <c r="Y40" s="13">
        <f t="shared" si="10"/>
        <v>140160.43217870095</v>
      </c>
      <c r="Z40" s="13">
        <f t="shared" si="11"/>
        <v>14016.043217870094</v>
      </c>
      <c r="AA40" s="13">
        <f t="shared" si="12"/>
        <v>165465.95738275175</v>
      </c>
      <c r="AB40" s="13">
        <f t="shared" si="13"/>
        <v>0</v>
      </c>
      <c r="AC40" s="13">
        <v>0</v>
      </c>
      <c r="AE40" s="13">
        <v>0</v>
      </c>
      <c r="AF40" s="13">
        <f t="shared" si="14"/>
        <v>140160.43217870095</v>
      </c>
      <c r="AG40" s="13">
        <f t="shared" si="15"/>
        <v>179482.00060062183</v>
      </c>
      <c r="AI40" s="13">
        <f t="shared" si="16"/>
        <v>0</v>
      </c>
      <c r="AJ40" s="13">
        <f t="shared" si="17"/>
        <v>39418.822956882446</v>
      </c>
      <c r="AK40" s="13">
        <f t="shared" si="18"/>
        <v>48073.952151676182</v>
      </c>
      <c r="AL40" s="13">
        <f t="shared" si="19"/>
        <v>-87492.775108558621</v>
      </c>
      <c r="AN40" s="13">
        <f>-SUM(AL41:$AL$57)/I40</f>
        <v>724102.40418355586</v>
      </c>
      <c r="AO40" s="13">
        <f t="shared" si="5"/>
        <v>724102.40418355586</v>
      </c>
      <c r="AQ40" s="13">
        <f t="shared" si="20"/>
        <v>43027.828799246556</v>
      </c>
      <c r="AR40" s="13">
        <f t="shared" si="21"/>
        <v>-276614.60398007615</v>
      </c>
      <c r="AS40" s="13">
        <f t="shared" si="22"/>
        <v>-319642.43277932279</v>
      </c>
      <c r="AT40" s="13">
        <f t="shared" si="6"/>
        <v>-8.0035533756017685E-11</v>
      </c>
    </row>
    <row r="41" spans="2:46">
      <c r="B41" s="3">
        <v>28</v>
      </c>
      <c r="C41" s="2">
        <v>0.05</v>
      </c>
      <c r="D41" s="2">
        <v>0.05</v>
      </c>
      <c r="E41" s="13">
        <v>100</v>
      </c>
      <c r="F41" s="13">
        <f t="shared" si="1"/>
        <v>1000</v>
      </c>
      <c r="G41" s="4">
        <v>0.25174256299999997</v>
      </c>
      <c r="I41" s="3">
        <f t="shared" si="7"/>
        <v>0.25509363714308336</v>
      </c>
      <c r="J41" s="5">
        <f t="shared" si="2"/>
        <v>0.71084456514999994</v>
      </c>
      <c r="K41" s="3">
        <f>J41*K40</f>
        <v>1.2115247802297568E-2</v>
      </c>
      <c r="L41" s="3">
        <f t="shared" si="3"/>
        <v>8.5217278124234165E-4</v>
      </c>
      <c r="M41" s="6">
        <f t="shared" si="4"/>
        <v>2.8974273564739811E-3</v>
      </c>
      <c r="O41" s="13">
        <v>0</v>
      </c>
      <c r="P41" s="13">
        <v>0</v>
      </c>
      <c r="Q41" s="13">
        <v>1000</v>
      </c>
      <c r="R41" s="16">
        <v>100</v>
      </c>
      <c r="S41" s="14">
        <v>0</v>
      </c>
      <c r="T41" s="13">
        <f t="shared" si="9"/>
        <v>5880.1937076879831</v>
      </c>
      <c r="U41" s="13">
        <v>0</v>
      </c>
      <c r="W41" s="13">
        <v>0</v>
      </c>
      <c r="X41" s="16">
        <v>0</v>
      </c>
      <c r="Y41" s="13">
        <f t="shared" si="10"/>
        <v>102260.73374908099</v>
      </c>
      <c r="Z41" s="13">
        <f t="shared" si="11"/>
        <v>10226.073374908099</v>
      </c>
      <c r="AA41" s="13">
        <f t="shared" si="12"/>
        <v>132290.2508168731</v>
      </c>
      <c r="AB41" s="13">
        <f t="shared" si="13"/>
        <v>0</v>
      </c>
      <c r="AC41" s="13">
        <v>0</v>
      </c>
      <c r="AE41" s="13">
        <v>0</v>
      </c>
      <c r="AF41" s="13">
        <f t="shared" si="14"/>
        <v>102260.73374908099</v>
      </c>
      <c r="AG41" s="13">
        <f t="shared" si="15"/>
        <v>142516.3241917812</v>
      </c>
      <c r="AI41" s="13">
        <f t="shared" si="16"/>
        <v>0</v>
      </c>
      <c r="AJ41" s="13">
        <f t="shared" si="17"/>
        <v>27390.3656344222</v>
      </c>
      <c r="AK41" s="13">
        <f t="shared" si="18"/>
        <v>36355.007490344266</v>
      </c>
      <c r="AL41" s="13">
        <f t="shared" si="19"/>
        <v>-63745.373124766469</v>
      </c>
      <c r="AN41" s="13">
        <f>-SUM(AL42:$AL$57)/I41</f>
        <v>510417.42976441741</v>
      </c>
      <c r="AO41" s="13">
        <f t="shared" si="5"/>
        <v>510417.42976441741</v>
      </c>
      <c r="AQ41" s="13">
        <f t="shared" si="20"/>
        <v>31092.083521723744</v>
      </c>
      <c r="AR41" s="13">
        <f t="shared" si="21"/>
        <v>-213684.97441913845</v>
      </c>
      <c r="AS41" s="13">
        <f t="shared" si="22"/>
        <v>-244777.0579408622</v>
      </c>
      <c r="AT41" s="13">
        <f t="shared" si="6"/>
        <v>0</v>
      </c>
    </row>
    <row r="42" spans="2:46">
      <c r="B42" s="3">
        <v>29</v>
      </c>
      <c r="C42" s="2">
        <v>0.05</v>
      </c>
      <c r="D42" s="2">
        <v>0.05</v>
      </c>
      <c r="E42" s="13">
        <v>100</v>
      </c>
      <c r="F42" s="13">
        <f t="shared" si="1"/>
        <v>1000</v>
      </c>
      <c r="G42" s="4">
        <v>0.27283733999999998</v>
      </c>
      <c r="I42" s="3">
        <f t="shared" si="7"/>
        <v>0.2429463210886508</v>
      </c>
      <c r="J42" s="5">
        <f t="shared" si="2"/>
        <v>0.69080452700000006</v>
      </c>
      <c r="K42" s="3">
        <f t="shared" si="8"/>
        <v>8.3692680275539617E-3</v>
      </c>
      <c r="L42" s="3">
        <f t="shared" si="3"/>
        <v>6.0576239011487848E-4</v>
      </c>
      <c r="M42" s="6">
        <f t="shared" si="4"/>
        <v>2.1692763850656256E-3</v>
      </c>
      <c r="O42" s="13">
        <v>0</v>
      </c>
      <c r="P42" s="13">
        <v>0</v>
      </c>
      <c r="Q42" s="13">
        <v>1000</v>
      </c>
      <c r="R42" s="16">
        <v>100</v>
      </c>
      <c r="S42" s="14">
        <v>0</v>
      </c>
      <c r="T42" s="13">
        <f t="shared" si="9"/>
        <v>6174.2033930723828</v>
      </c>
      <c r="U42" s="13">
        <v>0</v>
      </c>
      <c r="W42" s="13">
        <v>0</v>
      </c>
      <c r="X42" s="16">
        <v>0</v>
      </c>
      <c r="Y42" s="13">
        <f t="shared" si="10"/>
        <v>72691.486813785406</v>
      </c>
      <c r="Z42" s="13">
        <f t="shared" si="11"/>
        <v>7269.1486813785405</v>
      </c>
      <c r="AA42" s="13">
        <f t="shared" si="12"/>
        <v>102801.92292976138</v>
      </c>
      <c r="AB42" s="13">
        <f t="shared" si="13"/>
        <v>0</v>
      </c>
      <c r="AC42" s="13">
        <v>0</v>
      </c>
      <c r="AE42" s="13">
        <v>0</v>
      </c>
      <c r="AF42" s="13">
        <f t="shared" si="14"/>
        <v>72691.486813785406</v>
      </c>
      <c r="AG42" s="13">
        <f t="shared" si="15"/>
        <v>110071.07161113992</v>
      </c>
      <c r="AI42" s="13">
        <f t="shared" si="16"/>
        <v>0</v>
      </c>
      <c r="AJ42" s="13">
        <f t="shared" si="17"/>
        <v>18543.135760667003</v>
      </c>
      <c r="AK42" s="13">
        <f t="shared" si="18"/>
        <v>26741.361906211874</v>
      </c>
      <c r="AL42" s="13">
        <f t="shared" si="19"/>
        <v>-45284.497666878873</v>
      </c>
      <c r="AN42" s="13">
        <f>-SUM(AL43:$AL$57)/I42</f>
        <v>349541.16848702374</v>
      </c>
      <c r="AO42" s="13">
        <f t="shared" si="5"/>
        <v>349541.16848702374</v>
      </c>
      <c r="AQ42" s="13">
        <f t="shared" si="20"/>
        <v>21886.297147531601</v>
      </c>
      <c r="AR42" s="13">
        <f t="shared" si="21"/>
        <v>-160876.26127739367</v>
      </c>
      <c r="AS42" s="13">
        <f t="shared" si="22"/>
        <v>-182762.55842492532</v>
      </c>
      <c r="AT42" s="13">
        <f t="shared" si="6"/>
        <v>-4.3655745685100555E-11</v>
      </c>
    </row>
    <row r="43" spans="2:46">
      <c r="B43" s="3">
        <v>30</v>
      </c>
      <c r="C43" s="2">
        <v>0.05</v>
      </c>
      <c r="D43" s="2">
        <v>0.05</v>
      </c>
      <c r="E43" s="13">
        <v>100</v>
      </c>
      <c r="F43" s="13">
        <f t="shared" si="1"/>
        <v>1000</v>
      </c>
      <c r="G43" s="4">
        <v>0.29532094199999998</v>
      </c>
      <c r="I43" s="3">
        <f t="shared" si="7"/>
        <v>0.23137744865585791</v>
      </c>
      <c r="J43" s="5">
        <f t="shared" si="2"/>
        <v>0.66944510509999999</v>
      </c>
      <c r="K43" s="3">
        <f t="shared" si="8"/>
        <v>5.6027655143159319E-3</v>
      </c>
      <c r="L43" s="3">
        <f t="shared" si="3"/>
        <v>4.1846340137769811E-4</v>
      </c>
      <c r="M43" s="6">
        <f t="shared" si="4"/>
        <v>1.5718832900182506E-3</v>
      </c>
      <c r="O43" s="13">
        <v>0</v>
      </c>
      <c r="P43" s="13">
        <v>0</v>
      </c>
      <c r="Q43" s="13">
        <v>1000</v>
      </c>
      <c r="R43" s="16">
        <v>100</v>
      </c>
      <c r="S43" s="14">
        <v>0</v>
      </c>
      <c r="T43" s="13">
        <f t="shared" si="9"/>
        <v>6482.9135627260021</v>
      </c>
      <c r="U43" s="13">
        <v>0</v>
      </c>
      <c r="W43" s="13">
        <v>0</v>
      </c>
      <c r="X43" s="16">
        <v>0</v>
      </c>
      <c r="Y43" s="13">
        <f t="shared" si="10"/>
        <v>50215.608165323778</v>
      </c>
      <c r="Z43" s="13">
        <f t="shared" si="11"/>
        <v>5021.5608165323774</v>
      </c>
      <c r="AA43" s="13">
        <f t="shared" si="12"/>
        <v>77419.473361065728</v>
      </c>
      <c r="AB43" s="13">
        <f t="shared" si="13"/>
        <v>0</v>
      </c>
      <c r="AC43" s="13">
        <v>0</v>
      </c>
      <c r="AE43" s="13">
        <v>0</v>
      </c>
      <c r="AF43" s="13">
        <f t="shared" si="14"/>
        <v>50215.608165323778</v>
      </c>
      <c r="AG43" s="13">
        <f t="shared" si="15"/>
        <v>82441.034177598107</v>
      </c>
      <c r="AI43" s="13">
        <f t="shared" si="16"/>
        <v>0</v>
      </c>
      <c r="AJ43" s="13">
        <f t="shared" si="17"/>
        <v>12199.697264994626</v>
      </c>
      <c r="AK43" s="13">
        <f t="shared" si="18"/>
        <v>19074.996152563032</v>
      </c>
      <c r="AL43" s="13">
        <f t="shared" si="19"/>
        <v>-31274.693417557657</v>
      </c>
      <c r="AN43" s="13">
        <f>-SUM(AL44:$AL$57)/I43</f>
        <v>231850.80416018679</v>
      </c>
      <c r="AO43" s="13">
        <f t="shared" si="5"/>
        <v>231850.80416018679</v>
      </c>
      <c r="AQ43" s="13">
        <f t="shared" si="20"/>
        <v>14966.278016084998</v>
      </c>
      <c r="AR43" s="13">
        <f t="shared" si="21"/>
        <v>-117690.36432683695</v>
      </c>
      <c r="AS43" s="13">
        <f t="shared" si="22"/>
        <v>-132656.64234292187</v>
      </c>
      <c r="AT43" s="13">
        <f t="shared" si="6"/>
        <v>7.6397554948925972E-11</v>
      </c>
    </row>
    <row r="44" spans="2:46">
      <c r="B44" s="3">
        <v>31</v>
      </c>
      <c r="C44" s="2">
        <v>0.05</v>
      </c>
      <c r="D44" s="2">
        <v>0.05</v>
      </c>
      <c r="E44" s="13">
        <v>100</v>
      </c>
      <c r="F44" s="13">
        <f t="shared" si="1"/>
        <v>1000</v>
      </c>
      <c r="G44" s="4">
        <v>0.31917253400000001</v>
      </c>
      <c r="I44" s="3">
        <f t="shared" si="7"/>
        <v>0.22035947491034086</v>
      </c>
      <c r="J44" s="5">
        <f t="shared" si="2"/>
        <v>0.64678609269999998</v>
      </c>
      <c r="K44" s="3">
        <f t="shared" si="8"/>
        <v>3.6237908153187075E-3</v>
      </c>
      <c r="L44" s="3">
        <f t="shared" si="3"/>
        <v>2.8013827571579658E-4</v>
      </c>
      <c r="M44" s="6">
        <f t="shared" si="4"/>
        <v>1.098783772350638E-3</v>
      </c>
      <c r="O44" s="13">
        <v>0</v>
      </c>
      <c r="P44" s="13">
        <v>0</v>
      </c>
      <c r="Q44" s="13">
        <v>1000</v>
      </c>
      <c r="R44" s="16">
        <v>100</v>
      </c>
      <c r="S44" s="14">
        <v>0</v>
      </c>
      <c r="T44" s="13">
        <f t="shared" si="9"/>
        <v>6807.0592408623024</v>
      </c>
      <c r="U44" s="13">
        <v>0</v>
      </c>
      <c r="W44" s="13">
        <v>0</v>
      </c>
      <c r="X44" s="16">
        <v>0</v>
      </c>
      <c r="Y44" s="13">
        <f t="shared" si="10"/>
        <v>33616.593085895591</v>
      </c>
      <c r="Z44" s="13">
        <f t="shared" si="11"/>
        <v>3361.6593085895593</v>
      </c>
      <c r="AA44" s="13">
        <f t="shared" si="12"/>
        <v>56318.424418316376</v>
      </c>
      <c r="AB44" s="13">
        <f t="shared" si="13"/>
        <v>0</v>
      </c>
      <c r="AC44" s="13">
        <v>0</v>
      </c>
      <c r="AE44" s="13">
        <v>0</v>
      </c>
      <c r="AF44" s="13">
        <f t="shared" si="14"/>
        <v>33616.593085895591</v>
      </c>
      <c r="AG44" s="13">
        <f t="shared" si="15"/>
        <v>59680.083726905934</v>
      </c>
      <c r="AI44" s="13">
        <f t="shared" si="16"/>
        <v>0</v>
      </c>
      <c r="AJ44" s="13">
        <f t="shared" si="17"/>
        <v>7778.1215407166746</v>
      </c>
      <c r="AK44" s="13">
        <f t="shared" si="18"/>
        <v>13151.07191266617</v>
      </c>
      <c r="AL44" s="13">
        <f t="shared" si="19"/>
        <v>-20929.193453382846</v>
      </c>
      <c r="AN44" s="13">
        <f>-SUM(AL45:$AL$57)/I44</f>
        <v>148465.83790109991</v>
      </c>
      <c r="AO44" s="13">
        <f t="shared" si="5"/>
        <v>148465.83790109991</v>
      </c>
      <c r="AQ44" s="13">
        <f t="shared" si="20"/>
        <v>9911.7105537145617</v>
      </c>
      <c r="AR44" s="13">
        <f t="shared" si="21"/>
        <v>-83384.966259086883</v>
      </c>
      <c r="AS44" s="13">
        <f t="shared" si="22"/>
        <v>-93296.676812801525</v>
      </c>
      <c r="AT44" s="13">
        <f t="shared" si="6"/>
        <v>-8.0035533756017685E-11</v>
      </c>
    </row>
    <row r="45" spans="2:46">
      <c r="B45" s="3">
        <v>32</v>
      </c>
      <c r="C45" s="2">
        <v>0.05</v>
      </c>
      <c r="D45" s="2">
        <v>0.05</v>
      </c>
      <c r="E45" s="13">
        <v>100</v>
      </c>
      <c r="F45" s="13">
        <f t="shared" si="1"/>
        <v>1000</v>
      </c>
      <c r="G45" s="4">
        <v>0.344429492</v>
      </c>
      <c r="I45" s="3">
        <f t="shared" si="7"/>
        <v>0.20986616658127699</v>
      </c>
      <c r="J45" s="5">
        <f t="shared" si="2"/>
        <v>0.62279198260000002</v>
      </c>
      <c r="K45" s="3">
        <f t="shared" si="8"/>
        <v>2.2568678664000082E-3</v>
      </c>
      <c r="L45" s="3">
        <f t="shared" si="3"/>
        <v>1.811895407659354E-4</v>
      </c>
      <c r="M45" s="6">
        <f t="shared" si="4"/>
        <v>7.3846526009851477E-4</v>
      </c>
      <c r="O45" s="13">
        <v>0</v>
      </c>
      <c r="P45" s="13">
        <v>0</v>
      </c>
      <c r="Q45" s="13">
        <v>1000</v>
      </c>
      <c r="R45" s="16">
        <v>100</v>
      </c>
      <c r="S45" s="14">
        <v>0</v>
      </c>
      <c r="T45" s="13">
        <f t="shared" si="9"/>
        <v>7147.4122029054179</v>
      </c>
      <c r="U45" s="13">
        <v>0</v>
      </c>
      <c r="W45" s="13">
        <v>0</v>
      </c>
      <c r="X45" s="16">
        <v>0</v>
      </c>
      <c r="Y45" s="13">
        <f t="shared" si="10"/>
        <v>21742.744891912247</v>
      </c>
      <c r="Z45" s="13">
        <f t="shared" si="11"/>
        <v>2174.2744891912243</v>
      </c>
      <c r="AA45" s="13">
        <f t="shared" si="12"/>
        <v>39438.91167695474</v>
      </c>
      <c r="AB45" s="13">
        <f t="shared" si="13"/>
        <v>0</v>
      </c>
      <c r="AC45" s="13">
        <v>0</v>
      </c>
      <c r="AE45" s="13">
        <v>0</v>
      </c>
      <c r="AF45" s="13">
        <f t="shared" si="14"/>
        <v>21742.744891912247</v>
      </c>
      <c r="AG45" s="13">
        <f t="shared" si="15"/>
        <v>41613.186166145962</v>
      </c>
      <c r="AI45" s="13">
        <f t="shared" si="16"/>
        <v>0</v>
      </c>
      <c r="AJ45" s="13">
        <f t="shared" si="17"/>
        <v>4791.2198474912784</v>
      </c>
      <c r="AK45" s="13">
        <f t="shared" si="18"/>
        <v>8733.1998599220806</v>
      </c>
      <c r="AL45" s="13">
        <f t="shared" si="19"/>
        <v>-13524.419707413359</v>
      </c>
      <c r="AN45" s="13">
        <f>-SUM(AL46:$AL$57)/I45</f>
        <v>91446.061493501096</v>
      </c>
      <c r="AO45" s="13">
        <f t="shared" si="5"/>
        <v>91446.061493501096</v>
      </c>
      <c r="AQ45" s="13">
        <f t="shared" si="20"/>
        <v>6336.1546504593834</v>
      </c>
      <c r="AR45" s="13">
        <f t="shared" si="21"/>
        <v>-57019.776407598809</v>
      </c>
      <c r="AS45" s="13">
        <f t="shared" si="22"/>
        <v>-63355.93105805821</v>
      </c>
      <c r="AT45" s="13">
        <f t="shared" si="6"/>
        <v>-1.7280399333685637E-11</v>
      </c>
    </row>
    <row r="46" spans="2:46">
      <c r="B46" s="3">
        <v>33</v>
      </c>
      <c r="C46" s="2">
        <v>0.05</v>
      </c>
      <c r="D46" s="2">
        <v>0.05</v>
      </c>
      <c r="E46" s="13">
        <v>100</v>
      </c>
      <c r="F46" s="13">
        <f t="shared" si="1"/>
        <v>1000</v>
      </c>
      <c r="G46" s="4">
        <v>0.37111063100000002</v>
      </c>
      <c r="I46" s="3">
        <f t="shared" si="7"/>
        <v>0.19987253960121618</v>
      </c>
      <c r="J46" s="5">
        <f t="shared" si="2"/>
        <v>0.59744490054999988</v>
      </c>
      <c r="K46" s="3">
        <f t="shared" si="8"/>
        <v>1.3483541979958434E-3</v>
      </c>
      <c r="L46" s="3">
        <f t="shared" si="3"/>
        <v>1.1284339332000042E-4</v>
      </c>
      <c r="M46" s="6">
        <f t="shared" si="4"/>
        <v>4.7536914836824955E-4</v>
      </c>
      <c r="O46" s="13">
        <v>0</v>
      </c>
      <c r="P46" s="13">
        <v>0</v>
      </c>
      <c r="Q46" s="13">
        <v>1000</v>
      </c>
      <c r="R46" s="16">
        <v>100</v>
      </c>
      <c r="S46" s="14">
        <v>0</v>
      </c>
      <c r="T46" s="13">
        <f t="shared" si="9"/>
        <v>7504.7828130506887</v>
      </c>
      <c r="U46" s="13">
        <v>0</v>
      </c>
      <c r="W46" s="13">
        <v>0</v>
      </c>
      <c r="X46" s="16">
        <v>0</v>
      </c>
      <c r="Y46" s="13">
        <f t="shared" si="10"/>
        <v>13541.20719840005</v>
      </c>
      <c r="Z46" s="13">
        <f t="shared" si="11"/>
        <v>1354.120719840005</v>
      </c>
      <c r="AA46" s="13">
        <f t="shared" si="12"/>
        <v>26486.444239697041</v>
      </c>
      <c r="AB46" s="13">
        <f t="shared" si="13"/>
        <v>0</v>
      </c>
      <c r="AC46" s="13">
        <v>0</v>
      </c>
      <c r="AE46" s="13">
        <v>0</v>
      </c>
      <c r="AF46" s="13">
        <f t="shared" si="14"/>
        <v>13541.20719840005</v>
      </c>
      <c r="AG46" s="13">
        <f t="shared" si="15"/>
        <v>27840.564959537045</v>
      </c>
      <c r="AI46" s="13">
        <f t="shared" si="16"/>
        <v>0</v>
      </c>
      <c r="AJ46" s="13">
        <f t="shared" si="17"/>
        <v>2841.8412456110123</v>
      </c>
      <c r="AK46" s="13">
        <f t="shared" si="18"/>
        <v>5564.5644223952995</v>
      </c>
      <c r="AL46" s="13">
        <f t="shared" si="19"/>
        <v>-8406.4056680063113</v>
      </c>
      <c r="AN46" s="13">
        <f>-SUM(AL47:$AL$57)/I46</f>
        <v>53959.532050319023</v>
      </c>
      <c r="AO46" s="13">
        <f t="shared" si="5"/>
        <v>53959.532050319023</v>
      </c>
      <c r="AQ46" s="13">
        <f t="shared" si="20"/>
        <v>3895.2427147550525</v>
      </c>
      <c r="AR46" s="13">
        <f t="shared" si="21"/>
        <v>-37486.529443182073</v>
      </c>
      <c r="AS46" s="13">
        <f t="shared" si="22"/>
        <v>-41381.772157937099</v>
      </c>
      <c r="AT46" s="13">
        <f t="shared" si="6"/>
        <v>2.6375346351414919E-11</v>
      </c>
    </row>
    <row r="47" spans="2:46">
      <c r="B47" s="3">
        <v>34</v>
      </c>
      <c r="C47" s="2">
        <v>0.05</v>
      </c>
      <c r="D47" s="2">
        <v>0.05</v>
      </c>
      <c r="E47" s="13">
        <v>100</v>
      </c>
      <c r="F47" s="13">
        <f t="shared" si="1"/>
        <v>1000</v>
      </c>
      <c r="G47" s="4">
        <v>0.39907232399999998</v>
      </c>
      <c r="I47" s="3">
        <f t="shared" si="7"/>
        <v>0.19035479962020588</v>
      </c>
      <c r="J47" s="5">
        <f t="shared" si="2"/>
        <v>0.57088129219999995</v>
      </c>
      <c r="K47" s="3">
        <f t="shared" si="8"/>
        <v>7.6975018689516171E-4</v>
      </c>
      <c r="L47" s="3">
        <f t="shared" si="3"/>
        <v>6.7417709899792171E-5</v>
      </c>
      <c r="M47" s="6">
        <f t="shared" si="4"/>
        <v>2.9182669618450216E-4</v>
      </c>
      <c r="O47" s="13">
        <v>0</v>
      </c>
      <c r="P47" s="13">
        <v>0</v>
      </c>
      <c r="Q47" s="13">
        <v>1000</v>
      </c>
      <c r="R47" s="16">
        <v>100</v>
      </c>
      <c r="S47" s="14">
        <v>0</v>
      </c>
      <c r="T47" s="13">
        <f t="shared" si="9"/>
        <v>7880.0219537032235</v>
      </c>
      <c r="U47" s="13">
        <v>0</v>
      </c>
      <c r="W47" s="13">
        <v>0</v>
      </c>
      <c r="X47" s="16">
        <v>0</v>
      </c>
      <c r="Y47" s="13">
        <f t="shared" si="10"/>
        <v>8090.1251879750598</v>
      </c>
      <c r="Z47" s="13">
        <f t="shared" si="11"/>
        <v>809.012518797506</v>
      </c>
      <c r="AA47" s="13">
        <f t="shared" si="12"/>
        <v>16985.122840135889</v>
      </c>
      <c r="AB47" s="13">
        <f t="shared" si="13"/>
        <v>0</v>
      </c>
      <c r="AC47" s="13">
        <v>0</v>
      </c>
      <c r="AE47" s="13">
        <v>0</v>
      </c>
      <c r="AF47" s="13">
        <f t="shared" si="14"/>
        <v>8090.1251879750598</v>
      </c>
      <c r="AG47" s="13">
        <f t="shared" si="15"/>
        <v>17794.135358933396</v>
      </c>
      <c r="AI47" s="13">
        <f t="shared" si="16"/>
        <v>0</v>
      </c>
      <c r="AJ47" s="13">
        <f t="shared" si="17"/>
        <v>1616.9938670123415</v>
      </c>
      <c r="AK47" s="13">
        <f t="shared" si="18"/>
        <v>3387.1990706645865</v>
      </c>
      <c r="AL47" s="13">
        <f t="shared" si="19"/>
        <v>-5004.1929376769276</v>
      </c>
      <c r="AN47" s="13">
        <f>-SUM(AL48:$AL$57)/I47</f>
        <v>30368.741846527773</v>
      </c>
      <c r="AO47" s="13">
        <f t="shared" si="5"/>
        <v>30368.741846527773</v>
      </c>
      <c r="AQ47" s="13">
        <f t="shared" si="20"/>
        <v>2293.4703431171984</v>
      </c>
      <c r="AR47" s="13">
        <f t="shared" si="21"/>
        <v>-23590.79020379125</v>
      </c>
      <c r="AS47" s="13">
        <f t="shared" si="22"/>
        <v>-25884.260546908456</v>
      </c>
      <c r="AT47" s="13">
        <f t="shared" si="6"/>
        <v>-7.2759576141834259E-12</v>
      </c>
    </row>
    <row r="48" spans="2:46">
      <c r="B48" s="3">
        <v>35</v>
      </c>
      <c r="C48" s="2">
        <v>0.05</v>
      </c>
      <c r="D48" s="2">
        <v>0.05</v>
      </c>
      <c r="E48" s="13">
        <v>100</v>
      </c>
      <c r="F48" s="13">
        <f t="shared" si="1"/>
        <v>1000</v>
      </c>
      <c r="G48" s="4">
        <v>0.428244711</v>
      </c>
      <c r="I48" s="3">
        <f t="shared" si="7"/>
        <v>0.18129028535257702</v>
      </c>
      <c r="J48" s="5">
        <f t="shared" si="2"/>
        <v>0.54316752454999995</v>
      </c>
      <c r="K48" s="3">
        <f t="shared" si="8"/>
        <v>4.1810330353774482E-4</v>
      </c>
      <c r="L48" s="3">
        <f t="shared" si="3"/>
        <v>3.8487509344758088E-5</v>
      </c>
      <c r="M48" s="6">
        <f t="shared" si="4"/>
        <v>1.7009800197208348E-4</v>
      </c>
      <c r="O48" s="13">
        <v>0</v>
      </c>
      <c r="P48" s="13">
        <v>0</v>
      </c>
      <c r="Q48" s="13">
        <v>1000</v>
      </c>
      <c r="R48" s="16">
        <v>100</v>
      </c>
      <c r="S48" s="14">
        <v>0</v>
      </c>
      <c r="T48" s="13">
        <f t="shared" si="9"/>
        <v>8274.0230513883853</v>
      </c>
      <c r="U48" s="13">
        <v>0</v>
      </c>
      <c r="W48" s="13">
        <v>0</v>
      </c>
      <c r="X48" s="16">
        <v>0</v>
      </c>
      <c r="Y48" s="13">
        <f t="shared" si="10"/>
        <v>4618.5011213709704</v>
      </c>
      <c r="Z48" s="13">
        <f t="shared" si="11"/>
        <v>461.85011213709703</v>
      </c>
      <c r="AA48" s="13">
        <f t="shared" si="12"/>
        <v>10355.047972927081</v>
      </c>
      <c r="AB48" s="13">
        <f t="shared" si="13"/>
        <v>0</v>
      </c>
      <c r="AC48" s="13">
        <v>0</v>
      </c>
      <c r="AE48" s="13">
        <v>0</v>
      </c>
      <c r="AF48" s="13">
        <f t="shared" si="14"/>
        <v>4618.5011213709704</v>
      </c>
      <c r="AG48" s="13">
        <f t="shared" si="15"/>
        <v>10816.898085064178</v>
      </c>
      <c r="AI48" s="13">
        <f t="shared" si="16"/>
        <v>0</v>
      </c>
      <c r="AJ48" s="13">
        <f t="shared" si="17"/>
        <v>879.1538555042672</v>
      </c>
      <c r="AK48" s="13">
        <f t="shared" si="18"/>
        <v>1960.9985404710287</v>
      </c>
      <c r="AL48" s="13">
        <f t="shared" si="19"/>
        <v>-2840.1523959752958</v>
      </c>
      <c r="AN48" s="13">
        <f>-SUM(AL49:$AL$57)/I48</f>
        <v>16220.854676350471</v>
      </c>
      <c r="AO48" s="13">
        <f t="shared" si="5"/>
        <v>16220.854676350471</v>
      </c>
      <c r="AQ48" s="13">
        <f t="shared" si="20"/>
        <v>1287.5120362578402</v>
      </c>
      <c r="AR48" s="13">
        <f t="shared" si="21"/>
        <v>-14147.887170177302</v>
      </c>
      <c r="AS48" s="13">
        <f t="shared" si="22"/>
        <v>-15435.399206435148</v>
      </c>
      <c r="AT48" s="13">
        <f t="shared" si="6"/>
        <v>-5.2295945351943374E-12</v>
      </c>
    </row>
    <row r="49" spans="2:46">
      <c r="B49" s="3">
        <v>36</v>
      </c>
      <c r="C49" s="2">
        <v>0.05</v>
      </c>
      <c r="D49" s="2">
        <v>0.05</v>
      </c>
      <c r="E49" s="13">
        <v>100</v>
      </c>
      <c r="F49" s="13">
        <f t="shared" si="1"/>
        <v>1000</v>
      </c>
      <c r="G49" s="4">
        <v>0.45850000000000002</v>
      </c>
      <c r="I49" s="3">
        <f t="shared" si="7"/>
        <v>0.17265741462150191</v>
      </c>
      <c r="J49" s="5">
        <f t="shared" si="2"/>
        <v>0.51442499999999991</v>
      </c>
      <c r="K49" s="3">
        <f t="shared" si="8"/>
        <v>2.1508279192240435E-4</v>
      </c>
      <c r="L49" s="3">
        <f t="shared" si="3"/>
        <v>2.0905165176887241E-5</v>
      </c>
      <c r="M49" s="6">
        <f t="shared" si="4"/>
        <v>9.3684687091601272E-5</v>
      </c>
      <c r="O49" s="13">
        <v>0</v>
      </c>
      <c r="P49" s="13">
        <v>0</v>
      </c>
      <c r="Q49" s="13">
        <v>1000</v>
      </c>
      <c r="R49" s="16">
        <v>100</v>
      </c>
      <c r="S49" s="14">
        <v>0</v>
      </c>
      <c r="T49" s="13">
        <f t="shared" si="9"/>
        <v>8687.724203957805</v>
      </c>
      <c r="U49" s="13">
        <v>0</v>
      </c>
      <c r="W49" s="13">
        <v>0</v>
      </c>
      <c r="X49" s="16">
        <v>0</v>
      </c>
      <c r="Y49" s="13">
        <f t="shared" si="10"/>
        <v>2508.619821226469</v>
      </c>
      <c r="Z49" s="13">
        <f t="shared" si="11"/>
        <v>250.86198212264688</v>
      </c>
      <c r="AA49" s="13">
        <f t="shared" si="12"/>
        <v>5973.1501984853803</v>
      </c>
      <c r="AB49" s="13">
        <f t="shared" si="13"/>
        <v>0</v>
      </c>
      <c r="AC49" s="13">
        <v>0</v>
      </c>
      <c r="AE49" s="13">
        <v>0</v>
      </c>
      <c r="AF49" s="13">
        <f t="shared" si="14"/>
        <v>2508.619821226469</v>
      </c>
      <c r="AG49" s="13">
        <f t="shared" si="15"/>
        <v>6224.0121806080269</v>
      </c>
      <c r="AI49" s="13">
        <f t="shared" si="16"/>
        <v>0</v>
      </c>
      <c r="AJ49" s="13">
        <f t="shared" si="17"/>
        <v>454.7884032312773</v>
      </c>
      <c r="AK49" s="13">
        <f t="shared" si="18"/>
        <v>1074.6218516765184</v>
      </c>
      <c r="AL49" s="13">
        <f t="shared" si="19"/>
        <v>-1529.4102549077957</v>
      </c>
      <c r="AN49" s="13">
        <f>-SUM(AL50:$AL$57)/I49</f>
        <v>8173.8344172721781</v>
      </c>
      <c r="AO49" s="13">
        <f t="shared" si="5"/>
        <v>8173.8344172721781</v>
      </c>
      <c r="AQ49" s="13">
        <f t="shared" si="20"/>
        <v>685.61174275620021</v>
      </c>
      <c r="AR49" s="13">
        <f t="shared" si="21"/>
        <v>-8047.0202590782928</v>
      </c>
      <c r="AS49" s="13">
        <f t="shared" si="22"/>
        <v>-8732.6320018344959</v>
      </c>
      <c r="AT49" s="13">
        <f t="shared" si="6"/>
        <v>-2.8421709430404007E-12</v>
      </c>
    </row>
    <row r="50" spans="2:46">
      <c r="B50" s="3">
        <v>37</v>
      </c>
      <c r="C50" s="2">
        <v>0.05</v>
      </c>
      <c r="D50" s="2">
        <v>0.05</v>
      </c>
      <c r="E50" s="13">
        <v>100</v>
      </c>
      <c r="F50" s="13">
        <f t="shared" si="1"/>
        <v>1000</v>
      </c>
      <c r="G50" s="4">
        <v>0.48938134799999999</v>
      </c>
      <c r="I50" s="3">
        <f t="shared" si="7"/>
        <v>0.16443563297285896</v>
      </c>
      <c r="J50" s="5">
        <f t="shared" si="2"/>
        <v>0.48508771940000001</v>
      </c>
      <c r="K50" s="3">
        <f t="shared" si="8"/>
        <v>1.0433402101582387E-4</v>
      </c>
      <c r="L50" s="3">
        <f t="shared" si="3"/>
        <v>1.0754139596120219E-5</v>
      </c>
      <c r="M50" s="6">
        <f t="shared" si="4"/>
        <v>4.8506167654635E-5</v>
      </c>
      <c r="O50" s="13">
        <v>0</v>
      </c>
      <c r="P50" s="13">
        <v>0</v>
      </c>
      <c r="Q50" s="13">
        <v>1000</v>
      </c>
      <c r="R50" s="16">
        <v>100</v>
      </c>
      <c r="S50" s="14">
        <v>0</v>
      </c>
      <c r="T50" s="13">
        <f t="shared" si="9"/>
        <v>9122.1104141556953</v>
      </c>
      <c r="U50" s="13">
        <v>0</v>
      </c>
      <c r="W50" s="13">
        <v>0</v>
      </c>
      <c r="X50" s="16">
        <v>0</v>
      </c>
      <c r="Y50" s="13">
        <f t="shared" si="10"/>
        <v>1290.496751534426</v>
      </c>
      <c r="Z50" s="13">
        <f t="shared" si="11"/>
        <v>129.04967515344262</v>
      </c>
      <c r="AA50" s="13">
        <f t="shared" si="12"/>
        <v>3243.4743955090826</v>
      </c>
      <c r="AB50" s="13">
        <f t="shared" si="13"/>
        <v>0</v>
      </c>
      <c r="AC50" s="13">
        <v>0</v>
      </c>
      <c r="AE50" s="13">
        <v>0</v>
      </c>
      <c r="AF50" s="13">
        <f t="shared" si="14"/>
        <v>1290.496751534426</v>
      </c>
      <c r="AG50" s="13">
        <f t="shared" si="15"/>
        <v>3372.524070662525</v>
      </c>
      <c r="AI50" s="13">
        <f t="shared" si="16"/>
        <v>0</v>
      </c>
      <c r="AJ50" s="13">
        <f t="shared" si="17"/>
        <v>222.81383269738075</v>
      </c>
      <c r="AK50" s="13">
        <f t="shared" si="18"/>
        <v>554.5631302755952</v>
      </c>
      <c r="AL50" s="13">
        <f t="shared" si="19"/>
        <v>-777.37696297297589</v>
      </c>
      <c r="AN50" s="13">
        <f>-SUM(AL51:$AL$57)/I50</f>
        <v>3854.9804783621148</v>
      </c>
      <c r="AO50" s="13">
        <f t="shared" si="5"/>
        <v>3854.9804783621148</v>
      </c>
      <c r="AQ50" s="13">
        <f t="shared" si="20"/>
        <v>344.16688328688764</v>
      </c>
      <c r="AR50" s="13">
        <f t="shared" si="21"/>
        <v>-4318.8539389100633</v>
      </c>
      <c r="AS50" s="13">
        <f t="shared" si="22"/>
        <v>-4663.0208221969515</v>
      </c>
      <c r="AT50" s="13">
        <f t="shared" si="6"/>
        <v>-5.1159076974727213E-13</v>
      </c>
    </row>
    <row r="51" spans="2:46">
      <c r="B51" s="3">
        <v>38</v>
      </c>
      <c r="C51" s="2">
        <v>0.05</v>
      </c>
      <c r="D51" s="2">
        <v>0.05</v>
      </c>
      <c r="E51" s="13">
        <v>100</v>
      </c>
      <c r="F51" s="13">
        <f t="shared" si="1"/>
        <v>1000</v>
      </c>
      <c r="G51" s="4">
        <v>0.52079565999999999</v>
      </c>
      <c r="I51" s="3">
        <f t="shared" si="7"/>
        <v>0.15660536473605616</v>
      </c>
      <c r="J51" s="5">
        <f t="shared" si="2"/>
        <v>0.455244123</v>
      </c>
      <c r="K51" s="3">
        <f t="shared" si="8"/>
        <v>4.7497449896412303E-5</v>
      </c>
      <c r="L51" s="3">
        <f t="shared" si="3"/>
        <v>5.2167010507911937E-6</v>
      </c>
      <c r="M51" s="6">
        <f t="shared" si="4"/>
        <v>2.3499642478763028E-5</v>
      </c>
      <c r="O51" s="13">
        <v>0</v>
      </c>
      <c r="P51" s="13">
        <v>0</v>
      </c>
      <c r="Q51" s="13">
        <v>1000</v>
      </c>
      <c r="R51" s="16">
        <v>100</v>
      </c>
      <c r="S51" s="14">
        <v>0</v>
      </c>
      <c r="T51" s="13">
        <f t="shared" si="9"/>
        <v>9578.2159348634796</v>
      </c>
      <c r="U51" s="13">
        <v>0</v>
      </c>
      <c r="W51" s="13">
        <v>0</v>
      </c>
      <c r="X51" s="16">
        <v>0</v>
      </c>
      <c r="Y51" s="13">
        <f t="shared" si="10"/>
        <v>626.00412609494322</v>
      </c>
      <c r="Z51" s="13">
        <f t="shared" si="11"/>
        <v>62.60041260949432</v>
      </c>
      <c r="AA51" s="13">
        <f t="shared" si="12"/>
        <v>1650.3080351147403</v>
      </c>
      <c r="AB51" s="13">
        <f t="shared" si="13"/>
        <v>0</v>
      </c>
      <c r="AC51" s="13">
        <v>0</v>
      </c>
      <c r="AE51" s="13">
        <v>0</v>
      </c>
      <c r="AF51" s="13">
        <f t="shared" si="14"/>
        <v>626.00412609494322</v>
      </c>
      <c r="AG51" s="13">
        <f t="shared" si="15"/>
        <v>1712.9084477242345</v>
      </c>
      <c r="AI51" s="13">
        <f t="shared" si="16"/>
        <v>0</v>
      </c>
      <c r="AJ51" s="13">
        <f t="shared" si="17"/>
        <v>102.9373847180434</v>
      </c>
      <c r="AK51" s="13">
        <f t="shared" si="18"/>
        <v>268.25065221532554</v>
      </c>
      <c r="AL51" s="13">
        <f t="shared" si="19"/>
        <v>-371.18803693336895</v>
      </c>
      <c r="AN51" s="13">
        <f>-SUM(AL52:$AL$57)/I51</f>
        <v>1677.5167221562956</v>
      </c>
      <c r="AO51" s="13">
        <f t="shared" si="5"/>
        <v>1677.5167221562956</v>
      </c>
      <c r="AQ51" s="13">
        <f t="shared" si="20"/>
        <v>161.44881761335859</v>
      </c>
      <c r="AR51" s="13">
        <f t="shared" si="21"/>
        <v>-2177.4637562058192</v>
      </c>
      <c r="AS51" s="13">
        <f t="shared" si="22"/>
        <v>-2338.9125738191779</v>
      </c>
      <c r="AT51" s="13">
        <f t="shared" si="6"/>
        <v>0</v>
      </c>
    </row>
    <row r="52" spans="2:46">
      <c r="B52" s="3">
        <v>39</v>
      </c>
      <c r="C52" s="2">
        <v>0.05</v>
      </c>
      <c r="D52" s="2">
        <v>0.05</v>
      </c>
      <c r="E52" s="13">
        <v>100</v>
      </c>
      <c r="F52" s="13">
        <f t="shared" si="1"/>
        <v>1000</v>
      </c>
      <c r="G52" s="4">
        <v>0.55849056600000002</v>
      </c>
      <c r="I52" s="3">
        <f t="shared" si="7"/>
        <v>0.14914796641529157</v>
      </c>
      <c r="J52" s="5">
        <f t="shared" si="2"/>
        <v>0.41943396229999996</v>
      </c>
      <c r="K52" s="3">
        <f t="shared" si="8"/>
        <v>1.9922043609197935E-5</v>
      </c>
      <c r="L52" s="3">
        <f t="shared" si="3"/>
        <v>2.3748724948206151E-6</v>
      </c>
      <c r="M52" s="6">
        <f t="shared" si="4"/>
        <v>1.0569959740618756E-5</v>
      </c>
      <c r="O52" s="13">
        <v>0</v>
      </c>
      <c r="P52" s="13">
        <v>0</v>
      </c>
      <c r="Q52" s="13">
        <v>1000</v>
      </c>
      <c r="R52" s="16">
        <v>100</v>
      </c>
      <c r="S52" s="14">
        <v>0</v>
      </c>
      <c r="T52" s="13">
        <f t="shared" si="9"/>
        <v>10057.126731606653</v>
      </c>
      <c r="U52" s="13">
        <v>0</v>
      </c>
      <c r="W52" s="13">
        <v>0</v>
      </c>
      <c r="X52" s="16">
        <v>0</v>
      </c>
      <c r="Y52" s="13">
        <f t="shared" si="10"/>
        <v>284.98469937847381</v>
      </c>
      <c r="Z52" s="13">
        <f t="shared" si="11"/>
        <v>28.498469937847382</v>
      </c>
      <c r="AA52" s="13">
        <f t="shared" si="12"/>
        <v>781.12690986720497</v>
      </c>
      <c r="AB52" s="13">
        <f t="shared" si="13"/>
        <v>0</v>
      </c>
      <c r="AC52" s="13">
        <v>0</v>
      </c>
      <c r="AE52" s="13">
        <v>0</v>
      </c>
      <c r="AF52" s="13">
        <f t="shared" si="14"/>
        <v>284.98469937847381</v>
      </c>
      <c r="AG52" s="13">
        <f t="shared" si="15"/>
        <v>809.62537980505238</v>
      </c>
      <c r="AI52" s="13">
        <f t="shared" si="16"/>
        <v>0</v>
      </c>
      <c r="AJ52" s="13">
        <f t="shared" si="17"/>
        <v>44.630132790361209</v>
      </c>
      <c r="AK52" s="13">
        <f t="shared" si="18"/>
        <v>120.75397895613163</v>
      </c>
      <c r="AL52" s="13">
        <f t="shared" si="19"/>
        <v>-165.38411174649283</v>
      </c>
      <c r="AN52" s="13">
        <f>-SUM(AL53:$AL$57)/I52</f>
        <v>652.53324411166057</v>
      </c>
      <c r="AO52" s="13">
        <f t="shared" si="5"/>
        <v>652.53324411166057</v>
      </c>
      <c r="AQ52" s="13">
        <f t="shared" si="20"/>
        <v>69.62660113889109</v>
      </c>
      <c r="AR52" s="13">
        <f t="shared" si="21"/>
        <v>-1024.9834780446349</v>
      </c>
      <c r="AS52" s="13">
        <f t="shared" si="22"/>
        <v>-1094.6100791835261</v>
      </c>
      <c r="AT52" s="13">
        <f t="shared" si="6"/>
        <v>0</v>
      </c>
    </row>
    <row r="53" spans="2:46">
      <c r="B53" s="3">
        <v>40</v>
      </c>
      <c r="C53" s="2">
        <v>0.05</v>
      </c>
      <c r="D53" s="2">
        <v>0.05</v>
      </c>
      <c r="E53" s="13">
        <v>100</v>
      </c>
      <c r="F53" s="13">
        <f t="shared" si="1"/>
        <v>1000</v>
      </c>
      <c r="G53" s="4">
        <v>0.606837607</v>
      </c>
      <c r="I53" s="3">
        <f t="shared" si="7"/>
        <v>0.14204568230027767</v>
      </c>
      <c r="J53" s="5">
        <f t="shared" si="2"/>
        <v>0.37350427334999997</v>
      </c>
      <c r="K53" s="3">
        <f t="shared" si="8"/>
        <v>7.4409684219004851E-6</v>
      </c>
      <c r="L53" s="3">
        <f t="shared" si="3"/>
        <v>9.961021804598967E-7</v>
      </c>
      <c r="M53" s="6">
        <f t="shared" si="4"/>
        <v>4.2896864973632241E-6</v>
      </c>
      <c r="O53" s="13">
        <v>0</v>
      </c>
      <c r="P53" s="13">
        <v>0</v>
      </c>
      <c r="Q53" s="13">
        <v>1000</v>
      </c>
      <c r="R53" s="16">
        <v>100</v>
      </c>
      <c r="S53" s="14">
        <v>0</v>
      </c>
      <c r="T53" s="13">
        <f t="shared" si="9"/>
        <v>10559.983068186986</v>
      </c>
      <c r="U53" s="13">
        <v>0</v>
      </c>
      <c r="W53" s="13">
        <v>0</v>
      </c>
      <c r="X53" s="16">
        <v>0</v>
      </c>
      <c r="Y53" s="13">
        <f t="shared" si="10"/>
        <v>119.53226165518761</v>
      </c>
      <c r="Z53" s="13">
        <f t="shared" si="11"/>
        <v>11.95322616551876</v>
      </c>
      <c r="AA53" s="13">
        <f t="shared" si="12"/>
        <v>334.90703363895983</v>
      </c>
      <c r="AB53" s="13">
        <f t="shared" si="13"/>
        <v>0</v>
      </c>
      <c r="AC53" s="13">
        <v>0</v>
      </c>
      <c r="AE53" s="13">
        <v>0</v>
      </c>
      <c r="AF53" s="13">
        <f t="shared" si="14"/>
        <v>119.53226165518761</v>
      </c>
      <c r="AG53" s="13">
        <f t="shared" si="15"/>
        <v>346.86025980447857</v>
      </c>
      <c r="AI53" s="13">
        <f t="shared" si="16"/>
        <v>0</v>
      </c>
      <c r="AJ53" s="13">
        <f t="shared" si="17"/>
        <v>17.827993746891767</v>
      </c>
      <c r="AK53" s="13">
        <f t="shared" si="18"/>
        <v>49.270002266778739</v>
      </c>
      <c r="AL53" s="13">
        <f t="shared" si="19"/>
        <v>-67.09799601367051</v>
      </c>
      <c r="AN53" s="13">
        <f>-SUM(AL54:$AL$57)/I53</f>
        <v>212.79077177481807</v>
      </c>
      <c r="AO53" s="13">
        <f t="shared" si="5"/>
        <v>212.79077177481807</v>
      </c>
      <c r="AQ53" s="13">
        <f t="shared" si="20"/>
        <v>26.650049122823646</v>
      </c>
      <c r="AR53" s="13">
        <f t="shared" si="21"/>
        <v>-439.74247233684252</v>
      </c>
      <c r="AS53" s="13">
        <f t="shared" si="22"/>
        <v>-466.39252145966617</v>
      </c>
      <c r="AT53" s="13">
        <f t="shared" si="6"/>
        <v>0</v>
      </c>
    </row>
    <row r="54" spans="2:46">
      <c r="B54" s="3">
        <v>41</v>
      </c>
      <c r="C54" s="2">
        <v>0.05</v>
      </c>
      <c r="D54" s="2">
        <v>0.05</v>
      </c>
      <c r="E54" s="13">
        <v>100</v>
      </c>
      <c r="F54" s="13">
        <f t="shared" si="1"/>
        <v>1000</v>
      </c>
      <c r="G54" s="4">
        <v>0.67391304299999999</v>
      </c>
      <c r="I54" s="3">
        <f t="shared" si="7"/>
        <v>0.13528160219074065</v>
      </c>
      <c r="J54" s="5">
        <f t="shared" si="2"/>
        <v>0.30978260915</v>
      </c>
      <c r="K54" s="3">
        <f t="shared" si="8"/>
        <v>2.3050826123390904E-6</v>
      </c>
      <c r="L54" s="3">
        <f t="shared" si="3"/>
        <v>3.7204842109502427E-7</v>
      </c>
      <c r="M54" s="6">
        <f t="shared" si="4"/>
        <v>1.4757539757654344E-6</v>
      </c>
      <c r="O54" s="13">
        <v>0</v>
      </c>
      <c r="P54" s="13">
        <v>0</v>
      </c>
      <c r="Q54" s="13">
        <v>1000</v>
      </c>
      <c r="R54" s="16">
        <v>100</v>
      </c>
      <c r="S54" s="14">
        <v>0</v>
      </c>
      <c r="T54" s="13">
        <f t="shared" si="9"/>
        <v>11087.982221596336</v>
      </c>
      <c r="U54" s="13">
        <v>0</v>
      </c>
      <c r="W54" s="13">
        <v>0</v>
      </c>
      <c r="X54" s="16">
        <v>0</v>
      </c>
      <c r="Y54" s="13">
        <f t="shared" si="10"/>
        <v>44.645810531402908</v>
      </c>
      <c r="Z54" s="13">
        <f t="shared" si="11"/>
        <v>4.4645810531402912</v>
      </c>
      <c r="AA54" s="13">
        <f t="shared" si="12"/>
        <v>122.93040075247117</v>
      </c>
      <c r="AB54" s="13">
        <f t="shared" si="13"/>
        <v>0</v>
      </c>
      <c r="AC54" s="13">
        <v>0</v>
      </c>
      <c r="AE54" s="13">
        <v>0</v>
      </c>
      <c r="AF54" s="13">
        <f t="shared" si="14"/>
        <v>44.645810531402908</v>
      </c>
      <c r="AG54" s="13">
        <f t="shared" si="15"/>
        <v>127.39498180561147</v>
      </c>
      <c r="AI54" s="13">
        <f t="shared" si="16"/>
        <v>0</v>
      </c>
      <c r="AJ54" s="13">
        <f t="shared" si="17"/>
        <v>6.3417446187820481</v>
      </c>
      <c r="AK54" s="13">
        <f t="shared" si="18"/>
        <v>17.234197249723373</v>
      </c>
      <c r="AL54" s="13">
        <f t="shared" si="19"/>
        <v>-23.575941868505421</v>
      </c>
      <c r="AN54" s="13">
        <f>-SUM(AL55:$AL$57)/I54</f>
        <v>49.157227499974425</v>
      </c>
      <c r="AO54" s="13">
        <f t="shared" si="5"/>
        <v>49.157227499974425</v>
      </c>
      <c r="AQ54" s="13">
        <f t="shared" si="20"/>
        <v>8.4072480621707584</v>
      </c>
      <c r="AR54" s="13">
        <f t="shared" si="21"/>
        <v>-163.63354427484364</v>
      </c>
      <c r="AS54" s="13">
        <f t="shared" si="22"/>
        <v>-172.04079233701438</v>
      </c>
      <c r="AT54" s="13">
        <f t="shared" si="6"/>
        <v>2.1316282072803006E-14</v>
      </c>
    </row>
    <row r="55" spans="2:46">
      <c r="B55" s="3">
        <v>42</v>
      </c>
      <c r="C55" s="2">
        <v>0.05</v>
      </c>
      <c r="D55" s="2">
        <v>0.05</v>
      </c>
      <c r="E55" s="13">
        <v>100</v>
      </c>
      <c r="F55" s="13">
        <f t="shared" si="1"/>
        <v>1000</v>
      </c>
      <c r="G55" s="4">
        <v>0.8</v>
      </c>
      <c r="I55" s="3">
        <f t="shared" si="7"/>
        <v>0.12883962113403871</v>
      </c>
      <c r="J55" s="5">
        <f t="shared" si="2"/>
        <v>0.18999999999999995</v>
      </c>
      <c r="K55" s="3">
        <f t="shared" si="8"/>
        <v>4.3796569634442705E-7</v>
      </c>
      <c r="L55" s="3">
        <f t="shared" si="3"/>
        <v>1.1525413061695453E-7</v>
      </c>
      <c r="M55" s="6">
        <f t="shared" si="4"/>
        <v>3.3285392922176453E-7</v>
      </c>
      <c r="O55" s="13">
        <v>0</v>
      </c>
      <c r="P55" s="13">
        <v>0</v>
      </c>
      <c r="Q55" s="13">
        <v>1000</v>
      </c>
      <c r="R55" s="16">
        <v>100</v>
      </c>
      <c r="S55" s="14">
        <v>0</v>
      </c>
      <c r="T55" s="13">
        <f t="shared" si="9"/>
        <v>11642.381332676154</v>
      </c>
      <c r="U55" s="13">
        <v>0</v>
      </c>
      <c r="W55" s="13">
        <v>0</v>
      </c>
      <c r="X55" s="16">
        <v>0</v>
      </c>
      <c r="Y55" s="13">
        <f t="shared" si="10"/>
        <v>13.830495674034543</v>
      </c>
      <c r="Z55" s="13">
        <f t="shared" si="11"/>
        <v>1.3830495674034542</v>
      </c>
      <c r="AA55" s="13">
        <f t="shared" si="12"/>
        <v>31.302269465328187</v>
      </c>
      <c r="AB55" s="13">
        <f t="shared" si="13"/>
        <v>0</v>
      </c>
      <c r="AC55" s="13">
        <v>0</v>
      </c>
      <c r="AE55" s="13">
        <v>0</v>
      </c>
      <c r="AF55" s="13">
        <f t="shared" si="14"/>
        <v>13.830495674034543</v>
      </c>
      <c r="AG55" s="13">
        <f t="shared" si="15"/>
        <v>32.685319032731641</v>
      </c>
      <c r="AI55" s="13">
        <f t="shared" si="16"/>
        <v>0</v>
      </c>
      <c r="AJ55" s="13">
        <f t="shared" si="17"/>
        <v>1.8710116138755004</v>
      </c>
      <c r="AK55" s="13">
        <f t="shared" si="18"/>
        <v>4.2111641208223292</v>
      </c>
      <c r="AL55" s="13">
        <f t="shared" si="19"/>
        <v>-6.0821757346978291</v>
      </c>
      <c r="AN55" s="13">
        <f>-SUM(AL56:$AL$57)/I55</f>
        <v>4.4077493845052391</v>
      </c>
      <c r="AO55" s="13">
        <f t="shared" si="5"/>
        <v>4.4077493845052391</v>
      </c>
      <c r="AQ55" s="13">
        <f t="shared" si="20"/>
        <v>1.7663365912969942</v>
      </c>
      <c r="AR55" s="13">
        <f t="shared" si="21"/>
        <v>-44.749478115469188</v>
      </c>
      <c r="AS55" s="13">
        <f t="shared" si="22"/>
        <v>-46.515814706766186</v>
      </c>
      <c r="AT55" s="13">
        <f t="shared" si="6"/>
        <v>-3.7747582837255322E-15</v>
      </c>
    </row>
    <row r="56" spans="2:46">
      <c r="B56" s="3">
        <v>43</v>
      </c>
      <c r="C56" s="2">
        <v>0.05</v>
      </c>
      <c r="D56" s="2">
        <v>0.05</v>
      </c>
      <c r="E56" s="13">
        <v>100</v>
      </c>
      <c r="F56" s="13">
        <f t="shared" si="1"/>
        <v>1000</v>
      </c>
      <c r="G56" s="4">
        <v>1</v>
      </c>
      <c r="I56" s="3">
        <f t="shared" si="7"/>
        <v>0.12270440108003686</v>
      </c>
      <c r="J56" s="5">
        <f t="shared" si="2"/>
        <v>0</v>
      </c>
      <c r="K56" s="3">
        <f t="shared" si="8"/>
        <v>0</v>
      </c>
      <c r="L56" s="3">
        <f t="shared" si="3"/>
        <v>2.1898284817221354E-8</v>
      </c>
      <c r="M56" s="6">
        <f t="shared" si="4"/>
        <v>0</v>
      </c>
      <c r="O56" s="13">
        <v>0</v>
      </c>
      <c r="P56" s="13">
        <v>0</v>
      </c>
      <c r="Q56" s="13">
        <v>1000</v>
      </c>
      <c r="R56" s="16">
        <v>100</v>
      </c>
      <c r="S56" s="14">
        <v>0</v>
      </c>
      <c r="T56" s="13">
        <f t="shared" si="9"/>
        <v>12224.500399309962</v>
      </c>
      <c r="U56" s="13">
        <v>0</v>
      </c>
      <c r="W56" s="13">
        <v>0</v>
      </c>
      <c r="X56" s="16">
        <v>0</v>
      </c>
      <c r="Y56" s="13">
        <f t="shared" si="10"/>
        <v>2.6277941780665626</v>
      </c>
      <c r="Z56" s="13">
        <f t="shared" si="11"/>
        <v>0.26277941780665626</v>
      </c>
      <c r="AA56" s="13">
        <f t="shared" si="12"/>
        <v>1.6061735489539544</v>
      </c>
      <c r="AB56" s="13">
        <f t="shared" si="13"/>
        <v>0</v>
      </c>
      <c r="AC56" s="13">
        <v>0</v>
      </c>
      <c r="AE56" s="13">
        <v>0</v>
      </c>
      <c r="AF56" s="13">
        <f t="shared" si="14"/>
        <v>2.6277941780665626</v>
      </c>
      <c r="AG56" s="13">
        <f t="shared" si="15"/>
        <v>1.8689529667606106</v>
      </c>
      <c r="AI56" s="13">
        <f t="shared" si="16"/>
        <v>0</v>
      </c>
      <c r="AJ56" s="13">
        <f t="shared" si="17"/>
        <v>0.33856400632032857</v>
      </c>
      <c r="AK56" s="13">
        <f t="shared" si="18"/>
        <v>0.22932875443311876</v>
      </c>
      <c r="AL56" s="13">
        <f t="shared" si="19"/>
        <v>-0.5678927607534473</v>
      </c>
      <c r="AN56" s="13">
        <f>-SUM(AL57:$AL$57)/I56</f>
        <v>0</v>
      </c>
      <c r="AO56" s="13">
        <f t="shared" si="5"/>
        <v>0</v>
      </c>
      <c r="AQ56" s="13">
        <f t="shared" si="20"/>
        <v>8.8997760321933836E-2</v>
      </c>
      <c r="AR56" s="13">
        <f t="shared" si="21"/>
        <v>-4.4077493845052391</v>
      </c>
      <c r="AS56" s="13">
        <f t="shared" si="22"/>
        <v>-4.4967471448271734</v>
      </c>
      <c r="AT56" s="13">
        <f t="shared" si="6"/>
        <v>-4.5796699765787707E-16</v>
      </c>
    </row>
  </sheetData>
  <mergeCells count="17">
    <mergeCell ref="B6:D6"/>
    <mergeCell ref="B7:D7"/>
    <mergeCell ref="B8:D8"/>
    <mergeCell ref="B9:D9"/>
    <mergeCell ref="B1:I1"/>
    <mergeCell ref="B2:D2"/>
    <mergeCell ref="B3:D3"/>
    <mergeCell ref="B4:D4"/>
    <mergeCell ref="B5:D5"/>
    <mergeCell ref="C11:G11"/>
    <mergeCell ref="AN11:AO11"/>
    <mergeCell ref="AQ11:AT11"/>
    <mergeCell ref="AI11:AL11"/>
    <mergeCell ref="AE11:AG11"/>
    <mergeCell ref="W11:AC11"/>
    <mergeCell ref="O11:U11"/>
    <mergeCell ref="I11:M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960D5-7045-794F-947C-ACFF33E66898}">
  <sheetPr>
    <tabColor rgb="FFFF0000"/>
  </sheetPr>
  <dimension ref="B1:AT53"/>
  <sheetViews>
    <sheetView topLeftCell="A194" workbookViewId="0">
      <selection activeCell="AN12" sqref="AN12:AN53"/>
    </sheetView>
  </sheetViews>
  <sheetFormatPr baseColWidth="10" defaultRowHeight="16"/>
  <cols>
    <col min="4" max="4" width="15.1640625" customWidth="1"/>
    <col min="5" max="5" width="16.6640625" customWidth="1"/>
    <col min="6" max="7" width="15" customWidth="1"/>
    <col min="9" max="9" width="18.6640625" customWidth="1"/>
    <col min="11" max="11" width="20.1640625" customWidth="1"/>
    <col min="12" max="12" width="18.83203125" customWidth="1"/>
    <col min="13" max="13" width="19.1640625" customWidth="1"/>
    <col min="15" max="15" width="13.5" customWidth="1"/>
    <col min="16" max="16" width="15.5" customWidth="1"/>
    <col min="17" max="17" width="14.6640625" customWidth="1"/>
    <col min="18" max="18" width="15.5" customWidth="1"/>
    <col min="19" max="19" width="13.6640625" customWidth="1"/>
    <col min="20" max="20" width="16.83203125" customWidth="1"/>
    <col min="23" max="23" width="12.33203125" customWidth="1"/>
    <col min="24" max="24" width="14.6640625" customWidth="1"/>
    <col min="25" max="25" width="14.83203125" customWidth="1"/>
    <col min="26" max="27" width="15" customWidth="1"/>
    <col min="28" max="28" width="14.1640625" customWidth="1"/>
    <col min="29" max="29" width="13.83203125" customWidth="1"/>
    <col min="32" max="32" width="14.33203125" customWidth="1"/>
    <col min="33" max="33" width="15.6640625" customWidth="1"/>
    <col min="36" max="36" width="16.1640625" customWidth="1"/>
    <col min="37" max="37" width="15" customWidth="1"/>
    <col min="38" max="38" width="19.83203125" customWidth="1"/>
    <col min="40" max="40" width="15.6640625" customWidth="1"/>
    <col min="41" max="41" width="15.5" customWidth="1"/>
    <col min="43" max="43" width="14.5" customWidth="1"/>
    <col min="44" max="44" width="15.33203125" customWidth="1"/>
    <col min="45" max="45" width="16.5" customWidth="1"/>
    <col min="46" max="46" width="16.83203125" customWidth="1"/>
  </cols>
  <sheetData>
    <row r="1" spans="2:46" ht="20" thickBot="1">
      <c r="B1" s="73" t="s">
        <v>11</v>
      </c>
      <c r="C1" s="74"/>
      <c r="D1" s="74"/>
      <c r="E1" s="75"/>
      <c r="F1" s="75"/>
      <c r="G1" s="75"/>
      <c r="H1" s="75"/>
      <c r="I1" s="76"/>
    </row>
    <row r="2" spans="2:46">
      <c r="B2" s="70" t="s">
        <v>17</v>
      </c>
      <c r="C2" s="71"/>
      <c r="D2" s="72"/>
      <c r="E2" s="7"/>
      <c r="F2" s="7"/>
      <c r="G2" s="7"/>
      <c r="H2" s="7"/>
      <c r="I2" s="9">
        <v>4000</v>
      </c>
    </row>
    <row r="3" spans="2:46">
      <c r="B3" s="60" t="s">
        <v>24</v>
      </c>
      <c r="C3" s="61"/>
      <c r="D3" s="62"/>
      <c r="E3" s="7"/>
      <c r="F3" s="7"/>
      <c r="G3" s="7"/>
      <c r="H3" s="7"/>
      <c r="I3" s="10">
        <v>70000</v>
      </c>
    </row>
    <row r="4" spans="2:46">
      <c r="B4" s="60" t="s">
        <v>18</v>
      </c>
      <c r="C4" s="61"/>
      <c r="D4" s="62"/>
      <c r="E4" s="7"/>
      <c r="F4" s="7"/>
      <c r="G4" s="7"/>
      <c r="H4" s="7"/>
      <c r="I4" s="9">
        <v>4</v>
      </c>
    </row>
    <row r="5" spans="2:46">
      <c r="B5" s="60" t="s">
        <v>19</v>
      </c>
      <c r="C5" s="61"/>
      <c r="D5" s="62"/>
      <c r="E5" s="7"/>
      <c r="F5" s="7"/>
      <c r="G5" s="7"/>
      <c r="H5" s="7"/>
      <c r="I5" s="10">
        <v>1500</v>
      </c>
    </row>
    <row r="6" spans="2:46">
      <c r="B6" s="60" t="s">
        <v>20</v>
      </c>
      <c r="C6" s="61"/>
      <c r="D6" s="62"/>
      <c r="E6" s="7"/>
      <c r="F6" s="7"/>
      <c r="G6" s="7"/>
      <c r="H6" s="7"/>
      <c r="I6" s="10">
        <f>10%*7000</f>
        <v>700</v>
      </c>
    </row>
    <row r="7" spans="2:46">
      <c r="B7" s="60" t="s">
        <v>21</v>
      </c>
      <c r="C7" s="61"/>
      <c r="D7" s="62"/>
      <c r="E7" s="7"/>
      <c r="F7" s="7"/>
      <c r="G7" s="7"/>
      <c r="H7" s="7"/>
      <c r="I7" s="10">
        <v>100</v>
      </c>
    </row>
    <row r="8" spans="2:46">
      <c r="B8" s="60" t="s">
        <v>22</v>
      </c>
      <c r="C8" s="61"/>
      <c r="D8" s="62"/>
      <c r="E8" s="7"/>
      <c r="F8" s="7"/>
      <c r="G8" s="7"/>
      <c r="H8" s="7"/>
      <c r="I8" s="11">
        <v>0</v>
      </c>
      <c r="AL8" s="27"/>
    </row>
    <row r="9" spans="2:46" ht="17" thickBot="1">
      <c r="B9" s="63" t="s">
        <v>23</v>
      </c>
      <c r="C9" s="64"/>
      <c r="D9" s="65"/>
      <c r="E9" s="8"/>
      <c r="F9" s="8"/>
      <c r="G9" s="8"/>
      <c r="H9" s="8"/>
      <c r="I9" s="12">
        <v>68</v>
      </c>
    </row>
    <row r="11" spans="2:46" ht="19">
      <c r="B11" s="1"/>
      <c r="C11" s="49" t="s">
        <v>42</v>
      </c>
      <c r="D11" s="50"/>
      <c r="E11" s="50"/>
      <c r="F11" s="50"/>
      <c r="G11" s="51"/>
      <c r="I11" s="59" t="s">
        <v>41</v>
      </c>
      <c r="J11" s="59"/>
      <c r="K11" s="59"/>
      <c r="L11" s="59"/>
      <c r="M11" s="59"/>
      <c r="O11" s="59" t="s">
        <v>40</v>
      </c>
      <c r="P11" s="59"/>
      <c r="Q11" s="59"/>
      <c r="R11" s="59"/>
      <c r="S11" s="59"/>
      <c r="T11" s="59"/>
      <c r="U11" s="59"/>
      <c r="W11" s="59" t="s">
        <v>39</v>
      </c>
      <c r="X11" s="59"/>
      <c r="Y11" s="59"/>
      <c r="Z11" s="59"/>
      <c r="AA11" s="59"/>
      <c r="AB11" s="59"/>
      <c r="AC11" s="59"/>
      <c r="AE11" s="57" t="s">
        <v>38</v>
      </c>
      <c r="AF11" s="58"/>
      <c r="AG11" s="58"/>
      <c r="AI11" s="57" t="s">
        <v>37</v>
      </c>
      <c r="AJ11" s="58"/>
      <c r="AK11" s="58"/>
      <c r="AL11" s="58"/>
      <c r="AN11" s="52"/>
      <c r="AO11" s="53"/>
      <c r="AQ11" s="54" t="s">
        <v>49</v>
      </c>
      <c r="AR11" s="55"/>
      <c r="AS11" s="55"/>
      <c r="AT11" s="56"/>
    </row>
    <row r="12" spans="2:46" ht="60">
      <c r="B12" s="18" t="s">
        <v>0</v>
      </c>
      <c r="C12" s="18" t="s">
        <v>5</v>
      </c>
      <c r="D12" s="18" t="s">
        <v>1</v>
      </c>
      <c r="E12" s="18" t="s">
        <v>3</v>
      </c>
      <c r="F12" s="18" t="s">
        <v>4</v>
      </c>
      <c r="G12" s="18" t="s">
        <v>2</v>
      </c>
      <c r="H12" s="19"/>
      <c r="I12" s="18" t="s">
        <v>6</v>
      </c>
      <c r="J12" s="18" t="s">
        <v>7</v>
      </c>
      <c r="K12" s="18" t="s">
        <v>8</v>
      </c>
      <c r="L12" s="18" t="s">
        <v>9</v>
      </c>
      <c r="M12" s="20" t="s">
        <v>10</v>
      </c>
      <c r="N12" s="19"/>
      <c r="O12" s="21" t="s">
        <v>12</v>
      </c>
      <c r="P12" s="21" t="s">
        <v>13</v>
      </c>
      <c r="Q12" s="21" t="s">
        <v>14</v>
      </c>
      <c r="R12" s="21" t="s">
        <v>15</v>
      </c>
      <c r="S12" s="22" t="s">
        <v>16</v>
      </c>
      <c r="T12" s="22" t="s">
        <v>25</v>
      </c>
      <c r="U12" s="22" t="s">
        <v>26</v>
      </c>
      <c r="V12" s="19"/>
      <c r="W12" s="22" t="s">
        <v>24</v>
      </c>
      <c r="X12" s="17" t="s">
        <v>27</v>
      </c>
      <c r="Y12" s="17" t="s">
        <v>28</v>
      </c>
      <c r="Z12" s="23" t="s">
        <v>29</v>
      </c>
      <c r="AA12" s="24" t="s">
        <v>30</v>
      </c>
      <c r="AB12" s="17" t="s">
        <v>31</v>
      </c>
      <c r="AC12" s="26" t="s">
        <v>32</v>
      </c>
      <c r="AE12" s="26" t="s">
        <v>33</v>
      </c>
      <c r="AF12" s="26" t="s">
        <v>34</v>
      </c>
      <c r="AG12" s="26" t="s">
        <v>35</v>
      </c>
      <c r="AI12" s="26" t="s">
        <v>33</v>
      </c>
      <c r="AJ12" s="17" t="s">
        <v>34</v>
      </c>
      <c r="AK12" s="17" t="s">
        <v>35</v>
      </c>
      <c r="AL12" s="26" t="s">
        <v>36</v>
      </c>
      <c r="AN12" s="26" t="s">
        <v>43</v>
      </c>
      <c r="AO12" s="26" t="s">
        <v>44</v>
      </c>
      <c r="AQ12" s="26" t="s">
        <v>45</v>
      </c>
      <c r="AR12" s="26" t="s">
        <v>46</v>
      </c>
      <c r="AS12" s="26" t="s">
        <v>47</v>
      </c>
      <c r="AT12" s="26" t="s">
        <v>48</v>
      </c>
    </row>
    <row r="13" spans="2:46">
      <c r="B13" s="3">
        <v>0</v>
      </c>
      <c r="C13" s="2"/>
      <c r="D13" s="2"/>
      <c r="E13" s="13"/>
      <c r="F13" s="13"/>
      <c r="G13" s="4"/>
      <c r="I13" s="3">
        <v>1</v>
      </c>
      <c r="J13" s="5"/>
      <c r="K13" s="3">
        <v>1</v>
      </c>
      <c r="L13" s="3"/>
      <c r="M13" s="6"/>
      <c r="O13" s="13">
        <v>0</v>
      </c>
      <c r="P13" s="13">
        <v>0</v>
      </c>
      <c r="Q13" s="13">
        <v>700</v>
      </c>
      <c r="R13" s="16">
        <v>100</v>
      </c>
      <c r="S13" s="14">
        <f>$I$3-($I$4+B13)*7000</f>
        <v>42000</v>
      </c>
      <c r="T13" s="13">
        <v>1200</v>
      </c>
      <c r="U13" s="13">
        <v>0</v>
      </c>
      <c r="W13" s="13">
        <v>0</v>
      </c>
      <c r="X13" s="16">
        <v>0</v>
      </c>
      <c r="Y13" s="13"/>
      <c r="Z13" s="13"/>
      <c r="AA13" s="13"/>
      <c r="AB13" s="13"/>
      <c r="AC13" s="13">
        <v>0</v>
      </c>
      <c r="AE13" s="13">
        <v>0</v>
      </c>
      <c r="AF13" s="13">
        <f t="shared" ref="AF13:AF53" si="0">Y13</f>
        <v>0</v>
      </c>
      <c r="AG13" s="13">
        <f t="shared" ref="AG13:AG53" si="1">AC13+AB13+AA13+Z13</f>
        <v>0</v>
      </c>
      <c r="AI13" s="13"/>
      <c r="AJ13" s="13"/>
      <c r="AK13" s="13"/>
      <c r="AL13" s="13"/>
      <c r="AN13" s="13">
        <f>-SUM(AL14:$AL$54)/I13</f>
        <v>53590340.050344631</v>
      </c>
      <c r="AO13" s="13">
        <f t="shared" ref="AO13:AO53" si="2">AN13</f>
        <v>53590340.050344631</v>
      </c>
      <c r="AQ13" s="13"/>
      <c r="AR13" s="13">
        <f>AN13</f>
        <v>53590340.050344631</v>
      </c>
      <c r="AS13" s="13">
        <f t="shared" ref="AS13:AS53" si="3">AE13-AF13-AG13</f>
        <v>0</v>
      </c>
      <c r="AT13" s="13">
        <f t="shared" ref="AT13:AT53" si="4">AS13-AR13+AQ13</f>
        <v>-53590340.050344631</v>
      </c>
    </row>
    <row r="14" spans="2:46">
      <c r="B14" s="3">
        <v>1</v>
      </c>
      <c r="C14" s="2">
        <v>0.05</v>
      </c>
      <c r="D14" s="2">
        <f t="shared" ref="D14:D53" si="5">0.8*5%</f>
        <v>4.0000000000000008E-2</v>
      </c>
      <c r="E14" s="13">
        <v>100</v>
      </c>
      <c r="F14" s="13">
        <f t="shared" ref="F14:F53" si="6">0.1*10000</f>
        <v>1000</v>
      </c>
      <c r="G14" s="5">
        <v>1.5705678000000001E-2</v>
      </c>
      <c r="I14" s="3">
        <f t="shared" ref="I14:I53" si="7">I13/(1+C14)</f>
        <v>0.95238095238095233</v>
      </c>
      <c r="J14" s="5">
        <f t="shared" ref="J14:J53" si="8">(1-D14)*(1-G14)</f>
        <v>0.94492254911999995</v>
      </c>
      <c r="K14" s="3">
        <f t="shared" ref="K14:K53" si="9">J14*K13</f>
        <v>0.94492254911999995</v>
      </c>
      <c r="L14" s="3">
        <f t="shared" ref="L14:L53" si="10">K13*D14</f>
        <v>4.0000000000000008E-2</v>
      </c>
      <c r="M14" s="6">
        <f t="shared" ref="M14:M53" si="11">K14*(1-D14)*G14</f>
        <v>1.4247023319761187E-2</v>
      </c>
      <c r="O14" s="13">
        <v>0</v>
      </c>
      <c r="P14" s="13">
        <v>0</v>
      </c>
      <c r="Q14" s="13">
        <v>700</v>
      </c>
      <c r="R14" s="16">
        <v>100</v>
      </c>
      <c r="S14" s="14">
        <f t="shared" ref="S14:S19" si="12">$I$3-($I$4+B14)*7000</f>
        <v>35000</v>
      </c>
      <c r="T14" s="13">
        <f t="shared" ref="T14:T53" si="13">T13*(1+MAX(C14,0.05))+S13*MAX(0,0.8*(C14-0.05))</f>
        <v>1260</v>
      </c>
      <c r="U14" s="13">
        <v>0</v>
      </c>
      <c r="W14" s="13">
        <v>0</v>
      </c>
      <c r="X14" s="16">
        <v>0</v>
      </c>
      <c r="Y14" s="13">
        <f t="shared" ref="Y14:Y53" si="14">K13*F14*$I$2</f>
        <v>4000000</v>
      </c>
      <c r="Z14" s="13">
        <f t="shared" ref="Z14:Z53" si="15">E14*$I$2*K13</f>
        <v>400000</v>
      </c>
      <c r="AA14" s="13">
        <f t="shared" ref="AA14:AA53" si="16">(L14+M14)*T14*$I$2</f>
        <v>273404.99753159645</v>
      </c>
      <c r="AB14" s="13">
        <f t="shared" ref="AB14:AB53" si="17">S14*L14*$I$2</f>
        <v>5600000.0000000009</v>
      </c>
      <c r="AC14" s="13">
        <v>0</v>
      </c>
      <c r="AE14" s="13">
        <v>0</v>
      </c>
      <c r="AF14" s="13">
        <f t="shared" si="0"/>
        <v>4000000</v>
      </c>
      <c r="AG14" s="13">
        <f t="shared" si="1"/>
        <v>6273404.9975315975</v>
      </c>
      <c r="AI14" s="13">
        <f t="shared" ref="AI14:AI53" si="18">AE14*I13</f>
        <v>0</v>
      </c>
      <c r="AJ14" s="13">
        <f t="shared" ref="AJ14:AJ53" si="19">AF14*I13</f>
        <v>4000000</v>
      </c>
      <c r="AK14" s="13">
        <f>AG14*I14</f>
        <v>5974671.4262205688</v>
      </c>
      <c r="AL14" s="13">
        <f t="shared" ref="AL14:AL53" si="20">AI14-AJ14-AK14</f>
        <v>-9974671.4262205698</v>
      </c>
      <c r="AN14" s="13">
        <f>-SUM(AL15:$AL$54)/I14</f>
        <v>45796452.055330262</v>
      </c>
      <c r="AO14" s="13">
        <f t="shared" si="2"/>
        <v>45796452.055330262</v>
      </c>
      <c r="AQ14" s="13">
        <f t="shared" ref="AQ14:AQ53" si="21">C14*(AE14+AN13-AF14)</f>
        <v>2479517.0025172317</v>
      </c>
      <c r="AR14" s="13">
        <f t="shared" ref="AR14:AR53" si="22">AN14-AN13</f>
        <v>-7793887.9950143695</v>
      </c>
      <c r="AS14" s="13">
        <f t="shared" si="3"/>
        <v>-10273404.997531597</v>
      </c>
      <c r="AT14" s="13">
        <f t="shared" si="4"/>
        <v>4.6566128730773926E-9</v>
      </c>
    </row>
    <row r="15" spans="2:46">
      <c r="B15" s="3">
        <v>2</v>
      </c>
      <c r="C15" s="2">
        <v>0.05</v>
      </c>
      <c r="D15" s="2">
        <f t="shared" si="5"/>
        <v>4.0000000000000008E-2</v>
      </c>
      <c r="E15" s="13">
        <v>100</v>
      </c>
      <c r="F15" s="13">
        <f t="shared" si="6"/>
        <v>1000</v>
      </c>
      <c r="G15" s="5">
        <v>1.8149683E-2</v>
      </c>
      <c r="I15" s="3">
        <f t="shared" si="7"/>
        <v>0.90702947845804982</v>
      </c>
      <c r="J15" s="5">
        <f t="shared" si="8"/>
        <v>0.94257630431999995</v>
      </c>
      <c r="K15" s="3">
        <f t="shared" si="9"/>
        <v>0.89066160421816321</v>
      </c>
      <c r="L15" s="3">
        <f t="shared" si="10"/>
        <v>3.7796901964800005E-2</v>
      </c>
      <c r="M15" s="6">
        <f t="shared" si="11"/>
        <v>1.5518616745757878E-2</v>
      </c>
      <c r="O15" s="13">
        <v>0</v>
      </c>
      <c r="P15" s="13">
        <v>0</v>
      </c>
      <c r="Q15" s="13">
        <v>700</v>
      </c>
      <c r="R15" s="16">
        <v>100</v>
      </c>
      <c r="S15" s="14">
        <f t="shared" si="12"/>
        <v>28000</v>
      </c>
      <c r="T15" s="13">
        <f t="shared" si="13"/>
        <v>1323</v>
      </c>
      <c r="U15" s="13">
        <v>0</v>
      </c>
      <c r="W15" s="13">
        <v>0</v>
      </c>
      <c r="X15" s="16">
        <v>0</v>
      </c>
      <c r="Y15" s="13">
        <f t="shared" si="14"/>
        <v>3779690.1964799999</v>
      </c>
      <c r="Z15" s="13">
        <f t="shared" si="15"/>
        <v>377969.01964799996</v>
      </c>
      <c r="AA15" s="13">
        <f t="shared" si="16"/>
        <v>282145.72501627234</v>
      </c>
      <c r="AB15" s="13">
        <f t="shared" si="17"/>
        <v>4233253.0200576</v>
      </c>
      <c r="AC15" s="13">
        <v>0</v>
      </c>
      <c r="AE15" s="13">
        <v>0</v>
      </c>
      <c r="AF15" s="13">
        <f t="shared" si="0"/>
        <v>3779690.1964799999</v>
      </c>
      <c r="AG15" s="13">
        <f t="shared" si="1"/>
        <v>4893367.7647218723</v>
      </c>
      <c r="AI15" s="13">
        <f t="shared" si="18"/>
        <v>0</v>
      </c>
      <c r="AJ15" s="13">
        <f t="shared" si="19"/>
        <v>3599704.9490285711</v>
      </c>
      <c r="AK15" s="13">
        <f t="shared" ref="AK15:AK53" si="23">AG15*I15</f>
        <v>4438428.8115391126</v>
      </c>
      <c r="AL15" s="13">
        <f t="shared" si="20"/>
        <v>-8038133.7605676837</v>
      </c>
      <c r="AN15" s="13">
        <f>-SUM(AL16:$AL$54)/I15</f>
        <v>39224232.187070899</v>
      </c>
      <c r="AO15" s="13">
        <f t="shared" si="2"/>
        <v>39224232.187070899</v>
      </c>
      <c r="AQ15" s="13">
        <f t="shared" si="21"/>
        <v>2100838.0929425131</v>
      </c>
      <c r="AR15" s="13">
        <f t="shared" si="22"/>
        <v>-6572219.8682593629</v>
      </c>
      <c r="AS15" s="13">
        <f t="shared" si="3"/>
        <v>-8673057.9612018727</v>
      </c>
      <c r="AT15" s="13">
        <f t="shared" si="4"/>
        <v>0</v>
      </c>
    </row>
    <row r="16" spans="2:46">
      <c r="B16" s="3">
        <v>3</v>
      </c>
      <c r="C16" s="2">
        <v>0.05</v>
      </c>
      <c r="D16" s="2">
        <f t="shared" si="5"/>
        <v>4.0000000000000008E-2</v>
      </c>
      <c r="E16" s="13">
        <v>100</v>
      </c>
      <c r="F16" s="13">
        <f t="shared" si="6"/>
        <v>1000</v>
      </c>
      <c r="G16" s="5">
        <v>2.0944441000000001E-2</v>
      </c>
      <c r="I16" s="3">
        <f t="shared" si="7"/>
        <v>0.86383759853147601</v>
      </c>
      <c r="J16" s="5">
        <f t="shared" si="8"/>
        <v>0.93989333663999997</v>
      </c>
      <c r="K16" s="3">
        <f t="shared" si="9"/>
        <v>0.83712690700574444</v>
      </c>
      <c r="L16" s="3">
        <f>K15*D16</f>
        <v>3.5626464168726536E-2</v>
      </c>
      <c r="M16" s="6">
        <f t="shared" si="11"/>
        <v>1.6831828908762531E-2</v>
      </c>
      <c r="O16" s="13">
        <v>0</v>
      </c>
      <c r="P16" s="13">
        <v>0</v>
      </c>
      <c r="Q16" s="13">
        <v>700</v>
      </c>
      <c r="R16" s="16">
        <v>100</v>
      </c>
      <c r="S16" s="14">
        <f t="shared" si="12"/>
        <v>21000</v>
      </c>
      <c r="T16" s="13">
        <f t="shared" si="13"/>
        <v>1389.15</v>
      </c>
      <c r="U16" s="13">
        <v>0</v>
      </c>
      <c r="W16" s="13">
        <v>0</v>
      </c>
      <c r="X16" s="16">
        <v>0</v>
      </c>
      <c r="Y16" s="13">
        <f t="shared" si="14"/>
        <v>3562646.4168726527</v>
      </c>
      <c r="Z16" s="13">
        <f t="shared" si="15"/>
        <v>356264.64168726531</v>
      </c>
      <c r="AA16" s="13">
        <f t="shared" si="16"/>
        <v>291489.75131437578</v>
      </c>
      <c r="AB16" s="13">
        <f t="shared" si="17"/>
        <v>2992622.9901730288</v>
      </c>
      <c r="AC16" s="13">
        <v>0</v>
      </c>
      <c r="AE16" s="13">
        <v>0</v>
      </c>
      <c r="AF16" s="13">
        <f t="shared" si="0"/>
        <v>3562646.4168726527</v>
      </c>
      <c r="AG16" s="13">
        <f t="shared" si="1"/>
        <v>3640377.3831746695</v>
      </c>
      <c r="AI16" s="13">
        <f t="shared" si="18"/>
        <v>0</v>
      </c>
      <c r="AJ16" s="13">
        <f t="shared" si="19"/>
        <v>3231425.3214264424</v>
      </c>
      <c r="AK16" s="13">
        <f t="shared" si="23"/>
        <v>3144694.8564299052</v>
      </c>
      <c r="AL16" s="13">
        <f t="shared" si="20"/>
        <v>-6376120.1778563475</v>
      </c>
      <c r="AN16" s="13">
        <f>-SUM(AL17:$AL$54)/I16</f>
        <v>33804287.675533518</v>
      </c>
      <c r="AO16" s="13">
        <f t="shared" si="2"/>
        <v>33804287.675533518</v>
      </c>
      <c r="AQ16" s="13">
        <f t="shared" si="21"/>
        <v>1783079.2885099126</v>
      </c>
      <c r="AR16" s="13">
        <f t="shared" si="22"/>
        <v>-5419944.5115373805</v>
      </c>
      <c r="AS16" s="13">
        <f t="shared" si="3"/>
        <v>-7203023.8000473222</v>
      </c>
      <c r="AT16" s="13">
        <f t="shared" si="4"/>
        <v>-2.9103830456733704E-8</v>
      </c>
    </row>
    <row r="17" spans="2:46">
      <c r="B17" s="3">
        <v>4</v>
      </c>
      <c r="C17" s="2">
        <v>0.05</v>
      </c>
      <c r="D17" s="2">
        <f t="shared" si="5"/>
        <v>4.0000000000000008E-2</v>
      </c>
      <c r="E17" s="13">
        <v>100</v>
      </c>
      <c r="F17" s="13">
        <f t="shared" si="6"/>
        <v>1000</v>
      </c>
      <c r="G17" s="5">
        <v>2.4114909E-2</v>
      </c>
      <c r="I17" s="3">
        <f t="shared" si="7"/>
        <v>0.82270247479188185</v>
      </c>
      <c r="J17" s="5">
        <f t="shared" si="8"/>
        <v>0.93684968735999996</v>
      </c>
      <c r="K17" s="3">
        <f t="shared" si="9"/>
        <v>0.78426208110897544</v>
      </c>
      <c r="L17" s="3">
        <f t="shared" si="10"/>
        <v>3.3485076280229786E-2</v>
      </c>
      <c r="M17" s="6">
        <f t="shared" si="11"/>
        <v>1.8155912369369819E-2</v>
      </c>
      <c r="O17" s="13">
        <v>0</v>
      </c>
      <c r="P17" s="13">
        <v>0</v>
      </c>
      <c r="Q17" s="13">
        <v>700</v>
      </c>
      <c r="R17" s="16">
        <v>100</v>
      </c>
      <c r="S17" s="14">
        <f t="shared" si="12"/>
        <v>14000</v>
      </c>
      <c r="T17" s="13">
        <f t="shared" si="13"/>
        <v>1458.6075000000001</v>
      </c>
      <c r="U17" s="13">
        <v>0</v>
      </c>
      <c r="W17" s="13">
        <v>0</v>
      </c>
      <c r="X17" s="16">
        <v>0</v>
      </c>
      <c r="Y17" s="13">
        <f t="shared" si="14"/>
        <v>3348507.6280229776</v>
      </c>
      <c r="Z17" s="13">
        <f t="shared" si="15"/>
        <v>334850.76280229777</v>
      </c>
      <c r="AA17" s="13">
        <f t="shared" si="16"/>
        <v>301295.73340688349</v>
      </c>
      <c r="AB17" s="13">
        <f t="shared" si="17"/>
        <v>1875164.2716928679</v>
      </c>
      <c r="AC17" s="13">
        <v>0</v>
      </c>
      <c r="AE17" s="13">
        <v>0</v>
      </c>
      <c r="AF17" s="13">
        <f t="shared" si="0"/>
        <v>3348507.6280229776</v>
      </c>
      <c r="AG17" s="13">
        <f t="shared" si="1"/>
        <v>2511310.7679020492</v>
      </c>
      <c r="AI17" s="13">
        <f t="shared" si="18"/>
        <v>0</v>
      </c>
      <c r="AJ17" s="13">
        <f t="shared" si="19"/>
        <v>2892566.7880556979</v>
      </c>
      <c r="AK17" s="13">
        <f t="shared" si="23"/>
        <v>2066061.5837245171</v>
      </c>
      <c r="AL17" s="13">
        <f t="shared" si="20"/>
        <v>-4958628.3717802148</v>
      </c>
      <c r="AN17" s="13">
        <f>-SUM(AL18:$AL$54)/I17</f>
        <v>29467258.281984027</v>
      </c>
      <c r="AO17" s="13">
        <f t="shared" si="2"/>
        <v>29467258.281984027</v>
      </c>
      <c r="AQ17" s="13">
        <f t="shared" si="21"/>
        <v>1522789.0023755273</v>
      </c>
      <c r="AR17" s="13">
        <f t="shared" si="22"/>
        <v>-4337029.3935494907</v>
      </c>
      <c r="AS17" s="13">
        <f t="shared" si="3"/>
        <v>-5859818.3959250264</v>
      </c>
      <c r="AT17" s="13">
        <f t="shared" si="4"/>
        <v>-8.3819031715393066E-9</v>
      </c>
    </row>
    <row r="18" spans="2:46">
      <c r="B18" s="3">
        <v>5</v>
      </c>
      <c r="C18" s="2">
        <v>0.05</v>
      </c>
      <c r="D18" s="2">
        <f t="shared" si="5"/>
        <v>4.0000000000000008E-2</v>
      </c>
      <c r="E18" s="13">
        <v>100</v>
      </c>
      <c r="F18" s="13">
        <f t="shared" si="6"/>
        <v>1000</v>
      </c>
      <c r="G18" s="5">
        <v>2.7692412E-2</v>
      </c>
      <c r="I18" s="3">
        <f t="shared" si="7"/>
        <v>0.78352616646845885</v>
      </c>
      <c r="J18" s="5">
        <f t="shared" si="8"/>
        <v>0.93341528448</v>
      </c>
      <c r="K18" s="3">
        <f t="shared" si="9"/>
        <v>0.73204221354521115</v>
      </c>
      <c r="L18" s="3">
        <f t="shared" si="10"/>
        <v>3.1370483244359024E-2</v>
      </c>
      <c r="M18" s="6">
        <f t="shared" si="11"/>
        <v>1.9461133995730528E-2</v>
      </c>
      <c r="O18" s="13">
        <v>0</v>
      </c>
      <c r="P18" s="13">
        <v>0</v>
      </c>
      <c r="Q18" s="13">
        <v>700</v>
      </c>
      <c r="R18" s="16">
        <v>100</v>
      </c>
      <c r="S18" s="14">
        <f t="shared" si="12"/>
        <v>7000</v>
      </c>
      <c r="T18" s="13">
        <f t="shared" si="13"/>
        <v>1531.5378750000002</v>
      </c>
      <c r="U18" s="13">
        <v>0</v>
      </c>
      <c r="W18" s="13">
        <v>0</v>
      </c>
      <c r="X18" s="16">
        <v>0</v>
      </c>
      <c r="Y18" s="13">
        <f t="shared" si="14"/>
        <v>3137048.3244359014</v>
      </c>
      <c r="Z18" s="13">
        <f t="shared" si="15"/>
        <v>313704.83244359016</v>
      </c>
      <c r="AA18" s="13">
        <f t="shared" si="16"/>
        <v>311402.18820280052</v>
      </c>
      <c r="AB18" s="13">
        <f t="shared" si="17"/>
        <v>878373.53084205266</v>
      </c>
      <c r="AC18" s="13">
        <v>0</v>
      </c>
      <c r="AE18" s="13">
        <v>0</v>
      </c>
      <c r="AF18" s="13">
        <f t="shared" si="0"/>
        <v>3137048.3244359014</v>
      </c>
      <c r="AG18" s="13">
        <f t="shared" si="1"/>
        <v>1503480.5514884433</v>
      </c>
      <c r="AI18" s="13">
        <f t="shared" si="18"/>
        <v>0</v>
      </c>
      <c r="AJ18" s="13">
        <f t="shared" si="19"/>
        <v>2580857.4200551421</v>
      </c>
      <c r="AK18" s="13">
        <f t="shared" si="23"/>
        <v>1178016.3528676243</v>
      </c>
      <c r="AL18" s="13">
        <f t="shared" si="20"/>
        <v>-3758873.7729227664</v>
      </c>
      <c r="AN18" s="13">
        <f>-SUM(AL19:$AL$54)/I18</f>
        <v>26143239.90393709</v>
      </c>
      <c r="AO18" s="13">
        <f t="shared" si="2"/>
        <v>26143239.90393709</v>
      </c>
      <c r="AQ18" s="13">
        <f t="shared" si="21"/>
        <v>1316510.4978774064</v>
      </c>
      <c r="AR18" s="13">
        <f t="shared" si="22"/>
        <v>-3324018.3780469373</v>
      </c>
      <c r="AS18" s="13">
        <f t="shared" si="3"/>
        <v>-4640528.8759243451</v>
      </c>
      <c r="AT18" s="13">
        <f t="shared" si="4"/>
        <v>0</v>
      </c>
    </row>
    <row r="19" spans="2:46">
      <c r="B19" s="3">
        <v>6</v>
      </c>
      <c r="C19" s="2">
        <v>0.05</v>
      </c>
      <c r="D19" s="2">
        <f t="shared" si="5"/>
        <v>4.0000000000000008E-2</v>
      </c>
      <c r="E19" s="13">
        <v>100</v>
      </c>
      <c r="F19" s="13">
        <f t="shared" si="6"/>
        <v>1000</v>
      </c>
      <c r="G19" s="5">
        <v>3.1710196000000003E-2</v>
      </c>
      <c r="I19" s="3">
        <f t="shared" si="7"/>
        <v>0.74621539663662739</v>
      </c>
      <c r="J19" s="5">
        <f t="shared" si="8"/>
        <v>0.92955821183999998</v>
      </c>
      <c r="K19" s="3">
        <f t="shared" si="9"/>
        <v>0.68047585101448194</v>
      </c>
      <c r="L19" s="3">
        <f t="shared" si="10"/>
        <v>2.9281688541808452E-2</v>
      </c>
      <c r="M19" s="6">
        <f t="shared" si="11"/>
        <v>2.071490170457858E-2</v>
      </c>
      <c r="O19" s="13">
        <v>0</v>
      </c>
      <c r="P19" s="13">
        <v>0</v>
      </c>
      <c r="Q19" s="13">
        <v>700</v>
      </c>
      <c r="R19" s="16">
        <v>100</v>
      </c>
      <c r="S19" s="14">
        <f t="shared" si="12"/>
        <v>0</v>
      </c>
      <c r="T19" s="13">
        <f t="shared" si="13"/>
        <v>1608.1147687500004</v>
      </c>
      <c r="U19" s="13">
        <v>0</v>
      </c>
      <c r="W19" s="13">
        <v>0</v>
      </c>
      <c r="X19" s="16">
        <v>0</v>
      </c>
      <c r="Y19" s="13">
        <f t="shared" si="14"/>
        <v>2928168.8541808445</v>
      </c>
      <c r="Z19" s="13">
        <f t="shared" si="15"/>
        <v>292816.88541808445</v>
      </c>
      <c r="AA19" s="13">
        <f t="shared" si="16"/>
        <v>321601.02064942877</v>
      </c>
      <c r="AB19" s="13">
        <f t="shared" si="17"/>
        <v>0</v>
      </c>
      <c r="AC19" s="13">
        <v>0</v>
      </c>
      <c r="AE19" s="13">
        <v>0</v>
      </c>
      <c r="AF19" s="13">
        <f t="shared" si="0"/>
        <v>2928168.8541808445</v>
      </c>
      <c r="AG19" s="13">
        <f t="shared" si="1"/>
        <v>614417.90606751316</v>
      </c>
      <c r="AI19" s="13">
        <f t="shared" si="18"/>
        <v>0</v>
      </c>
      <c r="AJ19" s="13">
        <f t="shared" si="19"/>
        <v>2294296.9170886567</v>
      </c>
      <c r="AK19" s="13">
        <f t="shared" si="23"/>
        <v>458488.10147681541</v>
      </c>
      <c r="AL19" s="13">
        <f t="shared" si="20"/>
        <v>-2752785.0185654722</v>
      </c>
      <c r="AN19" s="13">
        <f>-SUM(AL20:$AL$54)/I19</f>
        <v>23761406.696176548</v>
      </c>
      <c r="AO19" s="13">
        <f t="shared" si="2"/>
        <v>23761406.696176548</v>
      </c>
      <c r="AQ19" s="13">
        <f t="shared" si="21"/>
        <v>1160753.5524878122</v>
      </c>
      <c r="AR19" s="13">
        <f t="shared" si="22"/>
        <v>-2381833.2077605426</v>
      </c>
      <c r="AS19" s="13">
        <f t="shared" si="3"/>
        <v>-3542586.7602483574</v>
      </c>
      <c r="AT19" s="13">
        <f t="shared" si="4"/>
        <v>-2.5611370801925659E-9</v>
      </c>
    </row>
    <row r="20" spans="2:46">
      <c r="B20" s="3">
        <v>7</v>
      </c>
      <c r="C20" s="2">
        <v>0.05</v>
      </c>
      <c r="D20" s="2">
        <f t="shared" si="5"/>
        <v>4.0000000000000008E-2</v>
      </c>
      <c r="E20" s="13">
        <v>100</v>
      </c>
      <c r="F20" s="13">
        <f t="shared" si="6"/>
        <v>1000</v>
      </c>
      <c r="G20" s="5">
        <v>3.6198064000000002E-2</v>
      </c>
      <c r="I20" s="3">
        <f t="shared" si="7"/>
        <v>0.71068133013012125</v>
      </c>
      <c r="J20" s="5">
        <f t="shared" si="8"/>
        <v>0.92524985855999997</v>
      </c>
      <c r="K20" s="3">
        <f t="shared" si="9"/>
        <v>0.62961018490464504</v>
      </c>
      <c r="L20" s="3">
        <f t="shared" si="10"/>
        <v>2.7219034040579283E-2</v>
      </c>
      <c r="M20" s="6">
        <f t="shared" si="11"/>
        <v>2.187904297750097E-2</v>
      </c>
      <c r="O20" s="13">
        <v>0</v>
      </c>
      <c r="P20" s="13">
        <v>0</v>
      </c>
      <c r="Q20" s="13">
        <v>700</v>
      </c>
      <c r="R20" s="16">
        <v>100</v>
      </c>
      <c r="S20" s="14">
        <v>0</v>
      </c>
      <c r="T20" s="13">
        <f t="shared" si="13"/>
        <v>1688.5205071875005</v>
      </c>
      <c r="U20" s="13">
        <v>0</v>
      </c>
      <c r="W20" s="13">
        <v>0</v>
      </c>
      <c r="X20" s="16">
        <v>0</v>
      </c>
      <c r="Y20" s="13">
        <f t="shared" si="14"/>
        <v>2721903.4040579279</v>
      </c>
      <c r="Z20" s="13">
        <f t="shared" si="15"/>
        <v>272190.34040579275</v>
      </c>
      <c r="AA20" s="13">
        <f t="shared" si="16"/>
        <v>331612.43963399931</v>
      </c>
      <c r="AB20" s="13">
        <f t="shared" si="17"/>
        <v>0</v>
      </c>
      <c r="AC20" s="13">
        <v>0</v>
      </c>
      <c r="AE20" s="13">
        <v>0</v>
      </c>
      <c r="AF20" s="13">
        <f t="shared" si="0"/>
        <v>2721903.4040579279</v>
      </c>
      <c r="AG20" s="13">
        <f t="shared" si="1"/>
        <v>603802.78003979207</v>
      </c>
      <c r="AI20" s="13">
        <f t="shared" si="18"/>
        <v>0</v>
      </c>
      <c r="AJ20" s="13">
        <f t="shared" si="19"/>
        <v>2031126.2282656729</v>
      </c>
      <c r="AK20" s="13">
        <f t="shared" si="23"/>
        <v>429111.36285494443</v>
      </c>
      <c r="AL20" s="13">
        <f t="shared" si="20"/>
        <v>-2460237.5911206175</v>
      </c>
      <c r="AN20" s="13">
        <f>-SUM(AL21:$AL$54)/I20</f>
        <v>21487675.67668476</v>
      </c>
      <c r="AO20" s="13">
        <f t="shared" si="2"/>
        <v>21487675.67668476</v>
      </c>
      <c r="AQ20" s="13">
        <f t="shared" si="21"/>
        <v>1051975.1646059311</v>
      </c>
      <c r="AR20" s="13">
        <f t="shared" si="22"/>
        <v>-2273731.019491788</v>
      </c>
      <c r="AS20" s="13">
        <f t="shared" si="3"/>
        <v>-3325706.1840977198</v>
      </c>
      <c r="AT20" s="13">
        <f t="shared" si="4"/>
        <v>0</v>
      </c>
    </row>
    <row r="21" spans="2:46">
      <c r="B21" s="3">
        <v>8</v>
      </c>
      <c r="C21" s="2">
        <v>0.05</v>
      </c>
      <c r="D21" s="2">
        <f t="shared" si="5"/>
        <v>4.0000000000000008E-2</v>
      </c>
      <c r="E21" s="13">
        <v>100</v>
      </c>
      <c r="F21" s="13">
        <f t="shared" si="6"/>
        <v>1000</v>
      </c>
      <c r="G21" s="5">
        <v>4.1193204999999997E-2</v>
      </c>
      <c r="I21" s="3">
        <f t="shared" si="7"/>
        <v>0.67683936202868689</v>
      </c>
      <c r="J21" s="5">
        <f t="shared" si="8"/>
        <v>0.92045452319999999</v>
      </c>
      <c r="K21" s="3">
        <f t="shared" si="9"/>
        <v>0.57952754254826888</v>
      </c>
      <c r="L21" s="3">
        <f t="shared" si="10"/>
        <v>2.5184407396185805E-2</v>
      </c>
      <c r="M21" s="6">
        <f t="shared" si="11"/>
        <v>2.2917692988803577E-2</v>
      </c>
      <c r="O21" s="13">
        <v>0</v>
      </c>
      <c r="P21" s="13">
        <v>0</v>
      </c>
      <c r="Q21" s="13">
        <v>700</v>
      </c>
      <c r="R21" s="16">
        <v>100</v>
      </c>
      <c r="S21" s="14">
        <v>0</v>
      </c>
      <c r="T21" s="13">
        <f t="shared" si="13"/>
        <v>1772.9465325468755</v>
      </c>
      <c r="U21" s="13">
        <v>0</v>
      </c>
      <c r="W21" s="13">
        <v>0</v>
      </c>
      <c r="X21" s="16">
        <v>0</v>
      </c>
      <c r="Y21" s="13">
        <f t="shared" si="14"/>
        <v>2518440.7396185803</v>
      </c>
      <c r="Z21" s="13">
        <f t="shared" si="15"/>
        <v>251844.07396185803</v>
      </c>
      <c r="AA21" s="13">
        <f t="shared" si="16"/>
        <v>341129.80834315461</v>
      </c>
      <c r="AB21" s="13">
        <f t="shared" si="17"/>
        <v>0</v>
      </c>
      <c r="AC21" s="13">
        <v>0</v>
      </c>
      <c r="AE21" s="13">
        <v>0</v>
      </c>
      <c r="AF21" s="13">
        <f t="shared" si="0"/>
        <v>2518440.7396185803</v>
      </c>
      <c r="AG21" s="13">
        <f t="shared" si="1"/>
        <v>592973.88230501267</v>
      </c>
      <c r="AI21" s="13">
        <f t="shared" si="18"/>
        <v>0</v>
      </c>
      <c r="AJ21" s="13">
        <f t="shared" si="19"/>
        <v>1789808.814686019</v>
      </c>
      <c r="AK21" s="13">
        <f t="shared" si="23"/>
        <v>401348.06419899844</v>
      </c>
      <c r="AL21" s="13">
        <f t="shared" si="20"/>
        <v>-2191156.8788850172</v>
      </c>
      <c r="AN21" s="13">
        <f>-SUM(AL22:$AL$54)/I21</f>
        <v>19324722.801614475</v>
      </c>
      <c r="AO21" s="13">
        <f t="shared" si="2"/>
        <v>19324722.801614475</v>
      </c>
      <c r="AQ21" s="13">
        <f t="shared" si="21"/>
        <v>948461.74685330899</v>
      </c>
      <c r="AR21" s="13">
        <f t="shared" si="22"/>
        <v>-2162952.8750702851</v>
      </c>
      <c r="AS21" s="13">
        <f t="shared" si="3"/>
        <v>-3111414.6219235929</v>
      </c>
      <c r="AT21" s="13">
        <f t="shared" si="4"/>
        <v>1.1641532182693481E-9</v>
      </c>
    </row>
    <row r="22" spans="2:46">
      <c r="B22" s="3">
        <v>9</v>
      </c>
      <c r="C22" s="2">
        <v>0.05</v>
      </c>
      <c r="D22" s="2">
        <f t="shared" si="5"/>
        <v>4.0000000000000008E-2</v>
      </c>
      <c r="E22" s="13">
        <v>100</v>
      </c>
      <c r="F22" s="13">
        <f t="shared" si="6"/>
        <v>1000</v>
      </c>
      <c r="G22" s="5">
        <v>4.6734630999999999E-2</v>
      </c>
      <c r="I22" s="3">
        <f t="shared" si="7"/>
        <v>0.64460891621779703</v>
      </c>
      <c r="J22" s="5">
        <f t="shared" si="8"/>
        <v>0.91513475424000001</v>
      </c>
      <c r="K22" s="3">
        <f t="shared" si="9"/>
        <v>0.53034579522522118</v>
      </c>
      <c r="L22" s="3">
        <f t="shared" si="10"/>
        <v>2.3181101701930759E-2</v>
      </c>
      <c r="M22" s="6">
        <f t="shared" si="11"/>
        <v>2.3794094440562182E-2</v>
      </c>
      <c r="O22" s="13">
        <v>0</v>
      </c>
      <c r="P22" s="13">
        <v>0</v>
      </c>
      <c r="Q22" s="13">
        <v>700</v>
      </c>
      <c r="R22" s="16">
        <v>100</v>
      </c>
      <c r="S22" s="14">
        <v>0</v>
      </c>
      <c r="T22" s="13">
        <f t="shared" si="13"/>
        <v>1861.5938591742192</v>
      </c>
      <c r="U22" s="13">
        <v>0</v>
      </c>
      <c r="W22" s="13">
        <v>0</v>
      </c>
      <c r="X22" s="16">
        <v>0</v>
      </c>
      <c r="Y22" s="13">
        <f t="shared" si="14"/>
        <v>2318110.1701930757</v>
      </c>
      <c r="Z22" s="13">
        <f t="shared" si="15"/>
        <v>231811.01701930756</v>
      </c>
      <c r="AA22" s="13">
        <f t="shared" si="16"/>
        <v>349794.94668947736</v>
      </c>
      <c r="AB22" s="13">
        <f t="shared" si="17"/>
        <v>0</v>
      </c>
      <c r="AC22" s="13">
        <v>0</v>
      </c>
      <c r="AE22" s="13">
        <v>0</v>
      </c>
      <c r="AF22" s="13">
        <f t="shared" si="0"/>
        <v>2318110.1701930757</v>
      </c>
      <c r="AG22" s="13">
        <f t="shared" si="1"/>
        <v>581605.9637087849</v>
      </c>
      <c r="AI22" s="13">
        <f t="shared" si="18"/>
        <v>0</v>
      </c>
      <c r="AJ22" s="13">
        <f t="shared" si="19"/>
        <v>1568988.2087056921</v>
      </c>
      <c r="AK22" s="13">
        <f t="shared" si="23"/>
        <v>374908.3899321272</v>
      </c>
      <c r="AL22" s="13">
        <f t="shared" si="20"/>
        <v>-1943896.5986378193</v>
      </c>
      <c r="AN22" s="13">
        <f>-SUM(AL23:$AL$54)/I22</f>
        <v>17275337.299283683</v>
      </c>
      <c r="AO22" s="13">
        <f t="shared" si="2"/>
        <v>17275337.299283683</v>
      </c>
      <c r="AQ22" s="13">
        <f t="shared" si="21"/>
        <v>850330.63157106994</v>
      </c>
      <c r="AR22" s="13">
        <f t="shared" si="22"/>
        <v>-2049385.5023307912</v>
      </c>
      <c r="AS22" s="13">
        <f t="shared" si="3"/>
        <v>-2899716.1339018606</v>
      </c>
      <c r="AT22" s="13">
        <f t="shared" si="4"/>
        <v>0</v>
      </c>
    </row>
    <row r="23" spans="2:46">
      <c r="B23" s="3">
        <v>10</v>
      </c>
      <c r="C23" s="2">
        <v>0.05</v>
      </c>
      <c r="D23" s="2">
        <f t="shared" si="5"/>
        <v>4.0000000000000008E-2</v>
      </c>
      <c r="E23" s="13">
        <v>100</v>
      </c>
      <c r="F23" s="13">
        <f t="shared" si="6"/>
        <v>1000</v>
      </c>
      <c r="G23" s="5">
        <v>5.2859877999999999E-2</v>
      </c>
      <c r="I23" s="3">
        <f t="shared" si="7"/>
        <v>0.6139132535407591</v>
      </c>
      <c r="J23" s="5">
        <f t="shared" si="8"/>
        <v>0.90925451711999994</v>
      </c>
      <c r="K23" s="3">
        <f t="shared" si="9"/>
        <v>0.48221930994413087</v>
      </c>
      <c r="L23" s="3">
        <f t="shared" si="10"/>
        <v>2.1213831809008852E-2</v>
      </c>
      <c r="M23" s="6">
        <f t="shared" si="11"/>
        <v>2.4470451737175304E-2</v>
      </c>
      <c r="O23" s="13">
        <v>0</v>
      </c>
      <c r="P23" s="13">
        <v>0</v>
      </c>
      <c r="Q23" s="13">
        <v>700</v>
      </c>
      <c r="R23" s="16">
        <v>100</v>
      </c>
      <c r="S23" s="14">
        <v>0</v>
      </c>
      <c r="T23" s="13">
        <f t="shared" si="13"/>
        <v>1954.6735521329304</v>
      </c>
      <c r="U23" s="13">
        <v>0</v>
      </c>
      <c r="W23" s="13">
        <v>0</v>
      </c>
      <c r="X23" s="16">
        <v>0</v>
      </c>
      <c r="Y23" s="13">
        <f t="shared" si="14"/>
        <v>2121383.1809008848</v>
      </c>
      <c r="Z23" s="13">
        <f t="shared" si="15"/>
        <v>212138.31809008846</v>
      </c>
      <c r="AA23" s="13">
        <f t="shared" si="16"/>
        <v>357191.4431834711</v>
      </c>
      <c r="AB23" s="13">
        <f t="shared" si="17"/>
        <v>0</v>
      </c>
      <c r="AC23" s="13">
        <v>0</v>
      </c>
      <c r="AE23" s="13">
        <v>0</v>
      </c>
      <c r="AF23" s="13">
        <f t="shared" si="0"/>
        <v>2121383.1809008848</v>
      </c>
      <c r="AG23" s="13">
        <f t="shared" si="1"/>
        <v>569329.76127355953</v>
      </c>
      <c r="AI23" s="13">
        <f t="shared" si="18"/>
        <v>0</v>
      </c>
      <c r="AJ23" s="13">
        <f t="shared" si="19"/>
        <v>1367462.5131231821</v>
      </c>
      <c r="AK23" s="13">
        <f t="shared" si="23"/>
        <v>349519.08608103462</v>
      </c>
      <c r="AL23" s="13">
        <f t="shared" si="20"/>
        <v>-1716981.5992042166</v>
      </c>
      <c r="AN23" s="13">
        <f>-SUM(AL24:$AL$54)/I23</f>
        <v>15342322.063028378</v>
      </c>
      <c r="AO23" s="13">
        <f t="shared" si="2"/>
        <v>15342322.063028378</v>
      </c>
      <c r="AQ23" s="13">
        <f t="shared" si="21"/>
        <v>757697.70591914002</v>
      </c>
      <c r="AR23" s="13">
        <f t="shared" si="22"/>
        <v>-1933015.2362553049</v>
      </c>
      <c r="AS23" s="13">
        <f t="shared" si="3"/>
        <v>-2690712.9421744444</v>
      </c>
      <c r="AT23" s="13">
        <f t="shared" si="4"/>
        <v>0</v>
      </c>
    </row>
    <row r="24" spans="2:46">
      <c r="B24" s="3">
        <v>11</v>
      </c>
      <c r="C24" s="2">
        <v>0.05</v>
      </c>
      <c r="D24" s="2">
        <f t="shared" si="5"/>
        <v>4.0000000000000008E-2</v>
      </c>
      <c r="E24" s="13">
        <v>100</v>
      </c>
      <c r="F24" s="13">
        <f t="shared" si="6"/>
        <v>1000</v>
      </c>
      <c r="G24" s="5">
        <v>5.9610495999999999E-2</v>
      </c>
      <c r="I24" s="3">
        <f t="shared" si="7"/>
        <v>0.58467928908643718</v>
      </c>
      <c r="J24" s="5">
        <f t="shared" si="8"/>
        <v>0.90277392383999999</v>
      </c>
      <c r="K24" s="3">
        <f t="shared" si="9"/>
        <v>0.43533501858968016</v>
      </c>
      <c r="L24" s="3">
        <f t="shared" si="10"/>
        <v>1.928877239776524E-2</v>
      </c>
      <c r="M24" s="6">
        <f t="shared" si="11"/>
        <v>2.4912514928928053E-2</v>
      </c>
      <c r="O24" s="13">
        <v>0</v>
      </c>
      <c r="P24" s="13">
        <v>0</v>
      </c>
      <c r="Q24" s="13">
        <v>700</v>
      </c>
      <c r="R24" s="16">
        <v>100</v>
      </c>
      <c r="S24" s="14">
        <v>0</v>
      </c>
      <c r="T24" s="13">
        <f t="shared" si="13"/>
        <v>2052.4072297395769</v>
      </c>
      <c r="U24" s="13">
        <v>0</v>
      </c>
      <c r="W24" s="13">
        <v>0</v>
      </c>
      <c r="X24" s="16">
        <v>0</v>
      </c>
      <c r="Y24" s="13">
        <f t="shared" si="14"/>
        <v>1928877.2397765236</v>
      </c>
      <c r="Z24" s="13">
        <f t="shared" si="15"/>
        <v>192887.72397765235</v>
      </c>
      <c r="AA24" s="13">
        <f t="shared" si="16"/>
        <v>362876.16669240658</v>
      </c>
      <c r="AB24" s="13">
        <f t="shared" si="17"/>
        <v>0</v>
      </c>
      <c r="AC24" s="13">
        <v>0</v>
      </c>
      <c r="AE24" s="13">
        <v>0</v>
      </c>
      <c r="AF24" s="13">
        <f t="shared" si="0"/>
        <v>1928877.2397765236</v>
      </c>
      <c r="AG24" s="13">
        <f t="shared" si="1"/>
        <v>555763.8906700589</v>
      </c>
      <c r="AI24" s="13">
        <f t="shared" si="18"/>
        <v>0</v>
      </c>
      <c r="AJ24" s="13">
        <f t="shared" si="19"/>
        <v>1184163.3019519246</v>
      </c>
      <c r="AK24" s="13">
        <f t="shared" si="23"/>
        <v>324943.63649688242</v>
      </c>
      <c r="AL24" s="13">
        <f t="shared" si="20"/>
        <v>-1509106.938448807</v>
      </c>
      <c r="AN24" s="13">
        <f>-SUM(AL25:$AL$54)/I24</f>
        <v>13528353.17374439</v>
      </c>
      <c r="AO24" s="13">
        <f t="shared" si="2"/>
        <v>13528353.17374439</v>
      </c>
      <c r="AQ24" s="13">
        <f t="shared" si="21"/>
        <v>670672.24116259278</v>
      </c>
      <c r="AR24" s="13">
        <f t="shared" si="22"/>
        <v>-1813968.8892839886</v>
      </c>
      <c r="AS24" s="13">
        <f t="shared" si="3"/>
        <v>-2484641.1304465826</v>
      </c>
      <c r="AT24" s="13">
        <f t="shared" si="4"/>
        <v>-1.1641532182693481E-9</v>
      </c>
    </row>
    <row r="25" spans="2:46">
      <c r="B25" s="3">
        <v>12</v>
      </c>
      <c r="C25" s="2">
        <v>0.05</v>
      </c>
      <c r="D25" s="2">
        <f t="shared" si="5"/>
        <v>4.0000000000000008E-2</v>
      </c>
      <c r="E25" s="13">
        <v>100</v>
      </c>
      <c r="F25" s="13">
        <f t="shared" si="6"/>
        <v>1000</v>
      </c>
      <c r="G25" s="5">
        <v>6.7031525999999994E-2</v>
      </c>
      <c r="I25" s="3">
        <f t="shared" si="7"/>
        <v>0.55683741817755916</v>
      </c>
      <c r="J25" s="5">
        <f t="shared" si="8"/>
        <v>0.89564973504000001</v>
      </c>
      <c r="K25" s="3">
        <f t="shared" si="9"/>
        <v>0.38990769405348052</v>
      </c>
      <c r="L25" s="3">
        <f t="shared" si="10"/>
        <v>1.7413400743587208E-2</v>
      </c>
      <c r="M25" s="6">
        <f t="shared" si="11"/>
        <v>2.5090663422284085E-2</v>
      </c>
      <c r="O25" s="13">
        <v>0</v>
      </c>
      <c r="P25" s="13">
        <v>0</v>
      </c>
      <c r="Q25" s="13">
        <v>700</v>
      </c>
      <c r="R25" s="16">
        <v>100</v>
      </c>
      <c r="S25" s="14">
        <v>0</v>
      </c>
      <c r="T25" s="13">
        <f t="shared" si="13"/>
        <v>2155.0275912265561</v>
      </c>
      <c r="U25" s="13">
        <v>0</v>
      </c>
      <c r="W25" s="13">
        <v>0</v>
      </c>
      <c r="X25" s="16">
        <v>0</v>
      </c>
      <c r="Y25" s="13">
        <f t="shared" si="14"/>
        <v>1741340.0743587206</v>
      </c>
      <c r="Z25" s="13">
        <f t="shared" si="15"/>
        <v>174134.00743587207</v>
      </c>
      <c r="AA25" s="13">
        <f t="shared" si="16"/>
        <v>366389.72406686639</v>
      </c>
      <c r="AB25" s="13">
        <f t="shared" si="17"/>
        <v>0</v>
      </c>
      <c r="AC25" s="13">
        <v>0</v>
      </c>
      <c r="AE25" s="13">
        <v>0</v>
      </c>
      <c r="AF25" s="13">
        <f t="shared" si="0"/>
        <v>1741340.0743587206</v>
      </c>
      <c r="AG25" s="13">
        <f t="shared" si="1"/>
        <v>540523.73150273843</v>
      </c>
      <c r="AI25" s="13">
        <f t="shared" si="18"/>
        <v>0</v>
      </c>
      <c r="AJ25" s="13">
        <f t="shared" si="19"/>
        <v>1018125.4767337803</v>
      </c>
      <c r="AK25" s="13">
        <f t="shared" si="23"/>
        <v>300983.83911368507</v>
      </c>
      <c r="AL25" s="13">
        <f t="shared" si="20"/>
        <v>-1319109.3158474653</v>
      </c>
      <c r="AN25" s="13">
        <f>-SUM(AL26:$AL$54)/I25</f>
        <v>11835840.022852214</v>
      </c>
      <c r="AO25" s="13">
        <f t="shared" si="2"/>
        <v>11835840.022852214</v>
      </c>
      <c r="AQ25" s="13">
        <f t="shared" si="21"/>
        <v>589350.6549692835</v>
      </c>
      <c r="AR25" s="13">
        <f t="shared" si="22"/>
        <v>-1692513.1508921757</v>
      </c>
      <c r="AS25" s="13">
        <f t="shared" si="3"/>
        <v>-2281863.8058614591</v>
      </c>
      <c r="AT25" s="13">
        <f t="shared" si="4"/>
        <v>0</v>
      </c>
    </row>
    <row r="26" spans="2:46">
      <c r="B26" s="3">
        <v>13</v>
      </c>
      <c r="C26" s="2">
        <v>0.05</v>
      </c>
      <c r="D26" s="2">
        <f t="shared" si="5"/>
        <v>4.0000000000000008E-2</v>
      </c>
      <c r="E26" s="13">
        <v>100</v>
      </c>
      <c r="F26" s="13">
        <f t="shared" si="6"/>
        <v>1000</v>
      </c>
      <c r="G26" s="5">
        <v>7.5165581999999995E-2</v>
      </c>
      <c r="I26" s="3">
        <f t="shared" si="7"/>
        <v>0.5303213506452944</v>
      </c>
      <c r="J26" s="5">
        <f t="shared" si="8"/>
        <v>0.88784104127999997</v>
      </c>
      <c r="K26" s="3">
        <f t="shared" si="9"/>
        <v>0.34617605309152583</v>
      </c>
      <c r="L26" s="3">
        <f t="shared" si="10"/>
        <v>1.5596307762139223E-2</v>
      </c>
      <c r="M26" s="6">
        <f t="shared" si="11"/>
        <v>2.4979703524883937E-2</v>
      </c>
      <c r="O26" s="13">
        <v>0</v>
      </c>
      <c r="P26" s="13">
        <v>0</v>
      </c>
      <c r="Q26" s="13">
        <v>700</v>
      </c>
      <c r="R26" s="16">
        <v>100</v>
      </c>
      <c r="S26" s="14">
        <v>0</v>
      </c>
      <c r="T26" s="13">
        <f t="shared" si="13"/>
        <v>2262.7789707878842</v>
      </c>
      <c r="U26" s="13">
        <v>0</v>
      </c>
      <c r="W26" s="13">
        <v>0</v>
      </c>
      <c r="X26" s="16">
        <v>0</v>
      </c>
      <c r="Y26" s="13">
        <f t="shared" si="14"/>
        <v>1559630.7762139221</v>
      </c>
      <c r="Z26" s="13">
        <f t="shared" si="15"/>
        <v>155963.07762139221</v>
      </c>
      <c r="AA26" s="13">
        <f t="shared" si="16"/>
        <v>367258.18023491139</v>
      </c>
      <c r="AB26" s="13">
        <f t="shared" si="17"/>
        <v>0</v>
      </c>
      <c r="AC26" s="13">
        <v>0</v>
      </c>
      <c r="AE26" s="13">
        <v>0</v>
      </c>
      <c r="AF26" s="13">
        <f t="shared" si="0"/>
        <v>1559630.7762139221</v>
      </c>
      <c r="AG26" s="13">
        <f t="shared" si="1"/>
        <v>523221.25785630359</v>
      </c>
      <c r="AI26" s="13">
        <f t="shared" si="18"/>
        <v>0</v>
      </c>
      <c r="AJ26" s="13">
        <f t="shared" si="19"/>
        <v>868460.77473722294</v>
      </c>
      <c r="AK26" s="13">
        <f t="shared" si="23"/>
        <v>277475.40415268479</v>
      </c>
      <c r="AL26" s="13">
        <f t="shared" si="20"/>
        <v>-1145936.1788899077</v>
      </c>
      <c r="AN26" s="13">
        <f>-SUM(AL27:$AL$54)/I26</f>
        <v>10266798.451113904</v>
      </c>
      <c r="AO26" s="13">
        <f t="shared" si="2"/>
        <v>10266798.451113904</v>
      </c>
      <c r="AQ26" s="13">
        <f t="shared" si="21"/>
        <v>513810.46233191463</v>
      </c>
      <c r="AR26" s="13">
        <f t="shared" si="22"/>
        <v>-1569041.5717383102</v>
      </c>
      <c r="AS26" s="13">
        <f t="shared" si="3"/>
        <v>-2082852.0340702257</v>
      </c>
      <c r="AT26" s="13">
        <f t="shared" si="4"/>
        <v>-8.7311491370201111E-10</v>
      </c>
    </row>
    <row r="27" spans="2:46">
      <c r="B27" s="3">
        <v>14</v>
      </c>
      <c r="C27" s="2">
        <v>0.05</v>
      </c>
      <c r="D27" s="2">
        <f t="shared" si="5"/>
        <v>4.0000000000000008E-2</v>
      </c>
      <c r="E27" s="13">
        <v>100</v>
      </c>
      <c r="F27" s="13">
        <f t="shared" si="6"/>
        <v>1000</v>
      </c>
      <c r="G27" s="5">
        <v>8.4061331000000003E-2</v>
      </c>
      <c r="I27" s="3">
        <f t="shared" si="7"/>
        <v>0.50506795299551843</v>
      </c>
      <c r="J27" s="5">
        <f t="shared" si="8"/>
        <v>0.8793011222399999</v>
      </c>
      <c r="K27" s="3">
        <f t="shared" si="9"/>
        <v>0.30439299197599246</v>
      </c>
      <c r="L27" s="3">
        <f t="shared" si="10"/>
        <v>1.3847042123661035E-2</v>
      </c>
      <c r="M27" s="6">
        <f t="shared" si="11"/>
        <v>2.4564172850471279E-2</v>
      </c>
      <c r="O27" s="13">
        <v>0</v>
      </c>
      <c r="P27" s="13">
        <v>0</v>
      </c>
      <c r="Q27" s="13">
        <v>700</v>
      </c>
      <c r="R27" s="16">
        <v>100</v>
      </c>
      <c r="S27" s="14">
        <v>0</v>
      </c>
      <c r="T27" s="13">
        <f t="shared" si="13"/>
        <v>2375.9179193272785</v>
      </c>
      <c r="U27" s="13">
        <v>0</v>
      </c>
      <c r="W27" s="13">
        <v>0</v>
      </c>
      <c r="X27" s="16">
        <v>0</v>
      </c>
      <c r="Y27" s="13">
        <f t="shared" si="14"/>
        <v>1384704.2123661034</v>
      </c>
      <c r="Z27" s="13">
        <f t="shared" si="15"/>
        <v>138470.42123661033</v>
      </c>
      <c r="AA27" s="13">
        <f t="shared" si="16"/>
        <v>365047.57584069303</v>
      </c>
      <c r="AB27" s="13">
        <f t="shared" si="17"/>
        <v>0</v>
      </c>
      <c r="AC27" s="13">
        <v>0</v>
      </c>
      <c r="AE27" s="13">
        <v>0</v>
      </c>
      <c r="AF27" s="13">
        <f t="shared" si="0"/>
        <v>1384704.2123661034</v>
      </c>
      <c r="AG27" s="13">
        <f t="shared" si="1"/>
        <v>503517.99707730336</v>
      </c>
      <c r="AI27" s="13">
        <f t="shared" si="18"/>
        <v>0</v>
      </c>
      <c r="AJ27" s="13">
        <f t="shared" si="19"/>
        <v>734338.20814622054</v>
      </c>
      <c r="AK27" s="13">
        <f t="shared" si="23"/>
        <v>254310.80408023705</v>
      </c>
      <c r="AL27" s="13">
        <f t="shared" si="20"/>
        <v>-988649.01222645759</v>
      </c>
      <c r="AN27" s="13">
        <f>-SUM(AL28:$AL$54)/I27</f>
        <v>8822680.9536078889</v>
      </c>
      <c r="AO27" s="13">
        <f t="shared" si="2"/>
        <v>8822680.9536078889</v>
      </c>
      <c r="AQ27" s="13">
        <f t="shared" si="21"/>
        <v>444104.71193739004</v>
      </c>
      <c r="AR27" s="13">
        <f t="shared" si="22"/>
        <v>-1444117.497506015</v>
      </c>
      <c r="AS27" s="13">
        <f t="shared" si="3"/>
        <v>-1888222.2094434067</v>
      </c>
      <c r="AT27" s="13">
        <f t="shared" si="4"/>
        <v>-1.6298145055770874E-9</v>
      </c>
    </row>
    <row r="28" spans="2:46">
      <c r="B28" s="3">
        <v>15</v>
      </c>
      <c r="C28" s="2">
        <v>0.05</v>
      </c>
      <c r="D28" s="2">
        <f t="shared" si="5"/>
        <v>4.0000000000000008E-2</v>
      </c>
      <c r="E28" s="13">
        <v>100</v>
      </c>
      <c r="F28" s="13">
        <f t="shared" si="6"/>
        <v>1000</v>
      </c>
      <c r="G28" s="5">
        <v>9.3765778999999994E-2</v>
      </c>
      <c r="I28" s="3">
        <f t="shared" si="7"/>
        <v>0.48101709809096993</v>
      </c>
      <c r="J28" s="5">
        <f t="shared" si="8"/>
        <v>0.86998485215999999</v>
      </c>
      <c r="K28" s="3">
        <f t="shared" si="9"/>
        <v>0.26481729212277388</v>
      </c>
      <c r="L28" s="3">
        <f t="shared" si="10"/>
        <v>1.2175719679039701E-2</v>
      </c>
      <c r="M28" s="6">
        <f t="shared" si="11"/>
        <v>2.3837567701019958E-2</v>
      </c>
      <c r="O28" s="13">
        <v>0</v>
      </c>
      <c r="P28" s="13">
        <v>0</v>
      </c>
      <c r="Q28" s="13">
        <v>700</v>
      </c>
      <c r="R28" s="16">
        <v>100</v>
      </c>
      <c r="S28" s="14">
        <v>0</v>
      </c>
      <c r="T28" s="13">
        <f t="shared" si="13"/>
        <v>2494.7138152936427</v>
      </c>
      <c r="U28" s="13">
        <v>0</v>
      </c>
      <c r="W28" s="13">
        <v>0</v>
      </c>
      <c r="X28" s="16">
        <v>0</v>
      </c>
      <c r="Y28" s="13">
        <f t="shared" si="14"/>
        <v>1217571.9679039698</v>
      </c>
      <c r="Z28" s="13">
        <f t="shared" si="15"/>
        <v>121757.19679039698</v>
      </c>
      <c r="AA28" s="13">
        <f t="shared" si="16"/>
        <v>359371.38224470004</v>
      </c>
      <c r="AB28" s="13">
        <f t="shared" si="17"/>
        <v>0</v>
      </c>
      <c r="AC28" s="13">
        <v>0</v>
      </c>
      <c r="AE28" s="13">
        <v>0</v>
      </c>
      <c r="AF28" s="13">
        <f t="shared" si="0"/>
        <v>1217571.9679039698</v>
      </c>
      <c r="AG28" s="13">
        <f t="shared" si="1"/>
        <v>481128.57903509703</v>
      </c>
      <c r="AI28" s="13">
        <f t="shared" si="18"/>
        <v>0</v>
      </c>
      <c r="AJ28" s="13">
        <f t="shared" si="19"/>
        <v>614956.58145398309</v>
      </c>
      <c r="AK28" s="13">
        <f t="shared" si="23"/>
        <v>231431.07289609424</v>
      </c>
      <c r="AL28" s="13">
        <f t="shared" si="20"/>
        <v>-846387.65435007727</v>
      </c>
      <c r="AN28" s="13">
        <f>-SUM(AL29:$AL$54)/I28</f>
        <v>7504235.8559540138</v>
      </c>
      <c r="AO28" s="13">
        <f t="shared" si="2"/>
        <v>7504235.8559540138</v>
      </c>
      <c r="AQ28" s="13">
        <f t="shared" si="21"/>
        <v>380255.44928519597</v>
      </c>
      <c r="AR28" s="13">
        <f t="shared" si="22"/>
        <v>-1318445.0976538751</v>
      </c>
      <c r="AS28" s="13">
        <f t="shared" si="3"/>
        <v>-1698700.5469390668</v>
      </c>
      <c r="AT28" s="13">
        <f t="shared" si="4"/>
        <v>4.2491592466831207E-9</v>
      </c>
    </row>
    <row r="29" spans="2:46">
      <c r="B29" s="3">
        <v>16</v>
      </c>
      <c r="C29" s="2">
        <v>0.05</v>
      </c>
      <c r="D29" s="2">
        <f t="shared" si="5"/>
        <v>4.0000000000000008E-2</v>
      </c>
      <c r="E29" s="13">
        <v>100</v>
      </c>
      <c r="F29" s="13">
        <f t="shared" si="6"/>
        <v>1000</v>
      </c>
      <c r="G29" s="5">
        <v>0.104330508</v>
      </c>
      <c r="I29" s="3">
        <f t="shared" si="7"/>
        <v>0.45811152199139993</v>
      </c>
      <c r="J29" s="5">
        <f t="shared" si="8"/>
        <v>0.85984271231999998</v>
      </c>
      <c r="K29" s="3">
        <f t="shared" si="9"/>
        <v>0.22770121872808366</v>
      </c>
      <c r="L29" s="3">
        <f t="shared" si="10"/>
        <v>1.0592691684910957E-2</v>
      </c>
      <c r="M29" s="6">
        <f t="shared" si="11"/>
        <v>2.2805936469235278E-2</v>
      </c>
      <c r="O29" s="13">
        <v>0</v>
      </c>
      <c r="P29" s="13">
        <v>0</v>
      </c>
      <c r="Q29" s="13">
        <v>700</v>
      </c>
      <c r="R29" s="16">
        <v>100</v>
      </c>
      <c r="S29" s="14">
        <v>0</v>
      </c>
      <c r="T29" s="13">
        <f t="shared" si="13"/>
        <v>2619.4495060583249</v>
      </c>
      <c r="U29" s="13">
        <v>0</v>
      </c>
      <c r="W29" s="13">
        <v>0</v>
      </c>
      <c r="X29" s="16">
        <v>0</v>
      </c>
      <c r="Y29" s="13">
        <f t="shared" si="14"/>
        <v>1059269.1684910955</v>
      </c>
      <c r="Z29" s="13">
        <f t="shared" si="15"/>
        <v>105926.91684910955</v>
      </c>
      <c r="AA29" s="13">
        <f t="shared" si="16"/>
        <v>349944.08008561609</v>
      </c>
      <c r="AB29" s="13">
        <f t="shared" si="17"/>
        <v>0</v>
      </c>
      <c r="AC29" s="13">
        <v>0</v>
      </c>
      <c r="AE29" s="13">
        <v>0</v>
      </c>
      <c r="AF29" s="13">
        <f t="shared" si="0"/>
        <v>1059269.1684910955</v>
      </c>
      <c r="AG29" s="13">
        <f t="shared" si="1"/>
        <v>455870.99693472567</v>
      </c>
      <c r="AI29" s="13">
        <f t="shared" si="18"/>
        <v>0</v>
      </c>
      <c r="AJ29" s="13">
        <f t="shared" si="19"/>
        <v>509526.58152482146</v>
      </c>
      <c r="AK29" s="13">
        <f t="shared" si="23"/>
        <v>208839.75623750399</v>
      </c>
      <c r="AL29" s="13">
        <f t="shared" si="20"/>
        <v>-718366.33776232542</v>
      </c>
      <c r="AN29" s="13">
        <f>-SUM(AL30:$AL$54)/I29</f>
        <v>6311344.0249013389</v>
      </c>
      <c r="AO29" s="13">
        <f t="shared" si="2"/>
        <v>6311344.0249013389</v>
      </c>
      <c r="AQ29" s="13">
        <f t="shared" si="21"/>
        <v>322248.33437314595</v>
      </c>
      <c r="AR29" s="13">
        <f t="shared" si="22"/>
        <v>-1192891.8310526749</v>
      </c>
      <c r="AS29" s="13">
        <f t="shared" si="3"/>
        <v>-1515140.1654258212</v>
      </c>
      <c r="AT29" s="13">
        <f t="shared" si="4"/>
        <v>0</v>
      </c>
    </row>
    <row r="30" spans="2:46">
      <c r="B30" s="3">
        <v>17</v>
      </c>
      <c r="C30" s="2">
        <v>0.05</v>
      </c>
      <c r="D30" s="2">
        <f t="shared" si="5"/>
        <v>4.0000000000000008E-2</v>
      </c>
      <c r="E30" s="13">
        <v>100</v>
      </c>
      <c r="F30" s="13">
        <f t="shared" si="6"/>
        <v>1000</v>
      </c>
      <c r="G30" s="5">
        <v>0.115800313</v>
      </c>
      <c r="I30" s="3">
        <f t="shared" si="7"/>
        <v>0.43629668761085705</v>
      </c>
      <c r="J30" s="5">
        <f t="shared" si="8"/>
        <v>0.84883169951999993</v>
      </c>
      <c r="K30" s="3">
        <f t="shared" si="9"/>
        <v>0.19328001247573448</v>
      </c>
      <c r="L30" s="3">
        <f t="shared" si="10"/>
        <v>9.108048749123349E-3</v>
      </c>
      <c r="M30" s="6">
        <f t="shared" si="11"/>
        <v>2.1486610503680597E-2</v>
      </c>
      <c r="O30" s="13">
        <v>0</v>
      </c>
      <c r="P30" s="13">
        <v>0</v>
      </c>
      <c r="Q30" s="13">
        <v>700</v>
      </c>
      <c r="R30" s="16">
        <v>100</v>
      </c>
      <c r="S30" s="14">
        <v>0</v>
      </c>
      <c r="T30" s="13">
        <f t="shared" si="13"/>
        <v>2750.4219813612413</v>
      </c>
      <c r="U30" s="13">
        <v>0</v>
      </c>
      <c r="W30" s="13">
        <v>0</v>
      </c>
      <c r="X30" s="16">
        <v>0</v>
      </c>
      <c r="Y30" s="13">
        <f t="shared" si="14"/>
        <v>910804.87491233461</v>
      </c>
      <c r="Z30" s="13">
        <f t="shared" si="15"/>
        <v>91080.487491233464</v>
      </c>
      <c r="AA30" s="13">
        <f t="shared" si="16"/>
        <v>336592.89328467631</v>
      </c>
      <c r="AB30" s="13">
        <f t="shared" si="17"/>
        <v>0</v>
      </c>
      <c r="AC30" s="13">
        <v>0</v>
      </c>
      <c r="AE30" s="13">
        <v>0</v>
      </c>
      <c r="AF30" s="13">
        <f t="shared" si="0"/>
        <v>910804.87491233461</v>
      </c>
      <c r="AG30" s="13">
        <f t="shared" si="1"/>
        <v>427673.38077590975</v>
      </c>
      <c r="AI30" s="13">
        <f t="shared" si="18"/>
        <v>0</v>
      </c>
      <c r="AJ30" s="13">
        <f t="shared" si="19"/>
        <v>417250.20748327626</v>
      </c>
      <c r="AK30" s="13">
        <f t="shared" si="23"/>
        <v>186592.47941186622</v>
      </c>
      <c r="AL30" s="13">
        <f t="shared" si="20"/>
        <v>-603842.68689514254</v>
      </c>
      <c r="AN30" s="13">
        <f>-SUM(AL31:$AL$54)/I30</f>
        <v>5242892.7267125463</v>
      </c>
      <c r="AO30" s="13">
        <f t="shared" si="2"/>
        <v>5242892.7267125463</v>
      </c>
      <c r="AQ30" s="13">
        <f t="shared" si="21"/>
        <v>270026.95749945025</v>
      </c>
      <c r="AR30" s="13">
        <f t="shared" si="22"/>
        <v>-1068451.2981887925</v>
      </c>
      <c r="AS30" s="13">
        <f t="shared" si="3"/>
        <v>-1338478.2556882445</v>
      </c>
      <c r="AT30" s="13">
        <f t="shared" si="4"/>
        <v>-1.6880221664905548E-9</v>
      </c>
    </row>
    <row r="31" spans="2:46">
      <c r="B31" s="3">
        <v>18</v>
      </c>
      <c r="C31" s="2">
        <v>0.05</v>
      </c>
      <c r="D31" s="2">
        <f t="shared" si="5"/>
        <v>4.0000000000000008E-2</v>
      </c>
      <c r="E31" s="13">
        <v>100</v>
      </c>
      <c r="F31" s="13">
        <f t="shared" si="6"/>
        <v>1000</v>
      </c>
      <c r="G31" s="5">
        <v>0.128229923</v>
      </c>
      <c r="I31" s="3">
        <f t="shared" si="7"/>
        <v>0.41552065486748291</v>
      </c>
      <c r="J31" s="5">
        <f t="shared" si="8"/>
        <v>0.83689927391999996</v>
      </c>
      <c r="K31" s="3">
        <f t="shared" si="9"/>
        <v>0.16175590210419072</v>
      </c>
      <c r="L31" s="3">
        <f t="shared" si="10"/>
        <v>7.7312004990293809E-3</v>
      </c>
      <c r="M31" s="6">
        <f t="shared" si="11"/>
        <v>1.9912268996751276E-2</v>
      </c>
      <c r="O31" s="13">
        <v>0</v>
      </c>
      <c r="P31" s="13">
        <v>0</v>
      </c>
      <c r="Q31" s="13">
        <v>700</v>
      </c>
      <c r="R31" s="16">
        <v>100</v>
      </c>
      <c r="S31" s="14">
        <v>0</v>
      </c>
      <c r="T31" s="13">
        <f t="shared" si="13"/>
        <v>2887.9430804293033</v>
      </c>
      <c r="U31" s="13">
        <v>0</v>
      </c>
      <c r="W31" s="13">
        <v>0</v>
      </c>
      <c r="X31" s="16">
        <v>0</v>
      </c>
      <c r="Y31" s="13">
        <f t="shared" si="14"/>
        <v>773120.04990293796</v>
      </c>
      <c r="Z31" s="13">
        <f t="shared" si="15"/>
        <v>77312.00499029379</v>
      </c>
      <c r="AA31" s="13">
        <f t="shared" si="16"/>
        <v>319331.06579759304</v>
      </c>
      <c r="AB31" s="13">
        <f t="shared" si="17"/>
        <v>0</v>
      </c>
      <c r="AC31" s="13">
        <v>0</v>
      </c>
      <c r="AE31" s="13">
        <v>0</v>
      </c>
      <c r="AF31" s="13">
        <f t="shared" si="0"/>
        <v>773120.04990293796</v>
      </c>
      <c r="AG31" s="13">
        <f t="shared" si="1"/>
        <v>396643.07078788686</v>
      </c>
      <c r="AI31" s="13">
        <f t="shared" si="18"/>
        <v>0</v>
      </c>
      <c r="AJ31" s="13">
        <f t="shared" si="19"/>
        <v>337309.71689819236</v>
      </c>
      <c r="AK31" s="13">
        <f t="shared" si="23"/>
        <v>164813.38852243213</v>
      </c>
      <c r="AL31" s="13">
        <f t="shared" si="20"/>
        <v>-502123.10542062449</v>
      </c>
      <c r="AN31" s="13">
        <f>-SUM(AL32:$AL$54)/I31</f>
        <v>4296618.2398622008</v>
      </c>
      <c r="AO31" s="13">
        <f t="shared" si="2"/>
        <v>4296618.2398622008</v>
      </c>
      <c r="AQ31" s="13">
        <f t="shared" si="21"/>
        <v>223488.63384048041</v>
      </c>
      <c r="AR31" s="13">
        <f t="shared" si="22"/>
        <v>-946274.48685034551</v>
      </c>
      <c r="AS31" s="13">
        <f t="shared" si="3"/>
        <v>-1169763.1206908249</v>
      </c>
      <c r="AT31" s="13">
        <f t="shared" si="4"/>
        <v>9.8953023552894592E-10</v>
      </c>
    </row>
    <row r="32" spans="2:46">
      <c r="B32" s="3">
        <v>19</v>
      </c>
      <c r="C32" s="2">
        <v>0.05</v>
      </c>
      <c r="D32" s="2">
        <f t="shared" si="5"/>
        <v>4.0000000000000008E-2</v>
      </c>
      <c r="E32" s="13">
        <v>100</v>
      </c>
      <c r="F32" s="13">
        <f t="shared" si="6"/>
        <v>1000</v>
      </c>
      <c r="G32" s="5">
        <v>0.141668927</v>
      </c>
      <c r="I32" s="3">
        <f t="shared" si="7"/>
        <v>0.39573395701665037</v>
      </c>
      <c r="J32" s="5">
        <f t="shared" si="8"/>
        <v>0.82399783007999994</v>
      </c>
      <c r="K32" s="3">
        <f t="shared" si="9"/>
        <v>0.13328651233648606</v>
      </c>
      <c r="L32" s="3">
        <f t="shared" si="10"/>
        <v>6.4702360841676302E-3</v>
      </c>
      <c r="M32" s="6">
        <f t="shared" si="11"/>
        <v>1.8127254898830953E-2</v>
      </c>
      <c r="O32" s="13">
        <v>0</v>
      </c>
      <c r="P32" s="13">
        <v>0</v>
      </c>
      <c r="Q32" s="13">
        <v>700</v>
      </c>
      <c r="R32" s="16">
        <v>100</v>
      </c>
      <c r="S32" s="14">
        <v>0</v>
      </c>
      <c r="T32" s="13">
        <f t="shared" si="13"/>
        <v>3032.3402344507685</v>
      </c>
      <c r="U32" s="13">
        <v>0</v>
      </c>
      <c r="W32" s="13">
        <v>0</v>
      </c>
      <c r="X32" s="16">
        <v>0</v>
      </c>
      <c r="Y32" s="13">
        <f t="shared" si="14"/>
        <v>647023.60841676279</v>
      </c>
      <c r="Z32" s="13">
        <f t="shared" si="15"/>
        <v>64702.360841676287</v>
      </c>
      <c r="AA32" s="13">
        <f t="shared" si="16"/>
        <v>298351.8462971464</v>
      </c>
      <c r="AB32" s="13">
        <f t="shared" si="17"/>
        <v>0</v>
      </c>
      <c r="AC32" s="13">
        <v>0</v>
      </c>
      <c r="AE32" s="13">
        <v>0</v>
      </c>
      <c r="AF32" s="13">
        <f t="shared" si="0"/>
        <v>647023.60841676279</v>
      </c>
      <c r="AG32" s="13">
        <f t="shared" si="1"/>
        <v>363054.20713882271</v>
      </c>
      <c r="AI32" s="13">
        <f t="shared" si="18"/>
        <v>0</v>
      </c>
      <c r="AJ32" s="13">
        <f t="shared" si="19"/>
        <v>268851.67348405509</v>
      </c>
      <c r="AK32" s="13">
        <f t="shared" si="23"/>
        <v>143672.87800258896</v>
      </c>
      <c r="AL32" s="13">
        <f t="shared" si="20"/>
        <v>-412524.55148664408</v>
      </c>
      <c r="AN32" s="13">
        <f>-SUM(AL33:$AL$54)/I32</f>
        <v>3469020.155878888</v>
      </c>
      <c r="AO32" s="13">
        <f t="shared" si="2"/>
        <v>3469020.155878888</v>
      </c>
      <c r="AQ32" s="13">
        <f t="shared" si="21"/>
        <v>182479.73157227191</v>
      </c>
      <c r="AR32" s="13">
        <f t="shared" si="22"/>
        <v>-827598.08398331283</v>
      </c>
      <c r="AS32" s="13">
        <f t="shared" si="3"/>
        <v>-1010077.8155555855</v>
      </c>
      <c r="AT32" s="13">
        <f t="shared" si="4"/>
        <v>-8.149072527885437E-10</v>
      </c>
    </row>
    <row r="33" spans="2:46">
      <c r="B33" s="3">
        <v>20</v>
      </c>
      <c r="C33" s="2">
        <v>0.05</v>
      </c>
      <c r="D33" s="2">
        <f t="shared" si="5"/>
        <v>4.0000000000000008E-2</v>
      </c>
      <c r="E33" s="13">
        <v>100</v>
      </c>
      <c r="F33" s="13">
        <f t="shared" si="6"/>
        <v>1000</v>
      </c>
      <c r="G33" s="5">
        <v>0.15616147899999999</v>
      </c>
      <c r="I33" s="3">
        <f t="shared" si="7"/>
        <v>0.37688948287300034</v>
      </c>
      <c r="J33" s="5">
        <f t="shared" si="8"/>
        <v>0.81008498015999997</v>
      </c>
      <c r="K33" s="3">
        <f t="shared" si="9"/>
        <v>0.1079734017016979</v>
      </c>
      <c r="L33" s="3">
        <f t="shared" si="10"/>
        <v>5.3314604934594431E-3</v>
      </c>
      <c r="M33" s="6">
        <f t="shared" si="11"/>
        <v>1.618683465830233E-2</v>
      </c>
      <c r="O33" s="13">
        <v>0</v>
      </c>
      <c r="P33" s="13">
        <v>0</v>
      </c>
      <c r="Q33" s="13">
        <v>700</v>
      </c>
      <c r="R33" s="16">
        <v>100</v>
      </c>
      <c r="S33" s="14">
        <v>0</v>
      </c>
      <c r="T33" s="13">
        <f t="shared" si="13"/>
        <v>3183.9572461733069</v>
      </c>
      <c r="U33" s="13">
        <v>0</v>
      </c>
      <c r="W33" s="13">
        <v>0</v>
      </c>
      <c r="X33" s="16">
        <v>0</v>
      </c>
      <c r="Y33" s="13">
        <f t="shared" si="14"/>
        <v>533146.04934594419</v>
      </c>
      <c r="Z33" s="13">
        <f t="shared" si="15"/>
        <v>53314.604934594419</v>
      </c>
      <c r="AA33" s="13">
        <f t="shared" si="16"/>
        <v>274053.32709499134</v>
      </c>
      <c r="AB33" s="13">
        <f t="shared" si="17"/>
        <v>0</v>
      </c>
      <c r="AC33" s="13">
        <v>0</v>
      </c>
      <c r="AE33" s="13">
        <v>0</v>
      </c>
      <c r="AF33" s="13">
        <f t="shared" si="0"/>
        <v>533146.04934594419</v>
      </c>
      <c r="AG33" s="13">
        <f t="shared" si="1"/>
        <v>327367.93202958576</v>
      </c>
      <c r="AI33" s="13">
        <f t="shared" si="18"/>
        <v>0</v>
      </c>
      <c r="AJ33" s="13">
        <f t="shared" si="19"/>
        <v>210983.99577546483</v>
      </c>
      <c r="AK33" s="13">
        <f t="shared" si="23"/>
        <v>123381.5306118341</v>
      </c>
      <c r="AL33" s="13">
        <f t="shared" si="20"/>
        <v>-334365.52638729895</v>
      </c>
      <c r="AN33" s="13">
        <f>-SUM(AL34:$AL$54)/I33</f>
        <v>2755299.879830007</v>
      </c>
      <c r="AO33" s="13">
        <f t="shared" si="2"/>
        <v>2755299.879830007</v>
      </c>
      <c r="AQ33" s="13">
        <f t="shared" si="21"/>
        <v>146793.70532664721</v>
      </c>
      <c r="AR33" s="13">
        <f t="shared" si="22"/>
        <v>-713720.276048881</v>
      </c>
      <c r="AS33" s="13">
        <f t="shared" si="3"/>
        <v>-860513.9813755299</v>
      </c>
      <c r="AT33" s="13">
        <f t="shared" si="4"/>
        <v>-1.6880221664905548E-9</v>
      </c>
    </row>
    <row r="34" spans="2:46">
      <c r="B34" s="3">
        <v>21</v>
      </c>
      <c r="C34" s="2">
        <v>0.05</v>
      </c>
      <c r="D34" s="2">
        <f t="shared" si="5"/>
        <v>4.0000000000000008E-2</v>
      </c>
      <c r="E34" s="13">
        <v>100</v>
      </c>
      <c r="F34" s="13">
        <f t="shared" si="6"/>
        <v>1000</v>
      </c>
      <c r="G34" s="5">
        <v>0.17176128099999999</v>
      </c>
      <c r="I34" s="3">
        <f t="shared" si="7"/>
        <v>0.35894236464095269</v>
      </c>
      <c r="J34" s="5">
        <f t="shared" si="8"/>
        <v>0.79510917023999994</v>
      </c>
      <c r="K34" s="3">
        <f t="shared" si="9"/>
        <v>8.5850641835027219E-2</v>
      </c>
      <c r="L34" s="3">
        <f t="shared" si="10"/>
        <v>4.3189360680679174E-3</v>
      </c>
      <c r="M34" s="6">
        <f t="shared" si="11"/>
        <v>1.4155983567606206E-2</v>
      </c>
      <c r="O34" s="13">
        <v>0</v>
      </c>
      <c r="P34" s="13">
        <v>0</v>
      </c>
      <c r="Q34" s="13">
        <v>700</v>
      </c>
      <c r="R34" s="16">
        <v>100</v>
      </c>
      <c r="S34" s="14">
        <v>0</v>
      </c>
      <c r="T34" s="13">
        <f t="shared" si="13"/>
        <v>3343.1551084819725</v>
      </c>
      <c r="U34" s="13">
        <v>0</v>
      </c>
      <c r="W34" s="13">
        <v>0</v>
      </c>
      <c r="X34" s="16">
        <v>0</v>
      </c>
      <c r="Y34" s="13">
        <f t="shared" si="14"/>
        <v>431893.60680679162</v>
      </c>
      <c r="Z34" s="13">
        <f t="shared" si="15"/>
        <v>43189.360680679165</v>
      </c>
      <c r="AA34" s="13">
        <f t="shared" si="16"/>
        <v>247058.0878351914</v>
      </c>
      <c r="AB34" s="13">
        <f t="shared" si="17"/>
        <v>0</v>
      </c>
      <c r="AC34" s="13">
        <v>0</v>
      </c>
      <c r="AE34" s="13">
        <v>0</v>
      </c>
      <c r="AF34" s="13">
        <f t="shared" si="0"/>
        <v>431893.60680679162</v>
      </c>
      <c r="AG34" s="13">
        <f t="shared" si="1"/>
        <v>290247.44851587055</v>
      </c>
      <c r="AI34" s="13">
        <f t="shared" si="18"/>
        <v>0</v>
      </c>
      <c r="AJ34" s="13">
        <f t="shared" si="19"/>
        <v>162776.15812556664</v>
      </c>
      <c r="AK34" s="13">
        <f t="shared" si="23"/>
        <v>104182.10550128976</v>
      </c>
      <c r="AL34" s="13">
        <f t="shared" si="20"/>
        <v>-266958.26362685638</v>
      </c>
      <c r="AN34" s="13">
        <f>-SUM(AL35:$AL$54)/I34</f>
        <v>2149329.1381585058</v>
      </c>
      <c r="AO34" s="13">
        <f t="shared" si="2"/>
        <v>2149329.1381585058</v>
      </c>
      <c r="AQ34" s="13">
        <f t="shared" si="21"/>
        <v>116170.31365116076</v>
      </c>
      <c r="AR34" s="13">
        <f t="shared" si="22"/>
        <v>-605970.74167150119</v>
      </c>
      <c r="AS34" s="13">
        <f t="shared" si="3"/>
        <v>-722141.05532266223</v>
      </c>
      <c r="AT34" s="13">
        <f t="shared" si="4"/>
        <v>-2.7648638933897018E-10</v>
      </c>
    </row>
    <row r="35" spans="2:46">
      <c r="B35" s="3">
        <v>22</v>
      </c>
      <c r="C35" s="2">
        <v>0.05</v>
      </c>
      <c r="D35" s="2">
        <f t="shared" si="5"/>
        <v>4.0000000000000008E-2</v>
      </c>
      <c r="E35" s="13">
        <v>100</v>
      </c>
      <c r="F35" s="13">
        <f t="shared" si="6"/>
        <v>1000</v>
      </c>
      <c r="G35" s="5">
        <v>0.18850145700000001</v>
      </c>
      <c r="I35" s="3">
        <f t="shared" si="7"/>
        <v>0.34184987108662163</v>
      </c>
      <c r="J35" s="5">
        <f t="shared" si="8"/>
        <v>0.77903860128000002</v>
      </c>
      <c r="K35" s="3">
        <f t="shared" si="9"/>
        <v>6.6880963934149856E-2</v>
      </c>
      <c r="L35" s="3">
        <f t="shared" si="10"/>
        <v>3.4340256734010895E-3</v>
      </c>
      <c r="M35" s="6">
        <f t="shared" si="11"/>
        <v>1.2102872781265633E-2</v>
      </c>
      <c r="O35" s="13">
        <v>0</v>
      </c>
      <c r="P35" s="13">
        <v>0</v>
      </c>
      <c r="Q35" s="13">
        <v>700</v>
      </c>
      <c r="R35" s="16">
        <v>100</v>
      </c>
      <c r="S35" s="14">
        <v>0</v>
      </c>
      <c r="T35" s="13">
        <f t="shared" si="13"/>
        <v>3510.3128639060715</v>
      </c>
      <c r="U35" s="13">
        <v>0</v>
      </c>
      <c r="W35" s="13">
        <v>0</v>
      </c>
      <c r="X35" s="16">
        <v>0</v>
      </c>
      <c r="Y35" s="13">
        <f t="shared" si="14"/>
        <v>343402.56734010886</v>
      </c>
      <c r="Z35" s="13">
        <f t="shared" si="15"/>
        <v>34340.256734010887</v>
      </c>
      <c r="AA35" s="13">
        <f t="shared" si="16"/>
        <v>218157.49804247581</v>
      </c>
      <c r="AB35" s="13">
        <f t="shared" si="17"/>
        <v>0</v>
      </c>
      <c r="AC35" s="13">
        <v>0</v>
      </c>
      <c r="AE35" s="13">
        <v>0</v>
      </c>
      <c r="AF35" s="13">
        <f t="shared" si="0"/>
        <v>343402.56734010886</v>
      </c>
      <c r="AG35" s="13">
        <f t="shared" si="1"/>
        <v>252497.75477648669</v>
      </c>
      <c r="AI35" s="13">
        <f t="shared" si="18"/>
        <v>0</v>
      </c>
      <c r="AJ35" s="13">
        <f t="shared" si="19"/>
        <v>123261.72954483266</v>
      </c>
      <c r="AK35" s="13">
        <f t="shared" si="23"/>
        <v>86316.324920003375</v>
      </c>
      <c r="AL35" s="13">
        <f t="shared" si="20"/>
        <v>-209578.05446483602</v>
      </c>
      <c r="AN35" s="13">
        <f>-SUM(AL36:$AL$54)/I35</f>
        <v>1643725.1445828299</v>
      </c>
      <c r="AO35" s="13">
        <f t="shared" si="2"/>
        <v>1643725.1445828299</v>
      </c>
      <c r="AQ35" s="13">
        <f t="shared" si="21"/>
        <v>90296.328540919858</v>
      </c>
      <c r="AR35" s="13">
        <f t="shared" si="22"/>
        <v>-505603.99357567588</v>
      </c>
      <c r="AS35" s="13">
        <f t="shared" si="3"/>
        <v>-595900.32211659558</v>
      </c>
      <c r="AT35" s="13">
        <f t="shared" si="4"/>
        <v>1.6007106751203537E-10</v>
      </c>
    </row>
    <row r="36" spans="2:46">
      <c r="B36" s="3">
        <v>23</v>
      </c>
      <c r="C36" s="2">
        <v>0.05</v>
      </c>
      <c r="D36" s="2">
        <f t="shared" si="5"/>
        <v>4.0000000000000008E-2</v>
      </c>
      <c r="E36" s="13">
        <v>100</v>
      </c>
      <c r="F36" s="13">
        <f t="shared" si="6"/>
        <v>1000</v>
      </c>
      <c r="G36" s="5">
        <v>0.206433635</v>
      </c>
      <c r="I36" s="3">
        <f t="shared" si="7"/>
        <v>0.32557130579678251</v>
      </c>
      <c r="J36" s="5">
        <f t="shared" si="8"/>
        <v>0.76182371039999996</v>
      </c>
      <c r="K36" s="3">
        <f t="shared" si="9"/>
        <v>5.0951504099442622E-2</v>
      </c>
      <c r="L36" s="3">
        <f t="shared" si="10"/>
        <v>2.6752385573659949E-3</v>
      </c>
      <c r="M36" s="6">
        <f t="shared" si="11"/>
        <v>1.0097380031966727E-2</v>
      </c>
      <c r="O36" s="13">
        <v>0</v>
      </c>
      <c r="P36" s="13">
        <v>0</v>
      </c>
      <c r="Q36" s="13">
        <v>700</v>
      </c>
      <c r="R36" s="16">
        <v>100</v>
      </c>
      <c r="S36" s="14">
        <v>0</v>
      </c>
      <c r="T36" s="13">
        <f t="shared" si="13"/>
        <v>3685.8285071013752</v>
      </c>
      <c r="U36" s="13">
        <v>0</v>
      </c>
      <c r="W36" s="13">
        <v>0</v>
      </c>
      <c r="X36" s="16">
        <v>0</v>
      </c>
      <c r="Y36" s="13">
        <f t="shared" si="14"/>
        <v>267523.85573659942</v>
      </c>
      <c r="Z36" s="13">
        <f t="shared" si="15"/>
        <v>26752.385573659943</v>
      </c>
      <c r="AA36" s="13">
        <f t="shared" si="16"/>
        <v>188310.72682758202</v>
      </c>
      <c r="AB36" s="13">
        <f t="shared" si="17"/>
        <v>0</v>
      </c>
      <c r="AC36" s="13">
        <v>0</v>
      </c>
      <c r="AE36" s="13">
        <v>0</v>
      </c>
      <c r="AF36" s="13">
        <f t="shared" si="0"/>
        <v>267523.85573659942</v>
      </c>
      <c r="AG36" s="13">
        <f t="shared" si="1"/>
        <v>215063.11240124196</v>
      </c>
      <c r="AI36" s="13">
        <f t="shared" si="18"/>
        <v>0</v>
      </c>
      <c r="AJ36" s="13">
        <f t="shared" si="19"/>
        <v>91452.995596152468</v>
      </c>
      <c r="AK36" s="13">
        <f t="shared" si="23"/>
        <v>70018.378333192552</v>
      </c>
      <c r="AL36" s="13">
        <f t="shared" si="20"/>
        <v>-161471.37392934502</v>
      </c>
      <c r="AN36" s="13">
        <f>-SUM(AL37:$AL$54)/I36</f>
        <v>1229948.2408872996</v>
      </c>
      <c r="AO36" s="13">
        <f t="shared" si="2"/>
        <v>1229948.2408872996</v>
      </c>
      <c r="AQ36" s="13">
        <f t="shared" si="21"/>
        <v>68810.06444231153</v>
      </c>
      <c r="AR36" s="13">
        <f t="shared" si="22"/>
        <v>-413776.90369553026</v>
      </c>
      <c r="AS36" s="13">
        <f t="shared" si="3"/>
        <v>-482586.96813784138</v>
      </c>
      <c r="AT36" s="13">
        <f t="shared" si="4"/>
        <v>4.0745362639427185E-10</v>
      </c>
    </row>
    <row r="37" spans="2:46">
      <c r="B37" s="3">
        <v>24</v>
      </c>
      <c r="C37" s="2">
        <v>0.05</v>
      </c>
      <c r="D37" s="2">
        <f t="shared" si="5"/>
        <v>4.0000000000000008E-2</v>
      </c>
      <c r="E37" s="13">
        <v>100</v>
      </c>
      <c r="F37" s="13">
        <f t="shared" si="6"/>
        <v>1000</v>
      </c>
      <c r="G37" s="5">
        <v>0.22558937500000001</v>
      </c>
      <c r="I37" s="3">
        <f t="shared" si="7"/>
        <v>0.31006791028265002</v>
      </c>
      <c r="J37" s="5">
        <f t="shared" si="8"/>
        <v>0.74343420000000004</v>
      </c>
      <c r="K37" s="3">
        <f t="shared" si="9"/>
        <v>3.7879090688965847E-2</v>
      </c>
      <c r="L37" s="3">
        <f t="shared" si="10"/>
        <v>2.0380601639777055E-3</v>
      </c>
      <c r="M37" s="6">
        <f t="shared" si="11"/>
        <v>8.2033155783284399E-3</v>
      </c>
      <c r="O37" s="13">
        <v>0</v>
      </c>
      <c r="P37" s="13">
        <v>0</v>
      </c>
      <c r="Q37" s="13">
        <v>700</v>
      </c>
      <c r="R37" s="16">
        <v>100</v>
      </c>
      <c r="S37" s="14">
        <v>0</v>
      </c>
      <c r="T37" s="13">
        <f t="shared" si="13"/>
        <v>3870.1199324564441</v>
      </c>
      <c r="U37" s="13">
        <v>0</v>
      </c>
      <c r="W37" s="13">
        <v>0</v>
      </c>
      <c r="X37" s="16">
        <v>0</v>
      </c>
      <c r="Y37" s="13">
        <f t="shared" si="14"/>
        <v>203806.01639777049</v>
      </c>
      <c r="Z37" s="13">
        <f t="shared" si="15"/>
        <v>20380.601639777047</v>
      </c>
      <c r="AA37" s="13">
        <f t="shared" si="16"/>
        <v>158541.40958429972</v>
      </c>
      <c r="AB37" s="13">
        <f t="shared" si="17"/>
        <v>0</v>
      </c>
      <c r="AC37" s="13">
        <v>0</v>
      </c>
      <c r="AE37" s="13">
        <v>0</v>
      </c>
      <c r="AF37" s="13">
        <f t="shared" si="0"/>
        <v>203806.01639777049</v>
      </c>
      <c r="AG37" s="13">
        <f t="shared" si="1"/>
        <v>178922.01122407676</v>
      </c>
      <c r="AI37" s="13">
        <f t="shared" si="18"/>
        <v>0</v>
      </c>
      <c r="AJ37" s="13">
        <f t="shared" si="19"/>
        <v>66353.39088786261</v>
      </c>
      <c r="AK37" s="13">
        <f t="shared" si="23"/>
        <v>55477.974123818334</v>
      </c>
      <c r="AL37" s="13">
        <f t="shared" si="20"/>
        <v>-121831.36501168094</v>
      </c>
      <c r="AN37" s="13">
        <f>-SUM(AL38:$AL$54)/I37</f>
        <v>898527.32448992901</v>
      </c>
      <c r="AO37" s="13">
        <f t="shared" si="2"/>
        <v>898527.32448992901</v>
      </c>
      <c r="AQ37" s="13">
        <f t="shared" si="21"/>
        <v>51307.111224476459</v>
      </c>
      <c r="AR37" s="13">
        <f t="shared" si="22"/>
        <v>-331420.91639737063</v>
      </c>
      <c r="AS37" s="13">
        <f t="shared" si="3"/>
        <v>-382728.02762184723</v>
      </c>
      <c r="AT37" s="13">
        <f t="shared" si="4"/>
        <v>-1.3824319466948509E-10</v>
      </c>
    </row>
    <row r="38" spans="2:46">
      <c r="B38" s="3">
        <v>25</v>
      </c>
      <c r="C38" s="2">
        <v>0.05</v>
      </c>
      <c r="D38" s="2">
        <f t="shared" si="5"/>
        <v>4.0000000000000008E-2</v>
      </c>
      <c r="E38" s="13">
        <v>100</v>
      </c>
      <c r="F38" s="13">
        <f t="shared" si="6"/>
        <v>1000</v>
      </c>
      <c r="G38" s="5">
        <v>0.245996671</v>
      </c>
      <c r="I38" s="3">
        <f t="shared" si="7"/>
        <v>0.29530277169776192</v>
      </c>
      <c r="J38" s="5">
        <f t="shared" si="8"/>
        <v>0.72384319584000001</v>
      </c>
      <c r="K38" s="3">
        <f>J38*K37</f>
        <v>2.7418522059814227E-2</v>
      </c>
      <c r="L38" s="3">
        <f t="shared" si="10"/>
        <v>1.5151636275586341E-3</v>
      </c>
      <c r="M38" s="6">
        <f t="shared" si="11"/>
        <v>6.4750705444361874E-3</v>
      </c>
      <c r="O38" s="13">
        <v>0</v>
      </c>
      <c r="P38" s="13">
        <v>0</v>
      </c>
      <c r="Q38" s="13">
        <v>700</v>
      </c>
      <c r="R38" s="16">
        <v>100</v>
      </c>
      <c r="S38" s="14">
        <v>0</v>
      </c>
      <c r="T38" s="13">
        <f t="shared" si="13"/>
        <v>4063.6259290792664</v>
      </c>
      <c r="U38" s="13">
        <v>0</v>
      </c>
      <c r="W38" s="13">
        <v>0</v>
      </c>
      <c r="X38" s="16">
        <v>0</v>
      </c>
      <c r="Y38" s="13">
        <f t="shared" si="14"/>
        <v>151516.36275586337</v>
      </c>
      <c r="Z38" s="13">
        <f t="shared" si="15"/>
        <v>15151.636275586339</v>
      </c>
      <c r="AA38" s="13">
        <f t="shared" si="16"/>
        <v>129877.29104293344</v>
      </c>
      <c r="AB38" s="13">
        <f t="shared" si="17"/>
        <v>0</v>
      </c>
      <c r="AC38" s="13">
        <v>0</v>
      </c>
      <c r="AE38" s="13">
        <v>0</v>
      </c>
      <c r="AF38" s="13">
        <f t="shared" si="0"/>
        <v>151516.36275586337</v>
      </c>
      <c r="AG38" s="13">
        <f t="shared" si="1"/>
        <v>145028.9273185198</v>
      </c>
      <c r="AI38" s="13">
        <f t="shared" si="18"/>
        <v>0</v>
      </c>
      <c r="AJ38" s="13">
        <f t="shared" si="19"/>
        <v>46980.361973338499</v>
      </c>
      <c r="AK38" s="13">
        <f t="shared" si="23"/>
        <v>42827.444213512157</v>
      </c>
      <c r="AL38" s="13">
        <f t="shared" si="20"/>
        <v>-89807.806186850648</v>
      </c>
      <c r="AN38" s="13">
        <f>-SUM(AL39:$AL$54)/I38</f>
        <v>639332.58250224893</v>
      </c>
      <c r="AO38" s="13">
        <f t="shared" si="2"/>
        <v>639332.58250224893</v>
      </c>
      <c r="AQ38" s="13">
        <f t="shared" si="21"/>
        <v>37350.548086703282</v>
      </c>
      <c r="AR38" s="13">
        <f t="shared" si="22"/>
        <v>-259194.74198768009</v>
      </c>
      <c r="AS38" s="13">
        <f t="shared" si="3"/>
        <v>-296545.29007438314</v>
      </c>
      <c r="AT38" s="13">
        <f t="shared" si="4"/>
        <v>2.255546860396862E-10</v>
      </c>
    </row>
    <row r="39" spans="2:46">
      <c r="B39" s="3">
        <v>26</v>
      </c>
      <c r="C39" s="2">
        <v>0.05</v>
      </c>
      <c r="D39" s="2">
        <f t="shared" si="5"/>
        <v>4.0000000000000008E-2</v>
      </c>
      <c r="E39" s="13">
        <v>100</v>
      </c>
      <c r="F39" s="13">
        <f t="shared" si="6"/>
        <v>1000</v>
      </c>
      <c r="G39" s="5">
        <v>0.26767146200000003</v>
      </c>
      <c r="I39" s="3">
        <f t="shared" si="7"/>
        <v>0.28124073495024943</v>
      </c>
      <c r="J39" s="5">
        <f t="shared" si="8"/>
        <v>0.70303539647999991</v>
      </c>
      <c r="K39" s="3">
        <f t="shared" si="9"/>
        <v>1.9276191527217119E-2</v>
      </c>
      <c r="L39" s="3">
        <f t="shared" si="10"/>
        <v>1.0967408823925693E-3</v>
      </c>
      <c r="M39" s="6">
        <f t="shared" si="11"/>
        <v>4.953298913166931E-3</v>
      </c>
      <c r="O39" s="13">
        <v>0</v>
      </c>
      <c r="P39" s="13">
        <v>0</v>
      </c>
      <c r="Q39" s="13">
        <v>700</v>
      </c>
      <c r="R39" s="16">
        <v>100</v>
      </c>
      <c r="S39" s="14">
        <v>0</v>
      </c>
      <c r="T39" s="13">
        <f t="shared" si="13"/>
        <v>4266.8072255332299</v>
      </c>
      <c r="U39" s="13">
        <v>0</v>
      </c>
      <c r="W39" s="13">
        <v>0</v>
      </c>
      <c r="X39" s="16">
        <v>0</v>
      </c>
      <c r="Y39" s="13">
        <f t="shared" si="14"/>
        <v>109674.0882392569</v>
      </c>
      <c r="Z39" s="13">
        <f t="shared" si="15"/>
        <v>10967.408823925691</v>
      </c>
      <c r="AA39" s="13">
        <f t="shared" si="16"/>
        <v>103257.41405782745</v>
      </c>
      <c r="AB39" s="13">
        <f t="shared" si="17"/>
        <v>0</v>
      </c>
      <c r="AC39" s="13">
        <v>0</v>
      </c>
      <c r="AE39" s="13">
        <v>0</v>
      </c>
      <c r="AF39" s="13">
        <f t="shared" si="0"/>
        <v>109674.0882392569</v>
      </c>
      <c r="AG39" s="13">
        <f t="shared" si="1"/>
        <v>114224.82288175315</v>
      </c>
      <c r="AI39" s="13">
        <f t="shared" si="18"/>
        <v>0</v>
      </c>
      <c r="AJ39" s="13">
        <f t="shared" si="19"/>
        <v>32387.062240477477</v>
      </c>
      <c r="AK39" s="13">
        <f t="shared" si="23"/>
        <v>32124.673136826324</v>
      </c>
      <c r="AL39" s="13">
        <f t="shared" si="20"/>
        <v>-64511.735377303805</v>
      </c>
      <c r="AN39" s="13">
        <f>-SUM(AL40:$AL$54)/I39</f>
        <v>441916.59609438857</v>
      </c>
      <c r="AO39" s="13">
        <f t="shared" si="2"/>
        <v>441916.59609438857</v>
      </c>
      <c r="AQ39" s="13">
        <f t="shared" si="21"/>
        <v>26482.924713149605</v>
      </c>
      <c r="AR39" s="13">
        <f t="shared" si="22"/>
        <v>-197415.98640786036</v>
      </c>
      <c r="AS39" s="13">
        <f t="shared" si="3"/>
        <v>-223898.91112101005</v>
      </c>
      <c r="AT39" s="13">
        <f t="shared" si="4"/>
        <v>-9.0949470177292824E-11</v>
      </c>
    </row>
    <row r="40" spans="2:46">
      <c r="B40" s="3">
        <v>27</v>
      </c>
      <c r="C40" s="2">
        <v>0.05</v>
      </c>
      <c r="D40" s="2">
        <f t="shared" si="5"/>
        <v>4.0000000000000008E-2</v>
      </c>
      <c r="E40" s="13">
        <v>100</v>
      </c>
      <c r="F40" s="13">
        <f t="shared" si="6"/>
        <v>1000</v>
      </c>
      <c r="G40" s="5">
        <v>0.29062636400000003</v>
      </c>
      <c r="I40" s="3">
        <f t="shared" si="7"/>
        <v>0.26784831900023753</v>
      </c>
      <c r="J40" s="5">
        <f t="shared" si="8"/>
        <v>0.68099869055999995</v>
      </c>
      <c r="K40" s="3">
        <f t="shared" si="9"/>
        <v>1.3127061189018624E-2</v>
      </c>
      <c r="L40" s="3">
        <f t="shared" si="10"/>
        <v>7.7104766108868495E-4</v>
      </c>
      <c r="M40" s="6">
        <f t="shared" si="11"/>
        <v>3.6624672608351998E-3</v>
      </c>
      <c r="O40" s="13">
        <v>0</v>
      </c>
      <c r="P40" s="13">
        <v>0</v>
      </c>
      <c r="Q40" s="13">
        <v>700</v>
      </c>
      <c r="R40" s="16">
        <v>100</v>
      </c>
      <c r="S40" s="14">
        <v>0</v>
      </c>
      <c r="T40" s="13">
        <f t="shared" si="13"/>
        <v>4480.1475868098914</v>
      </c>
      <c r="U40" s="13">
        <v>0</v>
      </c>
      <c r="W40" s="13">
        <v>0</v>
      </c>
      <c r="X40" s="16">
        <v>0</v>
      </c>
      <c r="Y40" s="13">
        <f t="shared" si="14"/>
        <v>77104.766108868469</v>
      </c>
      <c r="Z40" s="13">
        <f t="shared" si="15"/>
        <v>7710.4766108868471</v>
      </c>
      <c r="AA40" s="13">
        <f t="shared" si="16"/>
        <v>79451.204714171748</v>
      </c>
      <c r="AB40" s="13">
        <f t="shared" si="17"/>
        <v>0</v>
      </c>
      <c r="AC40" s="13">
        <v>0</v>
      </c>
      <c r="AE40" s="13">
        <v>0</v>
      </c>
      <c r="AF40" s="13">
        <f t="shared" si="0"/>
        <v>77104.766108868469</v>
      </c>
      <c r="AG40" s="13">
        <f t="shared" si="1"/>
        <v>87161.681325058598</v>
      </c>
      <c r="AI40" s="13">
        <f t="shared" si="18"/>
        <v>0</v>
      </c>
      <c r="AJ40" s="13">
        <f t="shared" si="19"/>
        <v>21685.001088625253</v>
      </c>
      <c r="AK40" s="13">
        <f t="shared" si="23"/>
        <v>23346.109824151343</v>
      </c>
      <c r="AL40" s="13">
        <f t="shared" si="20"/>
        <v>-45031.110912776596</v>
      </c>
      <c r="AN40" s="13">
        <f>-SUM(AL41:$AL$54)/I40</f>
        <v>295890.74015973747</v>
      </c>
      <c r="AO40" s="13">
        <f t="shared" si="2"/>
        <v>295890.74015973747</v>
      </c>
      <c r="AQ40" s="13">
        <f t="shared" si="21"/>
        <v>18240.591499276004</v>
      </c>
      <c r="AR40" s="13">
        <f t="shared" si="22"/>
        <v>-146025.8559346511</v>
      </c>
      <c r="AS40" s="13">
        <f t="shared" si="3"/>
        <v>-164266.44743392707</v>
      </c>
      <c r="AT40" s="13">
        <f t="shared" si="4"/>
        <v>4.0017766878008842E-11</v>
      </c>
    </row>
    <row r="41" spans="2:46">
      <c r="B41" s="3">
        <v>28</v>
      </c>
      <c r="C41" s="2">
        <v>0.05</v>
      </c>
      <c r="D41" s="2">
        <f t="shared" si="5"/>
        <v>4.0000000000000008E-2</v>
      </c>
      <c r="E41" s="13">
        <v>100</v>
      </c>
      <c r="F41" s="13">
        <f t="shared" si="6"/>
        <v>1000</v>
      </c>
      <c r="G41" s="5">
        <v>0.31486094399999998</v>
      </c>
      <c r="I41" s="3">
        <f t="shared" si="7"/>
        <v>0.25509363714308336</v>
      </c>
      <c r="J41" s="5">
        <f t="shared" si="8"/>
        <v>0.65773349376000001</v>
      </c>
      <c r="K41" s="3">
        <f t="shared" si="9"/>
        <v>8.6341078186545194E-3</v>
      </c>
      <c r="L41" s="3">
        <f t="shared" si="10"/>
        <v>5.2508244756074504E-4</v>
      </c>
      <c r="M41" s="6">
        <f t="shared" si="11"/>
        <v>2.6098016048441688E-3</v>
      </c>
      <c r="O41" s="13">
        <v>0</v>
      </c>
      <c r="P41" s="13">
        <v>0</v>
      </c>
      <c r="Q41" s="13">
        <v>700</v>
      </c>
      <c r="R41" s="16">
        <v>100</v>
      </c>
      <c r="S41" s="14">
        <v>0</v>
      </c>
      <c r="T41" s="13">
        <f t="shared" si="13"/>
        <v>4704.1549661503859</v>
      </c>
      <c r="U41" s="13">
        <v>0</v>
      </c>
      <c r="W41" s="13">
        <v>0</v>
      </c>
      <c r="X41" s="16">
        <v>0</v>
      </c>
      <c r="Y41" s="13">
        <f t="shared" si="14"/>
        <v>52508.244756074499</v>
      </c>
      <c r="Z41" s="13">
        <f t="shared" si="15"/>
        <v>5250.82447560745</v>
      </c>
      <c r="AA41" s="13">
        <f t="shared" si="16"/>
        <v>58987.921533704895</v>
      </c>
      <c r="AB41" s="13">
        <f t="shared" si="17"/>
        <v>0</v>
      </c>
      <c r="AC41" s="13">
        <v>0</v>
      </c>
      <c r="AE41" s="13">
        <v>0</v>
      </c>
      <c r="AF41" s="13">
        <f t="shared" si="0"/>
        <v>52508.244756074499</v>
      </c>
      <c r="AG41" s="13">
        <f t="shared" si="1"/>
        <v>64238.746009312345</v>
      </c>
      <c r="AI41" s="13">
        <f t="shared" si="18"/>
        <v>0</v>
      </c>
      <c r="AJ41" s="13">
        <f t="shared" si="19"/>
        <v>14064.245091567593</v>
      </c>
      <c r="AK41" s="13">
        <f t="shared" si="23"/>
        <v>16386.895365026219</v>
      </c>
      <c r="AL41" s="13">
        <f t="shared" si="20"/>
        <v>-30451.140456593814</v>
      </c>
      <c r="AN41" s="13">
        <f>-SUM(AL42:$AL$54)/I41</f>
        <v>191312.87416453371</v>
      </c>
      <c r="AO41" s="13">
        <f t="shared" si="2"/>
        <v>191312.87416453371</v>
      </c>
      <c r="AQ41" s="13">
        <f t="shared" si="21"/>
        <v>12169.124770183149</v>
      </c>
      <c r="AR41" s="13">
        <f t="shared" si="22"/>
        <v>-104577.86599520376</v>
      </c>
      <c r="AS41" s="13">
        <f t="shared" si="3"/>
        <v>-116746.99076538684</v>
      </c>
      <c r="AT41" s="13">
        <f t="shared" si="4"/>
        <v>6.184563972055912E-11</v>
      </c>
    </row>
    <row r="42" spans="2:46">
      <c r="B42" s="3">
        <v>29</v>
      </c>
      <c r="C42" s="2">
        <v>0.05</v>
      </c>
      <c r="D42" s="2">
        <f t="shared" si="5"/>
        <v>4.0000000000000008E-2</v>
      </c>
      <c r="E42" s="13">
        <v>100</v>
      </c>
      <c r="F42" s="13">
        <f t="shared" si="6"/>
        <v>1000</v>
      </c>
      <c r="G42" s="5">
        <v>0.340348176</v>
      </c>
      <c r="I42" s="3">
        <f t="shared" si="7"/>
        <v>0.2429463210886508</v>
      </c>
      <c r="J42" s="5">
        <f t="shared" si="8"/>
        <v>0.63326575103999994</v>
      </c>
      <c r="K42" s="3">
        <f t="shared" si="9"/>
        <v>5.4676847723405895E-3</v>
      </c>
      <c r="L42" s="3">
        <f t="shared" si="10"/>
        <v>3.4536431274618086E-4</v>
      </c>
      <c r="M42" s="6">
        <f t="shared" si="11"/>
        <v>1.7864798776407308E-3</v>
      </c>
      <c r="O42" s="13">
        <v>0</v>
      </c>
      <c r="P42" s="13">
        <v>0</v>
      </c>
      <c r="Q42" s="13">
        <v>700</v>
      </c>
      <c r="R42" s="16">
        <v>100</v>
      </c>
      <c r="S42" s="14">
        <v>0</v>
      </c>
      <c r="T42" s="13">
        <f t="shared" si="13"/>
        <v>4939.362714457905</v>
      </c>
      <c r="U42" s="13">
        <v>0</v>
      </c>
      <c r="W42" s="13">
        <v>0</v>
      </c>
      <c r="X42" s="16">
        <v>0</v>
      </c>
      <c r="Y42" s="13">
        <f t="shared" si="14"/>
        <v>34536.431274618073</v>
      </c>
      <c r="Z42" s="13">
        <f t="shared" si="15"/>
        <v>3453.6431274618076</v>
      </c>
      <c r="AA42" s="13">
        <f t="shared" si="16"/>
        <v>42119.806828123248</v>
      </c>
      <c r="AB42" s="13">
        <f t="shared" si="17"/>
        <v>0</v>
      </c>
      <c r="AC42" s="13">
        <v>0</v>
      </c>
      <c r="AE42" s="13">
        <v>0</v>
      </c>
      <c r="AF42" s="13">
        <f t="shared" si="0"/>
        <v>34536.431274618073</v>
      </c>
      <c r="AG42" s="13">
        <f t="shared" si="1"/>
        <v>45573.449955585056</v>
      </c>
      <c r="AI42" s="13">
        <f t="shared" si="18"/>
        <v>0</v>
      </c>
      <c r="AJ42" s="13">
        <f t="shared" si="19"/>
        <v>8810.0238677844591</v>
      </c>
      <c r="AK42" s="13">
        <f t="shared" si="23"/>
        <v>11071.902006027125</v>
      </c>
      <c r="AL42" s="13">
        <f t="shared" si="20"/>
        <v>-19881.925873811582</v>
      </c>
      <c r="AN42" s="13">
        <f>-SUM(AL43:$AL$54)/I42</f>
        <v>119041.81507882637</v>
      </c>
      <c r="AO42" s="13">
        <f t="shared" si="2"/>
        <v>119041.81507882637</v>
      </c>
      <c r="AQ42" s="13">
        <f t="shared" si="21"/>
        <v>7838.8221444957817</v>
      </c>
      <c r="AR42" s="13">
        <f t="shared" si="22"/>
        <v>-72271.05908570734</v>
      </c>
      <c r="AS42" s="13">
        <f t="shared" si="3"/>
        <v>-80109.881230203129</v>
      </c>
      <c r="AT42" s="13">
        <f t="shared" si="4"/>
        <v>-7.2759576141834259E-12</v>
      </c>
    </row>
    <row r="43" spans="2:46">
      <c r="B43" s="3">
        <v>30</v>
      </c>
      <c r="C43" s="2">
        <v>0.05</v>
      </c>
      <c r="D43" s="2">
        <f t="shared" si="5"/>
        <v>4.0000000000000008E-2</v>
      </c>
      <c r="E43" s="13">
        <v>100</v>
      </c>
      <c r="F43" s="13">
        <f t="shared" si="6"/>
        <v>1000</v>
      </c>
      <c r="G43" s="5">
        <v>0.367073013</v>
      </c>
      <c r="I43" s="3">
        <f t="shared" si="7"/>
        <v>0.23137744865585791</v>
      </c>
      <c r="J43" s="5">
        <f t="shared" si="8"/>
        <v>0.60760990751999999</v>
      </c>
      <c r="K43" s="3">
        <f t="shared" si="9"/>
        <v>3.3222194388703779E-3</v>
      </c>
      <c r="L43" s="3">
        <f t="shared" si="10"/>
        <v>2.1870739089362363E-4</v>
      </c>
      <c r="M43" s="6">
        <f t="shared" si="11"/>
        <v>1.1707172153023861E-3</v>
      </c>
      <c r="O43" s="13">
        <v>0</v>
      </c>
      <c r="P43" s="13">
        <v>0</v>
      </c>
      <c r="Q43" s="13">
        <v>700</v>
      </c>
      <c r="R43" s="16">
        <v>100</v>
      </c>
      <c r="S43" s="14">
        <v>0</v>
      </c>
      <c r="T43" s="13">
        <f t="shared" si="13"/>
        <v>5186.3308501808006</v>
      </c>
      <c r="U43" s="13">
        <v>0</v>
      </c>
      <c r="W43" s="13">
        <v>0</v>
      </c>
      <c r="X43" s="16">
        <v>0</v>
      </c>
      <c r="Y43" s="13">
        <f t="shared" si="14"/>
        <v>21870.73908936236</v>
      </c>
      <c r="Z43" s="13">
        <f t="shared" si="15"/>
        <v>2187.073908936236</v>
      </c>
      <c r="AA43" s="13">
        <f t="shared" si="16"/>
        <v>28824.0627964587</v>
      </c>
      <c r="AB43" s="13">
        <f t="shared" si="17"/>
        <v>0</v>
      </c>
      <c r="AC43" s="13">
        <v>0</v>
      </c>
      <c r="AE43" s="13">
        <v>0</v>
      </c>
      <c r="AF43" s="13">
        <f t="shared" si="0"/>
        <v>21870.73908936236</v>
      </c>
      <c r="AG43" s="13">
        <f t="shared" si="1"/>
        <v>31011.136705394936</v>
      </c>
      <c r="AI43" s="13">
        <f t="shared" si="18"/>
        <v>0</v>
      </c>
      <c r="AJ43" s="13">
        <f t="shared" si="19"/>
        <v>5313.4156012503345</v>
      </c>
      <c r="AK43" s="13">
        <f t="shared" si="23"/>
        <v>7175.2776908123078</v>
      </c>
      <c r="AL43" s="13">
        <f t="shared" si="20"/>
        <v>-12488.693292062642</v>
      </c>
      <c r="AN43" s="13">
        <f>-SUM(AL44:$AL$54)/I43</f>
        <v>71018.493083542256</v>
      </c>
      <c r="AO43" s="13">
        <f t="shared" si="2"/>
        <v>71018.493083542256</v>
      </c>
      <c r="AQ43" s="13">
        <f t="shared" si="21"/>
        <v>4858.5537994732003</v>
      </c>
      <c r="AR43" s="13">
        <f t="shared" si="22"/>
        <v>-48023.321995284117</v>
      </c>
      <c r="AS43" s="13">
        <f t="shared" si="3"/>
        <v>-52881.875794757296</v>
      </c>
      <c r="AT43" s="13">
        <f t="shared" si="4"/>
        <v>2.1827872842550278E-11</v>
      </c>
    </row>
    <row r="44" spans="2:46">
      <c r="B44" s="3">
        <v>31</v>
      </c>
      <c r="C44" s="2">
        <v>0.05</v>
      </c>
      <c r="D44" s="2">
        <f t="shared" si="5"/>
        <v>4.0000000000000008E-2</v>
      </c>
      <c r="E44" s="13">
        <v>100</v>
      </c>
      <c r="F44" s="13">
        <f t="shared" si="6"/>
        <v>1000</v>
      </c>
      <c r="G44" s="5">
        <v>0.39493904299999999</v>
      </c>
      <c r="I44" s="3">
        <f t="shared" si="7"/>
        <v>0.22035947491034086</v>
      </c>
      <c r="J44" s="5">
        <f t="shared" si="8"/>
        <v>0.58085851872000005</v>
      </c>
      <c r="K44" s="3">
        <f t="shared" si="9"/>
        <v>1.9297394621250374E-3</v>
      </c>
      <c r="L44" s="3">
        <f t="shared" si="10"/>
        <v>1.3288877755481514E-4</v>
      </c>
      <c r="M44" s="6">
        <f t="shared" si="11"/>
        <v>7.3164427815455716E-4</v>
      </c>
      <c r="O44" s="13">
        <v>0</v>
      </c>
      <c r="P44" s="13">
        <v>0</v>
      </c>
      <c r="Q44" s="13">
        <v>700</v>
      </c>
      <c r="R44" s="16">
        <v>100</v>
      </c>
      <c r="S44" s="14">
        <v>0</v>
      </c>
      <c r="T44" s="13">
        <f t="shared" si="13"/>
        <v>5445.6473926898407</v>
      </c>
      <c r="U44" s="13">
        <v>0</v>
      </c>
      <c r="W44" s="13">
        <v>0</v>
      </c>
      <c r="X44" s="16">
        <v>0</v>
      </c>
      <c r="Y44" s="13">
        <f t="shared" si="14"/>
        <v>13288.877755481511</v>
      </c>
      <c r="Z44" s="13">
        <f t="shared" si="15"/>
        <v>1328.8877755481512</v>
      </c>
      <c r="AA44" s="13">
        <f t="shared" si="16"/>
        <v>18831.768722871693</v>
      </c>
      <c r="AB44" s="13">
        <f t="shared" si="17"/>
        <v>0</v>
      </c>
      <c r="AC44" s="13">
        <v>0</v>
      </c>
      <c r="AE44" s="13">
        <v>0</v>
      </c>
      <c r="AF44" s="13">
        <f t="shared" si="0"/>
        <v>13288.877755481511</v>
      </c>
      <c r="AG44" s="13">
        <f t="shared" si="1"/>
        <v>20160.656498419845</v>
      </c>
      <c r="AI44" s="13">
        <f t="shared" si="18"/>
        <v>0</v>
      </c>
      <c r="AJ44" s="13">
        <f t="shared" si="19"/>
        <v>3074.7466305628959</v>
      </c>
      <c r="AK44" s="13">
        <f t="shared" si="23"/>
        <v>4442.5916798395483</v>
      </c>
      <c r="AL44" s="13">
        <f t="shared" si="20"/>
        <v>-7517.3383104024442</v>
      </c>
      <c r="AN44" s="13">
        <f>-SUM(AL45:$AL$54)/I44</f>
        <v>40455.439596043951</v>
      </c>
      <c r="AO44" s="13">
        <f t="shared" si="2"/>
        <v>40455.439596043951</v>
      </c>
      <c r="AQ44" s="13">
        <f t="shared" si="21"/>
        <v>2886.4807664030377</v>
      </c>
      <c r="AR44" s="13">
        <f t="shared" si="22"/>
        <v>-30563.053487498306</v>
      </c>
      <c r="AS44" s="13">
        <f t="shared" si="3"/>
        <v>-33449.534253901358</v>
      </c>
      <c r="AT44" s="13">
        <f t="shared" si="4"/>
        <v>-1.4551915228366852E-11</v>
      </c>
    </row>
    <row r="45" spans="2:46">
      <c r="B45" s="3">
        <v>32</v>
      </c>
      <c r="C45" s="2">
        <v>0.05</v>
      </c>
      <c r="D45" s="2">
        <f t="shared" si="5"/>
        <v>4.0000000000000008E-2</v>
      </c>
      <c r="E45" s="13">
        <v>100</v>
      </c>
      <c r="F45" s="13">
        <f t="shared" si="6"/>
        <v>1000</v>
      </c>
      <c r="G45" s="5">
        <v>0.423806299</v>
      </c>
      <c r="I45" s="3">
        <f t="shared" si="7"/>
        <v>0.20986616658127699</v>
      </c>
      <c r="J45" s="5">
        <f t="shared" si="8"/>
        <v>0.55314595296000002</v>
      </c>
      <c r="K45" s="3">
        <f t="shared" si="9"/>
        <v>1.0674275737416717E-3</v>
      </c>
      <c r="L45" s="3">
        <f t="shared" si="10"/>
        <v>7.7189578485001515E-5</v>
      </c>
      <c r="M45" s="6">
        <f t="shared" si="11"/>
        <v>4.3428722829888712E-4</v>
      </c>
      <c r="O45" s="13">
        <v>0</v>
      </c>
      <c r="P45" s="13">
        <v>0</v>
      </c>
      <c r="Q45" s="13">
        <v>700</v>
      </c>
      <c r="R45" s="16">
        <v>100</v>
      </c>
      <c r="S45" s="14">
        <v>0</v>
      </c>
      <c r="T45" s="13">
        <f t="shared" si="13"/>
        <v>5717.9297623243328</v>
      </c>
      <c r="U45" s="13">
        <v>0</v>
      </c>
      <c r="W45" s="13">
        <v>0</v>
      </c>
      <c r="X45" s="16">
        <v>0</v>
      </c>
      <c r="Y45" s="13">
        <f t="shared" si="14"/>
        <v>7718.9578485001493</v>
      </c>
      <c r="Z45" s="13">
        <f t="shared" si="15"/>
        <v>771.89578485001493</v>
      </c>
      <c r="AA45" s="13">
        <f t="shared" si="16"/>
        <v>11698.353824992837</v>
      </c>
      <c r="AB45" s="13">
        <f t="shared" si="17"/>
        <v>0</v>
      </c>
      <c r="AC45" s="13">
        <v>0</v>
      </c>
      <c r="AE45" s="13">
        <v>0</v>
      </c>
      <c r="AF45" s="13">
        <f t="shared" si="0"/>
        <v>7718.9578485001493</v>
      </c>
      <c r="AG45" s="13">
        <f t="shared" si="1"/>
        <v>12470.249609842853</v>
      </c>
      <c r="AI45" s="13">
        <f t="shared" si="18"/>
        <v>0</v>
      </c>
      <c r="AJ45" s="13">
        <f t="shared" si="19"/>
        <v>1700.9454983505473</v>
      </c>
      <c r="AK45" s="13">
        <f t="shared" si="23"/>
        <v>2617.0834819293846</v>
      </c>
      <c r="AL45" s="13">
        <f t="shared" si="20"/>
        <v>-4318.0289802799316</v>
      </c>
      <c r="AN45" s="13">
        <f>-SUM(AL46:$AL$54)/I45</f>
        <v>21903.056225078151</v>
      </c>
      <c r="AO45" s="13">
        <f t="shared" si="2"/>
        <v>21903.056225078151</v>
      </c>
      <c r="AQ45" s="13">
        <f t="shared" si="21"/>
        <v>1636.8240873771902</v>
      </c>
      <c r="AR45" s="13">
        <f t="shared" si="22"/>
        <v>-18552.383370965799</v>
      </c>
      <c r="AS45" s="13">
        <f t="shared" si="3"/>
        <v>-20189.207458343</v>
      </c>
      <c r="AT45" s="13">
        <f t="shared" si="4"/>
        <v>-1.0913936421275139E-11</v>
      </c>
    </row>
    <row r="46" spans="2:46">
      <c r="B46" s="3">
        <v>33</v>
      </c>
      <c r="C46" s="2">
        <v>0.05</v>
      </c>
      <c r="D46" s="2">
        <f t="shared" si="5"/>
        <v>4.0000000000000008E-2</v>
      </c>
      <c r="E46" s="13">
        <v>100</v>
      </c>
      <c r="F46" s="13">
        <f t="shared" si="6"/>
        <v>1000</v>
      </c>
      <c r="G46" s="5">
        <v>0.45371730799999999</v>
      </c>
      <c r="I46" s="3">
        <f t="shared" si="7"/>
        <v>0.19987253960121618</v>
      </c>
      <c r="J46" s="5">
        <f t="shared" si="8"/>
        <v>0.52443138432000003</v>
      </c>
      <c r="K46" s="3">
        <f t="shared" si="9"/>
        <v>5.5979252015868385E-4</v>
      </c>
      <c r="L46" s="3">
        <f t="shared" si="10"/>
        <v>4.2697102949666879E-5</v>
      </c>
      <c r="M46" s="6">
        <f t="shared" si="11"/>
        <v>2.4382805307353639E-4</v>
      </c>
      <c r="O46" s="13">
        <v>0</v>
      </c>
      <c r="P46" s="13">
        <v>0</v>
      </c>
      <c r="Q46" s="13">
        <v>700</v>
      </c>
      <c r="R46" s="16">
        <v>100</v>
      </c>
      <c r="S46" s="14">
        <v>0</v>
      </c>
      <c r="T46" s="13">
        <f t="shared" si="13"/>
        <v>6003.8262504405493</v>
      </c>
      <c r="U46" s="13">
        <v>0</v>
      </c>
      <c r="W46" s="13">
        <v>0</v>
      </c>
      <c r="X46" s="16">
        <v>0</v>
      </c>
      <c r="Y46" s="13">
        <f t="shared" si="14"/>
        <v>4269.7102949666869</v>
      </c>
      <c r="Z46" s="13">
        <f t="shared" si="15"/>
        <v>426.97102949666868</v>
      </c>
      <c r="AA46" s="13">
        <f t="shared" si="16"/>
        <v>6880.9890125747288</v>
      </c>
      <c r="AB46" s="13">
        <f t="shared" si="17"/>
        <v>0</v>
      </c>
      <c r="AC46" s="13">
        <v>0</v>
      </c>
      <c r="AE46" s="13">
        <v>0</v>
      </c>
      <c r="AF46" s="13">
        <f t="shared" si="0"/>
        <v>4269.7102949666869</v>
      </c>
      <c r="AG46" s="13">
        <f t="shared" si="1"/>
        <v>7307.9600420713978</v>
      </c>
      <c r="AI46" s="13">
        <f t="shared" si="18"/>
        <v>0</v>
      </c>
      <c r="AJ46" s="13">
        <f t="shared" si="19"/>
        <v>896.06773201727208</v>
      </c>
      <c r="AK46" s="13">
        <f t="shared" si="23"/>
        <v>1460.6605329130209</v>
      </c>
      <c r="AL46" s="13">
        <f t="shared" si="20"/>
        <v>-2356.7282649302929</v>
      </c>
      <c r="AN46" s="13">
        <f>-SUM(AL47:$AL$54)/I46</f>
        <v>11207.053184545637</v>
      </c>
      <c r="AO46" s="13">
        <f t="shared" si="2"/>
        <v>11207.053184545637</v>
      </c>
      <c r="AQ46" s="13">
        <f t="shared" si="21"/>
        <v>881.66729650557318</v>
      </c>
      <c r="AR46" s="13">
        <f t="shared" si="22"/>
        <v>-10696.003040532514</v>
      </c>
      <c r="AS46" s="13">
        <f t="shared" si="3"/>
        <v>-11577.670337038086</v>
      </c>
      <c r="AT46" s="13">
        <f t="shared" si="4"/>
        <v>1.8189894035458565E-12</v>
      </c>
    </row>
    <row r="47" spans="2:46">
      <c r="B47" s="3">
        <v>34</v>
      </c>
      <c r="C47" s="2">
        <v>0.05</v>
      </c>
      <c r="D47" s="2">
        <f t="shared" si="5"/>
        <v>4.0000000000000008E-2</v>
      </c>
      <c r="E47" s="13">
        <v>100</v>
      </c>
      <c r="F47" s="13">
        <f t="shared" si="6"/>
        <v>1000</v>
      </c>
      <c r="G47" s="5">
        <v>0.48413125299999998</v>
      </c>
      <c r="I47" s="3">
        <f t="shared" si="7"/>
        <v>0.19035479962020588</v>
      </c>
      <c r="J47" s="5">
        <f t="shared" si="8"/>
        <v>0.49523399712000005</v>
      </c>
      <c r="K47" s="3">
        <f t="shared" si="9"/>
        <v>2.7722828731606322E-4</v>
      </c>
      <c r="L47" s="3">
        <f t="shared" si="10"/>
        <v>2.2391700806347357E-5</v>
      </c>
      <c r="M47" s="6">
        <f t="shared" si="11"/>
        <v>1.288462829811549E-4</v>
      </c>
      <c r="O47" s="13">
        <v>0</v>
      </c>
      <c r="P47" s="13">
        <v>0</v>
      </c>
      <c r="Q47" s="13">
        <v>700</v>
      </c>
      <c r="R47" s="16">
        <v>100</v>
      </c>
      <c r="S47" s="14">
        <v>0</v>
      </c>
      <c r="T47" s="13">
        <f t="shared" si="13"/>
        <v>6304.0175629625774</v>
      </c>
      <c r="U47" s="13">
        <v>0</v>
      </c>
      <c r="W47" s="13">
        <v>0</v>
      </c>
      <c r="X47" s="16">
        <v>0</v>
      </c>
      <c r="Y47" s="13">
        <f t="shared" si="14"/>
        <v>2239.1700806347353</v>
      </c>
      <c r="Z47" s="13">
        <f t="shared" si="15"/>
        <v>223.91700806347353</v>
      </c>
      <c r="AA47" s="13">
        <f t="shared" si="16"/>
        <v>3813.6276239338549</v>
      </c>
      <c r="AB47" s="13">
        <f t="shared" si="17"/>
        <v>0</v>
      </c>
      <c r="AC47" s="13">
        <v>0</v>
      </c>
      <c r="AE47" s="13">
        <v>0</v>
      </c>
      <c r="AF47" s="13">
        <f t="shared" si="0"/>
        <v>2239.1700806347353</v>
      </c>
      <c r="AG47" s="13">
        <f t="shared" si="1"/>
        <v>4037.5446319973285</v>
      </c>
      <c r="AI47" s="13">
        <f t="shared" si="18"/>
        <v>0</v>
      </c>
      <c r="AJ47" s="13">
        <f t="shared" si="19"/>
        <v>447.54861061552452</v>
      </c>
      <c r="AK47" s="13">
        <f t="shared" si="23"/>
        <v>768.56599938148929</v>
      </c>
      <c r="AL47" s="13">
        <f t="shared" si="20"/>
        <v>-1216.1146099970138</v>
      </c>
      <c r="AN47" s="13">
        <f>-SUM(AL48:$AL$54)/I47</f>
        <v>5378.7326271091197</v>
      </c>
      <c r="AO47" s="13">
        <f t="shared" si="2"/>
        <v>5378.7326271091197</v>
      </c>
      <c r="AQ47" s="13">
        <f t="shared" si="21"/>
        <v>448.39415519554518</v>
      </c>
      <c r="AR47" s="13">
        <f t="shared" si="22"/>
        <v>-5828.3205574365174</v>
      </c>
      <c r="AS47" s="13">
        <f t="shared" si="3"/>
        <v>-6276.7147126320633</v>
      </c>
      <c r="AT47" s="13">
        <f t="shared" si="4"/>
        <v>-6.8212102632969618E-13</v>
      </c>
    </row>
    <row r="48" spans="2:46">
      <c r="B48" s="3">
        <v>35</v>
      </c>
      <c r="C48" s="2">
        <v>0.05</v>
      </c>
      <c r="D48" s="2">
        <f t="shared" si="5"/>
        <v>4.0000000000000008E-2</v>
      </c>
      <c r="E48" s="13">
        <v>100</v>
      </c>
      <c r="F48" s="13">
        <f t="shared" si="6"/>
        <v>1000</v>
      </c>
      <c r="G48" s="5">
        <v>0.51511991700000004</v>
      </c>
      <c r="I48" s="3">
        <f t="shared" si="7"/>
        <v>0.18129028535257702</v>
      </c>
      <c r="J48" s="5">
        <f t="shared" si="8"/>
        <v>0.46548487967999996</v>
      </c>
      <c r="K48" s="3">
        <f t="shared" si="9"/>
        <v>1.2904557596521015E-4</v>
      </c>
      <c r="L48" s="3">
        <f t="shared" si="10"/>
        <v>1.1089131492642531E-5</v>
      </c>
      <c r="M48" s="6">
        <f t="shared" si="11"/>
        <v>6.3814988525199599E-5</v>
      </c>
      <c r="O48" s="13">
        <v>0</v>
      </c>
      <c r="P48" s="13">
        <v>0</v>
      </c>
      <c r="Q48" s="13">
        <v>700</v>
      </c>
      <c r="R48" s="16">
        <v>100</v>
      </c>
      <c r="S48" s="14">
        <v>0</v>
      </c>
      <c r="T48" s="13">
        <f t="shared" si="13"/>
        <v>6619.2184411107064</v>
      </c>
      <c r="U48" s="13">
        <v>0</v>
      </c>
      <c r="W48" s="13">
        <v>0</v>
      </c>
      <c r="X48" s="16">
        <v>0</v>
      </c>
      <c r="Y48" s="13">
        <f t="shared" si="14"/>
        <v>1108.9131492642528</v>
      </c>
      <c r="Z48" s="13">
        <f t="shared" si="15"/>
        <v>110.89131492642528</v>
      </c>
      <c r="AA48" s="13">
        <f t="shared" si="16"/>
        <v>1983.2269301490808</v>
      </c>
      <c r="AB48" s="13">
        <f t="shared" si="17"/>
        <v>0</v>
      </c>
      <c r="AC48" s="13">
        <v>0</v>
      </c>
      <c r="AE48" s="13">
        <v>0</v>
      </c>
      <c r="AF48" s="13">
        <f t="shared" si="0"/>
        <v>1108.9131492642528</v>
      </c>
      <c r="AG48" s="13">
        <f t="shared" si="1"/>
        <v>2094.1182450755059</v>
      </c>
      <c r="AI48" s="13">
        <f t="shared" si="18"/>
        <v>0</v>
      </c>
      <c r="AJ48" s="13">
        <f t="shared" si="19"/>
        <v>211.08694032440829</v>
      </c>
      <c r="AK48" s="13">
        <f t="shared" si="23"/>
        <v>379.64329421177627</v>
      </c>
      <c r="AL48" s="13">
        <f t="shared" si="20"/>
        <v>-590.73023453618453</v>
      </c>
      <c r="AN48" s="13">
        <f>-SUM(AL49:$AL$54)/I48</f>
        <v>2389.1922066616044</v>
      </c>
      <c r="AO48" s="13">
        <f t="shared" si="2"/>
        <v>2389.1922066616044</v>
      </c>
      <c r="AQ48" s="13">
        <f t="shared" si="21"/>
        <v>213.49097389224335</v>
      </c>
      <c r="AR48" s="13">
        <f t="shared" si="22"/>
        <v>-2989.5404204475153</v>
      </c>
      <c r="AS48" s="13">
        <f t="shared" si="3"/>
        <v>-3203.0313943397587</v>
      </c>
      <c r="AT48" s="13">
        <f t="shared" si="4"/>
        <v>0</v>
      </c>
    </row>
    <row r="49" spans="2:46">
      <c r="B49" s="3">
        <v>36</v>
      </c>
      <c r="C49" s="2">
        <v>0.05</v>
      </c>
      <c r="D49" s="2">
        <f t="shared" si="5"/>
        <v>4.0000000000000008E-2</v>
      </c>
      <c r="E49" s="13">
        <v>100</v>
      </c>
      <c r="F49" s="13">
        <f t="shared" si="6"/>
        <v>1000</v>
      </c>
      <c r="G49" s="5">
        <v>0.54623655900000001</v>
      </c>
      <c r="I49" s="3">
        <f t="shared" si="7"/>
        <v>0.17265741462150191</v>
      </c>
      <c r="J49" s="5">
        <f t="shared" si="8"/>
        <v>0.43561290335999997</v>
      </c>
      <c r="K49" s="3">
        <f t="shared" si="9"/>
        <v>5.6213918011968619E-5</v>
      </c>
      <c r="L49" s="3">
        <f t="shared" si="10"/>
        <v>5.161823038608407E-6</v>
      </c>
      <c r="M49" s="6">
        <f t="shared" si="11"/>
        <v>2.9477853257055224E-5</v>
      </c>
      <c r="O49" s="13">
        <v>0</v>
      </c>
      <c r="P49" s="13">
        <v>0</v>
      </c>
      <c r="Q49" s="13">
        <v>700</v>
      </c>
      <c r="R49" s="16">
        <v>100</v>
      </c>
      <c r="S49" s="14">
        <v>0</v>
      </c>
      <c r="T49" s="13">
        <f t="shared" si="13"/>
        <v>6950.1793631662422</v>
      </c>
      <c r="U49" s="13">
        <v>0</v>
      </c>
      <c r="W49" s="13">
        <v>0</v>
      </c>
      <c r="X49" s="16">
        <v>0</v>
      </c>
      <c r="Y49" s="13">
        <f t="shared" si="14"/>
        <v>516.18230386084065</v>
      </c>
      <c r="Z49" s="13">
        <f t="shared" si="15"/>
        <v>51.618230386084058</v>
      </c>
      <c r="AA49" s="13">
        <f t="shared" si="16"/>
        <v>963.00785334752084</v>
      </c>
      <c r="AB49" s="13">
        <f t="shared" si="17"/>
        <v>0</v>
      </c>
      <c r="AC49" s="13">
        <v>0</v>
      </c>
      <c r="AE49" s="13">
        <v>0</v>
      </c>
      <c r="AF49" s="13">
        <f t="shared" si="0"/>
        <v>516.18230386084065</v>
      </c>
      <c r="AG49" s="13">
        <f t="shared" si="1"/>
        <v>1014.6260837336049</v>
      </c>
      <c r="AI49" s="13">
        <f t="shared" si="18"/>
        <v>0</v>
      </c>
      <c r="AJ49" s="13">
        <f t="shared" si="19"/>
        <v>93.578837160882415</v>
      </c>
      <c r="AK49" s="13">
        <f t="shared" si="23"/>
        <v>175.18271642498374</v>
      </c>
      <c r="AL49" s="13">
        <f t="shared" si="20"/>
        <v>-268.76155358586618</v>
      </c>
      <c r="AN49" s="13">
        <f>-SUM(AL50:$AL$54)/I49</f>
        <v>952.03431420719733</v>
      </c>
      <c r="AO49" s="13">
        <f t="shared" si="2"/>
        <v>952.03431420719733</v>
      </c>
      <c r="AQ49" s="13">
        <f t="shared" si="21"/>
        <v>93.650495140038188</v>
      </c>
      <c r="AR49" s="13">
        <f t="shared" si="22"/>
        <v>-1437.1578924544069</v>
      </c>
      <c r="AS49" s="13">
        <f t="shared" si="3"/>
        <v>-1530.8083875944455</v>
      </c>
      <c r="AT49" s="13">
        <f t="shared" si="4"/>
        <v>-4.4053649617126212E-13</v>
      </c>
    </row>
    <row r="50" spans="2:46">
      <c r="B50" s="3">
        <v>37</v>
      </c>
      <c r="C50" s="2">
        <v>0.05</v>
      </c>
      <c r="D50" s="2">
        <f t="shared" si="5"/>
        <v>4.0000000000000008E-2</v>
      </c>
      <c r="E50" s="13">
        <v>100</v>
      </c>
      <c r="F50" s="13">
        <f t="shared" si="6"/>
        <v>1000</v>
      </c>
      <c r="G50" s="5">
        <v>0.59715639799999998</v>
      </c>
      <c r="I50" s="3">
        <f t="shared" si="7"/>
        <v>0.16443563297285896</v>
      </c>
      <c r="J50" s="5">
        <f t="shared" si="8"/>
        <v>0.38672985792000003</v>
      </c>
      <c r="K50" s="3">
        <f t="shared" si="9"/>
        <v>2.1739600525895155E-5</v>
      </c>
      <c r="L50" s="3">
        <f t="shared" si="10"/>
        <v>2.2485567204787452E-6</v>
      </c>
      <c r="M50" s="6">
        <f t="shared" si="11"/>
        <v>1.2462663882242356E-5</v>
      </c>
      <c r="O50" s="13">
        <v>0</v>
      </c>
      <c r="P50" s="13">
        <v>0</v>
      </c>
      <c r="Q50" s="13">
        <v>700</v>
      </c>
      <c r="R50" s="16">
        <v>100</v>
      </c>
      <c r="S50" s="14">
        <v>0</v>
      </c>
      <c r="T50" s="13">
        <f t="shared" si="13"/>
        <v>7297.6883313245544</v>
      </c>
      <c r="U50" s="13">
        <v>0</v>
      </c>
      <c r="W50" s="13">
        <v>0</v>
      </c>
      <c r="X50" s="16">
        <v>0</v>
      </c>
      <c r="Y50" s="13">
        <f t="shared" si="14"/>
        <v>224.85567204787449</v>
      </c>
      <c r="Z50" s="13">
        <f t="shared" si="15"/>
        <v>22.485567204787447</v>
      </c>
      <c r="AA50" s="13">
        <f t="shared" si="16"/>
        <v>429.43161172807658</v>
      </c>
      <c r="AB50" s="13">
        <f t="shared" si="17"/>
        <v>0</v>
      </c>
      <c r="AC50" s="13">
        <v>0</v>
      </c>
      <c r="AE50" s="13">
        <v>0</v>
      </c>
      <c r="AF50" s="13">
        <f t="shared" si="0"/>
        <v>224.85567204787449</v>
      </c>
      <c r="AG50" s="13">
        <f t="shared" si="1"/>
        <v>451.91717893286403</v>
      </c>
      <c r="AI50" s="13">
        <f t="shared" si="18"/>
        <v>0</v>
      </c>
      <c r="AJ50" s="13">
        <f t="shared" si="19"/>
        <v>38.822998998766323</v>
      </c>
      <c r="AK50" s="13">
        <f t="shared" si="23"/>
        <v>74.311287369134263</v>
      </c>
      <c r="AL50" s="13">
        <f t="shared" si="20"/>
        <v>-113.13428636790059</v>
      </c>
      <c r="AN50" s="13">
        <f>-SUM(AL51:$AL$54)/I50</f>
        <v>311.62039533442498</v>
      </c>
      <c r="AO50" s="13">
        <f t="shared" si="2"/>
        <v>311.62039533442498</v>
      </c>
      <c r="AQ50" s="13">
        <f t="shared" si="21"/>
        <v>36.358932107966147</v>
      </c>
      <c r="AR50" s="13">
        <f t="shared" si="22"/>
        <v>-640.41391887277234</v>
      </c>
      <c r="AS50" s="13">
        <f t="shared" si="3"/>
        <v>-676.77285098073855</v>
      </c>
      <c r="AT50" s="13">
        <f t="shared" si="4"/>
        <v>-6.3948846218409017E-14</v>
      </c>
    </row>
    <row r="51" spans="2:46">
      <c r="B51" s="3">
        <v>38</v>
      </c>
      <c r="C51" s="2">
        <v>0.05</v>
      </c>
      <c r="D51" s="2">
        <f t="shared" si="5"/>
        <v>4.0000000000000008E-2</v>
      </c>
      <c r="E51" s="13">
        <v>100</v>
      </c>
      <c r="F51" s="13">
        <f t="shared" si="6"/>
        <v>1000</v>
      </c>
      <c r="G51" s="5">
        <v>0.694117647</v>
      </c>
      <c r="I51" s="3">
        <f t="shared" si="7"/>
        <v>0.15660536473605616</v>
      </c>
      <c r="J51" s="5">
        <f t="shared" si="8"/>
        <v>0.29364705887999998</v>
      </c>
      <c r="K51" s="3">
        <f t="shared" si="9"/>
        <v>6.3837697556552133E-6</v>
      </c>
      <c r="L51" s="3">
        <f t="shared" si="10"/>
        <v>8.6958402103580637E-7</v>
      </c>
      <c r="M51" s="6">
        <f t="shared" si="11"/>
        <v>4.253843752113755E-6</v>
      </c>
      <c r="O51" s="13">
        <v>0</v>
      </c>
      <c r="P51" s="13">
        <v>0</v>
      </c>
      <c r="Q51" s="13">
        <v>700</v>
      </c>
      <c r="R51" s="16">
        <v>100</v>
      </c>
      <c r="S51" s="14">
        <v>0</v>
      </c>
      <c r="T51" s="13">
        <f t="shared" si="13"/>
        <v>7662.572747890782</v>
      </c>
      <c r="U51" s="13">
        <v>0</v>
      </c>
      <c r="W51" s="13">
        <v>0</v>
      </c>
      <c r="X51" s="16">
        <v>0</v>
      </c>
      <c r="Y51" s="13">
        <f t="shared" si="14"/>
        <v>86.958402103580624</v>
      </c>
      <c r="Z51" s="13">
        <f t="shared" si="15"/>
        <v>8.6958402103580621</v>
      </c>
      <c r="AA51" s="13">
        <f t="shared" si="16"/>
        <v>157.03455212129035</v>
      </c>
      <c r="AB51" s="13">
        <f t="shared" si="17"/>
        <v>0</v>
      </c>
      <c r="AC51" s="13">
        <v>0</v>
      </c>
      <c r="AE51" s="13">
        <v>0</v>
      </c>
      <c r="AF51" s="13">
        <f t="shared" si="0"/>
        <v>86.958402103580624</v>
      </c>
      <c r="AG51" s="13">
        <f t="shared" si="1"/>
        <v>165.7303923316484</v>
      </c>
      <c r="AI51" s="13">
        <f t="shared" si="18"/>
        <v>0</v>
      </c>
      <c r="AJ51" s="13">
        <f t="shared" si="19"/>
        <v>14.29905989221067</v>
      </c>
      <c r="AK51" s="13">
        <f t="shared" si="23"/>
        <v>25.954268538947481</v>
      </c>
      <c r="AL51" s="13">
        <f t="shared" si="20"/>
        <v>-40.253328431158153</v>
      </c>
      <c r="AN51" s="13">
        <f>-SUM(AL52:$AL$54)/I51</f>
        <v>70.164700560738154</v>
      </c>
      <c r="AO51" s="13">
        <f t="shared" si="2"/>
        <v>70.164700560738154</v>
      </c>
      <c r="AQ51" s="13">
        <f t="shared" si="21"/>
        <v>11.233099661542219</v>
      </c>
      <c r="AR51" s="13">
        <f t="shared" si="22"/>
        <v>-241.45569477368684</v>
      </c>
      <c r="AS51" s="13">
        <f t="shared" si="3"/>
        <v>-252.68879443522903</v>
      </c>
      <c r="AT51" s="13">
        <f t="shared" si="4"/>
        <v>3.5527136788005009E-14</v>
      </c>
    </row>
    <row r="52" spans="2:46">
      <c r="B52" s="3">
        <v>39</v>
      </c>
      <c r="C52" s="2">
        <v>0.05</v>
      </c>
      <c r="D52" s="2">
        <f t="shared" si="5"/>
        <v>4.0000000000000008E-2</v>
      </c>
      <c r="E52" s="13">
        <v>100</v>
      </c>
      <c r="F52" s="13">
        <f t="shared" si="6"/>
        <v>1000</v>
      </c>
      <c r="G52" s="5">
        <v>0.80769230800000003</v>
      </c>
      <c r="I52" s="3">
        <f t="shared" si="7"/>
        <v>0.14914796641529157</v>
      </c>
      <c r="J52" s="5">
        <f t="shared" si="8"/>
        <v>0.18461538431999996</v>
      </c>
      <c r="K52" s="3">
        <f t="shared" si="9"/>
        <v>1.1785421068506795E-6</v>
      </c>
      <c r="L52" s="3">
        <f t="shared" si="10"/>
        <v>2.5535079022620859E-7</v>
      </c>
      <c r="M52" s="6">
        <f t="shared" si="11"/>
        <v>9.1382341858311164E-7</v>
      </c>
      <c r="O52" s="13">
        <v>0</v>
      </c>
      <c r="P52" s="13">
        <v>0</v>
      </c>
      <c r="Q52" s="13">
        <v>700</v>
      </c>
      <c r="R52" s="16">
        <v>100</v>
      </c>
      <c r="S52" s="14">
        <v>0</v>
      </c>
      <c r="T52" s="13">
        <f t="shared" si="13"/>
        <v>8045.7013852853215</v>
      </c>
      <c r="U52" s="13">
        <v>0</v>
      </c>
      <c r="W52" s="13">
        <v>0</v>
      </c>
      <c r="X52" s="16">
        <v>0</v>
      </c>
      <c r="Y52" s="13">
        <f t="shared" si="14"/>
        <v>25.535079022620852</v>
      </c>
      <c r="Z52" s="13">
        <f t="shared" si="15"/>
        <v>2.5535079022620852</v>
      </c>
      <c r="AA52" s="13">
        <f t="shared" si="16"/>
        <v>37.62730620582807</v>
      </c>
      <c r="AB52" s="13">
        <f t="shared" si="17"/>
        <v>0</v>
      </c>
      <c r="AC52" s="13">
        <v>0</v>
      </c>
      <c r="AE52" s="13">
        <v>0</v>
      </c>
      <c r="AF52" s="13">
        <f t="shared" si="0"/>
        <v>25.535079022620852</v>
      </c>
      <c r="AG52" s="13">
        <f t="shared" si="1"/>
        <v>40.180814108090154</v>
      </c>
      <c r="AI52" s="13">
        <f t="shared" si="18"/>
        <v>0</v>
      </c>
      <c r="AJ52" s="13">
        <f t="shared" si="19"/>
        <v>3.9989303639015548</v>
      </c>
      <c r="AK52" s="13">
        <f t="shared" si="23"/>
        <v>5.9928867131325037</v>
      </c>
      <c r="AL52" s="13">
        <f t="shared" si="20"/>
        <v>-9.9918170770340584</v>
      </c>
      <c r="AN52" s="13">
        <f>-SUM(AL53:$AL$54)/I52</f>
        <v>6.6802885069330138</v>
      </c>
      <c r="AO52" s="13">
        <f t="shared" si="2"/>
        <v>6.6802885069330138</v>
      </c>
      <c r="AQ52" s="13">
        <f t="shared" si="21"/>
        <v>2.2314810769058653</v>
      </c>
      <c r="AR52" s="13">
        <f t="shared" si="22"/>
        <v>-63.484412053805144</v>
      </c>
      <c r="AS52" s="13">
        <f t="shared" si="3"/>
        <v>-65.715893130711009</v>
      </c>
      <c r="AT52" s="13">
        <f t="shared" si="4"/>
        <v>0</v>
      </c>
    </row>
    <row r="53" spans="2:46">
      <c r="B53" s="3">
        <v>40</v>
      </c>
      <c r="C53" s="2">
        <v>0.05</v>
      </c>
      <c r="D53" s="2">
        <f t="shared" si="5"/>
        <v>4.0000000000000008E-2</v>
      </c>
      <c r="E53" s="13">
        <v>100</v>
      </c>
      <c r="F53" s="13">
        <f t="shared" si="6"/>
        <v>1000</v>
      </c>
      <c r="G53" s="5">
        <v>1</v>
      </c>
      <c r="I53" s="3">
        <f t="shared" si="7"/>
        <v>0.14204568230027767</v>
      </c>
      <c r="J53" s="5">
        <f t="shared" si="8"/>
        <v>0</v>
      </c>
      <c r="K53" s="3">
        <f t="shared" si="9"/>
        <v>0</v>
      </c>
      <c r="L53" s="3">
        <f t="shared" si="10"/>
        <v>4.7141684274027187E-8</v>
      </c>
      <c r="M53" s="6">
        <f t="shared" si="11"/>
        <v>0</v>
      </c>
      <c r="O53" s="13">
        <v>0</v>
      </c>
      <c r="P53" s="13">
        <v>0</v>
      </c>
      <c r="Q53" s="13">
        <v>700</v>
      </c>
      <c r="R53" s="16">
        <v>100</v>
      </c>
      <c r="S53" s="14">
        <v>0</v>
      </c>
      <c r="T53" s="13">
        <f t="shared" si="13"/>
        <v>8447.9864545495875</v>
      </c>
      <c r="U53" s="13">
        <v>0</v>
      </c>
      <c r="W53" s="13">
        <v>0</v>
      </c>
      <c r="X53" s="16">
        <v>0</v>
      </c>
      <c r="Y53" s="13">
        <f t="shared" si="14"/>
        <v>4.7141684274027176</v>
      </c>
      <c r="Z53" s="13">
        <f t="shared" si="15"/>
        <v>0.47141684274027179</v>
      </c>
      <c r="AA53" s="13">
        <f t="shared" si="16"/>
        <v>1.5930092407665399</v>
      </c>
      <c r="AB53" s="13">
        <f t="shared" si="17"/>
        <v>0</v>
      </c>
      <c r="AC53" s="13">
        <v>0</v>
      </c>
      <c r="AE53" s="13">
        <v>0</v>
      </c>
      <c r="AF53" s="13">
        <f t="shared" si="0"/>
        <v>4.7141684274027176</v>
      </c>
      <c r="AG53" s="13">
        <f t="shared" si="1"/>
        <v>2.0644260835068118</v>
      </c>
      <c r="AI53" s="13">
        <f t="shared" si="18"/>
        <v>0</v>
      </c>
      <c r="AJ53" s="13">
        <f t="shared" si="19"/>
        <v>0.70310863428628845</v>
      </c>
      <c r="AK53" s="13">
        <f t="shared" si="23"/>
        <v>0.29324281159021509</v>
      </c>
      <c r="AL53" s="13">
        <f t="shared" si="20"/>
        <v>-0.99635144587650348</v>
      </c>
      <c r="AN53" s="13">
        <f>-SUM(AL54:$AL$54)/I53</f>
        <v>0</v>
      </c>
      <c r="AO53" s="13">
        <f t="shared" si="2"/>
        <v>0</v>
      </c>
      <c r="AQ53" s="13">
        <f t="shared" si="21"/>
        <v>9.8306003976514816E-2</v>
      </c>
      <c r="AR53" s="13">
        <f t="shared" si="22"/>
        <v>-6.6802885069330138</v>
      </c>
      <c r="AS53" s="13">
        <f t="shared" si="3"/>
        <v>-6.7785945109095298</v>
      </c>
      <c r="AT53" s="13">
        <f t="shared" si="4"/>
        <v>-1.1934897514720433E-15</v>
      </c>
    </row>
  </sheetData>
  <mergeCells count="17">
    <mergeCell ref="O11:U11"/>
    <mergeCell ref="B1:I1"/>
    <mergeCell ref="B2:D2"/>
    <mergeCell ref="B3:D3"/>
    <mergeCell ref="B4:D4"/>
    <mergeCell ref="B5:D5"/>
    <mergeCell ref="B6:D6"/>
    <mergeCell ref="B7:D7"/>
    <mergeCell ref="B8:D8"/>
    <mergeCell ref="B9:D9"/>
    <mergeCell ref="C11:G11"/>
    <mergeCell ref="I11:M11"/>
    <mergeCell ref="W11:AC11"/>
    <mergeCell ref="AE11:AG11"/>
    <mergeCell ref="AI11:AL11"/>
    <mergeCell ref="AN11:AO11"/>
    <mergeCell ref="AQ11:AT1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8695F2-4D65-F14F-86BF-9AA5E7010EBC}">
  <sheetPr>
    <tabColor theme="9"/>
  </sheetPr>
  <dimension ref="A1:N25"/>
  <sheetViews>
    <sheetView workbookViewId="0">
      <selection activeCell="D34" sqref="D34"/>
    </sheetView>
  </sheetViews>
  <sheetFormatPr baseColWidth="10" defaultRowHeight="16"/>
  <cols>
    <col min="1" max="1" width="20.6640625" customWidth="1"/>
    <col min="2" max="2" width="16.33203125" customWidth="1"/>
    <col min="3" max="3" width="13.83203125" customWidth="1"/>
    <col min="4" max="4" width="19" customWidth="1"/>
    <col min="5" max="5" width="19.5" customWidth="1"/>
    <col min="6" max="6" width="16.5" customWidth="1"/>
    <col min="7" max="7" width="17.1640625" customWidth="1"/>
    <col min="8" max="8" width="25.5" customWidth="1"/>
    <col min="10" max="10" width="17.1640625" customWidth="1"/>
    <col min="11" max="11" width="15" customWidth="1"/>
    <col min="12" max="12" width="15.83203125" customWidth="1"/>
    <col min="13" max="13" width="18.6640625" customWidth="1"/>
    <col min="14" max="14" width="21.6640625" customWidth="1"/>
  </cols>
  <sheetData>
    <row r="1" spans="1:5" ht="19">
      <c r="A1" s="79" t="s">
        <v>50</v>
      </c>
      <c r="B1" s="79"/>
      <c r="C1" s="79"/>
      <c r="D1" s="79"/>
      <c r="E1" s="79"/>
    </row>
    <row r="2" spans="1:5">
      <c r="A2" s="80" t="s">
        <v>51</v>
      </c>
      <c r="B2" s="80"/>
      <c r="C2" s="80"/>
      <c r="D2" s="80"/>
      <c r="E2" s="33">
        <v>2000000000</v>
      </c>
    </row>
    <row r="3" spans="1:5">
      <c r="A3" s="28" t="s">
        <v>57</v>
      </c>
      <c r="B3" s="28" t="s">
        <v>5</v>
      </c>
      <c r="C3" s="28" t="s">
        <v>52</v>
      </c>
      <c r="D3" s="28" t="s">
        <v>53</v>
      </c>
      <c r="E3" s="28"/>
    </row>
    <row r="4" spans="1:5">
      <c r="A4" s="29" t="s">
        <v>58</v>
      </c>
      <c r="B4" s="30">
        <v>0</v>
      </c>
      <c r="C4" s="31">
        <v>0.05</v>
      </c>
      <c r="D4" s="32">
        <f>20%*$E$2</f>
        <v>400000000</v>
      </c>
      <c r="E4" s="30"/>
    </row>
    <row r="5" spans="1:5">
      <c r="A5" s="29" t="s">
        <v>59</v>
      </c>
      <c r="B5" s="31">
        <v>0.01</v>
      </c>
      <c r="C5" s="31">
        <v>0.06</v>
      </c>
      <c r="D5" s="32">
        <f t="shared" ref="D5:D6" si="0">20%*$E$2</f>
        <v>400000000</v>
      </c>
      <c r="E5" s="30"/>
    </row>
    <row r="6" spans="1:5">
      <c r="A6" s="29" t="s">
        <v>60</v>
      </c>
      <c r="B6" s="30" t="s">
        <v>54</v>
      </c>
      <c r="C6" s="30" t="s">
        <v>55</v>
      </c>
      <c r="D6" s="32">
        <f t="shared" si="0"/>
        <v>400000000</v>
      </c>
      <c r="E6" s="30"/>
    </row>
    <row r="7" spans="1:5">
      <c r="A7" s="29" t="s">
        <v>61</v>
      </c>
      <c r="B7" s="30">
        <v>0</v>
      </c>
      <c r="C7" s="30">
        <v>0</v>
      </c>
      <c r="D7" s="32">
        <f>10%*$E$2</f>
        <v>200000000</v>
      </c>
      <c r="E7" s="30"/>
    </row>
    <row r="8" spans="1:5">
      <c r="A8" s="29" t="s">
        <v>62</v>
      </c>
      <c r="B8" s="30">
        <v>0</v>
      </c>
      <c r="C8" s="30">
        <v>0</v>
      </c>
      <c r="D8" s="32">
        <f t="shared" ref="D8" si="1">10%*$E$2</f>
        <v>200000000</v>
      </c>
      <c r="E8" s="30"/>
    </row>
    <row r="9" spans="1:5">
      <c r="A9" s="29" t="s">
        <v>56</v>
      </c>
      <c r="B9" s="30">
        <v>0</v>
      </c>
      <c r="C9" s="30">
        <v>0</v>
      </c>
      <c r="D9" s="32">
        <f>20%*$E$2</f>
        <v>400000000</v>
      </c>
      <c r="E9" s="30"/>
    </row>
    <row r="17" spans="10:14" ht="19">
      <c r="J17" s="77"/>
      <c r="K17" s="77"/>
      <c r="L17" s="77"/>
      <c r="M17" s="77"/>
      <c r="N17" s="77"/>
    </row>
    <row r="18" spans="10:14">
      <c r="J18" s="78"/>
      <c r="K18" s="78"/>
      <c r="L18" s="78"/>
      <c r="M18" s="78"/>
      <c r="N18" s="34"/>
    </row>
    <row r="19" spans="10:14">
      <c r="J19" s="35"/>
      <c r="K19" s="35"/>
      <c r="L19" s="35"/>
      <c r="M19" s="35"/>
      <c r="N19" s="35"/>
    </row>
    <row r="20" spans="10:14">
      <c r="J20" s="36"/>
      <c r="K20" s="37"/>
      <c r="L20" s="38"/>
      <c r="M20" s="39"/>
      <c r="N20" s="37"/>
    </row>
    <row r="21" spans="10:14">
      <c r="J21" s="36"/>
      <c r="K21" s="38"/>
      <c r="L21" s="38"/>
      <c r="M21" s="39"/>
      <c r="N21" s="37"/>
    </row>
    <row r="22" spans="10:14">
      <c r="J22" s="36"/>
      <c r="K22" s="40"/>
      <c r="L22" s="40"/>
      <c r="M22" s="39"/>
      <c r="N22" s="37"/>
    </row>
    <row r="23" spans="10:14">
      <c r="J23" s="36"/>
      <c r="K23" s="37"/>
      <c r="L23" s="37"/>
      <c r="M23" s="39"/>
      <c r="N23" s="37"/>
    </row>
    <row r="24" spans="10:14">
      <c r="J24" s="36"/>
      <c r="K24" s="37"/>
      <c r="L24" s="37"/>
      <c r="M24" s="39"/>
      <c r="N24" s="37"/>
    </row>
    <row r="25" spans="10:14">
      <c r="J25" s="36"/>
      <c r="K25" s="37"/>
      <c r="L25" s="37"/>
      <c r="M25" s="39"/>
      <c r="N25" s="37"/>
    </row>
  </sheetData>
  <mergeCells count="4">
    <mergeCell ref="J17:N17"/>
    <mergeCell ref="J18:M18"/>
    <mergeCell ref="A1:E1"/>
    <mergeCell ref="A2:D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54D73-9C39-4245-8DF9-5EDDE5BCE6CC}">
  <dimension ref="A1:C110"/>
  <sheetViews>
    <sheetView topLeftCell="A2" workbookViewId="0">
      <selection activeCell="G131" sqref="G131:K138"/>
    </sheetView>
  </sheetViews>
  <sheetFormatPr baseColWidth="10" defaultRowHeight="16"/>
  <sheetData>
    <row r="1" spans="1:3">
      <c r="A1" s="41" t="s">
        <v>63</v>
      </c>
      <c r="B1" s="42" t="s">
        <v>64</v>
      </c>
      <c r="C1" s="42" t="s">
        <v>65</v>
      </c>
    </row>
    <row r="2" spans="1:3">
      <c r="A2" s="43">
        <v>0</v>
      </c>
      <c r="B2" s="44">
        <v>1.0070000000000001E-2</v>
      </c>
      <c r="C2" s="45">
        <v>9.5399999999999999E-3</v>
      </c>
    </row>
    <row r="3" spans="1:3">
      <c r="A3" s="46">
        <v>1</v>
      </c>
      <c r="B3" s="47">
        <v>4.9498399999999996E-4</v>
      </c>
      <c r="C3" s="45">
        <v>3.6750599999999997E-4</v>
      </c>
    </row>
    <row r="4" spans="1:3">
      <c r="A4" s="46">
        <v>2</v>
      </c>
      <c r="B4" s="47">
        <v>3.9315200000000002E-4</v>
      </c>
      <c r="C4" s="45">
        <v>2.4139100000000001E-4</v>
      </c>
    </row>
    <row r="5" spans="1:3">
      <c r="A5" s="46">
        <v>3</v>
      </c>
      <c r="B5" s="47">
        <v>3.1949799999999998E-4</v>
      </c>
      <c r="C5" s="45">
        <v>2.1114199999999999E-4</v>
      </c>
    </row>
    <row r="6" spans="1:3">
      <c r="A6" s="46">
        <v>4</v>
      </c>
      <c r="B6" s="47">
        <v>2.8217900000000002E-4</v>
      </c>
      <c r="C6" s="45">
        <v>1.88956E-4</v>
      </c>
    </row>
    <row r="7" spans="1:3">
      <c r="A7" s="46">
        <v>5</v>
      </c>
      <c r="B7" s="47">
        <v>2.5595499999999998E-4</v>
      </c>
      <c r="C7" s="45">
        <v>1.7686399999999999E-4</v>
      </c>
    </row>
    <row r="8" spans="1:3">
      <c r="A8" s="46">
        <v>6</v>
      </c>
      <c r="B8" s="47">
        <v>2.3274600000000001E-4</v>
      </c>
      <c r="C8" s="45">
        <v>1.7082999999999999E-4</v>
      </c>
    </row>
    <row r="9" spans="1:3">
      <c r="A9" s="46">
        <v>7</v>
      </c>
      <c r="B9" s="47">
        <v>2.0850799999999999E-4</v>
      </c>
      <c r="C9" s="45">
        <v>1.65804E-4</v>
      </c>
    </row>
    <row r="10" spans="1:3">
      <c r="A10" s="46">
        <v>8</v>
      </c>
      <c r="B10" s="47">
        <v>1.8830400000000001E-4</v>
      </c>
      <c r="C10" s="45">
        <v>1.59765E-4</v>
      </c>
    </row>
    <row r="11" spans="1:3">
      <c r="A11" s="46">
        <v>9</v>
      </c>
      <c r="B11" s="47">
        <v>1.75176E-4</v>
      </c>
      <c r="C11" s="45">
        <v>1.50688E-4</v>
      </c>
    </row>
    <row r="12" spans="1:3">
      <c r="A12" s="46">
        <v>10</v>
      </c>
      <c r="B12" s="47">
        <v>1.76219E-4</v>
      </c>
      <c r="C12" s="45">
        <v>1.3958500000000001E-4</v>
      </c>
    </row>
    <row r="13" spans="1:3">
      <c r="A13" s="46">
        <v>11</v>
      </c>
      <c r="B13" s="47">
        <v>1.9347E-4</v>
      </c>
      <c r="C13" s="45">
        <v>1.29488E-4</v>
      </c>
    </row>
    <row r="14" spans="1:3">
      <c r="A14" s="46">
        <v>12</v>
      </c>
      <c r="B14" s="47">
        <v>2.24914E-4</v>
      </c>
      <c r="C14" s="45">
        <v>1.22423E-4</v>
      </c>
    </row>
    <row r="15" spans="1:3">
      <c r="A15" s="46">
        <v>13</v>
      </c>
      <c r="B15" s="47">
        <v>2.7259199999999999E-4</v>
      </c>
      <c r="C15" s="45">
        <v>1.25473E-4</v>
      </c>
    </row>
    <row r="16" spans="1:3">
      <c r="A16" s="46">
        <v>14</v>
      </c>
      <c r="B16" s="47">
        <v>3.4666200000000002E-4</v>
      </c>
      <c r="C16" s="45">
        <v>1.40669E-4</v>
      </c>
    </row>
    <row r="17" spans="1:3">
      <c r="A17" s="46">
        <v>15</v>
      </c>
      <c r="B17" s="47">
        <v>4.5426400000000001E-4</v>
      </c>
      <c r="C17" s="45">
        <v>1.6902900000000001E-4</v>
      </c>
    </row>
    <row r="18" spans="1:3">
      <c r="A18" s="46">
        <v>16</v>
      </c>
      <c r="B18" s="47">
        <v>5.89392E-4</v>
      </c>
      <c r="C18" s="45">
        <v>2.05501E-4</v>
      </c>
    </row>
    <row r="19" spans="1:3">
      <c r="A19" s="46">
        <v>17</v>
      </c>
      <c r="B19" s="47">
        <v>7.4098100000000004E-4</v>
      </c>
      <c r="C19" s="45">
        <v>2.4705700000000002E-4</v>
      </c>
    </row>
    <row r="20" spans="1:3">
      <c r="A20" s="46">
        <v>18</v>
      </c>
      <c r="B20" s="47">
        <v>8.9085200000000003E-4</v>
      </c>
      <c r="C20" s="45">
        <v>2.8864199999999998E-4</v>
      </c>
    </row>
    <row r="21" spans="1:3">
      <c r="A21" s="46">
        <v>19</v>
      </c>
      <c r="B21" s="47">
        <v>1.0248340000000001E-3</v>
      </c>
      <c r="C21" s="45">
        <v>3.2620899999999999E-4</v>
      </c>
    </row>
    <row r="22" spans="1:3">
      <c r="A22" s="46">
        <v>20</v>
      </c>
      <c r="B22" s="47">
        <v>1.128677E-3</v>
      </c>
      <c r="C22" s="45">
        <v>3.5671800000000001E-4</v>
      </c>
    </row>
    <row r="23" spans="1:3">
      <c r="A23" s="46">
        <v>21</v>
      </c>
      <c r="B23" s="47">
        <v>1.1961809999999999E-3</v>
      </c>
      <c r="C23" s="45">
        <v>3.8016100000000001E-4</v>
      </c>
    </row>
    <row r="24" spans="1:3">
      <c r="A24" s="46">
        <v>22</v>
      </c>
      <c r="B24" s="47">
        <v>1.226177E-3</v>
      </c>
      <c r="C24" s="45">
        <v>3.96532E-4</v>
      </c>
    </row>
    <row r="25" spans="1:3">
      <c r="A25" s="46">
        <v>23</v>
      </c>
      <c r="B25" s="47">
        <v>1.2215539999999999E-3</v>
      </c>
      <c r="C25" s="45">
        <v>4.0987899999999998E-4</v>
      </c>
    </row>
    <row r="26" spans="1:3">
      <c r="A26" s="46">
        <v>24</v>
      </c>
      <c r="B26" s="47">
        <v>1.192369E-3</v>
      </c>
      <c r="C26" s="45">
        <v>4.2222700000000001E-4</v>
      </c>
    </row>
    <row r="27" spans="1:3">
      <c r="A27" s="46">
        <v>25</v>
      </c>
      <c r="B27" s="47">
        <v>1.1477200000000001E-3</v>
      </c>
      <c r="C27" s="45">
        <v>4.32559E-4</v>
      </c>
    </row>
    <row r="28" spans="1:3">
      <c r="A28" s="46">
        <v>26</v>
      </c>
      <c r="B28" s="47">
        <v>1.1008630000000001E-3</v>
      </c>
      <c r="C28" s="45">
        <v>4.45952E-4</v>
      </c>
    </row>
    <row r="29" spans="1:3">
      <c r="A29" s="46">
        <v>27</v>
      </c>
      <c r="B29" s="47">
        <v>1.0641089999999999E-3</v>
      </c>
      <c r="C29" s="45">
        <v>4.5834599999999999E-4</v>
      </c>
    </row>
    <row r="30" spans="1:3">
      <c r="A30" s="46">
        <v>28</v>
      </c>
      <c r="B30" s="47">
        <v>1.040589E-3</v>
      </c>
      <c r="C30" s="45">
        <v>4.6974099999999997E-4</v>
      </c>
    </row>
    <row r="31" spans="1:3">
      <c r="A31" s="46">
        <v>29</v>
      </c>
      <c r="B31" s="47">
        <v>1.0355029999999999E-3</v>
      </c>
      <c r="C31" s="45">
        <v>4.8013400000000001E-4</v>
      </c>
    </row>
    <row r="32" spans="1:3">
      <c r="A32" s="46">
        <v>30</v>
      </c>
      <c r="B32" s="47">
        <v>1.045841E-3</v>
      </c>
      <c r="C32" s="45">
        <v>4.8850599999999999E-4</v>
      </c>
    </row>
    <row r="33" spans="1:3">
      <c r="A33" s="46">
        <v>31</v>
      </c>
      <c r="B33" s="47">
        <v>1.070636E-3</v>
      </c>
      <c r="C33" s="45">
        <v>4.9587299999999997E-4</v>
      </c>
    </row>
    <row r="34" spans="1:3">
      <c r="A34" s="46">
        <v>32</v>
      </c>
      <c r="B34" s="47">
        <v>1.1099510000000001E-3</v>
      </c>
      <c r="C34" s="45">
        <v>5.0528699999999999E-4</v>
      </c>
    </row>
    <row r="35" spans="1:3">
      <c r="A35" s="46">
        <v>33</v>
      </c>
      <c r="B35" s="47">
        <v>1.1597210000000001E-3</v>
      </c>
      <c r="C35" s="45">
        <v>5.1675400000000002E-4</v>
      </c>
    </row>
    <row r="36" spans="1:3">
      <c r="A36" s="46">
        <v>34</v>
      </c>
      <c r="B36" s="47">
        <v>1.221034E-3</v>
      </c>
      <c r="C36" s="45">
        <v>5.3333799999999995E-4</v>
      </c>
    </row>
    <row r="37" spans="1:3">
      <c r="A37" s="46">
        <v>35</v>
      </c>
      <c r="B37" s="47">
        <v>1.293953E-3</v>
      </c>
      <c r="C37" s="45">
        <v>5.5606899999999996E-4</v>
      </c>
    </row>
    <row r="38" spans="1:3">
      <c r="A38" s="46">
        <v>36</v>
      </c>
      <c r="B38" s="47">
        <v>1.3785500000000001E-3</v>
      </c>
      <c r="C38" s="45">
        <v>5.8700500000000004E-4</v>
      </c>
    </row>
    <row r="39" spans="1:3">
      <c r="A39" s="46">
        <v>37</v>
      </c>
      <c r="B39" s="47">
        <v>1.479057E-3</v>
      </c>
      <c r="C39" s="45">
        <v>6.2820900000000002E-4</v>
      </c>
    </row>
    <row r="40" spans="1:3">
      <c r="A40" s="46">
        <v>38</v>
      </c>
      <c r="B40" s="47">
        <v>1.5955889999999999E-3</v>
      </c>
      <c r="C40" s="45">
        <v>6.7868699999999998E-4</v>
      </c>
    </row>
    <row r="41" spans="1:3">
      <c r="A41" s="46">
        <v>39</v>
      </c>
      <c r="B41" s="47">
        <v>1.730363E-3</v>
      </c>
      <c r="C41" s="45">
        <v>7.4153999999999995E-4</v>
      </c>
    </row>
    <row r="42" spans="1:3">
      <c r="A42" s="46">
        <v>40</v>
      </c>
      <c r="B42" s="47">
        <v>1.8762449999999999E-3</v>
      </c>
      <c r="C42" s="45">
        <v>8.18858E-4</v>
      </c>
    </row>
    <row r="43" spans="1:3">
      <c r="A43" s="46">
        <v>41</v>
      </c>
      <c r="B43" s="47">
        <v>2.0260579999999999E-3</v>
      </c>
      <c r="C43" s="45">
        <v>9.0865300000000004E-4</v>
      </c>
    </row>
    <row r="44" spans="1:3">
      <c r="A44" s="46">
        <v>42</v>
      </c>
      <c r="B44" s="47">
        <v>2.1746600000000001E-3</v>
      </c>
      <c r="C44" s="45">
        <v>1.0109889999999999E-3</v>
      </c>
    </row>
    <row r="45" spans="1:3">
      <c r="A45" s="46">
        <v>43</v>
      </c>
      <c r="B45" s="47">
        <v>2.3231530000000001E-3</v>
      </c>
      <c r="C45" s="45">
        <v>1.1238870000000001E-3</v>
      </c>
    </row>
    <row r="46" spans="1:3">
      <c r="A46" s="46">
        <v>44</v>
      </c>
      <c r="B46" s="47">
        <v>2.475807E-3</v>
      </c>
      <c r="C46" s="45">
        <v>1.245374E-3</v>
      </c>
    </row>
    <row r="47" spans="1:3">
      <c r="A47" s="46">
        <v>45</v>
      </c>
      <c r="B47" s="47">
        <v>2.6464309999999999E-3</v>
      </c>
      <c r="C47" s="45">
        <v>1.369356E-3</v>
      </c>
    </row>
    <row r="48" spans="1:3">
      <c r="A48" s="46">
        <v>46</v>
      </c>
      <c r="B48" s="47">
        <v>2.845855E-3</v>
      </c>
      <c r="C48" s="45">
        <v>1.49383E-3</v>
      </c>
    </row>
    <row r="49" spans="1:3">
      <c r="A49" s="46">
        <v>47</v>
      </c>
      <c r="B49" s="47">
        <v>3.0872149999999999E-3</v>
      </c>
      <c r="C49" s="45">
        <v>1.618846E-3</v>
      </c>
    </row>
    <row r="50" spans="1:3">
      <c r="A50" s="46">
        <v>48</v>
      </c>
      <c r="B50" s="47">
        <v>3.377527E-3</v>
      </c>
      <c r="C50" s="45">
        <v>1.7454840000000001E-3</v>
      </c>
    </row>
    <row r="51" spans="1:3">
      <c r="A51" s="46">
        <v>49</v>
      </c>
      <c r="B51" s="47">
        <v>3.7229619999999998E-3</v>
      </c>
      <c r="C51" s="45">
        <v>1.878977E-3</v>
      </c>
    </row>
    <row r="52" spans="1:3">
      <c r="A52" s="46">
        <v>50</v>
      </c>
      <c r="B52" s="47">
        <v>4.1203079999999996E-3</v>
      </c>
      <c r="C52" s="45">
        <v>2.0246109999999999E-3</v>
      </c>
    </row>
    <row r="53" spans="1:3">
      <c r="A53" s="46">
        <v>51</v>
      </c>
      <c r="B53" s="47">
        <v>4.5707719999999999E-3</v>
      </c>
      <c r="C53" s="45">
        <v>2.1877310000000001E-3</v>
      </c>
    </row>
    <row r="54" spans="1:3">
      <c r="A54" s="46">
        <v>52</v>
      </c>
      <c r="B54" s="47">
        <v>5.0747049999999997E-3</v>
      </c>
      <c r="C54" s="45">
        <v>2.3768880000000002E-3</v>
      </c>
    </row>
    <row r="55" spans="1:3">
      <c r="A55" s="46">
        <v>53</v>
      </c>
      <c r="B55" s="47">
        <v>5.6348639999999998E-3</v>
      </c>
      <c r="C55" s="45">
        <v>2.5976279999999998E-3</v>
      </c>
    </row>
    <row r="56" spans="1:3">
      <c r="A56" s="46">
        <v>54</v>
      </c>
      <c r="B56" s="47">
        <v>6.2576100000000003E-3</v>
      </c>
      <c r="C56" s="45">
        <v>2.855621E-3</v>
      </c>
    </row>
    <row r="57" spans="1:3">
      <c r="A57" s="46">
        <v>55</v>
      </c>
      <c r="B57" s="47">
        <v>6.9497939999999996E-3</v>
      </c>
      <c r="C57" s="45">
        <v>3.1556370000000002E-3</v>
      </c>
    </row>
    <row r="58" spans="1:3">
      <c r="A58" s="46">
        <v>56</v>
      </c>
      <c r="B58" s="47">
        <v>7.7188589999999998E-3</v>
      </c>
      <c r="C58" s="45">
        <v>3.5026200000000001E-3</v>
      </c>
    </row>
    <row r="59" spans="1:3">
      <c r="A59" s="46">
        <v>57</v>
      </c>
      <c r="B59" s="47">
        <v>8.5740799999999995E-3</v>
      </c>
      <c r="C59" s="45">
        <v>3.903835E-3</v>
      </c>
    </row>
    <row r="60" spans="1:3">
      <c r="A60" s="46">
        <v>58</v>
      </c>
      <c r="B60" s="47">
        <v>9.5245269999999996E-3</v>
      </c>
      <c r="C60" s="45">
        <v>4.3626100000000003E-3</v>
      </c>
    </row>
    <row r="61" spans="1:3">
      <c r="A61" s="46">
        <v>59</v>
      </c>
      <c r="B61" s="47">
        <v>1.0575797E-2</v>
      </c>
      <c r="C61" s="45">
        <v>4.887883E-3</v>
      </c>
    </row>
    <row r="62" spans="1:3">
      <c r="A62" s="46">
        <v>60</v>
      </c>
      <c r="B62" s="47">
        <v>1.1734537999999999E-2</v>
      </c>
      <c r="C62" s="45">
        <v>5.4612269999999999E-3</v>
      </c>
    </row>
    <row r="63" spans="1:3">
      <c r="A63" s="46">
        <v>61</v>
      </c>
      <c r="B63" s="47">
        <v>1.3000513E-2</v>
      </c>
      <c r="C63" s="45">
        <v>6.0618720000000003E-3</v>
      </c>
    </row>
    <row r="64" spans="1:3">
      <c r="A64" s="46">
        <v>62</v>
      </c>
      <c r="B64" s="47">
        <v>1.4372073000000001E-2</v>
      </c>
      <c r="C64" s="45">
        <v>6.6773120000000004E-3</v>
      </c>
    </row>
    <row r="65" spans="1:3">
      <c r="A65" s="46">
        <v>63</v>
      </c>
      <c r="B65" s="47">
        <v>1.5834088999999999E-2</v>
      </c>
      <c r="C65" s="45">
        <v>7.3121899999999997E-3</v>
      </c>
    </row>
    <row r="66" spans="1:3">
      <c r="A66" s="46">
        <v>64</v>
      </c>
      <c r="B66" s="47">
        <v>1.7394195000000001E-2</v>
      </c>
      <c r="C66" s="45">
        <v>8.0339950000000004E-3</v>
      </c>
    </row>
    <row r="67" spans="1:3">
      <c r="A67" s="46">
        <v>65</v>
      </c>
      <c r="B67" s="47">
        <v>1.9135513E-2</v>
      </c>
      <c r="C67" s="45">
        <v>8.9795159999999999E-3</v>
      </c>
    </row>
    <row r="68" spans="1:3">
      <c r="A68" s="46">
        <v>66</v>
      </c>
      <c r="B68" s="47">
        <v>2.1123756E-2</v>
      </c>
      <c r="C68" s="45">
        <v>1.0218632E-2</v>
      </c>
    </row>
    <row r="69" spans="1:3">
      <c r="A69" s="46">
        <v>67</v>
      </c>
      <c r="B69" s="47">
        <v>2.3356681000000001E-2</v>
      </c>
      <c r="C69" s="45">
        <v>1.1763683E-2</v>
      </c>
    </row>
    <row r="70" spans="1:3">
      <c r="A70" s="46">
        <v>68</v>
      </c>
      <c r="B70" s="47">
        <v>2.5816474999999998E-2</v>
      </c>
      <c r="C70" s="45">
        <v>1.3585476000000001E-2</v>
      </c>
    </row>
    <row r="71" spans="1:3">
      <c r="A71" s="46">
        <v>69</v>
      </c>
      <c r="B71" s="47">
        <v>2.8510339999999999E-2</v>
      </c>
      <c r="C71" s="45">
        <v>1.5705678000000001E-2</v>
      </c>
    </row>
    <row r="72" spans="1:3">
      <c r="A72" s="46">
        <v>70</v>
      </c>
      <c r="B72" s="47">
        <v>3.1458852000000002E-2</v>
      </c>
      <c r="C72" s="45">
        <v>1.8149683E-2</v>
      </c>
    </row>
    <row r="73" spans="1:3">
      <c r="A73" s="46">
        <v>71</v>
      </c>
      <c r="B73" s="47">
        <v>3.4686921000000003E-2</v>
      </c>
      <c r="C73" s="45">
        <v>2.0944441000000001E-2</v>
      </c>
    </row>
    <row r="74" spans="1:3">
      <c r="A74" s="46">
        <v>72</v>
      </c>
      <c r="B74" s="47">
        <v>3.8217395000000001E-2</v>
      </c>
      <c r="C74" s="45">
        <v>2.4114909E-2</v>
      </c>
    </row>
    <row r="75" spans="1:3">
      <c r="A75" s="46">
        <v>73</v>
      </c>
      <c r="B75" s="47">
        <v>4.2078326999999999E-2</v>
      </c>
      <c r="C75" s="45">
        <v>2.7692412E-2</v>
      </c>
    </row>
    <row r="76" spans="1:3">
      <c r="A76" s="46">
        <v>74</v>
      </c>
      <c r="B76" s="47">
        <v>4.6300842000000002E-2</v>
      </c>
      <c r="C76" s="45">
        <v>3.1710196000000003E-2</v>
      </c>
    </row>
    <row r="77" spans="1:3">
      <c r="A77" s="46">
        <v>75</v>
      </c>
      <c r="B77" s="47">
        <v>5.0914478999999999E-2</v>
      </c>
      <c r="C77" s="45">
        <v>3.6198064000000002E-2</v>
      </c>
    </row>
    <row r="78" spans="1:3">
      <c r="A78" s="46">
        <v>76</v>
      </c>
      <c r="B78" s="47">
        <v>5.5954748999999998E-2</v>
      </c>
      <c r="C78" s="45">
        <v>4.1193204999999997E-2</v>
      </c>
    </row>
    <row r="79" spans="1:3">
      <c r="A79" s="46">
        <v>77</v>
      </c>
      <c r="B79" s="47">
        <v>6.1456199000000003E-2</v>
      </c>
      <c r="C79" s="45">
        <v>4.6734630999999999E-2</v>
      </c>
    </row>
    <row r="80" spans="1:3">
      <c r="A80" s="46">
        <v>78</v>
      </c>
      <c r="B80" s="47">
        <v>6.7462004000000006E-2</v>
      </c>
      <c r="C80" s="45">
        <v>5.2859877999999999E-2</v>
      </c>
    </row>
    <row r="81" spans="1:3">
      <c r="A81" s="46">
        <v>79</v>
      </c>
      <c r="B81" s="47">
        <v>7.4009528000000005E-2</v>
      </c>
      <c r="C81" s="45">
        <v>5.9610495999999999E-2</v>
      </c>
    </row>
    <row r="82" spans="1:3">
      <c r="A82" s="46">
        <v>80</v>
      </c>
      <c r="B82" s="47">
        <v>8.1144427000000005E-2</v>
      </c>
      <c r="C82" s="45">
        <v>6.7031525999999994E-2</v>
      </c>
    </row>
    <row r="83" spans="1:3">
      <c r="A83" s="46">
        <v>81</v>
      </c>
      <c r="B83" s="47">
        <v>8.8916920999999996E-2</v>
      </c>
      <c r="C83" s="45">
        <v>7.5165581999999995E-2</v>
      </c>
    </row>
    <row r="84" spans="1:3">
      <c r="A84" s="46">
        <v>82</v>
      </c>
      <c r="B84" s="47">
        <v>9.7371880999999993E-2</v>
      </c>
      <c r="C84" s="45">
        <v>8.4061331000000003E-2</v>
      </c>
    </row>
    <row r="85" spans="1:3">
      <c r="A85" s="46">
        <v>83</v>
      </c>
      <c r="B85" s="47">
        <v>0.10656736999999999</v>
      </c>
      <c r="C85" s="45">
        <v>9.3765778999999994E-2</v>
      </c>
    </row>
    <row r="86" spans="1:3">
      <c r="A86" s="46">
        <v>84</v>
      </c>
      <c r="B86" s="47">
        <v>0.116553015</v>
      </c>
      <c r="C86" s="45">
        <v>0.104330508</v>
      </c>
    </row>
    <row r="87" spans="1:3">
      <c r="A87" s="46">
        <v>85</v>
      </c>
      <c r="B87" s="47">
        <v>0.12738619400000001</v>
      </c>
      <c r="C87" s="45">
        <v>0.115800313</v>
      </c>
    </row>
    <row r="88" spans="1:3">
      <c r="A88" s="46">
        <v>86</v>
      </c>
      <c r="B88" s="47">
        <v>0.13913086299999999</v>
      </c>
      <c r="C88" s="45">
        <v>0.128229923</v>
      </c>
    </row>
    <row r="89" spans="1:3">
      <c r="A89" s="46">
        <v>87</v>
      </c>
      <c r="B89" s="47">
        <v>0.15184134499999999</v>
      </c>
      <c r="C89" s="45">
        <v>0.141668927</v>
      </c>
    </row>
    <row r="90" spans="1:3">
      <c r="A90" s="46">
        <v>88</v>
      </c>
      <c r="B90" s="47">
        <v>0.16557835800000001</v>
      </c>
      <c r="C90" s="45">
        <v>0.15616147899999999</v>
      </c>
    </row>
    <row r="91" spans="1:3">
      <c r="A91" s="46">
        <v>89</v>
      </c>
      <c r="B91" s="47">
        <v>0.18040804899999999</v>
      </c>
      <c r="C91" s="45">
        <v>0.17176128099999999</v>
      </c>
    </row>
    <row r="92" spans="1:3">
      <c r="A92" s="46">
        <v>90</v>
      </c>
      <c r="B92" s="47">
        <v>0.19638354199999999</v>
      </c>
      <c r="C92" s="45">
        <v>0.18850145700000001</v>
      </c>
    </row>
    <row r="93" spans="1:3">
      <c r="A93" s="46">
        <v>91</v>
      </c>
      <c r="B93" s="47">
        <v>0.21356545399999999</v>
      </c>
      <c r="C93" s="45">
        <v>0.206433635</v>
      </c>
    </row>
    <row r="94" spans="1:3">
      <c r="A94" s="46">
        <v>92</v>
      </c>
      <c r="B94" s="47">
        <v>0.23200238500000001</v>
      </c>
      <c r="C94" s="45">
        <v>0.22558937500000001</v>
      </c>
    </row>
    <row r="95" spans="1:3">
      <c r="A95" s="46">
        <v>93</v>
      </c>
      <c r="B95" s="47">
        <v>0.25174256299999997</v>
      </c>
      <c r="C95" s="45">
        <v>0.245996671</v>
      </c>
    </row>
    <row r="96" spans="1:3">
      <c r="A96" s="46">
        <v>94</v>
      </c>
      <c r="B96" s="47">
        <v>0.27283733999999998</v>
      </c>
      <c r="C96" s="45">
        <v>0.26767146200000003</v>
      </c>
    </row>
    <row r="97" spans="1:3">
      <c r="A97" s="46">
        <v>95</v>
      </c>
      <c r="B97" s="47">
        <v>0.29532094199999998</v>
      </c>
      <c r="C97" s="45">
        <v>0.29062636400000003</v>
      </c>
    </row>
    <row r="98" spans="1:3">
      <c r="A98" s="46">
        <v>96</v>
      </c>
      <c r="B98" s="47">
        <v>0.31917253400000001</v>
      </c>
      <c r="C98" s="45">
        <v>0.31486094399999998</v>
      </c>
    </row>
    <row r="99" spans="1:3">
      <c r="A99" s="46">
        <v>97</v>
      </c>
      <c r="B99" s="47">
        <v>0.344429492</v>
      </c>
      <c r="C99" s="45">
        <v>0.340348176</v>
      </c>
    </row>
    <row r="100" spans="1:3">
      <c r="A100" s="46">
        <v>98</v>
      </c>
      <c r="B100" s="47">
        <v>0.37111063100000002</v>
      </c>
      <c r="C100" s="45">
        <v>0.367073013</v>
      </c>
    </row>
    <row r="101" spans="1:3">
      <c r="A101" s="46">
        <v>99</v>
      </c>
      <c r="B101" s="47">
        <v>0.39907232399999998</v>
      </c>
      <c r="C101" s="45">
        <v>0.39493904299999999</v>
      </c>
    </row>
    <row r="102" spans="1:3">
      <c r="A102" s="46">
        <v>100</v>
      </c>
      <c r="B102" s="47">
        <v>0.428244711</v>
      </c>
      <c r="C102" s="45">
        <v>0.423806299</v>
      </c>
    </row>
    <row r="103" spans="1:3">
      <c r="A103" s="46">
        <v>101</v>
      </c>
      <c r="B103" s="47">
        <v>0.45850000000000002</v>
      </c>
      <c r="C103" s="45">
        <v>0.45371730799999999</v>
      </c>
    </row>
    <row r="104" spans="1:3">
      <c r="A104" s="46">
        <v>102</v>
      </c>
      <c r="B104" s="47">
        <v>0.48938134799999999</v>
      </c>
      <c r="C104" s="45">
        <v>0.48413125299999998</v>
      </c>
    </row>
    <row r="105" spans="1:3">
      <c r="A105" s="46">
        <v>103</v>
      </c>
      <c r="B105" s="47">
        <v>0.52079565999999999</v>
      </c>
      <c r="C105" s="45">
        <v>0.51511991700000004</v>
      </c>
    </row>
    <row r="106" spans="1:3">
      <c r="A106" s="46">
        <v>104</v>
      </c>
      <c r="B106" s="47">
        <v>0.55849056600000002</v>
      </c>
      <c r="C106" s="45">
        <v>0.54623655900000001</v>
      </c>
    </row>
    <row r="107" spans="1:3">
      <c r="A107" s="46">
        <v>105</v>
      </c>
      <c r="B107" s="47">
        <v>0.606837607</v>
      </c>
      <c r="C107" s="45">
        <v>0.59715639799999998</v>
      </c>
    </row>
    <row r="108" spans="1:3">
      <c r="A108" s="46">
        <v>106</v>
      </c>
      <c r="B108" s="47">
        <v>0.67391304299999999</v>
      </c>
      <c r="C108" s="45">
        <v>0.694117647</v>
      </c>
    </row>
    <row r="109" spans="1:3">
      <c r="A109" s="46">
        <v>107</v>
      </c>
      <c r="B109" s="47">
        <v>0.8</v>
      </c>
      <c r="C109" s="45">
        <v>0.80769230800000003</v>
      </c>
    </row>
    <row r="110" spans="1:3">
      <c r="A110" s="46">
        <v>108</v>
      </c>
      <c r="B110" s="47">
        <v>1</v>
      </c>
      <c r="C110" s="4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Φύλλα εργασίας</vt:lpstr>
      </vt:variant>
      <vt:variant>
        <vt:i4>4</vt:i4>
      </vt:variant>
    </vt:vector>
  </HeadingPairs>
  <TitlesOfParts>
    <vt:vector size="4" baseType="lpstr">
      <vt:lpstr>ΑΝΔΡΕΣ</vt:lpstr>
      <vt:lpstr>ΓΥΝΑΙΚΑΣ </vt:lpstr>
      <vt:lpstr>ΕΠΕΝΔΥΤΙΚΟ Χ.</vt:lpstr>
      <vt:lpstr>Mortal Table 1990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2020-01-21T12:41:05Z</dcterms:created>
  <dcterms:modified xsi:type="dcterms:W3CDTF">2020-01-31T20:25:57Z</dcterms:modified>
</cp:coreProperties>
</file>