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e170fdeb1dc59c9/git projects/economic calculator/"/>
    </mc:Choice>
  </mc:AlternateContent>
  <xr:revisionPtr revIDLastSave="18" documentId="13_ncr:1_{2A70AEDA-1653-4098-B605-29A497657522}" xr6:coauthVersionLast="47" xr6:coauthVersionMax="47" xr10:uidLastSave="{5D6063C7-14EB-4898-B701-D20F1AE8BF6A}"/>
  <bookViews>
    <workbookView xWindow="-96" yWindow="0" windowWidth="11712" windowHeight="12336" tabRatio="784" firstSheet="5" activeTab="5" xr2:uid="{00000000-000D-0000-FFFF-FFFF00000000}"/>
  </bookViews>
  <sheets>
    <sheet name="Mahipal Chary" sheetId="1" r:id="rId1"/>
    <sheet name="Suryanirbhar (Double wheel)" sheetId="2" r:id="rId2"/>
    <sheet name="Suryanirbhar (Single wheel)" sheetId="6" r:id="rId3"/>
    <sheet name="Suryanirbhar (Paddy Weeder)" sheetId="4" r:id="rId4"/>
    <sheet name="Suryanirbhar (Brush cutter)" sheetId="7" r:id="rId5"/>
    <sheet name="Brush Cutter with attachments" sheetId="3" r:id="rId6"/>
    <sheet name="Chain saw - Stihl" sheetId="8" r:id="rId7"/>
    <sheet name="Thresher - Paddy" sheetId="9" r:id="rId8"/>
    <sheet name="Panval Rocket Stov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  <c r="C17" i="2"/>
  <c r="I8" i="2"/>
  <c r="F1" i="2"/>
  <c r="C18" i="9"/>
  <c r="C17" i="9"/>
  <c r="C16" i="9"/>
  <c r="C11" i="9"/>
  <c r="C10" i="9"/>
  <c r="B2" i="9"/>
  <c r="C9" i="9" s="1"/>
  <c r="C18" i="8"/>
  <c r="C19" i="8" s="1"/>
  <c r="C17" i="8"/>
  <c r="C16" i="8"/>
  <c r="C11" i="8"/>
  <c r="C10" i="8"/>
  <c r="B2" i="8"/>
  <c r="C9" i="8" s="1"/>
  <c r="C18" i="7"/>
  <c r="C19" i="7" s="1"/>
  <c r="C17" i="7"/>
  <c r="C16" i="7"/>
  <c r="C11" i="7"/>
  <c r="C10" i="7"/>
  <c r="B2" i="7"/>
  <c r="C9" i="7" s="1"/>
  <c r="C18" i="6"/>
  <c r="C17" i="6"/>
  <c r="C16" i="6"/>
  <c r="C19" i="6" s="1"/>
  <c r="C11" i="6"/>
  <c r="C10" i="6"/>
  <c r="B2" i="6"/>
  <c r="C9" i="6" s="1"/>
  <c r="C18" i="5"/>
  <c r="C17" i="5"/>
  <c r="C16" i="5"/>
  <c r="C19" i="5" s="1"/>
  <c r="C11" i="5"/>
  <c r="C10" i="5"/>
  <c r="B2" i="5"/>
  <c r="C9" i="5" s="1"/>
  <c r="C18" i="4"/>
  <c r="C17" i="4"/>
  <c r="C19" i="4" s="1"/>
  <c r="C16" i="4"/>
  <c r="C11" i="4"/>
  <c r="C10" i="4"/>
  <c r="B2" i="4"/>
  <c r="C8" i="4" s="1"/>
  <c r="C18" i="3"/>
  <c r="C17" i="3"/>
  <c r="C16" i="3"/>
  <c r="C11" i="3"/>
  <c r="C10" i="3"/>
  <c r="B2" i="3"/>
  <c r="C9" i="3" s="1"/>
  <c r="B2" i="2"/>
  <c r="C9" i="2" s="1"/>
  <c r="C18" i="2"/>
  <c r="C16" i="2"/>
  <c r="C11" i="2"/>
  <c r="C10" i="2"/>
  <c r="C18" i="1"/>
  <c r="C17" i="1"/>
  <c r="C16" i="1"/>
  <c r="C19" i="1" s="1"/>
  <c r="C11" i="1"/>
  <c r="C10" i="1"/>
  <c r="B2" i="1"/>
  <c r="C9" i="1" s="1"/>
  <c r="C8" i="9" l="1"/>
  <c r="C12" i="9" s="1"/>
  <c r="C19" i="9"/>
  <c r="C8" i="8"/>
  <c r="C12" i="8" s="1"/>
  <c r="C8" i="7"/>
  <c r="C12" i="7" s="1"/>
  <c r="C21" i="7" s="1"/>
  <c r="C8" i="6"/>
  <c r="C12" i="6" s="1"/>
  <c r="C8" i="5"/>
  <c r="C12" i="5" s="1"/>
  <c r="C9" i="4"/>
  <c r="C12" i="4" s="1"/>
  <c r="C21" i="4" s="1"/>
  <c r="C19" i="3"/>
  <c r="C8" i="3"/>
  <c r="C12" i="3" s="1"/>
  <c r="C19" i="2"/>
  <c r="C8" i="2"/>
  <c r="C12" i="2" s="1"/>
  <c r="C8" i="1"/>
  <c r="C12" i="1" s="1"/>
  <c r="C21" i="1" s="1"/>
  <c r="C22" i="1" l="1"/>
  <c r="C24" i="1"/>
  <c r="C21" i="9"/>
  <c r="C24" i="9" s="1"/>
  <c r="C21" i="8"/>
  <c r="C24" i="8" s="1"/>
  <c r="C25" i="8" s="1"/>
  <c r="C22" i="7"/>
  <c r="C24" i="7"/>
  <c r="C21" i="6"/>
  <c r="C21" i="5"/>
  <c r="C24" i="4"/>
  <c r="C22" i="4"/>
  <c r="C21" i="3"/>
  <c r="C21" i="2"/>
  <c r="C25" i="1" l="1"/>
  <c r="D25" i="1" s="1"/>
  <c r="C26" i="1"/>
  <c r="C22" i="9"/>
  <c r="C26" i="9"/>
  <c r="C25" i="9"/>
  <c r="C22" i="8"/>
  <c r="C26" i="7"/>
  <c r="C25" i="7"/>
  <c r="C22" i="2"/>
  <c r="C24" i="2"/>
  <c r="C24" i="6"/>
  <c r="C22" i="6"/>
  <c r="C22" i="5"/>
  <c r="C24" i="5"/>
  <c r="C26" i="4"/>
  <c r="C25" i="4"/>
  <c r="C24" i="3"/>
  <c r="C22" i="3"/>
  <c r="C26" i="2" l="1"/>
  <c r="C25" i="2"/>
  <c r="E24" i="2"/>
  <c r="C26" i="8"/>
  <c r="C26" i="6"/>
  <c r="C25" i="6"/>
  <c r="C26" i="5"/>
  <c r="C25" i="5"/>
  <c r="C26" i="3"/>
  <c r="C25" i="3"/>
</calcChain>
</file>

<file path=xl/sharedStrings.xml><?xml version="1.0" encoding="utf-8"?>
<sst xmlns="http://schemas.openxmlformats.org/spreadsheetml/2006/main" count="253" uniqueCount="34">
  <si>
    <t>Initial cost of machine (C), Rs</t>
  </si>
  <si>
    <t>Useful life (IS 9164:1979), (L), years</t>
  </si>
  <si>
    <t>Annual usage (IS 9164:1979), (H), hours</t>
  </si>
  <si>
    <t>Interest rate (i), %</t>
  </si>
  <si>
    <t>Fixed Cost</t>
  </si>
  <si>
    <t xml:space="preserve">a. Depreciation, Rs h-1 </t>
  </si>
  <si>
    <t>C-S/L*H</t>
  </si>
  <si>
    <t>b. Interest on capital, Rs h-1</t>
  </si>
  <si>
    <t>c. Insurance and taxes (1.5 % of initial cost), Rs h-1</t>
  </si>
  <si>
    <t>(C+S/2H)*i</t>
  </si>
  <si>
    <t>(C/H)*0.015</t>
  </si>
  <si>
    <t>(C/H)*0.005</t>
  </si>
  <si>
    <t>Total fixed cost (a + b + c + d), Rs h-1</t>
  </si>
  <si>
    <t>Variable Cost</t>
  </si>
  <si>
    <t>d. Housing (0.5% of initial cost of machine), Rs h-1</t>
  </si>
  <si>
    <t xml:space="preserve">a. Average fuel consumption, l h-1 </t>
  </si>
  <si>
    <t>b. Lubrication (10% of fuel cost), Rs h-1</t>
  </si>
  <si>
    <t>c. Repair and maintenance (5 % of initial cost of machine), Rs h-1</t>
  </si>
  <si>
    <t>d. Operator wages (Rs. 500/day of 8 hours), Rs h-1</t>
  </si>
  <si>
    <t>Total variable cost (a + b + c + d), Rs h-1</t>
  </si>
  <si>
    <t xml:space="preserve">Total operating cost, Rs h-1 </t>
  </si>
  <si>
    <t>Salvage Cost (S), Rs</t>
  </si>
  <si>
    <t>Field Capacity, Acre/hr</t>
  </si>
  <si>
    <t>a. Average battery charging cost (Rs.5 per KWh)</t>
  </si>
  <si>
    <t>5*3hrs</t>
  </si>
  <si>
    <t>c. Repair and maintenance (1 % of initial cost of machine), Rs h-1</t>
  </si>
  <si>
    <t>Custom Hiring, Rs h-1</t>
  </si>
  <si>
    <t>Breakeven cost, h yr-1</t>
  </si>
  <si>
    <t>Payback, yrs</t>
  </si>
  <si>
    <t>Rs acre-1</t>
  </si>
  <si>
    <t>0.5 L h-1</t>
  </si>
  <si>
    <t>1 L/h</t>
  </si>
  <si>
    <t>0.7 L/h</t>
  </si>
  <si>
    <t>acre yr-1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</si>
</sst>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B22" sqref="B22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48000</v>
      </c>
      <c r="C1" s="1"/>
    </row>
    <row r="2" spans="1:3" ht="15.6" x14ac:dyDescent="0.3">
      <c r="A2" s="1" t="s">
        <v>21</v>
      </c>
      <c r="B2" s="2">
        <f>(B1/10)</f>
        <v>4800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28.8</v>
      </c>
    </row>
    <row r="9" spans="1:3" ht="15.6" x14ac:dyDescent="0.3">
      <c r="A9" s="1" t="s">
        <v>7</v>
      </c>
      <c r="B9" s="1" t="s">
        <v>9</v>
      </c>
      <c r="C9" s="1">
        <f>((B1+B2)/(2*B4))*0.1</f>
        <v>8.8000000000000007</v>
      </c>
    </row>
    <row r="10" spans="1:3" ht="15.6" x14ac:dyDescent="0.3">
      <c r="A10" s="1" t="s">
        <v>8</v>
      </c>
      <c r="B10" s="1" t="s">
        <v>10</v>
      </c>
      <c r="C10" s="1">
        <f>(B1/B4)*0.015</f>
        <v>2.4</v>
      </c>
    </row>
    <row r="11" spans="1:3" ht="15.6" x14ac:dyDescent="0.3">
      <c r="A11" s="1" t="s">
        <v>14</v>
      </c>
      <c r="B11" s="1" t="s">
        <v>11</v>
      </c>
      <c r="C11" s="1">
        <f>(B1/B4)*0.005</f>
        <v>0.8</v>
      </c>
    </row>
    <row r="12" spans="1:3" ht="15.6" x14ac:dyDescent="0.3">
      <c r="A12" s="1" t="s">
        <v>12</v>
      </c>
      <c r="B12" s="1"/>
      <c r="C12" s="1">
        <f>SUM(C8:C11)</f>
        <v>40.799999999999997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15</v>
      </c>
      <c r="B15" s="1" t="s">
        <v>32</v>
      </c>
      <c r="C15" s="1">
        <v>70</v>
      </c>
    </row>
    <row r="16" spans="1:3" ht="15.6" x14ac:dyDescent="0.3">
      <c r="A16" s="1" t="s">
        <v>16</v>
      </c>
      <c r="B16" s="1"/>
      <c r="C16" s="1">
        <f>C15*0.1</f>
        <v>7</v>
      </c>
    </row>
    <row r="17" spans="1:5" ht="15.6" x14ac:dyDescent="0.3">
      <c r="A17" s="1" t="s">
        <v>17</v>
      </c>
      <c r="B17" s="1"/>
      <c r="C17" s="1">
        <f>(B1/B4)*0.05</f>
        <v>8</v>
      </c>
    </row>
    <row r="18" spans="1:5" ht="15.6" x14ac:dyDescent="0.3">
      <c r="A18" s="1" t="s">
        <v>18</v>
      </c>
      <c r="B18" s="1">
        <v>500</v>
      </c>
      <c r="C18" s="1">
        <f>B18/8</f>
        <v>62.5</v>
      </c>
    </row>
    <row r="19" spans="1:5" ht="15.6" x14ac:dyDescent="0.3">
      <c r="A19" s="1" t="s">
        <v>19</v>
      </c>
      <c r="B19" s="1"/>
      <c r="C19" s="1">
        <f>SUM(C15:C18)</f>
        <v>147.5</v>
      </c>
    </row>
    <row r="20" spans="1:5" ht="15.6" x14ac:dyDescent="0.3">
      <c r="A20" s="1"/>
      <c r="B20" s="1"/>
      <c r="C20" s="1"/>
    </row>
    <row r="21" spans="1:5" ht="15.6" x14ac:dyDescent="0.3">
      <c r="A21" s="1" t="s">
        <v>20</v>
      </c>
      <c r="B21" s="1"/>
      <c r="C21" s="1">
        <f>C12+C19</f>
        <v>188.3</v>
      </c>
    </row>
    <row r="22" spans="1:5" ht="15.6" x14ac:dyDescent="0.3">
      <c r="A22" s="1" t="s">
        <v>22</v>
      </c>
      <c r="B22" s="1">
        <v>0.4</v>
      </c>
      <c r="C22" s="1">
        <f>C21/B22</f>
        <v>470.75</v>
      </c>
      <c r="D22" t="s">
        <v>29</v>
      </c>
    </row>
    <row r="24" spans="1:5" ht="15.6" x14ac:dyDescent="0.3">
      <c r="A24" s="1" t="s">
        <v>26</v>
      </c>
      <c r="C24" s="1">
        <f>(C21+(C21*0.25))*1.25</f>
        <v>294.21875</v>
      </c>
    </row>
    <row r="25" spans="1:5" ht="15.6" x14ac:dyDescent="0.3">
      <c r="A25" s="1" t="s">
        <v>27</v>
      </c>
      <c r="C25" s="1">
        <f>(C12*B4)/(C24-C21)</f>
        <v>115.5602761550717</v>
      </c>
      <c r="D25">
        <f>C25*B22</f>
        <v>46.224110462028683</v>
      </c>
      <c r="E25" t="s">
        <v>33</v>
      </c>
    </row>
    <row r="26" spans="1:5" ht="15.6" x14ac:dyDescent="0.3">
      <c r="A26" s="1" t="s">
        <v>28</v>
      </c>
      <c r="C26" s="1">
        <f>B1/((C24-C21)*300)</f>
        <v>1.5105918451643361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AFB6-8D00-496D-9606-20F89920DF17}">
  <dimension ref="A1:I26"/>
  <sheetViews>
    <sheetView workbookViewId="0">
      <selection activeCell="C15" sqref="C15"/>
    </sheetView>
  </sheetViews>
  <sheetFormatPr defaultRowHeight="14.4" x14ac:dyDescent="0.3"/>
  <cols>
    <col min="1" max="1" width="60.33203125" bestFit="1" customWidth="1"/>
    <col min="2" max="2" width="13.33203125" customWidth="1"/>
    <col min="3" max="3" width="11.5546875" customWidth="1"/>
  </cols>
  <sheetData>
    <row r="1" spans="1:9" ht="15.6" x14ac:dyDescent="0.3">
      <c r="A1" s="1" t="s">
        <v>0</v>
      </c>
      <c r="B1" s="2">
        <v>62000</v>
      </c>
      <c r="C1" s="1"/>
      <c r="F1">
        <f>0.005*B1</f>
        <v>310</v>
      </c>
    </row>
    <row r="2" spans="1:9" ht="15.6" x14ac:dyDescent="0.3">
      <c r="A2" s="1" t="s">
        <v>21</v>
      </c>
      <c r="B2" s="2">
        <f>(B1/10)</f>
        <v>6200</v>
      </c>
      <c r="C2" s="1"/>
    </row>
    <row r="3" spans="1:9" ht="15.6" x14ac:dyDescent="0.3">
      <c r="A3" s="1" t="s">
        <v>1</v>
      </c>
      <c r="B3" s="1">
        <v>5</v>
      </c>
      <c r="C3" s="1"/>
    </row>
    <row r="4" spans="1:9" ht="15.6" x14ac:dyDescent="0.3">
      <c r="A4" s="1" t="s">
        <v>2</v>
      </c>
      <c r="B4" s="1">
        <v>300</v>
      </c>
      <c r="C4" s="1"/>
    </row>
    <row r="5" spans="1:9" ht="15.6" x14ac:dyDescent="0.3">
      <c r="A5" s="1" t="s">
        <v>3</v>
      </c>
      <c r="B5" s="1">
        <v>10</v>
      </c>
      <c r="C5" s="1"/>
    </row>
    <row r="6" spans="1:9" ht="15.6" x14ac:dyDescent="0.3">
      <c r="A6" s="1"/>
      <c r="B6" s="1"/>
      <c r="C6" s="1"/>
    </row>
    <row r="7" spans="1:9" ht="15.6" x14ac:dyDescent="0.3">
      <c r="A7" s="1" t="s">
        <v>4</v>
      </c>
      <c r="B7" s="1"/>
      <c r="C7" s="1"/>
    </row>
    <row r="8" spans="1:9" ht="15.6" x14ac:dyDescent="0.3">
      <c r="A8" s="1" t="s">
        <v>5</v>
      </c>
      <c r="B8" s="1" t="s">
        <v>6</v>
      </c>
      <c r="C8" s="1">
        <f>(B1-B2)/(B3*B4)</f>
        <v>37.200000000000003</v>
      </c>
      <c r="I8">
        <f>423+15791+159</f>
        <v>16373</v>
      </c>
    </row>
    <row r="9" spans="1:9" ht="15.6" x14ac:dyDescent="0.3">
      <c r="A9" s="1" t="s">
        <v>7</v>
      </c>
      <c r="B9" s="1" t="s">
        <v>9</v>
      </c>
      <c r="C9" s="1">
        <f>((B1+B2)/(2*B4))*0.1</f>
        <v>11.366666666666667</v>
      </c>
    </row>
    <row r="10" spans="1:9" ht="15.6" x14ac:dyDescent="0.3">
      <c r="A10" s="1" t="s">
        <v>8</v>
      </c>
      <c r="B10" s="1" t="s">
        <v>10</v>
      </c>
      <c r="C10" s="1">
        <f>(B1/B4)*0.015</f>
        <v>3.0999999999999996</v>
      </c>
    </row>
    <row r="11" spans="1:9" ht="15.6" x14ac:dyDescent="0.3">
      <c r="A11" s="1" t="s">
        <v>14</v>
      </c>
      <c r="B11" s="1" t="s">
        <v>11</v>
      </c>
      <c r="C11" s="1">
        <f>(B1/B4)*0.005</f>
        <v>1.0333333333333332</v>
      </c>
    </row>
    <row r="12" spans="1:9" ht="15.6" x14ac:dyDescent="0.3">
      <c r="A12" s="1" t="s">
        <v>12</v>
      </c>
      <c r="B12" s="1"/>
      <c r="C12" s="1">
        <f>SUM(C8:C11)</f>
        <v>52.7</v>
      </c>
    </row>
    <row r="13" spans="1:9" ht="15.6" x14ac:dyDescent="0.3">
      <c r="A13" s="1"/>
      <c r="B13" s="1"/>
      <c r="C13" s="1"/>
    </row>
    <row r="14" spans="1:9" ht="15.6" x14ac:dyDescent="0.3">
      <c r="A14" s="1" t="s">
        <v>13</v>
      </c>
      <c r="B14" s="1"/>
      <c r="C14" s="1"/>
    </row>
    <row r="15" spans="1:9" ht="15.6" x14ac:dyDescent="0.3">
      <c r="A15" s="1" t="s">
        <v>23</v>
      </c>
      <c r="B15" s="1" t="s">
        <v>24</v>
      </c>
      <c r="C15" s="1">
        <v>15</v>
      </c>
    </row>
    <row r="16" spans="1:9" ht="15.6" x14ac:dyDescent="0.3">
      <c r="A16" s="1" t="s">
        <v>16</v>
      </c>
      <c r="B16" s="1"/>
      <c r="C16" s="1">
        <f>C15*0.1</f>
        <v>1.5</v>
      </c>
    </row>
    <row r="17" spans="1:5" ht="15.6" x14ac:dyDescent="0.3">
      <c r="A17" s="1" t="s">
        <v>25</v>
      </c>
      <c r="B17" s="1"/>
      <c r="C17" s="1">
        <f>(B1/B4)*0.01</f>
        <v>2.0666666666666664</v>
      </c>
    </row>
    <row r="18" spans="1:5" ht="15.6" x14ac:dyDescent="0.3">
      <c r="A18" s="1" t="s">
        <v>18</v>
      </c>
      <c r="B18" s="1">
        <v>1000</v>
      </c>
      <c r="C18" s="1">
        <f>B18/8</f>
        <v>125</v>
      </c>
    </row>
    <row r="19" spans="1:5" ht="15.6" x14ac:dyDescent="0.3">
      <c r="A19" s="1" t="s">
        <v>19</v>
      </c>
      <c r="B19" s="1"/>
      <c r="C19" s="1">
        <f>SUM(C15:C18)</f>
        <v>143.56666666666666</v>
      </c>
    </row>
    <row r="20" spans="1:5" ht="15.6" x14ac:dyDescent="0.3">
      <c r="A20" s="1"/>
      <c r="B20" s="1"/>
      <c r="C20" s="1"/>
    </row>
    <row r="21" spans="1:5" ht="15.6" x14ac:dyDescent="0.3">
      <c r="A21" s="1" t="s">
        <v>20</v>
      </c>
      <c r="B21" s="1"/>
      <c r="C21" s="1">
        <f>C12+C19</f>
        <v>196.26666666666665</v>
      </c>
    </row>
    <row r="22" spans="1:5" ht="15.6" x14ac:dyDescent="0.3">
      <c r="A22" s="1" t="s">
        <v>22</v>
      </c>
      <c r="B22" s="1">
        <v>0.33</v>
      </c>
      <c r="C22" s="1">
        <f>C21/B22</f>
        <v>594.74747474747471</v>
      </c>
      <c r="D22" t="s">
        <v>29</v>
      </c>
    </row>
    <row r="24" spans="1:5" ht="15.6" x14ac:dyDescent="0.3">
      <c r="A24" s="1" t="s">
        <v>26</v>
      </c>
      <c r="C24" s="1">
        <f>(C21+(C21*0.25))*1.25</f>
        <v>306.66666666666663</v>
      </c>
      <c r="E24">
        <f>C24*8</f>
        <v>2453.333333333333</v>
      </c>
    </row>
    <row r="25" spans="1:5" ht="15.6" x14ac:dyDescent="0.3">
      <c r="A25" s="1" t="s">
        <v>27</v>
      </c>
      <c r="C25" s="1">
        <f>(C12*B4)/(C24-C21)</f>
        <v>143.20652173913047</v>
      </c>
    </row>
    <row r="26" spans="1:5" ht="15.6" x14ac:dyDescent="0.3">
      <c r="A26" s="1" t="s">
        <v>28</v>
      </c>
      <c r="C26" s="1">
        <f>B1/((C24-C21)*300)</f>
        <v>1.8719806763285027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0270-29F4-4CDA-849C-888AB34F7107}">
  <dimension ref="A1:D26"/>
  <sheetViews>
    <sheetView workbookViewId="0">
      <selection activeCell="C24" sqref="C24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62000</v>
      </c>
      <c r="C1" s="1"/>
    </row>
    <row r="2" spans="1:3" ht="15.6" x14ac:dyDescent="0.3">
      <c r="A2" s="1" t="s">
        <v>21</v>
      </c>
      <c r="B2" s="2">
        <f>(B1/10)</f>
        <v>6200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37.200000000000003</v>
      </c>
    </row>
    <row r="9" spans="1:3" ht="15.6" x14ac:dyDescent="0.3">
      <c r="A9" s="1" t="s">
        <v>7</v>
      </c>
      <c r="B9" s="1" t="s">
        <v>9</v>
      </c>
      <c r="C9" s="1">
        <f>((B1+B2)/(2*B4))*0.1</f>
        <v>11.366666666666667</v>
      </c>
    </row>
    <row r="10" spans="1:3" ht="15.6" x14ac:dyDescent="0.3">
      <c r="A10" s="1" t="s">
        <v>8</v>
      </c>
      <c r="B10" s="1" t="s">
        <v>10</v>
      </c>
      <c r="C10" s="1">
        <f>(B1/B4)*0.015</f>
        <v>3.0999999999999996</v>
      </c>
    </row>
    <row r="11" spans="1:3" ht="15.6" x14ac:dyDescent="0.3">
      <c r="A11" s="1" t="s">
        <v>14</v>
      </c>
      <c r="B11" s="1" t="s">
        <v>11</v>
      </c>
      <c r="C11" s="1">
        <f>(B1/B4)*0.005</f>
        <v>1.0333333333333332</v>
      </c>
    </row>
    <row r="12" spans="1:3" ht="15.6" x14ac:dyDescent="0.3">
      <c r="A12" s="1" t="s">
        <v>12</v>
      </c>
      <c r="B12" s="1"/>
      <c r="C12" s="1">
        <f>SUM(C8:C11)</f>
        <v>52.7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23</v>
      </c>
      <c r="B15" s="1" t="s">
        <v>24</v>
      </c>
      <c r="C15" s="1">
        <v>15</v>
      </c>
    </row>
    <row r="16" spans="1:3" ht="15.6" x14ac:dyDescent="0.3">
      <c r="A16" s="1" t="s">
        <v>16</v>
      </c>
      <c r="B16" s="1"/>
      <c r="C16" s="1">
        <f>C15*0.1</f>
        <v>1.5</v>
      </c>
    </row>
    <row r="17" spans="1:4" ht="15.6" x14ac:dyDescent="0.3">
      <c r="A17" s="1" t="s">
        <v>25</v>
      </c>
      <c r="B17" s="1"/>
      <c r="C17" s="1">
        <f>(B1/B4)*0.01</f>
        <v>2.0666666666666664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81.066666666666663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133.76666666666665</v>
      </c>
    </row>
    <row r="22" spans="1:4" ht="15.6" x14ac:dyDescent="0.3">
      <c r="A22" s="1" t="s">
        <v>22</v>
      </c>
      <c r="B22" s="1">
        <v>0.33</v>
      </c>
      <c r="C22" s="1">
        <f>C21/B22</f>
        <v>405.35353535353528</v>
      </c>
      <c r="D22" t="s">
        <v>29</v>
      </c>
    </row>
    <row r="24" spans="1:4" ht="15.6" x14ac:dyDescent="0.3">
      <c r="A24" s="1" t="s">
        <v>26</v>
      </c>
      <c r="C24" s="1">
        <f>(C21+(C21*0.25))*1.25</f>
        <v>209.01041666666663</v>
      </c>
    </row>
    <row r="25" spans="1:4" ht="15.6" x14ac:dyDescent="0.3">
      <c r="A25" s="1" t="s">
        <v>27</v>
      </c>
      <c r="C25" s="1">
        <f>(C12*B4)/(C24-C21)</f>
        <v>210.11711936207334</v>
      </c>
    </row>
    <row r="26" spans="1:4" ht="15.6" x14ac:dyDescent="0.3">
      <c r="A26" s="1" t="s">
        <v>28</v>
      </c>
      <c r="C26" s="1">
        <f>B1/((C24-C21)*300)</f>
        <v>2.7466290112689324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207-BA5D-462F-A0BD-C55D240E120E}">
  <dimension ref="A1:D26"/>
  <sheetViews>
    <sheetView workbookViewId="0">
      <selection activeCell="C26" sqref="C26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58000</v>
      </c>
      <c r="C1" s="1"/>
    </row>
    <row r="2" spans="1:3" ht="15.6" x14ac:dyDescent="0.3">
      <c r="A2" s="1" t="s">
        <v>21</v>
      </c>
      <c r="B2" s="2">
        <f>(B1/10)</f>
        <v>5800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34.799999999999997</v>
      </c>
    </row>
    <row r="9" spans="1:3" ht="15.6" x14ac:dyDescent="0.3">
      <c r="A9" s="1" t="s">
        <v>7</v>
      </c>
      <c r="B9" s="1" t="s">
        <v>9</v>
      </c>
      <c r="C9" s="1">
        <f>((B1+B2)/(2*B4))*0.1</f>
        <v>10.633333333333333</v>
      </c>
    </row>
    <row r="10" spans="1:3" ht="15.6" x14ac:dyDescent="0.3">
      <c r="A10" s="1" t="s">
        <v>8</v>
      </c>
      <c r="B10" s="1" t="s">
        <v>10</v>
      </c>
      <c r="C10" s="1">
        <f>(B1/B4)*0.015</f>
        <v>2.9</v>
      </c>
    </row>
    <row r="11" spans="1:3" ht="15.6" x14ac:dyDescent="0.3">
      <c r="A11" s="1" t="s">
        <v>14</v>
      </c>
      <c r="B11" s="1" t="s">
        <v>11</v>
      </c>
      <c r="C11" s="1">
        <f>(B1/B4)*0.005</f>
        <v>0.96666666666666679</v>
      </c>
    </row>
    <row r="12" spans="1:3" ht="15.6" x14ac:dyDescent="0.3">
      <c r="A12" s="1" t="s">
        <v>12</v>
      </c>
      <c r="B12" s="1"/>
      <c r="C12" s="1">
        <f>SUM(C8:C11)</f>
        <v>49.3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23</v>
      </c>
      <c r="B15" s="1" t="s">
        <v>24</v>
      </c>
      <c r="C15" s="1">
        <v>15</v>
      </c>
    </row>
    <row r="16" spans="1:3" ht="15.6" x14ac:dyDescent="0.3">
      <c r="A16" s="1" t="s">
        <v>16</v>
      </c>
      <c r="B16" s="1"/>
      <c r="C16" s="1">
        <f>C15*0.1</f>
        <v>1.5</v>
      </c>
    </row>
    <row r="17" spans="1:4" ht="15.6" x14ac:dyDescent="0.3">
      <c r="A17" s="1" t="s">
        <v>25</v>
      </c>
      <c r="B17" s="1"/>
      <c r="C17" s="1">
        <f>(B1/B4)*0.01</f>
        <v>1.9333333333333336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80.933333333333337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130.23333333333335</v>
      </c>
    </row>
    <row r="22" spans="1:4" ht="15.6" x14ac:dyDescent="0.3">
      <c r="A22" s="1" t="s">
        <v>22</v>
      </c>
      <c r="B22" s="1">
        <v>0.3</v>
      </c>
      <c r="C22" s="1">
        <f>C21/B22</f>
        <v>434.1111111111112</v>
      </c>
      <c r="D22" t="s">
        <v>29</v>
      </c>
    </row>
    <row r="24" spans="1:4" ht="15.6" x14ac:dyDescent="0.3">
      <c r="A24" s="1" t="s">
        <v>26</v>
      </c>
      <c r="C24" s="1">
        <f>(C21+(C21*0.25))*1.25</f>
        <v>203.48958333333337</v>
      </c>
    </row>
    <row r="25" spans="1:4" ht="15.6" x14ac:dyDescent="0.3">
      <c r="A25" s="1" t="s">
        <v>27</v>
      </c>
      <c r="C25" s="1">
        <f>(C12*B4)/(C24-C21)</f>
        <v>201.8940363450217</v>
      </c>
    </row>
    <row r="26" spans="1:4" ht="15.6" x14ac:dyDescent="0.3">
      <c r="A26" s="1" t="s">
        <v>28</v>
      </c>
      <c r="C26" s="1">
        <f>B1/((C24-C21)*300)</f>
        <v>2.6391377300002836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36DC-29FD-46C3-90E9-842234334855}">
  <dimension ref="A1:D26"/>
  <sheetViews>
    <sheetView workbookViewId="0">
      <selection activeCell="D22" sqref="D22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54000</v>
      </c>
      <c r="C1" s="1"/>
    </row>
    <row r="2" spans="1:3" ht="15.6" x14ac:dyDescent="0.3">
      <c r="A2" s="1" t="s">
        <v>21</v>
      </c>
      <c r="B2" s="2">
        <f>(B1/10)</f>
        <v>5400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32.4</v>
      </c>
    </row>
    <row r="9" spans="1:3" ht="15.6" x14ac:dyDescent="0.3">
      <c r="A9" s="1" t="s">
        <v>7</v>
      </c>
      <c r="B9" s="1" t="s">
        <v>9</v>
      </c>
      <c r="C9" s="1">
        <f>((B1+B2)/(2*B4))*0.1</f>
        <v>9.9</v>
      </c>
    </row>
    <row r="10" spans="1:3" ht="15.6" x14ac:dyDescent="0.3">
      <c r="A10" s="1" t="s">
        <v>8</v>
      </c>
      <c r="B10" s="1" t="s">
        <v>10</v>
      </c>
      <c r="C10" s="1">
        <f>(B1/B4)*0.015</f>
        <v>2.6999999999999997</v>
      </c>
    </row>
    <row r="11" spans="1:3" ht="15.6" x14ac:dyDescent="0.3">
      <c r="A11" s="1" t="s">
        <v>14</v>
      </c>
      <c r="B11" s="1" t="s">
        <v>11</v>
      </c>
      <c r="C11" s="1">
        <f>(B1/B4)*0.005</f>
        <v>0.9</v>
      </c>
    </row>
    <row r="12" spans="1:3" ht="15.6" x14ac:dyDescent="0.3">
      <c r="A12" s="1" t="s">
        <v>12</v>
      </c>
      <c r="B12" s="1"/>
      <c r="C12" s="1">
        <f>SUM(C8:C11)</f>
        <v>45.9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23</v>
      </c>
      <c r="B15" s="1" t="s">
        <v>24</v>
      </c>
      <c r="C15" s="1">
        <v>15</v>
      </c>
    </row>
    <row r="16" spans="1:3" ht="15.6" x14ac:dyDescent="0.3">
      <c r="A16" s="1" t="s">
        <v>16</v>
      </c>
      <c r="B16" s="1"/>
      <c r="C16" s="1">
        <f>C15*0.1</f>
        <v>1.5</v>
      </c>
    </row>
    <row r="17" spans="1:4" ht="15.6" x14ac:dyDescent="0.3">
      <c r="A17" s="1" t="s">
        <v>25</v>
      </c>
      <c r="B17" s="1"/>
      <c r="C17" s="1">
        <f>(B1/B4)*0.01</f>
        <v>1.8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80.8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126.69999999999999</v>
      </c>
    </row>
    <row r="22" spans="1:4" ht="15.6" x14ac:dyDescent="0.3">
      <c r="A22" s="1" t="s">
        <v>22</v>
      </c>
      <c r="B22" s="1">
        <v>0.33</v>
      </c>
      <c r="C22" s="1">
        <f>C21/B22</f>
        <v>383.93939393939388</v>
      </c>
      <c r="D22" t="s">
        <v>29</v>
      </c>
    </row>
    <row r="24" spans="1:4" ht="15.6" x14ac:dyDescent="0.3">
      <c r="A24" s="1" t="s">
        <v>26</v>
      </c>
      <c r="C24" s="1">
        <f>(C21+(C21*0.25))*1.25</f>
        <v>197.96875</v>
      </c>
    </row>
    <row r="25" spans="1:4" ht="15.6" x14ac:dyDescent="0.3">
      <c r="A25" s="1" t="s">
        <v>27</v>
      </c>
      <c r="C25" s="1">
        <f>(C12*B4)/(C24-C21)</f>
        <v>193.21231254932908</v>
      </c>
    </row>
    <row r="26" spans="1:4" ht="15.6" x14ac:dyDescent="0.3">
      <c r="A26" s="1" t="s">
        <v>28</v>
      </c>
      <c r="C26" s="1">
        <f>B1/((C24-C21)*300)</f>
        <v>2.5256511444356744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2BB6-5E28-4ED4-9549-57B253BA70B2}">
  <dimension ref="A1:F26"/>
  <sheetViews>
    <sheetView tabSelected="1" workbookViewId="0">
      <selection activeCell="A13" sqref="A13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6" ht="15.6" x14ac:dyDescent="0.3">
      <c r="A1" s="1" t="s">
        <v>0</v>
      </c>
      <c r="B1" s="2">
        <v>29000</v>
      </c>
      <c r="C1" s="1"/>
      <c r="F1">
        <f>0.005*B1</f>
        <v>145</v>
      </c>
    </row>
    <row r="2" spans="1:6" ht="15.6" x14ac:dyDescent="0.3">
      <c r="A2" s="1" t="s">
        <v>21</v>
      </c>
      <c r="B2" s="2">
        <f>(B1/10)</f>
        <v>2900</v>
      </c>
      <c r="C2" s="1"/>
    </row>
    <row r="3" spans="1:6" ht="15.6" x14ac:dyDescent="0.3">
      <c r="A3" s="1" t="s">
        <v>1</v>
      </c>
      <c r="B3" s="1">
        <v>3</v>
      </c>
      <c r="C3" s="1"/>
    </row>
    <row r="4" spans="1:6" ht="15.6" x14ac:dyDescent="0.3">
      <c r="A4" s="1" t="s">
        <v>2</v>
      </c>
      <c r="B4" s="1">
        <v>200</v>
      </c>
      <c r="C4" s="1"/>
    </row>
    <row r="5" spans="1:6" ht="15.6" x14ac:dyDescent="0.3">
      <c r="A5" s="1" t="s">
        <v>3</v>
      </c>
      <c r="B5" s="1">
        <v>10</v>
      </c>
      <c r="C5" s="1"/>
    </row>
    <row r="6" spans="1:6" ht="15.6" x14ac:dyDescent="0.3">
      <c r="A6" s="1"/>
      <c r="B6" s="1"/>
      <c r="C6" s="1"/>
    </row>
    <row r="7" spans="1:6" ht="15.6" x14ac:dyDescent="0.3">
      <c r="A7" s="1" t="s">
        <v>4</v>
      </c>
      <c r="B7" s="1"/>
      <c r="C7" s="1"/>
    </row>
    <row r="8" spans="1:6" ht="15.6" x14ac:dyDescent="0.3">
      <c r="A8" s="1" t="s">
        <v>5</v>
      </c>
      <c r="B8" s="1" t="s">
        <v>6</v>
      </c>
      <c r="C8" s="1">
        <f>(B1-B2)/(B3*B4)</f>
        <v>43.5</v>
      </c>
    </row>
    <row r="9" spans="1:6" ht="15.6" x14ac:dyDescent="0.3">
      <c r="A9" s="1" t="s">
        <v>7</v>
      </c>
      <c r="B9" s="1" t="s">
        <v>9</v>
      </c>
      <c r="C9" s="1">
        <f>((B1+B2)/(2*B4))*0.1</f>
        <v>7.9750000000000005</v>
      </c>
    </row>
    <row r="10" spans="1:6" ht="15.6" x14ac:dyDescent="0.3">
      <c r="A10" s="1" t="s">
        <v>8</v>
      </c>
      <c r="B10" s="1" t="s">
        <v>10</v>
      </c>
      <c r="C10" s="1">
        <f>(B1/B4)*0.015</f>
        <v>2.1749999999999998</v>
      </c>
    </row>
    <row r="11" spans="1:6" ht="15.6" x14ac:dyDescent="0.3">
      <c r="A11" s="1" t="s">
        <v>14</v>
      </c>
      <c r="B11" s="1" t="s">
        <v>11</v>
      </c>
      <c r="C11" s="1">
        <f>(B1/B4)*0.005</f>
        <v>0.72499999999999998</v>
      </c>
    </row>
    <row r="12" spans="1:6" ht="15.6" x14ac:dyDescent="0.3">
      <c r="A12" s="1" t="s">
        <v>12</v>
      </c>
      <c r="B12" s="1"/>
      <c r="C12" s="1">
        <f>SUM(C8:C11)</f>
        <v>54.375</v>
      </c>
    </row>
    <row r="13" spans="1:6" ht="15.6" x14ac:dyDescent="0.3">
      <c r="A13" s="1"/>
      <c r="B13" s="1"/>
      <c r="C13" s="1"/>
    </row>
    <row r="14" spans="1:6" ht="15.6" x14ac:dyDescent="0.3">
      <c r="A14" s="1" t="s">
        <v>13</v>
      </c>
      <c r="B14" s="1"/>
      <c r="C14" s="1"/>
    </row>
    <row r="15" spans="1:6" ht="15.6" x14ac:dyDescent="0.3">
      <c r="A15" s="1" t="s">
        <v>15</v>
      </c>
      <c r="B15" s="1" t="s">
        <v>30</v>
      </c>
      <c r="C15" s="1">
        <v>50</v>
      </c>
    </row>
    <row r="16" spans="1:6" ht="15.6" x14ac:dyDescent="0.3">
      <c r="A16" s="1" t="s">
        <v>16</v>
      </c>
      <c r="B16" s="1"/>
      <c r="C16" s="1">
        <f>C15*0.1</f>
        <v>5</v>
      </c>
    </row>
    <row r="17" spans="1:4" ht="15.6" x14ac:dyDescent="0.3">
      <c r="A17" s="1" t="s">
        <v>25</v>
      </c>
      <c r="B17" s="1"/>
      <c r="C17" s="1">
        <f>(B1/B4)*0.01</f>
        <v>1.45</v>
      </c>
    </row>
    <row r="18" spans="1:4" ht="15.6" x14ac:dyDescent="0.3">
      <c r="A18" s="1" t="s">
        <v>18</v>
      </c>
      <c r="B18" s="1">
        <v>1000</v>
      </c>
      <c r="C18" s="1">
        <f>B18/8</f>
        <v>125</v>
      </c>
    </row>
    <row r="19" spans="1:4" ht="15.6" x14ac:dyDescent="0.3">
      <c r="A19" s="1" t="s">
        <v>19</v>
      </c>
      <c r="B19" s="1"/>
      <c r="C19" s="1">
        <f>SUM(C15:C18)</f>
        <v>181.45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235.82499999999999</v>
      </c>
    </row>
    <row r="22" spans="1:4" ht="15.6" x14ac:dyDescent="0.3">
      <c r="A22" s="1" t="s">
        <v>22</v>
      </c>
      <c r="B22" s="1">
        <v>0.2</v>
      </c>
      <c r="C22" s="1">
        <f>C21/B22</f>
        <v>1179.1249999999998</v>
      </c>
      <c r="D22" t="s">
        <v>29</v>
      </c>
    </row>
    <row r="24" spans="1:4" ht="15.6" x14ac:dyDescent="0.3">
      <c r="A24" s="1" t="s">
        <v>26</v>
      </c>
      <c r="C24" s="1">
        <f>(C21+(C21*0.25))*1.25</f>
        <v>368.4765625</v>
      </c>
    </row>
    <row r="25" spans="1:4" ht="15.6" x14ac:dyDescent="0.3">
      <c r="A25" s="1" t="s">
        <v>27</v>
      </c>
      <c r="C25" s="1">
        <f>(C12*B4)/(C24-C21)</f>
        <v>81.981695466270892</v>
      </c>
    </row>
    <row r="26" spans="1:4" ht="15.6" x14ac:dyDescent="0.3">
      <c r="A26" s="1" t="s">
        <v>28</v>
      </c>
      <c r="C26" s="1">
        <f>B1/((C24-C21)*300)</f>
        <v>0.7287261819224079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696B-2F03-4C43-982B-AA6F56781766}">
  <dimension ref="A1:D26"/>
  <sheetViews>
    <sheetView workbookViewId="0">
      <selection activeCell="B3" sqref="B3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14500</v>
      </c>
      <c r="C1" s="1"/>
    </row>
    <row r="2" spans="1:3" ht="15.6" x14ac:dyDescent="0.3">
      <c r="A2" s="1" t="s">
        <v>21</v>
      </c>
      <c r="B2" s="2">
        <f>(B1/10)</f>
        <v>1450</v>
      </c>
      <c r="C2" s="1"/>
    </row>
    <row r="3" spans="1:3" ht="15.6" x14ac:dyDescent="0.3">
      <c r="A3" s="1" t="s">
        <v>1</v>
      </c>
      <c r="B3" s="1">
        <v>2.5</v>
      </c>
      <c r="C3" s="1"/>
    </row>
    <row r="4" spans="1:3" ht="15.6" x14ac:dyDescent="0.3">
      <c r="A4" s="1" t="s">
        <v>2</v>
      </c>
      <c r="B4" s="1">
        <v>200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26.1</v>
      </c>
    </row>
    <row r="9" spans="1:3" ht="15.6" x14ac:dyDescent="0.3">
      <c r="A9" s="1" t="s">
        <v>7</v>
      </c>
      <c r="B9" s="1" t="s">
        <v>9</v>
      </c>
      <c r="C9" s="1">
        <f>((B1+B2)/(2*B4))*0.1</f>
        <v>3.9875000000000003</v>
      </c>
    </row>
    <row r="10" spans="1:3" ht="15.6" x14ac:dyDescent="0.3">
      <c r="A10" s="1" t="s">
        <v>8</v>
      </c>
      <c r="B10" s="1" t="s">
        <v>10</v>
      </c>
      <c r="C10" s="1">
        <f>(B1/B4)*0.015</f>
        <v>1.0874999999999999</v>
      </c>
    </row>
    <row r="11" spans="1:3" ht="15.6" x14ac:dyDescent="0.3">
      <c r="A11" s="1" t="s">
        <v>14</v>
      </c>
      <c r="B11" s="1" t="s">
        <v>11</v>
      </c>
      <c r="C11" s="1">
        <f>(B1/B4)*0.005</f>
        <v>0.36249999999999999</v>
      </c>
    </row>
    <row r="12" spans="1:3" ht="15.6" x14ac:dyDescent="0.3">
      <c r="A12" s="1" t="s">
        <v>12</v>
      </c>
      <c r="B12" s="1"/>
      <c r="C12" s="1">
        <f>SUM(C8:C11)</f>
        <v>31.537500000000001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15</v>
      </c>
      <c r="B15" s="1" t="s">
        <v>30</v>
      </c>
      <c r="C15" s="1">
        <v>50</v>
      </c>
    </row>
    <row r="16" spans="1:3" ht="15.6" x14ac:dyDescent="0.3">
      <c r="A16" s="1" t="s">
        <v>16</v>
      </c>
      <c r="B16" s="1"/>
      <c r="C16" s="1">
        <f>C15*0.1</f>
        <v>5</v>
      </c>
    </row>
    <row r="17" spans="1:4" ht="15.6" x14ac:dyDescent="0.3">
      <c r="A17" s="1" t="s">
        <v>25</v>
      </c>
      <c r="B17" s="1"/>
      <c r="C17" s="1">
        <f>(B1/B4)*0.01</f>
        <v>0.72499999999999998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118.22499999999999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149.76249999999999</v>
      </c>
    </row>
    <row r="22" spans="1:4" ht="15.6" x14ac:dyDescent="0.3">
      <c r="A22" s="1" t="s">
        <v>22</v>
      </c>
      <c r="B22" s="1">
        <v>0.2</v>
      </c>
      <c r="C22" s="1">
        <f>C21/B22</f>
        <v>748.81249999999989</v>
      </c>
      <c r="D22" t="s">
        <v>29</v>
      </c>
    </row>
    <row r="24" spans="1:4" ht="15.6" x14ac:dyDescent="0.3">
      <c r="A24" s="1" t="s">
        <v>26</v>
      </c>
      <c r="C24" s="1">
        <f>(C21+(C21*0.25))*1.25</f>
        <v>234.00390625</v>
      </c>
    </row>
    <row r="25" spans="1:4" ht="15.6" x14ac:dyDescent="0.3">
      <c r="A25" s="1" t="s">
        <v>27</v>
      </c>
      <c r="C25" s="1">
        <f>(C12*B4)/(C24-C21)</f>
        <v>74.874106223743141</v>
      </c>
    </row>
    <row r="26" spans="1:4" ht="15.6" x14ac:dyDescent="0.3">
      <c r="A26" s="1" t="s">
        <v>28</v>
      </c>
      <c r="C26" s="1">
        <f>B1/((C24-C21)*300)</f>
        <v>0.57374794041182486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7F52-030C-4AC3-9DD6-26AE0B967CC0}">
  <dimension ref="A1:D26"/>
  <sheetViews>
    <sheetView topLeftCell="A4" workbookViewId="0">
      <selection activeCell="H14" sqref="H14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43000</v>
      </c>
      <c r="C1" s="1"/>
    </row>
    <row r="2" spans="1:3" ht="15.6" x14ac:dyDescent="0.3">
      <c r="A2" s="1" t="s">
        <v>21</v>
      </c>
      <c r="B2" s="2">
        <f>(B1/10)</f>
        <v>4300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25.8</v>
      </c>
    </row>
    <row r="9" spans="1:3" ht="15.6" x14ac:dyDescent="0.3">
      <c r="A9" s="1" t="s">
        <v>7</v>
      </c>
      <c r="B9" s="1" t="s">
        <v>9</v>
      </c>
      <c r="C9" s="1">
        <f>((B1+B2)/(2*B4))*0.1</f>
        <v>7.8833333333333329</v>
      </c>
    </row>
    <row r="10" spans="1:3" ht="15.6" x14ac:dyDescent="0.3">
      <c r="A10" s="1" t="s">
        <v>8</v>
      </c>
      <c r="B10" s="1" t="s">
        <v>10</v>
      </c>
      <c r="C10" s="1">
        <f>(B1/B4)*0.015</f>
        <v>2.15</v>
      </c>
    </row>
    <row r="11" spans="1:3" ht="15.6" x14ac:dyDescent="0.3">
      <c r="A11" s="1" t="s">
        <v>14</v>
      </c>
      <c r="B11" s="1" t="s">
        <v>11</v>
      </c>
      <c r="C11" s="1">
        <f>(B1/B4)*0.005</f>
        <v>0.71666666666666667</v>
      </c>
    </row>
    <row r="12" spans="1:3" ht="15.6" x14ac:dyDescent="0.3">
      <c r="A12" s="1" t="s">
        <v>12</v>
      </c>
      <c r="B12" s="1"/>
      <c r="C12" s="1">
        <f>SUM(C8:C11)</f>
        <v>36.550000000000004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15</v>
      </c>
      <c r="B15" s="1" t="s">
        <v>31</v>
      </c>
      <c r="C15" s="1">
        <v>100</v>
      </c>
    </row>
    <row r="16" spans="1:3" ht="15.6" x14ac:dyDescent="0.3">
      <c r="A16" s="1" t="s">
        <v>16</v>
      </c>
      <c r="B16" s="1"/>
      <c r="C16" s="1">
        <f>C15*0.1</f>
        <v>10</v>
      </c>
    </row>
    <row r="17" spans="1:4" ht="15.6" x14ac:dyDescent="0.3">
      <c r="A17" s="1" t="s">
        <v>17</v>
      </c>
      <c r="B17" s="1"/>
      <c r="C17" s="1">
        <f>(B1/B4)*0.05</f>
        <v>7.1666666666666679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179.66666666666669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216.2166666666667</v>
      </c>
    </row>
    <row r="22" spans="1:4" ht="15.6" x14ac:dyDescent="0.3">
      <c r="A22" s="1" t="s">
        <v>22</v>
      </c>
      <c r="B22" s="1">
        <v>0.4</v>
      </c>
      <c r="C22" s="1">
        <f>C21/B22</f>
        <v>540.54166666666674</v>
      </c>
      <c r="D22" t="s">
        <v>29</v>
      </c>
    </row>
    <row r="24" spans="1:4" ht="15.6" x14ac:dyDescent="0.3">
      <c r="A24" s="1" t="s">
        <v>26</v>
      </c>
      <c r="C24" s="1">
        <f>(C21+(C21*0.25))*1.25</f>
        <v>337.83854166666674</v>
      </c>
    </row>
    <row r="25" spans="1:4" ht="15.6" x14ac:dyDescent="0.3">
      <c r="A25" s="1" t="s">
        <v>27</v>
      </c>
      <c r="C25" s="1">
        <f>(C12*B4)/(C24-C21)</f>
        <v>90.156478840669067</v>
      </c>
    </row>
    <row r="26" spans="1:4" ht="15.6" x14ac:dyDescent="0.3">
      <c r="A26" s="1" t="s">
        <v>28</v>
      </c>
      <c r="C26" s="1">
        <f>B1/((C24-C21)*300)</f>
        <v>1.1785160632767195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C3BE-7DF6-40EE-99B0-AD6CFCD0CFA8}">
  <dimension ref="A1:D26"/>
  <sheetViews>
    <sheetView workbookViewId="0">
      <selection activeCell="D22" sqref="D22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3000</v>
      </c>
      <c r="C1" s="1"/>
    </row>
    <row r="2" spans="1:3" ht="15.6" x14ac:dyDescent="0.3">
      <c r="A2" s="1" t="s">
        <v>21</v>
      </c>
      <c r="B2" s="2">
        <f>(B1/10)</f>
        <v>300</v>
      </c>
      <c r="C2" s="1"/>
    </row>
    <row r="3" spans="1:3" ht="15.6" x14ac:dyDescent="0.3">
      <c r="A3" s="1" t="s">
        <v>1</v>
      </c>
      <c r="B3" s="1">
        <v>2</v>
      </c>
      <c r="C3" s="1"/>
    </row>
    <row r="4" spans="1:3" ht="15.6" x14ac:dyDescent="0.3">
      <c r="A4" s="1" t="s">
        <v>2</v>
      </c>
      <c r="B4" s="1">
        <v>365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3.6986301369863015</v>
      </c>
    </row>
    <row r="9" spans="1:3" ht="15.6" x14ac:dyDescent="0.3">
      <c r="A9" s="1" t="s">
        <v>7</v>
      </c>
      <c r="B9" s="1" t="s">
        <v>9</v>
      </c>
      <c r="C9" s="1">
        <f>((B1+B2)/(2*B4))*0.1</f>
        <v>0.45205479452054798</v>
      </c>
    </row>
    <row r="10" spans="1:3" ht="15.6" x14ac:dyDescent="0.3">
      <c r="A10" s="1" t="s">
        <v>8</v>
      </c>
      <c r="B10" s="1" t="s">
        <v>10</v>
      </c>
      <c r="C10" s="1">
        <f>(B1/B4)*0.015</f>
        <v>0.12328767123287672</v>
      </c>
    </row>
    <row r="11" spans="1:3" ht="15.6" x14ac:dyDescent="0.3">
      <c r="A11" s="1" t="s">
        <v>14</v>
      </c>
      <c r="B11" s="1" t="s">
        <v>11</v>
      </c>
      <c r="C11" s="1">
        <f>(B1/B4)*0.005</f>
        <v>4.1095890410958909E-2</v>
      </c>
    </row>
    <row r="12" spans="1:3" ht="15.6" x14ac:dyDescent="0.3">
      <c r="A12" s="1" t="s">
        <v>12</v>
      </c>
      <c r="B12" s="1"/>
      <c r="C12" s="1">
        <f>SUM(C8:C11)</f>
        <v>4.3150684931506849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23</v>
      </c>
      <c r="B15" s="1" t="s">
        <v>24</v>
      </c>
      <c r="C15" s="1">
        <v>15</v>
      </c>
    </row>
    <row r="16" spans="1:3" ht="15.6" x14ac:dyDescent="0.3">
      <c r="A16" s="1" t="s">
        <v>16</v>
      </c>
      <c r="B16" s="1"/>
      <c r="C16" s="1">
        <f>C15*0.1</f>
        <v>1.5</v>
      </c>
    </row>
    <row r="17" spans="1:4" ht="15.6" x14ac:dyDescent="0.3">
      <c r="A17" s="1" t="s">
        <v>25</v>
      </c>
      <c r="B17" s="1"/>
      <c r="C17" s="1">
        <f>(B1/B4)*0.01</f>
        <v>8.2191780821917818E-2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79.082191780821915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83.397260273972606</v>
      </c>
    </row>
    <row r="22" spans="1:4" ht="15.6" x14ac:dyDescent="0.3">
      <c r="A22" s="1" t="s">
        <v>22</v>
      </c>
      <c r="B22" s="1">
        <v>0.33</v>
      </c>
      <c r="C22" s="1">
        <f>C21/B22</f>
        <v>252.7189705271897</v>
      </c>
      <c r="D22" t="s">
        <v>29</v>
      </c>
    </row>
    <row r="24" spans="1:4" ht="15.6" x14ac:dyDescent="0.3">
      <c r="A24" s="1" t="s">
        <v>26</v>
      </c>
      <c r="C24" s="1">
        <f>(C21+(C21*0.25))*1.25</f>
        <v>130.3082191780822</v>
      </c>
    </row>
    <row r="25" spans="1:4" ht="15.6" x14ac:dyDescent="0.3">
      <c r="A25" s="1" t="s">
        <v>27</v>
      </c>
      <c r="C25" s="1">
        <f>(C12*B4)/(C24-C21)</f>
        <v>33.574244415243101</v>
      </c>
    </row>
    <row r="26" spans="1:4" ht="15.6" x14ac:dyDescent="0.3">
      <c r="A26" s="1" t="s">
        <v>28</v>
      </c>
      <c r="C26" s="1">
        <f>B1/((C24-C21)*300)</f>
        <v>0.21316980581106729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Mahipal Chary</vt:lpstr>
      <vt:lpstr>Suryanirbhar (Double wheel)</vt:lpstr>
      <vt:lpstr>Suryanirbhar (Single wheel)</vt:lpstr>
      <vt:lpstr>Suryanirbhar (Paddy Weeder)</vt:lpstr>
      <vt:lpstr>Suryanirbhar (Brush cutter)</vt:lpstr>
      <vt:lpstr>Brush Cutter with attachments</vt:lpstr>
      <vt:lpstr>Chain saw - Stihl</vt:lpstr>
      <vt:lpstr>Thresher - Paddy</vt:lpstr>
      <vt:lpstr>Panval Rocket Stove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mohan samala</dc:creator>
  <cp:lastModifiedBy>vijay mv</cp:lastModifiedBy>
  <dcterms:created xsi:type="dcterms:W3CDTF">2015-06-05T18:17:20Z</dcterms:created>
  <dcterms:modified xsi:type="dcterms:W3CDTF">2024-12-03T08:58:17Z</dcterms:modified>
</cp:coreProperties>
</file>