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0" windowWidth="20490" windowHeight="7650" tabRatio="646" activeTab="1"/>
  </bookViews>
  <sheets>
    <sheet name="Cronograma-Gemma" sheetId="1" r:id="rId1"/>
    <sheet name="actividades-Gemma" sheetId="2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'actividades-Gemma'!$B$2:$F$151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" i="2" l="1"/>
  <c r="G147" i="2"/>
  <c r="G146" i="2"/>
  <c r="G145" i="2"/>
  <c r="G144" i="2"/>
  <c r="G141" i="2"/>
  <c r="G139" i="2"/>
  <c r="G138" i="2"/>
  <c r="G137" i="2"/>
  <c r="G136" i="2"/>
  <c r="G135" i="2"/>
  <c r="G134" i="2"/>
  <c r="G133" i="2"/>
  <c r="G132" i="2"/>
  <c r="G131" i="2"/>
  <c r="G127" i="2"/>
  <c r="G110" i="2"/>
  <c r="G109" i="2"/>
  <c r="G98" i="2"/>
  <c r="G81" i="2"/>
  <c r="G77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47" i="2"/>
  <c r="G46" i="2"/>
  <c r="G45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0" i="2"/>
  <c r="G9" i="2"/>
  <c r="G8" i="2"/>
  <c r="G7" i="2"/>
  <c r="G6" i="2"/>
  <c r="G5" i="2"/>
  <c r="G4" i="2"/>
  <c r="G3" i="2"/>
  <c r="L8" i="1"/>
  <c r="L7" i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K3" i="2" l="1"/>
  <c r="J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<sst xmlns="http://schemas.openxmlformats.org/spreadsheetml/2006/main" count="927" uniqueCount="318">
  <si>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</si>
  <si>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</si>
  <si>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</si>
  <si>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</si>
  <si>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</si>
  <si>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</si>
  <si>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</si>
  <si>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</si>
  <si>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</si>
  <si>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</si>
  <si>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</si>
  <si>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</si>
  <si>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</si>
  <si>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</si>
  <si>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</si>
  <si>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</si>
  <si>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</si>
  <si>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</si>
  <si>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</si>
  <si>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</si>
  <si>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</si>
  <si>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</si>
  <si>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</si>
  <si>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</si>
  <si>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</si>
  <si>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</si>
  <si>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</si>
  <si>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</si>
  <si>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</si>
  <si>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</si>
  <si>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</si>
  <si>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</si>
  <si>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</si>
  <si>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</si>
  <si>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</si>
  <si>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</si>
  <si>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</si>
  <si>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</si>
  <si>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</si>
  <si>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</si>
  <si>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</si>
  <si>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</si>
  <si>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</si>
  <si>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</si>
  <si>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</si>
  <si>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</si>
  <si>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</si>
  <si>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</si>
  <si>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</si>
  <si>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</si>
  <si>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</si>
  <si>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</si>
  <si>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</si>
  <si>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</si>
  <si>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</si>
  <si>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</si>
  <si>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</si>
  <si>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</si>
  <si>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</si>
  <si>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</si>
  <si>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</si>
  <si>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</si>
  <si>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</si>
  <si>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</si>
  <si>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</si>
  <si>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</si>
  <si>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</si>
  <si>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</si>
  <si>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</si>
  <si>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</si>
  <si>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</si>
  <si>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</si>
  <si>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</si>
  <si>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</si>
  <si>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</si>
  <si>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</si>
  <si>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</si>
  <si>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</si>
  <si>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</si>
  <si>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</si>
  <si>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</si>
  <si>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</si>
  <si>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</si>
  <si>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</si>
  <si>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</si>
  <si>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</si>
  <si>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</si>
  <si>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</si>
  <si>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</si>
  <si>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</si>
  <si>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</si>
  <si>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</si>
  <si>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</si>
  <si>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</si>
  <si>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</si>
  <si>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</si>
  <si>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</si>
  <si>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</si>
  <si>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</si>
  <si>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</si>
  <si>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</si>
  <si>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</si>
  <si>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</si>
  <si>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</si>
  <si>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</si>
  <si>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</si>
  <si>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</si>
  <si>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</si>
  <si>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</si>
  <si>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</si>
  <si>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</si>
  <si>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</si>
  <si>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</si>
  <si>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</si>
  <si>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</si>
  <si>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</si>
  <si>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</si>
  <si>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</si>
  <si>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</si>
  <si>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</si>
  <si>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</si>
  <si>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</si>
  <si>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</si>
  <si>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</si>
  <si>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</si>
  <si>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</si>
  <si>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</si>
  <si>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</si>
  <si>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</si>
  <si>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</si>
  <si>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</si>
  <si>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</si>
  <si>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</si>
  <si>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</si>
  <si>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</si>
  <si>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</si>
  <si>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</si>
  <si>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</si>
  <si>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</si>
  <si>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</si>
  <si>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</si>
  <si>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</si>
  <si>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</si>
  <si>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</si>
  <si>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</si>
  <si>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</si>
  <si>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</si>
  <si>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</si>
  <si>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</si>
  <si>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</si>
  <si>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</si>
  <si>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</si>
  <si>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</si>
  <si>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</si>
  <si>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</si>
  <si>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</si>
  <si>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</si>
  <si>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</si>
  <si>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</si>
  <si>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</si>
  <si>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</si>
  <si>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</si>
  <si>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</si>
  <si>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</si>
  <si>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</si>
  <si>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</si>
  <si>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</si>
  <si>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</si>
  <si>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</si>
  <si>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</si>
  <si>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</si>
  <si>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</si>
  <si>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</si>
  <si>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</si>
  <si>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</si>
  <si>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</si>
  <si>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</si>
  <si>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</si>
  <si>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</si>
  <si>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</si>
  <si>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</si>
  <si>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</si>
  <si>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</si>
  <si>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</si>
  <si>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</si>
  <si>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</si>
  <si>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</si>
  <si>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</si>
  <si>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</si>
  <si>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</si>
  <si>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</si>
  <si>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</si>
  <si>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</si>
  <si>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</si>
  <si>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</si>
  <si>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</si>
  <si>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</si>
  <si>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</si>
  <si>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</si>
  <si>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</si>
  <si>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</si>
  <si>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</si>
  <si>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</si>
  <si>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</si>
  <si>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</si>
  <si>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</si>
  <si>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</si>
  <si>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</si>
  <si>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</si>
  <si>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</si>
  <si>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</si>
  <si>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</si>
  <si>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</si>
  <si>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</si>
  <si>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</si>
  <si>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</si>
  <si>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</si>
  <si>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</si>
  <si>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</si>
  <si>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</si>
  <si>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</si>
  <si>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</si>
  <si>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</si>
  <si>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</si>
  <si>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</si>
  <si>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</si>
  <si>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</si>
  <si>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</si>
  <si>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</si>
  <si>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</si>
  <si>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</si>
  <si>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</si>
  <si>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</si>
  <si>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</si>
  <si>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</si>
  <si>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</si>
  <si>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</si>
  <si>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</si>
  <si>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</si>
  <si>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</si>
  <si>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</si>
  <si>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</si>
  <si>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</si>
  <si>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</si>
  <si>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</si>
  <si>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</si>
  <si>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</si>
  <si>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</si>
  <si>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</si>
  <si>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</si>
  <si>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</si>
  <si>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</si>
  <si>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</si>
  <si>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</si>
  <si>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</si>
  <si>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</si>
  <si>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</si>
  <si>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</si>
  <si>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</si>
  <si>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</si>
  <si>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</si>
  <si>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</si>
  <si>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</si>
  <si>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</si>
  <si>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</si>
  <si>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</si>
  <si>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</si>
  <si>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</si>
  <si>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</si>
  <si>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</si>
  <si>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</si>
  <si>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</si>
  <si>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</si>
  <si>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</si>
  <si>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</si>
  <si>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</si>
  <si>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</si>
  <si>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</si>
  <si>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</si>
  <si>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</si>
  <si>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</si>
  <si>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</si>
  <si>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</si>
  <si>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</si>
  <si>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</si>
  <si>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</si>
  <si>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</si>
  <si>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</si>
  <si>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</si>
  <si>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</si>
  <si>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</si>
  <si>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</si>
  <si>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</si>
  <si>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</si>
  <si>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</si>
  <si>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</si>
  <si>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</si>
  <si>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</si>
  <si>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</si>
  <si>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</si>
  <si>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</si>
  <si>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</si>
  <si>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</si>
  <si>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Configuración de Puertos Https (443)</t>
  </si>
  <si>
    <t>Migración de BD sgl2 y las de QA</t>
  </si>
  <si>
    <t>Planificación Cartera</t>
  </si>
  <si>
    <t>Ingreso de Documentación en MediaWiki</t>
  </si>
  <si>
    <t>22/06-29/07</t>
  </si>
  <si>
    <t>22/06-29/10</t>
  </si>
  <si>
    <t>Prueba de Stress Gemma - Capture</t>
  </si>
  <si>
    <t>Prueba de Stress Gemma - Playback</t>
  </si>
  <si>
    <t>12/07-19/07</t>
  </si>
  <si>
    <t>20/07-26/07</t>
  </si>
  <si>
    <t>Preparación ppt Stakeholder's</t>
  </si>
  <si>
    <t>Reunión con Stakeholder's</t>
  </si>
  <si>
    <t>29/06-05/07</t>
  </si>
  <si>
    <t>id</t>
  </si>
  <si>
    <t>Dashboard2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</si>
</sst>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"/>
  </numFmts>
  <fonts count="16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  <xf numFmtId="0" fontId="12" fillId="0" borderId="3" applyNumberFormat="0" applyFill="0" applyAlignment="0" applyProtection="0"/>
  </cellStyleXfs>
  <cellXfs count="37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  <xf numFmtId="0" fontId="12" fillId="0" borderId="3" xfId="7"/>
    <xf numFmtId="0" fontId="0" fillId="0" borderId="0" xfId="0" applyAlignment="1">
      <alignment horizontal="center"/>
    </xf>
    <xf numFmtId="166" fontId="0" fillId="2" borderId="0" xfId="0" applyNumberFormat="1" applyFill="1"/>
    <xf numFmtId="0" fontId="13" fillId="0" borderId="0" xfId="0" applyFont="1"/>
    <xf numFmtId="0" fontId="14" fillId="0" borderId="0" xfId="0" applyFont="1"/>
    <xf numFmtId="16" fontId="15" fillId="0" borderId="0" xfId="0" applyNumberFormat="1" applyFont="1"/>
  </cellXfs>
  <cellStyles count="8">
    <cellStyle name="Encabezado 1" xfId="7" builtinId="16"/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'actividades-Gemma'!$I$2:$K$2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'actividades-Gemma'!$I$3:$K$3</c:f>
              <c:numCache>
                <c:formatCode>General</c:formatCode>
                <c:ptCount val="3"/>
                <c:pt idx="0">
                  <c:v>81</c:v>
                </c:pt>
                <c:pt idx="1">
                  <c:v>65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0</c:v>
                </c:pt>
                <c:pt idx="1">
                  <c:v>131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4</xdr:row>
      <xdr:rowOff>171450</xdr:rowOff>
    </xdr:from>
    <xdr:to>
      <xdr:col>14</xdr:col>
      <xdr:colOff>190500</xdr:colOff>
      <xdr:row>18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M8" sqref="M8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20</v>
      </c>
      <c r="I5" s="1">
        <f ca="1">G5-H5</f>
        <v>10</v>
      </c>
      <c r="J5" s="8">
        <f ca="1">H5/G5</f>
        <v>0.66666666666666663</v>
      </c>
      <c r="K5" s="7"/>
      <c r="L5" s="2">
        <v>8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>
        <v>30</v>
      </c>
      <c r="M6" s="2"/>
      <c r="N6" s="2"/>
      <c r="O6" s="2"/>
      <c r="P6" s="2"/>
      <c r="Q6" s="2">
        <f ca="1">H5*8</f>
        <v>160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L7">
        <f>L6*L5</f>
        <v>240</v>
      </c>
      <c r="M7" s="2"/>
      <c r="N7" s="2"/>
      <c r="O7" s="2"/>
      <c r="P7" s="2"/>
      <c r="Q7" s="2">
        <f ca="1">Q6/51</f>
        <v>3.1372549019607843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33">
        <f>L7/Q3</f>
        <v>1.875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11</v>
      </c>
      <c r="I10" s="1">
        <f t="shared" ca="1" si="5"/>
        <v>1</v>
      </c>
      <c r="J10" s="8">
        <f t="shared" ca="1" si="1"/>
        <v>0.91666666666666663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K151"/>
  <sheetViews>
    <sheetView showGridLines="0" tabSelected="1" topLeftCell="D16" workbookViewId="0">
      <selection activeCell="H29" sqref="H29"/>
    </sheetView>
  </sheetViews>
  <sheetFormatPr baseColWidth="10" defaultRowHeight="15.75"/>
  <cols>
    <col min="2" max="2" width="17.75" bestFit="1" customWidth="1"/>
    <col min="3" max="3" width="34.75" bestFit="1" customWidth="1"/>
    <col min="7" max="7" width="62.625" bestFit="1" customWidth="1"/>
    <col min="8" max="8" width="11.5" customWidth="1"/>
  </cols>
  <sheetData>
    <row r="2" spans="1:11" ht="20.25" thickBot="1">
      <c r="B2" s="31" t="s">
        <v>316</v>
      </c>
      <c r="C2" s="31" t="s">
        <v>151</v>
      </c>
      <c r="D2" s="31" t="s">
        <v>148</v>
      </c>
      <c r="E2" s="31"/>
      <c r="F2" s="31" t="s">
        <v>152</v>
      </c>
      <c r="I2" t="s">
        <v>149</v>
      </c>
      <c r="J2" t="s">
        <v>150</v>
      </c>
      <c r="K2" t="s">
        <v>164</v>
      </c>
    </row>
    <row r="3" spans="1:11" ht="16.5" thickTop="1">
      <c r="A3" s="32" t="s">
        <v>300</v>
      </c>
      <c r="B3">
        <v>1</v>
      </c>
      <c r="C3" s="9" t="s">
        <v>21</v>
      </c>
      <c r="D3" t="s">
        <v>149</v>
      </c>
      <c r="F3" t="s">
        <v>153</v>
      </c>
      <c r="G3" s="34" t="str">
        <f>CONCATENATE($A$3,"-",C3)</f>
        <v>Mapeo de Funcionalidades (128)-Inicio</v>
      </c>
      <c r="H3" s="19">
        <v>43256</v>
      </c>
      <c r="I3">
        <f>COUNTIF(D:D,"listo")</f>
        <v>81</v>
      </c>
      <c r="J3">
        <f>COUNTIF(D:D,"pendiente")</f>
        <v>65</v>
      </c>
      <c r="K3">
        <f>COUNTIF(D:D,"obsoleto")</f>
        <v>3</v>
      </c>
    </row>
    <row r="4" spans="1:11">
      <c r="A4" s="32"/>
      <c r="B4">
        <v>2</v>
      </c>
      <c r="C4" s="9" t="s">
        <v>22</v>
      </c>
      <c r="D4" t="s">
        <v>149</v>
      </c>
      <c r="F4" t="s">
        <v>153</v>
      </c>
      <c r="G4" s="34" t="str">
        <f t="shared" ref="G4:G10" si="0">CONCATENATE($A$3,"-",C4)</f>
        <v>Mapeo de Funcionalidades (128)-Dashboard</v>
      </c>
      <c r="H4" s="19">
        <v>43256</v>
      </c>
    </row>
    <row r="5" spans="1:11">
      <c r="A5" s="32"/>
      <c r="B5">
        <v>3</v>
      </c>
      <c r="C5" s="9" t="s">
        <v>23</v>
      </c>
      <c r="D5" t="s">
        <v>149</v>
      </c>
      <c r="F5" t="s">
        <v>153</v>
      </c>
      <c r="G5" s="34" t="str">
        <f t="shared" si="0"/>
        <v>Mapeo de Funcionalidades (128)-Por estado caso</v>
      </c>
      <c r="H5" s="19">
        <v>43256</v>
      </c>
    </row>
    <row r="6" spans="1:11">
      <c r="A6" s="32"/>
      <c r="B6">
        <v>4</v>
      </c>
      <c r="C6" s="9" t="s">
        <v>24</v>
      </c>
      <c r="D6" t="s">
        <v>149</v>
      </c>
      <c r="F6" t="s">
        <v>153</v>
      </c>
      <c r="G6" s="34" t="str">
        <f t="shared" si="0"/>
        <v>Mapeo de Funcionalidades (128)-Cotización</v>
      </c>
      <c r="H6" s="19">
        <v>43256</v>
      </c>
    </row>
    <row r="7" spans="1:11">
      <c r="A7" s="32"/>
      <c r="B7">
        <v>5</v>
      </c>
      <c r="C7" s="9" t="s">
        <v>25</v>
      </c>
      <c r="D7" t="s">
        <v>149</v>
      </c>
      <c r="F7" t="s">
        <v>153</v>
      </c>
      <c r="G7" s="34" t="str">
        <f t="shared" si="0"/>
        <v>Mapeo de Funcionalidades (128)-Propuestas</v>
      </c>
      <c r="H7" s="19">
        <v>43256</v>
      </c>
    </row>
    <row r="8" spans="1:11">
      <c r="A8" s="32"/>
      <c r="B8">
        <v>6</v>
      </c>
      <c r="C8" s="9" t="s">
        <v>26</v>
      </c>
      <c r="D8" t="s">
        <v>149</v>
      </c>
      <c r="F8" t="s">
        <v>153</v>
      </c>
      <c r="G8" s="34" t="str">
        <f t="shared" si="0"/>
        <v>Mapeo de Funcionalidades (128)-Solicitudes</v>
      </c>
      <c r="H8" s="19">
        <v>43257</v>
      </c>
    </row>
    <row r="9" spans="1:11">
      <c r="A9" s="32"/>
      <c r="B9">
        <v>7</v>
      </c>
      <c r="C9" s="9" t="s">
        <v>27</v>
      </c>
      <c r="D9" t="s">
        <v>149</v>
      </c>
      <c r="F9" t="s">
        <v>153</v>
      </c>
      <c r="G9" s="34" t="str">
        <f t="shared" si="0"/>
        <v>Mapeo de Funcionalidades (128)-Evaluaciones</v>
      </c>
      <c r="H9" s="19">
        <v>43257</v>
      </c>
    </row>
    <row r="10" spans="1:11">
      <c r="A10" s="32"/>
      <c r="B10">
        <v>8</v>
      </c>
      <c r="C10" s="9" t="s">
        <v>28</v>
      </c>
      <c r="D10" t="s">
        <v>149</v>
      </c>
      <c r="F10" t="s">
        <v>153</v>
      </c>
      <c r="G10" s="34" t="str">
        <f t="shared" si="0"/>
        <v>Mapeo de Funcionalidades (128)-Aprobadas</v>
      </c>
      <c r="H10" s="19">
        <v>43257</v>
      </c>
    </row>
    <row r="11" spans="1:11" hidden="1">
      <c r="A11" s="32"/>
      <c r="B11">
        <v>9</v>
      </c>
      <c r="C11" s="9" t="s">
        <v>29</v>
      </c>
      <c r="D11" s="26" t="s">
        <v>164</v>
      </c>
      <c r="F11" t="s">
        <v>153</v>
      </c>
    </row>
    <row r="12" spans="1:11">
      <c r="A12" s="32"/>
      <c r="B12">
        <v>10</v>
      </c>
      <c r="C12" s="9" t="s">
        <v>30</v>
      </c>
      <c r="D12" t="s">
        <v>149</v>
      </c>
      <c r="F12" t="s">
        <v>153</v>
      </c>
      <c r="G12" s="34" t="str">
        <f t="shared" ref="G12:G43" si="1">CONCATENATE($A$3,"-",C12)</f>
        <v>Mapeo de Funcionalidades (128)-Rechazadas</v>
      </c>
      <c r="H12" s="19">
        <v>43257</v>
      </c>
    </row>
    <row r="13" spans="1:11">
      <c r="A13" s="32"/>
      <c r="B13">
        <v>11</v>
      </c>
      <c r="C13" s="9" t="s">
        <v>31</v>
      </c>
      <c r="D13" t="s">
        <v>149</v>
      </c>
      <c r="F13" t="s">
        <v>153</v>
      </c>
      <c r="G13" s="34" t="str">
        <f t="shared" si="1"/>
        <v>Mapeo de Funcionalidades (128)-Por Estado seguimiento</v>
      </c>
      <c r="H13" s="19">
        <v>43258</v>
      </c>
    </row>
    <row r="14" spans="1:11">
      <c r="A14" s="32"/>
      <c r="B14">
        <v>12</v>
      </c>
      <c r="C14" s="9" t="s">
        <v>32</v>
      </c>
      <c r="D14" t="s">
        <v>149</v>
      </c>
      <c r="F14" t="s">
        <v>153</v>
      </c>
      <c r="G14" s="34" t="str">
        <f t="shared" si="1"/>
        <v>Mapeo de Funcionalidades (128)-Cerrando Crédito</v>
      </c>
      <c r="H14" s="19">
        <v>43258</v>
      </c>
    </row>
    <row r="15" spans="1:11">
      <c r="A15" s="32"/>
      <c r="B15">
        <v>13</v>
      </c>
      <c r="C15" s="9" t="s">
        <v>33</v>
      </c>
      <c r="D15" t="s">
        <v>149</v>
      </c>
      <c r="F15" t="s">
        <v>153</v>
      </c>
      <c r="G15" s="34" t="str">
        <f t="shared" si="1"/>
        <v>Mapeo de Funcionalidades (128)-Negoc. Descuento</v>
      </c>
      <c r="H15" s="19">
        <v>43258</v>
      </c>
    </row>
    <row r="16" spans="1:11">
      <c r="A16" s="32"/>
      <c r="B16">
        <v>14</v>
      </c>
      <c r="C16" s="9" t="s">
        <v>34</v>
      </c>
      <c r="D16" t="s">
        <v>149</v>
      </c>
      <c r="F16" t="s">
        <v>153</v>
      </c>
      <c r="G16" s="34" t="str">
        <f t="shared" si="1"/>
        <v>Mapeo de Funcionalidades (128)-Negoc. Toma</v>
      </c>
      <c r="H16" s="19">
        <v>43258</v>
      </c>
    </row>
    <row r="17" spans="1:8">
      <c r="A17" s="32"/>
      <c r="B17">
        <v>15</v>
      </c>
      <c r="C17" s="9" t="s">
        <v>35</v>
      </c>
      <c r="D17" t="s">
        <v>149</v>
      </c>
      <c r="F17" t="s">
        <v>153</v>
      </c>
      <c r="G17" s="34" t="str">
        <f t="shared" si="1"/>
        <v>Mapeo de Funcionalidades (128)-No hay Modelo</v>
      </c>
      <c r="H17" s="19">
        <v>43259</v>
      </c>
    </row>
    <row r="18" spans="1:8">
      <c r="A18" s="32"/>
      <c r="B18">
        <v>16</v>
      </c>
      <c r="C18" s="9" t="s">
        <v>36</v>
      </c>
      <c r="D18" t="s">
        <v>149</v>
      </c>
      <c r="F18" t="s">
        <v>153</v>
      </c>
      <c r="G18" s="34" t="str">
        <f t="shared" si="1"/>
        <v>Mapeo de Funcionalidades (128)-No tiene Pie</v>
      </c>
      <c r="H18" s="19">
        <v>43259</v>
      </c>
    </row>
    <row r="19" spans="1:8">
      <c r="A19" s="32"/>
      <c r="B19">
        <v>17</v>
      </c>
      <c r="C19" s="9" t="s">
        <v>37</v>
      </c>
      <c r="D19" t="s">
        <v>149</v>
      </c>
      <c r="F19" t="s">
        <v>153</v>
      </c>
      <c r="G19" s="34" t="str">
        <f t="shared" si="1"/>
        <v>Mapeo de Funcionalidades (128)-Para mas adelante</v>
      </c>
      <c r="H19" s="19">
        <v>43259</v>
      </c>
    </row>
    <row r="20" spans="1:8">
      <c r="A20" s="32"/>
      <c r="B20">
        <v>18</v>
      </c>
      <c r="C20" s="9" t="s">
        <v>38</v>
      </c>
      <c r="D20" t="s">
        <v>149</v>
      </c>
      <c r="F20" t="s">
        <v>153</v>
      </c>
      <c r="G20" s="34" t="str">
        <f t="shared" si="1"/>
        <v>Mapeo de Funcionalidades (128)-Vendiendo Vehículo</v>
      </c>
      <c r="H20" s="19">
        <v>43259</v>
      </c>
    </row>
    <row r="21" spans="1:8">
      <c r="A21" s="32"/>
      <c r="B21">
        <v>19</v>
      </c>
      <c r="C21" s="9" t="s">
        <v>39</v>
      </c>
      <c r="D21" t="s">
        <v>149</v>
      </c>
      <c r="F21" t="s">
        <v>153</v>
      </c>
      <c r="G21" s="35" t="str">
        <f t="shared" si="1"/>
        <v>Mapeo de Funcionalidades (128)-Viendo Otras Marcas</v>
      </c>
      <c r="H21" s="36">
        <v>25</v>
      </c>
    </row>
    <row r="22" spans="1:8">
      <c r="A22" s="32"/>
      <c r="B22">
        <v>20</v>
      </c>
      <c r="C22" s="9" t="s">
        <v>40</v>
      </c>
      <c r="D22" t="s">
        <v>149</v>
      </c>
      <c r="F22" t="s">
        <v>153</v>
      </c>
      <c r="G22" s="35" t="str">
        <f t="shared" si="1"/>
        <v>Mapeo de Funcionalidades (128)-Sin Seguimiento</v>
      </c>
      <c r="H22" s="36">
        <v>25</v>
      </c>
    </row>
    <row r="23" spans="1:8">
      <c r="A23" s="32"/>
      <c r="B23">
        <v>21</v>
      </c>
      <c r="C23" s="9" t="s">
        <v>41</v>
      </c>
      <c r="D23" t="s">
        <v>149</v>
      </c>
      <c r="F23" t="s">
        <v>153</v>
      </c>
      <c r="G23" s="35" t="str">
        <f t="shared" si="1"/>
        <v>Mapeo de Funcionalidades (128)-Exitos del mes</v>
      </c>
      <c r="H23" s="36">
        <v>25</v>
      </c>
    </row>
    <row r="24" spans="1:8">
      <c r="A24" s="32"/>
      <c r="B24">
        <v>22</v>
      </c>
      <c r="C24" s="9" t="s">
        <v>42</v>
      </c>
      <c r="D24" t="s">
        <v>149</v>
      </c>
      <c r="F24" t="s">
        <v>153</v>
      </c>
      <c r="G24" s="35" t="str">
        <f t="shared" si="1"/>
        <v>Mapeo de Funcionalidades (128)-Total Exitos</v>
      </c>
      <c r="H24" s="36">
        <v>25</v>
      </c>
    </row>
    <row r="25" spans="1:8">
      <c r="A25" s="32"/>
      <c r="B25">
        <v>23</v>
      </c>
      <c r="C25" s="9" t="s">
        <v>43</v>
      </c>
      <c r="D25" t="s">
        <v>149</v>
      </c>
      <c r="F25" t="s">
        <v>153</v>
      </c>
      <c r="G25" s="35" t="str">
        <f t="shared" si="1"/>
        <v>Mapeo de Funcionalidades (128)-Pendientes</v>
      </c>
      <c r="H25" s="36">
        <v>26</v>
      </c>
    </row>
    <row r="26" spans="1:8">
      <c r="A26" s="32"/>
      <c r="B26">
        <v>24</v>
      </c>
      <c r="C26" s="9" t="s">
        <v>44</v>
      </c>
      <c r="D26" t="s">
        <v>149</v>
      </c>
      <c r="F26" t="s">
        <v>153</v>
      </c>
      <c r="G26" s="35" t="str">
        <f t="shared" si="1"/>
        <v>Mapeo de Funcionalidades (128)-Precursadas</v>
      </c>
      <c r="H26" s="36">
        <v>26</v>
      </c>
    </row>
    <row r="27" spans="1:8">
      <c r="A27" s="32"/>
      <c r="B27">
        <v>25</v>
      </c>
      <c r="C27" s="9" t="s">
        <v>45</v>
      </c>
      <c r="D27" t="s">
        <v>149</v>
      </c>
      <c r="F27" t="s">
        <v>153</v>
      </c>
      <c r="G27" s="35" t="str">
        <f t="shared" si="1"/>
        <v>Mapeo de Funcionalidades (128)-Respaldadas</v>
      </c>
      <c r="H27" s="36">
        <v>26</v>
      </c>
    </row>
    <row r="28" spans="1:8">
      <c r="A28" s="32"/>
      <c r="B28">
        <v>26</v>
      </c>
      <c r="C28" s="9" t="s">
        <v>46</v>
      </c>
      <c r="D28" t="s">
        <v>149</v>
      </c>
      <c r="F28" t="s">
        <v>153</v>
      </c>
      <c r="G28" s="35" t="str">
        <f t="shared" si="1"/>
        <v>Mapeo de Funcionalidades (128)-Validadas</v>
      </c>
      <c r="H28" s="36">
        <v>26</v>
      </c>
    </row>
    <row r="29" spans="1:8">
      <c r="A29" s="32"/>
      <c r="B29">
        <v>27</v>
      </c>
      <c r="C29" s="9" t="s">
        <v>47</v>
      </c>
      <c r="D29" t="s">
        <v>149</v>
      </c>
      <c r="F29" t="s">
        <v>153</v>
      </c>
      <c r="G29" s="34" t="str">
        <f t="shared" si="1"/>
        <v>Mapeo de Funcionalidades (128)-Ingresadas</v>
      </c>
      <c r="H29" s="19">
        <v>11</v>
      </c>
    </row>
    <row r="30" spans="1:8">
      <c r="A30" s="32"/>
      <c r="B30">
        <v>28</v>
      </c>
      <c r="C30" s="9" t="s">
        <v>317</v>
      </c>
      <c r="D30" t="s">
        <v>149</v>
      </c>
      <c r="F30" t="s">
        <v>153</v>
      </c>
      <c r="G30" s="34" t="str">
        <f t="shared" si="1"/>
        <v>Mapeo de Funcionalidades (128)-Dashboard2</v>
      </c>
      <c r="H30" s="19">
        <v>11</v>
      </c>
    </row>
    <row r="31" spans="1:8">
      <c r="A31" s="32"/>
      <c r="B31">
        <v>29</v>
      </c>
      <c r="C31" s="9" t="s">
        <v>48</v>
      </c>
      <c r="D31" t="s">
        <v>149</v>
      </c>
      <c r="F31" t="s">
        <v>153</v>
      </c>
      <c r="G31" s="34" t="str">
        <f t="shared" si="1"/>
        <v>Mapeo de Funcionalidades (128)-Filtros</v>
      </c>
      <c r="H31" s="19">
        <v>11</v>
      </c>
    </row>
    <row r="32" spans="1:8">
      <c r="A32" s="32"/>
      <c r="B32">
        <v>30</v>
      </c>
      <c r="C32" s="9" t="s">
        <v>49</v>
      </c>
      <c r="D32" t="s">
        <v>149</v>
      </c>
      <c r="F32" t="s">
        <v>153</v>
      </c>
      <c r="G32" s="34" t="str">
        <f t="shared" si="1"/>
        <v>Mapeo de Funcionalidades (128)-Gestión de Cobranzas</v>
      </c>
      <c r="H32" s="19">
        <v>11</v>
      </c>
    </row>
    <row r="33" spans="1:8">
      <c r="A33" s="32"/>
      <c r="B33">
        <v>31</v>
      </c>
      <c r="C33" s="9" t="s">
        <v>50</v>
      </c>
      <c r="D33" t="s">
        <v>149</v>
      </c>
      <c r="F33" t="s">
        <v>153</v>
      </c>
      <c r="G33" s="34" t="str">
        <f t="shared" si="1"/>
        <v>Mapeo de Funcionalidades (128)-Gestón de Operaciones por validar</v>
      </c>
      <c r="H33" s="19">
        <v>11</v>
      </c>
    </row>
    <row r="34" spans="1:8">
      <c r="A34" s="32"/>
      <c r="B34">
        <v>32</v>
      </c>
      <c r="C34" s="9" t="s">
        <v>51</v>
      </c>
      <c r="D34" t="s">
        <v>149</v>
      </c>
      <c r="F34" t="s">
        <v>153</v>
      </c>
      <c r="G34" s="34" t="str">
        <f t="shared" si="1"/>
        <v>Mapeo de Funcionalidades (128)-Gestión de Operaciones por cursar</v>
      </c>
      <c r="H34" s="19">
        <v>11</v>
      </c>
    </row>
    <row r="35" spans="1:8">
      <c r="A35" s="32"/>
      <c r="B35">
        <v>33</v>
      </c>
      <c r="C35" s="9" t="s">
        <v>52</v>
      </c>
      <c r="D35" t="s">
        <v>149</v>
      </c>
      <c r="F35" t="s">
        <v>153</v>
      </c>
      <c r="G35" s="34" t="str">
        <f t="shared" si="1"/>
        <v>Mapeo de Funcionalidades (128)-Gestión Casos abiertos</v>
      </c>
      <c r="H35" s="19">
        <v>12</v>
      </c>
    </row>
    <row r="36" spans="1:8">
      <c r="A36" s="32"/>
      <c r="B36">
        <v>34</v>
      </c>
      <c r="C36" s="9" t="s">
        <v>53</v>
      </c>
      <c r="D36" t="s">
        <v>149</v>
      </c>
      <c r="F36" t="s">
        <v>153</v>
      </c>
      <c r="G36" s="34" t="str">
        <f t="shared" si="1"/>
        <v>Mapeo de Funcionalidades (128)-Estadísticas</v>
      </c>
      <c r="H36" s="19">
        <v>12</v>
      </c>
    </row>
    <row r="37" spans="1:8">
      <c r="A37" s="32"/>
      <c r="B37">
        <v>35</v>
      </c>
      <c r="C37" s="10" t="s">
        <v>54</v>
      </c>
      <c r="D37" t="s">
        <v>149</v>
      </c>
      <c r="F37" t="s">
        <v>153</v>
      </c>
      <c r="G37" s="34" t="str">
        <f t="shared" si="1"/>
        <v>Mapeo de Funcionalidades (128)-Casos</v>
      </c>
      <c r="H37" s="19">
        <v>12</v>
      </c>
    </row>
    <row r="38" spans="1:8">
      <c r="A38" s="32"/>
      <c r="B38">
        <v>36</v>
      </c>
      <c r="C38" s="10" t="s">
        <v>55</v>
      </c>
      <c r="D38" t="s">
        <v>149</v>
      </c>
      <c r="F38" t="s">
        <v>153</v>
      </c>
      <c r="G38" s="34" t="str">
        <f t="shared" si="1"/>
        <v>Mapeo de Funcionalidades (128)-Generar Cotización</v>
      </c>
      <c r="H38" s="19">
        <v>12</v>
      </c>
    </row>
    <row r="39" spans="1:8">
      <c r="A39" s="32"/>
      <c r="B39">
        <v>37</v>
      </c>
      <c r="C39" s="10" t="s">
        <v>56</v>
      </c>
      <c r="D39" t="s">
        <v>149</v>
      </c>
      <c r="F39" t="s">
        <v>153</v>
      </c>
      <c r="G39" s="34" t="str">
        <f t="shared" si="1"/>
        <v>Mapeo de Funcionalidades (128)-Generar Propuesta</v>
      </c>
      <c r="H39" s="19">
        <v>13</v>
      </c>
    </row>
    <row r="40" spans="1:8">
      <c r="A40" s="32"/>
      <c r="B40">
        <v>38</v>
      </c>
      <c r="C40" s="10" t="s">
        <v>57</v>
      </c>
      <c r="D40" s="26" t="s">
        <v>149</v>
      </c>
      <c r="F40" t="s">
        <v>153</v>
      </c>
      <c r="G40" s="34" t="str">
        <f t="shared" si="1"/>
        <v>Mapeo de Funcionalidades (128)-Generar Leasing</v>
      </c>
      <c r="H40" s="19">
        <v>13</v>
      </c>
    </row>
    <row r="41" spans="1:8">
      <c r="A41" s="32"/>
      <c r="B41">
        <v>39</v>
      </c>
      <c r="C41" s="10" t="s">
        <v>58</v>
      </c>
      <c r="D41" t="s">
        <v>149</v>
      </c>
      <c r="F41" t="s">
        <v>153</v>
      </c>
      <c r="G41" s="34" t="str">
        <f t="shared" si="1"/>
        <v>Mapeo de Funcionalidades (128)-Generar Solicitud</v>
      </c>
      <c r="H41" s="19">
        <v>13</v>
      </c>
    </row>
    <row r="42" spans="1:8">
      <c r="A42" s="32"/>
      <c r="B42">
        <v>40</v>
      </c>
      <c r="C42" s="10" t="s">
        <v>59</v>
      </c>
      <c r="D42" t="s">
        <v>149</v>
      </c>
      <c r="F42" t="s">
        <v>153</v>
      </c>
      <c r="G42" s="34" t="str">
        <f t="shared" si="1"/>
        <v>Mapeo de Funcionalidades (128)-Reasignar Casos</v>
      </c>
      <c r="H42" s="19">
        <v>13</v>
      </c>
    </row>
    <row r="43" spans="1:8">
      <c r="A43" s="32"/>
      <c r="B43">
        <v>41</v>
      </c>
      <c r="C43" s="10" t="s">
        <v>60</v>
      </c>
      <c r="D43" s="27" t="s">
        <v>149</v>
      </c>
      <c r="F43" t="s">
        <v>153</v>
      </c>
      <c r="G43" s="34" t="str">
        <f t="shared" si="1"/>
        <v>Mapeo de Funcionalidades (128)-Trabajar con casos</v>
      </c>
      <c r="H43" s="19">
        <v>14</v>
      </c>
    </row>
    <row r="44" spans="1:8" hidden="1">
      <c r="A44" s="32"/>
      <c r="B44">
        <v>42</v>
      </c>
      <c r="C44" s="10" t="s">
        <v>61</v>
      </c>
      <c r="D44" s="28" t="s">
        <v>164</v>
      </c>
      <c r="F44" t="s">
        <v>153</v>
      </c>
    </row>
    <row r="45" spans="1:8">
      <c r="A45" s="32"/>
      <c r="B45">
        <v>43</v>
      </c>
      <c r="C45" s="10" t="s">
        <v>62</v>
      </c>
      <c r="D45" s="27" t="s">
        <v>149</v>
      </c>
      <c r="F45" t="s">
        <v>153</v>
      </c>
      <c r="G45" s="34" t="str">
        <f t="shared" ref="G45:G47" si="2">CONCATENATE($A$3,"-",C45)</f>
        <v>Mapeo de Funcionalidades (128)-Trabajar con comisiones</v>
      </c>
      <c r="H45" s="19">
        <v>14</v>
      </c>
    </row>
    <row r="46" spans="1:8">
      <c r="A46" s="32"/>
      <c r="B46">
        <v>44</v>
      </c>
      <c r="C46" s="10" t="s">
        <v>63</v>
      </c>
      <c r="D46" t="s">
        <v>149</v>
      </c>
      <c r="F46" t="s">
        <v>153</v>
      </c>
      <c r="G46" s="34" t="str">
        <f t="shared" si="2"/>
        <v>Mapeo de Funcionalidades (128)-Trabajar con Peajes</v>
      </c>
      <c r="H46" s="19">
        <v>14</v>
      </c>
    </row>
    <row r="47" spans="1:8">
      <c r="A47" s="32"/>
      <c r="B47">
        <v>45</v>
      </c>
      <c r="C47" s="10" t="s">
        <v>64</v>
      </c>
      <c r="D47" t="s">
        <v>149</v>
      </c>
      <c r="F47" t="s">
        <v>153</v>
      </c>
      <c r="G47" s="34" t="str">
        <f t="shared" si="2"/>
        <v>Mapeo de Funcionalidades (128)-Panel Consulta Forzaje</v>
      </c>
      <c r="H47" s="19">
        <v>14</v>
      </c>
    </row>
    <row r="48" spans="1:8" hidden="1">
      <c r="A48" s="32"/>
      <c r="B48">
        <v>46</v>
      </c>
      <c r="C48" s="11" t="s">
        <v>65</v>
      </c>
      <c r="D48" t="s">
        <v>150</v>
      </c>
      <c r="F48" t="s">
        <v>153</v>
      </c>
    </row>
    <row r="49" spans="1:8" hidden="1">
      <c r="A49" s="32"/>
      <c r="B49">
        <v>47</v>
      </c>
      <c r="C49" s="11" t="s">
        <v>66</v>
      </c>
      <c r="D49" t="s">
        <v>150</v>
      </c>
      <c r="F49" t="s">
        <v>153</v>
      </c>
    </row>
    <row r="50" spans="1:8" hidden="1">
      <c r="A50" s="32"/>
      <c r="B50">
        <v>48</v>
      </c>
      <c r="C50" s="11" t="s">
        <v>67</v>
      </c>
      <c r="D50" t="s">
        <v>150</v>
      </c>
      <c r="F50" t="s">
        <v>153</v>
      </c>
    </row>
    <row r="51" spans="1:8" hidden="1">
      <c r="A51" s="32"/>
      <c r="B51">
        <v>49</v>
      </c>
      <c r="C51" s="11" t="s">
        <v>68</v>
      </c>
      <c r="D51" t="s">
        <v>150</v>
      </c>
      <c r="F51" t="s">
        <v>153</v>
      </c>
    </row>
    <row r="52" spans="1:8" hidden="1">
      <c r="A52" s="32"/>
      <c r="B52">
        <v>50</v>
      </c>
      <c r="C52" s="11" t="s">
        <v>69</v>
      </c>
      <c r="D52" t="s">
        <v>150</v>
      </c>
      <c r="F52" t="s">
        <v>153</v>
      </c>
    </row>
    <row r="53" spans="1:8">
      <c r="A53" s="32"/>
      <c r="B53">
        <v>51</v>
      </c>
      <c r="C53" s="12" t="s">
        <v>70</v>
      </c>
      <c r="D53" s="29" t="s">
        <v>149</v>
      </c>
      <c r="F53" t="s">
        <v>153</v>
      </c>
      <c r="G53" s="34" t="str">
        <f t="shared" ref="G53:G70" si="3">CONCATENATE($A$3,"-",C53)</f>
        <v>Mapeo de Funcionalidades (128)-Reportes</v>
      </c>
      <c r="H53">
        <v>15</v>
      </c>
    </row>
    <row r="54" spans="1:8">
      <c r="A54" s="32"/>
      <c r="B54">
        <v>52</v>
      </c>
      <c r="C54" s="12" t="s">
        <v>71</v>
      </c>
      <c r="D54" s="29" t="s">
        <v>149</v>
      </c>
      <c r="F54" t="s">
        <v>153</v>
      </c>
      <c r="G54" s="34" t="str">
        <f t="shared" si="3"/>
        <v>Mapeo de Funcionalidades (128)-Comisiones por liquidar</v>
      </c>
      <c r="H54">
        <v>15</v>
      </c>
    </row>
    <row r="55" spans="1:8">
      <c r="A55" s="32"/>
      <c r="B55">
        <v>53</v>
      </c>
      <c r="C55" s="12" t="s">
        <v>72</v>
      </c>
      <c r="D55" s="29" t="s">
        <v>149</v>
      </c>
      <c r="F55" t="s">
        <v>153</v>
      </c>
      <c r="G55" s="34" t="str">
        <f t="shared" si="3"/>
        <v>Mapeo de Funcionalidades (128)-Colocaciones</v>
      </c>
      <c r="H55">
        <v>15</v>
      </c>
    </row>
    <row r="56" spans="1:8">
      <c r="A56" s="32"/>
      <c r="B56">
        <v>54</v>
      </c>
      <c r="C56" s="12" t="s">
        <v>73</v>
      </c>
      <c r="D56" s="29" t="s">
        <v>149</v>
      </c>
      <c r="F56" t="s">
        <v>153</v>
      </c>
      <c r="G56" s="34" t="str">
        <f t="shared" si="3"/>
        <v>Mapeo de Funcionalidades (128)-Colocaciones Detallado</v>
      </c>
      <c r="H56">
        <v>15</v>
      </c>
    </row>
    <row r="57" spans="1:8">
      <c r="A57" s="32"/>
      <c r="B57">
        <v>55</v>
      </c>
      <c r="C57" s="12" t="s">
        <v>74</v>
      </c>
      <c r="D57" s="29" t="s">
        <v>149</v>
      </c>
      <c r="F57" t="s">
        <v>153</v>
      </c>
      <c r="G57" s="34" t="str">
        <f t="shared" si="3"/>
        <v>Mapeo de Funcionalidades (128)-Colocaciones Consolidadas</v>
      </c>
      <c r="H57">
        <v>18</v>
      </c>
    </row>
    <row r="58" spans="1:8">
      <c r="A58" s="32"/>
      <c r="B58">
        <v>56</v>
      </c>
      <c r="C58" s="12" t="s">
        <v>75</v>
      </c>
      <c r="D58" s="29" t="s">
        <v>149</v>
      </c>
      <c r="F58" t="s">
        <v>153</v>
      </c>
      <c r="G58" s="34" t="str">
        <f t="shared" si="3"/>
        <v>Mapeo de Funcionalidades (128)-Créditos Pagados</v>
      </c>
      <c r="H58">
        <v>18</v>
      </c>
    </row>
    <row r="59" spans="1:8">
      <c r="A59" s="32"/>
      <c r="B59">
        <v>57</v>
      </c>
      <c r="C59" s="12" t="s">
        <v>76</v>
      </c>
      <c r="D59" s="29" t="s">
        <v>149</v>
      </c>
      <c r="F59" t="s">
        <v>153</v>
      </c>
      <c r="G59" s="34" t="str">
        <f t="shared" si="3"/>
        <v>Mapeo de Funcionalidades (128)-Cupón de Pagos</v>
      </c>
      <c r="H59">
        <v>18</v>
      </c>
    </row>
    <row r="60" spans="1:8">
      <c r="A60" s="32"/>
      <c r="B60">
        <v>58</v>
      </c>
      <c r="C60" s="12" t="s">
        <v>77</v>
      </c>
      <c r="D60" s="29" t="s">
        <v>149</v>
      </c>
      <c r="F60" t="s">
        <v>153</v>
      </c>
      <c r="G60" s="34" t="str">
        <f t="shared" si="3"/>
        <v>Mapeo de Funcionalidades (128)-Documentación Pendiente</v>
      </c>
      <c r="H60">
        <v>18</v>
      </c>
    </row>
    <row r="61" spans="1:8">
      <c r="A61" s="32"/>
      <c r="B61">
        <v>59</v>
      </c>
      <c r="C61" s="12" t="s">
        <v>78</v>
      </c>
      <c r="D61" s="29" t="s">
        <v>149</v>
      </c>
      <c r="F61" t="s">
        <v>153</v>
      </c>
      <c r="G61" s="34" t="str">
        <f t="shared" si="3"/>
        <v>Mapeo de Funcionalidades (128)-Financieras</v>
      </c>
      <c r="H61">
        <v>19</v>
      </c>
    </row>
    <row r="62" spans="1:8">
      <c r="A62" s="32"/>
      <c r="B62">
        <v>60</v>
      </c>
      <c r="C62" s="12" t="s">
        <v>79</v>
      </c>
      <c r="D62" s="29" t="s">
        <v>149</v>
      </c>
      <c r="F62" t="s">
        <v>153</v>
      </c>
      <c r="G62" s="34" t="str">
        <f t="shared" si="3"/>
        <v>Mapeo de Funcionalidades (128)-Gestión Comercial</v>
      </c>
      <c r="H62">
        <v>19</v>
      </c>
    </row>
    <row r="63" spans="1:8">
      <c r="A63" s="32"/>
      <c r="B63">
        <v>61</v>
      </c>
      <c r="C63" s="12" t="s">
        <v>80</v>
      </c>
      <c r="D63" s="29" t="s">
        <v>149</v>
      </c>
      <c r="F63" t="s">
        <v>153</v>
      </c>
      <c r="G63" s="34" t="str">
        <f t="shared" si="3"/>
        <v>Mapeo de Funcionalidades (128)-Motivos de Rechazo</v>
      </c>
      <c r="H63">
        <v>19</v>
      </c>
    </row>
    <row r="64" spans="1:8">
      <c r="A64" s="32"/>
      <c r="B64">
        <v>62</v>
      </c>
      <c r="C64" s="12" t="s">
        <v>81</v>
      </c>
      <c r="D64" s="29" t="s">
        <v>149</v>
      </c>
      <c r="F64" t="s">
        <v>153</v>
      </c>
      <c r="G64" s="34" t="str">
        <f t="shared" si="3"/>
        <v>Mapeo de Funcionalidades (128)-Operaciones</v>
      </c>
      <c r="H64">
        <v>19</v>
      </c>
    </row>
    <row r="65" spans="1:8">
      <c r="A65" s="32"/>
      <c r="B65">
        <v>63</v>
      </c>
      <c r="C65" s="12" t="s">
        <v>82</v>
      </c>
      <c r="D65" s="29" t="s">
        <v>149</v>
      </c>
      <c r="F65" t="s">
        <v>153</v>
      </c>
      <c r="G65" s="34" t="str">
        <f t="shared" si="3"/>
        <v>Mapeo de Funcionalidades (128)-Operaciones Detalladas</v>
      </c>
      <c r="H65">
        <v>20</v>
      </c>
    </row>
    <row r="66" spans="1:8">
      <c r="A66" s="32"/>
      <c r="B66">
        <v>64</v>
      </c>
      <c r="C66" s="12" t="s">
        <v>83</v>
      </c>
      <c r="D66" s="29" t="s">
        <v>149</v>
      </c>
      <c r="F66" t="s">
        <v>153</v>
      </c>
      <c r="G66" s="34" t="str">
        <f t="shared" si="3"/>
        <v>Mapeo de Funcionalidades (128)-Ingresados</v>
      </c>
      <c r="H66">
        <v>20</v>
      </c>
    </row>
    <row r="67" spans="1:8">
      <c r="A67" s="32"/>
      <c r="B67">
        <v>65</v>
      </c>
      <c r="C67" s="12" t="s">
        <v>84</v>
      </c>
      <c r="D67" s="29" t="s">
        <v>149</v>
      </c>
      <c r="F67" t="s">
        <v>153</v>
      </c>
      <c r="G67" s="34" t="str">
        <f t="shared" si="3"/>
        <v>Mapeo de Funcionalidades (128)-Ventas</v>
      </c>
      <c r="H67">
        <v>20</v>
      </c>
    </row>
    <row r="68" spans="1:8">
      <c r="A68" s="32"/>
      <c r="B68">
        <v>66</v>
      </c>
      <c r="C68" s="12" t="s">
        <v>85</v>
      </c>
      <c r="D68" s="29" t="s">
        <v>149</v>
      </c>
      <c r="F68" t="s">
        <v>153</v>
      </c>
      <c r="G68" s="34" t="str">
        <f t="shared" si="3"/>
        <v>Mapeo de Funcionalidades (128)-Ventas Vs Proyección</v>
      </c>
      <c r="H68">
        <v>20</v>
      </c>
    </row>
    <row r="69" spans="1:8">
      <c r="A69" s="32"/>
      <c r="B69">
        <v>67</v>
      </c>
      <c r="C69" s="12" t="s">
        <v>86</v>
      </c>
      <c r="D69" s="29" t="s">
        <v>149</v>
      </c>
      <c r="F69" t="s">
        <v>153</v>
      </c>
      <c r="G69" s="34" t="str">
        <f t="shared" si="3"/>
        <v>Mapeo de Funcionalidades (128)-Peajes</v>
      </c>
      <c r="H69">
        <v>21</v>
      </c>
    </row>
    <row r="70" spans="1:8">
      <c r="A70" s="32"/>
      <c r="B70">
        <v>68</v>
      </c>
      <c r="C70" s="12" t="s">
        <v>87</v>
      </c>
      <c r="D70" s="29" t="s">
        <v>149</v>
      </c>
      <c r="F70" t="s">
        <v>153</v>
      </c>
      <c r="G70" s="34" t="str">
        <f t="shared" si="3"/>
        <v>Mapeo de Funcionalidades (128)-Puntajes</v>
      </c>
      <c r="H70">
        <v>21</v>
      </c>
    </row>
    <row r="71" spans="1:8" hidden="1">
      <c r="A71" s="32"/>
      <c r="B71">
        <v>69</v>
      </c>
      <c r="C71" s="13" t="s">
        <v>88</v>
      </c>
      <c r="D71" t="s">
        <v>150</v>
      </c>
      <c r="F71" t="s">
        <v>153</v>
      </c>
    </row>
    <row r="72" spans="1:8" hidden="1">
      <c r="A72" s="32"/>
      <c r="B72">
        <v>70</v>
      </c>
      <c r="C72" s="13" t="s">
        <v>89</v>
      </c>
      <c r="D72" t="s">
        <v>150</v>
      </c>
      <c r="F72" t="s">
        <v>153</v>
      </c>
    </row>
    <row r="73" spans="1:8" hidden="1">
      <c r="A73" s="32"/>
      <c r="B73">
        <v>71</v>
      </c>
      <c r="C73" s="13" t="s">
        <v>90</v>
      </c>
      <c r="D73" t="s">
        <v>150</v>
      </c>
      <c r="F73" t="s">
        <v>153</v>
      </c>
    </row>
    <row r="74" spans="1:8" hidden="1">
      <c r="A74" s="32"/>
      <c r="B74">
        <v>72</v>
      </c>
      <c r="C74" s="13" t="s">
        <v>91</v>
      </c>
      <c r="D74" t="s">
        <v>150</v>
      </c>
      <c r="F74" t="s">
        <v>153</v>
      </c>
    </row>
    <row r="75" spans="1:8" hidden="1">
      <c r="A75" s="32"/>
      <c r="B75">
        <v>73</v>
      </c>
      <c r="C75" s="14" t="s">
        <v>92</v>
      </c>
      <c r="D75" t="s">
        <v>150</v>
      </c>
      <c r="F75" t="s">
        <v>153</v>
      </c>
    </row>
    <row r="76" spans="1:8" hidden="1">
      <c r="A76" s="32"/>
      <c r="B76">
        <v>74</v>
      </c>
      <c r="C76" s="14" t="s">
        <v>93</v>
      </c>
      <c r="D76" t="s">
        <v>150</v>
      </c>
      <c r="F76" t="s">
        <v>153</v>
      </c>
    </row>
    <row r="77" spans="1:8">
      <c r="A77" s="32"/>
      <c r="B77">
        <v>75</v>
      </c>
      <c r="C77" s="16" t="s">
        <v>94</v>
      </c>
      <c r="D77" t="s">
        <v>149</v>
      </c>
      <c r="F77" t="s">
        <v>153</v>
      </c>
      <c r="G77" s="34" t="str">
        <f>CONCATENATE($A$3,"-",C77)</f>
        <v>Mapeo de Funcionalidades (128)-Maestros</v>
      </c>
      <c r="H77">
        <v>21</v>
      </c>
    </row>
    <row r="78" spans="1:8" hidden="1">
      <c r="A78" s="32"/>
      <c r="B78">
        <v>76</v>
      </c>
      <c r="C78" s="16" t="s">
        <v>95</v>
      </c>
      <c r="D78" t="s">
        <v>150</v>
      </c>
      <c r="F78" t="s">
        <v>153</v>
      </c>
    </row>
    <row r="79" spans="1:8" hidden="1">
      <c r="A79" s="32"/>
      <c r="B79">
        <v>77</v>
      </c>
      <c r="C79" s="16" t="s">
        <v>96</v>
      </c>
      <c r="D79" t="s">
        <v>150</v>
      </c>
      <c r="F79" t="s">
        <v>153</v>
      </c>
    </row>
    <row r="80" spans="1:8" hidden="1">
      <c r="A80" s="32"/>
      <c r="B80">
        <v>78</v>
      </c>
      <c r="C80" s="16" t="s">
        <v>97</v>
      </c>
      <c r="D80" t="s">
        <v>150</v>
      </c>
      <c r="F80" t="s">
        <v>153</v>
      </c>
    </row>
    <row r="81" spans="1:8">
      <c r="A81" s="32"/>
      <c r="B81">
        <v>79</v>
      </c>
      <c r="C81" s="16" t="s">
        <v>98</v>
      </c>
      <c r="D81" t="s">
        <v>149</v>
      </c>
      <c r="F81" t="s">
        <v>153</v>
      </c>
      <c r="G81" s="34" t="str">
        <f>CONCATENATE($A$3,"-",C81)</f>
        <v>Mapeo de Funcionalidades (128)-Canales</v>
      </c>
      <c r="H81">
        <v>21</v>
      </c>
    </row>
    <row r="82" spans="1:8" hidden="1">
      <c r="A82" s="32"/>
      <c r="B82">
        <v>80</v>
      </c>
      <c r="C82" s="16" t="s">
        <v>99</v>
      </c>
      <c r="D82" t="s">
        <v>150</v>
      </c>
      <c r="F82" t="s">
        <v>153</v>
      </c>
    </row>
    <row r="83" spans="1:8" hidden="1">
      <c r="A83" s="32"/>
      <c r="B83">
        <v>81</v>
      </c>
      <c r="C83" s="16" t="s">
        <v>100</v>
      </c>
      <c r="D83" t="s">
        <v>150</v>
      </c>
      <c r="F83" t="s">
        <v>153</v>
      </c>
    </row>
    <row r="84" spans="1:8" hidden="1">
      <c r="A84" s="32"/>
      <c r="B84">
        <v>82</v>
      </c>
      <c r="C84" s="16" t="s">
        <v>101</v>
      </c>
      <c r="D84" t="s">
        <v>150</v>
      </c>
      <c r="F84" t="s">
        <v>153</v>
      </c>
    </row>
    <row r="85" spans="1:8" hidden="1">
      <c r="A85" s="32"/>
      <c r="B85">
        <v>83</v>
      </c>
      <c r="C85" s="16" t="s">
        <v>102</v>
      </c>
      <c r="D85" t="s">
        <v>150</v>
      </c>
      <c r="F85" t="s">
        <v>153</v>
      </c>
    </row>
    <row r="86" spans="1:8" hidden="1">
      <c r="A86" s="32"/>
      <c r="B86">
        <v>84</v>
      </c>
      <c r="C86" s="16" t="s">
        <v>103</v>
      </c>
      <c r="D86" t="s">
        <v>150</v>
      </c>
      <c r="F86" t="s">
        <v>153</v>
      </c>
    </row>
    <row r="87" spans="1:8" hidden="1">
      <c r="A87" s="32"/>
      <c r="B87">
        <v>85</v>
      </c>
      <c r="C87" s="16" t="s">
        <v>104</v>
      </c>
      <c r="D87" t="s">
        <v>150</v>
      </c>
      <c r="F87" t="s">
        <v>153</v>
      </c>
    </row>
    <row r="88" spans="1:8" hidden="1">
      <c r="A88" s="32"/>
      <c r="B88">
        <v>86</v>
      </c>
      <c r="C88" s="16" t="s">
        <v>105</v>
      </c>
      <c r="D88" t="s">
        <v>150</v>
      </c>
      <c r="F88" t="s">
        <v>153</v>
      </c>
    </row>
    <row r="89" spans="1:8" hidden="1">
      <c r="A89" s="32"/>
      <c r="B89">
        <v>87</v>
      </c>
      <c r="C89" s="16" t="s">
        <v>106</v>
      </c>
      <c r="D89" t="s">
        <v>150</v>
      </c>
      <c r="F89" t="s">
        <v>153</v>
      </c>
    </row>
    <row r="90" spans="1:8" hidden="1">
      <c r="A90" s="32"/>
      <c r="B90">
        <v>88</v>
      </c>
      <c r="C90" s="16" t="s">
        <v>107</v>
      </c>
      <c r="D90" t="s">
        <v>150</v>
      </c>
      <c r="F90" t="s">
        <v>153</v>
      </c>
    </row>
    <row r="91" spans="1:8" hidden="1">
      <c r="A91" s="32"/>
      <c r="B91">
        <v>89</v>
      </c>
      <c r="C91" s="16" t="s">
        <v>108</v>
      </c>
      <c r="D91" t="s">
        <v>150</v>
      </c>
      <c r="F91" t="s">
        <v>153</v>
      </c>
    </row>
    <row r="92" spans="1:8" hidden="1">
      <c r="A92" s="32"/>
      <c r="B92">
        <v>90</v>
      </c>
      <c r="C92" s="16" t="s">
        <v>109</v>
      </c>
      <c r="D92" t="s">
        <v>150</v>
      </c>
      <c r="F92" t="s">
        <v>153</v>
      </c>
    </row>
    <row r="93" spans="1:8" hidden="1">
      <c r="A93" s="32"/>
      <c r="B93">
        <v>91</v>
      </c>
      <c r="C93" s="16" t="s">
        <v>110</v>
      </c>
      <c r="D93" t="s">
        <v>150</v>
      </c>
      <c r="F93" t="s">
        <v>153</v>
      </c>
    </row>
    <row r="94" spans="1:8" hidden="1">
      <c r="A94" s="32"/>
      <c r="B94">
        <v>92</v>
      </c>
      <c r="C94" s="16" t="s">
        <v>111</v>
      </c>
      <c r="D94" t="s">
        <v>150</v>
      </c>
      <c r="F94" t="s">
        <v>153</v>
      </c>
    </row>
    <row r="95" spans="1:8" hidden="1">
      <c r="A95" s="32"/>
      <c r="B95">
        <v>93</v>
      </c>
      <c r="C95" s="16" t="s">
        <v>112</v>
      </c>
      <c r="D95" t="s">
        <v>150</v>
      </c>
      <c r="F95" t="s">
        <v>153</v>
      </c>
    </row>
    <row r="96" spans="1:8" hidden="1">
      <c r="A96" s="32"/>
      <c r="B96">
        <v>94</v>
      </c>
      <c r="C96" s="16" t="s">
        <v>113</v>
      </c>
      <c r="D96" t="s">
        <v>150</v>
      </c>
      <c r="F96" t="s">
        <v>153</v>
      </c>
    </row>
    <row r="97" spans="1:8" hidden="1">
      <c r="A97" s="32"/>
      <c r="B97">
        <v>95</v>
      </c>
      <c r="C97" s="16" t="s">
        <v>114</v>
      </c>
      <c r="D97" t="s">
        <v>150</v>
      </c>
      <c r="F97" t="s">
        <v>153</v>
      </c>
    </row>
    <row r="98" spans="1:8">
      <c r="A98" s="32"/>
      <c r="B98">
        <v>96</v>
      </c>
      <c r="C98" s="16" t="s">
        <v>115</v>
      </c>
      <c r="D98" s="29" t="s">
        <v>149</v>
      </c>
      <c r="F98" t="s">
        <v>153</v>
      </c>
      <c r="G98" s="34" t="str">
        <f>CONCATENATE($A$3,"-",C98)</f>
        <v>Mapeo de Funcionalidades (128)-Rut Bloqueados</v>
      </c>
      <c r="H98">
        <v>22</v>
      </c>
    </row>
    <row r="99" spans="1:8" hidden="1">
      <c r="A99" s="32"/>
      <c r="B99">
        <v>97</v>
      </c>
      <c r="C99" s="16" t="s">
        <v>116</v>
      </c>
      <c r="D99" t="s">
        <v>150</v>
      </c>
      <c r="F99" t="s">
        <v>153</v>
      </c>
    </row>
    <row r="100" spans="1:8" hidden="1">
      <c r="A100" s="32"/>
      <c r="B100">
        <v>98</v>
      </c>
      <c r="C100" s="16" t="s">
        <v>117</v>
      </c>
      <c r="D100" t="s">
        <v>150</v>
      </c>
      <c r="F100" t="s">
        <v>153</v>
      </c>
    </row>
    <row r="101" spans="1:8" hidden="1">
      <c r="A101" s="32"/>
      <c r="B101">
        <v>99</v>
      </c>
      <c r="C101" s="16" t="s">
        <v>118</v>
      </c>
      <c r="D101" t="s">
        <v>150</v>
      </c>
      <c r="F101" t="s">
        <v>153</v>
      </c>
    </row>
    <row r="102" spans="1:8" hidden="1">
      <c r="A102" s="32"/>
      <c r="B102">
        <v>100</v>
      </c>
      <c r="C102" s="16" t="s">
        <v>119</v>
      </c>
      <c r="D102" t="s">
        <v>150</v>
      </c>
      <c r="F102" t="s">
        <v>153</v>
      </c>
    </row>
    <row r="103" spans="1:8" hidden="1">
      <c r="A103" s="32"/>
      <c r="B103">
        <v>101</v>
      </c>
      <c r="C103" s="16" t="s">
        <v>120</v>
      </c>
      <c r="D103" t="s">
        <v>150</v>
      </c>
      <c r="F103" t="s">
        <v>153</v>
      </c>
    </row>
    <row r="104" spans="1:8" hidden="1">
      <c r="A104" s="32"/>
      <c r="B104">
        <v>102</v>
      </c>
      <c r="C104" s="16" t="s">
        <v>121</v>
      </c>
      <c r="D104" t="s">
        <v>150</v>
      </c>
      <c r="F104" t="s">
        <v>153</v>
      </c>
    </row>
    <row r="105" spans="1:8" hidden="1">
      <c r="A105" s="32"/>
      <c r="B105">
        <v>103</v>
      </c>
      <c r="C105" s="16" t="s">
        <v>122</v>
      </c>
      <c r="D105" t="s">
        <v>150</v>
      </c>
      <c r="F105" t="s">
        <v>153</v>
      </c>
    </row>
    <row r="106" spans="1:8" hidden="1">
      <c r="A106" s="32"/>
      <c r="B106">
        <v>104</v>
      </c>
      <c r="C106" s="16" t="s">
        <v>123</v>
      </c>
      <c r="D106" t="s">
        <v>150</v>
      </c>
      <c r="F106" t="s">
        <v>153</v>
      </c>
    </row>
    <row r="107" spans="1:8" hidden="1">
      <c r="A107" s="32"/>
      <c r="B107">
        <v>105</v>
      </c>
      <c r="C107" s="16" t="s">
        <v>124</v>
      </c>
      <c r="D107" t="s">
        <v>150</v>
      </c>
      <c r="F107" t="s">
        <v>153</v>
      </c>
    </row>
    <row r="108" spans="1:8" hidden="1">
      <c r="A108" s="32"/>
      <c r="B108">
        <v>106</v>
      </c>
      <c r="C108" s="16" t="s">
        <v>125</v>
      </c>
      <c r="D108" t="s">
        <v>150</v>
      </c>
      <c r="F108" t="s">
        <v>153</v>
      </c>
    </row>
    <row r="109" spans="1:8">
      <c r="A109" s="32"/>
      <c r="B109">
        <v>107</v>
      </c>
      <c r="C109" s="15" t="s">
        <v>126</v>
      </c>
      <c r="D109" t="s">
        <v>149</v>
      </c>
      <c r="F109" t="s">
        <v>153</v>
      </c>
      <c r="G109" s="34" t="str">
        <f t="shared" ref="G109:G110" si="4">CONCATENATE($A$3,"-",C109)</f>
        <v>Mapeo de Funcionalidades (128)-Administración</v>
      </c>
      <c r="H109">
        <v>22</v>
      </c>
    </row>
    <row r="110" spans="1:8">
      <c r="A110" s="32"/>
      <c r="B110">
        <v>108</v>
      </c>
      <c r="C110" s="15" t="s">
        <v>127</v>
      </c>
      <c r="D110" t="s">
        <v>149</v>
      </c>
      <c r="F110" t="s">
        <v>153</v>
      </c>
      <c r="G110" s="34" t="str">
        <f t="shared" si="4"/>
        <v>Mapeo de Funcionalidades (128)-Roles</v>
      </c>
      <c r="H110">
        <v>22</v>
      </c>
    </row>
    <row r="111" spans="1:8" hidden="1">
      <c r="A111" s="32"/>
      <c r="B111">
        <v>109</v>
      </c>
      <c r="C111" s="15" t="s">
        <v>128</v>
      </c>
      <c r="D111" t="s">
        <v>150</v>
      </c>
      <c r="F111" t="s">
        <v>153</v>
      </c>
    </row>
    <row r="112" spans="1:8" hidden="1">
      <c r="A112" s="32"/>
      <c r="B112">
        <v>110</v>
      </c>
      <c r="C112" s="15" t="s">
        <v>129</v>
      </c>
      <c r="D112" t="s">
        <v>150</v>
      </c>
      <c r="F112" t="s">
        <v>153</v>
      </c>
    </row>
    <row r="113" spans="1:8" hidden="1">
      <c r="A113" s="32"/>
      <c r="B113">
        <v>111</v>
      </c>
      <c r="C113" s="15" t="s">
        <v>130</v>
      </c>
      <c r="D113" t="s">
        <v>150</v>
      </c>
      <c r="F113" t="s">
        <v>153</v>
      </c>
    </row>
    <row r="114" spans="1:8" hidden="1">
      <c r="A114" s="32"/>
      <c r="B114">
        <v>112</v>
      </c>
      <c r="C114" s="15" t="s">
        <v>131</v>
      </c>
      <c r="D114" t="s">
        <v>150</v>
      </c>
      <c r="F114" t="s">
        <v>153</v>
      </c>
    </row>
    <row r="115" spans="1:8" hidden="1">
      <c r="A115" s="32"/>
      <c r="B115">
        <v>113</v>
      </c>
      <c r="C115" s="15" t="s">
        <v>132</v>
      </c>
      <c r="D115" t="s">
        <v>150</v>
      </c>
      <c r="F115" t="s">
        <v>153</v>
      </c>
    </row>
    <row r="116" spans="1:8" hidden="1">
      <c r="A116" s="32"/>
      <c r="B116">
        <v>114</v>
      </c>
      <c r="C116" s="15" t="s">
        <v>133</v>
      </c>
      <c r="D116" t="s">
        <v>150</v>
      </c>
      <c r="F116" t="s">
        <v>153</v>
      </c>
    </row>
    <row r="117" spans="1:8" hidden="1">
      <c r="A117" s="32"/>
      <c r="B117">
        <v>115</v>
      </c>
      <c r="C117" s="15" t="s">
        <v>134</v>
      </c>
      <c r="D117" t="s">
        <v>150</v>
      </c>
      <c r="F117" t="s">
        <v>153</v>
      </c>
    </row>
    <row r="118" spans="1:8" hidden="1">
      <c r="A118" s="32"/>
      <c r="B118">
        <v>116</v>
      </c>
      <c r="C118" s="15" t="s">
        <v>135</v>
      </c>
      <c r="D118" t="s">
        <v>150</v>
      </c>
      <c r="F118" t="s">
        <v>153</v>
      </c>
    </row>
    <row r="119" spans="1:8" hidden="1">
      <c r="A119" s="32"/>
      <c r="B119">
        <v>117</v>
      </c>
      <c r="C119" s="15" t="s">
        <v>136</v>
      </c>
      <c r="D119" t="s">
        <v>150</v>
      </c>
      <c r="F119" t="s">
        <v>153</v>
      </c>
    </row>
    <row r="120" spans="1:8" hidden="1">
      <c r="A120" s="32"/>
      <c r="B120">
        <v>118</v>
      </c>
      <c r="C120" s="15" t="s">
        <v>137</v>
      </c>
      <c r="D120" t="s">
        <v>150</v>
      </c>
      <c r="F120" t="s">
        <v>153</v>
      </c>
    </row>
    <row r="121" spans="1:8" hidden="1">
      <c r="A121" s="32"/>
      <c r="B121">
        <v>119</v>
      </c>
      <c r="C121" s="15" t="s">
        <v>138</v>
      </c>
      <c r="D121" t="s">
        <v>150</v>
      </c>
      <c r="F121" t="s">
        <v>153</v>
      </c>
    </row>
    <row r="122" spans="1:8" hidden="1">
      <c r="A122" s="32"/>
      <c r="B122">
        <v>120</v>
      </c>
      <c r="C122" s="18" t="s">
        <v>139</v>
      </c>
      <c r="D122" t="s">
        <v>150</v>
      </c>
      <c r="F122" t="s">
        <v>153</v>
      </c>
    </row>
    <row r="123" spans="1:8" hidden="1">
      <c r="A123" s="32"/>
      <c r="B123">
        <v>121</v>
      </c>
      <c r="C123" s="18" t="s">
        <v>140</v>
      </c>
      <c r="D123" t="s">
        <v>150</v>
      </c>
      <c r="F123" t="s">
        <v>153</v>
      </c>
    </row>
    <row r="124" spans="1:8" hidden="1">
      <c r="A124" s="32"/>
      <c r="B124">
        <v>122</v>
      </c>
      <c r="C124" s="18" t="s">
        <v>141</v>
      </c>
      <c r="D124" t="s">
        <v>150</v>
      </c>
      <c r="F124" t="s">
        <v>153</v>
      </c>
    </row>
    <row r="125" spans="1:8" hidden="1">
      <c r="A125" s="32"/>
      <c r="B125">
        <v>123</v>
      </c>
      <c r="C125" s="18" t="s">
        <v>142</v>
      </c>
      <c r="D125" t="s">
        <v>150</v>
      </c>
      <c r="F125" t="s">
        <v>153</v>
      </c>
    </row>
    <row r="126" spans="1:8" hidden="1">
      <c r="A126" s="32"/>
      <c r="B126">
        <v>124</v>
      </c>
      <c r="C126" s="18" t="s">
        <v>143</v>
      </c>
      <c r="D126" t="s">
        <v>150</v>
      </c>
      <c r="F126" t="s">
        <v>153</v>
      </c>
    </row>
    <row r="127" spans="1:8">
      <c r="A127" s="32"/>
      <c r="B127">
        <v>125</v>
      </c>
      <c r="C127" s="18" t="s">
        <v>144</v>
      </c>
      <c r="D127" t="s">
        <v>149</v>
      </c>
      <c r="F127" t="s">
        <v>153</v>
      </c>
      <c r="G127" s="34" t="str">
        <f>CONCATENATE($A$3,"-",C127)</f>
        <v>Mapeo de Funcionalidades (128)-Reasignar Evaluadores</v>
      </c>
      <c r="H127">
        <v>22</v>
      </c>
    </row>
    <row r="128" spans="1:8" hidden="1">
      <c r="A128" s="32"/>
      <c r="B128">
        <v>126</v>
      </c>
      <c r="C128" s="17" t="s">
        <v>145</v>
      </c>
      <c r="D128" t="s">
        <v>150</v>
      </c>
      <c r="F128" t="s">
        <v>153</v>
      </c>
    </row>
    <row r="129" spans="1:8" hidden="1">
      <c r="A129" s="32"/>
      <c r="B129">
        <v>127</v>
      </c>
      <c r="C129" s="17" t="s">
        <v>146</v>
      </c>
      <c r="D129" t="s">
        <v>150</v>
      </c>
      <c r="F129" t="s">
        <v>153</v>
      </c>
    </row>
    <row r="130" spans="1:8" hidden="1">
      <c r="A130" s="32"/>
      <c r="B130">
        <v>128</v>
      </c>
      <c r="C130" s="17" t="s">
        <v>147</v>
      </c>
      <c r="D130" t="s">
        <v>150</v>
      </c>
      <c r="F130" t="s">
        <v>153</v>
      </c>
    </row>
    <row r="131" spans="1:8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  <c r="G131" t="str">
        <f t="shared" ref="G131:G139" si="5">CONCATENATE($A$3,"-",C131)</f>
        <v>Mapeo de Funcionalidades (128)-Implementanción XAMPP</v>
      </c>
      <c r="H131">
        <v>25</v>
      </c>
    </row>
    <row r="132" spans="1:8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  <c r="G132" t="str">
        <f t="shared" si="5"/>
        <v>Mapeo de Funcionalidades (128)-Servidor de Aplicaciones Apache</v>
      </c>
      <c r="H132">
        <v>25</v>
      </c>
    </row>
    <row r="133" spans="1:8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  <c r="G133" t="str">
        <f t="shared" si="5"/>
        <v>Mapeo de Funcionalidades (128)-Configuración BD</v>
      </c>
      <c r="H133">
        <v>25</v>
      </c>
    </row>
    <row r="134" spans="1:8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  <c r="G134" t="str">
        <f t="shared" si="5"/>
        <v>Mapeo de Funcionalidades (128)-Instalación Testlink</v>
      </c>
      <c r="H134">
        <v>25</v>
      </c>
    </row>
    <row r="135" spans="1:8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  <c r="G135" t="str">
        <f t="shared" si="5"/>
        <v>Mapeo de Funcionalidades (128)-Instalación Mantis</v>
      </c>
      <c r="H135">
        <v>26</v>
      </c>
    </row>
    <row r="136" spans="1:8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  <c r="G136" t="str">
        <f t="shared" si="5"/>
        <v>Mapeo de Funcionalidades (128)-Instalación WikiMedia</v>
      </c>
      <c r="H136">
        <v>26</v>
      </c>
    </row>
    <row r="137" spans="1:8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  <c r="G137" t="str">
        <f t="shared" si="5"/>
        <v>Mapeo de Funcionalidades (128)-Desbloqueo de Puertos - Amazon</v>
      </c>
      <c r="H137">
        <v>26</v>
      </c>
    </row>
    <row r="138" spans="1:8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  <c r="G138" t="str">
        <f t="shared" si="5"/>
        <v>Mapeo de Funcionalidades (128)-Creación de cta Admin /QA</v>
      </c>
      <c r="H138">
        <v>26</v>
      </c>
    </row>
    <row r="139" spans="1:8">
      <c r="B139">
        <v>137</v>
      </c>
      <c r="C139" s="2" t="s">
        <v>171</v>
      </c>
      <c r="D139" t="s">
        <v>149</v>
      </c>
      <c r="E139" s="19" t="s">
        <v>172</v>
      </c>
      <c r="F139" t="s">
        <v>157</v>
      </c>
      <c r="G139" t="str">
        <f t="shared" si="5"/>
        <v>Mapeo de Funcionalidades (128)-Customización Testlink</v>
      </c>
      <c r="H139">
        <v>27</v>
      </c>
    </row>
    <row r="140" spans="1:8" hidden="1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1:8">
      <c r="B141">
        <v>139</v>
      </c>
      <c r="C141" s="2" t="s">
        <v>174</v>
      </c>
      <c r="D141" t="s">
        <v>149</v>
      </c>
      <c r="E141" s="19" t="s">
        <v>172</v>
      </c>
      <c r="F141" t="s">
        <v>157</v>
      </c>
      <c r="G141" t="str">
        <f>CONCATENATE($A$3,"-",C141)</f>
        <v>Mapeo de Funcionalidades (128)-Customización WikiMedia</v>
      </c>
      <c r="H141">
        <v>27</v>
      </c>
    </row>
    <row r="142" spans="1:8" hidden="1">
      <c r="B142">
        <v>140</v>
      </c>
      <c r="C142" s="2" t="s">
        <v>175</v>
      </c>
      <c r="D142" t="s">
        <v>150</v>
      </c>
      <c r="E142" s="19" t="s">
        <v>172</v>
      </c>
      <c r="F142" t="s">
        <v>157</v>
      </c>
    </row>
    <row r="143" spans="1:8" hidden="1">
      <c r="B143">
        <v>141</v>
      </c>
      <c r="C143" s="2" t="s">
        <v>176</v>
      </c>
      <c r="D143" t="s">
        <v>164</v>
      </c>
      <c r="E143" s="19" t="s">
        <v>172</v>
      </c>
      <c r="F143" t="s">
        <v>157</v>
      </c>
    </row>
    <row r="144" spans="1:8">
      <c r="B144">
        <v>142</v>
      </c>
      <c r="C144" s="2" t="s">
        <v>303</v>
      </c>
      <c r="D144" t="s">
        <v>149</v>
      </c>
      <c r="E144" s="19" t="s">
        <v>307</v>
      </c>
      <c r="F144" t="s">
        <v>157</v>
      </c>
      <c r="G144" t="str">
        <f t="shared" ref="G144:G147" si="6">CONCATENATE($A$3,"-",C144)</f>
        <v>Mapeo de Funcionalidades (128)-Configuración de Puertos Https (443)</v>
      </c>
      <c r="H144">
        <v>27</v>
      </c>
    </row>
    <row r="145" spans="2:8">
      <c r="B145">
        <v>143</v>
      </c>
      <c r="C145" s="2" t="s">
        <v>304</v>
      </c>
      <c r="D145" t="s">
        <v>149</v>
      </c>
      <c r="E145" s="19" t="s">
        <v>307</v>
      </c>
      <c r="F145" t="s">
        <v>157</v>
      </c>
      <c r="G145" t="str">
        <f t="shared" si="6"/>
        <v>Mapeo de Funcionalidades (128)-Migración de BD sgl2 y las de QA</v>
      </c>
      <c r="H145">
        <v>27</v>
      </c>
    </row>
    <row r="146" spans="2:8">
      <c r="B146">
        <v>144</v>
      </c>
      <c r="C146" s="2" t="s">
        <v>305</v>
      </c>
      <c r="D146" t="s">
        <v>149</v>
      </c>
      <c r="E146" s="19" t="s">
        <v>307</v>
      </c>
      <c r="F146" t="s">
        <v>157</v>
      </c>
      <c r="G146" t="str">
        <f t="shared" si="6"/>
        <v>Mapeo de Funcionalidades (128)-Planificación Cartera</v>
      </c>
      <c r="H146">
        <v>28</v>
      </c>
    </row>
    <row r="147" spans="2:8">
      <c r="B147">
        <v>145</v>
      </c>
      <c r="C147" s="2" t="s">
        <v>306</v>
      </c>
      <c r="D147" t="s">
        <v>149</v>
      </c>
      <c r="E147" s="19" t="s">
        <v>308</v>
      </c>
      <c r="F147" t="s">
        <v>157</v>
      </c>
      <c r="G147" t="str">
        <f t="shared" si="6"/>
        <v>Mapeo de Funcionalidades (128)-Ingreso de Documentación en MediaWiki</v>
      </c>
      <c r="H147">
        <v>28</v>
      </c>
    </row>
    <row r="148" spans="2:8" hidden="1">
      <c r="B148">
        <v>146</v>
      </c>
      <c r="C148" s="2" t="s">
        <v>309</v>
      </c>
      <c r="D148" t="s">
        <v>150</v>
      </c>
      <c r="E148" s="19" t="s">
        <v>311</v>
      </c>
      <c r="F148" t="s">
        <v>157</v>
      </c>
    </row>
    <row r="149" spans="2:8" hidden="1">
      <c r="B149">
        <v>147</v>
      </c>
      <c r="C149" s="2" t="s">
        <v>310</v>
      </c>
      <c r="D149" t="s">
        <v>150</v>
      </c>
      <c r="E149" s="19" t="s">
        <v>312</v>
      </c>
      <c r="F149" t="s">
        <v>157</v>
      </c>
    </row>
    <row r="150" spans="2:8" hidden="1">
      <c r="B150">
        <v>148</v>
      </c>
      <c r="C150" s="2" t="s">
        <v>313</v>
      </c>
      <c r="D150" t="s">
        <v>150</v>
      </c>
      <c r="E150" s="19" t="s">
        <v>315</v>
      </c>
      <c r="F150" t="s">
        <v>157</v>
      </c>
    </row>
    <row r="151" spans="2:8" hidden="1">
      <c r="B151">
        <v>149</v>
      </c>
      <c r="C151" s="2" t="s">
        <v>314</v>
      </c>
      <c r="D151" t="s">
        <v>150</v>
      </c>
      <c r="E151" s="19" t="s">
        <v>315</v>
      </c>
      <c r="F151" t="s">
        <v>157</v>
      </c>
    </row>
  </sheetData>
  <autoFilter ref="B2:F151">
    <filterColumn colId="2">
      <filters>
        <filter val="listo"/>
      </filters>
    </filterColumn>
  </autoFilter>
  <mergeCells count="1">
    <mergeCell ref="A3:A13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K1" zoomScale="60" zoomScaleNormal="60" zoomScalePageLayoutView="85" workbookViewId="0">
      <selection activeCell="F16" sqref="F1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</v>
      </c>
      <c r="F5" s="1">
        <f t="shared" ref="F5:F9" si="0">_xlfn.DAYS(D5,C5)</f>
        <v>29</v>
      </c>
      <c r="G5" s="1">
        <v>21.428571428571431</v>
      </c>
      <c r="H5" s="1">
        <f ca="1">NETWORKDAYS(C5,TODAY())</f>
        <v>2</v>
      </c>
      <c r="I5" s="1">
        <f ca="1">G5-H5</f>
        <v>19.428571428571431</v>
      </c>
      <c r="J5" s="8">
        <f ca="1">H5/G5</f>
        <v>9.3333333333333324E-2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topLeftCell="A19" workbookViewId="0">
      <selection activeCell="C7" sqref="C7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150</v>
      </c>
      <c r="E3" t="s">
        <v>293</v>
      </c>
      <c r="G3">
        <f>COUNTIF($D:$D,G2)</f>
        <v>0</v>
      </c>
      <c r="H3">
        <f t="shared" ref="H3:I3" si="0">COUNTIF($D:$D,H2)</f>
        <v>131</v>
      </c>
      <c r="I3">
        <f t="shared" si="0"/>
        <v>0</v>
      </c>
    </row>
    <row r="4" spans="2:9">
      <c r="B4">
        <v>2</v>
      </c>
      <c r="C4" s="9" t="s">
        <v>177</v>
      </c>
      <c r="D4" t="s">
        <v>150</v>
      </c>
      <c r="E4" t="s">
        <v>293</v>
      </c>
    </row>
    <row r="5" spans="2:9">
      <c r="B5">
        <v>3</v>
      </c>
      <c r="C5" s="9" t="s">
        <v>178</v>
      </c>
      <c r="D5" t="s">
        <v>150</v>
      </c>
      <c r="E5" t="s">
        <v>293</v>
      </c>
    </row>
    <row r="6" spans="2:9">
      <c r="B6">
        <v>4</v>
      </c>
      <c r="C6" s="9" t="s">
        <v>179</v>
      </c>
      <c r="D6" t="s">
        <v>150</v>
      </c>
      <c r="E6" t="s">
        <v>293</v>
      </c>
    </row>
    <row r="7" spans="2:9">
      <c r="B7">
        <v>5</v>
      </c>
      <c r="C7" s="9" t="s">
        <v>180</v>
      </c>
      <c r="D7" t="s">
        <v>150</v>
      </c>
      <c r="E7" t="s">
        <v>293</v>
      </c>
    </row>
    <row r="8" spans="2:9">
      <c r="B8">
        <v>6</v>
      </c>
      <c r="C8" s="9" t="s">
        <v>181</v>
      </c>
      <c r="D8" t="s">
        <v>150</v>
      </c>
      <c r="E8" t="s">
        <v>293</v>
      </c>
    </row>
    <row r="9" spans="2:9">
      <c r="B9">
        <v>7</v>
      </c>
      <c r="C9" s="9" t="s">
        <v>182</v>
      </c>
      <c r="D9" t="s">
        <v>150</v>
      </c>
      <c r="E9" t="s">
        <v>293</v>
      </c>
    </row>
    <row r="10" spans="2:9">
      <c r="B10">
        <v>8</v>
      </c>
      <c r="C10" s="9" t="s">
        <v>183</v>
      </c>
      <c r="D10" t="s">
        <v>150</v>
      </c>
      <c r="E10" t="s">
        <v>293</v>
      </c>
    </row>
    <row r="11" spans="2:9">
      <c r="B11">
        <v>9</v>
      </c>
      <c r="C11" s="9" t="s">
        <v>184</v>
      </c>
      <c r="D11" t="s">
        <v>150</v>
      </c>
      <c r="E11" t="s">
        <v>293</v>
      </c>
    </row>
    <row r="12" spans="2:9">
      <c r="B12">
        <v>10</v>
      </c>
      <c r="C12" s="9" t="s">
        <v>185</v>
      </c>
      <c r="D12" t="s">
        <v>150</v>
      </c>
      <c r="E12" t="s">
        <v>293</v>
      </c>
    </row>
    <row r="13" spans="2:9">
      <c r="B13">
        <v>11</v>
      </c>
      <c r="C13" s="9" t="s">
        <v>186</v>
      </c>
      <c r="D13" t="s">
        <v>150</v>
      </c>
      <c r="E13" t="s">
        <v>293</v>
      </c>
    </row>
    <row r="14" spans="2:9">
      <c r="B14">
        <v>12</v>
      </c>
      <c r="C14" s="9" t="s">
        <v>187</v>
      </c>
      <c r="D14" t="s">
        <v>150</v>
      </c>
      <c r="E14" t="s">
        <v>293</v>
      </c>
    </row>
    <row r="15" spans="2:9">
      <c r="B15">
        <v>13</v>
      </c>
      <c r="C15" s="9" t="s">
        <v>188</v>
      </c>
      <c r="D15" t="s">
        <v>150</v>
      </c>
      <c r="E15" t="s">
        <v>293</v>
      </c>
    </row>
    <row r="16" spans="2:9">
      <c r="B16">
        <v>14</v>
      </c>
      <c r="C16" s="9" t="s">
        <v>189</v>
      </c>
      <c r="D16" t="s">
        <v>150</v>
      </c>
      <c r="E16" t="s">
        <v>293</v>
      </c>
    </row>
    <row r="17" spans="2:5">
      <c r="B17">
        <v>15</v>
      </c>
      <c r="C17" s="9" t="s">
        <v>183</v>
      </c>
      <c r="D17" t="s">
        <v>150</v>
      </c>
      <c r="E17" t="s">
        <v>293</v>
      </c>
    </row>
    <row r="18" spans="2:5">
      <c r="B18">
        <v>16</v>
      </c>
      <c r="C18" s="9" t="s">
        <v>190</v>
      </c>
      <c r="D18" t="s">
        <v>150</v>
      </c>
      <c r="E18" t="s">
        <v>293</v>
      </c>
    </row>
    <row r="19" spans="2:5">
      <c r="B19">
        <v>17</v>
      </c>
      <c r="C19" s="9" t="s">
        <v>191</v>
      </c>
      <c r="D19" t="s">
        <v>150</v>
      </c>
      <c r="E19" t="s">
        <v>293</v>
      </c>
    </row>
    <row r="20" spans="2:5">
      <c r="B20">
        <v>18</v>
      </c>
      <c r="C20" s="9" t="s">
        <v>192</v>
      </c>
      <c r="D20" t="s">
        <v>150</v>
      </c>
      <c r="E20" t="s">
        <v>293</v>
      </c>
    </row>
    <row r="21" spans="2:5">
      <c r="B21">
        <v>19</v>
      </c>
      <c r="C21" s="9" t="s">
        <v>193</v>
      </c>
      <c r="D21" t="s">
        <v>150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150</v>
      </c>
      <c r="E45" t="s">
        <v>293</v>
      </c>
    </row>
    <row r="46" spans="2:5">
      <c r="B46">
        <v>44</v>
      </c>
      <c r="C46" s="11" t="s">
        <v>215</v>
      </c>
      <c r="D46" t="s">
        <v>150</v>
      </c>
      <c r="E46" t="s">
        <v>293</v>
      </c>
    </row>
    <row r="47" spans="2:5">
      <c r="B47">
        <v>45</v>
      </c>
      <c r="C47" s="11" t="s">
        <v>216</v>
      </c>
      <c r="D47" t="s">
        <v>150</v>
      </c>
      <c r="E47" t="s">
        <v>293</v>
      </c>
    </row>
    <row r="48" spans="2:5">
      <c r="B48">
        <v>46</v>
      </c>
      <c r="C48" s="11" t="s">
        <v>217</v>
      </c>
      <c r="D48" t="s">
        <v>150</v>
      </c>
      <c r="E48" t="s">
        <v>293</v>
      </c>
    </row>
    <row r="49" spans="2:5">
      <c r="B49">
        <v>47</v>
      </c>
      <c r="C49" s="11" t="s">
        <v>218</v>
      </c>
      <c r="D49" t="s">
        <v>150</v>
      </c>
      <c r="E49" t="s">
        <v>293</v>
      </c>
    </row>
    <row r="50" spans="2:5">
      <c r="B50">
        <v>48</v>
      </c>
      <c r="C50" s="11" t="s">
        <v>219</v>
      </c>
      <c r="D50" t="s">
        <v>150</v>
      </c>
      <c r="E50" t="s">
        <v>293</v>
      </c>
    </row>
    <row r="51" spans="2:5">
      <c r="B51">
        <v>49</v>
      </c>
      <c r="C51" s="11" t="s">
        <v>220</v>
      </c>
      <c r="D51" t="s">
        <v>150</v>
      </c>
      <c r="E51" t="s">
        <v>293</v>
      </c>
    </row>
    <row r="52" spans="2:5">
      <c r="B52">
        <v>50</v>
      </c>
      <c r="C52" s="11" t="s">
        <v>221</v>
      </c>
      <c r="D52" t="s">
        <v>150</v>
      </c>
      <c r="E52" t="s">
        <v>293</v>
      </c>
    </row>
    <row r="53" spans="2:5">
      <c r="B53">
        <v>51</v>
      </c>
      <c r="C53" s="11" t="s">
        <v>222</v>
      </c>
      <c r="D53" t="s">
        <v>150</v>
      </c>
      <c r="E53" t="s">
        <v>293</v>
      </c>
    </row>
    <row r="54" spans="2:5">
      <c r="B54">
        <v>52</v>
      </c>
      <c r="C54" s="11" t="s">
        <v>223</v>
      </c>
      <c r="D54" t="s">
        <v>150</v>
      </c>
      <c r="E54" t="s">
        <v>293</v>
      </c>
    </row>
    <row r="55" spans="2:5">
      <c r="B55">
        <v>53</v>
      </c>
      <c r="C55" s="11" t="s">
        <v>224</v>
      </c>
      <c r="D55" t="s">
        <v>150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150</v>
      </c>
      <c r="E81" t="s">
        <v>293</v>
      </c>
    </row>
    <row r="82" spans="2:5">
      <c r="B82">
        <v>80</v>
      </c>
      <c r="C82" s="15" t="s">
        <v>243</v>
      </c>
      <c r="D82" t="s">
        <v>150</v>
      </c>
      <c r="E82" t="s">
        <v>293</v>
      </c>
    </row>
    <row r="83" spans="2:5">
      <c r="B83">
        <v>81</v>
      </c>
      <c r="C83" s="15" t="s">
        <v>244</v>
      </c>
      <c r="D83" t="s">
        <v>150</v>
      </c>
      <c r="E83" t="s">
        <v>293</v>
      </c>
    </row>
    <row r="84" spans="2:5">
      <c r="B84">
        <v>82</v>
      </c>
      <c r="C84" s="15" t="s">
        <v>245</v>
      </c>
      <c r="D84" t="s">
        <v>150</v>
      </c>
      <c r="E84" t="s">
        <v>293</v>
      </c>
    </row>
    <row r="85" spans="2:5">
      <c r="B85">
        <v>83</v>
      </c>
      <c r="C85" s="15" t="s">
        <v>246</v>
      </c>
      <c r="D85" t="s">
        <v>150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2018-06-29T19:11:51Z</dcterms:modified>
</cp:coreProperties>
</file>