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VINICIUS\Desktop\CLASSIFICAÇÃO\"/>
    </mc:Choice>
  </mc:AlternateContent>
  <xr:revisionPtr revIDLastSave="0" documentId="13_ncr:1_{5FB9EEFE-6EC0-4089-BC7C-DAADC1293643}" xr6:coauthVersionLast="47" xr6:coauthVersionMax="47" xr10:uidLastSave="{00000000-0000-0000-0000-000000000000}"/>
  <bookViews>
    <workbookView xWindow="-120" yWindow="-120" windowWidth="20730" windowHeight="11310" xr2:uid="{CF7B5786-7FC5-4D7A-900F-EE27597AD95A}"/>
  </bookViews>
  <sheets>
    <sheet name="Planilha1" sheetId="1" r:id="rId1"/>
  </sheets>
  <definedNames>
    <definedName name="_xlnm._FilterDatabase" localSheetId="0" hidden="1">Planilha1!$A$1:$I$6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H3" i="1" a="1"/>
  <c r="H3" i="1" s="1"/>
  <c r="H4" i="1" a="1"/>
  <c r="H4" i="1" s="1"/>
  <c r="H5" i="1" a="1"/>
  <c r="H5" i="1" s="1"/>
  <c r="H6" i="1" a="1"/>
  <c r="H6" i="1" s="1"/>
  <c r="B3" i="1"/>
  <c r="C3" i="1" s="1"/>
  <c r="B4" i="1"/>
  <c r="C4" i="1" s="1"/>
  <c r="B5" i="1"/>
  <c r="D5" i="1" s="1"/>
  <c r="C5" i="1"/>
  <c r="B6" i="1"/>
  <c r="C6" i="1"/>
  <c r="D6" i="1"/>
  <c r="J2" i="1" a="1"/>
  <c r="J2" i="1" s="1"/>
  <c r="B2" i="1"/>
  <c r="C2" i="1" s="1"/>
  <c r="H2" i="1" a="1"/>
  <c r="H2" i="1" s="1"/>
  <c r="J11" i="1" a="1"/>
  <c r="J11" i="1" s="1"/>
  <c r="I11" i="1" a="1"/>
  <c r="I11" i="1" s="1"/>
  <c r="D3" i="1" l="1"/>
  <c r="D4" i="1"/>
  <c r="D2" i="1"/>
  <c r="I2" i="1" l="1"/>
  <c r="K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<sst xmlns="http://schemas.openxmlformats.org/spreadsheetml/2006/main" count="39" uniqueCount="33">
  <si>
    <t>U</t>
  </si>
  <si>
    <t>AA</t>
  </si>
  <si>
    <t>AÇO CARBONO</t>
  </si>
  <si>
    <t>AÇO LIGA</t>
  </si>
  <si>
    <t>0001</t>
  </si>
  <si>
    <t>0002</t>
  </si>
  <si>
    <t>AB</t>
  </si>
  <si>
    <t>esmalte</t>
  </si>
  <si>
    <t>alcatrão</t>
  </si>
  <si>
    <t>hulha</t>
  </si>
  <si>
    <t>epox</t>
  </si>
  <si>
    <t>pó</t>
  </si>
  <si>
    <t>0003</t>
  </si>
  <si>
    <t>polietileno</t>
  </si>
  <si>
    <t>0004</t>
  </si>
  <si>
    <t>Sem revestimento</t>
  </si>
  <si>
    <t>0005</t>
  </si>
  <si>
    <t>polipropileno</t>
  </si>
  <si>
    <t>Outros</t>
  </si>
  <si>
    <t>0001 - Até 168,3</t>
  </si>
  <si>
    <t>0002 - Superior a 168,3 até 355,6</t>
  </si>
  <si>
    <t>0003 - Superior a 355,6</t>
  </si>
  <si>
    <t>AC</t>
  </si>
  <si>
    <t>Não revestido</t>
  </si>
  <si>
    <t>TUBOS E PERDIS OCOS, SEM COSTURA, DE DERRO OU AÇO.</t>
  </si>
  <si>
    <t>U,AA,0001/U,AB,0003/U,AC,0002</t>
  </si>
  <si>
    <t>U,AA,0001/U,AB,0003/U,AC,0001</t>
  </si>
  <si>
    <t>asfaltico</t>
  </si>
  <si>
    <t>I24976177</t>
  </si>
  <si>
    <t>TUBO DE DE SECAO CIRCULAR, NÃO REVESTIDO, DOS TIPOS UTILIZADOS EM OLEODUTOS OU GASODUTOS, PARA APLICAÇÃO NA CONDUÇÃO DE FLUIDOS HIDROCARBONETOS E AQUOSOS EM TUBULAÇÕES INDUSTRIAIS, FABRICADO EM AÇO CARBONO LAMINADO A QUENTE CONFORME API 5L GRAU X52 PSL 2, SEM COSTURA, EXTREMIDADE CHANFRADA CONFORME ASME B36.10M , ESPESSURA DE PAREDE (6,3MM) CONFORME SCH STD/0.25, NACE, DIAMETRO NOMINAL 4 POLEGADAS (114,3MM D.E). CODIGO DE PROJETO I29892968.</t>
  </si>
  <si>
    <t>TUBO DE DE SECAO CIRCULAR, NÃO REVESTIDO, DOS TIPOS UTILIZADOS EM OLEODUTOS OU GASODUTOS, PARA APLICAÇÃO NA CONDUÇÃO DE FLUIDOS HIDROCARBONETOS E AQUOSOS EM TUBULAÇÕES INDUSTRIAIS, FABRICADO EM AÇO CARBONO LAMINADO A QUENTE CONFORME API 5L GRAU X52 PSL 2, SEM COSTURA, EXTREMIDADE CHANFRADA CONFORME ASME B36.10M , ESPESSURA DE PAREDE (7,1MM) CONFORME SCH 40/STD, NACE, DIAMETRO NOMINAL 6 POLEGADAS (168,3MM D.E). CODIGO DE PROJETO I29899159.</t>
  </si>
  <si>
    <t>TUBO DE DE SECAO CIRCULAR, NÃO REVESTIDO, DOS TIPOS UTILIZADOS EM OLEODUTOS OU GASODUTOS, PARA APLICAÇÃO NA CONDUÇÃO DE FLUIDOS HIDROCARBONETOS E AQUOSOS EM TUBULAÇÕES INDUSTRIAIS, FABRICADO EM AÇO CARBONO LAMINADO A QUENTE CONFORME API 5L GRAU X52 PSL 2, SEM COSTURA, EXTREMIDADE CHANFRADA, PADRÃO DE PROJETO ASME B36.10M , ESPESSURA DE PAREDE (12,7MM) CONFORME SCH 80/0.5, DIAMETRO NOMINAL 8 POLEGADAS (219,1MM). CODIGO DE PROJETO I24694079.</t>
  </si>
  <si>
    <t>U,AA,0001/U,AB,0003/U,AD,0001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</si>
</sst>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Continuous"/>
    </xf>
    <xf numFmtId="0" fontId="0" fillId="2" borderId="1" xfId="0" applyFill="1" applyBorder="1"/>
    <xf numFmtId="49" fontId="0" fillId="2" borderId="3" xfId="0" applyNumberFormat="1" applyFill="1" applyBorder="1"/>
    <xf numFmtId="0" fontId="0" fillId="2" borderId="2" xfId="0" applyFill="1" applyBorder="1"/>
    <xf numFmtId="49" fontId="0" fillId="2" borderId="0" xfId="0" applyNumberForma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0" borderId="0" xfId="0" applyNumberFormat="1"/>
    <xf numFmtId="0" fontId="0" fillId="0" borderId="0" xfId="0" applyAlignment="1">
      <alignment wrapText="1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C301-4A5A-4990-8BAD-A5F7E2630FCD}">
  <dimension ref="A2:L21"/>
  <sheetViews>
    <sheetView tabSelected="1" workbookViewId="0">
      <selection activeCell="H2" sqref="H2:H6"/>
    </sheetView>
  </sheetViews>
  <sheetFormatPr defaultRowHeight="15" x14ac:dyDescent="0.25"/>
  <cols>
    <col min="2" max="2" width="9.85546875" customWidth="1"/>
    <col min="3" max="3" width="15.5703125" customWidth="1"/>
    <col min="4" max="5" width="22.85546875" customWidth="1"/>
    <col min="6" max="6" width="12.42578125" bestFit="1" customWidth="1"/>
    <col min="7" max="8" width="30.140625" bestFit="1" customWidth="1"/>
    <col min="9" max="10" width="12.42578125" bestFit="1" customWidth="1"/>
    <col min="11" max="11" width="6.5703125" bestFit="1" customWidth="1"/>
    <col min="12" max="12" width="10.140625" bestFit="1" customWidth="1"/>
    <col min="13" max="13" width="30.140625" bestFit="1" customWidth="1"/>
    <col min="14" max="14" width="30.7109375" bestFit="1" customWidth="1"/>
    <col min="15" max="16" width="12.42578125" bestFit="1" customWidth="1"/>
  </cols>
  <sheetData>
    <row r="2" spans="1:12" ht="22.5" customHeight="1" x14ac:dyDescent="0.25">
      <c r="A2" t="s">
        <v>29</v>
      </c>
      <c r="B2">
        <f>SEARCH("POLEGADA",A2)</f>
        <v>392</v>
      </c>
      <c r="C2">
        <f>SEARCH("MM",A2,B2)</f>
        <v>408</v>
      </c>
      <c r="D2" s="12" t="str">
        <f>MID(A2,B2+11,C2-B2-11)</f>
        <v>114,3</v>
      </c>
      <c r="E2" s="12">
        <v>114.3</v>
      </c>
      <c r="F2" t="s">
        <v>28</v>
      </c>
      <c r="G2" s="11" t="s">
        <v>26</v>
      </c>
      <c r="H2" s="1" t="str" cm="1">
        <f t="array" ref="H2">_xlfn.CONCAT(IF(LOOKUP(2^15,SEARCH($B$11:$B$12,A2),$B$11:$B$12)=$B$11,"U,AA,0001",IF(LOOKUP(2^15,SEARCH($B$11:$B$12,A2),$B$11:$B$12)=$B$12,"U,AA,0002","")),"/",IFERROR(IF(OR(LOOKUP(2^15,SEARCH($D$11:$D$20,A2),$D$11:$D$20)=$D$11,LOOKUP(2^15,SEARCH($D$11:$D$20,A2),$D$11:$D$20)=$D$12),"U,AB,0001",IF(LOOKUP(2^15,SEARCH($D$11:$D$20,A2),$D$11:$D$20)=$D$13,"U,AB,0002",IF(OR(LOOKUP(2^15,SEARCH($D$11:$D$20,A2),$D$11:$D$20)=$D$14,LOOKUP(2^15,SEARCH($D$11:$D$20,A2),$D$11:$D$20)=$D$15),"U,AB,0003",IF(LOOKUP(2^15,SEARCH($D$11:$D$20,A2),$D$11:$D$20)=$D$16,"U,AB,0004",IF(OR(LOOKUP(2^15,SEARCH($D$11:$D$20,A2),$D$11:$D$20)=$D$17,LOOKUP(2^15,SEARCH($D$11:$D$20,A2),$D$11:$D$20)=$D$18,LOOKUP(2^15,SEARCH($D$11:$D$20,A2),$D$11:$D$20)=$D$19,LOOKUP(2^15,SEARCH($D$11:$D$20,A2),$D$11:$D$20)=$D$20),"U,AB,0005","U,AB,9999"))))),"U,AB,9999"),"/",IF(E2&lt;=168.3,"U,AC,0001",IF(AND(E2&gt;168.3,E2&lt;=355.6),"U,AC,0002",IF(E2&gt;355.6,"U,AC,0003",""))))</f>
        <v>U,AA,0001/U,AB,0003/U,AC,0001</v>
      </c>
      <c r="I2" s="1" t="b">
        <f>H2=G2</f>
        <v>1</v>
      </c>
      <c r="J2" t="b" cm="1">
        <f t="array" ref="J2">F2=LOOKUP(2^15,SEARCH($F$2:$F$6,A2),$F$2:$F$6)</f>
        <v>0</v>
      </c>
    </row>
    <row r="3" spans="1:12" ht="22.5" customHeight="1" x14ac:dyDescent="0.25">
      <c r="A3" t="s">
        <v>30</v>
      </c>
      <c r="B3">
        <f t="shared" ref="B3:B6" si="0">SEARCH("POLEGADA",A3)</f>
        <v>390</v>
      </c>
      <c r="C3">
        <f t="shared" ref="C3:C6" si="1">SEARCH("MM",A3,B3)</f>
        <v>406</v>
      </c>
      <c r="D3" s="12" t="str">
        <f t="shared" ref="D3:D6" si="2">MID(A3,B3+11,C3-B3-11)</f>
        <v>168,3</v>
      </c>
      <c r="E3" s="12">
        <v>168.3</v>
      </c>
      <c r="G3" s="11" t="s">
        <v>32</v>
      </c>
      <c r="H3" s="1" t="str" cm="1">
        <f t="array" ref="H3">_xlfn.CONCAT(IF(LOOKUP(2^15,SEARCH($B$11:$B$12,A3),$B$11:$B$12)=$B$11,"U,AA,0001",IF(LOOKUP(2^15,SEARCH($B$11:$B$12,A3),$B$11:$B$12)=$B$12,"U,AA,0002","")),"/",IFERROR(IF(OR(LOOKUP(2^15,SEARCH($D$11:$D$20,A3),$D$11:$D$20)=$D$11,LOOKUP(2^15,SEARCH($D$11:$D$20,A3),$D$11:$D$20)=$D$12),"U,AB,0001",IF(LOOKUP(2^15,SEARCH($D$11:$D$20,A3),$D$11:$D$20)=$D$13,"U,AB,0002",IF(OR(LOOKUP(2^15,SEARCH($D$11:$D$20,A3),$D$11:$D$20)=$D$14,LOOKUP(2^15,SEARCH($D$11:$D$20,A3),$D$11:$D$20)=$D$15),"U,AB,0003",IF(LOOKUP(2^15,SEARCH($D$11:$D$20,A3),$D$11:$D$20)=$D$16,"U,AB,0004",IF(OR(LOOKUP(2^15,SEARCH($D$11:$D$20,A3),$D$11:$D$20)=$D$17,LOOKUP(2^15,SEARCH($D$11:$D$20,A3),$D$11:$D$20)=$D$18,LOOKUP(2^15,SEARCH($D$11:$D$20,A3),$D$11:$D$20)=$D$19,LOOKUP(2^15,SEARCH($D$11:$D$20,A3),$D$11:$D$20)=$D$20),"U,AB,0005","U,AB,9999"))))),"U,AB,9999"),"/",IF(E3&lt;=168.3,"U,AC,0001",IF(AND(E3&gt;168.3,E3&lt;=355.6),"U,AC,0002",IF(E3&gt;355.6,"U,AC,0003",""))))</f>
        <v>U,AA,0001/U,AB,0003/U,AC,0001</v>
      </c>
      <c r="I3" s="1" t="b">
        <f t="shared" ref="I3:I6" si="3">H3=G3</f>
        <v>0</v>
      </c>
    </row>
    <row r="4" spans="1:12" ht="22.5" customHeight="1" x14ac:dyDescent="0.25">
      <c r="A4" t="s">
        <v>30</v>
      </c>
      <c r="B4">
        <f t="shared" si="0"/>
        <v>390</v>
      </c>
      <c r="C4">
        <f t="shared" si="1"/>
        <v>406</v>
      </c>
      <c r="D4" s="12" t="str">
        <f t="shared" si="2"/>
        <v>168,3</v>
      </c>
      <c r="E4" s="12">
        <v>168.3</v>
      </c>
      <c r="G4" s="11" t="s">
        <v>32</v>
      </c>
      <c r="H4" s="1" t="str" cm="1">
        <f t="array" ref="H4">_xlfn.CONCAT(IF(LOOKUP(2^15,SEARCH($B$11:$B$12,A4),$B$11:$B$12)=$B$11,"U,AA,0001",IF(LOOKUP(2^15,SEARCH($B$11:$B$12,A4),$B$11:$B$12)=$B$12,"U,AA,0002","")),"/",IFERROR(IF(OR(LOOKUP(2^15,SEARCH($D$11:$D$20,A4),$D$11:$D$20)=$D$11,LOOKUP(2^15,SEARCH($D$11:$D$20,A4),$D$11:$D$20)=$D$12),"U,AB,0001",IF(LOOKUP(2^15,SEARCH($D$11:$D$20,A4),$D$11:$D$20)=$D$13,"U,AB,0002",IF(OR(LOOKUP(2^15,SEARCH($D$11:$D$20,A4),$D$11:$D$20)=$D$14,LOOKUP(2^15,SEARCH($D$11:$D$20,A4),$D$11:$D$20)=$D$15),"U,AB,0003",IF(LOOKUP(2^15,SEARCH($D$11:$D$20,A4),$D$11:$D$20)=$D$16,"U,AB,0004",IF(OR(LOOKUP(2^15,SEARCH($D$11:$D$20,A4),$D$11:$D$20)=$D$17,LOOKUP(2^15,SEARCH($D$11:$D$20,A4),$D$11:$D$20)=$D$18,LOOKUP(2^15,SEARCH($D$11:$D$20,A4),$D$11:$D$20)=$D$19,LOOKUP(2^15,SEARCH($D$11:$D$20,A4),$D$11:$D$20)=$D$20),"U,AB,0005","U,AB,9999"))))),"U,AB,9999"),"/",IF(E4&lt;=168.3,"U,AC,0001",IF(AND(E4&gt;168.3,E4&lt;=355.6),"U,AC,0002",IF(E4&gt;355.6,"U,AC,0003",""))))</f>
        <v>U,AA,0001/U,AB,0003/U,AC,0001</v>
      </c>
      <c r="I4" s="1" t="b">
        <f t="shared" si="3"/>
        <v>0</v>
      </c>
    </row>
    <row r="5" spans="1:12" ht="22.5" customHeight="1" x14ac:dyDescent="0.25">
      <c r="A5" t="s">
        <v>31</v>
      </c>
      <c r="B5">
        <f t="shared" si="0"/>
        <v>395</v>
      </c>
      <c r="C5">
        <f t="shared" si="1"/>
        <v>411</v>
      </c>
      <c r="D5" s="12" t="str">
        <f t="shared" si="2"/>
        <v>219,1</v>
      </c>
      <c r="E5" s="12">
        <v>219.1</v>
      </c>
      <c r="G5" s="11" t="s">
        <v>25</v>
      </c>
      <c r="H5" s="1" t="str" cm="1">
        <f t="array" ref="H5">_xlfn.CONCAT(IF(LOOKUP(2^15,SEARCH($B$11:$B$12,A5),$B$11:$B$12)=$B$11,"U,AA,0001",IF(LOOKUP(2^15,SEARCH($B$11:$B$12,A5),$B$11:$B$12)=$B$12,"U,AA,0002","")),"/",IFERROR(IF(OR(LOOKUP(2^15,SEARCH($D$11:$D$20,A5),$D$11:$D$20)=$D$11,LOOKUP(2^15,SEARCH($D$11:$D$20,A5),$D$11:$D$20)=$D$12),"U,AB,0001",IF(LOOKUP(2^15,SEARCH($D$11:$D$20,A5),$D$11:$D$20)=$D$13,"U,AB,0002",IF(OR(LOOKUP(2^15,SEARCH($D$11:$D$20,A5),$D$11:$D$20)=$D$14,LOOKUP(2^15,SEARCH($D$11:$D$20,A5),$D$11:$D$20)=$D$15),"U,AB,0003",IF(LOOKUP(2^15,SEARCH($D$11:$D$20,A5),$D$11:$D$20)=$D$16,"U,AB,0004",IF(OR(LOOKUP(2^15,SEARCH($D$11:$D$20,A5),$D$11:$D$20)=$D$17,LOOKUP(2^15,SEARCH($D$11:$D$20,A5),$D$11:$D$20)=$D$18,LOOKUP(2^15,SEARCH($D$11:$D$20,A5),$D$11:$D$20)=$D$19,LOOKUP(2^15,SEARCH($D$11:$D$20,A5),$D$11:$D$20)=$D$20),"U,AB,0005","U,AB,9999"))))),"U,AB,9999"),"/",IF(E5&lt;=168.3,"U,AC,0001",IF(AND(E5&gt;168.3,E5&lt;=355.6),"U,AC,0002",IF(E5&gt;355.6,"U,AC,0003",""))))</f>
        <v>U,AA,0001/U,AB,0003/U,AC,0002</v>
      </c>
      <c r="I5" s="1" t="b">
        <f t="shared" si="3"/>
        <v>1</v>
      </c>
    </row>
    <row r="6" spans="1:12" ht="22.5" customHeight="1" x14ac:dyDescent="0.25">
      <c r="A6" t="s">
        <v>29</v>
      </c>
      <c r="B6">
        <f t="shared" si="0"/>
        <v>392</v>
      </c>
      <c r="C6">
        <f t="shared" si="1"/>
        <v>408</v>
      </c>
      <c r="D6" s="12" t="str">
        <f t="shared" si="2"/>
        <v>114,3</v>
      </c>
      <c r="E6" s="12">
        <v>114.3</v>
      </c>
      <c r="G6" s="11" t="s">
        <v>26</v>
      </c>
      <c r="H6" s="1" t="str" cm="1">
        <f t="array" ref="H6">_xlfn.CONCAT(IF(LOOKUP(2^15,SEARCH($B$11:$B$12,A6),$B$11:$B$12)=$B$11,"U,AA,0001",IF(LOOKUP(2^15,SEARCH($B$11:$B$12,A6),$B$11:$B$12)=$B$12,"U,AA,0002","")),"/",IFERROR(IF(OR(LOOKUP(2^15,SEARCH($D$11:$D$20,A6),$D$11:$D$20)=$D$11,LOOKUP(2^15,SEARCH($D$11:$D$20,A6),$D$11:$D$20)=$D$12),"U,AB,0001",IF(LOOKUP(2^15,SEARCH($D$11:$D$20,A6),$D$11:$D$20)=$D$13,"U,AB,0002",IF(OR(LOOKUP(2^15,SEARCH($D$11:$D$20,A6),$D$11:$D$20)=$D$14,LOOKUP(2^15,SEARCH($D$11:$D$20,A6),$D$11:$D$20)=$D$15),"U,AB,0003",IF(LOOKUP(2^15,SEARCH($D$11:$D$20,A6),$D$11:$D$20)=$D$16,"U,AB,0004",IF(OR(LOOKUP(2^15,SEARCH($D$11:$D$20,A6),$D$11:$D$20)=$D$17,LOOKUP(2^15,SEARCH($D$11:$D$20,A6),$D$11:$D$20)=$D$18,LOOKUP(2^15,SEARCH($D$11:$D$20,A6),$D$11:$D$20)=$D$19,LOOKUP(2^15,SEARCH($D$11:$D$20,A6),$D$11:$D$20)=$D$20),"U,AB,0005","U,AB,9999"))))),"U,AB,9999"),"/",IF(E6&lt;=168.3,"U,AC,0001",IF(AND(E6&gt;168.3,E6&lt;=355.6),"U,AC,0002",IF(E6&gt;355.6,"U,AC,0003",""))))</f>
        <v>U,AA,0001/U,AB,0003/U,AC,0001</v>
      </c>
      <c r="I6" s="1" t="b">
        <f t="shared" si="3"/>
        <v>1</v>
      </c>
    </row>
    <row r="8" spans="1:12" x14ac:dyDescent="0.25">
      <c r="A8" s="1">
        <v>73041900</v>
      </c>
      <c r="B8" s="1" t="s">
        <v>24</v>
      </c>
      <c r="C8" s="1"/>
      <c r="D8" s="1"/>
      <c r="E8" s="1"/>
      <c r="F8" s="1"/>
      <c r="G8" s="1"/>
    </row>
    <row r="9" spans="1:12" x14ac:dyDescent="0.25">
      <c r="A9" s="1" t="s">
        <v>0</v>
      </c>
      <c r="B9" s="1"/>
      <c r="C9" s="1"/>
      <c r="D9" s="1"/>
      <c r="E9" s="1"/>
      <c r="F9" s="1"/>
      <c r="G9" s="1"/>
    </row>
    <row r="10" spans="1:12" x14ac:dyDescent="0.25">
      <c r="A10" s="2" t="s">
        <v>1</v>
      </c>
      <c r="B10" s="2"/>
      <c r="C10" s="2" t="s">
        <v>6</v>
      </c>
      <c r="D10" s="2"/>
      <c r="E10" s="2" t="s">
        <v>22</v>
      </c>
      <c r="F10" s="2"/>
      <c r="G10" s="3"/>
    </row>
    <row r="11" spans="1:12" x14ac:dyDescent="0.25">
      <c r="A11" s="4" t="s">
        <v>4</v>
      </c>
      <c r="B11" s="5" t="s">
        <v>2</v>
      </c>
      <c r="C11" s="8" t="s">
        <v>4</v>
      </c>
      <c r="D11" s="5" t="s">
        <v>10</v>
      </c>
      <c r="E11" s="1" t="s">
        <v>19</v>
      </c>
      <c r="F11" s="1"/>
      <c r="G11" s="1"/>
      <c r="I11" s="10" t="str" cm="1">
        <f t="array" ref="I11">IF(LOOKUP(2^15,SEARCH($B$11:$B$12,A2),$B$11:$B$12)=$B$11,"U,AA,0001",IF(LOOKUP(2^15,SEARCH($B$11:$B$12,A2),$B$11:$B$12)=$B$12,"U,AA,0002",""))</f>
        <v>U,AA,0001</v>
      </c>
      <c r="J11" s="10" t="str" cm="1">
        <f t="array" ref="J11">IFERROR(IF(OR(LOOKUP(2^15,SEARCH($D$11:$D$20,A2),$D$11:$D$20)=$D$11,LOOKUP(2^15,SEARCH($D$11:$D$20,A2),$D$11:$D$20)=$D$12),"U,AB,0001",IF(LOOKUP(2^15,SEARCH($D$11:$D$20,A2),$D$11:$D$20)=$D$13,"U,AB,0002",IF(OR(LOOKUP(2^15,SEARCH($D$11:$D$20,A2),$D$11:$D$20)=$D$14,LOOKUP(2^15,SEARCH($D$11:$D$20,A2),$D$11:$D$20)=$D$15),"U,AB,0003",IF(LOOKUP(2^15,SEARCH($D$11:$D$20,A2),$D$11:$D$20)=$D$16,"U,AB,0004",IF(OR(LOOKUP(2^15,SEARCH($D$11:$D$20,A2),$D$11:$D$20)=$D$17,LOOKUP(2^15,SEARCH($D$11:$D$20,A2),$D$11:$D$20)=$D$18,LOOKUP(2^15,SEARCH($D$11:$D$20,A2),$D$11:$D$20)=$D$19,LOOKUP(2^15,SEARCH($D$11:$D$20,A2),$D$11:$D$20)=$D$20),"U,AB,0005","U,AB,9999"))))),"U,AB,9999")</f>
        <v>U,AB,0003</v>
      </c>
      <c r="K11" s="10" t="str">
        <f>IF(D2&lt;=168.3,"U,AC,0001",IF(AND(D2&gt;168.3,D2&lt;=355.6),"U,AC,0002",IF(D2&gt;355.6,"U,AC,0003","")))</f>
        <v>U,AC,0003</v>
      </c>
      <c r="L11" s="10"/>
    </row>
    <row r="12" spans="1:12" x14ac:dyDescent="0.25">
      <c r="A12" s="6" t="s">
        <v>5</v>
      </c>
      <c r="B12" s="7" t="s">
        <v>3</v>
      </c>
      <c r="C12" s="9"/>
      <c r="D12" s="7" t="s">
        <v>11</v>
      </c>
      <c r="E12" s="1" t="s">
        <v>20</v>
      </c>
      <c r="F12" s="1"/>
      <c r="G12" s="1"/>
    </row>
    <row r="13" spans="1:12" x14ac:dyDescent="0.25">
      <c r="A13" s="1"/>
      <c r="B13" s="7"/>
      <c r="C13" s="9" t="s">
        <v>5</v>
      </c>
      <c r="D13" s="7" t="s">
        <v>13</v>
      </c>
      <c r="E13" s="1" t="s">
        <v>21</v>
      </c>
      <c r="F13" s="1"/>
      <c r="G13" s="1"/>
    </row>
    <row r="14" spans="1:12" x14ac:dyDescent="0.25">
      <c r="A14" s="1"/>
      <c r="B14" s="7"/>
      <c r="C14" s="9" t="s">
        <v>12</v>
      </c>
      <c r="D14" s="7" t="s">
        <v>15</v>
      </c>
      <c r="E14" s="1"/>
      <c r="F14" s="1"/>
      <c r="G14" s="1"/>
    </row>
    <row r="15" spans="1:12" x14ac:dyDescent="0.25">
      <c r="A15" s="1"/>
      <c r="B15" s="7"/>
      <c r="C15" s="9"/>
      <c r="D15" s="7" t="s">
        <v>23</v>
      </c>
      <c r="E15" s="1"/>
      <c r="F15" s="1"/>
      <c r="G15" s="1"/>
    </row>
    <row r="16" spans="1:12" x14ac:dyDescent="0.25">
      <c r="A16" s="1"/>
      <c r="B16" s="7"/>
      <c r="C16" s="9" t="s">
        <v>14</v>
      </c>
      <c r="D16" s="7" t="s">
        <v>17</v>
      </c>
      <c r="E16" s="1"/>
      <c r="F16" s="1"/>
      <c r="G16" s="1"/>
    </row>
    <row r="17" spans="1:7" x14ac:dyDescent="0.25">
      <c r="A17" s="1"/>
      <c r="B17" s="7"/>
      <c r="C17" s="9" t="s">
        <v>16</v>
      </c>
      <c r="D17" s="7" t="s">
        <v>7</v>
      </c>
      <c r="E17" s="1"/>
      <c r="F17" s="1"/>
      <c r="G17" s="1"/>
    </row>
    <row r="18" spans="1:7" x14ac:dyDescent="0.25">
      <c r="A18" s="1"/>
      <c r="B18" s="7"/>
      <c r="C18" s="9"/>
      <c r="D18" s="7" t="s">
        <v>8</v>
      </c>
      <c r="E18" s="1"/>
      <c r="F18" s="1"/>
      <c r="G18" s="1"/>
    </row>
    <row r="19" spans="1:7" x14ac:dyDescent="0.25">
      <c r="A19" s="1"/>
      <c r="B19" s="7"/>
      <c r="C19" s="9"/>
      <c r="D19" s="7" t="s">
        <v>9</v>
      </c>
      <c r="E19" s="1"/>
      <c r="F19" s="1"/>
      <c r="G19" s="1"/>
    </row>
    <row r="20" spans="1:7" x14ac:dyDescent="0.25">
      <c r="A20" s="1"/>
      <c r="B20" s="7"/>
      <c r="C20" s="9"/>
      <c r="D20" s="7" t="s">
        <v>27</v>
      </c>
      <c r="E20" s="1"/>
      <c r="F20" s="1"/>
      <c r="G20" s="1"/>
    </row>
    <row r="21" spans="1:7" x14ac:dyDescent="0.25">
      <c r="A21" s="1"/>
      <c r="B21" s="7"/>
      <c r="C21" s="9">
        <v>9999</v>
      </c>
      <c r="D21" s="7" t="s">
        <v>18</v>
      </c>
      <c r="E21" s="1"/>
      <c r="F21" s="1"/>
      <c r="G21" s="1"/>
    </row>
  </sheetData>
  <autoFilter ref="A1:I6" xr:uid="{A511C301-4A5A-4990-8BAD-A5F7E2630FCD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MARCUS VINICIUS</cp:lastModifiedBy>
  <dcterms:created xsi:type="dcterms:W3CDTF">2022-10-05T15:31:52Z</dcterms:created>
  <dcterms:modified xsi:type="dcterms:W3CDTF">2023-05-05T14:26:02Z</dcterms:modified>
</cp:coreProperties>
</file>