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202300"/>
  <xr:revisionPtr revIDLastSave="177" documentId="8_{3C86B5CA-896A-45CA-BE3B-66BAFB7237F0}" xr6:coauthVersionLast="47" xr6:coauthVersionMax="47" xr10:uidLastSave="{98FDF327-F886-426F-AEF7-8956A716E432}"/>
  <bookViews>
    <workbookView xWindow="1890" yWindow="1560" windowWidth="21600" windowHeight="11385" xr2:uid="{F0786625-F082-4D00-A3E9-2B4B37682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F34" i="1"/>
  <c r="F33" i="1"/>
  <c r="F32" i="1"/>
  <c r="F28" i="1"/>
  <c r="I21" i="1"/>
  <c r="I13" i="1"/>
  <c r="I18" i="1"/>
  <c r="I17" i="1"/>
  <c r="I16" i="1"/>
  <c r="I15" i="1"/>
  <c r="I14" i="1"/>
  <c r="I12" i="1"/>
  <c r="I10" i="1"/>
  <c r="I11" i="1" s="1"/>
  <c r="I8" i="1"/>
  <c r="I9" i="1"/>
  <c r="I5" i="1"/>
  <c r="D34" i="1"/>
  <c r="D33" i="1"/>
  <c r="D32" i="1"/>
  <c r="K24" i="1"/>
  <c r="K26" i="1" s="1"/>
  <c r="K21" i="1"/>
  <c r="F13" i="1"/>
  <c r="F12" i="1"/>
  <c r="F11" i="1"/>
  <c r="F10" i="1" s="1"/>
  <c r="F21" i="1" s="1"/>
  <c r="F26" i="1" s="1"/>
  <c r="K33" i="1" l="1"/>
  <c r="K32" i="1"/>
  <c r="K34" i="1"/>
</calcChain>
</file>

<file path=xl/sharedStrings.xml><?xml version="1.0" encoding="utf-8"?>
<sst xmlns="http://schemas.openxmlformats.org/spreadsheetml/2006/main" count="54" uniqueCount="52">
  <si>
    <t>Accord</t>
  </si>
  <si>
    <t>Civic</t>
  </si>
  <si>
    <t>CRV</t>
  </si>
  <si>
    <t>HRV</t>
  </si>
  <si>
    <t>Odyssey</t>
  </si>
  <si>
    <t>Passport</t>
  </si>
  <si>
    <t>Prologue</t>
  </si>
  <si>
    <t>Ridgeline</t>
  </si>
  <si>
    <t>Integra</t>
  </si>
  <si>
    <t>TLX</t>
  </si>
  <si>
    <t>MDX</t>
  </si>
  <si>
    <t>RDX</t>
  </si>
  <si>
    <t>ZDX</t>
  </si>
  <si>
    <t>Pilot</t>
  </si>
  <si>
    <t>latest year cda - automobile-catalog.com</t>
  </si>
  <si>
    <t>assume MDX</t>
  </si>
  <si>
    <t>assume ZDX</t>
  </si>
  <si>
    <t>assume pilot</t>
  </si>
  <si>
    <t>Weighted average</t>
  </si>
  <si>
    <t>Average elevation usa (google AI)</t>
  </si>
  <si>
    <t>meters</t>
  </si>
  <si>
    <t>meters squared</t>
  </si>
  <si>
    <t>Air density at average elevation (google AI)</t>
  </si>
  <si>
    <t>kg/m3</t>
  </si>
  <si>
    <t>draf force equation F =1/2 x density x velocity squared x CDA</t>
  </si>
  <si>
    <t>A = F / M</t>
  </si>
  <si>
    <t>kg/m times velocity squared</t>
  </si>
  <si>
    <t>1/m x velocity squared</t>
  </si>
  <si>
    <t>MDX for plotjuggler evaluation</t>
  </si>
  <si>
    <t>mph</t>
  </si>
  <si>
    <t>m/s</t>
  </si>
  <si>
    <t>result</t>
  </si>
  <si>
    <t>mass per values.py / latest gen</t>
  </si>
  <si>
    <t>m/s2</t>
  </si>
  <si>
    <t>validate: google AI "average deceleration impact of drag force in m/s of a car at 60mph"</t>
  </si>
  <si>
    <t>Assumption: since every new model is Honda Bosch, use the weighted average of Honda/Acura sales, since this best represents the potential Bosch ratios going fowards</t>
  </si>
  <si>
    <t>2024 annual sales - site hondanews.com</t>
  </si>
  <si>
    <t>lb to kg</t>
  </si>
  <si>
    <t>3279 * CV.LB_TO_KG/pr2120</t>
  </si>
  <si>
    <t>OP master</t>
  </si>
  <si>
    <t>pr 2117</t>
  </si>
  <si>
    <t>4590 * CV.LB_TO_KG/pr2170</t>
  </si>
  <si>
    <t>3125 * CV.LB_TO_KG/ op master</t>
  </si>
  <si>
    <t>4278 * CV.LB_TO_KG/ op master</t>
  </si>
  <si>
    <t>5273 * CV.LB_TO_KG/ hondanews.com</t>
  </si>
  <si>
    <t>3338.8 * CV.LB_TO_KG/pr1722</t>
  </si>
  <si>
    <t>3990 * CV.LB_TO_KG/ acuranews.com</t>
  </si>
  <si>
    <t>4544 * CV.LB_TO_KG/pr2129</t>
  </si>
  <si>
    <t>source (latest gen)</t>
  </si>
  <si>
    <t>4079 * CV.LB_TO_KG/pr1967</t>
  </si>
  <si>
    <t>5904 * CV.LB_TO_KG/ acuranews.com</t>
  </si>
  <si>
    <t>4515 * CV.LB_TO_KG/ op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</si>
</sst>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8591-FA35-42F6-A106-77116D79D8FD}">
  <dimension ref="C1:O38"/>
  <sheetViews>
    <sheetView tabSelected="1" workbookViewId="0"/>
  </sheetViews>
  <sheetFormatPr defaultRowHeight="15" x14ac:dyDescent="0.25"/>
  <cols>
    <col min="4" max="4" width="30.7109375" bestFit="1" customWidth="1"/>
    <col min="5" max="5" width="39" customWidth="1"/>
    <col min="6" max="6" width="15.7109375" customWidth="1"/>
    <col min="8" max="8" width="19.7109375" customWidth="1"/>
    <col min="9" max="9" width="18.140625" bestFit="1" customWidth="1"/>
    <col min="11" max="11" width="9.140625" customWidth="1"/>
    <col min="12" max="12" width="35" bestFit="1" customWidth="1"/>
  </cols>
  <sheetData>
    <row r="1" spans="3:15" x14ac:dyDescent="0.25">
      <c r="C1" t="s">
        <v>35</v>
      </c>
    </row>
    <row r="3" spans="3:15" x14ac:dyDescent="0.25">
      <c r="D3" t="s">
        <v>36</v>
      </c>
      <c r="F3" t="s">
        <v>14</v>
      </c>
      <c r="I3" t="s">
        <v>32</v>
      </c>
      <c r="L3" t="s">
        <v>48</v>
      </c>
    </row>
    <row r="5" spans="3:15" x14ac:dyDescent="0.25">
      <c r="C5" t="s">
        <v>0</v>
      </c>
      <c r="D5">
        <v>14751</v>
      </c>
      <c r="F5">
        <v>0.67500000000000004</v>
      </c>
      <c r="I5">
        <f>3279*O5</f>
        <v>1487.328168</v>
      </c>
      <c r="L5" t="s">
        <v>38</v>
      </c>
      <c r="N5" t="s">
        <v>37</v>
      </c>
      <c r="O5">
        <v>0.453592</v>
      </c>
    </row>
    <row r="6" spans="3:15" x14ac:dyDescent="0.25">
      <c r="C6" t="s">
        <v>1</v>
      </c>
      <c r="D6">
        <v>18684</v>
      </c>
      <c r="F6">
        <v>0.63400000000000001</v>
      </c>
      <c r="I6">
        <v>1326</v>
      </c>
      <c r="L6" t="s">
        <v>39</v>
      </c>
    </row>
    <row r="7" spans="3:15" x14ac:dyDescent="0.25">
      <c r="C7" t="s">
        <v>2</v>
      </c>
      <c r="D7">
        <v>39403</v>
      </c>
      <c r="F7">
        <v>0.85499999999999998</v>
      </c>
      <c r="I7">
        <v>1667</v>
      </c>
      <c r="L7" t="s">
        <v>40</v>
      </c>
    </row>
    <row r="8" spans="3:15" x14ac:dyDescent="0.25">
      <c r="C8" t="s">
        <v>3</v>
      </c>
      <c r="D8">
        <v>12557</v>
      </c>
      <c r="F8">
        <v>0.752</v>
      </c>
      <c r="I8">
        <f>3125*O5</f>
        <v>1417.4749999999999</v>
      </c>
      <c r="L8" t="s">
        <v>42</v>
      </c>
    </row>
    <row r="9" spans="3:15" x14ac:dyDescent="0.25">
      <c r="C9" t="s">
        <v>4</v>
      </c>
      <c r="D9">
        <v>8360</v>
      </c>
      <c r="F9">
        <v>0.89100000000000001</v>
      </c>
      <c r="I9">
        <f>4590*O5</f>
        <v>2081.9872799999998</v>
      </c>
      <c r="L9" t="s">
        <v>41</v>
      </c>
    </row>
    <row r="10" spans="3:15" x14ac:dyDescent="0.25">
      <c r="C10" t="s">
        <v>5</v>
      </c>
      <c r="D10">
        <v>3355</v>
      </c>
      <c r="F10">
        <f>F11</f>
        <v>0.91600000000000004</v>
      </c>
      <c r="G10" t="s">
        <v>17</v>
      </c>
      <c r="I10">
        <f>4278*O5</f>
        <v>1940.466576</v>
      </c>
      <c r="L10" t="s">
        <v>43</v>
      </c>
    </row>
    <row r="11" spans="3:15" x14ac:dyDescent="0.25">
      <c r="C11" t="s">
        <v>13</v>
      </c>
      <c r="D11">
        <v>13551</v>
      </c>
      <c r="F11">
        <f>F16</f>
        <v>0.91600000000000004</v>
      </c>
      <c r="G11" t="s">
        <v>15</v>
      </c>
      <c r="I11">
        <f>I10</f>
        <v>1940.466576</v>
      </c>
      <c r="L11" t="s">
        <v>43</v>
      </c>
    </row>
    <row r="12" spans="3:15" x14ac:dyDescent="0.25">
      <c r="C12" t="s">
        <v>6</v>
      </c>
      <c r="D12">
        <v>7885</v>
      </c>
      <c r="F12">
        <f>F18</f>
        <v>0.79700000000000004</v>
      </c>
      <c r="G12" t="s">
        <v>16</v>
      </c>
      <c r="I12">
        <f>5273*O5</f>
        <v>2391.7906159999998</v>
      </c>
      <c r="L12" t="s">
        <v>44</v>
      </c>
    </row>
    <row r="13" spans="3:15" x14ac:dyDescent="0.25">
      <c r="C13" t="s">
        <v>7</v>
      </c>
      <c r="D13">
        <v>4054</v>
      </c>
      <c r="F13">
        <f>F11</f>
        <v>0.91600000000000004</v>
      </c>
      <c r="G13" t="s">
        <v>17</v>
      </c>
      <c r="I13">
        <f>4515*O5</f>
        <v>2047.9678799999999</v>
      </c>
      <c r="L13" t="s">
        <v>51</v>
      </c>
    </row>
    <row r="14" spans="3:15" x14ac:dyDescent="0.25">
      <c r="C14" t="s">
        <v>8</v>
      </c>
      <c r="D14">
        <v>1945</v>
      </c>
      <c r="F14">
        <v>0.64200000000000002</v>
      </c>
      <c r="I14">
        <f>3338.8*O5</f>
        <v>1514.4529696</v>
      </c>
      <c r="L14" t="s">
        <v>45</v>
      </c>
    </row>
    <row r="15" spans="3:15" x14ac:dyDescent="0.25">
      <c r="C15" t="s">
        <v>9</v>
      </c>
      <c r="D15">
        <v>464</v>
      </c>
      <c r="F15">
        <v>0.63600000000000001</v>
      </c>
      <c r="I15">
        <f>3990*O5</f>
        <v>1809.8320799999999</v>
      </c>
      <c r="L15" t="s">
        <v>46</v>
      </c>
    </row>
    <row r="16" spans="3:15" x14ac:dyDescent="0.25">
      <c r="C16" t="s">
        <v>10</v>
      </c>
      <c r="D16">
        <v>5035</v>
      </c>
      <c r="F16">
        <v>0.91600000000000004</v>
      </c>
      <c r="I16">
        <f>4544*O5</f>
        <v>2061.1220480000002</v>
      </c>
      <c r="L16" t="s">
        <v>47</v>
      </c>
    </row>
    <row r="17" spans="3:12" x14ac:dyDescent="0.25">
      <c r="C17" t="s">
        <v>11</v>
      </c>
      <c r="D17">
        <v>3705</v>
      </c>
      <c r="F17">
        <v>0.84199999999999997</v>
      </c>
      <c r="I17">
        <f>4079*O5</f>
        <v>1850.2017679999999</v>
      </c>
      <c r="L17" t="s">
        <v>49</v>
      </c>
    </row>
    <row r="18" spans="3:12" x14ac:dyDescent="0.25">
      <c r="C18" t="s">
        <v>12</v>
      </c>
      <c r="D18">
        <v>1848</v>
      </c>
      <c r="F18">
        <v>0.79700000000000004</v>
      </c>
      <c r="I18">
        <f>5904*O5</f>
        <v>2678.0071680000001</v>
      </c>
      <c r="L18" t="s">
        <v>50</v>
      </c>
    </row>
    <row r="20" spans="3:12" x14ac:dyDescent="0.25">
      <c r="K20" t="s">
        <v>28</v>
      </c>
    </row>
    <row r="21" spans="3:12" x14ac:dyDescent="0.25">
      <c r="C21" t="s">
        <v>18</v>
      </c>
      <c r="F21">
        <f>SUMPRODUCT(D5:D18,F5:F18)/SUM(D5:D18)</f>
        <v>0.80101915971592297</v>
      </c>
      <c r="G21" t="s">
        <v>21</v>
      </c>
      <c r="I21">
        <f>SUMPRODUCT(D5:D18,I5:I18)/SUM(D5:D18)</f>
        <v>1722.2972941000173</v>
      </c>
      <c r="K21">
        <f>F16</f>
        <v>0.91600000000000004</v>
      </c>
    </row>
    <row r="23" spans="3:12" x14ac:dyDescent="0.25">
      <c r="C23" t="s">
        <v>19</v>
      </c>
      <c r="F23">
        <v>763</v>
      </c>
      <c r="G23" t="s">
        <v>20</v>
      </c>
    </row>
    <row r="24" spans="3:12" x14ac:dyDescent="0.25">
      <c r="C24" t="s">
        <v>22</v>
      </c>
      <c r="F24">
        <v>1.1719999999999999</v>
      </c>
      <c r="G24" t="s">
        <v>23</v>
      </c>
      <c r="K24">
        <f>F24</f>
        <v>1.1719999999999999</v>
      </c>
    </row>
    <row r="26" spans="3:12" x14ac:dyDescent="0.25">
      <c r="C26" t="s">
        <v>24</v>
      </c>
      <c r="F26">
        <f>0.5*F24*F21</f>
        <v>0.46939722759353081</v>
      </c>
      <c r="G26" t="s">
        <v>26</v>
      </c>
      <c r="K26">
        <f>0.5*K24*K21</f>
        <v>0.53677600000000003</v>
      </c>
    </row>
    <row r="28" spans="3:12" x14ac:dyDescent="0.25">
      <c r="C28" t="s">
        <v>25</v>
      </c>
      <c r="F28">
        <f>F26/I21</f>
        <v>2.725413488144701E-4</v>
      </c>
      <c r="G28" t="s">
        <v>27</v>
      </c>
      <c r="K28">
        <f>K26/I16</f>
        <v>2.6042902239625158E-4</v>
      </c>
    </row>
    <row r="31" spans="3:12" x14ac:dyDescent="0.25">
      <c r="C31" t="s">
        <v>29</v>
      </c>
      <c r="D31" t="s">
        <v>30</v>
      </c>
      <c r="K31" t="s">
        <v>31</v>
      </c>
    </row>
    <row r="32" spans="3:12" x14ac:dyDescent="0.25">
      <c r="C32">
        <v>30</v>
      </c>
      <c r="D32">
        <f>C32*0.44704</f>
        <v>13.411199999999999</v>
      </c>
      <c r="F32" s="1">
        <f>F$28*D32*D32</f>
        <v>4.9019364791973191E-2</v>
      </c>
      <c r="K32">
        <f>K$28*D32*D32</f>
        <v>4.6840838305049953E-2</v>
      </c>
    </row>
    <row r="33" spans="3:11" x14ac:dyDescent="0.25">
      <c r="C33">
        <v>50</v>
      </c>
      <c r="D33">
        <f>C33*0.44704</f>
        <v>22.352</v>
      </c>
      <c r="F33" s="1">
        <f t="shared" ref="F33:F34" si="0">F$28*D33*D33</f>
        <v>0.13616490219992555</v>
      </c>
      <c r="K33">
        <f>K$28*D33*D33</f>
        <v>0.13011343973624989</v>
      </c>
    </row>
    <row r="34" spans="3:11" x14ac:dyDescent="0.25">
      <c r="C34">
        <v>70</v>
      </c>
      <c r="D34">
        <f>C34*0.44704</f>
        <v>31.2928</v>
      </c>
      <c r="F34" s="1">
        <f t="shared" si="0"/>
        <v>0.26688320831185408</v>
      </c>
      <c r="K34">
        <f>K$28*D34*D34</f>
        <v>0.25502234188304979</v>
      </c>
    </row>
    <row r="38" spans="3:11" x14ac:dyDescent="0.25">
      <c r="C38" t="s">
        <v>34</v>
      </c>
      <c r="F38">
        <v>0.17599999999999999</v>
      </c>
      <c r="G38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2025-05-02T02:20:52Z</dcterms:created>
  <dcterms:modified xsi:type="dcterms:W3CDTF">2025-05-02T02:20:57Z</dcterms:modified>
</cp:coreProperties>
</file>