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johnson\Downloads\"/>
    </mc:Choice>
  </mc:AlternateContent>
  <xr:revisionPtr revIDLastSave="0" documentId="8_{D24DFE0F-4B1E-41A0-8C14-0099664EB056}" xr6:coauthVersionLast="47" xr6:coauthVersionMax="47" xr10:uidLastSave="{00000000-0000-0000-0000-000000000000}"/>
  <bookViews>
    <workbookView xWindow="-120" yWindow="-120" windowWidth="29040" windowHeight="15840" tabRatio="686" firstSheet="2" activeTab="2" xr2:uid="{83964695-9869-4D09-BA16-8212E488E438}"/>
  </bookViews>
  <sheets>
    <sheet name="Change Log" sheetId="5" r:id="rId1"/>
    <sheet name="Dashboard" sheetId="4" r:id="rId2"/>
    <sheet name="Artifact Inventory" sheetId="1" r:id="rId3"/>
    <sheet name="Added or Removed After Baseline" sheetId="10" r:id="rId4"/>
    <sheet name="Delivery Target" sheetId="8" r:id="rId5"/>
    <sheet name="Workflow Queues" sheetId="6" r:id="rId6"/>
    <sheet name="Factor Tables (draft)" sheetId="7" r:id="rId7"/>
    <sheet name="Sprint - Ver Map" sheetId="2" r:id="rId8"/>
  </sheets>
  <externalReferences>
    <externalReference r:id="rId9"/>
  </externalReferences>
  <definedNames>
    <definedName name="_xlnm._FilterDatabase" localSheetId="2" hidden="1">'Artifact Inventory'!$B$1:$BI$490</definedName>
    <definedName name="_xlnm._FilterDatabase" localSheetId="6" hidden="1">'Factor Tables (draft)'!$A$2:$K$30</definedName>
    <definedName name="Type">[1]Lists!$A$2:$A$7</definedName>
  </definedNames>
  <calcPr calcId="191028"/>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7" l="1"/>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M2" i="8"/>
  <c r="L2" i="8"/>
  <c r="K2" i="8"/>
  <c r="J2" i="8"/>
  <c r="I2" i="8"/>
  <c r="H2" i="8"/>
  <c r="G2" i="8"/>
  <c r="F2" i="8"/>
  <c r="E2" i="8"/>
  <c r="D2" i="8"/>
  <c r="C2" i="8"/>
  <c r="B2" i="8"/>
  <c r="E39" i="10"/>
  <c r="D39" i="10"/>
  <c r="C39" i="10"/>
  <c r="E38" i="10"/>
  <c r="D38" i="10"/>
  <c r="C38" i="10"/>
  <c r="E37" i="10"/>
  <c r="D37" i="10"/>
  <c r="C37" i="10"/>
  <c r="E36" i="10"/>
  <c r="D36" i="10"/>
  <c r="C36" i="10"/>
  <c r="E35" i="10"/>
  <c r="D35" i="10"/>
  <c r="C35" i="10"/>
  <c r="E34" i="10"/>
  <c r="D34" i="10"/>
  <c r="C34" i="10"/>
  <c r="E33" i="10"/>
  <c r="D33" i="10"/>
  <c r="C33" i="10"/>
  <c r="E32" i="10"/>
  <c r="D32" i="10"/>
  <c r="C32" i="10"/>
  <c r="J31" i="10"/>
  <c r="I31" i="10"/>
  <c r="H31" i="10"/>
  <c r="E31" i="10"/>
  <c r="D31" i="10"/>
  <c r="C31" i="10"/>
  <c r="J30" i="10"/>
  <c r="I30" i="10"/>
  <c r="H30" i="10"/>
  <c r="E30" i="10"/>
  <c r="D30" i="10"/>
  <c r="C30" i="10"/>
  <c r="J29" i="10"/>
  <c r="I29" i="10"/>
  <c r="H29" i="10"/>
  <c r="E29" i="10"/>
  <c r="D29" i="10"/>
  <c r="C29" i="10"/>
  <c r="J28" i="10"/>
  <c r="I28" i="10"/>
  <c r="H28" i="10"/>
  <c r="E28" i="10"/>
  <c r="D28" i="10"/>
  <c r="C28" i="10"/>
  <c r="J27" i="10"/>
  <c r="I27" i="10"/>
  <c r="H27" i="10"/>
  <c r="E27" i="10"/>
  <c r="D27" i="10"/>
  <c r="C27" i="10"/>
  <c r="J26" i="10"/>
  <c r="I26" i="10"/>
  <c r="H26" i="10"/>
  <c r="E26" i="10"/>
  <c r="D26" i="10"/>
  <c r="C26" i="10"/>
  <c r="P475" i="1"/>
  <c r="P474" i="1"/>
  <c r="P473" i="1"/>
  <c r="P472" i="1"/>
  <c r="P471" i="1"/>
  <c r="P462" i="1"/>
  <c r="P461" i="1"/>
  <c r="P459" i="1"/>
  <c r="P458" i="1"/>
  <c r="P447" i="1"/>
  <c r="P445" i="1"/>
  <c r="P423" i="1"/>
  <c r="P418" i="1"/>
  <c r="P243" i="1"/>
  <c r="P417" i="1"/>
  <c r="P415" i="1"/>
  <c r="P411" i="1"/>
  <c r="P410" i="1"/>
  <c r="P409" i="1"/>
  <c r="P403" i="1"/>
  <c r="P402" i="1"/>
  <c r="P401" i="1"/>
  <c r="P397" i="1"/>
  <c r="P395" i="1"/>
  <c r="P339" i="1"/>
  <c r="P338" i="1"/>
  <c r="P290" i="1"/>
  <c r="P289" i="1"/>
  <c r="P288" i="1"/>
  <c r="P287" i="1"/>
  <c r="P285" i="1"/>
  <c r="P279" i="1"/>
  <c r="P278" i="1"/>
  <c r="P277" i="1"/>
  <c r="P275" i="1"/>
  <c r="P200" i="1"/>
  <c r="P199" i="1"/>
  <c r="P189" i="1"/>
  <c r="P187" i="1"/>
  <c r="P159" i="1"/>
  <c r="P157" i="1"/>
  <c r="P147" i="1"/>
  <c r="P142" i="1"/>
  <c r="P136" i="1"/>
  <c r="P132" i="1"/>
  <c r="P129" i="1"/>
  <c r="P128" i="1"/>
  <c r="P114" i="1"/>
  <c r="P112" i="1"/>
  <c r="P111" i="1"/>
  <c r="P110" i="1"/>
  <c r="P109" i="1"/>
  <c r="P108" i="1"/>
  <c r="P88" i="1"/>
  <c r="P83" i="1"/>
  <c r="F28" i="4"/>
  <c r="E28" i="4"/>
  <c r="D28" i="4"/>
  <c r="C28" i="4"/>
  <c r="F27" i="4"/>
  <c r="E27" i="4"/>
  <c r="D27" i="4"/>
  <c r="C27" i="4"/>
  <c r="F26" i="4"/>
  <c r="E26" i="4"/>
  <c r="D26" i="4"/>
  <c r="C26" i="4"/>
  <c r="F25" i="4"/>
  <c r="E25" i="4"/>
  <c r="D25" i="4"/>
  <c r="C25" i="4"/>
  <c r="U19" i="4"/>
  <c r="T19" i="4"/>
  <c r="S19" i="4"/>
  <c r="R19" i="4"/>
  <c r="Q19" i="4"/>
  <c r="P19" i="4"/>
  <c r="O19" i="4"/>
  <c r="N19" i="4"/>
  <c r="M19" i="4"/>
  <c r="L19" i="4"/>
  <c r="K19" i="4"/>
  <c r="J19" i="4"/>
  <c r="I19" i="4"/>
  <c r="H19" i="4"/>
  <c r="G19" i="4"/>
  <c r="F19" i="4"/>
  <c r="E19" i="4"/>
  <c r="D19" i="4"/>
  <c r="C19" i="4"/>
  <c r="U18" i="4"/>
  <c r="T18" i="4"/>
  <c r="S18" i="4"/>
  <c r="R18" i="4"/>
  <c r="Q18" i="4"/>
  <c r="P18" i="4"/>
  <c r="O18" i="4"/>
  <c r="N18" i="4"/>
  <c r="M18" i="4"/>
  <c r="L18" i="4"/>
  <c r="K18" i="4"/>
  <c r="J18" i="4"/>
  <c r="I18" i="4"/>
  <c r="H18" i="4"/>
  <c r="G18" i="4"/>
  <c r="F18" i="4"/>
  <c r="E18" i="4"/>
  <c r="D18" i="4"/>
  <c r="C18" i="4"/>
  <c r="U17" i="4"/>
  <c r="T17" i="4"/>
  <c r="S17" i="4"/>
  <c r="R17" i="4"/>
  <c r="Q17" i="4"/>
  <c r="P17" i="4"/>
  <c r="O17" i="4"/>
  <c r="N17" i="4"/>
  <c r="M17" i="4"/>
  <c r="L17" i="4"/>
  <c r="K17" i="4"/>
  <c r="J17" i="4"/>
  <c r="I17" i="4"/>
  <c r="H17" i="4"/>
  <c r="G17" i="4"/>
  <c r="F17" i="4"/>
  <c r="E17" i="4"/>
  <c r="D17" i="4"/>
  <c r="C17" i="4"/>
  <c r="U16" i="4"/>
  <c r="T16" i="4"/>
  <c r="S16" i="4"/>
  <c r="R16" i="4"/>
  <c r="Q16" i="4"/>
  <c r="P16" i="4"/>
  <c r="O16" i="4"/>
  <c r="N16" i="4"/>
  <c r="M16" i="4"/>
  <c r="L16" i="4"/>
  <c r="K16" i="4"/>
  <c r="J16" i="4"/>
  <c r="I16" i="4"/>
  <c r="H16" i="4"/>
  <c r="G16" i="4"/>
  <c r="F16" i="4"/>
  <c r="E16" i="4"/>
  <c r="D16" i="4"/>
  <c r="C16" i="4"/>
  <c r="U9" i="4"/>
  <c r="T9" i="4"/>
  <c r="S9" i="4"/>
  <c r="R9" i="4"/>
  <c r="Q9" i="4"/>
  <c r="P9" i="4"/>
  <c r="O9" i="4"/>
  <c r="N9" i="4"/>
  <c r="M9" i="4"/>
  <c r="L9" i="4"/>
  <c r="K9" i="4"/>
  <c r="J9" i="4"/>
  <c r="I9" i="4"/>
  <c r="H9" i="4"/>
  <c r="G9" i="4"/>
  <c r="F9" i="4"/>
  <c r="E9" i="4"/>
  <c r="D9" i="4"/>
  <c r="C9" i="4"/>
  <c r="U8" i="4"/>
  <c r="T8" i="4"/>
  <c r="S8" i="4"/>
  <c r="R8" i="4"/>
  <c r="Q8" i="4"/>
  <c r="P8" i="4"/>
  <c r="O8" i="4"/>
  <c r="N8" i="4"/>
  <c r="M8" i="4"/>
  <c r="L8" i="4"/>
  <c r="K8" i="4"/>
  <c r="J8" i="4"/>
  <c r="I8" i="4"/>
  <c r="H8" i="4"/>
  <c r="G8" i="4"/>
  <c r="F8" i="4"/>
  <c r="E8" i="4"/>
  <c r="D8" i="4"/>
  <c r="C8" i="4"/>
  <c r="U7" i="4"/>
  <c r="T7" i="4"/>
  <c r="S7" i="4"/>
  <c r="R7" i="4"/>
  <c r="Q7" i="4"/>
  <c r="P7" i="4"/>
  <c r="O7" i="4"/>
  <c r="N7" i="4"/>
  <c r="M7" i="4"/>
  <c r="L7" i="4"/>
  <c r="K7" i="4"/>
  <c r="J7" i="4"/>
  <c r="I7" i="4"/>
  <c r="H7" i="4"/>
  <c r="G7" i="4"/>
  <c r="F7" i="4"/>
  <c r="E7" i="4"/>
  <c r="D7" i="4"/>
  <c r="C7" i="4"/>
  <c r="U6" i="4"/>
  <c r="T6" i="4"/>
  <c r="S6" i="4"/>
  <c r="R6" i="4"/>
  <c r="Q6" i="4"/>
  <c r="P6" i="4"/>
  <c r="O6" i="4"/>
  <c r="N6" i="4"/>
  <c r="M6" i="4"/>
  <c r="L6" i="4"/>
  <c r="K6" i="4"/>
  <c r="J6" i="4"/>
  <c r="I6" i="4"/>
  <c r="H6" i="4"/>
  <c r="G6" i="4"/>
  <c r="F6" i="4"/>
  <c r="E6" i="4"/>
  <c r="D6" i="4"/>
  <c r="C6" i="4"/>
  <c r="K20" i="4" l="1"/>
  <c r="S20" i="4"/>
  <c r="D20" i="4"/>
  <c r="L20" i="4"/>
  <c r="T20" i="4"/>
  <c r="H10" i="4"/>
  <c r="H20" i="4"/>
  <c r="P20" i="4"/>
  <c r="P10" i="4"/>
  <c r="G10" i="4"/>
  <c r="O10" i="4"/>
  <c r="F10" i="4"/>
  <c r="N10" i="4"/>
  <c r="J20" i="4"/>
  <c r="R20" i="4"/>
  <c r="I10" i="4"/>
  <c r="Q10" i="4"/>
  <c r="E20" i="4"/>
  <c r="M20" i="4"/>
  <c r="U20" i="4"/>
  <c r="J10" i="4"/>
  <c r="R10" i="4"/>
  <c r="F20" i="4"/>
  <c r="N20" i="4"/>
  <c r="D10" i="4"/>
  <c r="L10" i="4"/>
  <c r="T10" i="4"/>
  <c r="K10" i="4"/>
  <c r="S10" i="4"/>
  <c r="G20" i="4"/>
  <c r="O20" i="4"/>
  <c r="E10" i="4"/>
  <c r="M10" i="4"/>
  <c r="U10" i="4"/>
  <c r="I20" i="4"/>
  <c r="Q20" i="4"/>
  <c r="V17" i="4"/>
  <c r="V8" i="4"/>
  <c r="V6" i="4"/>
  <c r="V9" i="4"/>
  <c r="D29" i="4"/>
  <c r="V18" i="4"/>
  <c r="E29" i="4"/>
  <c r="V7" i="4"/>
  <c r="V16" i="4"/>
  <c r="K4" i="8"/>
  <c r="K6" i="8"/>
  <c r="V19" i="4"/>
  <c r="G5" i="8"/>
  <c r="C29" i="4"/>
  <c r="G3" i="8"/>
  <c r="C10" i="4"/>
  <c r="H3" i="8"/>
  <c r="D4" i="8"/>
  <c r="L4" i="8"/>
  <c r="H5" i="8"/>
  <c r="D6" i="8"/>
  <c r="L6" i="8"/>
  <c r="I3" i="8"/>
  <c r="E4" i="8"/>
  <c r="M4" i="8"/>
  <c r="I5" i="8"/>
  <c r="E6" i="8"/>
  <c r="M6" i="8"/>
  <c r="B3" i="8"/>
  <c r="J3" i="8"/>
  <c r="F4" i="8"/>
  <c r="B5" i="8"/>
  <c r="J5" i="8"/>
  <c r="F6" i="8"/>
  <c r="C3" i="8"/>
  <c r="K3" i="8"/>
  <c r="G4" i="8"/>
  <c r="C5" i="8"/>
  <c r="K5" i="8"/>
  <c r="G6" i="8"/>
  <c r="C20" i="4"/>
  <c r="D3" i="8"/>
  <c r="L3" i="8"/>
  <c r="H4" i="8"/>
  <c r="D5" i="8"/>
  <c r="L5" i="8"/>
  <c r="H6" i="8"/>
  <c r="E3" i="8"/>
  <c r="M3" i="8"/>
  <c r="I4" i="8"/>
  <c r="E5" i="8"/>
  <c r="M5" i="8"/>
  <c r="I6" i="8"/>
  <c r="F3" i="8"/>
  <c r="B4" i="8"/>
  <c r="J4" i="8"/>
  <c r="F5" i="8"/>
  <c r="B6" i="8"/>
  <c r="J6" i="8"/>
  <c r="C4" i="8"/>
  <c r="C6" i="8"/>
  <c r="F29" i="4"/>
  <c r="G7" i="8" l="1"/>
  <c r="M7" i="8"/>
  <c r="D7" i="8"/>
  <c r="H7" i="8"/>
  <c r="F7" i="8"/>
  <c r="V10" i="4"/>
  <c r="E7" i="8"/>
  <c r="V20" i="4"/>
  <c r="I7" i="8"/>
  <c r="J7" i="8"/>
  <c r="B7" i="8"/>
  <c r="K7" i="8"/>
  <c r="L7" i="8"/>
  <c r="C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tc={2F31A930-93EA-4EEE-A564-3136B9A581BC}</author>
  </authors>
  <commentList>
    <comment ref="AT1" authorId="0" shapeId="0" xr:uid="{2F31A930-93EA-4EEE-A564-3136B9A581BC}">
      <text>
        <t>[Threaded comment]
Your version of Excel allows you to read this threaded comment; however, any edits to it will get removed if the file is opened in a newer version of Excel. Learn more: https://go.microsoft.com/fwlink/?linkid=870924
Comment:
    in general, addresses are placed on the envelope, if this is a letter there shouldnt be a cover letter, it should be formatted where address can be in window of envelope
if multiple applications are sent together in a packet, only 1 cover letter would be needed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Vivian</author>
  </authors>
  <commentList>
    <comment ref="G12" authorId="0" shapeId="0" xr:uid="{65FCEB9C-4A70-4000-BE74-8E83AA81E359}">
      <text>
        <r>
          <rPr>
            <b/>
            <sz val="9"/>
            <color indexed="81"/>
            <rFont val="Tahoma"/>
            <family val="2"/>
          </rPr>
          <t>Vivian:</t>
        </r>
        <r>
          <rPr>
            <sz val="9"/>
            <color indexed="81"/>
            <rFont val="Tahoma"/>
            <family val="2"/>
          </rPr>
          <t xml:space="preserve">
For member in DROP, DROP balance will be calculated up to the Stop date. So the Stop Date CANNOT be blank</t>
        </r>
      </text>
    </comment>
  </commentList>
</comments>
</file>

<file path=xl/sharedStrings.xml><?xml version="1.0" encoding="utf-8"?>
<sst xmlns="http://schemas.openxmlformats.org/spreadsheetml/2006/main" count="11058" uniqueCount="3671">
  <si>
    <t>Date</t>
  </si>
  <si>
    <t>Description of Change</t>
  </si>
  <si>
    <t>JIRA</t>
  </si>
  <si>
    <t>Updated By</t>
  </si>
  <si>
    <t>Initial document creation.</t>
  </si>
  <si>
    <t>AZPSPRS-1840</t>
  </si>
  <si>
    <t>BJ Shah</t>
  </si>
  <si>
    <t>Updates per initial feedback from Damon:
- Added columns AA, AB - required to track specifically for Reports.
- Removed duplicate column (Business Area/Module) used for Documents. This is being tracked in column J only for all artifact types.</t>
  </si>
  <si>
    <t>Updates per feedback from Damon:
- Added column H - to identify artifact reference JIRA #, provided by PSPRS.</t>
  </si>
  <si>
    <t>Added column AG to identify Delivery JIRA # for artifacts</t>
  </si>
  <si>
    <t>Assigned Artifact ID for Reverse DROP Schedule document</t>
  </si>
  <si>
    <t>Vandana Padakala</t>
  </si>
  <si>
    <t>Added column D to identify date artifact added/removed</t>
  </si>
  <si>
    <t>Removed columns:
  AK - &lt;blank column&gt;
  AP - 'Ad-Hoc'
  AS - 'Display in App'
  AW - 'Cover sheet required?'
  AX - 'Barcoded? (is this pink sheet? If so everything is barcoded)'
Renamed column:
  AN to 'Owner Type for Returnable Forms'</t>
  </si>
  <si>
    <t>Renamed column T from 'Applicable in V3locity' to 'Currently Exists in EPIC' to identify if the newly requested artifact currently exists.</t>
  </si>
  <si>
    <t>Added below columns upon PSPRS request to identify dates associated with the respective sprints - 'Target Related Sprint', 'Artifact (Track T) Spec Approval Target' and 'Artifact (Track T) Verification Release Target'. This is requested for Interfaces only.
 V - 'Sprint Date (Fill in for Interfaces)'
 X - 'Approval Date  (Fill in for Interfaces)'
 Z - 'Release Date  (Fill in for Interfaces)'</t>
  </si>
  <si>
    <t>Added below column to track newly added artifcats that require CO/steering committee review:
 J - 'CO / Requires Steering Committee Review'</t>
  </si>
  <si>
    <t>Added below column for updated target delivery:
N - 'Updated Target Delivery'</t>
  </si>
  <si>
    <t xml:space="preserve">Added below columns:
D - 'Baseline as of 10/28/2022'
AP - 'Requires SFTP File Transfer'
AQ - 'Artifact IDs Associated with the Packet'
</t>
  </si>
  <si>
    <t>Added below column:
AQ - 'Transfer Folder'</t>
  </si>
  <si>
    <t>Associated Artifacts by Track</t>
  </si>
  <si>
    <t>Sprint A</t>
  </si>
  <si>
    <t>Sprint B</t>
  </si>
  <si>
    <t>Sprint C</t>
  </si>
  <si>
    <t>Sprint D</t>
  </si>
  <si>
    <t>Sprint E</t>
  </si>
  <si>
    <t>Sprint F</t>
  </si>
  <si>
    <t>Sprint G</t>
  </si>
  <si>
    <t>Sprint H</t>
  </si>
  <si>
    <t>Sprint I</t>
  </si>
  <si>
    <t>Sprint J</t>
  </si>
  <si>
    <t>Sprint K</t>
  </si>
  <si>
    <t>Sprint L</t>
  </si>
  <si>
    <t>Sprint M</t>
  </si>
  <si>
    <t>Sprint N</t>
  </si>
  <si>
    <t>Sprint O</t>
  </si>
  <si>
    <t>Sprint P</t>
  </si>
  <si>
    <t>Sprint Q</t>
  </si>
  <si>
    <t>Sprint R</t>
  </si>
  <si>
    <t>Sprint S</t>
  </si>
  <si>
    <t>Total</t>
  </si>
  <si>
    <t># of Workflows</t>
  </si>
  <si>
    <t># of Reports</t>
  </si>
  <si>
    <t># of Interface</t>
  </si>
  <si>
    <t># of Documents</t>
  </si>
  <si>
    <t>TOTAL Artifacts</t>
  </si>
  <si>
    <t>Verification Release Target Date</t>
  </si>
  <si>
    <t>T6</t>
  </si>
  <si>
    <t>T7</t>
  </si>
  <si>
    <t>T8</t>
  </si>
  <si>
    <t>T9</t>
  </si>
  <si>
    <t>T10</t>
  </si>
  <si>
    <t>T11</t>
  </si>
  <si>
    <t>T12</t>
  </si>
  <si>
    <t>T13</t>
  </si>
  <si>
    <t>T14</t>
  </si>
  <si>
    <t>T15</t>
  </si>
  <si>
    <t>T16</t>
  </si>
  <si>
    <t>T17</t>
  </si>
  <si>
    <t>T18</t>
  </si>
  <si>
    <t>T19</t>
  </si>
  <si>
    <t>T20</t>
  </si>
  <si>
    <t>T21</t>
  </si>
  <si>
    <t>T22</t>
  </si>
  <si>
    <t>T24</t>
  </si>
  <si>
    <t>T25</t>
  </si>
  <si>
    <t>Verification Release Target</t>
  </si>
  <si>
    <t>In Spec</t>
  </si>
  <si>
    <t>Pending Approval</t>
  </si>
  <si>
    <t>Approved</t>
  </si>
  <si>
    <t>Delivered</t>
  </si>
  <si>
    <t>Documents</t>
  </si>
  <si>
    <t>Interface</t>
  </si>
  <si>
    <t>Workflow</t>
  </si>
  <si>
    <t>Report</t>
  </si>
  <si>
    <t>Artifact ID</t>
  </si>
  <si>
    <t>Artifact Type</t>
  </si>
  <si>
    <t>PSPRS RFP ID (2021)</t>
  </si>
  <si>
    <t>Baseline as of 10/28/2022</t>
  </si>
  <si>
    <t>Date Added / Removed</t>
  </si>
  <si>
    <t>New Add to Inventory?</t>
  </si>
  <si>
    <t>New Add Reason / Source</t>
  </si>
  <si>
    <t>Removed from Inventory?</t>
  </si>
  <si>
    <t>Removal Reason</t>
  </si>
  <si>
    <t>Artifact Reference JIRA # Provided by PSPRS</t>
  </si>
  <si>
    <t>CO / Requires Steering Committee Review</t>
  </si>
  <si>
    <t>Artifact Name</t>
  </si>
  <si>
    <t>Description/Purpose</t>
  </si>
  <si>
    <t>Business Area/Module</t>
  </si>
  <si>
    <t>Updated Target Delivery</t>
  </si>
  <si>
    <t>SME (PSPRS)</t>
  </si>
  <si>
    <t>Workflow Trigger</t>
  </si>
  <si>
    <t>Frequency</t>
  </si>
  <si>
    <t>File Format</t>
  </si>
  <si>
    <t>Source
(Applicable to Interface Only)</t>
  </si>
  <si>
    <t>Target
 (Applicable to Interface Only)</t>
  </si>
  <si>
    <t>Current State Procedures JIRA #
(Applicable to Workflows)</t>
  </si>
  <si>
    <t>Currently Exists in EPIC</t>
  </si>
  <si>
    <t>Target Related Sprint</t>
  </si>
  <si>
    <t>Sprint Date
(Fill in for Interfaces)</t>
  </si>
  <si>
    <t>Artifact (Track T) Spec Approval Target</t>
  </si>
  <si>
    <t>Approval Date
(Fill in for Interfaces)</t>
  </si>
  <si>
    <t>OLD Artifact (Track T) Verification Release Target</t>
  </si>
  <si>
    <t>Release Date
(Fill in for Interfaces)</t>
  </si>
  <si>
    <t>Vitech Owner</t>
  </si>
  <si>
    <t>Spec Jira</t>
  </si>
  <si>
    <t>Spec Status</t>
  </si>
  <si>
    <t>New Work Jira</t>
  </si>
  <si>
    <t>Incident Report/Related Issue JIRA(s)</t>
  </si>
  <si>
    <t>PSPRS need to meet internally?
(Applicable to Reports)</t>
  </si>
  <si>
    <t>Discuss in Vitech/PSPRS Project Discussion?
(Applicable to Reports)</t>
  </si>
  <si>
    <t>Dev Status</t>
  </si>
  <si>
    <t>Dev Ranking Board Priority</t>
  </si>
  <si>
    <t>Delivered in Ver/Val</t>
  </si>
  <si>
    <t>Delivery JIRA #</t>
  </si>
  <si>
    <t>Comments</t>
  </si>
  <si>
    <t>Requires SFTP File Transfer</t>
  </si>
  <si>
    <t>Transfer Folder</t>
  </si>
  <si>
    <t>Artifact IDs Associated with the Packet</t>
  </si>
  <si>
    <t>Cover Letter (standard Cover Letter)
Will this require a cover letter? Y/N</t>
  </si>
  <si>
    <t>Workflow Mapping (Not Required)</t>
  </si>
  <si>
    <t>Other Name in MSS</t>
  </si>
  <si>
    <t>Owner Type for Returnable Forms
(Person, Employer, Both)</t>
  </si>
  <si>
    <t>Automated or Manual Send</t>
  </si>
  <si>
    <t>Document Type</t>
  </si>
  <si>
    <t>Generate in App
(LOB, ESS, MSS)</t>
  </si>
  <si>
    <t>Show in CRM
(Default = Yes)</t>
  </si>
  <si>
    <t>Folder Name</t>
  </si>
  <si>
    <t>Additional Questions/NOTES</t>
  </si>
  <si>
    <t>Image type</t>
  </si>
  <si>
    <t>Returnable Form?</t>
  </si>
  <si>
    <t>Letter printed and sent?</t>
  </si>
  <si>
    <t>Send Via e-mail</t>
  </si>
  <si>
    <t>On Val 3 Remaining Work Plan</t>
  </si>
  <si>
    <t>Val 3 Remaining Work Plan Target</t>
  </si>
  <si>
    <t>B001</t>
  </si>
  <si>
    <t>Batch</t>
  </si>
  <si>
    <t>Baseline</t>
  </si>
  <si>
    <t>Yes</t>
  </si>
  <si>
    <t>Added from older version of inventory</t>
  </si>
  <si>
    <t>Generate Write-off Notification for Inactive Members</t>
  </si>
  <si>
    <t xml:space="preserve">Batch to generate the 'Write-off Letter' for all inactive members </t>
  </si>
  <si>
    <t>Forfeiture</t>
  </si>
  <si>
    <t>Ver15</t>
  </si>
  <si>
    <t>LaDawn</t>
  </si>
  <si>
    <t>Monthly/Ad Hoc</t>
  </si>
  <si>
    <t>B3</t>
  </si>
  <si>
    <t>T05</t>
  </si>
  <si>
    <t>Oswaldo</t>
  </si>
  <si>
    <t>AZPSPRS-3197</t>
  </si>
  <si>
    <t>AZPSPRS-3511
AZPSPRS-9099</t>
  </si>
  <si>
    <t xml:space="preserve">AZPSPRS-6905
AZPSPRS-6788
AZPSPRS-7917
</t>
  </si>
  <si>
    <t>Closed</t>
  </si>
  <si>
    <t>Ver11 / Ver15</t>
  </si>
  <si>
    <t>AZPSPRS-6442
AZPSPRS-9370</t>
  </si>
  <si>
    <t>Delivered in Ver15
Delivered in Ver11.
Related document DL041 delivered in Val1 only.
AZPSPRS-6905 - Client Testing
AZPSPRS-6788 - Closed
AZPSPRS-7917 - Clarification Required
AZPSPRS-9099 - Passed IH SA</t>
  </si>
  <si>
    <t>B002</t>
  </si>
  <si>
    <t>Generate Call Center Notifications</t>
  </si>
  <si>
    <t>Batch to generate automated reminders and notifications to the atteendees of a session/meeting</t>
  </si>
  <si>
    <t xml:space="preserve">Workforce </t>
  </si>
  <si>
    <t>Ver19</t>
  </si>
  <si>
    <t>Daily</t>
  </si>
  <si>
    <t>B4</t>
  </si>
  <si>
    <t>Shirisha</t>
  </si>
  <si>
    <t>AZPSPRS-7791</t>
  </si>
  <si>
    <t>AZPSPRS-9081</t>
  </si>
  <si>
    <t>Resolved</t>
  </si>
  <si>
    <t>AZPSPRS-17580</t>
  </si>
  <si>
    <t>Ver25</t>
  </si>
  <si>
    <t>Delivered in Ver25</t>
  </si>
  <si>
    <t>B003</t>
  </si>
  <si>
    <t>Previously not tracked in this inventory</t>
  </si>
  <si>
    <t>Work Report Release batch</t>
  </si>
  <si>
    <t>The main function of the work report release is to release wages for members in the report into their accounts.    This function is executed on the Releasing of a Work Report (Note: This function should be called when the “Release” button on the Work Report Detail screen is clicked.)</t>
  </si>
  <si>
    <t>Contributions</t>
  </si>
  <si>
    <t>Ver03</t>
  </si>
  <si>
    <t>Robert</t>
  </si>
  <si>
    <t>Monthly</t>
  </si>
  <si>
    <t>L3</t>
  </si>
  <si>
    <t>T04</t>
  </si>
  <si>
    <t>Chandra</t>
  </si>
  <si>
    <t>AZPSPRS-6202</t>
  </si>
  <si>
    <t>AZPSPRS-14822</t>
  </si>
  <si>
    <t>Delivered as part of L3</t>
  </si>
  <si>
    <t>B004</t>
  </si>
  <si>
    <t>Auto Apply Payment Batch</t>
  </si>
  <si>
    <t>The main function of Auto Apply Payments batch is to apply payments to the work report (Work Reports and or Work Report Adjustments)
Qualifying WRs/ WR Adj with explicit payments (Fund = DC Holding/ DB Holding)</t>
  </si>
  <si>
    <t>Ver04</t>
  </si>
  <si>
    <t>Alison</t>
  </si>
  <si>
    <t>L4, N2</t>
  </si>
  <si>
    <t>Surender</t>
  </si>
  <si>
    <t>AZPSPRS-2711</t>
  </si>
  <si>
    <t>AZPSPRS-2380</t>
  </si>
  <si>
    <t>Delivered as part of L4</t>
  </si>
  <si>
    <t>B005</t>
  </si>
  <si>
    <t>Interest Batch</t>
  </si>
  <si>
    <t xml:space="preserve">The purpose of the Interest Batch is to identify those Invoices which are delinquent, generate an Interest Invoice, calculate interest based on the invoice amount and interest rate.  </t>
  </si>
  <si>
    <t>Surender/Oswaldo</t>
  </si>
  <si>
    <t>AZPSPRS-1743</t>
  </si>
  <si>
    <t>AZPSPRS-5120</t>
  </si>
  <si>
    <t>B006</t>
  </si>
  <si>
    <t>Deferred Status Update batch</t>
  </si>
  <si>
    <t>The main function of the Deferred Status update batch is to identify members that have the service but not necessarily the age to retire that are no longer actively working under the plan.  Criteria to meet the service requirement is dependent on plan and tier.</t>
  </si>
  <si>
    <t>World</t>
  </si>
  <si>
    <t>Ver12</t>
  </si>
  <si>
    <t>Tara</t>
  </si>
  <si>
    <t>I1</t>
  </si>
  <si>
    <t>Jamie</t>
  </si>
  <si>
    <t>AZPSPRS-6152</t>
  </si>
  <si>
    <t>AZPSPRS-6183</t>
  </si>
  <si>
    <t>AZPSPRS-7081</t>
  </si>
  <si>
    <t>Delivered in Ver12</t>
  </si>
  <si>
    <t>B007</t>
  </si>
  <si>
    <t>AZPSPRS-6115</t>
  </si>
  <si>
    <t>Eligibility Expiration Letters Batch</t>
  </si>
  <si>
    <t>batch to identify all the members who have the Grace Period expiring in 90 days and generates an email to the members (Email templates provided on AZPSPRS-6115)</t>
  </si>
  <si>
    <t>Cancer Insurance</t>
  </si>
  <si>
    <t>Val2</t>
  </si>
  <si>
    <t>Jennifer</t>
  </si>
  <si>
    <t>N2</t>
  </si>
  <si>
    <t>AZPSPRS-6854</t>
  </si>
  <si>
    <t>AZPSPRS-6856</t>
  </si>
  <si>
    <t>AZPSPRS-12218</t>
  </si>
  <si>
    <t>Delivered in Val2
Updated print and email preferences (columns AV and AW) per 11/7/2022 comments and attachment in AZPSPRS-1840.</t>
  </si>
  <si>
    <t xml:space="preserve">IF MBR HAS NO EMAIL ON FILE MAY NEED TO PRINT AND SEND </t>
  </si>
  <si>
    <t xml:space="preserve">EXPIRATION NOTICE SENT VIA EMAIL ON FILE </t>
  </si>
  <si>
    <t>B008</t>
  </si>
  <si>
    <t>CIP Coverage Termination Non-Cancer Members Batch</t>
  </si>
  <si>
    <t>batch that will auto-terminate the ported coverage if member chooses not to continue in the cancer insurance coverage after the grace period</t>
  </si>
  <si>
    <t>AZPSPRS-6853</t>
  </si>
  <si>
    <t>AZPSPRS-6855</t>
  </si>
  <si>
    <t>Ver18</t>
  </si>
  <si>
    <t>AZPSPRS-12883</t>
  </si>
  <si>
    <t>Delivered in Ver 18</t>
  </si>
  <si>
    <t>B009</t>
  </si>
  <si>
    <t>AZPSPRS-6219</t>
  </si>
  <si>
    <t>Open SCP Termination Batch</t>
  </si>
  <si>
    <t>The purpose of this batch is to identify SCP applications that have entered a “stale” status and need to automatically closed and written-off based on the specific parameters provided by PSPRS. This batch will run daily to identify the SCP Applications.
The batch will run daily to identify the Members that meet the specified conditions.</t>
  </si>
  <si>
    <t>SCP</t>
  </si>
  <si>
    <t>Ver16</t>
  </si>
  <si>
    <t>M4</t>
  </si>
  <si>
    <t>T09</t>
  </si>
  <si>
    <t>Walter</t>
  </si>
  <si>
    <t>AZPSPRS-6239</t>
  </si>
  <si>
    <t>SCP05</t>
  </si>
  <si>
    <t>AZSPSPRS-10158</t>
  </si>
  <si>
    <t>Delivered in Ver16.</t>
  </si>
  <si>
    <t>B010</t>
  </si>
  <si>
    <t>Per 12/21/2022 comment in AZPSPRS-1840 from Damon</t>
  </si>
  <si>
    <t>AZPSPRS-6769</t>
  </si>
  <si>
    <t>Election Period Update batch</t>
  </si>
  <si>
    <t>The main function of Election Period Update batch is to create new employment detail record with status hired when the member completes 90 days election period.
90 days election period applies to the member employed in the following plans and tier.
PSPRS Tier III
CORP Tier III</t>
  </si>
  <si>
    <t>Ver20</t>
  </si>
  <si>
    <t>L4</t>
  </si>
  <si>
    <t>AZPSPRS-7429</t>
  </si>
  <si>
    <t>AZPSPRS-13340</t>
  </si>
  <si>
    <t>Delivered in Ver19</t>
  </si>
  <si>
    <t>B011</t>
  </si>
  <si>
    <t>AZPSPRS-7574</t>
  </si>
  <si>
    <t>QEBA Batch</t>
  </si>
  <si>
    <t>The QEBA Batch will be ran on an annual basis on July 1 after the COLA batch to determine if the member has hit 415 limits within a given year.  If the member has exceeded the 415 limit the disbursement schedules will be adjusted to not exceed the 415 limit.  The batch will also determine if the member is no longer meeting the 415 threshold. This calculation is applicable for all monthly pension types.</t>
  </si>
  <si>
    <t>QEBA</t>
  </si>
  <si>
    <t>Ver13</t>
  </si>
  <si>
    <t>I2</t>
  </si>
  <si>
    <t>AZPSPRS-7428</t>
  </si>
  <si>
    <t>Delivered with Ver 13</t>
  </si>
  <si>
    <t>VST</t>
  </si>
  <si>
    <t>B012</t>
  </si>
  <si>
    <t>Determined required for Track O functionality</t>
  </si>
  <si>
    <t>Medicare Eligibility 90-day Notification Batch</t>
  </si>
  <si>
    <t>Batch to identify all the members turning Age 65 in the next 90 day period from the date the batch is run.</t>
  </si>
  <si>
    <t>Retiree Health Insurance</t>
  </si>
  <si>
    <t>Ver22</t>
  </si>
  <si>
    <t>Mark</t>
  </si>
  <si>
    <t>O3</t>
  </si>
  <si>
    <t>Alex</t>
  </si>
  <si>
    <t>AZPSPRS-10241</t>
  </si>
  <si>
    <t>AZPSPRS-10444</t>
  </si>
  <si>
    <t>AZPSPRS-13658</t>
  </si>
  <si>
    <t>Delivered in Ver20</t>
  </si>
  <si>
    <t>B013</t>
  </si>
  <si>
    <t>Medicare Eligibility Batch</t>
  </si>
  <si>
    <t xml:space="preserve">Batch to determine the Medicare eligibility criteria for all members and dependents and flag them as Medicare eligible. </t>
  </si>
  <si>
    <t>AZPSPRS-10183</t>
  </si>
  <si>
    <t>AZPSPRS-10476</t>
  </si>
  <si>
    <t>AZPSPRS-13198</t>
  </si>
  <si>
    <t>Delivered in Ver20
Failed test - Ver19</t>
  </si>
  <si>
    <t>B014</t>
  </si>
  <si>
    <t>AZPSPRS-9979</t>
  </si>
  <si>
    <t>Health Plans Rate Update</t>
  </si>
  <si>
    <t>Batch to identify rate changes for health insurance plans and update members’ coverages with new rates as well as recalculate the subsidy for the members that are impacted with the rate changes.</t>
  </si>
  <si>
    <t>Ver24</t>
  </si>
  <si>
    <t>AZPSPRS-15398</t>
  </si>
  <si>
    <t>AZPSPRS-15399</t>
  </si>
  <si>
    <t>Ver28</t>
  </si>
  <si>
    <t>AZPSPRS-20163</t>
  </si>
  <si>
    <t>Delivered in Ver28</t>
  </si>
  <si>
    <t>Ver 29</t>
  </si>
  <si>
    <t>B015</t>
  </si>
  <si>
    <t>Generate Carrier Insurance Transactions</t>
  </si>
  <si>
    <t xml:space="preserve">Batch to generate invoice transactions for the health insurance vendors (carriers). </t>
  </si>
  <si>
    <t>AZPSPRS-11134</t>
  </si>
  <si>
    <t xml:space="preserve">AZPSPRS-11707 </t>
  </si>
  <si>
    <t>AZPSPRS-12881</t>
  </si>
  <si>
    <t>Delivered in Ver18</t>
  </si>
  <si>
    <t>B016</t>
  </si>
  <si>
    <t>Disburse and Close Insurance Transactions</t>
  </si>
  <si>
    <t>Batch generates the Disbursement Requests in Pending status for all the Vendors and Employers to pay the Total Health Premiums. The batch, in turn, also closes the open invoices thereby zeroing out the balance.</t>
  </si>
  <si>
    <t>AZPSPRS-11711</t>
  </si>
  <si>
    <t>AZPSPRS-11713</t>
  </si>
  <si>
    <t>AZPSPRS-12882</t>
  </si>
  <si>
    <t>B017</t>
  </si>
  <si>
    <t>ASRS Total Subsidy</t>
  </si>
  <si>
    <t>Batch to generate invoices for ASRS to pay the total ASRS subsidy amount owed to PSPRS for dual retirees.</t>
  </si>
  <si>
    <t>AZPSPRS-12054</t>
  </si>
  <si>
    <t>AZPSPRS-12053</t>
  </si>
  <si>
    <t>AZPSPRS-16507</t>
  </si>
  <si>
    <t>Delivered in Ver21</t>
  </si>
  <si>
    <t>B018</t>
  </si>
  <si>
    <t>AZSPPRS-9979</t>
  </si>
  <si>
    <t>Open Enrollment Reminder</t>
  </si>
  <si>
    <t xml:space="preserve">Batch to generate notification letters for the employers that have open enrollment period starting the following month. </t>
  </si>
  <si>
    <t>AZPSPRS-10246</t>
  </si>
  <si>
    <t>AZPSPRS-10426</t>
  </si>
  <si>
    <t>AZPSPRS-12245</t>
  </si>
  <si>
    <t>Delivered in Val2</t>
  </si>
  <si>
    <t>B019
(On Hold)</t>
  </si>
  <si>
    <t>No longer needed based on the functionality delivered with Rebill process.</t>
  </si>
  <si>
    <t>Finalize Insurance Transactions</t>
  </si>
  <si>
    <t>Batch to finalize all the invoices that are currently in Draft status</t>
  </si>
  <si>
    <t>AZPSPRS-10280</t>
  </si>
  <si>
    <t>AZPSPRS-10279</t>
  </si>
  <si>
    <t>On Hold</t>
  </si>
  <si>
    <t>Put on hold as per 7/21/2023 comment in AZPSPRS-13145 from Damon.
'please put Batch 19 on hold, PSPRS will not be requesting Vitech to build this batch, however we want to mark it on hold in out Inventory list incase a swap is needed'</t>
  </si>
  <si>
    <t>B020</t>
  </si>
  <si>
    <t>Determined required for Track L functionality - this will be an amendment request (CO 4502)</t>
  </si>
  <si>
    <t>AZPSPRS-9927</t>
  </si>
  <si>
    <t>Amendment Request</t>
  </si>
  <si>
    <t>Credit Sweep Batch</t>
  </si>
  <si>
    <t>Batch to move all remaining credits to Prepay cash holding funds after the auto apply payments batch is run</t>
  </si>
  <si>
    <t>Overnight</t>
  </si>
  <si>
    <t>L6</t>
  </si>
  <si>
    <t>AZPSPRS-15699</t>
  </si>
  <si>
    <t>AZPSPRS-16551</t>
  </si>
  <si>
    <t>Delivered in Ver26
mapped from UAT1 to Ver28.
9/5/2023 Update target delivery date to Ver24.
Changed from sprint L4 to L6.</t>
  </si>
  <si>
    <t>B021</t>
  </si>
  <si>
    <t>Was missing in the intial list</t>
  </si>
  <si>
    <t>Employer Merge Batch</t>
  </si>
  <si>
    <t>The main function of Employer Merge batch is to migration of all accounts from one employer to another under the same plan group.
•	Termination of old account(s)
•	Termination of old roster records
•	Creation of new roster records
•	Transfer any open financial obligations</t>
  </si>
  <si>
    <t>Employer</t>
  </si>
  <si>
    <t>AZPSPRS-2674</t>
  </si>
  <si>
    <t>AZPSPRS-2708</t>
  </si>
  <si>
    <t>Ver09</t>
  </si>
  <si>
    <t>Sprint L4</t>
  </si>
  <si>
    <t>Delivered as part of Sprint L4</t>
  </si>
  <si>
    <t>B022</t>
  </si>
  <si>
    <t>Change order</t>
  </si>
  <si>
    <t>Fiscal Year Credit Sweep Batch</t>
  </si>
  <si>
    <t>On a fiscal year basis, if there is a credit balance on any transaction for an Employer at the end of the fiscal year, the batch will create an Unfunded Liability miscellaneous transaction for the total credit balance by DB Unfunded Liability or DC Unfunded Liability fund buckets and apply the credit transactions.</t>
  </si>
  <si>
    <t>AZPSPRS-15138</t>
  </si>
  <si>
    <t>AZPSPRS-15759</t>
  </si>
  <si>
    <t>Delivered as part of L6</t>
  </si>
  <si>
    <t>B023</t>
  </si>
  <si>
    <t>Determined required for Track J functionality</t>
  </si>
  <si>
    <t>Annual COLA Increase Batch Spec</t>
  </si>
  <si>
    <t>Annual batch to be executed during the start of every fiscal year (in July) so as to create new annual COLA schedule adjustments for all annuity Payees that are eligible to receive COLA that fiscal year.</t>
  </si>
  <si>
    <t>COLA</t>
  </si>
  <si>
    <t>J4</t>
  </si>
  <si>
    <t>Priyo</t>
  </si>
  <si>
    <t>AZPSPRS-15679</t>
  </si>
  <si>
    <t>AZPSPRS-16320</t>
  </si>
  <si>
    <t>Ver26</t>
  </si>
  <si>
    <t>Part of Sprint J4</t>
  </si>
  <si>
    <t>Deliveerd in Ver26</t>
  </si>
  <si>
    <t>B024</t>
  </si>
  <si>
    <t>Determined required for Track E functionality</t>
  </si>
  <si>
    <t>Monthly Payment Statement Batch</t>
  </si>
  <si>
    <t>Batch to trigger the DL093 artifact for Members after the monthly Post Payroll Process.</t>
  </si>
  <si>
    <t>Disbursements</t>
  </si>
  <si>
    <t>E3</t>
  </si>
  <si>
    <t>AZPSPRS-15771</t>
  </si>
  <si>
    <t>AZPSPRS-15836</t>
  </si>
  <si>
    <t>Ver29</t>
  </si>
  <si>
    <t>AZPSPRS-20883</t>
  </si>
  <si>
    <t>Delivered in Ver29</t>
  </si>
  <si>
    <t>B025</t>
  </si>
  <si>
    <t>ER Insurance Pension Subsidy Batch</t>
  </si>
  <si>
    <t>ER Insurance Pension Subsidy Batch will split a members Retiree Health Insurance Subsidy amounts, stored on invoice and rebill transactions, across their Pension Applications for GL allocation and accounting purposes.</t>
  </si>
  <si>
    <t>GL</t>
  </si>
  <si>
    <t>Alison, John</t>
  </si>
  <si>
    <t>E5</t>
  </si>
  <si>
    <t>T27</t>
  </si>
  <si>
    <t>T28</t>
  </si>
  <si>
    <t>Oswaldo,
Walter</t>
  </si>
  <si>
    <t>AZPSPRS-20517</t>
  </si>
  <si>
    <t>Technical Spec Complete - Not Required to Review</t>
  </si>
  <si>
    <t>Val 3 Drop 1
The spec for this batch is completed and does not have to be reviewed with PSPRS since it is highly technical. The batch was needed to create an internal client DB table to store some Plan level details for GL and Disbursements Reports purposes. PSPRS is aware that this batch exists and also the fact that the logic is highly technical for them.</t>
  </si>
  <si>
    <t>B026</t>
  </si>
  <si>
    <t>Determined required for Track F functionality</t>
  </si>
  <si>
    <t>Will be replaced by Product functionality (AZPSPRS-19029)</t>
  </si>
  <si>
    <t>AZPSPRS-19029</t>
  </si>
  <si>
    <t>Federal &amp; State Tax Adjustment</t>
  </si>
  <si>
    <t>Batch to create federal and state tax adjustment transactions on Deduction reconciliation UI for any voided/recouped taxes.</t>
  </si>
  <si>
    <t>Tax Reporting</t>
  </si>
  <si>
    <t>F3</t>
  </si>
  <si>
    <t>B027</t>
  </si>
  <si>
    <t>AZ State A1-QRT Batch</t>
  </si>
  <si>
    <t>Batch to generate the F074 - AZ State A1-QRT Form quarterly.</t>
  </si>
  <si>
    <t>AZPSPRS-19350</t>
  </si>
  <si>
    <t>AZPSPRS-19349</t>
  </si>
  <si>
    <t>Val3Drop1</t>
  </si>
  <si>
    <t>AZPSPRS-21717</t>
  </si>
  <si>
    <t>Delivered in Val3Drop1</t>
  </si>
  <si>
    <t>Val 3 Drop 1</t>
  </si>
  <si>
    <t>B028</t>
  </si>
  <si>
    <t>Determined required for Track K functionality</t>
  </si>
  <si>
    <t>Overpayment Tax Recoupment Batch</t>
  </si>
  <si>
    <t>Overpayments</t>
  </si>
  <si>
    <t>K1</t>
  </si>
  <si>
    <t>T29</t>
  </si>
  <si>
    <t>AZPSPRS-21816</t>
  </si>
  <si>
    <t>AZPSPRS-21781
AZPSPRS-21822</t>
  </si>
  <si>
    <t>C001</t>
  </si>
  <si>
    <t>Calculation</t>
  </si>
  <si>
    <t>Accrued Service Calculation</t>
  </si>
  <si>
    <t>Part Account</t>
  </si>
  <si>
    <t>B2</t>
  </si>
  <si>
    <t>AZPSPRS-2596</t>
  </si>
  <si>
    <t>AZPSPRS-2389</t>
  </si>
  <si>
    <t>Delivered as part of B2</t>
  </si>
  <si>
    <t>C002</t>
  </si>
  <si>
    <t>Purchased Service Calculation</t>
  </si>
  <si>
    <t>AZPSPRS-2439</t>
  </si>
  <si>
    <t>C003</t>
  </si>
  <si>
    <t>LWOP Service Calculation</t>
  </si>
  <si>
    <t>AZPSPRS-2419</t>
  </si>
  <si>
    <t>C004</t>
  </si>
  <si>
    <t>Plan Service Calculation</t>
  </si>
  <si>
    <t>AZPSPRS-2417</t>
  </si>
  <si>
    <t>C005</t>
  </si>
  <si>
    <t>Purchased_Transferred Service Calculation</t>
  </si>
  <si>
    <t>AZPSPRS-2428</t>
  </si>
  <si>
    <t>C006</t>
  </si>
  <si>
    <t>Total Service Calculation</t>
  </si>
  <si>
    <t>AZPSPRS-2421</t>
  </si>
  <si>
    <t>C007</t>
  </si>
  <si>
    <t>Non Credited Service Calculation</t>
  </si>
  <si>
    <t>AZPSPRS-2420</t>
  </si>
  <si>
    <t>C008</t>
  </si>
  <si>
    <t>Credited Service Calculation</t>
  </si>
  <si>
    <t>AZPSPRS-2423</t>
  </si>
  <si>
    <t>C009</t>
  </si>
  <si>
    <t>QDRO Annuity Calculations and Processing</t>
  </si>
  <si>
    <t>QDRO Annuity variable calculations</t>
  </si>
  <si>
    <t>Pension</t>
  </si>
  <si>
    <t>H4</t>
  </si>
  <si>
    <t>AZPSPRS-5427</t>
  </si>
  <si>
    <t>AZPSPRS-5720</t>
  </si>
  <si>
    <t>C010</t>
  </si>
  <si>
    <t>QDRO Refund Calculations and Processing</t>
  </si>
  <si>
    <t>QDRO Refund variable calculations</t>
  </si>
  <si>
    <t>AZPSPRS-5464</t>
  </si>
  <si>
    <t>AZPSPRS-5926</t>
  </si>
  <si>
    <t>C011</t>
  </si>
  <si>
    <t>Deferred Annuity Amount</t>
  </si>
  <si>
    <t>The Deferred Annuity Amount calculation will calculate the monthly benefit amount to the member for Deferred Annuity.</t>
  </si>
  <si>
    <t xml:space="preserve">Pension </t>
  </si>
  <si>
    <t>AZPSPRS-6147</t>
  </si>
  <si>
    <t>C012</t>
  </si>
  <si>
    <t>Refund Calculation</t>
  </si>
  <si>
    <t>Refund</t>
  </si>
  <si>
    <t>G3</t>
  </si>
  <si>
    <t>T07</t>
  </si>
  <si>
    <t>Vandana</t>
  </si>
  <si>
    <t>AZPSPRS-3077</t>
  </si>
  <si>
    <t>AZPSPRS-3493</t>
  </si>
  <si>
    <t>Delivered as part of G3</t>
  </si>
  <si>
    <t>C013</t>
  </si>
  <si>
    <t>Reverse DROP Calculation</t>
  </si>
  <si>
    <t>Reverse DROP</t>
  </si>
  <si>
    <t>H3</t>
  </si>
  <si>
    <t>AZPSPRS-4626</t>
  </si>
  <si>
    <t>AZPSPRS-4806</t>
  </si>
  <si>
    <t>Delivered as part of H3</t>
  </si>
  <si>
    <t>C014</t>
  </si>
  <si>
    <t>New spec</t>
  </si>
  <si>
    <t>DC Actuarial Reduction</t>
  </si>
  <si>
    <t>DC Actuarial Reduction for DC Disablity Members</t>
  </si>
  <si>
    <t>Disability</t>
  </si>
  <si>
    <t>AZPSPRS-6613</t>
  </si>
  <si>
    <t>AZPSPRS-7007</t>
  </si>
  <si>
    <t>Passed IH SA</t>
  </si>
  <si>
    <t>C015</t>
  </si>
  <si>
    <t>Determined required for Sprint I3 functionality</t>
  </si>
  <si>
    <t>Disability Tax Exclusion</t>
  </si>
  <si>
    <t>I3</t>
  </si>
  <si>
    <t>AZPSPRS-6939</t>
  </si>
  <si>
    <t>C016</t>
  </si>
  <si>
    <t>Determined required for Sprint I2 functionality</t>
  </si>
  <si>
    <t>Disability Eligibility Calculation</t>
  </si>
  <si>
    <t>AZPSPRS-6658</t>
  </si>
  <si>
    <t>AZPSPRS-7003</t>
  </si>
  <si>
    <t>C017</t>
  </si>
  <si>
    <t>Van Loan Calculation</t>
  </si>
  <si>
    <t>Calculation used to dervive the Van Loan % for the Alt Payee</t>
  </si>
  <si>
    <t>Court Order</t>
  </si>
  <si>
    <t>Michelle P</t>
  </si>
  <si>
    <t>A3</t>
  </si>
  <si>
    <t>AZPSPRS-7221</t>
  </si>
  <si>
    <t>AZPSPRS-7222</t>
  </si>
  <si>
    <t>Passed IH</t>
  </si>
  <si>
    <t>C018</t>
  </si>
  <si>
    <t xml:space="preserve">Refund Eligibility Rules </t>
  </si>
  <si>
    <t>Eligibility rules defined in order to process a Refund application for PSPRS, CORP and EORP members</t>
  </si>
  <si>
    <t xml:space="preserve">Oswaldo </t>
  </si>
  <si>
    <t>AZPSPRS-3104</t>
  </si>
  <si>
    <t>AZPSPRS-3129</t>
  </si>
  <si>
    <t>C019</t>
  </si>
  <si>
    <t xml:space="preserve">Reverse DROP Eligibility Rules </t>
  </si>
  <si>
    <t>Eligibility rules defined in order to process a RDROP application for PSPRS, CORP and EORP members</t>
  </si>
  <si>
    <t>AZPSPRS-4315</t>
  </si>
  <si>
    <t>AZPSPRS-4728</t>
  </si>
  <si>
    <t>C020</t>
  </si>
  <si>
    <t xml:space="preserve">Reverse DROP Base Benefit &amp; Final Monthly Pension Calc </t>
  </si>
  <si>
    <t>AZPSPRS-6168</t>
  </si>
  <si>
    <t>AZPSPRS-6682</t>
  </si>
  <si>
    <t>C021</t>
  </si>
  <si>
    <t>CIP Grace Period Calculation Spec</t>
  </si>
  <si>
    <t xml:space="preserve">Calculation used to determine the Grace Period Dates for the CIP - Continuation event </t>
  </si>
  <si>
    <t>N1</t>
  </si>
  <si>
    <t>AZPSPRS-7404</t>
  </si>
  <si>
    <t>C022</t>
  </si>
  <si>
    <t xml:space="preserve">AZPSPRS FAE </t>
  </si>
  <si>
    <t>Spec to outine FAE calc</t>
  </si>
  <si>
    <t>G1</t>
  </si>
  <si>
    <t>AZPSPRS-2691</t>
  </si>
  <si>
    <t>Delivered in G1</t>
  </si>
  <si>
    <t>C023</t>
  </si>
  <si>
    <t xml:space="preserve">Retirement Eligibility Calculation </t>
  </si>
  <si>
    <t>Retirement eligiblity for Normal and Early pension type for all plans</t>
  </si>
  <si>
    <t>AZPSPRS-2633</t>
  </si>
  <si>
    <t>C024</t>
  </si>
  <si>
    <t xml:space="preserve">Rule 80 Calculation </t>
  </si>
  <si>
    <t>Rule 80 calculation for CORP tier 1 members</t>
  </si>
  <si>
    <t>AZPSPRS-2619</t>
  </si>
  <si>
    <t>C025</t>
  </si>
  <si>
    <t>Early Retirement Amount</t>
  </si>
  <si>
    <t>Early Retirement calculation</t>
  </si>
  <si>
    <t>G2</t>
  </si>
  <si>
    <t>T06</t>
  </si>
  <si>
    <t>AZPSPRS-3046</t>
  </si>
  <si>
    <t>Delivered in G2</t>
  </si>
  <si>
    <t>C026</t>
  </si>
  <si>
    <t>EORP J &amp; S 75%</t>
  </si>
  <si>
    <t>EORP J &amp; S Calculation</t>
  </si>
  <si>
    <t>AZPSPRS-3052</t>
  </si>
  <si>
    <t>C027</t>
  </si>
  <si>
    <t>Final Monthly Pension Normal and Early</t>
  </si>
  <si>
    <t>Final pension calculations for Normal and Early pension types</t>
  </si>
  <si>
    <t>AZPSPRS-3019</t>
  </si>
  <si>
    <t>C028</t>
  </si>
  <si>
    <t>Normal and Early Retirement Date</t>
  </si>
  <si>
    <t xml:space="preserve">The Normal and Early Retirement date is used to calculate the retirement date the member could retire under age/service or service alone.  </t>
  </si>
  <si>
    <t>AZPSPRS-3085</t>
  </si>
  <si>
    <t>C029</t>
  </si>
  <si>
    <t xml:space="preserve">DROP Processing </t>
  </si>
  <si>
    <t xml:space="preserve">The DROP calculation is the benefit amount calculated over the DROP period for PSPRS tier 1 members who have at least 20 years of credited service.  </t>
  </si>
  <si>
    <t>H2</t>
  </si>
  <si>
    <t>AZPSPRS-3994</t>
  </si>
  <si>
    <t>Delivered in H2</t>
  </si>
  <si>
    <t>C030</t>
  </si>
  <si>
    <t>Refund Repayment Buyback Calculation</t>
  </si>
  <si>
    <t>M2</t>
  </si>
  <si>
    <t>AZPSPRS-3220</t>
  </si>
  <si>
    <t>AZPSPRS-3221</t>
  </si>
  <si>
    <t>Delivered as part of M2</t>
  </si>
  <si>
    <t>C031</t>
  </si>
  <si>
    <t>SCP APV Cost Calculation</t>
  </si>
  <si>
    <t>Service Purchase APV Cost Calculation</t>
  </si>
  <si>
    <t>M3</t>
  </si>
  <si>
    <t>AZPSPRS-3605</t>
  </si>
  <si>
    <t>AZPSPRS-3600</t>
  </si>
  <si>
    <t>Delivered as part of M3</t>
  </si>
  <si>
    <t>C032</t>
  </si>
  <si>
    <t>SCP Earliest normal retirement date determination Calculation</t>
  </si>
  <si>
    <t>Earliest normal retirement date determination calc</t>
  </si>
  <si>
    <t>C033</t>
  </si>
  <si>
    <t>SCP FAE Calculation</t>
  </si>
  <si>
    <t>SCP final average earnings projection</t>
  </si>
  <si>
    <t>AZPSPRS-6858</t>
  </si>
  <si>
    <t>Ready IH SA</t>
  </si>
  <si>
    <t>C034</t>
  </si>
  <si>
    <t>New calculation</t>
  </si>
  <si>
    <t>Post Retirement Death Non-Taxable</t>
  </si>
  <si>
    <t>Post Retirement Death</t>
  </si>
  <si>
    <t>J2</t>
  </si>
  <si>
    <t>AZPSPRS-9116</t>
  </si>
  <si>
    <t>C035</t>
  </si>
  <si>
    <t>Health Subsidy Calculation</t>
  </si>
  <si>
    <t>Describes the subsidy calculation details for all the member/survivor/dual retiree scenarios that qualify for a health subsidy.</t>
  </si>
  <si>
    <t>C036</t>
  </si>
  <si>
    <t>Determined required for Sprint J3 functionality</t>
  </si>
  <si>
    <t>Active Death Eligibility Calculation</t>
  </si>
  <si>
    <t>Pre Retirement Death</t>
  </si>
  <si>
    <t>J3</t>
  </si>
  <si>
    <t>AZPSPRS-9612</t>
  </si>
  <si>
    <t>C037</t>
  </si>
  <si>
    <t>Pre-Retirement Death Non-Taxable </t>
  </si>
  <si>
    <t>Logic to calculate the non-tax for Pre-Retirement Death</t>
  </si>
  <si>
    <t>T23</t>
  </si>
  <si>
    <t>AZPSPRS-9771</t>
  </si>
  <si>
    <t>AZPSPRS-10047</t>
  </si>
  <si>
    <t>C037x</t>
  </si>
  <si>
    <t>Duplicate of C035</t>
  </si>
  <si>
    <t>Post Enrollment Subsidy Calculations</t>
  </si>
  <si>
    <t>Calculation specification to identified the subsidies for PSPRS, CORP, EORP and ASRS Plans. </t>
  </si>
  <si>
    <t>Removed</t>
  </si>
  <si>
    <t>C038</t>
  </si>
  <si>
    <t>RHI Premium Formula Calculations</t>
  </si>
  <si>
    <t>Logic to calculate the premium formulas</t>
  </si>
  <si>
    <t>C039</t>
  </si>
  <si>
    <t>Required for P4</t>
  </si>
  <si>
    <t>Election Wizard</t>
  </si>
  <si>
    <t>Allows members to make elections in the 90 day period</t>
  </si>
  <si>
    <t>MSS</t>
  </si>
  <si>
    <t>P4</t>
  </si>
  <si>
    <t>AZPSPRS-11819</t>
  </si>
  <si>
    <t>AZPSPRS-11953</t>
  </si>
  <si>
    <t>In Development</t>
  </si>
  <si>
    <t>C040</t>
  </si>
  <si>
    <t>COLA Base Amount Calculation Spec</t>
  </si>
  <si>
    <t>COLA Base Amount calculation determines the Base Amount on which COLA will be calculated for a Member or AP or Survivor assuming the Member / AP / Survivor is eligible for COLA</t>
  </si>
  <si>
    <t>C041</t>
  </si>
  <si>
    <t>COLA Eligibility Calculation Spec</t>
  </si>
  <si>
    <t>COLA Eligibility calculation is eligibility rules used to determine if a Member/Survivor/AP is eligible to receive COLA</t>
  </si>
  <si>
    <t>C042</t>
  </si>
  <si>
    <t>COLA Schedule Calculation Spec</t>
  </si>
  <si>
    <t>COLA Schedule Calculation determines the expected COLA scheduled adjustment that applies for a payment recipient that is eligible to receive COLA</t>
  </si>
  <si>
    <t>C043</t>
  </si>
  <si>
    <t>COLA Pension Variables Calculation Spec</t>
  </si>
  <si>
    <t>COLA Pension Variables Calculation determines the expected values that will be calculated for COLA specific pension variables under specific situations and will be listed under the annuity Pension apps calculation section for Members / APs / Survivors</t>
  </si>
  <si>
    <t>DL001</t>
  </si>
  <si>
    <t>Document</t>
  </si>
  <si>
    <t>AZPSPRS-2432
AZPSPRS-1503</t>
  </si>
  <si>
    <t>New LETTER-INELIGIBLE TIME</t>
  </si>
  <si>
    <t>This is sent to member after we receive verification the member is not eligible</t>
  </si>
  <si>
    <t>M1</t>
  </si>
  <si>
    <t>AZPSPRS-2432</t>
  </si>
  <si>
    <t>AZPSPRS-2693
AZPSPRS-12934</t>
  </si>
  <si>
    <t>SCP02</t>
  </si>
  <si>
    <t>AZPSPRS-12862</t>
  </si>
  <si>
    <t>Delivered in Ver 18
AZPSPRS-12934 - Closed</t>
  </si>
  <si>
    <t>No</t>
  </si>
  <si>
    <t>Participant</t>
  </si>
  <si>
    <t>Automated</t>
  </si>
  <si>
    <t>Letter</t>
  </si>
  <si>
    <t>LOB</t>
  </si>
  <si>
    <t>Service Purchase/Transfer</t>
  </si>
  <si>
    <t>Depends on communication preference</t>
  </si>
  <si>
    <t>DL002</t>
  </si>
  <si>
    <t>AZPSPRS-3849</t>
  </si>
  <si>
    <t>LETTER OUT Pre PDA-LUMP SUM</t>
  </si>
  <si>
    <t>Generated after calc before member submits lump sum</t>
  </si>
  <si>
    <t>T08</t>
  </si>
  <si>
    <t>Manual</t>
  </si>
  <si>
    <t>DL003</t>
  </si>
  <si>
    <t>LETTER OUT PDA-LUMP SUM REVISION</t>
  </si>
  <si>
    <t>Generated after calculation (after member submits lump sum)</t>
  </si>
  <si>
    <t>DL004</t>
  </si>
  <si>
    <t>AZPSPRS-1503</t>
  </si>
  <si>
    <t>New Redemption Letter</t>
  </si>
  <si>
    <t>Generated after Calculation (once money is received)</t>
  </si>
  <si>
    <t>AZPSPRS-21112</t>
  </si>
  <si>
    <t>AZPSPRS-20060</t>
  </si>
  <si>
    <t>SCP32
Ver28</t>
  </si>
  <si>
    <t>Participant and Employer</t>
  </si>
  <si>
    <t>we want this to sit on SS where member can retrieve vs being sent</t>
  </si>
  <si>
    <t>DL005</t>
  </si>
  <si>
    <t>approved to be combined with cost calculation quote and removed as separate letter
confirmed on AZPSPRS-4623</t>
  </si>
  <si>
    <t>LETTER-MULTIPLE OFFERS-CALCULATIONS</t>
  </si>
  <si>
    <t xml:space="preserve">This instruction sheet is generated at time of calculation </t>
  </si>
  <si>
    <t>This is a cover letter</t>
  </si>
  <si>
    <t>Instruction Sheet</t>
  </si>
  <si>
    <t>DL006</t>
  </si>
  <si>
    <t>LETTER-SUSPENSION LETTER</t>
  </si>
  <si>
    <t>this letter is for the employer in the event member goes on leave without pay during the PDA
This letter is generated when PSPRS becomes aware that a member is on LWOP, (military leave etc.)</t>
  </si>
  <si>
    <t>AZPSPRS-5175</t>
  </si>
  <si>
    <t>AZPSPRS-7417</t>
  </si>
  <si>
    <t>SCP33</t>
  </si>
  <si>
    <t>AZPSPRS-13196</t>
  </si>
  <si>
    <t>DL007</t>
  </si>
  <si>
    <t>Voluntary Termination - Early Termination</t>
  </si>
  <si>
    <t xml:space="preserve">This letter is to notify the employer the Member has terminated their PDA early- this letter is generated at the time the member communicates to PSPRS </t>
  </si>
  <si>
    <t>AZPSPRS-6600</t>
  </si>
  <si>
    <t>AZPSPRS-7029</t>
  </si>
  <si>
    <t>SCP12</t>
  </si>
  <si>
    <t>AZPSPRS-13236</t>
  </si>
  <si>
    <t>DL008</t>
  </si>
  <si>
    <t>Voluntary Termination - Payoff Overpayment</t>
  </si>
  <si>
    <t>This letter notifies the employer that the member has overpaid and we need to do a reverse of PDA deductions
This is generated when Member overpays (in V3 we should have safeguards where member can not overpay so may not be needed)</t>
  </si>
  <si>
    <t>AZPSPRS-21088</t>
  </si>
  <si>
    <t>AZPSPRS-20061</t>
  </si>
  <si>
    <t>Sep2024</t>
  </si>
  <si>
    <t>AZPSPRS-23445</t>
  </si>
  <si>
    <t>Delivered in Sep2024
This may not be needed because we will have validations to prevent this from happening within V3locity</t>
  </si>
  <si>
    <t>Val 3 Drop 2</t>
  </si>
  <si>
    <t>DL009</t>
  </si>
  <si>
    <t>New Transfer</t>
  </si>
  <si>
    <t>Generated after transfer has completed, and money is received from all parties</t>
  </si>
  <si>
    <t>AZPSPRS-5484</t>
  </si>
  <si>
    <t>AZPSPRS-19043</t>
  </si>
  <si>
    <t>this is a transfer not SCP (member is still paying out of pocket)</t>
  </si>
  <si>
    <t>DL010</t>
  </si>
  <si>
    <t>New Letter Out PDA Expired_Declined</t>
  </si>
  <si>
    <t>Generated during a Payroll Deduction Agreement, this letter is to be produced once contract is either expired or declined</t>
  </si>
  <si>
    <t>AZPSPRS-5345</t>
  </si>
  <si>
    <t>AZPSPRS-7578</t>
  </si>
  <si>
    <t>SCP08</t>
  </si>
  <si>
    <t>AZPSPRS-9371</t>
  </si>
  <si>
    <t>Delivered in Ver15
Goes with Quote expiring</t>
  </si>
  <si>
    <t>DL011</t>
  </si>
  <si>
    <t>AZPSPRS-4623</t>
  </si>
  <si>
    <t>New (Instruction) Service Purchase OR Transfer</t>
  </si>
  <si>
    <t xml:space="preserve">
Just instruction sheet, not a letter
this will print at time calculation is created </t>
  </si>
  <si>
    <t>Confirmation - will be part of cost quote package</t>
  </si>
  <si>
    <t>This is the cover letter for service purchase</t>
  </si>
  <si>
    <t>DL012</t>
  </si>
  <si>
    <t>LETTER-INELIGIBLE TIME-TRANSFER OUT</t>
  </si>
  <si>
    <t>This is sent after member after we receive verification the member is not eligible</t>
  </si>
  <si>
    <t>AZPSPRS-21177</t>
  </si>
  <si>
    <t>AZPSPRS-20062</t>
  </si>
  <si>
    <t>AZPSPRS-23444</t>
  </si>
  <si>
    <t>Delivered in Sep2024</t>
  </si>
  <si>
    <t>DL013</t>
  </si>
  <si>
    <t>Repay Severance Refund</t>
  </si>
  <si>
    <t>This letter is to inform employee and employer of Refund Repayment, this letter is generated after all funds are received</t>
  </si>
  <si>
    <t>AZPSPRS-5195</t>
  </si>
  <si>
    <t>AZPSPRS-19044</t>
  </si>
  <si>
    <t>AZPSPRS-20887</t>
  </si>
  <si>
    <t>Member and Employer</t>
  </si>
  <si>
    <t>DL014</t>
  </si>
  <si>
    <t>Termination - ER and Plan Change</t>
  </si>
  <si>
    <t>This letter is to notify Employer the member has terminated the PDA
This letter is generated once PSPRS is informed of plan change or employer change</t>
  </si>
  <si>
    <t>AZPSPRS-6617</t>
  </si>
  <si>
    <t>AZPSPRS-7297</t>
  </si>
  <si>
    <t>SCP09</t>
  </si>
  <si>
    <t>AZPSPRS-12115</t>
  </si>
  <si>
    <t>DL015</t>
  </si>
  <si>
    <t>NEW Letter Money Transfer Request</t>
  </si>
  <si>
    <t>Generated after the member elects to transfer, and accepts calculation, this letter will request funds from prior retirement</t>
  </si>
  <si>
    <t>AZPSPRS-4881</t>
  </si>
  <si>
    <t>AZPSPRS-6005</t>
  </si>
  <si>
    <t>SCP13</t>
  </si>
  <si>
    <t>AZPSPRS-7080</t>
  </si>
  <si>
    <t>Previous Retirement Plan</t>
  </si>
  <si>
    <t>DL016</t>
  </si>
  <si>
    <t>NEW Letter $ TFR OUT</t>
  </si>
  <si>
    <t>Generated after the member elects to transfer, this letter will tell finance to send funds to new retirement</t>
  </si>
  <si>
    <t>AZPSPRS-7444</t>
  </si>
  <si>
    <t>AZPSPRS-7531</t>
  </si>
  <si>
    <t>SCP14</t>
  </si>
  <si>
    <t>AZPSPRS-12220</t>
  </si>
  <si>
    <t>Plan member is transfering to</t>
  </si>
  <si>
    <t>DL017</t>
  </si>
  <si>
    <t>Removed as per 10/19/2023 comment in AZPSPRS-14999.</t>
  </si>
  <si>
    <t>New Transfer Acceptance Letter</t>
  </si>
  <si>
    <t>Generated during a calculation, 
During Sprints, Vitech to have deeper conversation around this, need to revisit purpose of Letter out transfer acceptance letter</t>
  </si>
  <si>
    <t>AZPSPRS-4939</t>
  </si>
  <si>
    <t>SCP15</t>
  </si>
  <si>
    <t>Rollover Company</t>
  </si>
  <si>
    <t>DL018</t>
  </si>
  <si>
    <t>Combined with DL028</t>
  </si>
  <si>
    <t>DROP Letter New (Enter DROP)  Combined with DL028</t>
  </si>
  <si>
    <t>Last Business day of month of FIRST BENEFIT PAYMENT (pension payroll date) this letter should go out to exit drop and reverse drop members in paid status
Except for Enter DROP, Enter DROP should go out when Enter DROP is reviewed and approved by LOB</t>
  </si>
  <si>
    <t>Retirement</t>
  </si>
  <si>
    <t>this is DROP (Enter Drop, RDROP, QDRO)</t>
  </si>
  <si>
    <t>DL019</t>
  </si>
  <si>
    <t>Artifact attached to AZPSPRS-1840
Damon and Tara to meet on 26th of July to create</t>
  </si>
  <si>
    <t>EORP Disability Application</t>
  </si>
  <si>
    <t>Elected official requests a disability application – no workflow would be kicked off until we receive the application returned</t>
  </si>
  <si>
    <t>AZPSPRS-6912</t>
  </si>
  <si>
    <t>AZPSPRS-14982</t>
  </si>
  <si>
    <t>AZPSPRS-16461</t>
  </si>
  <si>
    <t>Delivered in Ver24.
Image type needs to be added to Imaging spec.</t>
  </si>
  <si>
    <t>Person</t>
  </si>
  <si>
    <t>LOB and DSS</t>
  </si>
  <si>
    <t>EORPDISAPP</t>
  </si>
  <si>
    <t>DL020</t>
  </si>
  <si>
    <t>EORP Disability Approval letter</t>
  </si>
  <si>
    <t>This will be sent when the Board of Trustees approves the disability (check flag)</t>
  </si>
  <si>
    <t>AZPSPRS-12045</t>
  </si>
  <si>
    <t>AZPSPRS-14504</t>
  </si>
  <si>
    <t>AZPSPRS-15691</t>
  </si>
  <si>
    <t>Delivered in Ver24
Failed in VerDev - Ver22</t>
  </si>
  <si>
    <t xml:space="preserve">no </t>
  </si>
  <si>
    <t>DL021</t>
  </si>
  <si>
    <t>Per comment in AZPSPRS-6107</t>
  </si>
  <si>
    <t>New Active Employee or Retiree Letter FULL and Partial TAX (DIAGNOSIS CLAIM) (1)</t>
  </si>
  <si>
    <t>Letter is sent when PSPRS makes a payment to the member for skin cancer or diagnosis of cancer claim</t>
  </si>
  <si>
    <t>Ver27</t>
  </si>
  <si>
    <t>N3</t>
  </si>
  <si>
    <t>Kartheek</t>
  </si>
  <si>
    <t>AZPSPRS-19828</t>
  </si>
  <si>
    <t>mapped from VST to Ver27.
10/31/2022 Per comment in AZPSPRS-6107, this is letter directed to member.</t>
  </si>
  <si>
    <t>Member</t>
  </si>
  <si>
    <t xml:space="preserve">LOB </t>
  </si>
  <si>
    <t>TBD (HIPAA rules apply)</t>
  </si>
  <si>
    <t>DL022</t>
  </si>
  <si>
    <t>CIP CLAIM LETTER (NON INITIAL CLAIM)</t>
  </si>
  <si>
    <t>This letter is attached to all claim letters (anything we pay directly to the member)
this is sent when we mail the check (but created when we enter the claim)</t>
  </si>
  <si>
    <t>AZPSPRS-14225</t>
  </si>
  <si>
    <t>AZPSPRS-14365</t>
  </si>
  <si>
    <t>Ver21</t>
  </si>
  <si>
    <t>AZPSPRS-14668</t>
  </si>
  <si>
    <t>mapped from VST to Ver27.
Delivered in Ver21</t>
  </si>
  <si>
    <t>DL023</t>
  </si>
  <si>
    <t>CIP Claim (Summary Copy)</t>
  </si>
  <si>
    <t>This is a summary of the entire claim - we will save one for PSPRS records and one for Member
this is sent when we mail the check (but created when we enter the claim)</t>
  </si>
  <si>
    <t>AZPSPRS-14226</t>
  </si>
  <si>
    <t>AZPSPRS-15530</t>
  </si>
  <si>
    <t>AZPSPRS-19049</t>
  </si>
  <si>
    <t>Delivered in Ver26
mapped from VST to Ver27.</t>
  </si>
  <si>
    <t>DL024</t>
  </si>
  <si>
    <t>New Employer Letter Retire Full and Partial Tax Diagnosis Claim</t>
  </si>
  <si>
    <t>Letter is sent when PSPRS makes a payment to the member for skin cancer or diagnosis of cancer claim
this should be renamed to (New Employer letter Retire Fill and Partial Tax….)</t>
  </si>
  <si>
    <t>AZPSPRS-19844</t>
  </si>
  <si>
    <t>mapped from UAT2 to Ver29.
10/31/2022 Per comment in AZPSPRS-6107, updated the name to 'New Employer letter retire full and partial tax diagnosis claim', as this is letter directed to employer.</t>
  </si>
  <si>
    <t>this Letter goes to Employer, Member also receives a copy</t>
  </si>
  <si>
    <t>DL025</t>
  </si>
  <si>
    <t>NEW EORP Survivor Retired and Active App Letter</t>
  </si>
  <si>
    <t xml:space="preserve">
This is sent when the application is sent to the survivor/guardian
Sent when survivor/guardian requests or sends themselves the application</t>
  </si>
  <si>
    <t>AZPSRPS-8168</t>
  </si>
  <si>
    <t>AZPSPRS-13482</t>
  </si>
  <si>
    <t>AZPSPRS-13667</t>
  </si>
  <si>
    <t>mapped from UAT2 to Ver29.
Delivered in Ver20</t>
  </si>
  <si>
    <t>Death Benefits</t>
  </si>
  <si>
    <t>DL026</t>
  </si>
  <si>
    <t>New Mortgage Letter</t>
  </si>
  <si>
    <t>When Member makes the request (should come out of member self serve)</t>
  </si>
  <si>
    <t>P2, H3</t>
  </si>
  <si>
    <t>AZPSPRS-12047</t>
  </si>
  <si>
    <t>AZPSPRS-13831</t>
  </si>
  <si>
    <t>AZPSPRS-14832</t>
  </si>
  <si>
    <t>Delivered in Ver25
mapped from UAT2 to Ver29.
Failed in VerDev - Ver21
Depends on all pension types.</t>
  </si>
  <si>
    <t>General</t>
  </si>
  <si>
    <t>DL027</t>
  </si>
  <si>
    <t>Mortgage Letter while in DROP</t>
  </si>
  <si>
    <t>P2</t>
  </si>
  <si>
    <t>TBD</t>
  </si>
  <si>
    <t>Ronniy</t>
  </si>
  <si>
    <t>AZPSRPS-5370</t>
  </si>
  <si>
    <t>AZPSPRS-7261</t>
  </si>
  <si>
    <t>AZPSPRS-13677</t>
  </si>
  <si>
    <t>mapped from UAT2 to Ver29.
Delivered in Ver20
Was not on the list. Jamie is following up with PSPRS.</t>
  </si>
  <si>
    <t>Mortgage Letter</t>
  </si>
  <si>
    <t>DL028</t>
  </si>
  <si>
    <t>Drop Lump Sum</t>
  </si>
  <si>
    <t>last business day of the month of FIRST BENEFIT PAYMENT (pension payroll date) this letter should go out to exit drop and reverse drop members in paid status</t>
  </si>
  <si>
    <t>AZPSPRS-4192</t>
  </si>
  <si>
    <t>AZPSPRS-16321</t>
  </si>
  <si>
    <t>AZPSPRS-21860</t>
  </si>
  <si>
    <t>Delivered in Val3Drop1
mapped from UAT2 to Ver29.</t>
  </si>
  <si>
    <t>this is DROP ( RDROP, Exit DROP)</t>
  </si>
  <si>
    <t>DL029</t>
  </si>
  <si>
    <t>New 2% if applicable (this is applicable to normal retirements and Exit DROP)</t>
  </si>
  <si>
    <t>Last Business day of month of FIRST BENEFIT PAYMENT (pension payroll date) this letter should go out to exit drop and reverse drop members in paid status</t>
  </si>
  <si>
    <t>AZPSPRS-9582</t>
  </si>
  <si>
    <t>AZPSPRS-12913</t>
  </si>
  <si>
    <t>AZPSPRS-13660</t>
  </si>
  <si>
    <t>this is DROP ( Exit DROP, QDRO)</t>
  </si>
  <si>
    <t>DL030</t>
  </si>
  <si>
    <t>AZPSPRS-19836</t>
  </si>
  <si>
    <t>Exclusion Ratio (this is applicable to all types except survivor of retired Member or death benefit)</t>
  </si>
  <si>
    <t>Exclusion Ratio (this is applicable to all types except survivor of retired Member or death benefit)
Last Business day of month of FIRST BENEFIT PAYMENT (pension payroll date) this letter should go out to exit drop and reverse drop members in paid status.</t>
  </si>
  <si>
    <t>AZPSPRS-20047</t>
  </si>
  <si>
    <t>AZPSPRS-20122</t>
  </si>
  <si>
    <t>AZPSPRS-21859</t>
  </si>
  <si>
    <t>this is DROP (Enter Drop, RDROP, Exit DROP, QDRO)</t>
  </si>
  <si>
    <t>DL031</t>
  </si>
  <si>
    <t>New Disability</t>
  </si>
  <si>
    <t>last business day of the month of FIRST BENEFIT PAYMENT (pension payroll date) this letter should go out to members in paid status that have a disability benefit type.</t>
  </si>
  <si>
    <t>AZPSPRS-8381</t>
  </si>
  <si>
    <t>AZPSPRS-14835</t>
  </si>
  <si>
    <t>AZPSPRS-17579</t>
  </si>
  <si>
    <t>Delivered in Ver25
mapped from UAT2 to Ver29.</t>
  </si>
  <si>
    <t>QDRO can apply</t>
  </si>
  <si>
    <t>DL032</t>
  </si>
  <si>
    <t>Normal Retirement New</t>
  </si>
  <si>
    <t xml:space="preserve">
This letter is the welcome to retirement letter
This is sent after PSPRS processes the retirement - this would be a montlhy batch at end of month for new retirees in paid status
</t>
  </si>
  <si>
    <t>H1</t>
  </si>
  <si>
    <t>AZPSPRS-5200</t>
  </si>
  <si>
    <t>AZPSPRS-17884</t>
  </si>
  <si>
    <t>AZPSPRS-19052</t>
  </si>
  <si>
    <t>Delivered in Ver26
mapped from UAT2 to Ver29.</t>
  </si>
  <si>
    <t>DL033</t>
  </si>
  <si>
    <t>New Survivor Guardian Letter Retro</t>
  </si>
  <si>
    <t>last business day of the month of FIRST BENEFIT PAYMENT (pension payroll date) this letter should go out to members in paid status.</t>
  </si>
  <si>
    <t>AZPSPRS-10055</t>
  </si>
  <si>
    <t>AZPSPRS-16802</t>
  </si>
  <si>
    <t>AZPSPRS-20134</t>
  </si>
  <si>
    <t>Delivered in Ver28
mapped from UAT2 to Ver29.</t>
  </si>
  <si>
    <t>DL034</t>
  </si>
  <si>
    <t>DEATH BENEFIT LETTER TO BENEFICIARY.</t>
  </si>
  <si>
    <t>last business day of the month (pension payroll date) this letter should go out to members in paid status.
(Batch)</t>
  </si>
  <si>
    <t>AZPSPRS-9581</t>
  </si>
  <si>
    <t>AZPSPRS-15015</t>
  </si>
  <si>
    <t>AZPSPRS-20133</t>
  </si>
  <si>
    <t>DL035</t>
  </si>
  <si>
    <t>AZPSPRS-2231</t>
  </si>
  <si>
    <t>Child Support Letter</t>
  </si>
  <si>
    <t>Determination Letter for New Court Order = Child Support</t>
  </si>
  <si>
    <t>AZPSPRS-2472</t>
  </si>
  <si>
    <t>AZPSPRS-4532
AZPSPRS-5067</t>
  </si>
  <si>
    <t>Ver17</t>
  </si>
  <si>
    <t>AZPSPRS-11579</t>
  </si>
  <si>
    <t>Delivered in Ver17
AZPSPRS-4532 - Closed (PI)
AZPSPRS-5067 - Closed</t>
  </si>
  <si>
    <t>Court Order Received (QDRO Entry) Process</t>
  </si>
  <si>
    <t>Added Document from Sprint
Sample provided in AZPSPRS-2078</t>
  </si>
  <si>
    <t>DL036</t>
  </si>
  <si>
    <t>AZPSPRS-2268</t>
  </si>
  <si>
    <t>DRO Determination Letter</t>
  </si>
  <si>
    <t xml:space="preserve">Determination Letter for New Court Order = QDRO where imbound DRO received.  </t>
  </si>
  <si>
    <t>AZPSPRS-2473</t>
  </si>
  <si>
    <t>AZPSPRS-4404</t>
  </si>
  <si>
    <t>AZPSPRS-11580</t>
  </si>
  <si>
    <t>Delivered in Ver17
AZPSPRS-4404 - Closed</t>
  </si>
  <si>
    <t>DL037</t>
  </si>
  <si>
    <t>AZPSPRS-2269</t>
  </si>
  <si>
    <t>Levy Letter</t>
  </si>
  <si>
    <t>Determination Letter for New Court Order = IRS Levy or State Levy</t>
  </si>
  <si>
    <t>AZPSPRS-2536</t>
  </si>
  <si>
    <t>AZPSPRS-12769</t>
  </si>
  <si>
    <t>AZPSPRS-11581</t>
  </si>
  <si>
    <t>Delivered in Ver17
AZPSPRS-12769 - Ready Internal Test</t>
  </si>
  <si>
    <t>DL038</t>
  </si>
  <si>
    <t>AZPSPRS-2270</t>
  </si>
  <si>
    <t>Divorce Decree Determination Letter</t>
  </si>
  <si>
    <t>Determination Letter for New Court Order = QDRO where imbound Divorce Decree received.</t>
  </si>
  <si>
    <t>AZPSPRS-2489</t>
  </si>
  <si>
    <t>AZPSPRS-4405</t>
  </si>
  <si>
    <t>AZPSPRS-11582</t>
  </si>
  <si>
    <t>Delivered in Ver17
AZPSPRS-4405 - Closed</t>
  </si>
  <si>
    <t>DL039</t>
  </si>
  <si>
    <t>Address and name Change Response Letter</t>
  </si>
  <si>
    <t xml:space="preserve">Response letter from the Address and Name Change Form if that form was not sent back, or the supplemental proof ID was not submitted with it.  </t>
  </si>
  <si>
    <t>A2</t>
  </si>
  <si>
    <t>AZPSPRS-2328</t>
  </si>
  <si>
    <t>AZPSPRS-2662</t>
  </si>
  <si>
    <t>AZPSPRS-7020</t>
  </si>
  <si>
    <t>Val1</t>
  </si>
  <si>
    <t>AZPSPRS-4953</t>
  </si>
  <si>
    <t>Delivered in Val1 (initial)
AZPSPRS-7020 - Ready for OS</t>
  </si>
  <si>
    <t>ADDRNAMECHNGRSP</t>
  </si>
  <si>
    <t>DL040</t>
  </si>
  <si>
    <t xml:space="preserve">Generic Email Template </t>
  </si>
  <si>
    <t xml:space="preserve">Upon Generation of Specified Documents </t>
  </si>
  <si>
    <t xml:space="preserve">LaDawn </t>
  </si>
  <si>
    <t xml:space="preserve">Shirisha </t>
  </si>
  <si>
    <t>AZPSPRS-3031</t>
  </si>
  <si>
    <t>AZPSPRS-3912</t>
  </si>
  <si>
    <t>AZPSPRS-5491
AZPSPRS-5529</t>
  </si>
  <si>
    <t xml:space="preserve">Ver10 / Val1
</t>
  </si>
  <si>
    <t xml:space="preserve">AZPSPRS-6004
AZPSPRS-4954
</t>
  </si>
  <si>
    <t>AZPSPRS-5529 - Delivered in Ver10
AZPSPRS-3912 - Delivered in Val1 (initial)
AZPSPRS-5491 - Ready Client Test
AZPSPRS-5529 - Ready for Onsite</t>
  </si>
  <si>
    <t xml:space="preserve"> </t>
  </si>
  <si>
    <t>Email</t>
  </si>
  <si>
    <t>DL041</t>
  </si>
  <si>
    <t>Write Off Letter</t>
  </si>
  <si>
    <t>Generated Ad-hoc for inactive members
Generated automatically based on batch for members that have money in account and accounts that have had no contributions/been inactive for 6 months - once letter is sent out once, do not send again unless account becomes active, then becomes inactive again for another 6 months</t>
  </si>
  <si>
    <t>AZPSPRS-3007</t>
  </si>
  <si>
    <t>AZPSPRS-4124</t>
  </si>
  <si>
    <t>AZPSPRS-5492
AZPSPRS-6963</t>
  </si>
  <si>
    <t>AZPSPRS-4955</t>
  </si>
  <si>
    <t>Delivered in Val1 (initial)
This seems to be back in dev with some sisues reported on 8/3/2022
AZPSPRS-5492 - Ready Client Test
AZPSPRS-6963 - Closed</t>
  </si>
  <si>
    <t>DL042</t>
  </si>
  <si>
    <t>10/19/2022 comment in AZPSPRS-3754
Generic cover letter DL054 will be used instead</t>
  </si>
  <si>
    <t>AZPSPRS-3754</t>
  </si>
  <si>
    <t>Personal Demographic Change Form Cover Letter</t>
  </si>
  <si>
    <t>This is a cover letter that generates with F001 - Address and name Change Form.</t>
  </si>
  <si>
    <t>LaDawn/Tara</t>
  </si>
  <si>
    <t>AZPSPRS-3885</t>
  </si>
  <si>
    <t>Clarification</t>
  </si>
  <si>
    <t>Added description as per comment on 8/20/2022 in AZPSPRS-1840.</t>
  </si>
  <si>
    <t xml:space="preserve">This is the cover letter for Personal Demographic Change </t>
  </si>
  <si>
    <t>DL043</t>
  </si>
  <si>
    <t>7/28/2022 comment in AZPSPRS-1840
split into individual letters by Plan</t>
  </si>
  <si>
    <t>Alternate Payee Application Cover Letter - DROP/RDROP</t>
  </si>
  <si>
    <t>Receipt of QDRO</t>
  </si>
  <si>
    <t>DL044</t>
  </si>
  <si>
    <t>Alternate Payee Application Cover Letter - DROP Only</t>
  </si>
  <si>
    <t>DL045</t>
  </si>
  <si>
    <t xml:space="preserve">Alternate Payee Application Cover Letter - Refund </t>
  </si>
  <si>
    <t>DL046</t>
  </si>
  <si>
    <t>LETTER-NEARING FINAL PAYMENT NOTICE (PDA)</t>
  </si>
  <si>
    <t>This letter notifies the employer that the payroll deduction is coming to an end.
This letter is generated 1 to 2 months prior to the end of member's contract</t>
  </si>
  <si>
    <t>T26</t>
  </si>
  <si>
    <t>AZPSPRS-7588</t>
  </si>
  <si>
    <t>SCP16</t>
  </si>
  <si>
    <t>AZPSPRS-12863</t>
  </si>
  <si>
    <t>Delivered in Ver20
Failed test - Ver19
Dependency on MSS.</t>
  </si>
  <si>
    <t>DL047</t>
  </si>
  <si>
    <t>Update Letter</t>
  </si>
  <si>
    <t>This letter is to notify employer the status of service accrued during PDA, this letter is a one off, as requested</t>
  </si>
  <si>
    <t>AZPSPRS-7487</t>
  </si>
  <si>
    <t>AZPSPRS-7530</t>
  </si>
  <si>
    <t>SCP17</t>
  </si>
  <si>
    <t>Employer and Participant</t>
  </si>
  <si>
    <t>DL048</t>
  </si>
  <si>
    <t>New Letter - Voluntary Term Payoff Agreement</t>
  </si>
  <si>
    <t>this letter is generated once all money and service has been credited to members account</t>
  </si>
  <si>
    <t>AZPSPRS-6608</t>
  </si>
  <si>
    <t>AZPSPRS-7026</t>
  </si>
  <si>
    <t>SCP10</t>
  </si>
  <si>
    <t>AZPSPRS-12221</t>
  </si>
  <si>
    <t>Delivered in Val2
End of Payment</t>
  </si>
  <si>
    <t>no</t>
  </si>
  <si>
    <t>Depe+X4:Y51nds on communication preference</t>
  </si>
  <si>
    <t>DL049</t>
  </si>
  <si>
    <t>Not required</t>
  </si>
  <si>
    <t>Employer Billing Letter</t>
  </si>
  <si>
    <t>No, just need to ensure invoice is formatted in a way that can be mailed</t>
  </si>
  <si>
    <t>Billing Invoice</t>
  </si>
  <si>
    <t>Employer Billing</t>
  </si>
  <si>
    <t>DL050</t>
  </si>
  <si>
    <t xml:space="preserve">Alternate Payee Application Cover Letter - Monthly Pension </t>
  </si>
  <si>
    <t>A3, H4</t>
  </si>
  <si>
    <t>DL051</t>
  </si>
  <si>
    <t>Returned Refund checks</t>
  </si>
  <si>
    <t>sent with bond of indemnity</t>
  </si>
  <si>
    <t>AZPSPRS-18173</t>
  </si>
  <si>
    <t>AZPSPRS-18253</t>
  </si>
  <si>
    <t>AZPSPRS-20100</t>
  </si>
  <si>
    <t>Refunds</t>
  </si>
  <si>
    <t>NEW - was not added in artifact list, was in Jira 1503</t>
  </si>
  <si>
    <t>DL052</t>
  </si>
  <si>
    <t>SPECIAL TAX NOTICE REGARDING PLAN PAYMENTS</t>
  </si>
  <si>
    <t xml:space="preserve">This notice explains how you can continue to defer federal income tax on your retirement savings in the Public Safety Personnel Retirement System, Corrections Officer Retirement Plan or Elected Officials’ Retirement Plan </t>
  </si>
  <si>
    <t>Ver08</t>
  </si>
  <si>
    <t>AZPSPRS-3857</t>
  </si>
  <si>
    <t>AZPSPRS-3906</t>
  </si>
  <si>
    <t>AZPSPRS-5493
AZPSPRS-6996</t>
  </si>
  <si>
    <t>AZPSPRS-4570</t>
  </si>
  <si>
    <t>Delivered in Ver 8 (initial)
AZPSPRS-3434 - Ready IH SA
AZPSPRS-4887 - Closed (PI)
AZPSPRS-5493 - Ready Client Test
AZPSPRS-6996 - Client Testing</t>
  </si>
  <si>
    <t>DL053</t>
  </si>
  <si>
    <t>Discovery</t>
  </si>
  <si>
    <t>Employer Active Letter (DIAGNOSIS CLAIM)</t>
  </si>
  <si>
    <t>AZPSPRS-12505</t>
  </si>
  <si>
    <t>AZPSPRS-12946</t>
  </si>
  <si>
    <t>AZPSPRS-13944</t>
  </si>
  <si>
    <t>mapped from UAT2 to Ver29.
Delivered in Ver20
Updated print and email preferences (columns AV and AW) per 11/7/2022 comments and attachment in AZPSPRS-1840.</t>
  </si>
  <si>
    <t>letter goes to member, and a copy will also go to employer</t>
  </si>
  <si>
    <t>Based on Communication Preference</t>
  </si>
  <si>
    <t>DL054</t>
  </si>
  <si>
    <t>Vitech</t>
  </si>
  <si>
    <t>AZPSPRS-4167</t>
  </si>
  <si>
    <t>Generic Forms Cover Sheet</t>
  </si>
  <si>
    <t>triggered with forms that do not already have a cover letter linked</t>
  </si>
  <si>
    <t>ALL</t>
  </si>
  <si>
    <t>L1</t>
  </si>
  <si>
    <t>AZPSPRS-4242</t>
  </si>
  <si>
    <t>AZPSPRS-12244</t>
  </si>
  <si>
    <t>This is a cover letter to forms when generated manually or no existing letter is sent with form.</t>
  </si>
  <si>
    <t>DL055</t>
  </si>
  <si>
    <t>AZPSPRS-3131</t>
  </si>
  <si>
    <t>Workforce Registration Confirmation Email</t>
  </si>
  <si>
    <t>Confirmation email sent to the Attendee upon registering for a Meeting or Session</t>
  </si>
  <si>
    <t>Workforce</t>
  </si>
  <si>
    <t>AZPSPRS-3459</t>
  </si>
  <si>
    <t>AZPSPRS-3536</t>
  </si>
  <si>
    <t>AZPSPRS-7901</t>
  </si>
  <si>
    <t>AZPSPRS-9527</t>
  </si>
  <si>
    <t>Delivered in Ver15
AZPSPRS-7901 - Client Testing</t>
  </si>
  <si>
    <t>DL056</t>
  </si>
  <si>
    <t>Session Registration Reminder</t>
  </si>
  <si>
    <t xml:space="preserve">Generated by B002 - Generate Call Center Notifications </t>
  </si>
  <si>
    <t>AZPSPRS-3801</t>
  </si>
  <si>
    <t>AZPSPRS-4256</t>
  </si>
  <si>
    <t>AZPSPRS-9393</t>
  </si>
  <si>
    <t>Delivered in Ver15</t>
  </si>
  <si>
    <t>DL057</t>
  </si>
  <si>
    <t>AZPSPRS-3131
PSPRS will use same letter as confirmation letter</t>
  </si>
  <si>
    <t>Waitlist to Registered List Notification Email</t>
  </si>
  <si>
    <t>DL058</t>
  </si>
  <si>
    <t>Registration Fee Due Notification Email</t>
  </si>
  <si>
    <t>AZPSPRS-3855</t>
  </si>
  <si>
    <t>AZPSPRS-3933</t>
  </si>
  <si>
    <t>AZPSPRS-17581</t>
  </si>
  <si>
    <t>DL059</t>
  </si>
  <si>
    <t>APSPRS-3584</t>
  </si>
  <si>
    <t>AZPSPRS-3584</t>
  </si>
  <si>
    <t>Insurance Information Letter</t>
  </si>
  <si>
    <t xml:space="preserve">send to new retirees and Exit DROP retirees at time of application.  These were created for us and we send as is.  They need to go to member at the beginning of the retirement process. </t>
  </si>
  <si>
    <t>AZPSPRS-4464</t>
  </si>
  <si>
    <t>Ver14</t>
  </si>
  <si>
    <t>AZPSRPS-8361</t>
  </si>
  <si>
    <t>Delivered in Ver14</t>
  </si>
  <si>
    <t>DL060</t>
  </si>
  <si>
    <t>NEW to Artifact list, was included in JIRA 1503</t>
  </si>
  <si>
    <t>Cannot Refund Same Employer</t>
  </si>
  <si>
    <t>AZPSPRS-5196</t>
  </si>
  <si>
    <t>AZPSPRS-18702</t>
  </si>
  <si>
    <t>AZPSPRS-20131</t>
  </si>
  <si>
    <t>Delivered in Ver28
mapped from UAT2 to Ver29.
Deferred to after payroll?</t>
  </si>
  <si>
    <t>DL061</t>
  </si>
  <si>
    <t>NEW to Artifact list, was included in JIRA 1504</t>
  </si>
  <si>
    <t>Refund No contribution 90 Days</t>
  </si>
  <si>
    <t>AZPSPRS-5197</t>
  </si>
  <si>
    <t>AZPSPRS-18705</t>
  </si>
  <si>
    <t>Val3Drop2</t>
  </si>
  <si>
    <t>AZPSPRS-22349</t>
  </si>
  <si>
    <t>Delivered in Val3Drop2
mapped from UAT2 to Ver29.
Deferred to after payroll?</t>
  </si>
  <si>
    <t>UAT Drop 1</t>
  </si>
  <si>
    <t>DL062</t>
  </si>
  <si>
    <t>AZPSPRS-2361</t>
  </si>
  <si>
    <t>Demographic Update Response</t>
  </si>
  <si>
    <t>Letter/email notification  that is triggered from final step of WF001 to inform member that demographic update has been made and is now reflected in the system.</t>
  </si>
  <si>
    <t>A1</t>
  </si>
  <si>
    <t>AZPSPRS-14912</t>
  </si>
  <si>
    <t>AZPSPRS-17020</t>
  </si>
  <si>
    <t>AZPSPRS-17584</t>
  </si>
  <si>
    <t>Letter/email</t>
  </si>
  <si>
    <t>DL063</t>
  </si>
  <si>
    <t>AZPSPRS-3604</t>
  </si>
  <si>
    <t>Additional Documentation Needed</t>
  </si>
  <si>
    <t>Manual Letter for additional documentation needed</t>
  </si>
  <si>
    <t>All</t>
  </si>
  <si>
    <t>Tara/LaDawn</t>
  </si>
  <si>
    <t>AZPSPRS-3965</t>
  </si>
  <si>
    <t>AZPSPRS-6997</t>
  </si>
  <si>
    <t>Ver10</t>
  </si>
  <si>
    <t>AZPSPRS-5999</t>
  </si>
  <si>
    <t>Delivered in Ver10
AZPSPRS-6997 - Client Testing</t>
  </si>
  <si>
    <t>DL064</t>
  </si>
  <si>
    <t>Baseline for Add, Removed after Baseine</t>
  </si>
  <si>
    <t>Per AZPSPRS-3706 this will be removed from artifact list</t>
  </si>
  <si>
    <t>AZPSPRS-3706</t>
  </si>
  <si>
    <t>Catastrophic Letter</t>
  </si>
  <si>
    <t xml:space="preserve">Annual Letter sent to the speaker of the house  which will change based on majority – so the address field or at least the name would need to be fillable and also the box in the middle will need to be updated.  As we add years, we remove the early ones.  
There is a statute that limits the number of catastrophic disabilities under Public Safety that an employer can have.  </t>
  </si>
  <si>
    <t>DL065</t>
  </si>
  <si>
    <t>Per AZPSPRS-3706 this will be removed from artifact list
Removed after baseline</t>
  </si>
  <si>
    <t>Catastrophic Senate Letter</t>
  </si>
  <si>
    <t xml:space="preserve">Annual Letter sent to the  senate president – which will change based on majority – so the address field or at least the name would need to be fillable and also the box in the middle will need to be updated.  As we add years, we remove the early ones.  
There is a statute that limits the number of catastrophic disabilities under Public Safety that an employer can have.  </t>
  </si>
  <si>
    <t>DL066</t>
  </si>
  <si>
    <t>AZPSPRS-3810</t>
  </si>
  <si>
    <t>Estimate Summary</t>
  </si>
  <si>
    <t>Estimate</t>
  </si>
  <si>
    <t>G4</t>
  </si>
  <si>
    <t>AZPSPRS-5997</t>
  </si>
  <si>
    <t>AZPSPRS-13271
AZPSPRS-13270
AZPSPRS-13269
AZPSPRS-13268
AZPSPRS-13267
AZPSPRS-13266</t>
  </si>
  <si>
    <t>AZPSPRS-14959</t>
  </si>
  <si>
    <t>Delivered in Ver21.
Failed test - Ver20
Subtasks:
AZPSPRS-13271 - Ready Internal Test
AZPSPRS-13270 - Ready Internal Test
AZPSPRS-13269 - Ready Internal Test
AZPSPRS-13268 - In Development
AZPSPRS-13267 - Ready Internal Test
AZPSPRS-13266 - Ready Internal Test</t>
  </si>
  <si>
    <t>DL067</t>
  </si>
  <si>
    <t>New LETTER-COPERS -TSRS SERVICE REQUEST (Redemption or Transfer)</t>
  </si>
  <si>
    <t>Generated after member has completed form, this would be sent to the COPERS or TSRS for verification</t>
  </si>
  <si>
    <t>AZPSPRS-4936</t>
  </si>
  <si>
    <t>AZPSPRS-15172</t>
  </si>
  <si>
    <t>SCP18</t>
  </si>
  <si>
    <t>AZPSPRS-16460</t>
  </si>
  <si>
    <t>Ready for Ver24?
action item AZPSPRS-4623: asked for update on the format
Sent after SCP is created</t>
  </si>
  <si>
    <t>COPTSRSSRVCREQ</t>
  </si>
  <si>
    <t>DL068</t>
  </si>
  <si>
    <t>LETTER-CONTINUATION LETTER-TO EMPLOYER</t>
  </si>
  <si>
    <t>This letter is to inform the employer that the member is in a PDA and to set up PDA deductions
This is generated when the member calls PSPRS to inform they went to new employer</t>
  </si>
  <si>
    <t>AZPSPRS-6643</t>
  </si>
  <si>
    <t>AZPSPRS-7030</t>
  </si>
  <si>
    <t>SCP11</t>
  </si>
  <si>
    <t>AZPSPRS-12876</t>
  </si>
  <si>
    <t>Delivered in Ver18
This would fall into the moving from one employer to another and having an already active PDA</t>
  </si>
  <si>
    <t>CONTLTREMP</t>
  </si>
  <si>
    <t>DL069</t>
  </si>
  <si>
    <t>LETTER-INITIAL PDA NOTIFICATION LETTER TO EMPLOYER</t>
  </si>
  <si>
    <t>This letter informs employer to set up the PDA deductions.
This letter is sent after member completes PDA contract</t>
  </si>
  <si>
    <t>AZPSPRS-4872</t>
  </si>
  <si>
    <t>AZPSPRS-6042</t>
  </si>
  <si>
    <t>SCP06</t>
  </si>
  <si>
    <t>Delivered part of Ver16</t>
  </si>
  <si>
    <t>INITPDANTFLTREMP</t>
  </si>
  <si>
    <t>DL070</t>
  </si>
  <si>
    <t>7/28/2022 comment in AZPSPRS-1840</t>
  </si>
  <si>
    <t>Letter to Alt Payee (CORP and RDROP)</t>
  </si>
  <si>
    <t>This letter would be emailed or mailed to the AP once the Retired Members Department has informed the Paralegal that final retirement paperwork for a CORP member has been received and is ready to be processed with that month’s pension payroll, the member participated in the Reverse Deferred Retirement Option Plan (RDROP) AND the member has a court certified QDRO on file with CORP that indicates that the AP is to receive a portion of member’s monthly pension AND RDROP benefit.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t>
  </si>
  <si>
    <t>QDRO</t>
  </si>
  <si>
    <t>AZPSPRS-6065</t>
  </si>
  <si>
    <t>AZPSPRS-7258</t>
  </si>
  <si>
    <t>AZPSPRS-13753</t>
  </si>
  <si>
    <t>mapped from UAT1 to Ver28.
Delivered in Ver20</t>
  </si>
  <si>
    <t>PSPRS à Alt Payee</t>
  </si>
  <si>
    <t>Both</t>
  </si>
  <si>
    <t>DL071</t>
  </si>
  <si>
    <t>Benefits Information Letter</t>
  </si>
  <si>
    <t>(retirement packet)</t>
  </si>
  <si>
    <t xml:space="preserve">Retirement </t>
  </si>
  <si>
    <t>AZPSPRS-4466</t>
  </si>
  <si>
    <t>AZPSPRS-12877</t>
  </si>
  <si>
    <t>BNFTINF</t>
  </si>
  <si>
    <t>DL072</t>
  </si>
  <si>
    <t>7/8/2022 comment in AZPSPRS-1840
(reference: AZPSPRS-1503)</t>
  </si>
  <si>
    <t>AZPSPRS-1840
AZPSPRS-1503</t>
  </si>
  <si>
    <t>New Cost Quote Letter</t>
  </si>
  <si>
    <t>Cost quote letter for SCP applications</t>
  </si>
  <si>
    <t>AZPSPRS-4974</t>
  </si>
  <si>
    <t>AZPSPRS-7398</t>
  </si>
  <si>
    <t>AZPSPRS-12183
AZPSPRS-13360</t>
  </si>
  <si>
    <t>SCP01</t>
  </si>
  <si>
    <t>AZPSPRS-13243</t>
  </si>
  <si>
    <t>Delivered in Ver19
AZPSPRS-12183 - Closed
AZPSPRS-13360 - Passed IH</t>
  </si>
  <si>
    <t>COSTQUOTLTR</t>
  </si>
  <si>
    <t>DL073</t>
  </si>
  <si>
    <t>7/8/2022 comment in AZPSPRS-1840
(reference: AZPSPRS-3295)</t>
  </si>
  <si>
    <t>AZPSPRS-4843
Needs to be combined with DL072 - New Cost Letter</t>
  </si>
  <si>
    <t>AZPSPRS-1840
AZPSPRS-3295</t>
  </si>
  <si>
    <t>New Cost Letter - refund repayment</t>
  </si>
  <si>
    <t>AZPSPRS-4843</t>
  </si>
  <si>
    <t>DL074</t>
  </si>
  <si>
    <t>AZPSPRS-1387</t>
  </si>
  <si>
    <t>Drop Calculation Report</t>
  </si>
  <si>
    <t xml:space="preserve">DROP report used after calculating the DROP amount. Report can be manually generated and is also generated through a function step. </t>
  </si>
  <si>
    <t>DROP</t>
  </si>
  <si>
    <t>AZPSPRS-4472</t>
  </si>
  <si>
    <t>AZPSPRS-8315</t>
  </si>
  <si>
    <t xml:space="preserve">Delivered in Ver14
New report resulting from AZPSPRS-1387
This is a Document that will be generated as JRXML (Jasper Report).
</t>
  </si>
  <si>
    <t>DL075</t>
  </si>
  <si>
    <t>Letter to Alt Payee (CORP Monthly Only)</t>
  </si>
  <si>
    <t>This letter would be emailed or mailed to the AP once the Retired Members Department has informed the Paralegal that final retirement paperwork for a CORP member has been received and is ready to be processed with that month’s pension payroll AND the member has a draft or court certified QDRO on file with CORP that indicates that the AP is to receive a portion of member’s monthly pension.  In addition to the letter, the AP forms would also be emailed or mailed to the AP.  Those forms are: Application for Alternate Payee’s Distribution of Community Property, W4-P (federal tax withholding), A4-P (Arizona tax withholding – only if the AP is an AZ legal resident) and Direct Deposit Authorization for Retired Members Form.</t>
  </si>
  <si>
    <t>AZPSPRS-5944</t>
  </si>
  <si>
    <t>AZPSPRS-7252</t>
  </si>
  <si>
    <t>AZPSPRS-13819</t>
  </si>
  <si>
    <t>DL076</t>
  </si>
  <si>
    <t>Letter to Alt Payee (CORP RDROP Only)</t>
  </si>
  <si>
    <t>This letter would be emailed or mailed to the AP once the Retired Members Department has informed the Paralegal that final retirement paperwork for a CORP member has been received and is ready to be processed with that month’s pension payroll, the member participated in the Reverse Deferred Retirement Option Plan (RDROP) AND the member has a court certified QDRO on file with CORP that indicates that the AP is to receive a portion of member’s RDROP benefit.  In addition to the letter, the AP forms would also be emailed or mailed to the AP.  Those forms are: Application for AP’s Distribution of Community Property and Direct Deposit Authorization for Retired Members Form. *No tax forms are necessary in this scenario because the portion of the RDROP benefit that the CORP would distribute has already been taxed, that is the RDROP non-taxable benefit.</t>
  </si>
  <si>
    <t>AZPSPRS-6066</t>
  </si>
  <si>
    <t>AZPSPRS-7257</t>
  </si>
  <si>
    <t>AZPSPRS-13755</t>
  </si>
  <si>
    <t>DL077</t>
  </si>
  <si>
    <t>Letter to Alt Payee (EORP)</t>
  </si>
  <si>
    <t>This letter would be emailed or mailed to the AP once the Retired Members Department has informed the Paralegal that final retirement paperwork for an EORP member has been received and is ready to be processed with that month’s pension payroll AND the member has a draft or court certified QDRO on file with EORP.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 *There is NO DROP or RDROP for EORP members.</t>
  </si>
  <si>
    <t>AZPSPRS-5946</t>
  </si>
  <si>
    <t>AZPSPRS-7256</t>
  </si>
  <si>
    <t>AZPSPRS-13818</t>
  </si>
  <si>
    <t>DL078</t>
  </si>
  <si>
    <t>Letter to Alt Payee (PSPRS – Monthly Only)</t>
  </si>
  <si>
    <t>This letter would be emailed or mailed to the AP once the Retired Members Department has informed the Paralegal that final retirement paperwork for a PSPRS member has been received and is ready to be processed with that month’s pension payroll AND the member has a draft or court certified QDRO on file with PSPRS that indicates that the AP is to receive a portion of member’s monthly pension.  In addition to the letter, the AP forms would also be emailed or mailed to the AP.  Those forms are: Application for Alternate Payee’s Distribution of Community Property, W4-P (federal tax withholding), A4-P (Arizona tax withholding – only if the AP is an AZ legal resident) and Direct Deposit Authorization for Retired Members Form.</t>
  </si>
  <si>
    <t>AZPSPRS-5945</t>
  </si>
  <si>
    <t>AZPSPRS-7255</t>
  </si>
  <si>
    <t>AZPSPRS-13751</t>
  </si>
  <si>
    <t>DL079</t>
  </si>
  <si>
    <t>Letter to Alt Payee (PSPRS and DROP)</t>
  </si>
  <si>
    <t>This letter would be emailed or mailed to the AP once the Retired Members Department has informed the Paralegal that final retirement paperwork for a PSPRS member has been received and is ready to be processed with that month’s pension payroll, the member participated in the Deferred Retirement Option Plan (DROP) AND the member has a court certified QDRO on file with PSPRS that indicates that the AP is to receive a portion of member’s monthly pension AND DROP benefit.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t>
  </si>
  <si>
    <t>AZPSPRS-6064</t>
  </si>
  <si>
    <t>AZPSPRS-7259</t>
  </si>
  <si>
    <t>AZPSPRS-14816</t>
  </si>
  <si>
    <t>mapped from UAT1 to Ver28.
Delivered in Ver21</t>
  </si>
  <si>
    <t>DL080</t>
  </si>
  <si>
    <t>Letter to Alt Payee (PSPRS DROP Only)</t>
  </si>
  <si>
    <t>This letter would be emailed or mailed to the AP once the Retired Members Department has informed the Paralegal that final retirement paperwork for a PSPRS member has been received and is ready to be processed with that month’s pension payroll, the member participated in the Deferred Retirement Option Plan (DROP) AND the member has a court certified QDRO on file with PSPRS that indicates that the AP is to receive a portion of member’s DROP benefit.  In addition to the letter, the AP forms would also be emailed or mailed to the AP.  Those forms are: Application for AP’s Distribution of Community Property and Direct Deposit Authorization for Retired Members Form. *No tax forms are necessary in this scenario because the portion of the DROP benefit that the PSPRS would distribute has already been taxed, that is the DROP non-taxable benefit.</t>
  </si>
  <si>
    <t>AZPSPRS-6063</t>
  </si>
  <si>
    <t>AZPSPRS-7260</t>
  </si>
  <si>
    <t>AZPSPRS-15228</t>
  </si>
  <si>
    <t>mapped from UAT1 to Ver28.
Delivered in Ver22</t>
  </si>
  <si>
    <t>DL081</t>
  </si>
  <si>
    <t>Letter to Alt Payee for DRO REFUND (CORP)</t>
  </si>
  <si>
    <t>This letter would be emailed or mailed to the AP once the Non-Retired Members Department has informed the Paralegal that an Application for Separation Refund Benefit has been received from a CORP member and is ready to be processed AND the member has a draft or court certified QDRO on file with CORP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t>
  </si>
  <si>
    <t>AZPSPRS-5949</t>
  </si>
  <si>
    <t>AZPSPRS-15920</t>
  </si>
  <si>
    <t>AZPSPRS-16464</t>
  </si>
  <si>
    <t>Ready for Ver26?
mapped from UAT1 to Ver28.</t>
  </si>
  <si>
    <t>DL082</t>
  </si>
  <si>
    <t>Letter to Alt Payee for DRO REFUND (EORP)</t>
  </si>
  <si>
    <t>This letter would be emailed or mailed to the AP once the Non-Retired Members Department has informed the Paralegal that an Application for Separation Refund Benefit has been received from an EORP member and is ready to be processed AND the member has a draft or court certified QDRO on file with EORP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t>
  </si>
  <si>
    <t>AZPSPRS-5950</t>
  </si>
  <si>
    <t>AZPSPRS-15919</t>
  </si>
  <si>
    <t>AZPSPRS-16463</t>
  </si>
  <si>
    <t>DL083</t>
  </si>
  <si>
    <t>Letter to Alt Payee for DRO REFUND (PSPRS)</t>
  </si>
  <si>
    <t>This letter would be emailed or mailed to the AP once the Non-Retired Members Department has informed the Paralegal that an Application for Separation Refund Benefit has been received from a PSPRS member and is ready to be processed AND the member has a draft or court certified QDRO on file with PSPRS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t>
  </si>
  <si>
    <t>AZPSPRS-5951</t>
  </si>
  <si>
    <t>AZPSPRS-15921</t>
  </si>
  <si>
    <t>AZPSPRS-16465</t>
  </si>
  <si>
    <t>Delivered in Ver24
mapped from UAT1 to Ver28.</t>
  </si>
  <si>
    <t>DL084</t>
  </si>
  <si>
    <t>AZPSPRS-4290</t>
  </si>
  <si>
    <t>Reverse DROP Schedule</t>
  </si>
  <si>
    <t>Function Step on Estimate application</t>
  </si>
  <si>
    <t>AZPSPRS-5443</t>
  </si>
  <si>
    <t>AZPSPRS-5996</t>
  </si>
  <si>
    <t>AZPSPRS-10189</t>
  </si>
  <si>
    <t>AZPSPRS-9394</t>
  </si>
  <si>
    <t>Delivered in Ver15
This is a Document that will be generated as JRXML (Jasper Report).
AZPSPRS-10189 - Closed</t>
  </si>
  <si>
    <t xml:space="preserve">This is similar to DROP Schedule report that Jamie is working on for H2. 2 templates, one for Tier 1 and one for Tiers 2 &amp; 3 are provided on AZPSPRS-1387. Tara to confirm the final version of the template. 
Also requires to add a new function step ‘Generate Reverse DROP Schedule’ on Estimate function matrix. 
</t>
  </si>
  <si>
    <t>DL085</t>
  </si>
  <si>
    <t>Per comment in AZPSPRS-6112</t>
  </si>
  <si>
    <t>Determined not required per 4/1/2024 comment in AZPSPRS-20172</t>
  </si>
  <si>
    <t>AZPSPRS-6112
AZPSPRS-8451</t>
  </si>
  <si>
    <t>Cancer Insurance Email Notification to Employers</t>
  </si>
  <si>
    <t>this is an yearly email generated and sent to all employers who have a CIP Invoice created in V3locity</t>
  </si>
  <si>
    <t>AZPSPRS-8451</t>
  </si>
  <si>
    <t>AZPSPRS-19840</t>
  </si>
  <si>
    <t>mapped from UAT2 to Ver29.
Updated print and email preferences (columns AV and AW) per 11/7/2022 comments and attachment in AZPSPRS-1840.</t>
  </si>
  <si>
    <t>NO</t>
  </si>
  <si>
    <t>NOTICE SENT VIA EMAIL</t>
  </si>
  <si>
    <t>DL086</t>
  </si>
  <si>
    <t>CIP Notification to Members</t>
  </si>
  <si>
    <t>generated by ‘Eligibility Expiration Letters Batch’</t>
  </si>
  <si>
    <t>AZPSPRS-6859</t>
  </si>
  <si>
    <t>AZPSPRS-8320
AZPSPRS-11909</t>
  </si>
  <si>
    <t>AZPSPRS-9950</t>
  </si>
  <si>
    <t>AZPSPRS-9372</t>
  </si>
  <si>
    <t>Delivered in Ver15
Updated print and email preferences (columns AV and AW) per 11/7/2022 comments and attachment in AZPSPRS-1840.
AZPSPRS-9950 - Closed
AZPSPRS-11909 - Ready Client Test</t>
  </si>
  <si>
    <t>DL087</t>
  </si>
  <si>
    <t>CIP Extension Expiration Letter</t>
  </si>
  <si>
    <t xml:space="preserve">generated by ‘Eligibility Expiration Letters Batch’ </t>
  </si>
  <si>
    <t>AZPSPRS-6860</t>
  </si>
  <si>
    <t xml:space="preserve">AZPSPRS-9077
AZPSPRS-7659
</t>
  </si>
  <si>
    <t>Ver13 / Ver16</t>
  </si>
  <si>
    <t xml:space="preserve">AZPSPRS-10159
AZPSPRS-8066
</t>
  </si>
  <si>
    <t>Delivered in Ver16 (updates)
Delivered in Ver13
Updated print and email preferences (columns AV and AW) per 11/7/2022 comments and attachment in AZPSPRS-1840.
AZPSPRS-9077 - Closed</t>
  </si>
  <si>
    <t>DL088</t>
  </si>
  <si>
    <t>AZPSPRS-6115
12/6/2022 comments in AZPSPRS-1840 from Damon</t>
  </si>
  <si>
    <t>CIP Email to Members</t>
  </si>
  <si>
    <t>AZPSPRS-19841</t>
  </si>
  <si>
    <t>mapped from UAT2 to Ver29.</t>
  </si>
  <si>
    <t>DL089</t>
  </si>
  <si>
    <t>As per 2/17/2023 comment in AZPSPRS-1840</t>
  </si>
  <si>
    <t>Invoice Template</t>
  </si>
  <si>
    <t>Member would remit both the invoice template provided along with their payment. This will assist our Finance/Accounting department with the deposit of the funds and adding of the payment in V3locity.</t>
  </si>
  <si>
    <t xml:space="preserve">T12 </t>
  </si>
  <si>
    <t>This is a duplicate of F066.</t>
  </si>
  <si>
    <t>DL090</t>
  </si>
  <si>
    <t>AZPSPRS-9980</t>
  </si>
  <si>
    <t>Medicare Eligibility 90-day Notification Letter</t>
  </si>
  <si>
    <t>Letter generated by the Medicare Eligibility 90-day Notification batch for all the members identified by the batch.</t>
  </si>
  <si>
    <t>AZPSPRS-10242</t>
  </si>
  <si>
    <t xml:space="preserve">AZPSPRS-16809
AZPSPRS-10377
AZPSPRS-13065
</t>
  </si>
  <si>
    <t>AZPSPRS-19047</t>
  </si>
  <si>
    <t>Delivered in Ver26
AZPSPRS-10377 - Closed
AZPSPRS-13065 - Closed</t>
  </si>
  <si>
    <t>DL091</t>
  </si>
  <si>
    <t>AZSPPRS-9979/AZPSPRS-9959</t>
  </si>
  <si>
    <t>Open Enrollment Reminder Letter</t>
  </si>
  <si>
    <t>Letter generated by Open Enrollment Reminder Batch</t>
  </si>
  <si>
    <t>AZPSPRS-10247</t>
  </si>
  <si>
    <t>AZPSPRS-10814</t>
  </si>
  <si>
    <t>DL092</t>
  </si>
  <si>
    <t>Determined required for Track P functionality</t>
  </si>
  <si>
    <t>Registration Email Upon Enrollment</t>
  </si>
  <si>
    <t>Requirements for the registration email that is sent out to the member when a new employment record is added to an existing member</t>
  </si>
  <si>
    <t>BJ</t>
  </si>
  <si>
    <t>AZPSPRS-12479</t>
  </si>
  <si>
    <t>AZPSPRS-13691</t>
  </si>
  <si>
    <t>AZPSPRS-14833</t>
  </si>
  <si>
    <t>Delivered in Ver24
Failed in VerDev - Ver21
Issue with bookmark config impacted member contract functionality. Need to adjust document configuration.</t>
  </si>
  <si>
    <t>DL093</t>
  </si>
  <si>
    <t>As per 6/19/2023 comment in AZPSPRS-1840</t>
  </si>
  <si>
    <t>Requires SC Review</t>
  </si>
  <si>
    <t>Monthly Payment Statement</t>
  </si>
  <si>
    <t>Direct Deposit Notice</t>
  </si>
  <si>
    <t>AZPSPRS-15483</t>
  </si>
  <si>
    <t>AZPSPRS-15835</t>
  </si>
  <si>
    <t>AZPSPRS-21179</t>
  </si>
  <si>
    <t>Delivered in Ver29
Previously known as: Direct Deposit Notice</t>
  </si>
  <si>
    <t>DL094</t>
  </si>
  <si>
    <t xml:space="preserve">MSS </t>
  </si>
  <si>
    <t>AZPSPRS-14636</t>
  </si>
  <si>
    <t>Election Confirmation</t>
  </si>
  <si>
    <t>Email sent out in MSS when user completes election wizard</t>
  </si>
  <si>
    <t>AZPSPRS-15170</t>
  </si>
  <si>
    <t>AZPSPRS-19053</t>
  </si>
  <si>
    <t>Delivered in Ver26</t>
  </si>
  <si>
    <t>DS001</t>
  </si>
  <si>
    <t>Datasheet</t>
  </si>
  <si>
    <t>Approved Cancer Medication</t>
  </si>
  <si>
    <t>Cancer Insurance Claim</t>
  </si>
  <si>
    <t>Christine</t>
  </si>
  <si>
    <t>AZPSPRS-7237</t>
  </si>
  <si>
    <t>DS002</t>
  </si>
  <si>
    <t>Insurance Subsidies</t>
  </si>
  <si>
    <t>Insurance Subsidies datasheet</t>
  </si>
  <si>
    <t>O2</t>
  </si>
  <si>
    <t>DS003</t>
  </si>
  <si>
    <t>Insurance Open Enrollment</t>
  </si>
  <si>
    <t>Datasheet to track the open enrollment period for each employer and retirement systems (ADOA, etc.) administering health plans.</t>
  </si>
  <si>
    <t>DS004</t>
  </si>
  <si>
    <t>Duplicate of DS002</t>
  </si>
  <si>
    <t>Health Subsidy</t>
  </si>
  <si>
    <t>This datasheet will be available at Member entity level and will be used to track the various health insurance subsidy calculations for all the retirees and also stores the ASRS Retirement information for dual retirees. </t>
  </si>
  <si>
    <t>F001</t>
  </si>
  <si>
    <t>Form 9</t>
  </si>
  <si>
    <t>AZPSPRS-2360</t>
  </si>
  <si>
    <t>Address and name Change Form</t>
  </si>
  <si>
    <t>Member Request</t>
  </si>
  <si>
    <t>Conditionally Approved</t>
  </si>
  <si>
    <t>AZPSPRS-2671</t>
  </si>
  <si>
    <t>dl042</t>
  </si>
  <si>
    <t>AZPSPRS-4522</t>
  </si>
  <si>
    <t>Delivered in Ver8 (initial)
AZPSPRS-5505 - Ready Client Test</t>
  </si>
  <si>
    <t>Member Maintenance</t>
  </si>
  <si>
    <t>ADDRNAMECHNG</t>
  </si>
  <si>
    <t>F002</t>
  </si>
  <si>
    <t>Form P22</t>
  </si>
  <si>
    <t>AZPSPRS-2433
AZPSPRS-88</t>
  </si>
  <si>
    <t>Application for Membership Waiver</t>
  </si>
  <si>
    <t>Receive Application, Application with signatures (Employer Local Board, and member)</t>
  </si>
  <si>
    <t>A4</t>
  </si>
  <si>
    <t>AZPSPRS-2433</t>
  </si>
  <si>
    <t>AZPSPRS-2715</t>
  </si>
  <si>
    <t>AZPSPRS-11982</t>
  </si>
  <si>
    <t>No, this should only be sent via self service</t>
  </si>
  <si>
    <t xml:space="preserve">Document Correspondence </t>
  </si>
  <si>
    <t>Membership</t>
  </si>
  <si>
    <t>APPMBRWVR</t>
  </si>
  <si>
    <t>F003</t>
  </si>
  <si>
    <t>AZPSPRS-2254</t>
  </si>
  <si>
    <t>Authorization for Release of Information</t>
  </si>
  <si>
    <t>AZPSPRS-2854</t>
  </si>
  <si>
    <t>AZPSPRS-11980</t>
  </si>
  <si>
    <t xml:space="preserve">One time authorization for release of information (including themselves) </t>
  </si>
  <si>
    <t>AUTHRLSINFO</t>
  </si>
  <si>
    <t>F004</t>
  </si>
  <si>
    <t>AZPSPRD-2489
This is being worked as part of Devorce Decree Determination Letter</t>
  </si>
  <si>
    <t>Domestics Relations Order</t>
  </si>
  <si>
    <t>Pending Dependency</t>
  </si>
  <si>
    <t>AZPSPRS-4405 - parameter issue</t>
  </si>
  <si>
    <t>DOMRELORD</t>
  </si>
  <si>
    <t>F005</t>
  </si>
  <si>
    <t>AZPSPRS-2434</t>
  </si>
  <si>
    <t>New form ALT Payee</t>
  </si>
  <si>
    <t>AZPSPRS-2714</t>
  </si>
  <si>
    <t>AZPSPRS-4406</t>
  </si>
  <si>
    <t>AZPSPRS-13197</t>
  </si>
  <si>
    <t>Delivered in Ver19
AZPSPRS-4406 - Closed</t>
  </si>
  <si>
    <t>Yes, this is tied to the determination letter along with app to alt payee to fill out to start benefit</t>
  </si>
  <si>
    <t>APPLICATION FOR ALTERNATE PAYEE’S DISTRIBUTION OF COMMUNITY PROPERTY (QDRO)</t>
  </si>
  <si>
    <t>NEWAP</t>
  </si>
  <si>
    <t>F006</t>
  </si>
  <si>
    <t>Form 1</t>
  </si>
  <si>
    <t>Per AZPSPRS-22301, After further discussion, PSPRS does not need this form generated out of Velocity. Please keep this form in our Artifact inventory for future use by our Co-Dev team if needed</t>
  </si>
  <si>
    <t>AZPSPRS-2435
AZPSPRS-88</t>
  </si>
  <si>
    <t>New Membership</t>
  </si>
  <si>
    <t>Receive Application</t>
  </si>
  <si>
    <t>AZPSPRS-2435</t>
  </si>
  <si>
    <t>AZPSPRS-19843</t>
  </si>
  <si>
    <t>Per AZPSPRS-22301:
After further discussion, PSPRS does not need this form generated out of Velocity. Please keep this form in our Artifact inventory for future use by our Co-Dev team if needed
mapped from UAT2 to Ver29.
This is on hold. PSPRS decided to have this artifact but wait until the DSS sprints.  
 After further discussion, PSPRS does not need this form generated out of Velocity. Please keep this form in our Artifact inventory for future use by our Co-Dev team if needed</t>
  </si>
  <si>
    <t>New (Health) Enrollment Notification</t>
  </si>
  <si>
    <t>NEWMBR</t>
  </si>
  <si>
    <t>F007</t>
  </si>
  <si>
    <t>Form 19</t>
  </si>
  <si>
    <t>AZPSPRS-2437
AZPSPRS-88</t>
  </si>
  <si>
    <t>Application for Option to contribute During Industrial Leave</t>
  </si>
  <si>
    <t>AZPSPRS-2437</t>
  </si>
  <si>
    <t>AZPSPRS-2767</t>
  </si>
  <si>
    <t>AZPSPRS-12878</t>
  </si>
  <si>
    <t>APPOPTCNTRIL</t>
  </si>
  <si>
    <t>F008</t>
  </si>
  <si>
    <t>Form E20</t>
  </si>
  <si>
    <t>AZPSPRS-2620</t>
  </si>
  <si>
    <t>Election not to participate in EORP</t>
  </si>
  <si>
    <t>AZPSPRS-2621</t>
  </si>
  <si>
    <t>AZPSPRS-11979</t>
  </si>
  <si>
    <t>ELCTNTPEORP</t>
  </si>
  <si>
    <t>F009</t>
  </si>
  <si>
    <t>FORM 18</t>
  </si>
  <si>
    <t>AZPSPRS-3103</t>
  </si>
  <si>
    <t>Application to Purchase Active Military Service</t>
  </si>
  <si>
    <t>Receiving completed application (including supporting documentation)</t>
  </si>
  <si>
    <t>AZPSPRS-3252</t>
  </si>
  <si>
    <t>SCP19</t>
  </si>
  <si>
    <t>AZPSPRS-11977</t>
  </si>
  <si>
    <t>Service Purchase Processing</t>
  </si>
  <si>
    <t>APPPRCHAMSRVC</t>
  </si>
  <si>
    <t>F010</t>
  </si>
  <si>
    <t>Form 1B</t>
  </si>
  <si>
    <t>AZPSPRS-3105</t>
  </si>
  <si>
    <t xml:space="preserve">Application to Calculate Service Refund Repayment </t>
  </si>
  <si>
    <t>Receiving Application</t>
  </si>
  <si>
    <t>AZPSPRS-3309</t>
  </si>
  <si>
    <t>SCP20</t>
  </si>
  <si>
    <t>AZPSPRS-13239</t>
  </si>
  <si>
    <t>APPCALCSRVCREFRPMT</t>
  </si>
  <si>
    <t>F011</t>
  </si>
  <si>
    <t>Form 2</t>
  </si>
  <si>
    <t>AZPSPRS-3143</t>
  </si>
  <si>
    <t xml:space="preserve">Application to Redeem Prior Service </t>
  </si>
  <si>
    <t>Completed Application (sign off by employer)</t>
  </si>
  <si>
    <t>AZPSPRS-3306</t>
  </si>
  <si>
    <t>SCP21</t>
  </si>
  <si>
    <t>AZPSPRS-13238</t>
  </si>
  <si>
    <t>APPRDMPRSRVC</t>
  </si>
  <si>
    <t>F014</t>
  </si>
  <si>
    <t>NEW LETTER Voluntary Term Notification</t>
  </si>
  <si>
    <t>This letter is to notify the employer the Member entering into a PDA
This letter is generated when member indicates they want to terminate, once completed, PSPRS will send to employer</t>
  </si>
  <si>
    <t>AZPSPRS-6392</t>
  </si>
  <si>
    <t>AZPSPRS-6458</t>
  </si>
  <si>
    <t>SCP22</t>
  </si>
  <si>
    <t>AZPSPRS-11981</t>
  </si>
  <si>
    <t>manual</t>
  </si>
  <si>
    <t>VOLTRMNOTIF</t>
  </si>
  <si>
    <t>F015</t>
  </si>
  <si>
    <t xml:space="preserve">7/8/2022 comment in AZPSPRS-1840:
remove ID F015 "Voluntary Termination Payoff Agreement", it is an old version - the new version is the ID DL048
</t>
  </si>
  <si>
    <t>Voluntary Termination - Payoff Agreement</t>
  </si>
  <si>
    <t>this letter is to notify the employee of PDA payoff
Letter is generated once the member asks to receive a PDA payoff agreement</t>
  </si>
  <si>
    <t>VOLTRMPAYAGR</t>
  </si>
  <si>
    <t>F016</t>
  </si>
  <si>
    <t>AZPSPRS-3974</t>
  </si>
  <si>
    <t>Refunds/Rollover Letter</t>
  </si>
  <si>
    <t>AZPSPRS-3653</t>
  </si>
  <si>
    <t>AZPSPRS-12879</t>
  </si>
  <si>
    <t>Refund and Rollover Letter</t>
  </si>
  <si>
    <t xml:space="preserve"> Refunds</t>
  </si>
  <si>
    <t>RRLTR</t>
  </si>
  <si>
    <t>F017</t>
  </si>
  <si>
    <t>LETTER-RETURN FROM SUSPENSION LETTER</t>
  </si>
  <si>
    <t>This letter is for the employer when the member returns from leave without pay during PDA
this letter is generated when PSPRS becomes aware that a member has returned from LWOP,  (military leave etc.)</t>
  </si>
  <si>
    <t>AZPSPRS-5174</t>
  </si>
  <si>
    <t>AZPSPRS-7446</t>
  </si>
  <si>
    <t>SCP23</t>
  </si>
  <si>
    <t>AZPSPRS-11973</t>
  </si>
  <si>
    <t>RETSUSPLTR</t>
  </si>
  <si>
    <t>F018</t>
  </si>
  <si>
    <t>Form 13 Refund</t>
  </si>
  <si>
    <t>AZPSPRS-4505</t>
  </si>
  <si>
    <t>Direct Deposit Authorization for Refunding Members (this is subsequent to refund process)</t>
  </si>
  <si>
    <t>refund (form 6)</t>
  </si>
  <si>
    <t>AZPSPRS-4688</t>
  </si>
  <si>
    <t>AZPSPRS-12201</t>
  </si>
  <si>
    <t>AZPSPRS-6000</t>
  </si>
  <si>
    <t>Delivered in Ver10 (initial)
AZPSPRS-12201 - Ready Client Test</t>
  </si>
  <si>
    <t>Refund Application Process</t>
  </si>
  <si>
    <t>DDAUTHRFMBR</t>
  </si>
  <si>
    <t>F019</t>
  </si>
  <si>
    <r>
      <rPr>
        <strike/>
        <sz val="11"/>
        <color theme="1"/>
        <rFont val="Calibri"/>
        <family val="2"/>
        <scheme val="minor"/>
      </rPr>
      <t>New EORP</t>
    </r>
    <r>
      <rPr>
        <sz val="11"/>
        <color theme="1"/>
        <rFont val="Calibri"/>
        <family val="2"/>
        <scheme val="minor"/>
      </rPr>
      <t>Estimate and Normal Cover Letter</t>
    </r>
  </si>
  <si>
    <t xml:space="preserve">This letter is generated when retirement packet or estimate is complete and approved.
New normal will trigger workflow when returned, Estimate will not (conditional letter)
</t>
  </si>
  <si>
    <t>AZPSPRS-6965</t>
  </si>
  <si>
    <t>AZPSPRS-13800</t>
  </si>
  <si>
    <t>AZPSPRS-14815</t>
  </si>
  <si>
    <t>ESTNRMCLTR</t>
  </si>
  <si>
    <t>If Normal yes, if estimate, no</t>
  </si>
  <si>
    <t>F020</t>
  </si>
  <si>
    <t>Form U2</t>
  </si>
  <si>
    <t>AZPSPRS-3107</t>
  </si>
  <si>
    <t>Application to Redeem Service Credits Between Arizona Retirement Plans (Corrections)
Application to Transfer Service Credits Between Municipal Retirement Systems and Special Retirement Plans</t>
  </si>
  <si>
    <t xml:space="preserve">Completed Application </t>
  </si>
  <si>
    <t>AZPSPRS-3251</t>
  </si>
  <si>
    <t>AZPSPRS-5482
AZPSPRS-6521</t>
  </si>
  <si>
    <t>SCP24</t>
  </si>
  <si>
    <t>AZPSPRS-6001</t>
  </si>
  <si>
    <t>Delivered in Ver10 (initial)
AZPSPRS-5482 - Clarification Required
AZPSPRS-6521 - Passed IH</t>
  </si>
  <si>
    <t>APPRDMSCAZRETPLNS</t>
  </si>
  <si>
    <t>F021</t>
  </si>
  <si>
    <t>AZPSPRS-2960</t>
  </si>
  <si>
    <t>Pre Joinder Merged Form</t>
  </si>
  <si>
    <t>Application to Redeem Time with an Arizona Corrections Officer / or Arizona Public Saftey Employer Prior to Joinder Date.  Completed Application (sign off by employer)</t>
  </si>
  <si>
    <t>AZPSPRS-3223</t>
  </si>
  <si>
    <t>SCP25</t>
  </si>
  <si>
    <t>AZPSPRS-13193</t>
  </si>
  <si>
    <t>PJNDRMRG</t>
  </si>
  <si>
    <t>F022</t>
  </si>
  <si>
    <t>Form P2A</t>
  </si>
  <si>
    <t>AZPSPRS-2958</t>
  </si>
  <si>
    <t>Affidavit to Redeem Prior Rural Metro/Contract Service</t>
  </si>
  <si>
    <t>AZPSPRS-3246</t>
  </si>
  <si>
    <t>SCP26</t>
  </si>
  <si>
    <t>AZPSPRS-12261</t>
  </si>
  <si>
    <t>AFDVTRDMCNTRSRVC</t>
  </si>
  <si>
    <t>F023</t>
  </si>
  <si>
    <t>Form Deferred Annuity</t>
  </si>
  <si>
    <t>AZPSPRS-84</t>
  </si>
  <si>
    <t>Application for Deferred Annuity</t>
  </si>
  <si>
    <t>Retirement Request</t>
  </si>
  <si>
    <t>Deferred Annuity</t>
  </si>
  <si>
    <t>AZPSPRS-6232</t>
  </si>
  <si>
    <t>AZPSPRS-14780</t>
  </si>
  <si>
    <t>AZPSPRS-16462</t>
  </si>
  <si>
    <t>Delivered in Ver24</t>
  </si>
  <si>
    <t>Retirement Application Process</t>
  </si>
  <si>
    <t>APPDEFANNTY</t>
  </si>
  <si>
    <t>F024</t>
  </si>
  <si>
    <t>AZPSPRS-2007</t>
  </si>
  <si>
    <t>Normal Retirement Calculation Form (PSPRS)</t>
  </si>
  <si>
    <t>AZPSPRS-2007
AZPSPRS-18420</t>
  </si>
  <si>
    <t>AZPSPRS-18477</t>
  </si>
  <si>
    <t>AZPSPRS-20889</t>
  </si>
  <si>
    <t>Delivered in Ver29
Mapped from Val3 to Ver26.</t>
  </si>
  <si>
    <t>NRMRTCALCPSPRS</t>
  </si>
  <si>
    <t>F025</t>
  </si>
  <si>
    <t>Normal Retirement Calculation Form (CORP)</t>
  </si>
  <si>
    <t>AZPSPRS-18479</t>
  </si>
  <si>
    <t>AZPSPRS-20888</t>
  </si>
  <si>
    <t>NRMRTCALCCORP</t>
  </si>
  <si>
    <t>F026</t>
  </si>
  <si>
    <t>PSPRS will not need Velocity to generate this form</t>
  </si>
  <si>
    <t>Verification of Termination Form</t>
  </si>
  <si>
    <t>F028</t>
  </si>
  <si>
    <t>LETTER-CONTINUATION LETTER-FROM MEMBER</t>
  </si>
  <si>
    <t>This letter is for the member to notify PSPRS that they have went to a new employer. This is generated when the member call PSPRS to inform they went to new employer</t>
  </si>
  <si>
    <t>AZPSPRS-6461</t>
  </si>
  <si>
    <t>AZPSPRS-7447</t>
  </si>
  <si>
    <t>SCP27</t>
  </si>
  <si>
    <t>AZPSPRS-16457</t>
  </si>
  <si>
    <t>Delivered in Ver24
Failed test - Ver20
Dependent on AZPSPRS-13353 - In Development</t>
  </si>
  <si>
    <t>CONTLTRMBR</t>
  </si>
  <si>
    <t>F029</t>
  </si>
  <si>
    <t>Form OSS</t>
  </si>
  <si>
    <t>AZPSPRS-2959</t>
  </si>
  <si>
    <t>Out of State Service Affidavit (including federal service)</t>
  </si>
  <si>
    <t>Ethan</t>
  </si>
  <si>
    <t>AZPSPRS-3247</t>
  </si>
  <si>
    <t>SCP28</t>
  </si>
  <si>
    <t>AZPSPRS-14663</t>
  </si>
  <si>
    <t>Delivered in Ver22
Failed in VerDev - Ver21
Dependent on AZPSPRS-8034</t>
  </si>
  <si>
    <t>OSSRVCAFDVT</t>
  </si>
  <si>
    <t>F030</t>
  </si>
  <si>
    <t xml:space="preserve">Based on 1/30/2023 comment in AZPSPRS-1840 </t>
  </si>
  <si>
    <t>New Enrollment Notification</t>
  </si>
  <si>
    <t>New Enrollment Completion</t>
  </si>
  <si>
    <t>Insurance/Enrollment</t>
  </si>
  <si>
    <t>O1</t>
  </si>
  <si>
    <t>Action Item - Where did this come from
DID VITECH ADD THIS? PSPRS IS UNAWARE OF THIS FORM</t>
  </si>
  <si>
    <t>NEWENRLNOTIF</t>
  </si>
  <si>
    <t>F031</t>
  </si>
  <si>
    <t>FORM C4</t>
  </si>
  <si>
    <t>AZPSPRS-4188</t>
  </si>
  <si>
    <t>Application for Normal Retirement and Reverse DROP (CORP)</t>
  </si>
  <si>
    <t>AZPSPRS-4396</t>
  </si>
  <si>
    <t>AZPSPRS-6002</t>
  </si>
  <si>
    <t>Delivered in Ver10 (initial)</t>
  </si>
  <si>
    <t>APPRETRVDRPCORP</t>
  </si>
  <si>
    <t>F032</t>
  </si>
  <si>
    <t>Form P4</t>
  </si>
  <si>
    <t>AZPSPRS-4187</t>
  </si>
  <si>
    <t>Application for Normal Retirement and DROP (PSPRS)</t>
  </si>
  <si>
    <t>AZPSPRS-4268</t>
  </si>
  <si>
    <t>Ver11</t>
  </si>
  <si>
    <t>AZPSPRS-6438</t>
  </si>
  <si>
    <t>Delivered in Ver11</t>
  </si>
  <si>
    <t>APPRETRVDRPPSPRS</t>
  </si>
  <si>
    <t>F033</t>
  </si>
  <si>
    <t>Memorandum of Understanding</t>
  </si>
  <si>
    <t>AZPSPRS-82</t>
  </si>
  <si>
    <t>Enter DROP</t>
  </si>
  <si>
    <t>H2, H3</t>
  </si>
  <si>
    <t>AZPSPRS-4870</t>
  </si>
  <si>
    <t>AZPSPRS-12977</t>
  </si>
  <si>
    <t>AZPSPRS-13657</t>
  </si>
  <si>
    <t>DROP Entry Application Process</t>
  </si>
  <si>
    <t>MEMUNDST</t>
  </si>
  <si>
    <t>F034</t>
  </si>
  <si>
    <t xml:space="preserve">FORM 13 Retired </t>
  </si>
  <si>
    <t>AZPSPRS-3889</t>
  </si>
  <si>
    <t>Direct Deposit Authorization for Retired Members</t>
  </si>
  <si>
    <t>Member Request (one off or in retirement packet)</t>
  </si>
  <si>
    <t>AZPSPRS-5369</t>
  </si>
  <si>
    <t>AZPSPRS-11984</t>
  </si>
  <si>
    <t>DDAUTHRTMBR</t>
  </si>
  <si>
    <t>F035</t>
  </si>
  <si>
    <t xml:space="preserve">AZPSPRS-86
</t>
  </si>
  <si>
    <t>ER-SUB - Employer Request for Subsidy_21</t>
  </si>
  <si>
    <t>Employer Request</t>
  </si>
  <si>
    <t>Health Insurance Subsidy &amp; Cancer</t>
  </si>
  <si>
    <t>AZPSPRS-12709</t>
  </si>
  <si>
    <t>AZPSPRS-13618</t>
  </si>
  <si>
    <t>AZPSPRS-13816</t>
  </si>
  <si>
    <t>No, this will not be generated out of system</t>
  </si>
  <si>
    <t>Person (POSSIBLY BOTH DEP ON HOW THE PROCESS WILL CHANGE)</t>
  </si>
  <si>
    <t>Health Insurance Subsidy</t>
  </si>
  <si>
    <t>EMPREQSUBS</t>
  </si>
  <si>
    <t>N/A</t>
  </si>
  <si>
    <t>F036</t>
  </si>
  <si>
    <t>AZPSPRS-86</t>
  </si>
  <si>
    <t>NEW Cancer Enrollment Form Annual and New Hire (002)</t>
  </si>
  <si>
    <t>AZPSPRS-8061</t>
  </si>
  <si>
    <t>AZPSPRS-10979</t>
  </si>
  <si>
    <t>AZPSPRS-12209</t>
  </si>
  <si>
    <t>AZPSPRS-12116</t>
  </si>
  <si>
    <t>Delivered in Ver18
AZPSPRS-12209
Updated print and email preferences (columns AV and AW) per 11/7/2022 comments and attachment in AZPSPRS-1840.</t>
  </si>
  <si>
    <t>No, this should only be sent via self service,</t>
  </si>
  <si>
    <t>Cancer Insurance Enrollment</t>
  </si>
  <si>
    <t>NEWCNRENRLANH</t>
  </si>
  <si>
    <t>F037</t>
  </si>
  <si>
    <t>Form 5</t>
  </si>
  <si>
    <t>AZPSPRS-85</t>
  </si>
  <si>
    <t>Application for Disability Retirement</t>
  </si>
  <si>
    <t>AZPSPRS-6908</t>
  </si>
  <si>
    <t>AZPSPRS-7349</t>
  </si>
  <si>
    <t>AZPSPRS-13242</t>
  </si>
  <si>
    <t>APPDISRT</t>
  </si>
  <si>
    <t>F038</t>
  </si>
  <si>
    <t>Per Robert on AZPSPRS-6483, this is no longer needed</t>
  </si>
  <si>
    <t>Employer and Local Board Portal Access From</t>
  </si>
  <si>
    <t>Employer or Local Board Request</t>
  </si>
  <si>
    <t>ESS</t>
  </si>
  <si>
    <t>Joann/Phil</t>
  </si>
  <si>
    <t>D1</t>
  </si>
  <si>
    <t>AZPSPRS-6483</t>
  </si>
  <si>
    <t>AZPSPRS-19944</t>
  </si>
  <si>
    <t>Aug2024</t>
  </si>
  <si>
    <t>AZPSPRS-22943</t>
  </si>
  <si>
    <t>Delivered in Aug2024
mapped from VST to Ver27.</t>
  </si>
  <si>
    <t xml:space="preserve">Requesting Portal Access (current state) </t>
  </si>
  <si>
    <t>EMPLBPACS</t>
  </si>
  <si>
    <t>F039</t>
  </si>
  <si>
    <t>Per 1/9/2023 comment in AZPSPRS-7739</t>
  </si>
  <si>
    <t>Local Board Member and Employer Info</t>
  </si>
  <si>
    <t>AZPSPRS-7739</t>
  </si>
  <si>
    <t>Provides information regarding Local board and Employer contacts</t>
  </si>
  <si>
    <t>LBMBREMPINF</t>
  </si>
  <si>
    <t>F040</t>
  </si>
  <si>
    <t>Oath of Office</t>
  </si>
  <si>
    <t>AZPSPRS-8063</t>
  </si>
  <si>
    <t>AZPSPRS-8115</t>
  </si>
  <si>
    <t>AZPSPRS-13194</t>
  </si>
  <si>
    <t>Delivered in Ver20
Failed barcode - Ver19</t>
  </si>
  <si>
    <t>Local Board Members agreement for office</t>
  </si>
  <si>
    <t>OATHOFF</t>
  </si>
  <si>
    <t>F041</t>
  </si>
  <si>
    <t>Disability Calculation form for PSPRS</t>
  </si>
  <si>
    <t>AZPSPRS-6909</t>
  </si>
  <si>
    <t>AZPSPRS-12986</t>
  </si>
  <si>
    <t>AZPSPRS-13943</t>
  </si>
  <si>
    <t>mapped from VST to Ver27.
Delivered in Ver20</t>
  </si>
  <si>
    <t>DISCALCPSPRS</t>
  </si>
  <si>
    <t>F042</t>
  </si>
  <si>
    <t>Disability Calculation Form for CORP</t>
  </si>
  <si>
    <t>AZPSPRS-6910</t>
  </si>
  <si>
    <t>AZPSPRS-12247</t>
  </si>
  <si>
    <t>DISCALCCORP</t>
  </si>
  <si>
    <t>F043</t>
  </si>
  <si>
    <t>New - CIP Attending Physician Statement</t>
  </si>
  <si>
    <t>AZPSPRS-8062</t>
  </si>
  <si>
    <t>AZPSPRS-10177</t>
  </si>
  <si>
    <t>AZPSPRS-11988</t>
  </si>
  <si>
    <t>Insurance Claim Processing and Payment Process</t>
  </si>
  <si>
    <t>CIPATNDPHYSSTMT</t>
  </si>
  <si>
    <t>F044</t>
  </si>
  <si>
    <t>AZPSPRS-86
AZPSPRS-6620 (latest version)</t>
  </si>
  <si>
    <t>New PS and CORP Initial Claim Form</t>
  </si>
  <si>
    <t>AZPSPRS-9050</t>
  </si>
  <si>
    <t>AZPSPRS-10045</t>
  </si>
  <si>
    <t>AZPSPRS-12114</t>
  </si>
  <si>
    <t>PSCORPINITCLM</t>
  </si>
  <si>
    <t>F045</t>
  </si>
  <si>
    <t>New CIP Pharmacy Claim Form</t>
  </si>
  <si>
    <t>AZPSPRS-9051</t>
  </si>
  <si>
    <t>AZPSPRS-10044</t>
  </si>
  <si>
    <t>AZPSPRS-11986</t>
  </si>
  <si>
    <t>CIPPHARCLM</t>
  </si>
  <si>
    <t>F046</t>
  </si>
  <si>
    <t>PS and CORP List of Prescribed Medication</t>
  </si>
  <si>
    <t>AZPSPRS-9052</t>
  </si>
  <si>
    <t>AZPSPRS-10184</t>
  </si>
  <si>
    <t>AZPSPRS-11989</t>
  </si>
  <si>
    <t>PSCORPPRSCMED</t>
  </si>
  <si>
    <t>F047</t>
  </si>
  <si>
    <t>PS and CORP Supplemental Claim Form 1-17-2020</t>
  </si>
  <si>
    <t>AZPSPRS-9053</t>
  </si>
  <si>
    <t>AZPSPRS-10094</t>
  </si>
  <si>
    <t>AZPSPRS-11987</t>
  </si>
  <si>
    <t>PSCORPSUPCLM</t>
  </si>
  <si>
    <t>F048</t>
  </si>
  <si>
    <t xml:space="preserve">Form 16 </t>
  </si>
  <si>
    <t>AZPSPRS-4191</t>
  </si>
  <si>
    <t>Return to Work Acknowledgement Form</t>
  </si>
  <si>
    <t>J1</t>
  </si>
  <si>
    <t>AZPSPRS-5018</t>
  </si>
  <si>
    <t>AZPSPRS-14662</t>
  </si>
  <si>
    <t>Delivered in Ver21
dependent on AZPSPRS-13661
AZPSPRS-13661 - Clarification</t>
  </si>
  <si>
    <t>RETWRKACK</t>
  </si>
  <si>
    <t>F049</t>
  </si>
  <si>
    <t xml:space="preserve">FORM U3 </t>
  </si>
  <si>
    <t>AZPSPRS-3975</t>
  </si>
  <si>
    <t>Beneficiary Lump Sum Distribution Election Form</t>
  </si>
  <si>
    <t>Death Benefit</t>
  </si>
  <si>
    <t>AZPSPRS-3992</t>
  </si>
  <si>
    <t>AZPSPRS-11983</t>
  </si>
  <si>
    <t>Pre-Retirement Death Application Processing</t>
  </si>
  <si>
    <t>BENLSDISTELEC</t>
  </si>
  <si>
    <t>F050</t>
  </si>
  <si>
    <t>FORM 8</t>
  </si>
  <si>
    <t>AZPSPRS-83</t>
  </si>
  <si>
    <t>Beneficiary Designation Form</t>
  </si>
  <si>
    <t>Death Benefit
(May need to group in other area like benefits or Active/world?)</t>
  </si>
  <si>
    <t>AZPSPRS-4871</t>
  </si>
  <si>
    <t>AZPSPRS-5748</t>
  </si>
  <si>
    <t>AZPSPRS-12318</t>
  </si>
  <si>
    <t>AZPSPRS-11985</t>
  </si>
  <si>
    <t>Delivered in Val2
AZPSPRS-12318 - Passed IH</t>
  </si>
  <si>
    <t xml:space="preserve">Retirement Application Process
</t>
  </si>
  <si>
    <t>BENDESG</t>
  </si>
  <si>
    <t>F051</t>
  </si>
  <si>
    <t>SURVIVOR CALCULATION FORM</t>
  </si>
  <si>
    <t>AZPSPRS-10056</t>
  </si>
  <si>
    <t>AZPSPRS-17927</t>
  </si>
  <si>
    <t>AZPSPRS-19111</t>
  </si>
  <si>
    <t>SURVCALC</t>
  </si>
  <si>
    <t>F052</t>
  </si>
  <si>
    <t>FORM 7</t>
  </si>
  <si>
    <t>Application for Survivor Guardian &amp; Child Benefit</t>
  </si>
  <si>
    <t>AZPSPRS-8169</t>
  </si>
  <si>
    <t>AZPSPRS-13809</t>
  </si>
  <si>
    <t>AZPSPRS-14817</t>
  </si>
  <si>
    <t>Delivered in Ver24
Failed in VerDev - Ver21
dependent on AZPSPRS-13661</t>
  </si>
  <si>
    <t>Pre-Retirement Death Application Processing
Post-Retirement Death Notification</t>
  </si>
  <si>
    <t>APPSURVGRDCHLDBNFT</t>
  </si>
  <si>
    <t>F053</t>
  </si>
  <si>
    <t>New Bond of Indemnity</t>
  </si>
  <si>
    <r>
      <t xml:space="preserve">this is when someone loses a check - this form is required (attestitation) this may be able to be deleted, </t>
    </r>
    <r>
      <rPr>
        <b/>
        <sz val="11"/>
        <color theme="1"/>
        <rFont val="Calibri"/>
        <family val="2"/>
        <scheme val="minor"/>
      </rPr>
      <t>discussion needed Internally</t>
    </r>
  </si>
  <si>
    <t>AZPSPRS-17564</t>
  </si>
  <si>
    <t>AZPSPRS-18380</t>
  </si>
  <si>
    <t>AZPSPRS-20101</t>
  </si>
  <si>
    <t>Delivered in Ver28
mapped from VST to Ver27.</t>
  </si>
  <si>
    <t>BNDINDM</t>
  </si>
  <si>
    <t>F054</t>
  </si>
  <si>
    <t>Form 20</t>
  </si>
  <si>
    <t>As per 6/13/2024 comment in AZPSPRS-21113, this is no longer required.</t>
  </si>
  <si>
    <t>AZPSPRS-88</t>
  </si>
  <si>
    <t>Request to Remain in the CORP or ASRS</t>
  </si>
  <si>
    <t>Receive Application, Application with signatures (Employer Local Board, Payroll Office)</t>
  </si>
  <si>
    <t>Sanskruthi</t>
  </si>
  <si>
    <t>AZPSPRS-21113</t>
  </si>
  <si>
    <t>AZPSPRS-19827</t>
  </si>
  <si>
    <t>mapped from UAT2 to Ver29.
Need to check with PSPRS.</t>
  </si>
  <si>
    <t>REQRMNCORPASRS</t>
  </si>
  <si>
    <t>F055</t>
  </si>
  <si>
    <t>As per 5/24/2023 comment in AZPSPRS-1840.</t>
  </si>
  <si>
    <t>Public Records Inspection of Reproduction Request Form</t>
  </si>
  <si>
    <t>Request is made (Anyone)</t>
  </si>
  <si>
    <t>Angela Egeloff (CCO)</t>
  </si>
  <si>
    <t>Need to check with PSPRS.</t>
  </si>
  <si>
    <t>Request for public information</t>
  </si>
  <si>
    <t>PUBRECINSREPREQ</t>
  </si>
  <si>
    <t>F056</t>
  </si>
  <si>
    <t>Dual Retiree Information for Subsidy from ASRS (internal form only)</t>
  </si>
  <si>
    <t>AZPSPRS-12504</t>
  </si>
  <si>
    <t>AZPSPRS-13619</t>
  </si>
  <si>
    <t>AZPSPRS-13817</t>
  </si>
  <si>
    <t>DLRETINFOSUBASRS</t>
  </si>
  <si>
    <t xml:space="preserve">FORM EMAILED TO ASRS FOR DUAL RETIREE INFO </t>
  </si>
  <si>
    <t>F057</t>
  </si>
  <si>
    <t>Form 6</t>
  </si>
  <si>
    <t>AZPSPRS-3976</t>
  </si>
  <si>
    <t>Refund and Deferred Benefit</t>
  </si>
  <si>
    <t>Deferred Annuity/Refund</t>
  </si>
  <si>
    <t>AZPSPRS-3995</t>
  </si>
  <si>
    <t>AZPSPRS-12219</t>
  </si>
  <si>
    <t xml:space="preserve">Refund – Person
Annuity - ? </t>
  </si>
  <si>
    <t>RFDEFBNFT</t>
  </si>
  <si>
    <t>F058</t>
  </si>
  <si>
    <t>W-4P Form</t>
  </si>
  <si>
    <t>H1, H3</t>
  </si>
  <si>
    <t>AZPSPRS-3887</t>
  </si>
  <si>
    <t>AZPSPRS-13195</t>
  </si>
  <si>
    <t>Form</t>
  </si>
  <si>
    <t>W4P</t>
  </si>
  <si>
    <t>F059</t>
  </si>
  <si>
    <t>A-4P Form</t>
  </si>
  <si>
    <t>AZPSPRS-3888</t>
  </si>
  <si>
    <t>AZPSPRS-12859
AZPSPRS-12284</t>
  </si>
  <si>
    <t>AZPSPRS-12908</t>
  </si>
  <si>
    <t>Delivered in Ver19
AZPSPRS-12859 - Passed IH
AZPSPRS-12284 - Closed</t>
  </si>
  <si>
    <t>A4P</t>
  </si>
  <si>
    <t>F060</t>
  </si>
  <si>
    <t>This is combined with F048 as per comments in AZPSPRS-9291.
removed after Baseline</t>
  </si>
  <si>
    <t>EORP Return To Work Acknowledgment Form</t>
  </si>
  <si>
    <t>APPRTEORP</t>
  </si>
  <si>
    <t>F061</t>
  </si>
  <si>
    <t>Application for Normal Retirement (EORP)</t>
  </si>
  <si>
    <t>AZPSPRS-4186</t>
  </si>
  <si>
    <t>AZPSPRS-4397</t>
  </si>
  <si>
    <t>AZPSPRS-12240</t>
  </si>
  <si>
    <t>F062</t>
  </si>
  <si>
    <t>Dental Enrollment Form</t>
  </si>
  <si>
    <t>AZPSPRS-4465</t>
  </si>
  <si>
    <t>AZPSPRS-13241</t>
  </si>
  <si>
    <t xml:space="preserve">Delivered in Ver19
20220825 - Waiting feedback from PSPRS on new form format (word).
Per AZPSPRS-3584, Insurance Eligibility Letter Enrollment Forms has been split into two separate forms:
F062 - Dental Enrollment Form
F063 - Medical Coverage Enrollment Form
</t>
  </si>
  <si>
    <t>DNTENRL</t>
  </si>
  <si>
    <t>F063</t>
  </si>
  <si>
    <t xml:space="preserve">Medical Coverage Enrollment Form </t>
  </si>
  <si>
    <t>AZPSPRS-4469</t>
  </si>
  <si>
    <t>AZPSPRS-13666</t>
  </si>
  <si>
    <t xml:space="preserve">Delivered in Ver21
Failed test - Ver20
20220825 - Waiting feedback from PSPRS on new form format (word).
Per AZPSPRS-3584, Insurance Eligibility Letter Enrollment Forms has been split into two separate forms:
F062 - Dental Enrollment Form
F063 - Medical Coverage Enrollment Form
</t>
  </si>
  <si>
    <t>MEDCOVENRL</t>
  </si>
  <si>
    <t>F064</t>
  </si>
  <si>
    <t>As determined in AZPSPRS-4843, this has been combined into a single document 'DL072 - New - Cost Quote Letter' delivered in AZPSPRS-13242.</t>
  </si>
  <si>
    <t>Cost Quote Letter</t>
  </si>
  <si>
    <t>The purpose of this document is to validate and purchase service credits for an employer that was outside of AZ.</t>
  </si>
  <si>
    <t>AZPSPRS-3599</t>
  </si>
  <si>
    <t>As determined in AZPSPRS-4843, this has been combined into a single document 'DL072 - New - Cost Quote Letter' delivered in AZPSPRS-13242.
This is possibly the same as DL072.</t>
  </si>
  <si>
    <t>F065</t>
  </si>
  <si>
    <t xml:space="preserve">AZPSPRS-2007 </t>
  </si>
  <si>
    <t>Normal Retirement Calculation Form (EORP)</t>
  </si>
  <si>
    <t>AZPSPRS-2007
AZPSPRS-18398</t>
  </si>
  <si>
    <t>AZPSPRS-18452</t>
  </si>
  <si>
    <t>AZPSPRS-20132</t>
  </si>
  <si>
    <t>Delivered in Ver28
Mapped from Val3 to Ver26.</t>
  </si>
  <si>
    <t>NRMRTCALCEORP</t>
  </si>
  <si>
    <t>F066</t>
  </si>
  <si>
    <t>AZPSPRS-5871</t>
  </si>
  <si>
    <t>SCP Invoice</t>
  </si>
  <si>
    <t>SCP - Invoice Template to send to member for a lumpsum payment</t>
  </si>
  <si>
    <t>AZPSPRS-6397</t>
  </si>
  <si>
    <t>AZPSPRS-6687
AZPSPRS-16149</t>
  </si>
  <si>
    <t>SCP03</t>
  </si>
  <si>
    <t>AZPSPRS-17582</t>
  </si>
  <si>
    <t>Delivered in Ver25
8/31/2023 - PSPRS sent the split templates for the Invoices, requesting for change estimates.
Originally for SCP invoice.
Requested for separate templates by respective business areas. Cannot combine all into one document.</t>
  </si>
  <si>
    <t>SCPINV</t>
  </si>
  <si>
    <t>F067</t>
  </si>
  <si>
    <t>11/3/2022 comments in AZPSPRS-1840 from Damon</t>
  </si>
  <si>
    <t>EORP Disability Calc Form</t>
  </si>
  <si>
    <t>Calc sheet for EORP Disability</t>
  </si>
  <si>
    <t>AZPSPRS-6911</t>
  </si>
  <si>
    <t>AZPSPRS-12246</t>
  </si>
  <si>
    <t>F068</t>
  </si>
  <si>
    <t>Split into individual forms from AZPSPRS-6397</t>
  </si>
  <si>
    <t>CIP (to ER) invoice</t>
  </si>
  <si>
    <t>Invoicing</t>
  </si>
  <si>
    <t>F069</t>
  </si>
  <si>
    <t>Invoice CIP (all retirees after grace period)</t>
  </si>
  <si>
    <t>F070</t>
  </si>
  <si>
    <t>Invoice Dual Subsidy</t>
  </si>
  <si>
    <t>F071</t>
  </si>
  <si>
    <t>Invoice Multiple ER</t>
  </si>
  <si>
    <t>F072</t>
  </si>
  <si>
    <t>Invoice Overpayments</t>
  </si>
  <si>
    <t>F073</t>
  </si>
  <si>
    <t>Determined required for Track H functionality</t>
  </si>
  <si>
    <t>AZPSPRS-17461</t>
  </si>
  <si>
    <t>PSPRS Extended DROP Acknowledgement</t>
  </si>
  <si>
    <t>Verification that member will proceed with DROP 84 months</t>
  </si>
  <si>
    <t>H5</t>
  </si>
  <si>
    <t>AZPSPRS-18071</t>
  </si>
  <si>
    <t>AZPSPRS-18370</t>
  </si>
  <si>
    <t>Part of CO4477</t>
  </si>
  <si>
    <t>F074</t>
  </si>
  <si>
    <t>AZ State A1-QRT Form</t>
  </si>
  <si>
    <t>Arizona State Taxes Reporting Form</t>
  </si>
  <si>
    <t>Alison, Jack, Young</t>
  </si>
  <si>
    <t>F5</t>
  </si>
  <si>
    <t>AZPSPRS-18975</t>
  </si>
  <si>
    <t>AZPSPRS-18867</t>
  </si>
  <si>
    <t>AZPSPRS-21718</t>
  </si>
  <si>
    <t>F075</t>
  </si>
  <si>
    <t>Per comment in AZPSPRS-1840</t>
  </si>
  <si>
    <t>IRS 945 &amp; 945a Form</t>
  </si>
  <si>
    <t>IRS file</t>
  </si>
  <si>
    <t>Jack</t>
  </si>
  <si>
    <t>R2</t>
  </si>
  <si>
    <t>T31</t>
  </si>
  <si>
    <t>FT001</t>
  </si>
  <si>
    <t>Factor Table</t>
  </si>
  <si>
    <t>Refund Enhance Percentage</t>
  </si>
  <si>
    <t>AZPSPRS-3171</t>
  </si>
  <si>
    <t>AZPSPRS-3168</t>
  </si>
  <si>
    <t>FT002</t>
  </si>
  <si>
    <t>No longer used</t>
  </si>
  <si>
    <t>Refund Pay Schedule</t>
  </si>
  <si>
    <t>APZPSRS-3171</t>
  </si>
  <si>
    <t>FT003</t>
  </si>
  <si>
    <t>5 Year Treasury Rates</t>
  </si>
  <si>
    <t>AZPSPRS-4391</t>
  </si>
  <si>
    <t>FT004</t>
  </si>
  <si>
    <t>Plan Election Period</t>
  </si>
  <si>
    <t>AZPSPRS-2352</t>
  </si>
  <si>
    <t>AZPSPRS-2381</t>
  </si>
  <si>
    <t>Delivered as part of A3</t>
  </si>
  <si>
    <t>FT005</t>
  </si>
  <si>
    <t>Plan-Position Factor Table</t>
  </si>
  <si>
    <t>Madison</t>
  </si>
  <si>
    <t>AZPSPRS-2332</t>
  </si>
  <si>
    <t>Ver7</t>
  </si>
  <si>
    <t>Part of G3</t>
  </si>
  <si>
    <t>FT006</t>
  </si>
  <si>
    <t xml:space="preserve">Cancer Prescription List </t>
  </si>
  <si>
    <t>APZPSRS-7238</t>
  </si>
  <si>
    <t>FT007</t>
  </si>
  <si>
    <t>Dentist Contact #</t>
  </si>
  <si>
    <t>Factor table to store Dentist Office Contact Number</t>
  </si>
  <si>
    <t>FT008</t>
  </si>
  <si>
    <t>Insurance Coverage Excluded States</t>
  </si>
  <si>
    <t>Factor table to store coverage excluded States for ASRS Dental plans</t>
  </si>
  <si>
    <t>FT009</t>
  </si>
  <si>
    <t>PSPRS Subsidy Rates</t>
  </si>
  <si>
    <t>Factor table to store PSPRS Subsidy Rates</t>
  </si>
  <si>
    <t>FT010</t>
  </si>
  <si>
    <t>ASRS Subsidy Rates</t>
  </si>
  <si>
    <t>Factor table to store ASRS Subsidy Rates</t>
  </si>
  <si>
    <t>FT011</t>
  </si>
  <si>
    <t>Health Insurance QLE Timeframe</t>
  </si>
  <si>
    <t>Factor table to store the time limit to submit proof docs for various qualifying life events.</t>
  </si>
  <si>
    <t>FT012</t>
  </si>
  <si>
    <t>Subsidy Tier Hierarchy</t>
  </si>
  <si>
    <t>Used to define the tier hierarchy for subsidy calculation</t>
  </si>
  <si>
    <t>AZPSPRS-10479</t>
  </si>
  <si>
    <t>AZPSPRS-11158</t>
  </si>
  <si>
    <t>FT013</t>
  </si>
  <si>
    <t>No longer needed for the subsidy functionality</t>
  </si>
  <si>
    <t>ASRS Medical Tier Codes</t>
  </si>
  <si>
    <t>Used to map the tier code sent by employers in the enrollment file to the corresponding tier configured for ASRS Medical in V3locity</t>
  </si>
  <si>
    <t>FT014</t>
  </si>
  <si>
    <t>ASRS Dental Tier Codes</t>
  </si>
  <si>
    <t>Used to map the tier code sent by the employers in the enrollment file to the corresponding tier configured for ASRS Dental in V3locity</t>
  </si>
  <si>
    <t>FT015</t>
  </si>
  <si>
    <t>Duplicate of FT012</t>
  </si>
  <si>
    <t>Used to define the hierarchy in which the subsidy should be applied to each of the health premium deductions</t>
  </si>
  <si>
    <t>FT016</t>
  </si>
  <si>
    <t>Estimate Milestone Factor Table</t>
  </si>
  <si>
    <t>Factor table to identify the next milestone for a PSPRS, CORP or EORP Members.</t>
  </si>
  <si>
    <t>FT017</t>
  </si>
  <si>
    <t>No longer needed since we changed the hierarchy to apply subsidy always to Medical first.</t>
  </si>
  <si>
    <t>ASRS Subsidized Coverages Hierarchy</t>
  </si>
  <si>
    <t>The ASRS Subsidized Coverages Hierarchy factor table is used to determine the order in which the subsidy must be calculated per coverage type based on whether the plan is subsidized by ASRS.</t>
  </si>
  <si>
    <t>O4</t>
  </si>
  <si>
    <t>AZPSPRS-10481</t>
  </si>
  <si>
    <t>AZPSPRS-11149</t>
  </si>
  <si>
    <t>FT018</t>
  </si>
  <si>
    <t>Medicare Criteria for Subsidy Calculation</t>
  </si>
  <si>
    <t>Factor table used to determine the Medicare Status based on Members and Dependents Medicare Eligibility. In turn, the Medicare Status will help derive the Subsidy Tier needed for the Subsidy amount.</t>
  </si>
  <si>
    <t>FT019</t>
  </si>
  <si>
    <t>PSPRS COLA Rates Factor Table</t>
  </si>
  <si>
    <t>COLA Rates factor table specific for PSPRS that lists the COLA Rates by Fiscal Year, Plan, Tier and Employer SYS IDs (if applicable).</t>
  </si>
  <si>
    <t>FT020</t>
  </si>
  <si>
    <t>Payroll Type</t>
  </si>
  <si>
    <t>Factor table is used to map the payroll type with corresponding benefit accounts</t>
  </si>
  <si>
    <t>Disbursement</t>
  </si>
  <si>
    <t>Part of Sprint E2</t>
  </si>
  <si>
    <t>Delivered in Ver24.</t>
  </si>
  <si>
    <t>FT021</t>
  </si>
  <si>
    <t>Determined required for Track D functionality</t>
  </si>
  <si>
    <t>Plan Fund Bank Account Mapping Factor Table</t>
  </si>
  <si>
    <t>Factor table will be used to map the Plan &amp; Fund Group combination for any incoming / outgoing Payments to a specific PSPRS Bank Account</t>
  </si>
  <si>
    <t>Financial Report, Disbursements, GL Recon</t>
  </si>
  <si>
    <t>D5</t>
  </si>
  <si>
    <t>Vijay</t>
  </si>
  <si>
    <t>FT022</t>
  </si>
  <si>
    <t>Court Fees Rate Factor Table</t>
  </si>
  <si>
    <t>Factor table to list all applicable Court Fees Rates by Court Type required for Court Fee Invoice calculation</t>
  </si>
  <si>
    <t>Employers, Financial Report, GL</t>
  </si>
  <si>
    <t>FT023</t>
  </si>
  <si>
    <t>CO 4486</t>
  </si>
  <si>
    <t>Employer Misc Transactions Factor table</t>
  </si>
  <si>
    <t>Used to trigger validations on misc transactions created on employer account i</t>
  </si>
  <si>
    <t>Employers, Financial Reporting, GL</t>
  </si>
  <si>
    <t>VER26</t>
  </si>
  <si>
    <t>L7</t>
  </si>
  <si>
    <t>AZPSPRS-12498</t>
  </si>
  <si>
    <t>AZPSPRS-9928</t>
  </si>
  <si>
    <t>AZPSPRS-17882</t>
  </si>
  <si>
    <t>FT024</t>
  </si>
  <si>
    <t>Determined required for INT005 functionality</t>
  </si>
  <si>
    <t>BAI Code - Reason Code Mapping</t>
  </si>
  <si>
    <t>Factor table that allows to map Wellfarfo BAI Code/Reason Code combination to v3locity reason code.</t>
  </si>
  <si>
    <t>AZPSPRS-20066</t>
  </si>
  <si>
    <t>AZPSPRS-20852</t>
  </si>
  <si>
    <t>Part of INT005</t>
  </si>
  <si>
    <t>Delivered in Val3Drop2</t>
  </si>
  <si>
    <t>INT001</t>
  </si>
  <si>
    <t>Interface - Export</t>
  </si>
  <si>
    <t>V8.13</t>
  </si>
  <si>
    <t>Duplicate to Report RE001</t>
  </si>
  <si>
    <t xml:space="preserve"> Nationwide New DC members</t>
  </si>
  <si>
    <t>Create Nationwide accounts for their 3 DC 
members who will start contributing within 90 
days. Daily reports are compiled into a weekly report that is emailed to Nationwide in a secure e-mail.</t>
  </si>
  <si>
    <t>Work Report</t>
  </si>
  <si>
    <t>Daily, with weekly 
consolidated file sent 
to Nationwide</t>
  </si>
  <si>
    <t>Excel</t>
  </si>
  <si>
    <t>PAS</t>
  </si>
  <si>
    <t>Contracted 
DC plan 
administrator, 
currently 
Nationwide</t>
  </si>
  <si>
    <t>AZPSPRS-57</t>
  </si>
  <si>
    <t>INT002</t>
  </si>
  <si>
    <t>Interface - Import</t>
  </si>
  <si>
    <t>AZPSPRS-1770</t>
  </si>
  <si>
    <t>Demographic File</t>
  </si>
  <si>
    <t>Demo Import to pull in Member Demographics</t>
  </si>
  <si>
    <t>Member Enrollment</t>
  </si>
  <si>
    <t>Scheduled</t>
  </si>
  <si>
    <t>AZPSPRS-2916</t>
  </si>
  <si>
    <t>AZPSPRS-4825
AZPSPRS-4826
AZPSPRS-4827
AZPSPRS-4902
AZPSPRS-5241
AZPSPRS-4892
AZPSPRS-5244
AZPSPRS-5248
AZPSPRS-5215
AZPSPRS-5451
AZPSPRS-5518
AZPSPRS-5520
AZPSPRS-5460
AZPSPRS-5433
AZPSPRS-5622
AZPSPRS-5753
AZPSPRS-5759
AZPSPRS-6416
AZPSPRS-6033
AZPSPRS-6628
AZPSPRS-6398
AZPSPRS-8002
AZPSPRS-10406</t>
  </si>
  <si>
    <t>Ver11 / Val1</t>
  </si>
  <si>
    <t>AZPSPRS-6441
AZPSPRS-4960</t>
  </si>
  <si>
    <t>AZPSPRS-6441 - Delivered in Ver11 (Re-hire Scenarios - AZPSPRS-4825; AZPSPRS-4826, AZPSPRS-4827); (CIP Scenarios - AZPSPRS-6033)
Delivered in Val1 (initial)
Issue reported for rehire scenarios for various plans:
AZPSPRS-5241 - Ready for OS
AZPSPRS-5215 - Ready Client Test
AZPSPRS-4902 - In Development
AZPSPRS-4892 - Ready IH SA
AZPSPRS-5244 - Closed
AZPSPRS-5248 - Closed
AZPSPRS-5451 - Closed
AZPSPRS-5518 - Closed
AZPSPRS-5520 - Closed
AZPSPRS-5460 - In Development
AZPSPRS-5433 - Closed
AZPSPRS-5622 - Closed
AZPSPRS-5753 - Closed
AZPSPRS-5759 - Closed
AZPSPRS-6416 - In Development
AZPSPRS-6628 - Closed
AZPSPRS-6398 - Clarification Required
AZPSPRS-8002 - Ready Client Test
AZPSPRS-10406 - Ready Client Test</t>
  </si>
  <si>
    <t>INT003</t>
  </si>
  <si>
    <t>V.8.2</t>
  </si>
  <si>
    <t>AZPSPRS-1868</t>
  </si>
  <si>
    <t>Employer Wage &amp; Contribution</t>
  </si>
  <si>
    <t>Employers deduct contributions from their  employee checks and  send us the money. This file tells PSPRS the breakdown of how  much gets applied to  each member's  account.</t>
  </si>
  <si>
    <t>Ad-hoc, most employers submit 
once every 2 weeks</t>
  </si>
  <si>
    <t>Excel, 
CSV, 
Fixed 
Length</t>
  </si>
  <si>
    <t>Employers</t>
  </si>
  <si>
    <t>AZPSPRS-2551</t>
  </si>
  <si>
    <t>AZPSPRS-4127
AZPSPRS-4273
AZPSPRS-4473
AZPSPRS-4893
AZPSPRS-4575
AZPSPRS-5452
AZPSPRS-6062
AZPSPRS-6732
AZPSPRS-7292
AZPSPRS-7679
AZPSPRS-7382</t>
  </si>
  <si>
    <t>AZPSPRS-4572</t>
  </si>
  <si>
    <t>Delivered in Ver8 (initial)
AZPSPRS-4273 - Ready IH SA
AZPSPRS-4473 - In Development
AZPSPRS-4127 - Closed
AZPSPRS-4575 - Closed
AZPSPRS-4893 - Closed
AZPSPRS-5452 - Closed
AZPSPRS-6062 - Closed
AZPSPRS-6732 - Closed
AZPSPRS-7292 - Client Testing
AZPSPRS-7679 - Client Testing
AZPSPRS-7382 - Client Testing</t>
  </si>
  <si>
    <t>INT004</t>
  </si>
  <si>
    <t>V.8.6</t>
  </si>
  <si>
    <t>AZPSPRS-16821</t>
  </si>
  <si>
    <t>DSS Payment Request
Old name: NACHA EFT Export (replaces eBill Invoice)</t>
  </si>
  <si>
    <t>Invoices created through the PAS as sent to eBill for presentation and payment.</t>
  </si>
  <si>
    <t>CSV</t>
  </si>
  <si>
    <t>Contracted banking institution,  currently Wells 
Fargo</t>
  </si>
  <si>
    <t>D4</t>
  </si>
  <si>
    <t>AZPSPRS-17463</t>
  </si>
  <si>
    <t>AZPSPRS-17905</t>
  </si>
  <si>
    <t>AZPSPRS-20135</t>
  </si>
  <si>
    <t>Delivered in Ver28
AI: AZPSPRS-16821, In review with PSPRS-WF.
ESS Payment processing functionality needs to be ready for this.</t>
  </si>
  <si>
    <t>Exports</t>
  </si>
  <si>
    <t>Ver 28</t>
  </si>
  <si>
    <t>INT005</t>
  </si>
  <si>
    <t>V.8.5</t>
  </si>
  <si>
    <t>AZPSPRS-17162</t>
  </si>
  <si>
    <t>Wells Fargo Reconciliation File
Old name: Wells Fargo (replaces eBill Remit)</t>
  </si>
  <si>
    <t>Combines the 3 original import files into a single import:
INT005 - ESS Payment Request Remit
INT032 - Clear Check File
INT033 - ACH Recon File
Payments and returns received through the eBill website for invoices sent via the eBill Invoice Updates process.</t>
  </si>
  <si>
    <t>Wells Fargo</t>
  </si>
  <si>
    <t>AZPSPRS-19705</t>
  </si>
  <si>
    <t>AZPSRPS-20849</t>
  </si>
  <si>
    <t>AZPSPRS-22270</t>
  </si>
  <si>
    <t>Delivered in Val3Drop2
ESS Payment processing functionality needs to be ready for this.</t>
  </si>
  <si>
    <t>Imports</t>
  </si>
  <si>
    <t>INT006</t>
  </si>
  <si>
    <t>V.8.12</t>
  </si>
  <si>
    <t>Insurance Changes</t>
  </si>
  <si>
    <t>ADOA sends us changes to member insurance elections.</t>
  </si>
  <si>
    <t>file (Fixed Length Txt File)</t>
  </si>
  <si>
    <t>ADOA</t>
  </si>
  <si>
    <t>AZPSPRS-11544</t>
  </si>
  <si>
    <t>AZPSPRS-11553</t>
  </si>
  <si>
    <t>AZPSPRS-15692</t>
  </si>
  <si>
    <t>Delivered in Ver25.
Known issue (processing logic)
Failed in VerDev - Ver22
6/2/2023 Updated target delivery date to Ver21 from UAT1.</t>
  </si>
  <si>
    <t>INT007</t>
  </si>
  <si>
    <t>Interface - Web</t>
  </si>
  <si>
    <t>Per 8/25/2023 comment in AZPSPRS-1840, this is no longer required.</t>
  </si>
  <si>
    <t>AZPSPRS-12368</t>
  </si>
  <si>
    <t>On Hold by PSPRS</t>
  </si>
  <si>
    <t>Third Party Investment Service Interface</t>
  </si>
  <si>
    <t>Interface with third party investment service providers</t>
  </si>
  <si>
    <t>Real-Time</t>
  </si>
  <si>
    <t>Per 8/25/2023 comment in AZPSPRS-1840, this is no longer required.
However, PSPRS would like to substitute this with pay stubs. Need to review.
Requested template in AI: AZPSPRS-12368</t>
  </si>
  <si>
    <t>INT008</t>
  </si>
  <si>
    <t>V.8.4</t>
  </si>
  <si>
    <t xml:space="preserve">LifeStatus360 - Death Index </t>
  </si>
  <si>
    <t xml:space="preserve">File created to upload to Death Index website 
to find members that have passed away 
and should have their records updated. </t>
  </si>
  <si>
    <t>Deals with Pension accounts, updates component of Work, Death</t>
  </si>
  <si>
    <t>Text CSV</t>
  </si>
  <si>
    <t>External Web Portal</t>
  </si>
  <si>
    <t>AZPSPRS-9265</t>
  </si>
  <si>
    <t>AZPSPRS-9498</t>
  </si>
  <si>
    <t>AZPSPRS-11695</t>
  </si>
  <si>
    <t>Delivered in Ver17</t>
  </si>
  <si>
    <t>INT009</t>
  </si>
  <si>
    <t>This is duplicate of INT013</t>
  </si>
  <si>
    <t>Retiree Actuarial Interface - Export
(Duplicate of INT013 - Benefits)</t>
  </si>
  <si>
    <t>Actuarial Interface - Export for year end valuations</t>
  </si>
  <si>
    <t>Year End Valuation</t>
  </si>
  <si>
    <t>Ad-Hoc</t>
  </si>
  <si>
    <t xml:space="preserve">E.g: .PDF or .XLSX or .CSV </t>
  </si>
  <si>
    <t>Q2</t>
  </si>
  <si>
    <t>mapped from UAT1 to Ver28.</t>
  </si>
  <si>
    <t>INT010</t>
  </si>
  <si>
    <t>V.8.3</t>
  </si>
  <si>
    <t xml:space="preserve">Actuary Files: Active
old name: Actuary Files: Activities PS
(combined into one Active File)
- Actuary Files: Activities PS
- Actuary Files: Activities CORP
- Actuary Files: Activities EORP
</t>
  </si>
  <si>
    <t>Lists of member data so the actuary can 
calculate employer rates and make 
actuarial assumptions.</t>
  </si>
  <si>
    <t>Yearly</t>
  </si>
  <si>
    <t>Foster and Foster 
(actuary)</t>
  </si>
  <si>
    <t>Q0</t>
  </si>
  <si>
    <t>AZPSPRS-6038</t>
  </si>
  <si>
    <t>Ver 11</t>
  </si>
  <si>
    <t>Delivered with Ver11</t>
  </si>
  <si>
    <t>INT011</t>
  </si>
  <si>
    <t>Combined into single Active Export File</t>
  </si>
  <si>
    <t>Actuary Files: Activities CORP
(combined into one Active File)</t>
  </si>
  <si>
    <t>INT012</t>
  </si>
  <si>
    <t>Actuary Files: Activities EORP
(combined into one Active File)</t>
  </si>
  <si>
    <t>INT013</t>
  </si>
  <si>
    <t>Actuary Files: Benefits</t>
  </si>
  <si>
    <t>AZPSPRS-19822</t>
  </si>
  <si>
    <t>AZPSPRS-21529</t>
  </si>
  <si>
    <t>AZPSPRS-22948</t>
  </si>
  <si>
    <t>Delivered in Aug2024</t>
  </si>
  <si>
    <t>INT014</t>
  </si>
  <si>
    <t>(INT014 is combined into INT013)</t>
  </si>
  <si>
    <t>Actuary Files: Benefits CORP
(INT014 is combined into INT013)</t>
  </si>
  <si>
    <t>INT015</t>
  </si>
  <si>
    <t>Actuary Files: Benefits EORP
(INT015 is combined into INT013)</t>
  </si>
  <si>
    <t>INT016</t>
  </si>
  <si>
    <t>Actuary Files: Death Report</t>
  </si>
  <si>
    <t>AZPSPRS-19823</t>
  </si>
  <si>
    <t>AZPSPRS-20140</t>
  </si>
  <si>
    <t>Ready to deliver in Aug 2024</t>
  </si>
  <si>
    <t>INT017</t>
  </si>
  <si>
    <t>Actuary Files: DROP Participants</t>
  </si>
  <si>
    <t>AZPSPRS-19824</t>
  </si>
  <si>
    <t>AZPSPRS-20139</t>
  </si>
  <si>
    <t>AZPSPRS-21914</t>
  </si>
  <si>
    <t>Delivered in Val3Drop1
mapped from UAT1 to Ver28.</t>
  </si>
  <si>
    <t>INT018</t>
  </si>
  <si>
    <t>Actuary Files: Multiple Accounts</t>
  </si>
  <si>
    <t>Q1</t>
  </si>
  <si>
    <t>AZPSPRS-7344</t>
  </si>
  <si>
    <t>AZPSPRS-7577</t>
  </si>
  <si>
    <t>AZPSPRS-8319</t>
  </si>
  <si>
    <t>INT019</t>
  </si>
  <si>
    <t>Actuary Files: Refunds</t>
  </si>
  <si>
    <t>AZPSPRS-19825</t>
  </si>
  <si>
    <t>AZPSPRS-20799</t>
  </si>
  <si>
    <t>AZPSPRS-22271</t>
  </si>
  <si>
    <t>INT020</t>
  </si>
  <si>
    <t>Actuary Files: Tier 3 DC</t>
  </si>
  <si>
    <t>AZPSPRS-7343</t>
  </si>
  <si>
    <t>AZPSPRS-7576</t>
  </si>
  <si>
    <t>AZPSPRS-8318</t>
  </si>
  <si>
    <t>INT021</t>
  </si>
  <si>
    <t>Actuary Files: Vested
old name: Actuary Files: Vested PS
(combined into one Vested File)
- Actuary Files: Vested PS
- Actuary Files: Vested CORP
- Actuary Files: Vested EORP</t>
  </si>
  <si>
    <t>AZPSPRS-6039</t>
  </si>
  <si>
    <t>INT022</t>
  </si>
  <si>
    <t>Combined into single Vested Export File</t>
  </si>
  <si>
    <t>Actuary Files: Vested CORP
(combined into one Vested File)</t>
  </si>
  <si>
    <t>INT023</t>
  </si>
  <si>
    <t xml:space="preserve">Actuary Files: Vested EORP
(combined into one Vested File)
</t>
  </si>
  <si>
    <t>INT024</t>
  </si>
  <si>
    <t>Detremined not required per 2/20/2024 comment in AZPSPRS-18484</t>
  </si>
  <si>
    <t>Actuary Files: MOE - PS (PS &amp; EORP same spreadsheet different tabs)</t>
  </si>
  <si>
    <t>INT025
(on Hold)</t>
  </si>
  <si>
    <t>Actuary Files: MOE - EORP (PS &amp; EORP same spreadsheet different tabs)</t>
  </si>
  <si>
    <t>Per AZPSPRS-18484, deferrred for now. Requires review with steering committee.
mapped from UAT1 to Ver28.</t>
  </si>
  <si>
    <t>INT026</t>
  </si>
  <si>
    <t>V.8.1</t>
  </si>
  <si>
    <t>General Ledger Export to GP</t>
  </si>
  <si>
    <t>GP is the book of record for GL, so all PAS general ledger transactions that happened need to be 
transferred to GP.
Note: This is a product export.</t>
  </si>
  <si>
    <t>Nightly</t>
  </si>
  <si>
    <t>Dynamics GP</t>
  </si>
  <si>
    <t>E0, E1, E4</t>
  </si>
  <si>
    <t>AZPSPRS-20564</t>
  </si>
  <si>
    <t>AZPSPRS-23092</t>
  </si>
  <si>
    <t>Delivered in Aug2024
Re-mapped to Ver29.
mapped from VST to Ver27.</t>
  </si>
  <si>
    <t>INT027</t>
  </si>
  <si>
    <t>V.8.7</t>
  </si>
  <si>
    <t>AZPSPRS-17163</t>
  </si>
  <si>
    <t>Payment Manager ACH File Export
Old name: ACH</t>
  </si>
  <si>
    <t>Payroll EFT Transactions sent to Wells Fargo</t>
  </si>
  <si>
    <t>Weekly</t>
  </si>
  <si>
    <t>E2</t>
  </si>
  <si>
    <t>AZPSPRS-18177</t>
  </si>
  <si>
    <t>AZPSPRS-20156</t>
  </si>
  <si>
    <t>AZPSPRS-21886</t>
  </si>
  <si>
    <t>Delivered in Val3Drop1
mapped from VST to Ver27.</t>
  </si>
  <si>
    <t>INT028</t>
  </si>
  <si>
    <t>V.8.11</t>
  </si>
  <si>
    <t>IRS 1099 FIRE</t>
  </si>
  <si>
    <t>Transmission to the IRS to let them know how 
much was withheld in taxes</t>
  </si>
  <si>
    <t>File (Fixed Length txt file)</t>
  </si>
  <si>
    <t>IRS Website</t>
  </si>
  <si>
    <t>AZPSPRS-19353</t>
  </si>
  <si>
    <t>Delivered in Ver26
product export</t>
  </si>
  <si>
    <t>INT029</t>
  </si>
  <si>
    <t>V.8.8</t>
  </si>
  <si>
    <t>Not required as per AZPSPRS-13510</t>
  </si>
  <si>
    <t>Positive Pay File</t>
  </si>
  <si>
    <t>Transmission to Wells Fargo for check payments</t>
  </si>
  <si>
    <t>Monthly, Weekly, Bi-weekly, Ad-hoc (Special Runs)</t>
  </si>
  <si>
    <t>File (Fixed Length txt 
file)</t>
  </si>
  <si>
    <t>contracted Print Vendor,  currently AlphaGraphics</t>
  </si>
  <si>
    <t>INT030</t>
  </si>
  <si>
    <t>V.8.10</t>
  </si>
  <si>
    <t>AZPSPRS-17164</t>
  </si>
  <si>
    <t>Check Print file</t>
  </si>
  <si>
    <t>Transmission file to Wells Fargo for printing and mailing checks</t>
  </si>
  <si>
    <t>Manual Upload</t>
  </si>
  <si>
    <t>AZPSPRS-18252</t>
  </si>
  <si>
    <t>AZPSPRS-20158</t>
  </si>
  <si>
    <t>AZPSPRS-21887</t>
  </si>
  <si>
    <t>INT031</t>
  </si>
  <si>
    <t>V.8.14</t>
  </si>
  <si>
    <t>INT031 is combined into INT027.</t>
  </si>
  <si>
    <t>Child Support Payment File</t>
  </si>
  <si>
    <t>Child support payment that will be issued through ACH Clearing House.</t>
  </si>
  <si>
    <t>Fixed Length Text File</t>
  </si>
  <si>
    <t>Contracted 
banking 
institution, 
currently Wells 
Fargo</t>
  </si>
  <si>
    <t>1/11/2024 - INT031 is combined into INT027. This will not be required.
mapped from VST to Ver27.</t>
  </si>
  <si>
    <t>INT032</t>
  </si>
  <si>
    <t>INT032 is combined into a single reconciliation file INT005.</t>
  </si>
  <si>
    <t>AZPSPRS-17165</t>
  </si>
  <si>
    <t>Clear Check File</t>
  </si>
  <si>
    <t>System to determine if check has cleared for payment</t>
  </si>
  <si>
    <t>Ver23</t>
  </si>
  <si>
    <t>TBD - at least monthly, or bi-weekly based on payment type) - need conversations could be daily</t>
  </si>
  <si>
    <t>PAS (Future State)</t>
  </si>
  <si>
    <t>In Review with PSPRS-WF
Requested template in AI: AZPSPRS-12458</t>
  </si>
  <si>
    <t>INT033</t>
  </si>
  <si>
    <t>INT033 is combined into a single reconciliation file INT005.</t>
  </si>
  <si>
    <t>AZPSPRS-17166</t>
  </si>
  <si>
    <t>ACH Recon File</t>
  </si>
  <si>
    <t>System to determine if ACH has been rejected</t>
  </si>
  <si>
    <t>INT034</t>
  </si>
  <si>
    <t>V.8.9</t>
  </si>
  <si>
    <t>Removed as per 1/19/2024 comment in AZPSPRS-18052.</t>
  </si>
  <si>
    <t>1099 Print File</t>
  </si>
  <si>
    <t>File given to AlpaGraphics to print, stuff, and mail the 1099s</t>
  </si>
  <si>
    <t>Annually</t>
  </si>
  <si>
    <t>PDF</t>
  </si>
  <si>
    <t>Mapped from Val3 to Ver26.</t>
  </si>
  <si>
    <t>INT035</t>
  </si>
  <si>
    <t xml:space="preserve">Actuarial export file for ADOA employers
Old Name: Active and Vested Member Actuarial export file for ADOA </t>
  </si>
  <si>
    <t>(Same as FC Q0) with SSN and Specific employers (i.e. 5000,5001, 0007)
This is same layout as actuarial report (adding a column with SSN for ADOA employers) 
Actives, Vested (only new Term members), Benefits (only new retirees)</t>
  </si>
  <si>
    <t>Annual / Ad Hoc
Quarterly</t>
  </si>
  <si>
    <t>AZPSPRS-19826</t>
  </si>
  <si>
    <t>AZPSPRS-21522</t>
  </si>
  <si>
    <t>AZPSPRS-22949</t>
  </si>
  <si>
    <t>Delivered in Aug2024
mapped from UAT1 to Ver28.
Per 10/6/2022 comment/attachment in AZPSPRS-1840:
Would need to confirm with PSPRS IT what is being pulled currently
ASK: MSD how often they pull and send the report, I am assuming year end
Need SSN;
Only for some specific employers;</t>
  </si>
  <si>
    <t>INT036</t>
  </si>
  <si>
    <t>As per 3/2/2023 comment in AZPSPRS-1840</t>
  </si>
  <si>
    <t>834 EDI Enrollment File</t>
  </si>
  <si>
    <t>Annual/monthly enrollment and change file for ASRS insurance program</t>
  </si>
  <si>
    <t>AZPSPRS-18643</t>
  </si>
  <si>
    <t>AZPSPRS-20149</t>
  </si>
  <si>
    <t>AZPSPRS-21796</t>
  </si>
  <si>
    <t>Delivered in Val3Drop1
6/2/2023 Updated target delivery date to Ver25 from UAT1.</t>
  </si>
  <si>
    <t>INT037</t>
  </si>
  <si>
    <t>PSPRS COLA Rates Factor Table Import</t>
  </si>
  <si>
    <t>Import to validate and add multiple row data into the COLA Rates factor table.</t>
  </si>
  <si>
    <t>AZPSPRS-14671</t>
  </si>
  <si>
    <t>AZPSPRS-14897</t>
  </si>
  <si>
    <t>Delivered in Ver22</t>
  </si>
  <si>
    <t>INT038</t>
  </si>
  <si>
    <t>Misc Transaction Import</t>
  </si>
  <si>
    <t>Create Misc Transactions under the employer</t>
  </si>
  <si>
    <t>VER25</t>
  </si>
  <si>
    <t>AZPSPRS-15941</t>
  </si>
  <si>
    <t>AZPSPRS-16493</t>
  </si>
  <si>
    <t>AZPSPRS-17583</t>
  </si>
  <si>
    <t>INT039</t>
  </si>
  <si>
    <t>AZPSPRS-17911</t>
  </si>
  <si>
    <t>Tax Report Details Export</t>
  </si>
  <si>
    <t>Report to extract all the 1099R Detail records based on the Tax Report ID and is used by PSPRS to reconcile the 1099R details prior to sending the print file to 3rd party vendor. This will be an excel report</t>
  </si>
  <si>
    <t>AZPSPRS-18393</t>
  </si>
  <si>
    <t>AZPSPRS-18394</t>
  </si>
  <si>
    <t>AZPSPRS-20162</t>
  </si>
  <si>
    <t>Delivered in Ver28
Old name: 1099-R Details Export</t>
  </si>
  <si>
    <t>INT040</t>
  </si>
  <si>
    <t>TIN Match Export</t>
  </si>
  <si>
    <t>Publication 2108-A (rev. 01-2020) (irs.gov)
SEC. 11. BULK TIN MATCHING FILE FORMATS
1. Bulk TIN Matching requests must be prepared by the user in a .txt file format as follows:
TIN TYPE; TIN NUMBER; NAME; ACCOUNT NUMBER (OPTIONAL)
c) TIN TYPE – means a one digit number where
“1” represents and Employer Identification Number (EIN),
“2” represents a Social Security Number (SSN) and,
“3” represents an unknown TIN type.
d) TIN Number is the 9 - digit SSN or EIN for the taxpayer.
e) TIN Name is the taxpayer’s full name or business name.
Note - Users should omit any special characters that are part of the business name with the exception of hyphens (-) and ampersands (&amp;). Enter a minimum of 1 and a maximum of 40 alphanumeric characters.
f) Account Number - is an optional field that may contain payor provided information such as a bank 
account number. Enter a maximum of 20 alphanumeric characters.
2. Bulk TIN Matching files may contain up to 100,000 name/TIN combinations.</t>
  </si>
  <si>
    <t xml:space="preserve">Monthly - Batch with Pension Payroll
also Ad Hoc
</t>
  </si>
  <si>
    <t>AZPSPRS-18699</t>
  </si>
  <si>
    <t>AZPSPRS-18700</t>
  </si>
  <si>
    <t>AZPSPRS-22952</t>
  </si>
  <si>
    <t>Delivered in Aug2024
Changed from report (RE047) to export (INT040).
mapped from UAT2 to Ver29.</t>
  </si>
  <si>
    <t>INT041
(on hold)</t>
  </si>
  <si>
    <t>Requested by PSPRS per 2/16/2024 comment in AZPSPRS-18484</t>
  </si>
  <si>
    <t>AZPSPRS-18484</t>
  </si>
  <si>
    <t>Actuary Files: Cancer Insurance</t>
  </si>
  <si>
    <t>Actuarial export for cancer insurance data</t>
  </si>
  <si>
    <t>3/15/2024 - PSPRS asked to hold off on this.
As discussed with PSPRS team - this can be a query which codev team will be able to do. This request is dynamic and changes almost every year, so we do not know exactly what needs to be pulled at this time.</t>
  </si>
  <si>
    <t>JF001</t>
  </si>
  <si>
    <t>Jobflow</t>
  </si>
  <si>
    <t>This is no longer requirted. Separate JFs are identified for various payrolls (JF002 - JF005).</t>
  </si>
  <si>
    <t>Post Payroll Process</t>
  </si>
  <si>
    <t>Job Flow to tie the required artifacts to the Create Payments batch.</t>
  </si>
  <si>
    <t>JF002</t>
  </si>
  <si>
    <t>Refund Payroll Job Flow</t>
  </si>
  <si>
    <t>AZPSPRS-21989</t>
  </si>
  <si>
    <t>AZPSPRS-20387</t>
  </si>
  <si>
    <t>AZPSPRS-22944</t>
  </si>
  <si>
    <t>JF003</t>
  </si>
  <si>
    <t>Pension Payroll Job Flow</t>
  </si>
  <si>
    <t>AZPSPRS-21991</t>
  </si>
  <si>
    <t>AZPSPRS-20388</t>
  </si>
  <si>
    <t>AZPSPRS-22945</t>
  </si>
  <si>
    <t>Ready to deliver in Aug2024</t>
  </si>
  <si>
    <t>JF004</t>
  </si>
  <si>
    <t>SCP Transfer Out Payroll Job Flow</t>
  </si>
  <si>
    <t>AZPSPRS-21992</t>
  </si>
  <si>
    <t>AZPSPRS-20389</t>
  </si>
  <si>
    <t>AZPSPRS-22946</t>
  </si>
  <si>
    <t>JF005</t>
  </si>
  <si>
    <t>CIP Claims Payroll Job Flow</t>
  </si>
  <si>
    <t>AZPSPRS-21993</t>
  </si>
  <si>
    <t>AZPSPRS-20390</t>
  </si>
  <si>
    <t>AZPSPRS-22947</t>
  </si>
  <si>
    <t>P001</t>
  </si>
  <si>
    <t>Packet</t>
  </si>
  <si>
    <t>CORP Retirement</t>
  </si>
  <si>
    <t>Retirement application for CORP sent out under estimate</t>
  </si>
  <si>
    <t>F019, F025,F031,  DL059, F050, F058, F059, F048, DL066, F034</t>
  </si>
  <si>
    <t>Y</t>
  </si>
  <si>
    <t>P002</t>
  </si>
  <si>
    <t>PSPRS Retirement</t>
  </si>
  <si>
    <t>Retirement application for PSPRS sent out under estimate</t>
  </si>
  <si>
    <t>F019, F024,F032,  DL059, F050, F058, F059, F048, DL066, F034</t>
  </si>
  <si>
    <t>P003</t>
  </si>
  <si>
    <t>EORP Retirement</t>
  </si>
  <si>
    <t>Retirement application for EORP sent out under estimate</t>
  </si>
  <si>
    <t>F019, F065, F061,  DL059, F050, F058, F059, F048, DL066, F034</t>
  </si>
  <si>
    <t>P004</t>
  </si>
  <si>
    <t>DROP Entry</t>
  </si>
  <si>
    <t>Retirement application for DROP entry sent out under estimate</t>
  </si>
  <si>
    <t>F019, F024, F032, F050, F048, DL066, DL074, F033</t>
  </si>
  <si>
    <t>P005</t>
  </si>
  <si>
    <t>DROP Exit</t>
  </si>
  <si>
    <t>Retirement application for DROP Exit sent out under DROP</t>
  </si>
  <si>
    <t>F024, DL059, F050, F058, F059, F048, DL07, F034</t>
  </si>
  <si>
    <t>P006</t>
  </si>
  <si>
    <t>EORP Disability</t>
  </si>
  <si>
    <t>Retirement application for Disability under estimates application for EORP plan</t>
  </si>
  <si>
    <t>F019, F067, DL019,  DL059, F050, F058, F059, F048, F034</t>
  </si>
  <si>
    <t>P007</t>
  </si>
  <si>
    <t>PSPRS Disability</t>
  </si>
  <si>
    <t>Retirement application for Disability under estimates application for PSPRS plan</t>
  </si>
  <si>
    <t>F019, F041, F037,  DL059, F050, F058, F059, F048, F034</t>
  </si>
  <si>
    <t>P008</t>
  </si>
  <si>
    <t>CORP Disability</t>
  </si>
  <si>
    <t>Retirement application for Disability under estimates application for CORP plan</t>
  </si>
  <si>
    <t>F019, F042, F037,  DL059, F050, F058, F059, F048, F034</t>
  </si>
  <si>
    <t>P009</t>
  </si>
  <si>
    <t>Death Application CORP</t>
  </si>
  <si>
    <t>Death application for Active, Post, and Survivor Death for CORP plan</t>
  </si>
  <si>
    <t>F051, F052, DL059, F050, F058, F059, F034</t>
  </si>
  <si>
    <t>P010</t>
  </si>
  <si>
    <t>Death Application EORP</t>
  </si>
  <si>
    <t>Death application for  Active, Post, and Survivor Death for EORP plan</t>
  </si>
  <si>
    <t>P011</t>
  </si>
  <si>
    <t>Death Application PSPRS</t>
  </si>
  <si>
    <t>Death application for  Active, Post, and Survivor PSPRS plan</t>
  </si>
  <si>
    <t>P012</t>
  </si>
  <si>
    <t>Deferred Annuity Application CORP</t>
  </si>
  <si>
    <t>Retirement application for Deferred Annuity under estimates application for CORP plan</t>
  </si>
  <si>
    <t>F023, F058, F059, F034</t>
  </si>
  <si>
    <t>P013</t>
  </si>
  <si>
    <t>Deferred Annuity Application PSPRS</t>
  </si>
  <si>
    <t>Retirement application for Deferred Annuity under estimates application for PSPRS plan</t>
  </si>
  <si>
    <t>P014</t>
  </si>
  <si>
    <t>Refund Application</t>
  </si>
  <si>
    <t>Refund application</t>
  </si>
  <si>
    <t>AZPSPRS-3654</t>
  </si>
  <si>
    <t>AZPSPRS-21745</t>
  </si>
  <si>
    <t>F057
F018
F049</t>
  </si>
  <si>
    <t>P015</t>
  </si>
  <si>
    <t>Reverse DROP Application</t>
  </si>
  <si>
    <t>Reverse DROP application packet under Estimates application for CORP members</t>
  </si>
  <si>
    <t>F019
F025
F031
DL059
F050
F058
F059
F048
DL066
DL084
F033
F034</t>
  </si>
  <si>
    <t>P016</t>
  </si>
  <si>
    <t>PDA Contract packet</t>
  </si>
  <si>
    <t>Q001</t>
  </si>
  <si>
    <t>Query</t>
  </si>
  <si>
    <t>Master Prescription Pick List</t>
  </si>
  <si>
    <t>AZPSPRS-8067</t>
  </si>
  <si>
    <t>Delivered with Ver16</t>
  </si>
  <si>
    <t>Q002</t>
  </si>
  <si>
    <t>Member Pharmacy List</t>
  </si>
  <si>
    <t>AZPSPRS-7240</t>
  </si>
  <si>
    <t>Delivered as part of Ver13.</t>
  </si>
  <si>
    <t>Q003</t>
  </si>
  <si>
    <t xml:space="preserve">As per AZPSPRS-22577, this is no longer required. </t>
  </si>
  <si>
    <t>AZPSPRS-13471</t>
  </si>
  <si>
    <t>Insurance Changes from Last Pay Period</t>
  </si>
  <si>
    <t>On hold. Pending PSPRS decision</t>
  </si>
  <si>
    <t>E1, E2</t>
  </si>
  <si>
    <t xml:space="preserve">TBD </t>
  </si>
  <si>
    <t>Currently on hold until PSPRS determines the need for this query.
This is an ad-hoc query that PSPRS needed. Not sure if they still need it since we have incorporated lot of these details into other Disbursements Reports. Oswaldo to follow up with PSPRS via an Action Item.</t>
  </si>
  <si>
    <t>Q004</t>
  </si>
  <si>
    <t>Insurance more than Premium</t>
  </si>
  <si>
    <t>Q006</t>
  </si>
  <si>
    <t>19-24</t>
  </si>
  <si>
    <t xml:space="preserve">DROP Post-Disbursement Detail </t>
  </si>
  <si>
    <t>On hold. Pending PSPRS decision
If we keep: filter by Drop or no Drop, Reverse Drop
Filter by plan
want capability to pull report if needed, do not need the report as it is not used currently by any team
"We like it but never use it" come back to this for conversation</t>
  </si>
  <si>
    <t>John Moorman</t>
  </si>
  <si>
    <t xml:space="preserve">Monthly - Batch with Pension Payroll
</t>
  </si>
  <si>
    <t>E2, E3</t>
  </si>
  <si>
    <t xml:space="preserve">mapped from UAT2 to Ver29.
10/5/2023 - Changed artifact type from Report RE017 to Query Q006.
Per 9/22/2023 comments in AZPSPRS-13471:
Query Requested- information requested as needed for reference.
Report not needed.
7/29 - As per AZPSPRS-22577, this is still required. </t>
  </si>
  <si>
    <t>Q007</t>
  </si>
  <si>
    <t>Disability Switch Query</t>
  </si>
  <si>
    <t>Query to identify members who switched from Normal/Early/DROP to disabilty and had payments issued under those applications</t>
  </si>
  <si>
    <t>AZPSPRS-18075</t>
  </si>
  <si>
    <t>AZPSPRS-18332</t>
  </si>
  <si>
    <t>AZPSPRS-21224</t>
  </si>
  <si>
    <t>Q008</t>
  </si>
  <si>
    <t>Required for Member Invoice viewer spec</t>
  </si>
  <si>
    <t>SCP Invoice Viewer query</t>
  </si>
  <si>
    <t>Invoice Viewer Query that provides SCP Invoices data as per user defined parameters</t>
  </si>
  <si>
    <t>Finance/Accounting</t>
  </si>
  <si>
    <t>AZPSPRS-19845</t>
  </si>
  <si>
    <t>AZPSPRS-20593</t>
  </si>
  <si>
    <t>AZPSPRS-21795</t>
  </si>
  <si>
    <t>Q009</t>
  </si>
  <si>
    <t>Overpayments Invoice Viewer query</t>
  </si>
  <si>
    <t>Invoice Viewer Query that provides Overpayments Invoices data as per user defined parameters</t>
  </si>
  <si>
    <t>AZPSPRS-19846</t>
  </si>
  <si>
    <t>AZPSPRS-20458</t>
  </si>
  <si>
    <t>AZPSPRS-21884</t>
  </si>
  <si>
    <t>RE001</t>
  </si>
  <si>
    <t xml:space="preserve">Nationwide Census 
</t>
  </si>
  <si>
    <t>Nationwide census sends new demographic information for new DC member to inform nationwide to inform them that they will start receiving contribution from new members
Daily or Weekly cadence for report</t>
  </si>
  <si>
    <t>Work report, Contribution file upload</t>
  </si>
  <si>
    <t xml:space="preserve">Batch - weekly
also Ad Hoc
</t>
  </si>
  <si>
    <t>B1</t>
  </si>
  <si>
    <t>AZPSPRS-2430</t>
  </si>
  <si>
    <t>AZPSPRS-4687
AZPSPRS-3651
AZPSPRS-3615
AZPSPRS-5494
AZPSPRS-5738
AZPSPRS-9606</t>
  </si>
  <si>
    <t>AZPSPRS-4958
AZPSPRS-3484</t>
  </si>
  <si>
    <t>Delivered in Val1
Delivered in Ver6 (initial)
AZPSPRS-4687, AZPSPRS-3651 - these are the JIRA tickets related to Nationwide Census Report (this was the report we delivered to PSPRS during a previous Artifact cycle)
AZPSPRS-3651 - Closed
AZPSPRS-3615 - Closed
AZPSPRS-4687 - Closed
AZPSPRS-5494 - Client Testing
AZPSPRS-5738 - Closed
APPSPRS-9606 - Closed</t>
  </si>
  <si>
    <t>RE002</t>
  </si>
  <si>
    <t>AZPSPRS-1858</t>
  </si>
  <si>
    <t>Members with No Contributions Report</t>
  </si>
  <si>
    <t>Enrolled Members without Contributions being reported</t>
  </si>
  <si>
    <t>AZPSPRS-2672</t>
  </si>
  <si>
    <t>AZPSPRS-6711
AZPSPRS-6710</t>
  </si>
  <si>
    <t>AZPSPRS-6439</t>
  </si>
  <si>
    <t>Delivered in Ver11
AZPSPRS-6711 - Pending Dependency
AZPSPRS-6710 - Ready Client Test</t>
  </si>
  <si>
    <t>RE003</t>
  </si>
  <si>
    <t>Per 9/22/2023 comments in AZPSPRS-13471</t>
  </si>
  <si>
    <t>PreRefundReport</t>
  </si>
  <si>
    <t xml:space="preserve">This is after member service team completes the refund application, we have detail for payroll cycle run, we send to accounting before they start refund payroll cycle </t>
  </si>
  <si>
    <t xml:space="preserve">Batch - every two weeks (Refund cycle) 
also Ad Hoc
</t>
  </si>
  <si>
    <t>Please refer to RE097. This may not be required. Need to review.</t>
  </si>
  <si>
    <t>RE004</t>
  </si>
  <si>
    <t>PSPRS to use V3locity Report</t>
  </si>
  <si>
    <t>ACH &amp; Checks Report</t>
  </si>
  <si>
    <t>Ach #, payee and net amount, by plan
Check #, payee and net amount, by plan</t>
  </si>
  <si>
    <t xml:space="preserve">prior name: ACH Report
Per 10/6/2022 comment in AZPRSPRS-1840:
Need an additional report (same report but for cancer insurance claim) </t>
  </si>
  <si>
    <t>RE005</t>
  </si>
  <si>
    <t>RE004 and RE005 are combined into a single report RE004.</t>
  </si>
  <si>
    <t>211217 Checks Reports</t>
  </si>
  <si>
    <t>Check #, payee and net amount, by plan</t>
  </si>
  <si>
    <t xml:space="preserve">Per 10/6/2022 comment in AZPRSPRS-1840:
Need an additional report (same report but for cancer insurance claim) </t>
  </si>
  <si>
    <t>RE006</t>
  </si>
  <si>
    <t>Refunds Detail &amp; Summary Report</t>
  </si>
  <si>
    <t>10/20/2023: RE006 and RE007 combined into single report.
Detail by plan: same as summary plus member id, name, pay date, check/ach #, payment type RO (rollover, DD direct deposit, CK (check)  Total by plan and batch</t>
  </si>
  <si>
    <t>AZPSPRS-14974</t>
  </si>
  <si>
    <t>AZPSPRS-14975</t>
  </si>
  <si>
    <t>AZPSPRS-21104</t>
  </si>
  <si>
    <t xml:space="preserve">Delivered in Ver29
10/20/2023: RE006 and RE007 combined into single report.
prior name: 211217 Refunds Detail Report
Per 10/6/2022 comment in AZPRSPRS-1840:
Need an additional report (same report but for cancer insurance claim) </t>
  </si>
  <si>
    <t>Reports</t>
  </si>
  <si>
    <t>RE007</t>
  </si>
  <si>
    <t>Per 10/20/2023 comment in AZPSPRS-15405, RE006 and RE007 combined into single report</t>
  </si>
  <si>
    <t>211217 Refunds GL Summary</t>
  </si>
  <si>
    <t xml:space="preserve">report to include Refunds Type ID/ PLAN, Gross, federal tax, state tax, and net. </t>
  </si>
  <si>
    <t>E4</t>
  </si>
  <si>
    <t>RE008</t>
  </si>
  <si>
    <t>RE006 and RE008 are combined into a single report RE006.</t>
  </si>
  <si>
    <t>211217 Refunds Summary Report</t>
  </si>
  <si>
    <t>1 plan per page: ER ID  &amp; ER name,  Gross, Fed, State, Net Amount</t>
  </si>
  <si>
    <t>RE009</t>
  </si>
  <si>
    <t>PDA STATUS</t>
  </si>
  <si>
    <t xml:space="preserve">Provides status of where members are in their PDA transactions
</t>
  </si>
  <si>
    <t>R1</t>
  </si>
  <si>
    <t xml:space="preserve">Ad Hoc
</t>
  </si>
  <si>
    <t>Follow up w LaDawn</t>
  </si>
  <si>
    <t>SCP31</t>
  </si>
  <si>
    <t>Ok to move to Rollout 2 per 3/10/2023 comment in AZPSPRS-1840.
Previously mapped to M4.</t>
  </si>
  <si>
    <t>RE010</t>
  </si>
  <si>
    <t>Not needed per Tara on AZPSPRS-9580 on 3/8/2023</t>
  </si>
  <si>
    <t>Pension Apps Pending Approval</t>
  </si>
  <si>
    <t>A report to pull all Pension Applications Pending Supervisor Approval</t>
  </si>
  <si>
    <t xml:space="preserve">E.g.: .PDF or .XLSX or .CSV </t>
  </si>
  <si>
    <t>AZPSPRS-9580</t>
  </si>
  <si>
    <t>TBD should be discussed in workflow may not need to meet if we provide basic requirements for this report</t>
  </si>
  <si>
    <t>Re-confirmed removed by Damon in AZPSPRS-1840 on 3/24/2023.</t>
  </si>
  <si>
    <t>RE011</t>
  </si>
  <si>
    <t>36-38</t>
  </si>
  <si>
    <t>Insurance Listing by Totals</t>
  </si>
  <si>
    <t>11/3/2023 - VP - The Insurance Subsidy column to determine the subsidy by GL Plan will be configured as part of GL sprint.
sent to benefits every month during pension payroll from finance.  I believe Alison generates them and emails them to us.  We then stuff them with the checks and mail them to the “vendors” 
In new system, allow option to select all or CO, PO, or PS
This is a listing of all premiums paid to vendors</t>
  </si>
  <si>
    <t>Tara
Add Jennifer to all Meetings for this</t>
  </si>
  <si>
    <t>Monthly - Batch with Pension Payroll
Vendor should be able to pull Ad Hoc</t>
  </si>
  <si>
    <t>E3, E4</t>
  </si>
  <si>
    <t>AZPSPRS-15309</t>
  </si>
  <si>
    <t>AZPSPRS-15310</t>
  </si>
  <si>
    <t>RPT#1</t>
  </si>
  <si>
    <t>AZPSPRS-20954</t>
  </si>
  <si>
    <t>Delivered in Ver29
mapped from VST to Ver27.</t>
  </si>
  <si>
    <t>RE012</t>
  </si>
  <si>
    <t>11-18.</t>
  </si>
  <si>
    <t>Replaced by RE039 and RE041</t>
  </si>
  <si>
    <t>AZPSPRS-8155</t>
  </si>
  <si>
    <t>BILL CO FOR ASRS, BILL CO FOR PS , BILL EO FOR ASRS , BILL EO FOR CO, BILL EO FOR PS, BILL PS FOR ASRS, BILL PS FOR CO, BILL PS FOR EO
Merge the above reports</t>
  </si>
  <si>
    <t>This is a summary at system level. Used for GL upload
This part of pension payroll process, we can identify the transactions and bring to vendor payroll in new system.
Need report on backend to put against GL entries to ensure they match
Report needs to be able to be filtered by Plan and System
this report is filtered by vendor - when a check is sent to ASRS, CORP, EORP Etc.  this is detail level of summary claim report</t>
  </si>
  <si>
    <t>mapped from VST to Ver27.
Re-mapped to Ver29.</t>
  </si>
  <si>
    <t>TBD
Per AZPSPRS-8155 - This is noted as not required. Fulfilled by combination of report RE041 and RE039.</t>
  </si>
  <si>
    <t>RE013</t>
  </si>
  <si>
    <t>AZPSPRS-5754</t>
  </si>
  <si>
    <t>DROP Census Report
NRS_Census_September
*Rename to DROP Census Report</t>
  </si>
  <si>
    <t>census data (taxable portion of DROP benefit) sent to nationwide for members exiting DROP
Detail of the Person</t>
  </si>
  <si>
    <t>AZPSPRS-5220</t>
  </si>
  <si>
    <t>AZPSPRS-5735
AZPSPRS-18056</t>
  </si>
  <si>
    <t>RPT#2</t>
  </si>
  <si>
    <t>AZPSPRS-19055</t>
  </si>
  <si>
    <t>Delivered in Ver26
mapped from VST to Ver27.
Per 9/13/2022 comment in AZPSPRS-1840:
We will wait for further updates on these reports (RE013, RE014) as mentioned and adjust the target spec approval dates accordingly. For now we will hold off on any dev work until specs are finalized. Thank you.
This report cannot be tested until after disbursements Sprint E2 (Ver 21)</t>
  </si>
  <si>
    <t>RE014</t>
  </si>
  <si>
    <t>NRS_Contributions_September
*Rename to DROP Census Contributions</t>
  </si>
  <si>
    <t>census data (taxable portion of DROP benefit) sent to nationwide for members exiting DROP
Detail of the Money</t>
  </si>
  <si>
    <t>AZPSPRS-5221</t>
  </si>
  <si>
    <t>AZPSPRS-5734
AZPSPRS-18136</t>
  </si>
  <si>
    <t>RPT#3</t>
  </si>
  <si>
    <t>AZPSPRS-19056</t>
  </si>
  <si>
    <t>RE015</t>
  </si>
  <si>
    <t xml:space="preserve">Per AZPSPRS-15444: can be replaced by product's Disbursement Register report in V3locity. No need to develop a client report. </t>
  </si>
  <si>
    <t>INSURANCE POST CHECK REPORT</t>
  </si>
  <si>
    <t>Annette uses this report, would be helpful to also have address. Report is used as needed</t>
  </si>
  <si>
    <t>Tara
Include Jen for discussion on this report</t>
  </si>
  <si>
    <t>RPT#4</t>
  </si>
  <si>
    <t>Per 10/12 small group meeting with PSPRS, it was decided that this report can be replaced by Disbursement Register report generated by Detail type in V3locity. The reprot can either be generated through Tools &gt; Reports or Payments &gt; Review &gt; Payments UI by selecting the necessary parameters on the filters section.</t>
  </si>
  <si>
    <t>INT042</t>
  </si>
  <si>
    <t>Benefit Detail GL to Summary GL Export
Old name: Benefit Report (RECON Summary Report), Detail Report, GL Summary,
These are tabs in Memo Report, Maybe Merge, Discussion needed, separate for now.</t>
  </si>
  <si>
    <t>Bene report - Run through pay period (pension payroll and GL entry comparison (GL Recon report) (categorized by Sure pay and check)
Detail Report - this is summary level but grouped by plan, see if Vitech and merge the two (group by payment type or by plan (include DROP) or both into one excel with two tabs)
GL Summary - This is categorized based on benefit type / or payee this is more of a GL level but similar to benefit report</t>
  </si>
  <si>
    <t>11/5/2024 - Changed from Report (RE016) to Export (INT042).
mapped from UAT1 to Ver28.
Re-mapped to Ver29.</t>
  </si>
  <si>
    <t>RE018</t>
  </si>
  <si>
    <t>Reconciling Report (This is currently a Tab in the Memo Report)</t>
  </si>
  <si>
    <t>Potentially Delete depending on PAS Capability
in epic 1, pension is a module and insurance is a module, so they don’t link up as they could. - assumption is PAS would create adjustments for PSPRS (if this is true it will take the place of  this)
this report is used purely for insurance adjustments if PAS can not do this keep report. this is used to upload insurance adjustments into GL</t>
  </si>
  <si>
    <t>Per 10/6/2022 comment in AZPSPRS-1840:
updated business area</t>
  </si>
  <si>
    <t>RE019</t>
  </si>
  <si>
    <t>RE019 - WF Email Report - could potentially be replaced by the Bank Transfers Summary section of RE041. Alison to confirm. (per 11/14 meeting)</t>
  </si>
  <si>
    <t xml:space="preserve">WF Email (this is a tab in the Memo Report)
</t>
  </si>
  <si>
    <r>
      <t xml:space="preserve">This is used to copy and paste into an email to be sent to bank. --&gt; could this be generated as email  -- talk this through with Vitech
this is to let know bank know how much PSPRS is paying in taxes and how much goes in mellon
</t>
    </r>
    <r>
      <rPr>
        <b/>
        <strike/>
        <sz val="11"/>
        <color theme="1"/>
        <rFont val="Calibri"/>
        <family val="2"/>
        <scheme val="minor"/>
      </rPr>
      <t>(this will be a LETTER)</t>
    </r>
    <r>
      <rPr>
        <strike/>
        <sz val="11"/>
        <color theme="1"/>
        <rFont val="Calibri"/>
        <family val="2"/>
        <scheme val="minor"/>
      </rPr>
      <t xml:space="preserve"> letter generated when Alison runs a pension payroll batch - Manual where letter is generated but Alison sends</t>
    </r>
  </si>
  <si>
    <t>mapped from UAT2 to Ver29.
Per 9/22/2023 comments in AZPSPRS-13471:
Keep- Consolidate as a summary on the transfer sheet artifact.</t>
  </si>
  <si>
    <t>RE020</t>
  </si>
  <si>
    <r>
      <rPr>
        <strike/>
        <sz val="11"/>
        <color theme="1"/>
        <rFont val="Calibri"/>
        <family val="2"/>
        <scheme val="minor"/>
      </rPr>
      <t>NEGATIVE CHECK REPORT</t>
    </r>
    <r>
      <rPr>
        <sz val="11"/>
        <color theme="1"/>
        <rFont val="Calibri"/>
        <family val="2"/>
        <scheme val="minor"/>
      </rPr>
      <t xml:space="preserve">
Pre-Payroll Issues Report</t>
    </r>
  </si>
  <si>
    <t>This is used to ensure no individual negative check report
currently generated in pension payroll process, this is important report, finance uses this to see the Net and ensure it is Zero
system should capture this after disbursement payroll - if validation captures negative checks than we can remove from list</t>
  </si>
  <si>
    <t>AZPSPRS-15116</t>
  </si>
  <si>
    <t>AZPSPRS-15117</t>
  </si>
  <si>
    <t>AZPSPRS-21093</t>
  </si>
  <si>
    <t>Delivered in Ver29
mapped from UAT1 to Ver28.</t>
  </si>
  <si>
    <t>RE021</t>
  </si>
  <si>
    <t>48-49</t>
  </si>
  <si>
    <t>As per 10/20/2023 comment in AZPSPRS-15484</t>
  </si>
  <si>
    <t>VERIFICATION 1, VERIFICATION 2
Merge Reports</t>
  </si>
  <si>
    <t>Ver 1 Happens early in pension payroll (snip of what we are about to pull). totals from permanent file are the difference
Ver 2 - happens at end of pension payroll run (sums up what was created) (Check and balance on finance side)
if system performs a validation - this report may not be needed (include Dev in discussion to how this report is pulled)</t>
  </si>
  <si>
    <t>10/20/2023: This can be removed, as confirmed by Alison on 10/20
Per 10/6/2022 comment in AZPSPRS-1840:
This is more of an IT Process</t>
  </si>
  <si>
    <t>RE022</t>
  </si>
  <si>
    <t>RE022 - Memo for Investment - can use the Gross Amount details from Bank Transfers summary section of RE041 (by Plan Group) (per 11/14 meeting)</t>
  </si>
  <si>
    <t>Memo for Investments Dep</t>
  </si>
  <si>
    <t xml:space="preserve">This is sent to investments, to show per plan how much $ we will draw down
Summary of what we will need to email, this will be sent with WF email.
</t>
  </si>
  <si>
    <t>RE023</t>
  </si>
  <si>
    <t>Per Alison’s comment in AZPSPRS-15677</t>
  </si>
  <si>
    <t>CHECK RUN FINALIZATION</t>
  </si>
  <si>
    <r>
      <t xml:space="preserve">Keep, this is for audit trail
at end of run, this captures job when it started, when it finished, any reverts, sign off on who created, approver etc.)
</t>
    </r>
    <r>
      <rPr>
        <b/>
        <strike/>
        <sz val="11"/>
        <color theme="1"/>
        <rFont val="Calibri"/>
        <family val="2"/>
        <scheme val="minor"/>
      </rPr>
      <t>use this to help build workflow for pension payroll</t>
    </r>
  </si>
  <si>
    <t xml:space="preserve">Monthly - Batch with Pension Payroll
also Ad Hoc
</t>
  </si>
  <si>
    <t xml:space="preserve">Per 9/22/2023 comments in AZPSPRS-13471:
KEEP- Document for supervisor approval.
Work Flow type of report generated upon completion of all processing. Looking to summarize all batches ran for refunds, CIP Claims, Pension and Other disbursements.
We would like to avoid hopping from screen to screen to find what all was processed. 
</t>
  </si>
  <si>
    <t>RE024</t>
  </si>
  <si>
    <t>29-31</t>
  </si>
  <si>
    <r>
      <rPr>
        <strike/>
        <sz val="11"/>
        <color theme="1"/>
        <rFont val="Calibri"/>
        <family val="2"/>
        <scheme val="minor"/>
      </rPr>
      <t xml:space="preserve">GROSS BENEFIT REPORT, GROSS CHECK REPORT, GROSS SUREPAY REPORT
Gross Pension Payroll Report
</t>
    </r>
    <r>
      <rPr>
        <sz val="11"/>
        <color theme="1"/>
        <rFont val="Calibri"/>
        <family val="2"/>
        <scheme val="minor"/>
      </rPr>
      <t>Disbursement Post CIP Claims &amp; SCP Transfer Out Detail &amp; Summary Report</t>
    </r>
  </si>
  <si>
    <t>Keep Reports, gross benefit includes cheek and sure pay.
Filter by Check report and/or Sure pay (Payment Type)
this is part of payroll process</t>
  </si>
  <si>
    <t>AZPSPRS-16449</t>
  </si>
  <si>
    <t>AZPSPRS-16822</t>
  </si>
  <si>
    <t>AZPSPRS-22350</t>
  </si>
  <si>
    <t>Delivered in Val3Drop2
mapped from UAT1 to Ver28.</t>
  </si>
  <si>
    <t>RE025</t>
  </si>
  <si>
    <t>MONEY RECEIVED AFTER TERMINATION</t>
  </si>
  <si>
    <r>
      <t>Keep this Report, run automatically with pension payroll and save report.
If money is on active account is this report used to transfer remaining funds?</t>
    </r>
    <r>
      <rPr>
        <b/>
        <strike/>
        <sz val="11"/>
        <color theme="1"/>
        <rFont val="Calibri"/>
        <family val="2"/>
        <scheme val="minor"/>
      </rPr>
      <t xml:space="preserve"> (After PSPRS pays pension)</t>
    </r>
    <r>
      <rPr>
        <strike/>
        <sz val="11"/>
        <color theme="1"/>
        <rFont val="Calibri"/>
        <family val="2"/>
        <scheme val="minor"/>
      </rPr>
      <t xml:space="preserve">
This report is used to identify when trailing wages come in after member retires</t>
    </r>
  </si>
  <si>
    <r>
      <t xml:space="preserve">LaDawn / Alison
</t>
    </r>
    <r>
      <rPr>
        <b/>
        <strike/>
        <sz val="11"/>
        <color theme="1"/>
        <rFont val="Calibri"/>
        <family val="2"/>
        <scheme val="minor"/>
      </rPr>
      <t>Determine Owner</t>
    </r>
  </si>
  <si>
    <t xml:space="preserve">TBD
</t>
  </si>
  <si>
    <t>10/20/2023: This can be removed. As confirmed by Tara and Robert, this scenario is already built into Recalc process to trigger a WF if the member had trailing wages after retirement</t>
  </si>
  <si>
    <t>RE026</t>
  </si>
  <si>
    <t>Replaced by Disbursement Register Report in V3locity</t>
  </si>
  <si>
    <t>AZPSPRS-15452</t>
  </si>
  <si>
    <t>DROP Lump Sum Checks</t>
  </si>
  <si>
    <t xml:space="preserve">10/19/2023 - Per AZPSPRS-15452, it was agreed by PSPRS Accounting team that this report can be replaced by Disbursement Register UI &amp; Report in V3locity.
10/3/2023 - Per AZPSPRS-13471, this report will also include DROP Extension Payments.
Keep this Report, run automatically with pension payroll and save report
May need to add more fields, conversation with Vitech
</t>
  </si>
  <si>
    <t>Mapped from Val3 to Ver26.
10/19/2023 - Per AZPSPRS-15452, it was agreed by PSPRS Accounting team that this report can be replcaed by Disbursement Register UI &amp; Report in V3locity.
10/3/2023 - Per AZPSPRS-13471, this report will also include DROP Extension Payments.
Per 9/22/2023 comments in AZPSPRS-13471:
Keep - We need a comprehensive DROP/Extend DROP Payment Report with member detail and rollover/third party vendor information.</t>
  </si>
  <si>
    <t>RE027</t>
  </si>
  <si>
    <t>Not needed in V3locity</t>
  </si>
  <si>
    <t>GROSS BENEFIT ADJUSTMENT</t>
  </si>
  <si>
    <t>Keep this Report, run automatically with pension payroll and save report</t>
  </si>
  <si>
    <t xml:space="preserve">Alison
</t>
  </si>
  <si>
    <t>Mapped from Val3 to Ver26.
10/5/2023 - Changed artifact type from Report RE027 to Query Q005.
Per 9/22/2023 comments in AZPSPRS-13471:
Query Requested- information requested as needed for reference.
Report not needed.</t>
  </si>
  <si>
    <t>RE028</t>
  </si>
  <si>
    <t>BENEFITS TERMINATED</t>
  </si>
  <si>
    <t>Keep this Report, run automatically with pension payroll and save report
Member services uses this report to Reconcile</t>
  </si>
  <si>
    <t>1020/2023: This can be removed, as confirmed by Tara and Robert on 10/20. The business need for this report can be fulfilled by 'Previous Payroll Comparison - Gross' report in V3locity.
Per 10/6/2022 comment in AZPSPRS-1840:
Finance Notes:_BENEFITS TERMINATED  currently showing system id and member id with name, current gross $0.00 with last gross amount paid. 
Report enhancements: add terminated reason (code), if deceased, DOD, Yes or no for Subsidy, HI &amp; Yes or No for Federal and State Tax.
Used to reconcile amended tax reporting to IRS, State and to vendors to reclaim over paid taxes and HI.
Overpayments related to levy:  We paid checks to US Treasury, when check returns we have to deposit and move the funds from disbursement checking to plans money market account. How will the PAS handle this?</t>
  </si>
  <si>
    <t>RE029</t>
  </si>
  <si>
    <t>Balance Report</t>
  </si>
  <si>
    <t>Balances Pension Payroll
Sent to finance to start pension process</t>
  </si>
  <si>
    <t>Monthly - (Desired as Batch)</t>
  </si>
  <si>
    <t>Please refer to RE097. This may not be required. Need to review.
Report to be pushed out to just before Rollout 1 (Go Live) per 3/10/2023 comment in AZPSPRS-1840.</t>
  </si>
  <si>
    <t>RE030</t>
  </si>
  <si>
    <t>7,8</t>
  </si>
  <si>
    <t>BANK FILE BENEFITS, BANK FILE INSURANCE
Merge Reports</t>
  </si>
  <si>
    <t>Payment manager file sent to WF (breakdown of folks still receiving paper checks)
Filter by type of payment (Benefit or Insurance)
Filter by Member/Vendor
bank file insurance = account recon positive pay file sent to bank
PSPRS wants a summary of payment mgmt. file sent to bank</t>
  </si>
  <si>
    <t>10/20/2023: This can be removed, as confirmed by Alison on 10/20. The business need for this report can be fulfilled by Disbursement Register report in V3locity.</t>
  </si>
  <si>
    <t>RE031</t>
  </si>
  <si>
    <t>50-52</t>
  </si>
  <si>
    <r>
      <rPr>
        <strike/>
        <sz val="11"/>
        <color rgb="FF000000"/>
        <rFont val="Calibri"/>
        <family val="2"/>
        <scheme val="minor"/>
      </rPr>
      <t xml:space="preserve">ASRS 200930 CO , ASRS 200930 EO , ASRS 200930 PS 
</t>
    </r>
    <r>
      <rPr>
        <sz val="11"/>
        <color rgb="FF000000"/>
        <rFont val="Calibri"/>
        <family val="2"/>
        <scheme val="minor"/>
      </rPr>
      <t xml:space="preserve">ASRS Subsidy Details Report </t>
    </r>
  </si>
  <si>
    <t>Report contains premium Deduction and subsidy
this report should be automated to be generated monthly as part of pension payroll process
filter by plan for report
Parameter (plan or select all)
Date parameter to select (by month or by range)</t>
  </si>
  <si>
    <t>Monthly - Batch with Pension Payroll</t>
  </si>
  <si>
    <t>System, Excel</t>
  </si>
  <si>
    <t>AZPSPRS-16450</t>
  </si>
  <si>
    <t>AZPSPRS-20955</t>
  </si>
  <si>
    <t>Delivered in Ver29
mapped from UAT1 to Ver28.
Per 10/6/2022 comment in AZPSPRS-1840:
added details to description - 
Report contains premium Deduction and subsidy</t>
  </si>
  <si>
    <t>RE032</t>
  </si>
  <si>
    <r>
      <rPr>
        <strike/>
        <sz val="11"/>
        <color theme="1"/>
        <rFont val="Calibri"/>
        <family val="2"/>
        <scheme val="minor"/>
      </rPr>
      <t>Post-Disbursement EFT &amp; Check Count/Net</t>
    </r>
    <r>
      <rPr>
        <sz val="11"/>
        <color theme="1"/>
        <rFont val="Calibri"/>
        <family val="2"/>
        <scheme val="minor"/>
      </rPr>
      <t xml:space="preserve">
Disbursement Post EFT &amp; Check Count/Net</t>
    </r>
  </si>
  <si>
    <t xml:space="preserve">this will be the pension summary report by payment method (ACH or check), how many accounts of payment, and total sum of payment
</t>
  </si>
  <si>
    <t xml:space="preserve">E3 </t>
  </si>
  <si>
    <t>AZPSPRS-16447</t>
  </si>
  <si>
    <t>AZPSPRS-16448</t>
  </si>
  <si>
    <t>RPT#5</t>
  </si>
  <si>
    <t>AZPSPRS-20906</t>
  </si>
  <si>
    <t>Delivered in Ver29
mapped from UAT1 to Ver28.
Per 9/22/2023 comments in AZPSPRS-13471:
KEEP-this is a summary of our check # and ach # series for each batch created. Along with the payment type count</t>
  </si>
  <si>
    <t>RE033</t>
  </si>
  <si>
    <t>Pre Audit Report</t>
  </si>
  <si>
    <t xml:space="preserve">This is used as a check and balance / audit report from what member services sends and finance has, Keep for now
Vitech may have a template report to serve this purpose 
currently PSPRS has benefits as a different module than insurance, it doesn’t include insurance amount - pain point
</t>
  </si>
  <si>
    <t>RPT#6</t>
  </si>
  <si>
    <t>RE034</t>
  </si>
  <si>
    <t>MSD refunds MEMO, MSD REFUND
Merge reports</t>
  </si>
  <si>
    <t xml:space="preserve">MSD REFUND MEMO: batch date, total, approver, ACH and CHK count total gross and net
MSD REFUND: to combine with MSD refunds MEMO more detail of the MSD refunds MEMO above </t>
  </si>
  <si>
    <t xml:space="preserve">Bi weekly Batch with Pension Payroll
also Ad Hoc
</t>
  </si>
  <si>
    <t>10/20/2023: This can be removed. As confirmed by Alison on 10/20, this report is not used by PSPRS</t>
  </si>
  <si>
    <t>RE035</t>
  </si>
  <si>
    <t xml:space="preserve">Per 4/3/2023 comment  in AZPSPRS-1840. This is the same as RE033. </t>
  </si>
  <si>
    <t>BENEFITS FOR NEXT CHECK RUN
This goes with pre audit report</t>
  </si>
  <si>
    <t>This information should be included in the pension system, this is how finance balances to member services, Keep
should include insurance amount in report</t>
  </si>
  <si>
    <t>Report to be pushed out to just before Rollout 1 (Go Live) per 3/10/2023 comment in AZPSPRS-1840.</t>
  </si>
  <si>
    <t>RE036</t>
  </si>
  <si>
    <t>IRS &amp; State Tax Report</t>
  </si>
  <si>
    <t>I would like to build a report in the PAS that can pull our state and federal taxes on a monthly/quarterly basis.
This is a rough DRAFT, Discussion is needed around this for defining end product in new PAS, keep report on monthly run then roll up to quarterly
Select date range to run report as parameter
include refund, lump sum, pension payment, Death lump sum, DROP lump sum, All Taxes, TOTAL
ENSURE WHEN WE DO BACKOUTS IT IS UPDATED IN REPORT (Current Pain point, where app gets updated but taxes are not pulled out of report until succeeding month)</t>
  </si>
  <si>
    <t>Monthly and Quarterly Batch and Ad Hoc</t>
  </si>
  <si>
    <t>AZPSPRS-19997</t>
  </si>
  <si>
    <t>AZPSPRS-18861</t>
  </si>
  <si>
    <t>AZPSPRS-21746</t>
  </si>
  <si>
    <t>Delivered in Val3Drop1
mapped from VST to Ver27.
Per 10/6/2022 comment in AZPSPRS-1840:
updated business area</t>
  </si>
  <si>
    <t>RE037</t>
  </si>
  <si>
    <t>Merged with RE036</t>
  </si>
  <si>
    <t>State Tax Report (Maybe merge with IRS report)</t>
  </si>
  <si>
    <t>I would like to build a report in the PAS that can pull our state and federal taxes on a monthly/quarterly basis.
This is a rough DRAFT, Discussion is needed around this for defining end product in new PAS, keep report on monthly run then roll up to quarterly
Select date range to run report as parameter
include refund, lump sum, pension payment, Death lump sum, DROP lump sum, All Taxes, TOTAL
ENSURE WHEN WE DO BACKOUTS IT IS UPDATED IN REPORT</t>
  </si>
  <si>
    <t>mapped from VST to Ver27.
Per 10/6/2022 comment in AZPSPRS-1840:
updated business area</t>
  </si>
  <si>
    <t>RE038</t>
  </si>
  <si>
    <t>This is included as part of RE041. Removing this report as confirmed by AZPSPRS-15841.</t>
  </si>
  <si>
    <t>Memo Report</t>
  </si>
  <si>
    <t>11/03/2023 - this report needs to be reviewed along with GL functionality/reports.
task payments we have to make to bank, includes melon wires.
Breaks down DROP ACH, PAYMGR ACH, CHILD SUPPORT TOTAL, and PAYMENT MGR CHECKS
this is a summary level report</t>
  </si>
  <si>
    <t>Disbursements/GL</t>
  </si>
  <si>
    <t>RE039</t>
  </si>
  <si>
    <t>Transfer Sheet
This is a Tab in Memo Report</t>
  </si>
  <si>
    <t>11/03/2023 - this report needs to be reviewed along with GL functionality/reports.
this is for Cash movements, this sums up how much we need to transfer from mellon, QEBA money market to pension, and sums up fed and state taxes</t>
  </si>
  <si>
    <t xml:space="preserve">Monthly and Bi Weekly - Batch with Pension Payroll
also Ad Hoc
</t>
  </si>
  <si>
    <t>AZPSPRS-19342</t>
  </si>
  <si>
    <t>AZPSPRS-19344</t>
  </si>
  <si>
    <t>AZPSPRS-22342</t>
  </si>
  <si>
    <t xml:space="preserve">Delivered in Val3Drop2
mapped from UAT1 to Ver28.
10/20/2023: Per AZPSPRS-15405, we will use RE039 -Transfer Sheet to capture GL &amp; Bank account transfers, along with Fed and State tax payments.  </t>
  </si>
  <si>
    <t>RE040</t>
  </si>
  <si>
    <t>Replaced by RE104</t>
  </si>
  <si>
    <t>GL, INS WH
Merge, these are tabs in memo report</t>
  </si>
  <si>
    <t>GL - summary of GL entries (Employer level), insurance adjustments also
Ins WH - these are GL entries for Ins</t>
  </si>
  <si>
    <t>mapped from UAT1 to Ver28.
Re-mapped to Ver29.</t>
  </si>
  <si>
    <t>RE041</t>
  </si>
  <si>
    <r>
      <rPr>
        <strike/>
        <sz val="11"/>
        <color theme="1"/>
        <rFont val="Calibri"/>
        <family val="2"/>
        <scheme val="minor"/>
      </rPr>
      <t xml:space="preserve">Pension Run, INS ADJ </t>
    </r>
    <r>
      <rPr>
        <sz val="11"/>
        <color theme="1"/>
        <rFont val="Calibri"/>
        <family val="2"/>
        <scheme val="minor"/>
      </rPr>
      <t xml:space="preserve">
Pension Payroll Detail &amp; Summary Report</t>
    </r>
  </si>
  <si>
    <t>11/03/2023 - this report needs to be reviewed along with GL functionality/reports.
insurance and pension are two different portals that don’t talk to each other, this will change with PAS so we can merge with pension run report
need to define format a bit, (add child support)</t>
  </si>
  <si>
    <t>AZPSPRS-15796</t>
  </si>
  <si>
    <t>AZPSPRS-15312</t>
  </si>
  <si>
    <t>AZPSPRS-21180</t>
  </si>
  <si>
    <t>RE042</t>
  </si>
  <si>
    <t>Inner System, Insurance
These are Tabs in Memo Report, merge</t>
  </si>
  <si>
    <t>11/03/2023 - this report needs to be reviewed along with GL functionality/reports.
Inner System - these are checks we write to ourselves (member retired through public safety and elected) (the is more like enter plan)
Insurance - After pension payroll, system will aggregate amount to pay to insurance provider, this will come out of vendor payroll process, so we can likely remove this report.</t>
  </si>
  <si>
    <t>RE043</t>
  </si>
  <si>
    <t>Replaced by data subset available on Power BI Export</t>
  </si>
  <si>
    <t>Systems
This is a Tab in Memo Report</t>
  </si>
  <si>
    <t>11/03/2023 - this report needs to be reviewed along with GL functionality/reports.
keep report and generate to be in system, also good for audit purposes.
This is summary of each system (employer ID) summarized total by GL account (by system)</t>
  </si>
  <si>
    <t>Pending further decision by PSPRS. Reference: AZPSPRS-8155
mapped from UAT1 to Ver28.
Re-mapped to Ver29.</t>
  </si>
  <si>
    <t xml:space="preserve">TBD
Per AZPSPRS-8155 - This may be covered by GP export and new report Detail and Summary GL View Report. </t>
  </si>
  <si>
    <t>RE044</t>
  </si>
  <si>
    <t>Monthly Child Report</t>
  </si>
  <si>
    <t>This should be a batch process in PAS but right now it is done manually - this is benefit based (pull by age between 18 and 23)</t>
  </si>
  <si>
    <t>10/20/2023: This can be removed. As confirmed by Tara on 10/20, this will be a co-dev query</t>
  </si>
  <si>
    <t>RE045</t>
  </si>
  <si>
    <r>
      <rPr>
        <strike/>
        <sz val="11"/>
        <color theme="1"/>
        <rFont val="Calibri"/>
        <family val="2"/>
        <scheme val="minor"/>
      </rPr>
      <t xml:space="preserve">SUMMARY CLAIM REPORT
</t>
    </r>
    <r>
      <rPr>
        <sz val="11"/>
        <color theme="1"/>
        <rFont val="Calibri"/>
        <family val="2"/>
        <scheme val="minor"/>
      </rPr>
      <t>Insurance Premium &amp; Subsidy Report</t>
    </r>
  </si>
  <si>
    <r>
      <t xml:space="preserve">11/03/2023 - VP - Business Purpose of this report is to be generated after retirement system/vendors payments are issued by Create Payments batch. This report includes the premium + subsidy for no deduct coverages paid to the retirement systems/vendors. Used by Finance team to move the funds from &amp; to the correct accounts. 
</t>
    </r>
    <r>
      <rPr>
        <b/>
        <sz val="11"/>
        <color theme="1"/>
        <rFont val="Calibri"/>
        <family val="2"/>
        <scheme val="minor"/>
      </rPr>
      <t>Note:</t>
    </r>
    <r>
      <rPr>
        <sz val="11"/>
        <color theme="1"/>
        <rFont val="Calibri"/>
        <family val="2"/>
        <scheme val="minor"/>
      </rPr>
      <t xml:space="preserve"> This report needs a breakdown of retirement system/vendor payments by GL Plan ID. Will be re-mapped to GL sprint and will be revisted to complete the design and spec after GL - Disbursements is configured. 
</t>
    </r>
    <r>
      <rPr>
        <b/>
        <sz val="11"/>
        <color theme="1"/>
        <rFont val="Calibri"/>
        <family val="2"/>
        <scheme val="minor"/>
      </rPr>
      <t>Note:</t>
    </r>
    <r>
      <rPr>
        <sz val="11"/>
        <color theme="1"/>
        <rFont val="Calibri"/>
        <family val="2"/>
        <scheme val="minor"/>
      </rPr>
      <t xml:space="preserve"> For details report (to get the itemized list of members for each retirement system/vendor payment, please refer to 'RE011 - Insurance Listing by Totals' report)
Finance provides report to Annette, Annette no longer uses this report
this is currently part of payroll pension process.
This report is subsidy from members for premium (vendor payment record with check #s)
This report is generated after PSPRS applies a check number to it, keep this as a stand alone report - </t>
    </r>
  </si>
  <si>
    <t>AZPSPRS-19345</t>
  </si>
  <si>
    <t>AZPSPRS-19346</t>
  </si>
  <si>
    <t>AZPSPRS-21797</t>
  </si>
  <si>
    <t>Delivered in Val3Drop1
mapped from UAT1 to Ver28.
Per 9/22/2023 comments in AZPSPRS-13471:
Keep - RHI Vendor (retirement system &amp; carrier) Payments with CHECK/ACH Numbers, sorted by GL Plan Expense</t>
  </si>
  <si>
    <t>RE046</t>
  </si>
  <si>
    <t>As confirmed by Tara on 11/17, PSPRS will no longer need this report in V3locity</t>
  </si>
  <si>
    <t>Non Tax Exclusion Over Monthly List</t>
  </si>
  <si>
    <t>Exclusion period is over and money becomes taxable</t>
  </si>
  <si>
    <t>RE048</t>
  </si>
  <si>
    <t>As per 10/6/2022 comments in AZPSRPS-1840:
This is the same as RE050</t>
  </si>
  <si>
    <t>Employer Reconciliation Report</t>
  </si>
  <si>
    <t>This is the same as RE050</t>
  </si>
  <si>
    <t>Employer Reporting</t>
  </si>
  <si>
    <t xml:space="preserve"> 
</t>
  </si>
  <si>
    <t>R3</t>
  </si>
  <si>
    <t>RE049</t>
  </si>
  <si>
    <t>AZPSPRS-2322</t>
  </si>
  <si>
    <t>Contribution Aging Report</t>
  </si>
  <si>
    <t>This report is used to identify employers who have outstanding payments due after being invoiced.
NOTES: Need to build/define Workflow for this process. --&gt; consider notification from ESS Alert "X days past due on invoice" having an alert on ESS is preferred vs needing interaction from PSPRS staff, also when we have dashboard discussions, this needs to come up to see if we want this information on the dashboard</t>
  </si>
  <si>
    <t>Contribution Reporting</t>
  </si>
  <si>
    <t>Monthly Batch (end of each month after interest is posted) 
Ad-Hoc</t>
  </si>
  <si>
    <t>AZPSPRS-2934
AZPSPRS-7051</t>
  </si>
  <si>
    <t xml:space="preserve">AZPSPRS-5431
</t>
  </si>
  <si>
    <t>Val1 / Ver15</t>
  </si>
  <si>
    <t>AZPSPRS-4959
AZPSPRS-9507</t>
  </si>
  <si>
    <t>Delivered in Ver15
Delivered in Val1 (initial)
AZPSPRS-5431 - Pending Dependency
AZPSPRS-7051 (CIP Updates) - Closed</t>
  </si>
  <si>
    <t>RE050</t>
  </si>
  <si>
    <t>AZPSPRS-1620</t>
  </si>
  <si>
    <t>Employer Payment Detail and summary</t>
  </si>
  <si>
    <t>This report is for employers to reconcile their invoices, per employer's request. Currently it's created manually, can be for any period of the invoices - e.g. annual, monthly, or just one specific pay period</t>
  </si>
  <si>
    <t>Ad Hoc</t>
  </si>
  <si>
    <t>AZPSPRS-4913</t>
  </si>
  <si>
    <t>Ok to move to Rollout 2 per 3/10/2023 comment in AZPSPRS-1840.
Previously mapped to D4.
Per 11/8/2022 comment in AZPSPRS-1840:
PSPRS wants this to be generated in ESS.
Per 10/6/2022 comment in AZPSPRS-1840:
Rename to “Employer Payment Detail and summary”.
---
This report might not be needed in the future. We will revisit during the ESS sprint to see if the employers will need this report.</t>
  </si>
  <si>
    <t>RE051</t>
  </si>
  <si>
    <t>Replaced by RE016</t>
  </si>
  <si>
    <t>G/L access database report</t>
  </si>
  <si>
    <t>This is internal report used by accounting team, it pulls all the G/L information in database for user to reconcile and create any report manually per employer's request.</t>
  </si>
  <si>
    <t>RPT#7</t>
  </si>
  <si>
    <t>Moved back to sprint E0, E1, E4 as per PSPRS request.
Previously mapped to Rollout 2.
sample report: GL_Access_Database_Example_211123.xlsx</t>
  </si>
  <si>
    <t>TBD
If this is a new report then RE016 will be removed.</t>
  </si>
  <si>
    <t>RE052</t>
  </si>
  <si>
    <t>Invoice Viewer</t>
  </si>
  <si>
    <r>
      <t xml:space="preserve">This is available in EPIC 2, user can select invoice based on parameters to view the invoice summary, details line items and G/L entries
</t>
    </r>
    <r>
      <rPr>
        <b/>
        <sz val="11"/>
        <color theme="1"/>
        <rFont val="Calibri"/>
        <family val="2"/>
        <scheme val="minor"/>
      </rPr>
      <t>DISCUSSION NEEDED - this may not need to be a report if it can be added in V3</t>
    </r>
    <r>
      <rPr>
        <sz val="11"/>
        <color theme="1"/>
        <rFont val="Calibri"/>
        <family val="2"/>
        <scheme val="minor"/>
      </rPr>
      <t xml:space="preserve"> (maybe Query)</t>
    </r>
  </si>
  <si>
    <t>TBD, Ad Hoc</t>
  </si>
  <si>
    <t>TBD, Excel if report</t>
  </si>
  <si>
    <t>AZPSPRS-4914</t>
  </si>
  <si>
    <t>AZPSPRS-20755</t>
  </si>
  <si>
    <t>RPT#8</t>
  </si>
  <si>
    <t>AZPSPRS-21855</t>
  </si>
  <si>
    <t>Delivered in Val 3 Drop 1</t>
  </si>
  <si>
    <t>RE053</t>
  </si>
  <si>
    <t>Annual Audit contribution confirmation</t>
  </si>
  <si>
    <t>PSPRS send this report to employers at FY end, for employers to confirm the annual amounts of all type of contributions that they have paid.</t>
  </si>
  <si>
    <t>Ad Hoc &amp;
Fiscal Year end</t>
  </si>
  <si>
    <t>AZPSPRS-4915</t>
  </si>
  <si>
    <t>Ok to move to Rollout 2 per 3/10/2023 comment in AZPSPRS-1840.
Previously mapped to L4.
Per 11/8/2022 comment in AZPSPRS-1840
PSPRS wants this to be generated in ESS.</t>
  </si>
  <si>
    <t>RE054</t>
  </si>
  <si>
    <t>AZPSPRS-2795</t>
  </si>
  <si>
    <t xml:space="preserve">Quit with Money on Account Report </t>
  </si>
  <si>
    <t>Report is used to identify all the PSPRS, CORP, EORP members who are inactive and the number of years the members has been inactive for</t>
  </si>
  <si>
    <t>Quarterly and Ad hoc</t>
  </si>
  <si>
    <t>AZPSPRS-2796</t>
  </si>
  <si>
    <t>AZPSPRS-5571</t>
  </si>
  <si>
    <t>Delivered in Ver9 (initial)</t>
  </si>
  <si>
    <t>RE055</t>
  </si>
  <si>
    <t>AZPSPRS-2816</t>
  </si>
  <si>
    <t>Contributions Spike Report</t>
  </si>
  <si>
    <t>To ensure contributions are being properly remitted (against true compensation in accordance with statute)
this report will provide audit/recon ability for large spikes in contributions. This will pull from the members part account history.
This report will pull EE (DBCN, DBCT, DCCN) contribution by pay period. 
Report will pull all members (Active/Inactive)</t>
  </si>
  <si>
    <t>AZPSPRS-3513</t>
  </si>
  <si>
    <t>AZPSPRS-5853
AZPSPRS-5852
AZPSPRS-5858
AZPSPRS-5878</t>
  </si>
  <si>
    <t>AZPSPRS-5572</t>
  </si>
  <si>
    <t>Delivered in Ver9 (initial)
AZPSPRS-5852 - Ready Client Test
AZPSPRS-5853 - Pending Dependency
AZPSPRS-5858 - Clarification Required
AZPSPRS-5878 - Ready Client Test</t>
  </si>
  <si>
    <t>RE056</t>
  </si>
  <si>
    <t>Tier 3 Data Reflected for Foster - PSPRS FY2021
(Alison to rename)</t>
  </si>
  <si>
    <t xml:space="preserve">PSPRS currently creates and provides these reports to our actuaries. 
These are the reports we provide to the actuaries to show the activity for EE/ER/HI split out as “All Tiers”, “Tiers 1-2”, and “Tier 3” and includes contribution revenue.  These are the reports we provide after we do all our manual tier splits and HI adjustments
</t>
  </si>
  <si>
    <t>Financial Report</t>
  </si>
  <si>
    <t>Year End &amp; Ad Hoc</t>
  </si>
  <si>
    <t>RPT#9</t>
  </si>
  <si>
    <t>Ok to move to Rollout 2 per 3/10/2023 comment in AZPSPRS-1840.
Previously mapped to sprint TBD.
Per 10/6/2022 comments in AZPSPRS-1840:
This is PSPRS and CORP
Alison to rename</t>
  </si>
  <si>
    <t>RE057</t>
  </si>
  <si>
    <t>COPY Tier 3 Data Reflected for FOSTER - AOC FY2021
(Alison to rename)</t>
  </si>
  <si>
    <t>Ok to move to Rollout 2 per 3/10/2023 comment in AZPSPRS-1840.
Previously mapped to sprint TBD.
Per 10/6/2022 comments in AZPSPRS-1840:
This is just for AOC
Alison to rename</t>
  </si>
  <si>
    <t>RE058</t>
  </si>
  <si>
    <t>Deposits Report</t>
  </si>
  <si>
    <t xml:space="preserve">Attributes and displays information of all SCP Deposits (i.e. all Lumpsum payments) as requested by PSPRS from the SCP Transactions tab for all open SCP applications.  SCP payments need to be included on the bank deposit reports so that we can see the received date, deposit date, check/wire information, plan and bank account number etc. </t>
  </si>
  <si>
    <t>AZPSPRS-7655</t>
  </si>
  <si>
    <t>AZPSPRS-22717</t>
  </si>
  <si>
    <t>SCP04
RPT#10</t>
  </si>
  <si>
    <t>Oct2024</t>
  </si>
  <si>
    <t>AZPSPRS-24220</t>
  </si>
  <si>
    <t>Delivered in Oct2024
7/24/2023 comment in AZPSPRS-7655, this will not be ready for delivery in Ver20, as further spec updates required to incorporate all payment types (not just SCP payments) in this spec.
Per 10/6/2022 comments in AZPSPRS-1840:
renamed to 'Deposits Report'
This also will include:
employer’s check for contributions
Member’s check for contributions
SCP transfer in (Check from other agencies)</t>
  </si>
  <si>
    <t>RE059</t>
  </si>
  <si>
    <t>6/21/2022 comment in AZPSPRS-1840
(AZPSPRS-1387)</t>
  </si>
  <si>
    <t>7/14/2022 comment in AZPSPRS-1840.
This is the same as 'Reverse Drop Schedule'.</t>
  </si>
  <si>
    <t>Reverse DROP Lump Sum Estimate</t>
  </si>
  <si>
    <t>RE060</t>
  </si>
  <si>
    <t>7/13/2022 comment in AZPSPRS-1840</t>
  </si>
  <si>
    <t>Employer Late/Missing Contributions Report</t>
  </si>
  <si>
    <t xml:space="preserve">Identify who employers are that no longer have active payroll for WR contribution purposes.
Identify how we identify employers where we need to invoice for liability requirements
</t>
  </si>
  <si>
    <t>Active</t>
  </si>
  <si>
    <t>AZPSPRS-4916</t>
  </si>
  <si>
    <t>AZPSPRS-6976</t>
  </si>
  <si>
    <t>AZPSPRS-9881</t>
  </si>
  <si>
    <t>AZPSPRS-9375</t>
  </si>
  <si>
    <t>Delivered in Ver15
Per 10/6/2022 comments in AZPSPRS-1840:
renamed to: Employer Late/Missing Contributions Report
AZPSPRS-9881 - Ready Client Test</t>
  </si>
  <si>
    <t>RE061</t>
  </si>
  <si>
    <t>AZPSPRS-1660</t>
  </si>
  <si>
    <t>Members Approaching DROP Report</t>
  </si>
  <si>
    <t>This report will provide a list of members that are approaching the 60 months of drop based upon the date the report is ran for.</t>
  </si>
  <si>
    <t>AZPSPRS-4286</t>
  </si>
  <si>
    <t>AZPSPRS-5809
AZPSPRS-5789
AZPSPRS-5936</t>
  </si>
  <si>
    <t>AZPSPRS-5573</t>
  </si>
  <si>
    <t>Delivered in Ver9 (initial)
AZPSPRS-5809 - Closed
AZPSPRS-5789 - Ready IH SA
AZPSPRS-5936 - Closed</t>
  </si>
  <si>
    <t>RE062</t>
  </si>
  <si>
    <t>Dual Employment</t>
  </si>
  <si>
    <t>This report is to identify any instance where a demographic hire has been processed that has created two active employments witin the same plan.
Any member in employment history that has concurrent service within same plan</t>
  </si>
  <si>
    <t>AZPSPRS-6178</t>
  </si>
  <si>
    <t>AZPSPRS-6484</t>
  </si>
  <si>
    <t>AZPSPRS-9373</t>
  </si>
  <si>
    <t>RE063</t>
  </si>
  <si>
    <t>Per 4/12/2023 comment in AZPSPRS-1840. This is a duplicate of RE086.</t>
  </si>
  <si>
    <t>Active to Retirement Transfer Report and GL Entry</t>
  </si>
  <si>
    <t>This is done to move money from member reserve bucket to employer reserve bucket when member service complete the pension application</t>
  </si>
  <si>
    <t>Benefits</t>
  </si>
  <si>
    <t>Vitech assessment: should map to E4.
PSPRS request: E0, E1.
Previously mapped to Rollout 2.
sample reports: Benefit_Transfers_GL_example.xlsx
Benefit_Transfers_FY21_Journal_Entry_COPY_FOR_PAS.xlsx
Benefit_Transfer_reversal_211105_E2_example.xlsx
Benefit_Transfer_Reversal_MSD_FORM_211105_MEMBER_ID_22228.pdf
Per 10/6/2022 comment in AZPSPRS-1840:
This scenario needs to be included in GL bucket</t>
  </si>
  <si>
    <t>RE064</t>
  </si>
  <si>
    <t>Employer Contributions by Tier with Health Insurance</t>
  </si>
  <si>
    <t>Contributions for each agency by tier
See State Agencies by Tier-Build with Health Insurance FY22
similar content as RE056 &amp; RE057 but at summary level</t>
  </si>
  <si>
    <t>Year End</t>
  </si>
  <si>
    <t>Alison/Jared</t>
  </si>
  <si>
    <t>Automated Year End</t>
  </si>
  <si>
    <t>Ok to move to Rollout 2 per 3/10/2023 comment in AZPSPRS-1840.
Previously mapped to R3.</t>
  </si>
  <si>
    <t>RE065</t>
  </si>
  <si>
    <t>ER Pickup EE Contribution Rates</t>
  </si>
  <si>
    <t>Need to generate a report with the employers who pick up their EE contributions.  
See er_pickups_PROD_2022</t>
  </si>
  <si>
    <t>T32</t>
  </si>
  <si>
    <t>AZPSPRS-23248</t>
  </si>
  <si>
    <t>Ok to move to Rollout 2 per 3/10/2023 comment in AZPSPRS-1840.
Previously mapped to R3.
Per 10/6/2022 comment/attachment in AZPSPRS-1840:
Generated Annually on 8/1 flows to workflow group Finance – Financial Reports.</t>
  </si>
  <si>
    <t>RE066</t>
  </si>
  <si>
    <t>Daily Open Transaction Report</t>
  </si>
  <si>
    <t xml:space="preserve">This should show all open invoices - This will help us when we receive a check to know where to apply the check or whom it is for.
This should show all open invoices accrual and cash based invoices (open transactions) for all employer and member transactions, including Wor Report, CIP,  Late Fee, SCP, overpayment, PrePay Credits transactions, Unfunded Liability payment, ...etc. </t>
  </si>
  <si>
    <t>Contributions/CIP/SCP</t>
  </si>
  <si>
    <t>Daily Ad Hoc, for payment deposits</t>
  </si>
  <si>
    <t>Surender - Emp</t>
  </si>
  <si>
    <t>AZPSPRS-23253 - Emp</t>
  </si>
  <si>
    <t>RE067</t>
  </si>
  <si>
    <t xml:space="preserve">Open Invoice Recon Report </t>
  </si>
  <si>
    <t>This should show all open (accrual based) invoices for employers and members
This report won't include SCP, CIP member invoices, PrePay Credits…etc. 
Include Member Overpayment? (Death, Refund...etc) TBD
Include Vendor Overpayment? (Subsidy...etc) TBD 
When such Invoices created, they have G/L generated. This report is for G/L recon purpose.</t>
  </si>
  <si>
    <t>Daily Ad Hoc
Automated: Monthly</t>
  </si>
  <si>
    <t>Excel and PDF</t>
  </si>
  <si>
    <t>Need to discuss the transaction types</t>
  </si>
  <si>
    <t>RE068</t>
  </si>
  <si>
    <t>Daily Payment Applied Report</t>
  </si>
  <si>
    <t>This is a view of everything affected that day, regarding invoices. (This should also include Cancer Insurance, Interest, Member SCP/Transfer Payments)</t>
  </si>
  <si>
    <t>Daily Ad Hoc/Manual</t>
  </si>
  <si>
    <t>RE069</t>
  </si>
  <si>
    <t xml:space="preserve">Daily Balancing/Recon Cash Journal Reports
</t>
  </si>
  <si>
    <t>GL view – should be able to see all money market cash and balance to bank (on a daily basis)
Should also be able to look at all checking balance cash
By GL Plans</t>
  </si>
  <si>
    <t>Yes
View or Report - need to confirm</t>
  </si>
  <si>
    <t>Remapped to Ver29.
mapped from VST to Ver27.
Moved back to sprint E0, E1, E4 as per PSPRS request.
Previously mapped to Rollout 2.
sample reports: GL Cash Journal Report-1a-MM account.png
GL Cash Journal Report-1b-MM account.png
GL Cash Journal Report-2-Checking account.png
Per 10/6/2022 comment/attachment in AZPSPRS-1840:
PAS activity: GL View 
PSPRS: balances all GL cash on a daily basis, Money Market Cash and Checking Account cash for all plans</t>
  </si>
  <si>
    <t>RE070</t>
  </si>
  <si>
    <t>Due To/From Recon</t>
  </si>
  <si>
    <t>This is all transfers (i.e., DB to DC)
This is a view of what does not balance</t>
  </si>
  <si>
    <t>Daily Ad Hoc, for payment deposits &gt; book transfers
Automated: each month</t>
  </si>
  <si>
    <t>Remapped to Ver29.
mapped from VST to Ver27.
Moved back to sprint E0, E1, E4 as per PSPRS request.
Previously mapped to Rollout 2.
sample reports: Due To Due From Report_GL 1250 Recon.xlsx
Per 10/6/2022 comment/attachment in AZPSPRS-1840:
If transaction is not in PAS we can not generate anything for this
How are we closing months/GL is PAS?
This will help balance the bank and the PAS GL entries</t>
  </si>
  <si>
    <t>RE071</t>
  </si>
  <si>
    <t>Contribution ACH Return/Reversal (contribution, interest, SCP, CIP, Court Fees, Transfer In)</t>
  </si>
  <si>
    <t>This is a report for money in (This is any payment received and returned)</t>
  </si>
  <si>
    <t>Daily (as it occurs) / Monthly Outstanding</t>
  </si>
  <si>
    <t>E0, E4</t>
  </si>
  <si>
    <t>10/3/2023 - Putting on hold. This has dependency on Risk Pool and Court Fees that is currently VER22 and VER24. So, this will also need to be pushed out appropriately to fit as per the new project plan that will include these additional COs.
Vitech assessment: should be mapped to E0, E1
PSPRS request: E0
Previously mapped to Rollout 2.
10/28/2022
Might not be needed…Finance to confirm</t>
  </si>
  <si>
    <t>TBD
Per AZPSPRS-8155 - could be combined into RE069 or RE058.</t>
  </si>
  <si>
    <t>RE072</t>
  </si>
  <si>
    <t>Unfunded Liability Report</t>
  </si>
  <si>
    <t>This report is run on Monthly basis to see who has unfunded liability monthly payment
Monthly GL 4160/4162 unfunded and appropriated funds</t>
  </si>
  <si>
    <t>GL Recon</t>
  </si>
  <si>
    <t>R4</t>
  </si>
  <si>
    <t>Automated: each month, after close</t>
  </si>
  <si>
    <t>Ok to map to Rollout 2 - per 3/28 comment in AZPSPRS-1840.
Is this required for sprint E0 as per AZPSPRS-8155?
Per 3/10/2023 comment in AZPSPRS-1840, this could be pushed put to rollout 2. Need to confirm.
sample reports: Unfunded Liability_1.xlsx
Unfunded Liability_2.xlsm
Per 10/6/2022 comment/attachment in AZPSPRS-1840:
How are we closing months/GL is PAS 
Summary of Unfunded Liability payments received in the prior month, this would typically run once the month’s activity is posted.</t>
  </si>
  <si>
    <t>RE073</t>
  </si>
  <si>
    <t>Per AZPSPRS-8155 - removed</t>
  </si>
  <si>
    <t xml:space="preserve">Interest Invoice revenue </t>
  </si>
  <si>
    <t>Late fee revenue moves from ER to Plan level – Process for GL and Report
(Month end Process) – when employer pays late fee invoice
Will not need report if we can build at GL entry
This report is to capture all the interest invoice due amounts, 
by GL plan, by Employer</t>
  </si>
  <si>
    <t>E0, E1</t>
  </si>
  <si>
    <t>10/3/2023 - Putting on hold. This has dependency on Risk Pool and Court Fees that is currently VER22 and VER24. So, this will also need to be pushed out appropriately to fit as per the new project plan that will include these additional COs.
Vitech assessment: should be mapped to E0, E1
PSPRS request: E0
Previously mapped to Rollout 2.
Per 10/6/2022 comment/attachment in AZPSPRS-1840:
This process will need to be discussed.
PSPRS wants to book revenue at the Plan level but charge at the employer level. Report should show all interest book at plan level 
Discussion needed on what this is</t>
  </si>
  <si>
    <t>RE074</t>
  </si>
  <si>
    <t>As per AZPSPRS-20786, this will be combined with RE088.</t>
  </si>
  <si>
    <t>Distribution Returns / Checks Not Cleared (refunds, pension, transfer out, CIP claims)</t>
  </si>
  <si>
    <t>Disbursement Return Activity</t>
  </si>
  <si>
    <t>Alison/Young</t>
  </si>
  <si>
    <t xml:space="preserve">Automated: Daily/Upon reversal
Automated: Monthly Outstanding, returned and not reissued </t>
  </si>
  <si>
    <t xml:space="preserve">Per 10/6/2022 comment/attachment in AZPSPRS-1840:
Finance will also be notified of returns via Wells Fargo.
MSD will need the report to request reissue/DOD/acct. change
Once bank files for cleared status/ returns/ or other bank code are interfaced back in to PAS for all disbursements: 
Per checking accounts
Payment type (Refund, Pension, Insurance, CIP Claims, etc.) 
Plans, check number, issued date, payee name, paid amounts, ER ID, member id and member name and add stale date for check. 
I am currently using Vendor Insurance Repayment report to do reconciliation of the “Pension Insurance Adjustment Reconciliation” I don’t know if Insurance team already requested this report, but I need this in xlxs.. This will help me with reconciliation. With this and enhance RE028 above will help me reconcilable. I will need list of double dipper and triple dipper. </t>
  </si>
  <si>
    <t>RE075</t>
  </si>
  <si>
    <r>
      <rPr>
        <strike/>
        <sz val="11"/>
        <color rgb="FF000000"/>
        <rFont val="Calibri"/>
        <family val="2"/>
        <scheme val="minor"/>
      </rPr>
      <t xml:space="preserve">Distribution Re-Issues
</t>
    </r>
    <r>
      <rPr>
        <sz val="11"/>
        <color rgb="FF000000"/>
        <rFont val="Calibri"/>
        <family val="2"/>
        <scheme val="minor"/>
      </rPr>
      <t>Renamed as 'Recon - Void &amp; Reissue Report'</t>
    </r>
  </si>
  <si>
    <t xml:space="preserve">Disbursement Reissue Activity. This report will identify all the voided and reissued payments that fall within the report parameters. </t>
  </si>
  <si>
    <t>Automated: Upon batch reissue
(can not do automated)</t>
  </si>
  <si>
    <t>AZPSPRS-20782</t>
  </si>
  <si>
    <t>AZPSPRS-20781</t>
  </si>
  <si>
    <t>AZPSPRS-23482</t>
  </si>
  <si>
    <t>RE076</t>
  </si>
  <si>
    <t>Duplicate of RE099 Open Pay Periods Report</t>
  </si>
  <si>
    <t>Employer Missing PPE Date</t>
  </si>
  <si>
    <t>Contributions have not been uploaded for employers 
Purpose: To identify if any employer didn't complete their annual activities of contribution import</t>
  </si>
  <si>
    <t>Automated: Daily/Weekly for MSD
Automated: Monthly for Finance
Ad Hoc</t>
  </si>
  <si>
    <t xml:space="preserve">Excel </t>
  </si>
  <si>
    <t>S1</t>
  </si>
  <si>
    <t>AZPSPRS-23250</t>
  </si>
  <si>
    <t>Per 10/6/2022 comment/attachment in AZPSPRS-1840:
Discussion on who owner is
Member Services / Finance</t>
  </si>
  <si>
    <t>RE077</t>
  </si>
  <si>
    <t xml:space="preserve">Credit Account Balances  </t>
  </si>
  <si>
    <t>All credit account balances, by plan, by employer, by GL/Credit account</t>
  </si>
  <si>
    <t>Ok to map to Rollout 2 - per 3/28 comment in AZPSPRS-1840.
Is this required for sprint E0 as per AZPSPRS-8155?
Per 3/10/2023 comment in AZPSPRS-1840, this could be pushed put to rollout 2. Need to confirm.
11/8/2022 comment in AZPSPRS-1840
PSPRS wants this to be generated in ESS.
Per 10/6/2022 comment/attachment in AZPSPRS-1840:
See Employer Credit Account Balance.xlsx for reference</t>
  </si>
  <si>
    <t>RE078</t>
  </si>
  <si>
    <t>Credit Account Sweeps</t>
  </si>
  <si>
    <t>Year End once all PPEs have been reported for an employer, automatically move their credit account balances to unfunded liability</t>
  </si>
  <si>
    <t>Annual 
Ad Hoc</t>
  </si>
  <si>
    <t>No
Would like this as a batch?</t>
  </si>
  <si>
    <t>AZPSPRS-23251</t>
  </si>
  <si>
    <t>Yes, which credit accounts? All?</t>
  </si>
  <si>
    <t>Ok to move to Rollout 2 per 3/10/2023 comment in AZPSPRS-1840.
Previously mapped to S1.
Per 10/6/2022 comment/attachment in AZPSPRS-1840:
Either done as report then user manually does prepay “Credit” sweep OR If this can be done through a batch to sweep account onto unfunded liability and GL triggered from this, can utilize some batch report or GL recon report</t>
  </si>
  <si>
    <t>RE079</t>
  </si>
  <si>
    <t xml:space="preserve">Employer Merger List </t>
  </si>
  <si>
    <t>Employer Merger List</t>
  </si>
  <si>
    <t>S4</t>
  </si>
  <si>
    <t>Yes
Query/Report?</t>
  </si>
  <si>
    <t>Ok to move to Rollout 2 per 3/10/2023 comment in AZPSPRS-1840.
Previously mapped to S4.
Per 10/6/2022 comment/attachment in AZPSPRS-1840:
See attachment Employer Merger List.xlsx for an example</t>
  </si>
  <si>
    <t>RE080</t>
  </si>
  <si>
    <t xml:space="preserve">Joinder Status Report  </t>
  </si>
  <si>
    <t>Generate Work Flow and Report when New Joinder Agreement is being created.
Generate WF and Report when Joinder Status changes from Active.</t>
  </si>
  <si>
    <t>Automate with each new joinder and/or joinder status update.</t>
  </si>
  <si>
    <t xml:space="preserve">Per 10/6/2022 comment/attachment in AZPSPRS-1840:
GL’s when Joinder Status is updated from Active to Merged, transfer, closed etc.
Report will be needed if Finance needs to manually create GL entries 
Do we need a process for Joinder SCP agreements?
Actuarial Evaluation invoices are needed for pre-joinder expenses, are these created in the PAS?  </t>
  </si>
  <si>
    <t>RE081</t>
  </si>
  <si>
    <t>Contribution Accruals</t>
  </si>
  <si>
    <t xml:space="preserve">End of year report to accrue revenue for pay periods in the fiscal year.
i.e. - Pull all contributions (regular WR and adjustment WR) with PPE dates within the FY 2022 but applied date is in FY 2023 </t>
  </si>
  <si>
    <t>Jared</t>
  </si>
  <si>
    <t>Automated: Year End</t>
  </si>
  <si>
    <t>E0</t>
  </si>
  <si>
    <t>10/3/2023 - This needs to be remapped per the updated sprint plan.
Moved back to sprint E0 as per PSPRS request.
Previously mapped to Rollout 2.
sample reports: Contribution Accrual Entries based on GL 20220728 - PSPRS.xlsx
Per 10/6/2022 comment/attachment in AZPSPRS-1840:
Can PAS automate the process? 
i.e. by a batch to generate the G/L entries
If doable, then a batch (with details) should be sufficent. 
Otherwise, a Report then manual create the G/L in PAS</t>
  </si>
  <si>
    <t>RE082</t>
  </si>
  <si>
    <t>Pension Insurance Adjustment Reconciliation</t>
  </si>
  <si>
    <t>System may be able to remove the need for this report, but this currently used to identify overpayments (insurance or subsidy) related to discrepancies in Terminated, Double dipper and triple dipper scenarios
Also, scenarios where HI is invoicing for overpayments</t>
  </si>
  <si>
    <t>Pension Payroll</t>
  </si>
  <si>
    <t>Young</t>
  </si>
  <si>
    <t>Automate with Pension Payroll Process</t>
  </si>
  <si>
    <t>S3</t>
  </si>
  <si>
    <t>May Be</t>
  </si>
  <si>
    <t>RE083</t>
  </si>
  <si>
    <t>Replaced by F075</t>
  </si>
  <si>
    <t xml:space="preserve">945 File </t>
  </si>
  <si>
    <t>RE084</t>
  </si>
  <si>
    <t>EE – ER Year End Reserve Allocation of Income and Expenses</t>
  </si>
  <si>
    <t xml:space="preserve">This is the entire GL, this takes every employer’s Daily activity for the year (this is done annually but calculates on the daily level)
All income and expenses by bay, by employer
Reserve balance won’t be in PAS? </t>
  </si>
  <si>
    <t>Automate at Year End</t>
  </si>
  <si>
    <t>T30</t>
  </si>
  <si>
    <t>Ok to map to Rollout 2 - per 3/28 comment in AZPSPRS-1840.
Is this required for sprint E0, E1, E4 as per AZPSPRS-8155?
Per 3/10/2023 comment in AZPSPRS-1840, this could be pushed put to rollout 2. Need to confirm.</t>
  </si>
  <si>
    <t>RE085</t>
  </si>
  <si>
    <t>Incurred but Not Reported (IBNR) Report</t>
  </si>
  <si>
    <t>Claims that are paid in current year or prior year claims paid in current year</t>
  </si>
  <si>
    <t>Young/Jared</t>
  </si>
  <si>
    <t>Automated with CIP Claims disbursement batch
Automated: Quarterly</t>
  </si>
  <si>
    <t>AZPSPRS-20780</t>
  </si>
  <si>
    <t>AZPSPRS-20779</t>
  </si>
  <si>
    <t>AZPSPRS-23447</t>
  </si>
  <si>
    <t>Delivered in Sep2024
Ok to move to Rollout 2 per 3/10/2023 comment in AZPSPRS-1840.
Previously mapped to S3.
Per 10/6/2022 comment/attachment in AZPSPRS-1840:
Fiscal or Calendar year?
how often should the report be generated?</t>
  </si>
  <si>
    <t>RE086</t>
  </si>
  <si>
    <t>EE to ER Transfer Report and GL Entry
Old name: Active to Retirement Transfer Report and GL Entry</t>
  </si>
  <si>
    <t>this is done to move money from member reserve bucket to employer reserve bucket when member service completes the pension application</t>
  </si>
  <si>
    <t>Automated- Monthly, possibly with Pension Payroll batch</t>
  </si>
  <si>
    <t>Ask MSD</t>
  </si>
  <si>
    <t>mapped from UAT1 to Ver28.
Vitech assessment: should be mapped to E4
PSPRS request: E0, E1
Previously mapped to Rollout 2.
Per 10/6/2022 comment/attachment in AZPSPRS-1840:
MSD Process kicks off the GL entries
This scenario needs to be included in GL bucket
GL entries need to be created and approved by finance and reconciled from Actives to retired month after month to include trailing wages</t>
  </si>
  <si>
    <t>VST
AI AZPSPRS-8155 sent to confirm if this is required.</t>
  </si>
  <si>
    <t>RE087</t>
  </si>
  <si>
    <t>This is a duplicate entry for RE074. Marked as removed.</t>
  </si>
  <si>
    <t xml:space="preserve">Per 10/6/2022 comment/attachment in AZPSPRS-1840:
Wells Fargo interface file should reflect return activity
MSD will need the report to request reissue/DOD/acct. change
Is the ACH return only?? </t>
  </si>
  <si>
    <t>RE088</t>
  </si>
  <si>
    <t>Recon - Outstanding Check Post-Disb Report</t>
  </si>
  <si>
    <t>monthly bank reconciliation report</t>
  </si>
  <si>
    <t>Automated at month end</t>
  </si>
  <si>
    <t>AZPSPRS-20778</t>
  </si>
  <si>
    <t>AZPSPRS-20777</t>
  </si>
  <si>
    <t>AZPSPRS-23446</t>
  </si>
  <si>
    <t xml:space="preserve">Delivered in Sep2024
Per 10/6/2022 comment/attachment in AZPSPRS-1840:
Once bank files for cleared status/ returns/ or other bank code are interfaced back in to PAS for all disbursements: 
Per checking accounts
Payment type (Refund, Pension, Insurance, CIP Claims, etc.) 
Plans, check number, issued date,  payee name, paid amounts, ER ID, member id and member name and add stale date for check. 
I am currently using Vendor Insurance Repayment report to do reconciliation of the “Pension Insurance Adjustment Reconciliation” I don’t know if Insurance team already requested this report, but I need this in xlxs.. This will help me with reconciliation. With this and enhance RE028 above will help me reconcilable. I will need list of double dipper and triple dipper. </t>
  </si>
  <si>
    <t>RE089</t>
  </si>
  <si>
    <t>GL Trial Balance</t>
  </si>
  <si>
    <t>Trial Balance Report 
See “Trial Balance E2 for PAS xlsx”
See “Trial Balance Report pdf”</t>
  </si>
  <si>
    <t>S2</t>
  </si>
  <si>
    <t xml:space="preserve">Ad Hoc </t>
  </si>
  <si>
    <t>RE090</t>
  </si>
  <si>
    <t>AZPSPRS-6346</t>
  </si>
  <si>
    <t>CIP Members Ending Grace Period Report</t>
  </si>
  <si>
    <t>This report will identify members that:
1) Who have grace period ending in the comming month
     1a. Are expected to be ineligible to continue after grace period
     1b. Who are expected to be eligible after grace period</t>
  </si>
  <si>
    <t>Adhoc, Monthly (Last calander day of the Month)</t>
  </si>
  <si>
    <t>AZPSPRS-10198</t>
  </si>
  <si>
    <t>AZPSPRS-10336</t>
  </si>
  <si>
    <t>AZPSPRS-11978</t>
  </si>
  <si>
    <t>RE091</t>
  </si>
  <si>
    <t>CIP Invoice Status Report</t>
  </si>
  <si>
    <t>This is a report to pull invoices that have already been generated (Employer/Member) for CIP</t>
  </si>
  <si>
    <t>Adhoc, Monthly (First Day of the Month)</t>
  </si>
  <si>
    <t>AZPSPRS-10200</t>
  </si>
  <si>
    <t>AZPSPRS-10337</t>
  </si>
  <si>
    <t>AZPSPRS-13467</t>
  </si>
  <si>
    <t>RE092</t>
  </si>
  <si>
    <t>AZPSPRS-1840
via list in email from Damon on 10/26/2022</t>
  </si>
  <si>
    <t>External Audit for Contribution Confirmation Selection</t>
  </si>
  <si>
    <t>External audit purpose, send to COA for their selection, once COA select the employers Finance will send RE053 to selected employers</t>
  </si>
  <si>
    <t>Ok to move to Rollout 2 per 3/10/2023 comment in AZPSPRS-1840.
Previously mapped to R3.
10/28/2022 Added as per list of new finance reports in email from Damon on 10/26/2022.</t>
  </si>
  <si>
    <t>RE093</t>
  </si>
  <si>
    <t>Daily Internal Fund Transfer Report</t>
  </si>
  <si>
    <t>This is to capture all the transfer transaction, e.g. transfer between DB to DC, within employers or at plan level..etc.
Also summary to show the money need to move between bank accounts</t>
  </si>
  <si>
    <t>Adhoc</t>
  </si>
  <si>
    <t>AZPSPRS-18417</t>
  </si>
  <si>
    <t>AZPSPRS-20431</t>
  </si>
  <si>
    <t>AZPSPRS-21853</t>
  </si>
  <si>
    <t>10/28/2022 Added as per list of new finance reports in email from Damon on 10/26/2022.</t>
  </si>
  <si>
    <t>RE094</t>
  </si>
  <si>
    <t>Catastrophic Disability Report</t>
  </si>
  <si>
    <t>An annual report of all catastrophic disabilities in a paid status.
We will need the capability to run a report that lists of all catastrophic disabilities termed and actively receiving a pension payment.</t>
  </si>
  <si>
    <t>Annual</t>
  </si>
  <si>
    <t>AZPSPRS-12043</t>
  </si>
  <si>
    <t>AZPSPRS-13659</t>
  </si>
  <si>
    <t>RE095</t>
  </si>
  <si>
    <t>As per 2/22/2023 comment in AZPSPRS-6332</t>
  </si>
  <si>
    <t>AZPSPRS-6332</t>
  </si>
  <si>
    <t>Election Notification Report</t>
  </si>
  <si>
    <t>Employer level reprt to pull EE plan detail information based upon service dates</t>
  </si>
  <si>
    <t>Co-Dev</t>
  </si>
  <si>
    <t>mapped from UAT1 to Ver28.  
6/13- Identified as a Co-Dev item</t>
  </si>
  <si>
    <t>Per AZPSPRS-6332 this requires SC review.</t>
  </si>
  <si>
    <t>RE096</t>
  </si>
  <si>
    <t>As per 3/2/2023 comment in AZPSPRS-6332</t>
  </si>
  <si>
    <t>GASB Census Report</t>
  </si>
  <si>
    <t>GASB: Annual report for prior year census data (Fiscal valuation data)</t>
  </si>
  <si>
    <t>RE097</t>
  </si>
  <si>
    <t>Per 5/1/2023 comment in AZPSPRS-1840</t>
  </si>
  <si>
    <r>
      <rPr>
        <strike/>
        <sz val="11"/>
        <color theme="1"/>
        <rFont val="Calibri"/>
        <family val="2"/>
        <scheme val="minor"/>
      </rPr>
      <t>Pay Sheet</t>
    </r>
    <r>
      <rPr>
        <sz val="11"/>
        <color theme="1"/>
        <rFont val="Calibri"/>
        <family val="2"/>
        <scheme val="minor"/>
      </rPr>
      <t xml:space="preserve">
Payment Request Report</t>
    </r>
  </si>
  <si>
    <t>The "Pay sheet" excel tabs are a starting point for Vitech to be able to review, all of the requested pay sheet reports (Pension, Refunds, SCP transfer Out, SCP Refund, CIP Claims) need to be co designed in sprints with Vitech when we discuss disbursements and see product functionality,
Additionally, in those discussions, Reports: RE003, RE029, and RE033 should be discussed as they will no longer be required with the addition of the new paysheet reports.</t>
  </si>
  <si>
    <t>AZPSPRS-15179</t>
  </si>
  <si>
    <t>AZPSPRS-15180</t>
  </si>
  <si>
    <t>AZPSPRS-20956</t>
  </si>
  <si>
    <t>Delivered in Ver29
mapped from UAT1 to Ver28.
Per 5/1/2023 notes in AZPSPRS-1840:
I have attached a report request for "Pay sheet". Within this document, PSPRS is requesting 5 reports (see pink tabs in pay sheet excel attached) related to paysheet.
The "Pay sheet" excel tabs are a starting point for Vitech to be able to review, all of the requested pay sheet reports (Pension, Refunds, SCP transfer Out, SCP Refund, CIP Claims) need to be co designed in sprints with Vitech when we discuss disbursements and see product functionality,
Additionally, in those discussions, Reports: RE003, RE029, and RE033 should be discussed as they will no longer be required with the addition of the new paysheet reports.</t>
  </si>
  <si>
    <t>RE098
(On Hold)</t>
  </si>
  <si>
    <t>Determined not required for Sprint J4 functionality</t>
  </si>
  <si>
    <t>AZPSPRS-12140</t>
  </si>
  <si>
    <t>CO4493 / AZPSPRS-12298</t>
  </si>
  <si>
    <t>COLA History Report</t>
  </si>
  <si>
    <t>Report to view COLA payout history by year and/or by a specific member or a group of members</t>
  </si>
  <si>
    <t>RE099</t>
  </si>
  <si>
    <t>Needed to meet track L requirement</t>
  </si>
  <si>
    <t>Open Pay Periods Report</t>
  </si>
  <si>
    <t xml:space="preserve">Identify employers who have not reported or released work reports
</t>
  </si>
  <si>
    <t>AZPSPRS-13104</t>
  </si>
  <si>
    <t>AZPSPRS-13636</t>
  </si>
  <si>
    <t>AZPSPRS-14664</t>
  </si>
  <si>
    <t>RE100</t>
  </si>
  <si>
    <t>AZPSPRS-2493</t>
  </si>
  <si>
    <t>Employer Contribution PPE Schedule</t>
  </si>
  <si>
    <t>Employer can run a report to view payroll schedule by fiscal year</t>
  </si>
  <si>
    <t>AZPSPRS-18981</t>
  </si>
  <si>
    <t>Part of Sprint  L carryover</t>
  </si>
  <si>
    <t>RE101</t>
  </si>
  <si>
    <t>AZPSPRS-18703</t>
  </si>
  <si>
    <t>Member COLA History Report</t>
  </si>
  <si>
    <t>Report will provide an individual breakdown of all existing COLA Increases present for a specific Member/AP/Survivors COLA Eligible payment schedule.</t>
  </si>
  <si>
    <t>AZPSPRS-20657</t>
  </si>
  <si>
    <t>AZPSPRS-20691</t>
  </si>
  <si>
    <t>AZPSPRS-21927</t>
  </si>
  <si>
    <t>Deliveerd in Val3Drop1</t>
  </si>
  <si>
    <t>RE102</t>
  </si>
  <si>
    <t>COLA Totals Report</t>
  </si>
  <si>
    <t xml:space="preserve">Provides a totaled report by Plan of the COLA Increases, prior &amp; post COLA Benefit Amounts present for all Payment Schedules that have been processed by the ‘BO23 – Annual COLA Increase Batch’ where a ‘COLA Increase Annual’ scheduled increase was created. </t>
  </si>
  <si>
    <t>AZPSPRS-20586</t>
  </si>
  <si>
    <t>AZPSPRS-20692</t>
  </si>
  <si>
    <t>AZPSPRS-21928</t>
  </si>
  <si>
    <t>RE103</t>
  </si>
  <si>
    <t>Report already exists in the inventory under Baseline. This is duplicate of RE075.</t>
  </si>
  <si>
    <t>Void &amp; Reissue Report</t>
  </si>
  <si>
    <t xml:space="preserve">The report will identify all the voided and reissued payments that fall within the report parameters. </t>
  </si>
  <si>
    <t>Target date to be detrmined</t>
  </si>
  <si>
    <t>RE104</t>
  </si>
  <si>
    <t>Insurance Rebill Adjustment Report</t>
  </si>
  <si>
    <t xml:space="preserve">The report will identify the orphan rebill transactions that are sitting on the Member's account so that PSPRS can take the needed action for those Members. </t>
  </si>
  <si>
    <t>AZPSPRS-20784</t>
  </si>
  <si>
    <t>AZPSPRS-20783</t>
  </si>
  <si>
    <t>SW001</t>
  </si>
  <si>
    <t>Security Workbook</t>
  </si>
  <si>
    <t>Added to track in the inventory</t>
  </si>
  <si>
    <t>PSPRS Security Workbook</t>
  </si>
  <si>
    <t>Captures requirements for PSPRS security configuration</t>
  </si>
  <si>
    <t>Security</t>
  </si>
  <si>
    <t>Workbook</t>
  </si>
  <si>
    <t>U1, U2</t>
  </si>
  <si>
    <t>This is the PSPRS security workbook to capture PSPRS security configuration.</t>
  </si>
  <si>
    <t>this is a calculation, not an outbound letter.</t>
  </si>
  <si>
    <t>ASRS Transfer</t>
  </si>
  <si>
    <t>this is a calculation not a letter.
This is generated once we have transfer information from ASRS - Discussion needed with vitech in sprint if we consider this a letter or not</t>
  </si>
  <si>
    <t>Calculation, Not Letter</t>
  </si>
  <si>
    <t>this is a process workflow, not a letter.</t>
  </si>
  <si>
    <t>CIP CLAIM PAYSHEET FOR ACCOUNTING</t>
  </si>
  <si>
    <t>Remove from letters this is a workflow item</t>
  </si>
  <si>
    <t>Accounting</t>
  </si>
  <si>
    <t>Service Purchase Calculation</t>
  </si>
  <si>
    <t>This is a calculation not a letter, this is generated once we have completed application from the member</t>
  </si>
  <si>
    <t>WF001</t>
  </si>
  <si>
    <t>used for update requests to member demographic data (name, address, SSN, Marital Status, Dependent/Beneficiary Updates, etc.).  Can be triggered from self service or from CRM as a direct request update made by member)</t>
  </si>
  <si>
    <t>Ver07</t>
  </si>
  <si>
    <t>Form Scanned, Portal update, Address Verification Import.</t>
  </si>
  <si>
    <t>AZPSPRS-38</t>
  </si>
  <si>
    <t>AZPSPRS-2670</t>
  </si>
  <si>
    <t>AZPSPRS-3868</t>
  </si>
  <si>
    <t>Rework is needed as per changes requested. AZPSPRS-2361.
Initial Delivery via AZPSPRS-3868 in Ver 8.</t>
  </si>
  <si>
    <t>WF002</t>
  </si>
  <si>
    <t>AZPSPRS-2413</t>
  </si>
  <si>
    <t>General CSR Inquiry</t>
  </si>
  <si>
    <t>used for general inquiries through CRM contacts that require departmental specific follow-up</t>
  </si>
  <si>
    <t>CRM contact follow-up</t>
  </si>
  <si>
    <t>AZPSPRS-2766</t>
  </si>
  <si>
    <t>AZPSPRS-6003</t>
  </si>
  <si>
    <t>WF003</t>
  </si>
  <si>
    <t>AZPSPRS-2078</t>
  </si>
  <si>
    <t>AZPSPRS-2267</t>
  </si>
  <si>
    <t>AZPSPRS-3492
AZPSPRS-3678
AZPSPRS-3669
AZPSPRS-3677
AZPSPRS-11976</t>
  </si>
  <si>
    <t>AZPSPRS-3464</t>
  </si>
  <si>
    <t>Delivered in Ver7 (initial)
AZPSPRS-3678 - Closed
AZPSPRS-3492 - Closed
AZPSPRS-3669 - Ready For Onsite
AZPSPRS-3677 - Passed IH
AZPSPRS-11976 - Ready Internal Test</t>
  </si>
  <si>
    <t>WF004</t>
  </si>
  <si>
    <t>AZPSPRS-2442</t>
  </si>
  <si>
    <t>Employer Enrollment WF</t>
  </si>
  <si>
    <t>used for enrollment of new employers.</t>
  </si>
  <si>
    <t>AZPSPRS-44</t>
  </si>
  <si>
    <t>L2</t>
  </si>
  <si>
    <t>AZPSPRS-3179</t>
  </si>
  <si>
    <t>AZPSPRS-6111</t>
  </si>
  <si>
    <t>AZPSPRS-4956</t>
  </si>
  <si>
    <t>Delivered in Val1 (initial)
AZPSPRS-6111 - Closed</t>
  </si>
  <si>
    <t>WF005</t>
  </si>
  <si>
    <t>Vitech added in error</t>
  </si>
  <si>
    <t>Employer Maintenance</t>
  </si>
  <si>
    <t>used for update requests to employer demographic data (employer contacts, name change, Fed Tax ID, Address, etc.)</t>
  </si>
  <si>
    <t>WF006</t>
  </si>
  <si>
    <t>baseline</t>
  </si>
  <si>
    <t>determined no longer required.</t>
  </si>
  <si>
    <t>Employer Reporting - Adjusted work reports</t>
  </si>
  <si>
    <t>Workflow for processing inbound employer remittance reports and reviewing report validations/exceptions.</t>
  </si>
  <si>
    <t>WF007</t>
  </si>
  <si>
    <t xml:space="preserve">Covers processing steps for all Service Purchase types including refund buybacks, specific Service purchases (military/Volunteer Fire), prior service (pre-joinder), plan transfer purchases, etc.  </t>
  </si>
  <si>
    <t>CRM Touchpoint for application or MSS.</t>
  </si>
  <si>
    <t>AZPSPRS-51</t>
  </si>
  <si>
    <t>AZPSPRS-4965</t>
  </si>
  <si>
    <t>AZPSPRS-5977
AZPSPRS-3166</t>
  </si>
  <si>
    <t>SCP30</t>
  </si>
  <si>
    <t>AZPSPRS-3483</t>
  </si>
  <si>
    <t>Delivered in Ver8 (initial)
Imaging Integration required.
AZPSPRS-4965 - Updated SCP Workflow spec
AZPSPRS-5977 - In Development</t>
  </si>
  <si>
    <t>WF008</t>
  </si>
  <si>
    <t>Contribution Payments</t>
  </si>
  <si>
    <t>workflow to process employer payments against work reports.</t>
  </si>
  <si>
    <t>WF009</t>
  </si>
  <si>
    <t>Not required as confirmed by PSPRS on AZPSPRS-4039.</t>
  </si>
  <si>
    <t>Benefit Estimate Request Process</t>
  </si>
  <si>
    <t>Used to process an estimate request directly to the fund office through CRM or through self service portal</t>
  </si>
  <si>
    <t>MSS Wizard, Application Request CRM Touchpoint.</t>
  </si>
  <si>
    <t>WF010</t>
  </si>
  <si>
    <t>AZPSPRS-3650</t>
  </si>
  <si>
    <t>to process an application of a member refund.  WF linked to the created refund application and works to assign the flow of work steps as defined by the funciton matrix.</t>
  </si>
  <si>
    <t>AZPSPRS-49</t>
  </si>
  <si>
    <t>AZPSPRS-3659</t>
  </si>
  <si>
    <t>AZPSPRS-4649</t>
  </si>
  <si>
    <t>AZPSPRS-4476</t>
  </si>
  <si>
    <t>Delivered in Ver8 (initial)
AZPSPRS-4649 - Closed</t>
  </si>
  <si>
    <t>WF011</t>
  </si>
  <si>
    <t>to process an application of Retirement Application.  WF linked to the created retirement application and works to assign the flow of work steps as defined by the funciton matrix.  
NOTE:  This may be applicable to encompass benfeit processing for various retirement types (Regular, Disability, Drop Exit, and Reverse DROP).</t>
  </si>
  <si>
    <t>AZPSPRS-50
AZPSPRS-42
AZPSPRS-43
AZPSPRS-48</t>
  </si>
  <si>
    <t xml:space="preserve">Jamie </t>
  </si>
  <si>
    <t>AZPSPRS-3777</t>
  </si>
  <si>
    <t>AZPSPRS-4573</t>
  </si>
  <si>
    <t>Delivered in Ver8 (initial)</t>
  </si>
  <si>
    <t>WF012</t>
  </si>
  <si>
    <t>DROP Retirement Workflow</t>
  </si>
  <si>
    <t>documents the processing steps and handoffs for application into DROP.</t>
  </si>
  <si>
    <t>AZPSPRS-43</t>
  </si>
  <si>
    <t>AZPSPRS-4197</t>
  </si>
  <si>
    <t>AZPSPRS-4023 (PI)
AZPSPRS-3941
AZPSPRS-5851</t>
  </si>
  <si>
    <t>AZPSPRS-5570</t>
  </si>
  <si>
    <t>Delivered in Ver9 (initial)
AZPSPRS-5851 - Ready Client Test</t>
  </si>
  <si>
    <t>WF013</t>
  </si>
  <si>
    <t>AZPSPRS-6020</t>
  </si>
  <si>
    <t>Used to process a new member enrollment in Cancer Insurance</t>
  </si>
  <si>
    <t>AZPSPRS-45</t>
  </si>
  <si>
    <t>WF014</t>
  </si>
  <si>
    <t>Used for any new uploaded image that cannot tie directly to an open workflow process to send notification of the new uploaded document/image received by system.</t>
  </si>
  <si>
    <t>image upload/Scanning</t>
  </si>
  <si>
    <t>C2</t>
  </si>
  <si>
    <t>Sprint C3</t>
  </si>
  <si>
    <t>Part of Sprint C3.
Default workflow associated with image trigger as required per product functionality.</t>
  </si>
  <si>
    <t>WF015</t>
  </si>
  <si>
    <r>
      <rPr>
        <strike/>
        <sz val="11"/>
        <color theme="1"/>
        <rFont val="Calibri"/>
        <family val="2"/>
        <scheme val="minor"/>
      </rPr>
      <t xml:space="preserve">EORP New </t>
    </r>
    <r>
      <rPr>
        <sz val="11"/>
        <color theme="1"/>
        <rFont val="Calibri"/>
        <family val="2"/>
        <scheme val="minor"/>
      </rPr>
      <t>Disability Review</t>
    </r>
  </si>
  <si>
    <t>Workflow used to define the Local Board medical review steps to award or deny the disaiblity application prior to processing the benefit.  This will be used for all plans and will be used to process the disability application</t>
  </si>
  <si>
    <t>Creation of disability application</t>
  </si>
  <si>
    <t>AZPSPRS-42</t>
  </si>
  <si>
    <t>AZPSPRS-7296</t>
  </si>
  <si>
    <t>AZPSPRS-7524</t>
  </si>
  <si>
    <t>AZPSPRS-8359</t>
  </si>
  <si>
    <t>WF016</t>
  </si>
  <si>
    <t>Cancer Insurance Claim Processing and Payment Process</t>
  </si>
  <si>
    <t>AZPSPRS-7336</t>
  </si>
  <si>
    <t>AZPSPRS-9069</t>
  </si>
  <si>
    <t>AZPSPRS-11583</t>
  </si>
  <si>
    <t>WF017</t>
  </si>
  <si>
    <t>This is part of regular disability workflow.</t>
  </si>
  <si>
    <t>Disability Transition Process Workflow</t>
  </si>
  <si>
    <t>WF018</t>
  </si>
  <si>
    <t>Death Notification CRM Touchpoint</t>
  </si>
  <si>
    <t>AZPSPRS-41</t>
  </si>
  <si>
    <t>AZPSPRS-9579</t>
  </si>
  <si>
    <t>AZPSPRS-10020</t>
  </si>
  <si>
    <t>AZPSPRS-11692</t>
  </si>
  <si>
    <t>WF019</t>
  </si>
  <si>
    <t>Post-Retirement Death Notification</t>
  </si>
  <si>
    <t>AZPSPRS-8406</t>
  </si>
  <si>
    <t>AZPSPRS-10022</t>
  </si>
  <si>
    <t>AZPSPRS-10172</t>
  </si>
  <si>
    <t>WF020</t>
  </si>
  <si>
    <t>Annual COLA Processing</t>
  </si>
  <si>
    <t>AZPSPRS-19854</t>
  </si>
  <si>
    <t>AZPSPRS-19640</t>
  </si>
  <si>
    <t>AZPSPRS-22424</t>
  </si>
  <si>
    <t>12/04 - Removed Artifact from 'On Hold' and targeted for Ver 27</t>
  </si>
  <si>
    <t>WF021</t>
  </si>
  <si>
    <t>Benefit Recalculation Workflow</t>
  </si>
  <si>
    <t>AZPSPRS-14973</t>
  </si>
  <si>
    <t>AZPSPRS-15335</t>
  </si>
  <si>
    <t>Part of K1</t>
  </si>
  <si>
    <t>WF022</t>
  </si>
  <si>
    <t>Overpayment Recoupment Workflow</t>
  </si>
  <si>
    <t>AZPSPRS-22903</t>
  </si>
  <si>
    <t>AZPSPRS-24373</t>
  </si>
  <si>
    <t>Delivered in Oct2024</t>
  </si>
  <si>
    <t>UAT Drop 2</t>
  </si>
  <si>
    <t>WF023</t>
  </si>
  <si>
    <t>Void/Reissue Payment Process WF</t>
  </si>
  <si>
    <t xml:space="preserve">Void/Reissue Payment Process WF
Per AZPSPRS-15446: WF037 will be combined with WF023 and we will have only a single workflow configured for post dibursement processing for returned checks and rejected EFTs. </t>
  </si>
  <si>
    <t>AZPSPRS-15300</t>
  </si>
  <si>
    <t>AZPSPRS-15752</t>
  </si>
  <si>
    <t>AZPSPRS-20885
AZPSPRS-20886</t>
  </si>
  <si>
    <t>WF024</t>
  </si>
  <si>
    <t>Not required per AZPSPRS-21108</t>
  </si>
  <si>
    <t>Return Mail Workflow</t>
  </si>
  <si>
    <t>C3</t>
  </si>
  <si>
    <t>AZPSPRS-20391</t>
  </si>
  <si>
    <t>mapped from VST to Ver27.</t>
  </si>
  <si>
    <t>Sending Action Item (AZPSPRS-21108) to PSPRS to confirm if this will be required. We already have workflows trigger upon image induction for specific forms, could be duplicate.</t>
  </si>
  <si>
    <t>WF025</t>
  </si>
  <si>
    <t>Update Member Election WF</t>
  </si>
  <si>
    <t xml:space="preserve">Workflow to require a review before any changes are made to Member election after the 90-day limit </t>
  </si>
  <si>
    <t xml:space="preserve">90-day limit validation (TBH Configured) </t>
  </si>
  <si>
    <t>WF026</t>
  </si>
  <si>
    <t>Image Induction WF</t>
  </si>
  <si>
    <t>workflow to route imaged inbound documents by image type to the respective department Queue for review and action</t>
  </si>
  <si>
    <t>Part of Sprint C3</t>
  </si>
  <si>
    <t>This is functionality delivered in C3 to trigger respective workflows upon image induction, as configured in Image Type Maintenance.</t>
  </si>
  <si>
    <t>WF027</t>
  </si>
  <si>
    <t>AZPSPRS-3625</t>
  </si>
  <si>
    <t>Employee with 2 Active Employers</t>
  </si>
  <si>
    <t xml:space="preserve">Used to identify employees with two active employers </t>
  </si>
  <si>
    <t>Demographic Import File</t>
  </si>
  <si>
    <t>Kahie</t>
  </si>
  <si>
    <r>
      <t xml:space="preserve">Mbr is "Active" w/ Employer A (mbr's emp status </t>
    </r>
    <r>
      <rPr>
        <sz val="12"/>
        <color rgb="FF242424"/>
        <rFont val="Calibri"/>
        <family val="2"/>
      </rPr>
      <t>≠ Quit/Terminated).</t>
    </r>
    <r>
      <rPr>
        <sz val="12"/>
        <color rgb="FF242424"/>
        <rFont val="Calibri"/>
        <family val="2"/>
        <scheme val="minor"/>
      </rPr>
      <t xml:space="preserve">
If another employer B hire/rehire this member and reports this member for the </t>
    </r>
    <r>
      <rPr>
        <b/>
        <sz val="12"/>
        <color rgb="FF242424"/>
        <rFont val="Calibri"/>
        <family val="2"/>
        <scheme val="minor"/>
      </rPr>
      <t>first time</t>
    </r>
    <r>
      <rPr>
        <sz val="12"/>
        <color rgb="FF242424"/>
        <rFont val="Calibri"/>
        <family val="2"/>
        <scheme val="minor"/>
      </rPr>
      <t xml:space="preserve"> as hire/rehire in the demographic file, then a simple one step workflow will be triggered for a LOB User.</t>
    </r>
  </si>
  <si>
    <t>AZPSPRS-3768</t>
  </si>
  <si>
    <t>AZPSPRS-3823
AZPSPRS-5778
AZPSPRS-5779
AZPSPRS-5810
AZPSPRS-5812</t>
  </si>
  <si>
    <t>Ver09 / Ver13</t>
  </si>
  <si>
    <t>AZPSPRS-5569</t>
  </si>
  <si>
    <t>Delivered in Ver9 (initial)
AZPSPRS-3823 - Ready for OS
AZPSPRS-5778 - Closed
AZPSPRS-5779 - Ready Client Test
AZPSPRS-5810 - Ready Client Test
AZPSPRS-5812 - Closed</t>
  </si>
  <si>
    <t>WF028</t>
  </si>
  <si>
    <t>AZPSPRS-3830</t>
  </si>
  <si>
    <t>Last Contribution File of Retiring Member</t>
  </si>
  <si>
    <t>1-step workflow when contribution file is received for member who completed or in the retirement application process</t>
  </si>
  <si>
    <t xml:space="preserve">When an employer imports their Contribution file with a member who has an open retirement application (in the pension tab) which is not cancelled, then a 1-step workflow will be created and assigned to the Retired Team. </t>
  </si>
  <si>
    <t>AZPSPRS-6758
AZPSPRS-3990</t>
  </si>
  <si>
    <t>AZPSPRS-4127</t>
  </si>
  <si>
    <t>AZPSPRS-4957</t>
  </si>
  <si>
    <t>Delivered in Val1 (initial)
Dependency on AZPSPRS-4127 - Ready for OS</t>
  </si>
  <si>
    <t>WF029</t>
  </si>
  <si>
    <t>AZPSPRS-4696</t>
  </si>
  <si>
    <t>Reverse DROP Retirement Workflow</t>
  </si>
  <si>
    <t>Reverse DROP enterprise pension workflow</t>
  </si>
  <si>
    <t>Upon save on creation of pension app type = Reverse DROP</t>
  </si>
  <si>
    <t>AZPSPRS-4805</t>
  </si>
  <si>
    <t>Delivered as part of Sprint H3.</t>
  </si>
  <si>
    <t>WF030</t>
  </si>
  <si>
    <t>QDRO Refund Processing Workflow</t>
  </si>
  <si>
    <t>QDRO Refund Processing enterprise pension Workflow</t>
  </si>
  <si>
    <t>Upon save on creation of pension app type = QDRO Refund</t>
  </si>
  <si>
    <t>AZPSPRS-5762</t>
  </si>
  <si>
    <t>AZPSPRS-8360</t>
  </si>
  <si>
    <t>WF031</t>
  </si>
  <si>
    <t>AZPSPRS-5428</t>
  </si>
  <si>
    <t>QDRO Annuity Retirement Workflow</t>
  </si>
  <si>
    <t>QDRO Annuity Processing enterprise pension Workflow</t>
  </si>
  <si>
    <t>Upon save on creation of pension app type = QDRO Annuity</t>
  </si>
  <si>
    <t>AZPSPRS-5714</t>
  </si>
  <si>
    <t>AZPSPRS-8366</t>
  </si>
  <si>
    <t>Delivered in Ver14
Pending fix in AZPSPRS-6938. Did not make the VER cutoff.</t>
  </si>
  <si>
    <t>WF032</t>
  </si>
  <si>
    <t>AZPSRPS-6108</t>
  </si>
  <si>
    <t>Deferred Annuity  Workflow</t>
  </si>
  <si>
    <t>Deferred Annuity Processing enterprise pension Workflow</t>
  </si>
  <si>
    <t>Upon save on creation of pension app type = Deferred Annuity</t>
  </si>
  <si>
    <t>AZPSPRS-6231</t>
  </si>
  <si>
    <t>Delivered as part of Sprint I1.</t>
  </si>
  <si>
    <t>WF033</t>
  </si>
  <si>
    <t>Determined required for Sprint D3 functionality</t>
  </si>
  <si>
    <t>ESS Work Report Adjustment Workflow</t>
  </si>
  <si>
    <t>Workflow is being used to notify the LOB that an individual from the ESS side has submitted a work report adjustment. LOB will review the adjustment and either approve or send back to ESS for updates</t>
  </si>
  <si>
    <t>D3</t>
  </si>
  <si>
    <t>AZPSPRS-7891</t>
  </si>
  <si>
    <t xml:space="preserve">AZPSPRS-9138
</t>
  </si>
  <si>
    <t>AZPSPRS-12117</t>
  </si>
  <si>
    <t>WF034</t>
  </si>
  <si>
    <t>Determined required for Sprint J1 functionality</t>
  </si>
  <si>
    <t>Return to Work Workflow</t>
  </si>
  <si>
    <t>Workflow is used to notify PSPRS that a member is a Return to work Scenario for PSPRS to verify if they are in violation of the 'RTW' rules.</t>
  </si>
  <si>
    <t>Return to Work</t>
  </si>
  <si>
    <t>AZPSPRS-9136</t>
  </si>
  <si>
    <t xml:space="preserve">AZPSPRS-9550
</t>
  </si>
  <si>
    <t>AZPSPRS-10304</t>
  </si>
  <si>
    <t>AZPSPRS-11585</t>
  </si>
  <si>
    <t>Delivered in Ver16
AZPSPRS-10304 - Closed</t>
  </si>
  <si>
    <t>WF035</t>
  </si>
  <si>
    <t>Reinstate Pension Workflow
(renamed from: Re-retired Workflow)</t>
  </si>
  <si>
    <t>To notify PSPRS that someone who was a return to work has not Quit/terminated there employment</t>
  </si>
  <si>
    <t>AZPSPRS-9376</t>
  </si>
  <si>
    <t>AZPSPRS-9551</t>
  </si>
  <si>
    <t>Delivered as part of Ver16</t>
  </si>
  <si>
    <t>WF036</t>
  </si>
  <si>
    <t xml:space="preserve">Determined required for MSS functionality.  </t>
  </si>
  <si>
    <t>MSS Demographic Change Workflow</t>
  </si>
  <si>
    <t>The MSS Demographic change workflow will be used to update either date of birth or last name through the MSS request widget.</t>
  </si>
  <si>
    <t>Request through MSS</t>
  </si>
  <si>
    <t>Ad hoc</t>
  </si>
  <si>
    <t>AZPSPRS-12786</t>
  </si>
  <si>
    <t>AZPSPRS-13375</t>
  </si>
  <si>
    <t>WF037</t>
  </si>
  <si>
    <t>Determined required for tracking lost/stolen checks process as part of Disbursements design review session.</t>
  </si>
  <si>
    <t xml:space="preserve">Per AZPSPRS-15446: WF037 will be combined with WF023 and we will have only a single workflow configured for post dibursement processing for returned checks and rejected EFTs. </t>
  </si>
  <si>
    <t>Lost/Stolen Check WF</t>
  </si>
  <si>
    <t>This will be a workflow that Member Services will manually generate the WF by entering the Check number as a parameter. The check number corresponds to the lost/stolen check that the payee is calling about. The WF is assigned to Accounting team. WF should have a step to generate the Bond of Indemnity (F053) with bookmarks populated from WF Identifiers and corresponding payment details.</t>
  </si>
  <si>
    <t>Manually generated by Member Services Team</t>
  </si>
  <si>
    <t>WF038</t>
  </si>
  <si>
    <t>Override Subsidy</t>
  </si>
  <si>
    <t>Workflow will be triggered for those Member's with an existing Override Subsidy Plan Enrollment and processing an update to their Insurance enrollments through the INT006 Import.</t>
  </si>
  <si>
    <t>AZPSPRS-15370</t>
  </si>
  <si>
    <t>AZPSPRS-15302</t>
  </si>
  <si>
    <t>AZPSPRS-19057</t>
  </si>
  <si>
    <t>FT025</t>
  </si>
  <si>
    <t>Determined required for Track Q functionality</t>
  </si>
  <si>
    <t>ADOA Employers Factor Table</t>
  </si>
  <si>
    <t>This factor table will be used as a lookup to identify the selection of employers matching the plan to be included in the export INT035 – Actuarial Export for ADOA Employers.</t>
  </si>
  <si>
    <t>AZPSPRS-21497</t>
  </si>
  <si>
    <t>AZPSPRS-21524</t>
  </si>
  <si>
    <t>Part of INT035</t>
  </si>
  <si>
    <t>RE105</t>
  </si>
  <si>
    <t>Dual ASRS Retiree Coverage Changes</t>
  </si>
  <si>
    <t>This report will determine any Dual ASRS Retiree with a Retiree Health Insurance coverage change based on the date range provided. This will be part of the pre-payroll process.</t>
  </si>
  <si>
    <t>O5</t>
  </si>
  <si>
    <t>AZPSPRS-22343</t>
  </si>
  <si>
    <t>AZPSPRS-22346</t>
  </si>
  <si>
    <t>AZPSPRS-24400</t>
  </si>
  <si>
    <t>RE106</t>
  </si>
  <si>
    <t>Pre-payroll Subsidy Details Report</t>
  </si>
  <si>
    <t>This report will be generated prior to payroll and list the breakdown of premium and subsidy amounts (similar to RE011) by member and GL Plan ID.</t>
  </si>
  <si>
    <t>Alison / Mark</t>
  </si>
  <si>
    <t>AZPSPRS-22344</t>
  </si>
  <si>
    <t>AZPSPRS-22347</t>
  </si>
  <si>
    <t>AZPSPRS-23502</t>
  </si>
  <si>
    <t>RE107</t>
  </si>
  <si>
    <t>Vendor Subsidy Cash Adjustments Report</t>
  </si>
  <si>
    <t>This report will be generated as needed by Accounting team to give them a list of all the 'adjusted' or 'overridden' subsidy amounts.</t>
  </si>
  <si>
    <t>AZPSPRS-22345</t>
  </si>
  <si>
    <t>AZPSPRS-22348</t>
  </si>
  <si>
    <t>Nov2024</t>
  </si>
  <si>
    <t>AZPSPRS-24573</t>
  </si>
  <si>
    <t>Delivered in Nov2024</t>
  </si>
  <si>
    <t>FT026</t>
  </si>
  <si>
    <t>B016 Exclusion List</t>
  </si>
  <si>
    <t>Factor Table for the B016 batch to exclude transactions from specific Retirement Systems</t>
  </si>
  <si>
    <t>RE108</t>
  </si>
  <si>
    <t>Requested by PSPRS for GL</t>
  </si>
  <si>
    <t>Employer Merge GL Report</t>
  </si>
  <si>
    <t>This GL report will provide the GL accounting entries &amp; related details for all Employer transactions merged/transferred as a result of the Employer Merge ('EM Merge') and post Employer Merge ('Post EM Merge') processing.
has context menu</t>
  </si>
  <si>
    <t>JF006</t>
  </si>
  <si>
    <t>Determined required for Track E</t>
  </si>
  <si>
    <t>General Ledger Jobflow</t>
  </si>
  <si>
    <t>The 'General Ledger Jobflow' provides the set of GL Batches/Exports/Reports that need to be executed on a daily basis or a defined frequency basis for producing GL detail &amp; GL summary journal entries &amp; for producing the General Ledger Export feed to Great Plains.</t>
  </si>
  <si>
    <t>Formerly RE052 Invoice Viewer – ER Query</t>
  </si>
  <si>
    <t>Invoice Viewer – ER Query</t>
  </si>
  <si>
    <t>New Adds After Baseline</t>
  </si>
  <si>
    <t>(blank)</t>
  </si>
  <si>
    <t>(Multiple Items)</t>
  </si>
  <si>
    <t>Baseline Date</t>
  </si>
  <si>
    <t>Row Labels</t>
  </si>
  <si>
    <t>Count of New Add to Inventory?</t>
  </si>
  <si>
    <t>Count of Removed from Inventory?</t>
  </si>
  <si>
    <t>Grand Total</t>
  </si>
  <si>
    <t>Artifacts (Report, Forms, Documents, Interfaces, Querys)</t>
  </si>
  <si>
    <t>New</t>
  </si>
  <si>
    <t>Difference</t>
  </si>
  <si>
    <t>Calc</t>
  </si>
  <si>
    <t>Factor table</t>
  </si>
  <si>
    <t>Security workbook</t>
  </si>
  <si>
    <t>PSPRS Business Group</t>
  </si>
  <si>
    <t>Queues</t>
  </si>
  <si>
    <t>Queue Internal Name</t>
  </si>
  <si>
    <t>Member Service - Active</t>
  </si>
  <si>
    <t>Active Members Team</t>
  </si>
  <si>
    <t>ACTIVE_MEMBERS_TEAM</t>
  </si>
  <si>
    <t>Service Purchase Team</t>
  </si>
  <si>
    <t>Refund Team</t>
  </si>
  <si>
    <t>Contribution Team</t>
  </si>
  <si>
    <t>CONTRIBUTIONS_TEAM</t>
  </si>
  <si>
    <t>Active Members Supervisor</t>
  </si>
  <si>
    <t>ACTIVE_MEMBER_TEAM_SUPERVISOR</t>
  </si>
  <si>
    <t>Member Service - Retired</t>
  </si>
  <si>
    <t>Retired Members Team</t>
  </si>
  <si>
    <t>RETIRED_MEMBER_TEAM</t>
  </si>
  <si>
    <t>Heath Insurance Team</t>
  </si>
  <si>
    <t>Demographic Change Queue</t>
  </si>
  <si>
    <t>DEMOGRAPHIC_CHANGE_QUEUE</t>
  </si>
  <si>
    <t>Retired Members Supervisor</t>
  </si>
  <si>
    <t>RETIREMENT_TEAM___APPROVER</t>
  </si>
  <si>
    <t>Member Service - All</t>
  </si>
  <si>
    <t>Employer Service</t>
  </si>
  <si>
    <t>EMPLOYER_SERVICES</t>
  </si>
  <si>
    <t>Local Board Service</t>
  </si>
  <si>
    <t>LOCAL_BOARD</t>
  </si>
  <si>
    <t>Counseling Team</t>
  </si>
  <si>
    <t>COUNSELING_TEAM</t>
  </si>
  <si>
    <t>Cancer Insurance Team</t>
  </si>
  <si>
    <t>Insurance Supervisor</t>
  </si>
  <si>
    <t>Legal Team</t>
  </si>
  <si>
    <t>LEGAL_TEAM</t>
  </si>
  <si>
    <t>Finance</t>
  </si>
  <si>
    <t>Finance - Receivables</t>
  </si>
  <si>
    <t>Finance - Payables</t>
  </si>
  <si>
    <t>Finance - Financial Reports</t>
  </si>
  <si>
    <t>Finance Team</t>
  </si>
  <si>
    <t>Finance Supervisor</t>
  </si>
  <si>
    <t>Other</t>
  </si>
  <si>
    <t>Communication Team</t>
  </si>
  <si>
    <t>Call Center</t>
  </si>
  <si>
    <t>IT Team - App Support</t>
  </si>
  <si>
    <t>IT Team - Network Support</t>
  </si>
  <si>
    <t>Factor/Rate tables Inventory</t>
  </si>
  <si>
    <t>#</t>
  </si>
  <si>
    <t xml:space="preserve">Item
</t>
  </si>
  <si>
    <t>Table Name in V3locity</t>
  </si>
  <si>
    <t>Location in V3locity</t>
  </si>
  <si>
    <t>Source</t>
  </si>
  <si>
    <t>Update Frequency</t>
  </si>
  <si>
    <t>Stop Date can be blank?</t>
  </si>
  <si>
    <t>Used for</t>
  </si>
  <si>
    <t>Notes</t>
  </si>
  <si>
    <t>Provided to Vitech / JIRA #</t>
  </si>
  <si>
    <t>EE and ER Contribution rates</t>
  </si>
  <si>
    <t>Rates</t>
  </si>
  <si>
    <t>Agreements &gt; Rates</t>
  </si>
  <si>
    <t>Actuary: valuation</t>
  </si>
  <si>
    <t>Need to have contribution rates breakdown for pension and health insurance</t>
  </si>
  <si>
    <t xml:space="preserve">ER contribution late fee </t>
  </si>
  <si>
    <t>Rules &gt; Billing &gt; Interest Rates &gt; 
* DB Interest
* DC Interest</t>
  </si>
  <si>
    <t xml:space="preserve">PSPRS: A.R.S. 38-843 (D);
CORP:  A.R.S. 38-891 (C); 
EORP:  A.R.S. 38-810 (E); 
EODC DCDT:  A.R.S. 38-840.04.
</t>
  </si>
  <si>
    <t>If statues get updates</t>
  </si>
  <si>
    <t>calcuate interests if ER didn't pay Work Report Invoice before the due date</t>
  </si>
  <si>
    <t>Current rate = 10%</t>
  </si>
  <si>
    <t>ER Cancer Premium late fee</t>
  </si>
  <si>
    <t>Rules &gt; Billing &gt; Interest Rates &gt; 
* CIP Interest</t>
  </si>
  <si>
    <t>A.R.S. 38-642 (F)</t>
  </si>
  <si>
    <t>calcuate interests if ER didn't pay CIP Invoice before the due date</t>
  </si>
  <si>
    <t>Current rate = 15%</t>
  </si>
  <si>
    <t>Interest Rates - Refund</t>
  </si>
  <si>
    <t>Refund Interest Rate</t>
  </si>
  <si>
    <t>Rules &gt; Factor Table Values</t>
  </si>
  <si>
    <t>Determined by the board</t>
  </si>
  <si>
    <t xml:space="preserve">Current rate = 3%
</t>
  </si>
  <si>
    <t>Deferred Annuity - Eligibility criteria</t>
  </si>
  <si>
    <t>Deferred Annuity Factor Table</t>
  </si>
  <si>
    <t>deferred annuity eligibility calc</t>
  </si>
  <si>
    <t>Deferred Annuity - Year Factor</t>
  </si>
  <si>
    <t>Year Factor</t>
  </si>
  <si>
    <t>deferred annuity benefit calc</t>
  </si>
  <si>
    <t>Deferred Annuity - Month Factor</t>
  </si>
  <si>
    <t>Month Factor</t>
  </si>
  <si>
    <t>Deferred Annuity factor</t>
  </si>
  <si>
    <t>actuarially equivalent factor to convert the accumulated contributions to monthly payment</t>
  </si>
  <si>
    <t xml:space="preserve">As of July 2018, the deferred annuity factor at the assumed earnings rate of 7.30% is .00782.
</t>
  </si>
  <si>
    <t>Interest Rates - Buyback:
Refund Repayment</t>
  </si>
  <si>
    <t>A.R.S.</t>
  </si>
  <si>
    <t>Current rate = 9%</t>
  </si>
  <si>
    <t>Actuarial - Assumed Earnings Rate</t>
  </si>
  <si>
    <t xml:space="preserve">(1) Buyback discount rate for Tier 1&amp;2
(2) Buyback amotization rate for all Tiers
(3) DROP interest rate
</t>
  </si>
  <si>
    <t xml:space="preserve">Current rate = 7.30
DROP is using monthly rate = 
annual rate/12, rounded to 7 decimals
e.g. monthly rate = 7.30%/12 = 0.60833%
</t>
  </si>
  <si>
    <t>10-year Treasury plus 2%</t>
  </si>
  <si>
    <t>(1) Buyback discount rate for Tier 3</t>
  </si>
  <si>
    <t>Current rate = 4.76%</t>
  </si>
  <si>
    <t>5 years Treasury Note</t>
  </si>
  <si>
    <t xml:space="preserve">yield on a 5 year treasury note as of the first day of the month as published by the federal reserve board
</t>
  </si>
  <si>
    <t xml:space="preserve">(1) Reverse DROP interest rate
</t>
  </si>
  <si>
    <t xml:space="preserve">Current rate (June 2021) = 0.81%
using monthly rate for calculation 
= annual rate/12, rounded to 4 decimals
e.g. monthly rate = 0.81%/12 = 0.07%
</t>
  </si>
  <si>
    <t xml:space="preserve">COLA </t>
  </si>
  <si>
    <t>CPI</t>
  </si>
  <si>
    <t>COLA increase in pension</t>
  </si>
  <si>
    <t xml:space="preserve">By Tier.
Current rate = 2% for all tiers
</t>
  </si>
  <si>
    <t>Actuarial - SCP APV table</t>
  </si>
  <si>
    <t>PV factor for buyback cost calculation</t>
  </si>
  <si>
    <t>Actuarial - Salary Increase Rate</t>
  </si>
  <si>
    <t>Buyback - FAS projection</t>
  </si>
  <si>
    <t>Actuarial - Reducion factor 1</t>
  </si>
  <si>
    <t>PS Tier 3 and CORP Tier 3: DB early retirement</t>
  </si>
  <si>
    <t>AZPSPRS-2451 @02/17/2022</t>
  </si>
  <si>
    <t>Actuarial - Reducion factor 2</t>
  </si>
  <si>
    <t>EORP Tier 2 Reduced Pension Option</t>
  </si>
  <si>
    <t>Actuarial - Reducion factor 3</t>
  </si>
  <si>
    <t>DC balance Reduction factor  
(for DB benefit due to disability or line-of-duty death)</t>
  </si>
  <si>
    <t>Actuarial - 415 limits</t>
  </si>
  <si>
    <t>Actuary
IRS</t>
  </si>
  <si>
    <t>A lookup factor table by age (years and months)</t>
  </si>
  <si>
    <t>Pensionable Compensation Limits</t>
  </si>
  <si>
    <t>(1) IRS 401(1)(17)
(2) ARS 38-843.04
(3) ARS 38-895.01</t>
  </si>
  <si>
    <t>(1) PS/CORP T1&amp;2, EORP all: IRS 401(a)
(2) PS T3: A.R.S. §38-843.04,   
(3) CORP T3: A.R.S §38-895.01</t>
  </si>
  <si>
    <t>(1) Annual
(2) Every 3 FY
(3) Every 3 FY</t>
  </si>
  <si>
    <t xml:space="preserve">AZPSPRS-1826 @12/22/2021
</t>
  </si>
  <si>
    <t>Pensionable Compensation Limits - 
Warning amount</t>
  </si>
  <si>
    <t xml:space="preserve">set by PSPRS </t>
  </si>
  <si>
    <t>When needed</t>
  </si>
  <si>
    <t>ER reporting validation</t>
  </si>
  <si>
    <t>Current amount = $10,000 for all plans/Employers</t>
  </si>
  <si>
    <t>Premium Rates - Health</t>
  </si>
  <si>
    <t>Premium Rates - Dental</t>
  </si>
  <si>
    <t>Premium Rates - Vision</t>
  </si>
  <si>
    <t>Subsidy</t>
  </si>
  <si>
    <t>???</t>
  </si>
  <si>
    <t>Federal Tax rates</t>
  </si>
  <si>
    <t>IRS</t>
  </si>
  <si>
    <t>State Tax rates</t>
  </si>
  <si>
    <t>AZ State</t>
  </si>
  <si>
    <t>Actuarial-Liability Calculation (e.g. 38-843(K))</t>
  </si>
  <si>
    <t xml:space="preserve">Used to properly allocate/account for employer portion of monthly pension benefit </t>
  </si>
  <si>
    <t>EORP mandates salary by Position</t>
  </si>
  <si>
    <t xml:space="preserve">FAE calc for EORP, it was based on mandates salary on certain positions. </t>
  </si>
  <si>
    <t>The mandate salay by positions will be loaded into a factor table in V3locity.</t>
  </si>
  <si>
    <t>AZPSPRS-2558 by Tara
@ 02/24/2022</t>
  </si>
  <si>
    <t>Annualized Maximan Pay Period</t>
  </si>
  <si>
    <t>Buyback PDA maximum duration (15 years)</t>
  </si>
  <si>
    <t>AZPSPRS-4749</t>
  </si>
  <si>
    <t>PSPRS Exception</t>
  </si>
  <si>
    <t xml:space="preserve">PS Tier 2 - Hybrid DC rates
</t>
  </si>
  <si>
    <t>Apply exception contribution rates based on member's hire date</t>
  </si>
  <si>
    <t>Pension Eligibility Factors</t>
  </si>
  <si>
    <t>Eligibility rules for Normal Retirement and Early Retirement</t>
  </si>
  <si>
    <t xml:space="preserve">Contribution Codes
</t>
  </si>
  <si>
    <t xml:space="preserve">PSPRS
</t>
  </si>
  <si>
    <t>Only the codes used by employer, not the full list of fund buckets</t>
  </si>
  <si>
    <t>Contribution Adjustment Reason Codes</t>
  </si>
  <si>
    <t>Vitech Configuration</t>
  </si>
  <si>
    <t xml:space="preserve">Fund Buckets
</t>
  </si>
  <si>
    <t>V3 &gt; Rules &gt; Billing &gt; Benefits</t>
  </si>
  <si>
    <t xml:space="preserve">FAE formula
</t>
  </si>
  <si>
    <t>Define FAE periods (high 3 or 5 years)</t>
  </si>
  <si>
    <t xml:space="preserve">Break in Service
</t>
  </si>
  <si>
    <t>Define if FAE period can cross different employment period, or need to start over</t>
  </si>
  <si>
    <t xml:space="preserve">Employment status codes
</t>
  </si>
  <si>
    <t xml:space="preserve">J&amp;S 75% </t>
  </si>
  <si>
    <t xml:space="preserve">Early Retirement
</t>
  </si>
  <si>
    <t xml:space="preserve">Credited Service Multiplier
</t>
  </si>
  <si>
    <t xml:space="preserve">PSPRS Maricopa &amp; Pima County Policy &amp; Fire Employer Mapping
</t>
  </si>
  <si>
    <t xml:space="preserve">SCP salary increase rate </t>
  </si>
  <si>
    <t>V3 &gt; Rules &gt; Factor Table Values</t>
  </si>
  <si>
    <t>SCP Cost - Salary assumption</t>
  </si>
  <si>
    <t>Salary Increase Rate</t>
  </si>
  <si>
    <t>Actuary</t>
  </si>
  <si>
    <t>SCP salary increase table</t>
  </si>
  <si>
    <t xml:space="preserve">* </t>
  </si>
  <si>
    <t xml:space="preserve">Link to the A.R.S statues </t>
  </si>
  <si>
    <t>Verification #</t>
  </si>
  <si>
    <t>Sprints Covered</t>
  </si>
  <si>
    <t>Ver 9</t>
  </si>
  <si>
    <t>[A1, A2, A3, A4]; [L1, L2, L3, L4];  [B1, B2, B3, B4];  [G1, G2, G3, G4]; [M1, M2, M3, M4]; [H1, H2];</t>
  </si>
  <si>
    <t>Ver 10</t>
  </si>
  <si>
    <t>[A1, A2, A3, A4]; [L1, L2, L3, L4];  [B1, B2, B3, B4]; [C1]; [G1, G2, G3, G4]; [M1, M2, M3, M4]; [H1, H2, H3];</t>
  </si>
  <si>
    <t xml:space="preserve">[A1, A2, A3, A4]; [L1, L2, L3, L4];  [B1, B2, B3, B4]; [C1]; [G1, G2, G3, G4]; [M1, M2, M3, M4]; [H1, H2, H3, H4]; [N1]; [Q0]; </t>
  </si>
  <si>
    <t xml:space="preserve">[A1, A2, A3, A4]; [L1, L2, L3, L4];  [B1, B2, B3, B4]; [C1, C3]; [D1]; [G1, G2, G3, G4]; [M1, M2, M3, M4]; [H1, H2, H3, H4]; [I1]; [N1, N2]; [Q0]; </t>
  </si>
  <si>
    <t xml:space="preserve">[A1, A2, A3, A4]; [L1, L2, L3, L4];  [B1, B2, B3, B4]; [C1, C3]; [D1, D2]; [G1, G2, G3, G4]; [M1, M2, M3, M4]; [H1, H2, H3, H4]; [I1, I2]; [N1, N2, N3]; [Q0]; </t>
  </si>
  <si>
    <r>
      <t>[A1, A2, A3, A4]; [L1, L2, L3, L4];  [B1, B2, B3, B4]; [C1, C3]; [D1, D2,</t>
    </r>
    <r>
      <rPr>
        <b/>
        <sz val="11"/>
        <color theme="1"/>
        <rFont val="Calibri"/>
        <family val="2"/>
        <scheme val="minor"/>
      </rPr>
      <t xml:space="preserve"> D3</t>
    </r>
    <r>
      <rPr>
        <sz val="11"/>
        <color theme="1"/>
        <rFont val="Calibri"/>
        <family val="2"/>
        <scheme val="minor"/>
      </rPr>
      <t xml:space="preserve">]; [G1, G2, G3, G4]; [M1, M2, M3, M4]; [H1, H2, H3, H4]; [I1, I2, </t>
    </r>
    <r>
      <rPr>
        <b/>
        <sz val="11"/>
        <color theme="1"/>
        <rFont val="Calibri"/>
        <family val="2"/>
        <scheme val="minor"/>
      </rPr>
      <t>I3</t>
    </r>
    <r>
      <rPr>
        <sz val="11"/>
        <color theme="1"/>
        <rFont val="Calibri"/>
        <family val="2"/>
        <scheme val="minor"/>
      </rPr>
      <t xml:space="preserve">]; [N1, N2, N3, </t>
    </r>
    <r>
      <rPr>
        <b/>
        <sz val="11"/>
        <color theme="1"/>
        <rFont val="Calibri"/>
        <family val="2"/>
        <scheme val="minor"/>
      </rPr>
      <t>N4</t>
    </r>
    <r>
      <rPr>
        <sz val="11"/>
        <color theme="1"/>
        <rFont val="Calibri"/>
        <family val="2"/>
        <scheme val="minor"/>
      </rPr>
      <t xml:space="preserve">]; [Q0, </t>
    </r>
    <r>
      <rPr>
        <b/>
        <sz val="11"/>
        <color theme="1"/>
        <rFont val="Calibri"/>
        <family val="2"/>
        <scheme val="minor"/>
      </rPr>
      <t>Q1</t>
    </r>
    <r>
      <rPr>
        <sz val="11"/>
        <color theme="1"/>
        <rFont val="Calibri"/>
        <family val="2"/>
        <scheme val="minor"/>
      </rPr>
      <t xml:space="preserve">]; </t>
    </r>
  </si>
  <si>
    <r>
      <t xml:space="preserve">[A1, A2, A3, A4]; [L1, L2, L3, L4];  [B1, B2, B3, B4]; [C1, C3]; [D1, D2, D3, </t>
    </r>
    <r>
      <rPr>
        <b/>
        <sz val="11"/>
        <color theme="1"/>
        <rFont val="Calibri"/>
        <family val="2"/>
        <scheme val="minor"/>
      </rPr>
      <t>D4</t>
    </r>
    <r>
      <rPr>
        <sz val="11"/>
        <color theme="1"/>
        <rFont val="Calibri"/>
        <family val="2"/>
        <scheme val="minor"/>
      </rPr>
      <t xml:space="preserve">]; [G1, G2, G3, G4]; [M1, M2, M3, M4]; [H1, H2, H3, H4]; [I1, I2, I3, </t>
    </r>
    <r>
      <rPr>
        <b/>
        <sz val="11"/>
        <color theme="1"/>
        <rFont val="Calibri"/>
        <family val="2"/>
        <scheme val="minor"/>
      </rPr>
      <t>I4</t>
    </r>
    <r>
      <rPr>
        <sz val="11"/>
        <color theme="1"/>
        <rFont val="Calibri"/>
        <family val="2"/>
        <scheme val="minor"/>
      </rPr>
      <t>]; [N1, N2, N3, N4]; [</t>
    </r>
    <r>
      <rPr>
        <b/>
        <sz val="11"/>
        <color theme="1"/>
        <rFont val="Calibri"/>
        <family val="2"/>
        <scheme val="minor"/>
      </rPr>
      <t>O1</t>
    </r>
    <r>
      <rPr>
        <sz val="11"/>
        <color theme="1"/>
        <rFont val="Calibri"/>
        <family val="2"/>
        <scheme val="minor"/>
      </rPr>
      <t xml:space="preserve">]; [Q0, Q1]; </t>
    </r>
  </si>
  <si>
    <r>
      <t>[A1, A2, A3, A4]; [L1, L2, L3, L4];  [B1, B2, B3, B4]; [C1, C3]; [D1, D2, D3, D4]; [G1, G2, G3, G4]; [M1, M2, M3, M4]; [H1, H2, H3, H4]; [I1, I2, I3, I4]; [</t>
    </r>
    <r>
      <rPr>
        <b/>
        <sz val="11"/>
        <color theme="1"/>
        <rFont val="Calibri"/>
        <family val="2"/>
        <scheme val="minor"/>
      </rPr>
      <t>J1</t>
    </r>
    <r>
      <rPr>
        <sz val="11"/>
        <color theme="1"/>
        <rFont val="Calibri"/>
        <family val="2"/>
        <scheme val="minor"/>
      </rPr>
      <t xml:space="preserve">, </t>
    </r>
    <r>
      <rPr>
        <b/>
        <sz val="11"/>
        <color theme="1"/>
        <rFont val="Calibri"/>
        <family val="2"/>
        <scheme val="minor"/>
      </rPr>
      <t>J2</t>
    </r>
    <r>
      <rPr>
        <sz val="11"/>
        <color theme="1"/>
        <rFont val="Calibri"/>
        <family val="2"/>
        <scheme val="minor"/>
      </rPr>
      <t xml:space="preserve">]; [N1, N2, N3, N4]; [O1, </t>
    </r>
    <r>
      <rPr>
        <b/>
        <sz val="11"/>
        <color theme="1"/>
        <rFont val="Calibri"/>
        <family val="2"/>
        <scheme val="minor"/>
      </rPr>
      <t>O2</t>
    </r>
    <r>
      <rPr>
        <sz val="11"/>
        <color theme="1"/>
        <rFont val="Calibri"/>
        <family val="2"/>
        <scheme val="minor"/>
      </rPr>
      <t xml:space="preserve">]; [Q0, Q1]; </t>
    </r>
  </si>
  <si>
    <r>
      <t>[A1, A2, A3, A4]; [L1, L2, L3, L4];  [B1, B2, B3, B4]; [C1, C3]; [D1, D2, D3, D4]; [</t>
    </r>
    <r>
      <rPr>
        <b/>
        <sz val="11"/>
        <color theme="1"/>
        <rFont val="Calibri"/>
        <family val="2"/>
        <scheme val="minor"/>
      </rPr>
      <t>E0</t>
    </r>
    <r>
      <rPr>
        <sz val="11"/>
        <color theme="1"/>
        <rFont val="Calibri"/>
        <family val="2"/>
        <scheme val="minor"/>
      </rPr>
      <t xml:space="preserve">]; [G1, G2, G3, G4]; [M1, M2, M3, M4]; [H1, H2, H3, H4]; [I1, I2, I3, I4]; [J1, J2, </t>
    </r>
    <r>
      <rPr>
        <b/>
        <sz val="11"/>
        <color theme="1"/>
        <rFont val="Calibri"/>
        <family val="2"/>
        <scheme val="minor"/>
      </rPr>
      <t>J3</t>
    </r>
    <r>
      <rPr>
        <sz val="11"/>
        <color theme="1"/>
        <rFont val="Calibri"/>
        <family val="2"/>
        <scheme val="minor"/>
      </rPr>
      <t xml:space="preserve">]; [N1, N2, N3, N4]; [O1, O2, </t>
    </r>
    <r>
      <rPr>
        <b/>
        <sz val="11"/>
        <color theme="1"/>
        <rFont val="Calibri"/>
        <family val="2"/>
        <scheme val="minor"/>
      </rPr>
      <t>O3</t>
    </r>
    <r>
      <rPr>
        <sz val="11"/>
        <color theme="1"/>
        <rFont val="Calibri"/>
        <family val="2"/>
        <scheme val="minor"/>
      </rPr>
      <t xml:space="preserve">]; [Q0, Q1]; </t>
    </r>
  </si>
  <si>
    <t>Q010</t>
  </si>
  <si>
    <t>Q011</t>
  </si>
  <si>
    <t>Moved to query tickets under Q08, Q009, Q010, and Q011</t>
  </si>
  <si>
    <t>Formerly RE052 - Invoice Viewer</t>
  </si>
  <si>
    <t>CIP Invoice Viewer Query</t>
  </si>
  <si>
    <t>Invoice Viewer query that provides employer invoice data per the user defined parameters</t>
  </si>
  <si>
    <t>Invoice Viewer query that provides CIP Invoices data as per user defined parameters</t>
  </si>
  <si>
    <r>
      <rPr>
        <sz val="11"/>
        <color rgb="FFFF0000"/>
        <rFont val="Calibri"/>
        <family val="2"/>
        <scheme val="minor"/>
      </rPr>
      <t>11/21/2024 - VP - Is this a duplicate of RE066?</t>
    </r>
    <r>
      <rPr>
        <sz val="11"/>
        <color theme="1"/>
        <rFont val="Calibri"/>
        <family val="2"/>
        <scheme val="minor"/>
      </rPr>
      <t xml:space="preserve">
Per 10/6/2022 comment/attachment in AZPSPRS-1840:
Member services has agreed to take over this process to follow up with employers – Discussion on who owns this report (Finance or Member Services)
See attachment – there will be a tab for all data and the individual tabs per plan.
Include if transfers have a unique type – can this satisfy the need for transfer in SCP where we see outstanding invoices after X days</t>
    </r>
  </si>
  <si>
    <r>
      <rPr>
        <sz val="11"/>
        <color rgb="FFFF0000"/>
        <rFont val="Calibri"/>
        <family val="2"/>
        <scheme val="minor"/>
      </rPr>
      <t>11/21/2024 - VP/JC/PC - Needs review with PSPRS.</t>
    </r>
    <r>
      <rPr>
        <sz val="11"/>
        <color theme="1"/>
        <rFont val="Calibri"/>
        <family val="2"/>
        <scheme val="minor"/>
      </rPr>
      <t xml:space="preserve">
Per 10/6/2022 comment/attachment in AZPSPRS-1840:
This will show all payment activity, will be ran daily to reflect invoice payments applied
This is "view Payment" report in EPIC</t>
    </r>
  </si>
  <si>
    <t>AZPSPRS-25155</t>
  </si>
  <si>
    <t>AZPSPRS-25156</t>
  </si>
  <si>
    <t>AZPSPRS-25131</t>
  </si>
  <si>
    <t>Requested layout</t>
  </si>
  <si>
    <t>Requested feedback</t>
  </si>
  <si>
    <t>AZPSPRS-25158</t>
  </si>
  <si>
    <t>AZPSPRS-25160</t>
  </si>
  <si>
    <t>AZPSPRS-25162</t>
  </si>
  <si>
    <t>Per AZPSPRS-6332 this requires SC review.
Possibly Co-Dev item- sent JIRA to Nicole to confirm</t>
  </si>
  <si>
    <t>Possibly Co-Dev</t>
  </si>
  <si>
    <t>Status</t>
  </si>
  <si>
    <t>NA</t>
  </si>
  <si>
    <t>NS</t>
  </si>
  <si>
    <t>IP</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</si>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</sst>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31" x14ac:knownFonts="1">
    <font>
      <sz val="11"/>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b/>
      <strike/>
      <sz val="11"/>
      <color theme="1"/>
      <name val="Calibri"/>
      <family val="2"/>
      <scheme val="minor"/>
    </font>
    <font>
      <sz val="12"/>
      <color rgb="FF242424"/>
      <name val="Calibri"/>
      <family val="2"/>
      <scheme val="minor"/>
    </font>
    <font>
      <sz val="12"/>
      <color rgb="FF242424"/>
      <name val="Calibri"/>
      <family val="2"/>
    </font>
    <font>
      <b/>
      <sz val="12"/>
      <color rgb="FF242424"/>
      <name val="Calibri"/>
      <family val="2"/>
      <scheme val="minor"/>
    </font>
    <font>
      <strike/>
      <sz val="11"/>
      <name val="Calibri"/>
      <family val="2"/>
      <scheme val="minor"/>
    </font>
    <font>
      <sz val="11"/>
      <color rgb="FFC00000"/>
      <name val="Calibri"/>
      <family val="2"/>
      <scheme val="minor"/>
    </font>
    <font>
      <sz val="11"/>
      <color rgb="FF000000"/>
      <name val="Calibri"/>
      <family val="2"/>
    </font>
    <font>
      <sz val="11"/>
      <color rgb="FF000000"/>
      <name val="Calibri"/>
      <family val="2"/>
      <scheme val="minor"/>
    </font>
    <font>
      <b/>
      <sz val="11"/>
      <color rgb="FFFF0000"/>
      <name val="Calibri"/>
      <family val="2"/>
      <scheme val="minor"/>
    </font>
    <font>
      <b/>
      <sz val="11"/>
      <color theme="0"/>
      <name val="Calibri"/>
      <family val="2"/>
      <scheme val="minor"/>
    </font>
    <font>
      <b/>
      <strike/>
      <sz val="11"/>
      <color rgb="FFFF0000"/>
      <name val="Calibri"/>
      <family val="2"/>
      <scheme val="minor"/>
    </font>
    <font>
      <strike/>
      <sz val="11"/>
      <color rgb="FFC00000"/>
      <name val="Calibri"/>
      <family val="2"/>
      <scheme val="minor"/>
    </font>
    <font>
      <sz val="8"/>
      <name val="Calibri"/>
      <family val="2"/>
      <scheme val="minor"/>
    </font>
    <font>
      <u/>
      <sz val="11"/>
      <color theme="10"/>
      <name val="Calibri"/>
      <family val="2"/>
      <scheme val="minor"/>
    </font>
    <font>
      <b/>
      <sz val="11"/>
      <color rgb="FF000000"/>
      <name val="Calibri"/>
      <family val="2"/>
    </font>
    <font>
      <strike/>
      <sz val="11"/>
      <color rgb="FFFF0000"/>
      <name val="Calibri"/>
      <family val="2"/>
      <scheme val="minor"/>
    </font>
    <font>
      <sz val="10"/>
      <color theme="1"/>
      <name val="Segoe UI"/>
      <family val="2"/>
    </font>
    <font>
      <b/>
      <sz val="10"/>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u/>
      <sz val="10"/>
      <color theme="10"/>
      <name val="Segoe UI"/>
      <family val="2"/>
    </font>
    <font>
      <b/>
      <sz val="9"/>
      <color indexed="81"/>
      <name val="Tahoma"/>
      <family val="2"/>
    </font>
    <font>
      <sz val="9"/>
      <color indexed="81"/>
      <name val="Tahoma"/>
      <family val="2"/>
    </font>
    <font>
      <strike/>
      <sz val="11"/>
      <color rgb="FF000000"/>
      <name val="Calibri"/>
      <family val="2"/>
      <scheme val="minor"/>
    </font>
    <font>
      <sz val="11"/>
      <color theme="0"/>
      <name val="Calibri"/>
      <family val="2"/>
      <scheme val="minor"/>
    </font>
    <font>
      <sz val="11"/>
      <color rgb="FFFF0000"/>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D2F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002060"/>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style="medium">
        <color rgb="FF808080"/>
      </left>
      <right/>
      <top style="medium">
        <color rgb="FF80808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4">
    <xf numFmtId="0" fontId="0" fillId="0" borderId="0"/>
    <xf numFmtId="0" fontId="17" fillId="0" borderId="0" applyNumberFormat="0" applyFill="0" applyBorder="0" applyAlignment="0" applyProtection="0"/>
    <xf numFmtId="0" fontId="20" fillId="0" borderId="0"/>
    <xf numFmtId="0" fontId="25" fillId="0" borderId="0" applyNumberFormat="0" applyFill="0" applyBorder="0" applyAlignment="0" applyProtection="0"/>
  </cellStyleXfs>
  <cellXfs count="145">
    <xf numFmtId="0" fontId="0" fillId="0" borderId="0" xfId="0"/>
    <xf numFmtId="0" fontId="1" fillId="0" borderId="0" xfId="0" applyFont="1"/>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3" fillId="0" borderId="1" xfId="0" applyFont="1" applyBorder="1" applyAlignment="1">
      <alignment horizontal="left" vertical="top" wrapText="1"/>
    </xf>
    <xf numFmtId="0" fontId="8" fillId="0" borderId="1" xfId="0" applyFont="1" applyBorder="1" applyAlignment="1">
      <alignment vertical="top" wrapText="1"/>
    </xf>
    <xf numFmtId="0" fontId="12" fillId="0" borderId="1" xfId="0" applyFont="1" applyBorder="1" applyAlignment="1">
      <alignment horizontal="lef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5" fillId="0" borderId="1" xfId="0" applyFont="1" applyBorder="1" applyAlignment="1">
      <alignment vertical="top" wrapText="1"/>
    </xf>
    <xf numFmtId="0" fontId="2" fillId="0" borderId="1" xfId="0" applyFont="1" applyBorder="1" applyAlignment="1">
      <alignment horizontal="center"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4" borderId="0" xfId="0" applyFill="1"/>
    <xf numFmtId="0" fontId="1" fillId="5" borderId="1" xfId="0" applyFont="1" applyFill="1" applyBorder="1"/>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0" borderId="1" xfId="0" applyBorder="1" applyAlignment="1">
      <alignment horizontal="left" indent="1"/>
    </xf>
    <xf numFmtId="0" fontId="0" fillId="0" borderId="1" xfId="0"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right" indent="1"/>
    </xf>
    <xf numFmtId="0" fontId="1" fillId="7" borderId="1" xfId="0" applyFont="1" applyFill="1" applyBorder="1" applyAlignment="1">
      <alignment horizontal="center"/>
    </xf>
    <xf numFmtId="14" fontId="1" fillId="7" borderId="1" xfId="0" applyNumberFormat="1" applyFont="1" applyFill="1" applyBorder="1" applyAlignment="1">
      <alignment horizontal="center"/>
    </xf>
    <xf numFmtId="0" fontId="0" fillId="6" borderId="1" xfId="0" applyFill="1" applyBorder="1" applyAlignment="1">
      <alignment horizontal="center" vertical="center"/>
    </xf>
    <xf numFmtId="0" fontId="1" fillId="8" borderId="1" xfId="0" applyFont="1" applyFill="1" applyBorder="1" applyAlignment="1">
      <alignment horizontal="left" vertical="center"/>
    </xf>
    <xf numFmtId="0" fontId="0" fillId="8" borderId="1" xfId="0" applyFill="1" applyBorder="1" applyAlignment="1">
      <alignment horizontal="center" vertical="center" wrapText="1"/>
    </xf>
    <xf numFmtId="0" fontId="1" fillId="0" borderId="1" xfId="0" applyFont="1" applyBorder="1" applyAlignment="1">
      <alignment horizontal="right"/>
    </xf>
    <xf numFmtId="0" fontId="1" fillId="9" borderId="4" xfId="0" applyFont="1" applyFill="1" applyBorder="1" applyAlignment="1">
      <alignment horizontal="center" vertical="top" wrapText="1"/>
    </xf>
    <xf numFmtId="0" fontId="1" fillId="9" borderId="5" xfId="0" applyFont="1" applyFill="1" applyBorder="1" applyAlignment="1">
      <alignment horizontal="center" vertical="top" wrapText="1"/>
    </xf>
    <xf numFmtId="0" fontId="0" fillId="0" borderId="0" xfId="0" applyAlignment="1">
      <alignment horizontal="center" vertical="center" wrapText="1"/>
    </xf>
    <xf numFmtId="0" fontId="2" fillId="0" borderId="0" xfId="0" applyFont="1" applyAlignment="1">
      <alignment vertical="top" wrapText="1"/>
    </xf>
    <xf numFmtId="0" fontId="1" fillId="10"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4" borderId="1" xfId="0" applyFill="1" applyBorder="1"/>
    <xf numFmtId="0" fontId="13" fillId="11"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14" fillId="0" borderId="1" xfId="0" applyFont="1" applyBorder="1" applyAlignment="1">
      <alignment vertical="top" wrapText="1"/>
    </xf>
    <xf numFmtId="0" fontId="8" fillId="0" borderId="0" xfId="0" applyFont="1" applyAlignment="1">
      <alignment vertical="top" wrapText="1"/>
    </xf>
    <xf numFmtId="0" fontId="15" fillId="0" borderId="1" xfId="0" applyFont="1" applyBorder="1" applyAlignment="1">
      <alignment vertical="top" wrapText="1"/>
    </xf>
    <xf numFmtId="0" fontId="18" fillId="13" borderId="7" xfId="0" applyFont="1" applyFill="1" applyBorder="1" applyAlignment="1">
      <alignment vertical="center"/>
    </xf>
    <xf numFmtId="0" fontId="18" fillId="13" borderId="8" xfId="0" applyFont="1" applyFill="1" applyBorder="1" applyAlignment="1">
      <alignment vertical="center"/>
    </xf>
    <xf numFmtId="14" fontId="2" fillId="0" borderId="1" xfId="0" applyNumberFormat="1" applyFont="1"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0" fillId="4" borderId="1" xfId="0" applyFill="1" applyBorder="1" applyAlignment="1">
      <alignment vertical="top"/>
    </xf>
    <xf numFmtId="0" fontId="0" fillId="0" borderId="1" xfId="0" applyBorder="1" applyAlignment="1">
      <alignment vertical="top"/>
    </xf>
    <xf numFmtId="0" fontId="18" fillId="13" borderId="9" xfId="0" applyFont="1" applyFill="1" applyBorder="1" applyAlignment="1">
      <alignment vertical="center"/>
    </xf>
    <xf numFmtId="0" fontId="0" fillId="0" borderId="6" xfId="0" applyBorder="1"/>
    <xf numFmtId="0" fontId="19" fillId="0" borderId="1" xfId="0" applyFont="1" applyBorder="1" applyAlignment="1">
      <alignment vertical="top" wrapText="1"/>
    </xf>
    <xf numFmtId="2" fontId="2" fillId="0" borderId="1" xfId="0" applyNumberFormat="1" applyFont="1" applyBorder="1" applyAlignment="1">
      <alignment vertical="top" wrapText="1"/>
    </xf>
    <xf numFmtId="0" fontId="10" fillId="0" borderId="15" xfId="0" applyFont="1" applyBorder="1" applyAlignment="1">
      <alignment vertical="center"/>
    </xf>
    <xf numFmtId="0" fontId="21" fillId="0" borderId="0" xfId="2" applyFont="1"/>
    <xf numFmtId="0" fontId="22" fillId="0" borderId="0" xfId="2" applyFont="1"/>
    <xf numFmtId="0" fontId="21" fillId="14" borderId="16" xfId="2" applyFont="1" applyFill="1" applyBorder="1" applyAlignment="1">
      <alignment horizontal="center" vertical="top" wrapText="1"/>
    </xf>
    <xf numFmtId="0" fontId="21" fillId="14" borderId="16" xfId="2" applyFont="1" applyFill="1" applyBorder="1" applyAlignment="1">
      <alignment vertical="top" wrapText="1"/>
    </xf>
    <xf numFmtId="0" fontId="22" fillId="0" borderId="16" xfId="2" applyFont="1" applyBorder="1" applyAlignment="1">
      <alignment horizontal="center" vertical="top" wrapText="1"/>
    </xf>
    <xf numFmtId="0" fontId="22" fillId="0" borderId="16" xfId="2" applyFont="1" applyBorder="1" applyAlignment="1">
      <alignment vertical="top" wrapText="1"/>
    </xf>
    <xf numFmtId="0" fontId="22" fillId="0" borderId="17" xfId="2" applyFont="1" applyBorder="1" applyAlignment="1">
      <alignment vertical="top" wrapText="1"/>
    </xf>
    <xf numFmtId="0" fontId="23" fillId="0" borderId="16" xfId="2" applyFont="1" applyBorder="1" applyAlignment="1">
      <alignment vertical="top"/>
    </xf>
    <xf numFmtId="0" fontId="22" fillId="0" borderId="16" xfId="2" applyFont="1" applyBorder="1" applyAlignment="1">
      <alignment vertical="top"/>
    </xf>
    <xf numFmtId="0" fontId="24" fillId="0" borderId="17" xfId="2" applyFont="1" applyBorder="1" applyAlignment="1">
      <alignment vertical="top" wrapText="1"/>
    </xf>
    <xf numFmtId="0" fontId="22" fillId="0" borderId="17" xfId="2" applyFont="1" applyBorder="1" applyAlignment="1">
      <alignment vertical="top"/>
    </xf>
    <xf numFmtId="0" fontId="23" fillId="0" borderId="16" xfId="2" applyFont="1" applyBorder="1" applyAlignment="1">
      <alignment vertical="top" wrapText="1"/>
    </xf>
    <xf numFmtId="0" fontId="22" fillId="0" borderId="0" xfId="2" applyFont="1" applyAlignment="1">
      <alignment horizontal="center" vertical="top" wrapText="1"/>
    </xf>
    <xf numFmtId="0" fontId="22" fillId="0" borderId="0" xfId="2" applyFont="1" applyAlignment="1">
      <alignment vertical="top" wrapText="1"/>
    </xf>
    <xf numFmtId="0" fontId="22" fillId="0" borderId="0" xfId="2" applyFont="1" applyAlignment="1">
      <alignment vertical="top"/>
    </xf>
    <xf numFmtId="0" fontId="22" fillId="0" borderId="0" xfId="2" applyFont="1" applyAlignment="1">
      <alignment horizontal="right" vertical="top" wrapText="1"/>
    </xf>
    <xf numFmtId="0" fontId="25" fillId="0" borderId="0" xfId="3" applyAlignment="1">
      <alignment vertical="top" wrapText="1"/>
    </xf>
    <xf numFmtId="0" fontId="20" fillId="0" borderId="0" xfId="2"/>
    <xf numFmtId="14" fontId="0" fillId="0" borderId="1" xfId="0" applyNumberFormat="1" applyBorder="1" applyAlignment="1">
      <alignment vertical="top" wrapText="1"/>
    </xf>
    <xf numFmtId="0" fontId="10" fillId="12" borderId="1" xfId="1" applyFont="1" applyFill="1" applyBorder="1" applyAlignment="1">
      <alignment vertical="top" wrapText="1"/>
    </xf>
    <xf numFmtId="0" fontId="11" fillId="12" borderId="1" xfId="1" applyFont="1" applyFill="1" applyBorder="1" applyAlignment="1">
      <alignment vertical="top" wrapText="1"/>
    </xf>
    <xf numFmtId="0" fontId="2" fillId="0" borderId="1" xfId="0" applyFont="1" applyBorder="1" applyAlignment="1" applyProtection="1">
      <alignment vertical="top" wrapText="1"/>
      <protection locked="0"/>
    </xf>
    <xf numFmtId="0" fontId="4" fillId="0" borderId="1" xfId="0" applyFont="1" applyBorder="1" applyAlignment="1">
      <alignment horizontal="left" vertical="top" wrapText="1"/>
    </xf>
    <xf numFmtId="0" fontId="0" fillId="15" borderId="1" xfId="0" applyFill="1" applyBorder="1" applyAlignment="1">
      <alignment vertical="top" wrapText="1"/>
    </xf>
    <xf numFmtId="0" fontId="2" fillId="15" borderId="1" xfId="0" applyFont="1" applyFill="1" applyBorder="1" applyAlignment="1">
      <alignment vertical="top" wrapText="1"/>
    </xf>
    <xf numFmtId="14" fontId="0" fillId="15" borderId="1" xfId="0" applyNumberFormat="1" applyFill="1" applyBorder="1" applyAlignment="1">
      <alignment horizontal="left" vertical="top" wrapText="1"/>
    </xf>
    <xf numFmtId="0" fontId="0" fillId="15" borderId="1" xfId="0" applyFill="1" applyBorder="1" applyAlignment="1">
      <alignment horizontal="left" vertical="top" wrapText="1"/>
    </xf>
    <xf numFmtId="0" fontId="3" fillId="15" borderId="1" xfId="0" applyFont="1" applyFill="1" applyBorder="1" applyAlignment="1">
      <alignment vertical="top" wrapText="1"/>
    </xf>
    <xf numFmtId="0" fontId="0" fillId="15" borderId="2" xfId="0" applyFill="1" applyBorder="1" applyAlignment="1">
      <alignment vertical="top" wrapText="1"/>
    </xf>
    <xf numFmtId="0" fontId="1" fillId="0" borderId="1" xfId="0" applyFont="1" applyBorder="1" applyAlignment="1">
      <alignment horizontal="center"/>
    </xf>
    <xf numFmtId="0" fontId="1" fillId="0" borderId="0" xfId="0" applyFont="1" applyAlignment="1">
      <alignment horizontal="center"/>
    </xf>
    <xf numFmtId="0" fontId="0" fillId="0" borderId="1" xfId="0" applyBorder="1"/>
    <xf numFmtId="14" fontId="2" fillId="0" borderId="1" xfId="0" applyNumberFormat="1" applyFont="1" applyBorder="1" applyAlignment="1">
      <alignment vertical="top" wrapText="1"/>
    </xf>
    <xf numFmtId="16" fontId="2" fillId="0" borderId="1" xfId="0" applyNumberFormat="1" applyFont="1" applyBorder="1" applyAlignment="1">
      <alignment horizontal="center" vertical="top" wrapText="1"/>
    </xf>
    <xf numFmtId="0" fontId="2" fillId="15" borderId="1" xfId="0" applyFont="1" applyFill="1" applyBorder="1" applyAlignment="1">
      <alignment horizontal="left" vertical="top" wrapText="1"/>
    </xf>
    <xf numFmtId="14" fontId="2" fillId="15" borderId="1" xfId="0" applyNumberFormat="1" applyFont="1" applyFill="1" applyBorder="1" applyAlignment="1">
      <alignment horizontal="left" vertical="top" wrapText="1"/>
    </xf>
    <xf numFmtId="0" fontId="28" fillId="0" borderId="1" xfId="0" applyFont="1" applyBorder="1" applyAlignment="1">
      <alignment vertical="top" wrapText="1"/>
    </xf>
    <xf numFmtId="0" fontId="1" fillId="16" borderId="1" xfId="0" applyFont="1" applyFill="1" applyBorder="1" applyAlignment="1">
      <alignment horizontal="center" vertical="center" wrapText="1"/>
    </xf>
    <xf numFmtId="0" fontId="0" fillId="16" borderId="1" xfId="0" applyFill="1" applyBorder="1" applyAlignment="1">
      <alignment horizontal="left" vertical="top" wrapText="1"/>
    </xf>
    <xf numFmtId="14" fontId="0" fillId="16" borderId="1" xfId="0" applyNumberFormat="1" applyFill="1" applyBorder="1" applyAlignment="1">
      <alignment horizontal="left" vertical="top" wrapText="1"/>
    </xf>
    <xf numFmtId="0" fontId="0" fillId="16" borderId="1" xfId="0" applyFill="1" applyBorder="1" applyAlignment="1">
      <alignment vertical="top" wrapText="1"/>
    </xf>
    <xf numFmtId="0" fontId="2" fillId="16" borderId="1" xfId="0" applyFont="1" applyFill="1" applyBorder="1" applyAlignment="1">
      <alignment vertical="top" wrapText="1"/>
    </xf>
    <xf numFmtId="14" fontId="2" fillId="16" borderId="1" xfId="0" applyNumberFormat="1" applyFont="1" applyFill="1" applyBorder="1" applyAlignment="1">
      <alignment horizontal="left" vertical="top" wrapText="1"/>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wrapText="1"/>
    </xf>
    <xf numFmtId="0" fontId="0" fillId="0" borderId="1" xfId="0" applyBorder="1" applyAlignment="1">
      <alignment horizontal="center" vertical="center"/>
    </xf>
    <xf numFmtId="0" fontId="29" fillId="11" borderId="1" xfId="0" applyFont="1" applyFill="1" applyBorder="1" applyAlignment="1">
      <alignment horizontal="center" vertical="center"/>
    </xf>
    <xf numFmtId="0" fontId="29" fillId="11" borderId="1" xfId="0" applyFont="1" applyFill="1" applyBorder="1" applyAlignment="1">
      <alignment horizontal="left" vertical="center"/>
    </xf>
    <xf numFmtId="0" fontId="29" fillId="11" borderId="1" xfId="0" applyFont="1" applyFill="1" applyBorder="1" applyAlignment="1">
      <alignment horizontal="right" vertical="center" indent="1"/>
    </xf>
    <xf numFmtId="0" fontId="3" fillId="0" borderId="1" xfId="0" applyFont="1" applyBorder="1" applyAlignment="1">
      <alignment horizontal="center" vertical="top" wrapText="1"/>
    </xf>
    <xf numFmtId="0" fontId="8" fillId="0" borderId="1" xfId="0" applyFont="1" applyBorder="1" applyAlignment="1">
      <alignment horizontal="center" vertical="top" wrapText="1"/>
    </xf>
    <xf numFmtId="0" fontId="0" fillId="0" borderId="0" xfId="0" applyAlignment="1">
      <alignment horizontal="center" vertical="top" wrapText="1"/>
    </xf>
    <xf numFmtId="0" fontId="2" fillId="16" borderId="1" xfId="0" applyFont="1" applyFill="1" applyBorder="1" applyAlignment="1">
      <alignment horizontal="left" vertical="top" wrapText="1"/>
    </xf>
    <xf numFmtId="0" fontId="2" fillId="4" borderId="1" xfId="0" applyFont="1" applyFill="1" applyBorder="1"/>
    <xf numFmtId="14" fontId="0" fillId="0" borderId="2" xfId="0" applyNumberFormat="1" applyBorder="1" applyAlignment="1">
      <alignment horizontal="left" vertical="top" wrapText="1"/>
    </xf>
    <xf numFmtId="0" fontId="0" fillId="0" borderId="13" xfId="0" applyBorder="1" applyAlignment="1">
      <alignment vertical="top" wrapText="1"/>
    </xf>
    <xf numFmtId="0" fontId="0" fillId="0" borderId="6" xfId="0" applyBorder="1" applyAlignment="1">
      <alignment vertical="top" wrapText="1"/>
    </xf>
    <xf numFmtId="0" fontId="0" fillId="0" borderId="0" xfId="0" applyAlignment="1">
      <alignment horizontal="left" vertical="top" wrapText="1"/>
    </xf>
    <xf numFmtId="0" fontId="0" fillId="0" borderId="3" xfId="0" applyBorder="1" applyAlignment="1">
      <alignment vertical="top" wrapText="1"/>
    </xf>
    <xf numFmtId="0" fontId="0" fillId="0" borderId="14" xfId="0" applyBorder="1" applyAlignment="1">
      <alignment vertical="top" wrapText="1"/>
    </xf>
    <xf numFmtId="0" fontId="0" fillId="4" borderId="2" xfId="0" applyFill="1" applyBorder="1"/>
    <xf numFmtId="0" fontId="10" fillId="0" borderId="0" xfId="0" applyFont="1" applyAlignment="1">
      <alignment vertical="top"/>
    </xf>
    <xf numFmtId="0" fontId="10" fillId="0" borderId="1"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164" fontId="0" fillId="16" borderId="1" xfId="0" applyNumberFormat="1" applyFill="1" applyBorder="1" applyAlignment="1">
      <alignment horizontal="left" vertical="top" wrapText="1"/>
    </xf>
    <xf numFmtId="17" fontId="0" fillId="16"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17" fontId="0" fillId="0" borderId="1" xfId="0" quotePrefix="1" applyNumberFormat="1" applyBorder="1" applyAlignment="1">
      <alignment horizontal="left" vertical="top" wrapText="1"/>
    </xf>
    <xf numFmtId="16" fontId="2" fillId="0" borderId="1" xfId="0" applyNumberFormat="1" applyFont="1" applyBorder="1" applyAlignment="1">
      <alignment horizontal="left" vertical="top" wrapText="1"/>
    </xf>
    <xf numFmtId="14" fontId="2" fillId="0" borderId="2" xfId="0" applyNumberFormat="1" applyFont="1" applyBorder="1" applyAlignment="1">
      <alignment horizontal="left" vertical="top" wrapText="1"/>
    </xf>
    <xf numFmtId="17" fontId="2" fillId="16" borderId="1" xfId="0" applyNumberFormat="1" applyFont="1" applyFill="1" applyBorder="1" applyAlignment="1">
      <alignment horizontal="left" vertical="top" wrapText="1"/>
    </xf>
    <xf numFmtId="49" fontId="2" fillId="0" borderId="1" xfId="0" applyNumberFormat="1" applyFont="1" applyBorder="1" applyAlignment="1">
      <alignment horizontal="left" vertical="top" wrapText="1"/>
    </xf>
    <xf numFmtId="16" fontId="0" fillId="0" borderId="1" xfId="0" applyNumberFormat="1" applyBorder="1" applyAlignment="1">
      <alignment horizontal="left" vertical="top" wrapText="1"/>
    </xf>
    <xf numFmtId="0" fontId="1" fillId="7" borderId="2" xfId="0" applyFont="1" applyFill="1" applyBorder="1" applyAlignment="1">
      <alignment horizontal="center" wrapText="1"/>
    </xf>
    <xf numFmtId="0" fontId="1" fillId="7" borderId="3" xfId="0" applyFont="1" applyFill="1" applyBorder="1" applyAlignment="1">
      <alignment horizontal="center" wrapText="1"/>
    </xf>
    <xf numFmtId="0" fontId="1" fillId="6" borderId="1" xfId="0" applyFont="1" applyFill="1" applyBorder="1" applyAlignment="1">
      <alignment horizontal="center"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12" xfId="0" applyFont="1" applyBorder="1" applyAlignment="1">
      <alignment vertical="center"/>
    </xf>
  </cellXfs>
  <cellStyles count="4">
    <cellStyle name="Hyperlink" xfId="1" builtinId="8"/>
    <cellStyle name="Hyperlink 2" xfId="3" xr:uid="{279FA600-A584-4238-9B23-71E184E71ACE}"/>
    <cellStyle name="Normal" xfId="0" builtinId="0"/>
    <cellStyle name="Normal 2" xfId="2" xr:uid="{439EA484-03F6-400C-9C15-1CC8458600FE}"/>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Benefits\Dallas,%20City%20of\A3%20-%20Implementation\ERF_Tracker_0801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ntory"/>
      <sheetName val="Interfaces_In_Scope"/>
      <sheetName val="Lists"/>
      <sheetName val="Sheet1"/>
    </sheetNames>
    <sheetDataSet>
      <sheetData sheetId="0"/>
      <sheetData sheetId="1"/>
      <sheetData sheetId="2">
        <row r="2">
          <cell r="A2" t="str">
            <v>Dashboard</v>
          </cell>
        </row>
        <row r="3">
          <cell r="A3" t="str">
            <v>Document</v>
          </cell>
        </row>
        <row r="4">
          <cell r="A4" t="str">
            <v>Interface</v>
          </cell>
        </row>
        <row r="5">
          <cell r="A5" t="str">
            <v>Query</v>
          </cell>
        </row>
        <row r="6">
          <cell r="A6" t="str">
            <v>Report</v>
          </cell>
        </row>
        <row r="7">
          <cell r="A7" t="str">
            <v>Workflow</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Damon Wright" id="{4C4EB866-D1E6-4F6B-9A71-5C868D0A2078}" userId="S::dwright@agileprogress.com::2af0bcb2-2c2b-4217-90c7-6de8e863ca2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on Wright" refreshedDate="45355.49104050926" createdVersion="8" refreshedVersion="8" minRefreshableVersion="3" recordCount="475" xr:uid="{278F22B1-5633-4E7F-BEA3-2CEBE6762314}">
  <cacheSource type="worksheet">
    <worksheetSource ref="B1:BG1048576" sheet="Artifact Inventory"/>
  </cacheSource>
  <cacheFields count="57">
    <cacheField name="Artifact ID" numFmtId="0">
      <sharedItems containsBlank="1"/>
    </cacheField>
    <cacheField name="Artifact Type" numFmtId="0">
      <sharedItems containsBlank="1" count="16">
        <s v="Batch"/>
        <s v="Calculation"/>
        <s v="Document"/>
        <s v="Datasheet"/>
        <s v="Factor Table"/>
        <s v="Interface - Export"/>
        <s v="Interface - Import"/>
        <s v="Interface - Web"/>
        <s v="Query"/>
        <s v="Report"/>
        <s v="Jobflow"/>
        <s v="Form"/>
        <s v="Workflow"/>
        <s v="Security Workbook"/>
        <s v="Packet"/>
        <m/>
      </sharedItems>
    </cacheField>
    <cacheField name="PSPRS RFP ID (2021)" numFmtId="0">
      <sharedItems containsBlank="1" containsMixedTypes="1" containsNumber="1" containsInteger="1" minValue="1" maxValue="124"/>
    </cacheField>
    <cacheField name="Baseline as of 10/28/2022" numFmtId="0">
      <sharedItems containsBlank="1" count="3">
        <s v="Baseline"/>
        <m/>
        <s v="Baseline for Add, Removed after Baseine"/>
      </sharedItems>
    </cacheField>
    <cacheField name="Date Added / Removed" numFmtId="0">
      <sharedItems containsNonDate="0" containsDate="1" containsString="0" containsBlank="1" minDate="2022-02-16T00:00:00" maxDate="2024-03-02T00:00:00"/>
    </cacheField>
    <cacheField name="New Add to Inventory?" numFmtId="0">
      <sharedItems containsBlank="1"/>
    </cacheField>
    <cacheField name="New Add Reason / Source" numFmtId="0">
      <sharedItems containsBlank="1"/>
    </cacheField>
    <cacheField name="Removed from Inventory?" numFmtId="0">
      <sharedItems containsBlank="1"/>
    </cacheField>
    <cacheField name="Removal Reason" numFmtId="0">
      <sharedItems containsBlank="1" containsMixedTypes="1" containsNumber="1" containsInteger="1" minValue="0" maxValue="0"/>
    </cacheField>
    <cacheField name="Artifact Reference JIRA # Provided by PSPRS" numFmtId="0">
      <sharedItems containsBlank="1"/>
    </cacheField>
    <cacheField name="CO / Requires Steering Committee Review" numFmtId="0">
      <sharedItems containsBlank="1"/>
    </cacheField>
    <cacheField name="Artifact Name" numFmtId="0">
      <sharedItems containsBlank="1"/>
    </cacheField>
    <cacheField name="Description/Purpose" numFmtId="0">
      <sharedItems containsBlank="1" longText="1"/>
    </cacheField>
    <cacheField name="Business Area/Module" numFmtId="0">
      <sharedItems containsBlank="1"/>
    </cacheField>
    <cacheField name="Updated Target Delivery" numFmtId="0">
      <sharedItems containsBlank="1"/>
    </cacheField>
    <cacheField name="SME (PSPRS)" numFmtId="0">
      <sharedItems containsBlank="1"/>
    </cacheField>
    <cacheField name="Workflow Trigger" numFmtId="0">
      <sharedItems containsBlank="1" longText="1"/>
    </cacheField>
    <cacheField name="Frequency" numFmtId="0">
      <sharedItems containsBlank="1"/>
    </cacheField>
    <cacheField name="File Format" numFmtId="0">
      <sharedItems containsBlank="1"/>
    </cacheField>
    <cacheField name="Source_x000a_(Applicable to Interface Only)" numFmtId="0">
      <sharedItems containsBlank="1"/>
    </cacheField>
    <cacheField name="Target_x000a_ (Applicable to Interface Only)" numFmtId="0">
      <sharedItems containsBlank="1"/>
    </cacheField>
    <cacheField name="Current State Procedures JIRA #_x000a_(Applicable to Workflows)" numFmtId="0">
      <sharedItems containsBlank="1"/>
    </cacheField>
    <cacheField name="Currently Exists in EPIC" numFmtId="0">
      <sharedItems containsBlank="1"/>
    </cacheField>
    <cacheField name="Target Related Sprint" numFmtId="0">
      <sharedItems containsBlank="1"/>
    </cacheField>
    <cacheField name="Sprint Date_x000a_(Fill in for Interfaces)" numFmtId="0">
      <sharedItems containsNonDate="0" containsDate="1" containsString="0" containsBlank="1" minDate="2022-08-22T00:00:00" maxDate="2023-12-20T00:00:00"/>
    </cacheField>
    <cacheField name="Artifact (Track T) Spec Approval Target" numFmtId="0">
      <sharedItems containsBlank="1"/>
    </cacheField>
    <cacheField name="Approval Date_x000a_(Fill in for Interfaces)" numFmtId="0">
      <sharedItems containsDate="1" containsBlank="1" containsMixedTypes="1" minDate="2022-03-21T00:00:00" maxDate="2023-12-05T00:00:00"/>
    </cacheField>
    <cacheField name="OLD Artifact (Track T) Verification Release Target" numFmtId="0">
      <sharedItems containsBlank="1"/>
    </cacheField>
    <cacheField name="Release Date_x000a_(Fill in for Interfaces)" numFmtId="0">
      <sharedItems containsDate="1" containsBlank="1" containsMixedTypes="1" minDate="2022-05-23T00:00:00" maxDate="2024-01-02T00:00:00"/>
    </cacheField>
    <cacheField name="Vitech Owner" numFmtId="0">
      <sharedItems containsBlank="1"/>
    </cacheField>
    <cacheField name="Spec Jira" numFmtId="0">
      <sharedItems containsBlank="1"/>
    </cacheField>
    <cacheField name="Spec Status" numFmtId="0">
      <sharedItems containsBlank="1"/>
    </cacheField>
    <cacheField name="New Work Jira" numFmtId="0">
      <sharedItems containsBlank="1"/>
    </cacheField>
    <cacheField name="Incident Report/Related Issue JIRA(s)" numFmtId="0">
      <sharedItems containsBlank="1" longText="1"/>
    </cacheField>
    <cacheField name="PSPRS need to meet internally?_x000a_(Applicable to Reports)" numFmtId="0">
      <sharedItems containsBlank="1"/>
    </cacheField>
    <cacheField name="Discuss in Vitech/PSPRS Project Discussion?_x000a_(Applicable to Reports)" numFmtId="0">
      <sharedItems containsBlank="1"/>
    </cacheField>
    <cacheField name="Dev Status" numFmtId="0">
      <sharedItems containsBlank="1"/>
    </cacheField>
    <cacheField name="Dev Ranking Board Priority" numFmtId="0">
      <sharedItems containsBlank="1"/>
    </cacheField>
    <cacheField name="Delivered in Ver/Val" numFmtId="0">
      <sharedItems containsBlank="1"/>
    </cacheField>
    <cacheField name="Delivery JIRA #" numFmtId="0">
      <sharedItems containsBlank="1"/>
    </cacheField>
    <cacheField name="Comments" numFmtId="0">
      <sharedItems containsBlank="1" longText="1"/>
    </cacheField>
    <cacheField name="Requires SFTP File Transfer" numFmtId="0">
      <sharedItems containsBlank="1"/>
    </cacheField>
    <cacheField name="Artifact IDs Associated with the Packet" numFmtId="0">
      <sharedItems containsBlank="1"/>
    </cacheField>
    <cacheField name="Cover Letter (standard Cover Letter)_x000a_Will this require a cover letter? Y/N" numFmtId="0">
      <sharedItems containsBlank="1"/>
    </cacheField>
    <cacheField name="Workflow Mapping (Not Required)" numFmtId="0">
      <sharedItems containsBlank="1"/>
    </cacheField>
    <cacheField name="Other Name in MSS" numFmtId="0">
      <sharedItems containsBlank="1"/>
    </cacheField>
    <cacheField name="Owner Type for Returnable Forms_x000a_(Person, Employer, Both)" numFmtId="0">
      <sharedItems containsBlank="1"/>
    </cacheField>
    <cacheField name="Automated or Manual Send" numFmtId="0">
      <sharedItems containsBlank="1"/>
    </cacheField>
    <cacheField name="Document Type" numFmtId="0">
      <sharedItems containsBlank="1"/>
    </cacheField>
    <cacheField name="Generate in App_x000a_(LOB, ESS, MSS)" numFmtId="0">
      <sharedItems containsBlank="1"/>
    </cacheField>
    <cacheField name="Show in CRM_x000a_(Default = Yes)" numFmtId="0">
      <sharedItems containsBlank="1"/>
    </cacheField>
    <cacheField name="Folder Name" numFmtId="0">
      <sharedItems containsBlank="1"/>
    </cacheField>
    <cacheField name="Additional Questions/NOTES" numFmtId="0">
      <sharedItems containsBlank="1" longText="1"/>
    </cacheField>
    <cacheField name="Image type" numFmtId="0">
      <sharedItems containsBlank="1"/>
    </cacheField>
    <cacheField name="Returnable Form?" numFmtId="0">
      <sharedItems containsBlank="1"/>
    </cacheField>
    <cacheField name="Letter printed and sent?" numFmtId="0">
      <sharedItems containsBlank="1"/>
    </cacheField>
    <cacheField name="Send Via e-mai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s v="B001"/>
    <x v="0"/>
    <m/>
    <x v="0"/>
    <d v="2022-10-10T00:00:00"/>
    <s v="Yes"/>
    <s v="Added from older version of inventory"/>
    <m/>
    <m/>
    <m/>
    <m/>
    <s v="Generate Write-off Notification for Inactive Members"/>
    <s v="Batch to generate the 'Write-off Letter' for all inactive members "/>
    <s v="Forfeiture"/>
    <s v="Ver15"/>
    <s v="LaDawn"/>
    <m/>
    <s v="Monthly/Ad Hoc"/>
    <m/>
    <m/>
    <m/>
    <m/>
    <m/>
    <s v="B3"/>
    <m/>
    <s v="T05"/>
    <m/>
    <s v="T05"/>
    <m/>
    <s v="Oswaldo"/>
    <s v="AZPSPRS-3197"/>
    <s v="Approved"/>
    <s v="AZPSPRS-3511_x000a_AZPSPRS-9099"/>
    <s v="AZPSPRS-6905_x000a_AZPSPRS-6788_x000a_AZPSPRS-7917_x000a_"/>
    <m/>
    <m/>
    <s v="Closed"/>
    <m/>
    <s v="Ver11_x000a_Ver15"/>
    <s v="AZPSPRS-6442_x000a_AZPSPRS-9370"/>
    <s v="Delivered in Ver15_x000a__x000a_Delivered in Ver11._x000a_Related document DL041 delivered in Val1 only._x000a__x000a_AZPSPRS-6905 - Client Testing_x000a_AZPSPRS-6788 - Closed_x000a_AZPSPRS-7917 - Clarification Required_x000a_AZPSPRS-9099 - Passed IH SA"/>
    <m/>
    <m/>
    <m/>
    <m/>
    <m/>
    <m/>
    <m/>
    <m/>
    <m/>
    <m/>
    <m/>
    <m/>
    <m/>
    <m/>
    <m/>
    <m/>
  </r>
  <r>
    <s v="B002"/>
    <x v="0"/>
    <m/>
    <x v="0"/>
    <d v="2022-10-10T00:00:00"/>
    <s v="Yes"/>
    <s v="Added from older version of inventory"/>
    <m/>
    <m/>
    <m/>
    <m/>
    <s v="Generate Call Center Notifications"/>
    <s v="Batch to generate automated reminders and notifications to the atteendees of a session/meeting"/>
    <s v="Workforce "/>
    <s v="Ver19"/>
    <s v="LaDawn"/>
    <m/>
    <s v="Daily"/>
    <m/>
    <m/>
    <m/>
    <m/>
    <m/>
    <s v="B4"/>
    <m/>
    <s v="T15"/>
    <m/>
    <s v="T17"/>
    <m/>
    <s v="Shirisha"/>
    <s v="AZPSPRS-7791"/>
    <s v="Approved"/>
    <s v="AZPSPRS-9081"/>
    <m/>
    <m/>
    <m/>
    <s v="Resolved"/>
    <s v="AZPSPRS-17580"/>
    <s v="Ver25"/>
    <s v="AZPSPRS-17580"/>
    <s v="Delivered in Ver25"/>
    <m/>
    <m/>
    <m/>
    <m/>
    <m/>
    <m/>
    <m/>
    <m/>
    <m/>
    <m/>
    <m/>
    <m/>
    <m/>
    <m/>
    <m/>
    <m/>
  </r>
  <r>
    <s v="B003"/>
    <x v="0"/>
    <m/>
    <x v="0"/>
    <d v="2022-10-10T00:00:00"/>
    <s v="Yes"/>
    <s v="Previously not tracked in this inventory"/>
    <m/>
    <m/>
    <m/>
    <m/>
    <s v="Work Report Release batch"/>
    <s v="The main function of the work report release is to release wages for members in the report into their accounts.    This function is executed on the Releasing of a Work Report (Note: This function should be called when the “Release” button on the Work Report Detail screen is clicked.)"/>
    <s v="Contributions"/>
    <s v="Ver03"/>
    <s v="Robert"/>
    <m/>
    <s v="Monthly"/>
    <m/>
    <m/>
    <m/>
    <m/>
    <m/>
    <s v="L3"/>
    <m/>
    <s v="T04"/>
    <m/>
    <s v="T04"/>
    <m/>
    <s v="Chandra"/>
    <s v="AZPSPRS-6202"/>
    <s v="Approved"/>
    <s v="AZPSPRS-14822"/>
    <m/>
    <m/>
    <m/>
    <s v="Resolved"/>
    <m/>
    <s v="Ver03"/>
    <s v="Delivered as part of L3"/>
    <s v="Delivered as part of L3"/>
    <m/>
    <m/>
    <m/>
    <m/>
    <m/>
    <m/>
    <m/>
    <m/>
    <m/>
    <m/>
    <m/>
    <m/>
    <m/>
    <m/>
    <m/>
    <m/>
  </r>
  <r>
    <s v="B004"/>
    <x v="0"/>
    <m/>
    <x v="0"/>
    <d v="2022-10-10T00:00:00"/>
    <s v="Yes"/>
    <s v="Previously not tracked in this inventory"/>
    <m/>
    <m/>
    <m/>
    <m/>
    <s v="Auto Apply Payment Batch"/>
    <s v="The main function of Auto Apply Payments batch is to apply payments to the work report (Work Reports and or Work Report Adjustments)_x000a_Qualifying WRs/ WR Adj with explicit payments (Fund = DC Holding/ DB Holding)"/>
    <s v="Contributions"/>
    <s v="Ver04"/>
    <s v="Alison"/>
    <m/>
    <s v="Daily"/>
    <m/>
    <m/>
    <m/>
    <m/>
    <m/>
    <s v="L4, N2"/>
    <m/>
    <s v="T04"/>
    <m/>
    <s v="T04"/>
    <m/>
    <s v="Surender"/>
    <s v="AZPSPRS-2711"/>
    <s v="Approved"/>
    <s v="AZPSPRS-2380"/>
    <m/>
    <m/>
    <m/>
    <s v="Resolved"/>
    <m/>
    <s v="Ver04"/>
    <s v="Delivered as part of L4"/>
    <s v="Delivered as part of L4"/>
    <m/>
    <m/>
    <m/>
    <m/>
    <m/>
    <m/>
    <m/>
    <m/>
    <m/>
    <m/>
    <m/>
    <m/>
    <m/>
    <m/>
    <m/>
    <m/>
  </r>
  <r>
    <s v="B005"/>
    <x v="0"/>
    <m/>
    <x v="0"/>
    <d v="2022-10-10T00:00:00"/>
    <s v="Yes"/>
    <s v="Previously not tracked in this inventory"/>
    <m/>
    <m/>
    <m/>
    <m/>
    <s v="Interest Batch"/>
    <s v="The purpose of the Interest Batch is to identify those Invoices which are delinquent, generate an Interest Invoice, calculate interest based on the invoice amount and interest rate.  "/>
    <s v="Contributions"/>
    <s v="Ver04"/>
    <s v="Alison"/>
    <m/>
    <s v="Monthly"/>
    <m/>
    <m/>
    <m/>
    <m/>
    <m/>
    <s v="L4, N2"/>
    <m/>
    <s v="T04"/>
    <m/>
    <s v="T04"/>
    <m/>
    <s v="Surender/Oswaldo"/>
    <s v="AZPSPRS-1743"/>
    <s v="Approved"/>
    <m/>
    <m/>
    <m/>
    <m/>
    <s v="Resolved"/>
    <m/>
    <s v="Ver04"/>
    <s v="Delivered as part of L4"/>
    <s v="Delivered as part of L4"/>
    <m/>
    <m/>
    <m/>
    <m/>
    <m/>
    <m/>
    <m/>
    <m/>
    <m/>
    <m/>
    <m/>
    <m/>
    <m/>
    <m/>
    <m/>
    <m/>
  </r>
  <r>
    <s v="B006"/>
    <x v="0"/>
    <m/>
    <x v="0"/>
    <d v="2022-10-10T00:00:00"/>
    <s v="Yes"/>
    <s v="Previously not tracked in this inventory"/>
    <m/>
    <m/>
    <m/>
    <m/>
    <s v="Deferred Status Update batch"/>
    <s v="The main function of the Deferred Status update batch is to identify members that have the service but not necessarily the age to retire that are no longer actively working under the plan.  Criteria to meet the service requirement is dependent on plan and tier."/>
    <s v="World"/>
    <s v="Ver12"/>
    <s v="Tara"/>
    <m/>
    <s v="Monthly"/>
    <m/>
    <m/>
    <m/>
    <m/>
    <m/>
    <s v="I1"/>
    <m/>
    <s v="T12"/>
    <m/>
    <s v="T12"/>
    <m/>
    <s v="Jamie"/>
    <s v="AZPSPRS-6152"/>
    <s v="Approved"/>
    <s v="AZPSPRS-6183"/>
    <m/>
    <m/>
    <m/>
    <s v="Closed"/>
    <m/>
    <s v="Ver12"/>
    <s v="AZPSPRS-7081"/>
    <s v="Delivered in Ver12"/>
    <m/>
    <m/>
    <m/>
    <m/>
    <m/>
    <m/>
    <m/>
    <m/>
    <m/>
    <m/>
    <m/>
    <m/>
    <m/>
    <m/>
    <m/>
    <m/>
  </r>
  <r>
    <s v="B007"/>
    <x v="0"/>
    <m/>
    <x v="0"/>
    <d v="2022-10-10T00:00:00"/>
    <s v="Yes"/>
    <s v="AZPSPRS-6115"/>
    <m/>
    <m/>
    <s v="AZPSPRS-6115"/>
    <m/>
    <s v="Eligibility Expiration Letters Batch"/>
    <s v="batch to identify all the members who have the Grace Period expiring in 90 days and generates an email to the members (Email templates provided on AZPSPRS-6115)"/>
    <s v="Cancer Insurance"/>
    <s v="Val2"/>
    <s v="Jennifer"/>
    <m/>
    <m/>
    <m/>
    <m/>
    <m/>
    <m/>
    <m/>
    <s v="N2"/>
    <m/>
    <s v="T14"/>
    <m/>
    <s v="T16"/>
    <m/>
    <s v="Oswaldo"/>
    <s v="AZPSPRS-6854"/>
    <s v="Approved"/>
    <s v="AZPSPRS-6856"/>
    <m/>
    <m/>
    <m/>
    <s v="Closed"/>
    <m/>
    <s v="Val2"/>
    <s v="AZPSPRS-12218"/>
    <s v="Delivered in Val2_x000a__x000a_Updated print and email preferences (columns AV and AW) per 11/7/2022 comments and attachment in AZPSPRS-1840."/>
    <m/>
    <m/>
    <m/>
    <m/>
    <m/>
    <m/>
    <m/>
    <m/>
    <m/>
    <m/>
    <m/>
    <m/>
    <m/>
    <m/>
    <s v="IF MBR HAS NO EMAIL ON FILE MAY NEED TO PRINT AND SEND "/>
    <s v="EXPIRATION NOTICE SENT VIA EMAIL ON FILE "/>
  </r>
  <r>
    <s v="B008"/>
    <x v="0"/>
    <m/>
    <x v="0"/>
    <d v="2022-10-10T00:00:00"/>
    <s v="Yes"/>
    <s v="AZPSPRS-6115"/>
    <m/>
    <m/>
    <s v="AZPSPRS-6115"/>
    <m/>
    <s v="CIP Coverage Termination Non-Cancer Members Batch"/>
    <s v="batch that will auto-terminate the ported coverage if member chooses not to continue in the cancer insurance coverage after the grace period"/>
    <s v="Cancer Insurance"/>
    <s v="Ver19"/>
    <s v="Jennifer"/>
    <m/>
    <m/>
    <m/>
    <m/>
    <m/>
    <m/>
    <m/>
    <s v="N2"/>
    <m/>
    <s v="T14"/>
    <m/>
    <s v="T16"/>
    <m/>
    <s v="Oswaldo"/>
    <s v="AZPSPRS-6853"/>
    <s v="Approved"/>
    <s v="AZPSPRS-6855"/>
    <m/>
    <m/>
    <m/>
    <s v="Resolved"/>
    <m/>
    <s v="Ver18"/>
    <s v="AZPSPRS-12883"/>
    <s v="Delivered in Ver 18"/>
    <m/>
    <m/>
    <m/>
    <m/>
    <m/>
    <m/>
    <m/>
    <m/>
    <m/>
    <m/>
    <m/>
    <m/>
    <m/>
    <m/>
    <m/>
    <m/>
  </r>
  <r>
    <s v="B009"/>
    <x v="0"/>
    <m/>
    <x v="0"/>
    <d v="2022-10-11T00:00:00"/>
    <s v="Yes"/>
    <s v="AZPSPRS-6219"/>
    <m/>
    <m/>
    <m/>
    <m/>
    <s v="Open SCP Termination Batch"/>
    <s v="The purpose of this batch is to identify SCP applications that have entered a “stale” status and need to automatically closed and written-off based on the specific parameters provided by PSPRS. This batch will run daily to identify the SCP Applications._x000a__x000a_The batch will run daily to identify the Members that meet the specified conditions."/>
    <s v="SCP"/>
    <s v="Ver16"/>
    <s v="LaDawn"/>
    <m/>
    <s v="Daily"/>
    <m/>
    <m/>
    <m/>
    <m/>
    <m/>
    <s v="M4"/>
    <m/>
    <s v="T09"/>
    <m/>
    <s v="T09"/>
    <m/>
    <s v="Walter"/>
    <s v="AZPSPRS-6219"/>
    <s v="Approved"/>
    <s v="AZPSPRS-6239"/>
    <m/>
    <m/>
    <m/>
    <s v="Closed"/>
    <s v="SCP05"/>
    <s v="Ver16"/>
    <s v="AZSPSPRS-10158"/>
    <s v="Delivered in Ver16."/>
    <m/>
    <m/>
    <m/>
    <m/>
    <m/>
    <m/>
    <m/>
    <m/>
    <m/>
    <m/>
    <m/>
    <m/>
    <m/>
    <m/>
    <m/>
    <m/>
  </r>
  <r>
    <s v="B010"/>
    <x v="0"/>
    <m/>
    <x v="1"/>
    <d v="2022-12-23T00:00:00"/>
    <s v="Yes"/>
    <s v="Per 12/21/2022 comment in AZPSPRS-1840 from Damon"/>
    <m/>
    <m/>
    <s v="AZPSPRS-6769"/>
    <m/>
    <s v="Election Period Update batch"/>
    <s v="The main function of Election Period Update batch is to create new employment detail record with status hired when the member completes 90 days election period._x000a_90 days election period applies to the member employed in the following plans and tier._x000a_PSPRS Tier III_x000a_CORP Tier III"/>
    <s v="Contributions"/>
    <s v="Ver20"/>
    <m/>
    <m/>
    <m/>
    <m/>
    <m/>
    <m/>
    <m/>
    <m/>
    <s v="L4"/>
    <m/>
    <s v="T13"/>
    <m/>
    <s v="T20"/>
    <m/>
    <s v="Surender"/>
    <s v="AZPSPRS-6769"/>
    <s v="Approved"/>
    <s v="AZPSPRS-7429"/>
    <m/>
    <m/>
    <m/>
    <s v="Resolved"/>
    <m/>
    <s v="Ver19"/>
    <s v="AZPSPRS-13340"/>
    <s v="Delivered in Ver19"/>
    <m/>
    <m/>
    <m/>
    <m/>
    <m/>
    <m/>
    <m/>
    <m/>
    <m/>
    <m/>
    <m/>
    <m/>
    <m/>
    <m/>
    <m/>
    <m/>
  </r>
  <r>
    <s v="B011"/>
    <x v="0"/>
    <m/>
    <x v="1"/>
    <d v="2022-12-23T00:00:00"/>
    <s v="Yes"/>
    <s v="Per 12/21/2022 comment in AZPSPRS-1840 from Damon"/>
    <m/>
    <m/>
    <s v="AZPSPRS-7574"/>
    <m/>
    <s v="QEBA Batch"/>
    <s v="The QEBA Batch will be ran on an annual basis on July 1 after the COLA batch to determine if the member has hit 415 limits within a given year.  If the member has exceeded the 415 limit the disbursement schedules will be adjusted to not exceed the 415 limit.  The batch will also determine if the member is no longer meeting the 415 threshold. This calculation is applicable for all monthly pension types."/>
    <s v="QEBA"/>
    <s v="Ver13"/>
    <s v="Tara"/>
    <m/>
    <m/>
    <m/>
    <m/>
    <m/>
    <m/>
    <m/>
    <s v="I2"/>
    <m/>
    <s v="T13"/>
    <m/>
    <s v="T14"/>
    <m/>
    <s v="Jamie"/>
    <s v="AZPSPRS-7574"/>
    <s v="Approved"/>
    <s v="AZPSPRS-7428"/>
    <m/>
    <m/>
    <m/>
    <s v="Closed"/>
    <m/>
    <s v="Ver13"/>
    <s v="Delivered with Ver 13"/>
    <m/>
    <m/>
    <m/>
    <m/>
    <m/>
    <m/>
    <m/>
    <m/>
    <m/>
    <m/>
    <m/>
    <m/>
    <m/>
    <m/>
    <m/>
    <m/>
    <m/>
  </r>
  <r>
    <s v="B012"/>
    <x v="0"/>
    <m/>
    <x v="1"/>
    <d v="2023-03-07T00:00:00"/>
    <s v="Yes"/>
    <s v="Determined required for Track O functionality"/>
    <m/>
    <m/>
    <m/>
    <m/>
    <s v="Medicare Eligibility 90-day Notification Batch"/>
    <s v="Batch to identify all the members turning Age 65 in the next 90 day period from the date the batch is run."/>
    <s v="Retiree Health Insurance"/>
    <s v="Ver22"/>
    <s v="Mark"/>
    <m/>
    <m/>
    <m/>
    <m/>
    <m/>
    <m/>
    <m/>
    <s v="O3"/>
    <m/>
    <s v="T20"/>
    <m/>
    <s v="T22"/>
    <m/>
    <s v="Alex"/>
    <s v="AZPSPRS-10241"/>
    <s v="Approved"/>
    <s v="AZPSPRS-10444"/>
    <m/>
    <m/>
    <m/>
    <s v="Resolved"/>
    <m/>
    <s v="Ver20"/>
    <s v="AZPSPRS-13658"/>
    <s v="Delivered in Ver20"/>
    <m/>
    <m/>
    <m/>
    <m/>
    <m/>
    <m/>
    <m/>
    <m/>
    <m/>
    <m/>
    <m/>
    <m/>
    <m/>
    <m/>
    <m/>
    <m/>
  </r>
  <r>
    <s v="B013"/>
    <x v="0"/>
    <m/>
    <x v="1"/>
    <d v="2023-03-07T00:00:00"/>
    <s v="Yes"/>
    <s v="Determined required for Track O functionality"/>
    <m/>
    <m/>
    <m/>
    <m/>
    <s v="Medicare Eligibility Batch"/>
    <s v="Batch to determine the Medicare eligibility criteria for all members and dependents and flag them as Medicare eligible. "/>
    <s v="Retiree Health Insurance"/>
    <s v="Ver22"/>
    <s v="Mark"/>
    <m/>
    <m/>
    <m/>
    <m/>
    <m/>
    <m/>
    <m/>
    <s v="O3"/>
    <m/>
    <s v="T20"/>
    <m/>
    <s v="T22"/>
    <m/>
    <s v="Shirisha"/>
    <s v="AZPSPRS-10183"/>
    <s v="Approved"/>
    <s v="AZPSPRS-10476"/>
    <m/>
    <m/>
    <m/>
    <s v="Resolved"/>
    <m/>
    <s v="Ver20"/>
    <s v="AZPSPRS-13198"/>
    <s v="Delivered in Ver20_x000a__x000a_Failed test - Ver19"/>
    <m/>
    <m/>
    <m/>
    <m/>
    <m/>
    <m/>
    <m/>
    <m/>
    <m/>
    <m/>
    <m/>
    <m/>
    <m/>
    <m/>
    <m/>
    <m/>
  </r>
  <r>
    <s v="B014"/>
    <x v="0"/>
    <m/>
    <x v="1"/>
    <d v="2023-03-21T00:00:00"/>
    <s v="Yes"/>
    <s v="Determined required for Track O functionality"/>
    <m/>
    <m/>
    <s v="AZPSPRS-9979"/>
    <m/>
    <s v="Health Plans Rate Update"/>
    <s v="Batch to identify rate changes for health insurance plans and update members’ coverages with new rates as well as recalculate the subsidy for the members that are impacted with the rate changes."/>
    <s v="Retiree Health Insurance"/>
    <s v="Ver24"/>
    <s v="Mark"/>
    <m/>
    <m/>
    <m/>
    <m/>
    <m/>
    <m/>
    <m/>
    <s v="O3"/>
    <m/>
    <s v="T17"/>
    <m/>
    <s v="T20"/>
    <m/>
    <s v="Oswaldo"/>
    <m/>
    <m/>
    <m/>
    <m/>
    <m/>
    <m/>
    <m/>
    <m/>
    <m/>
    <m/>
    <m/>
    <m/>
    <m/>
    <m/>
    <m/>
    <m/>
    <m/>
    <m/>
    <m/>
    <m/>
    <m/>
    <m/>
    <m/>
    <m/>
    <m/>
    <m/>
    <m/>
  </r>
  <r>
    <s v="B015"/>
    <x v="0"/>
    <m/>
    <x v="1"/>
    <d v="2023-03-21T00:00:00"/>
    <s v="Yes"/>
    <s v="Determined required for Track O functionality"/>
    <m/>
    <m/>
    <s v="AZPSPRS-9979"/>
    <m/>
    <s v="Generate Carrier Insurance Transactions"/>
    <s v="Batch to generate invoice transactions for the health insurance vendors (carriers). "/>
    <s v="Retiree Health Insurance"/>
    <s v="Ver20"/>
    <s v="Mark"/>
    <m/>
    <m/>
    <m/>
    <m/>
    <m/>
    <m/>
    <m/>
    <s v="O3"/>
    <m/>
    <s v="T17"/>
    <m/>
    <s v="T20"/>
    <m/>
    <s v="Oswaldo"/>
    <s v="AZPSPRS-11134"/>
    <s v="Approved"/>
    <s v="AZPSPRS-11707 "/>
    <m/>
    <m/>
    <m/>
    <s v="Resolved"/>
    <m/>
    <s v="Ver18"/>
    <s v="AZPSPRS-12881"/>
    <s v="Delivered in Ver18"/>
    <m/>
    <m/>
    <m/>
    <m/>
    <m/>
    <m/>
    <m/>
    <m/>
    <m/>
    <m/>
    <m/>
    <m/>
    <m/>
    <m/>
    <m/>
    <m/>
  </r>
  <r>
    <s v="B016"/>
    <x v="0"/>
    <m/>
    <x v="1"/>
    <d v="2023-03-21T00:00:00"/>
    <s v="Yes"/>
    <s v="Determined required for Track O functionality"/>
    <m/>
    <m/>
    <s v="AZPSPRS-9979"/>
    <m/>
    <s v="Disburse and Close Insurance Transactions"/>
    <s v="Batch generates the Disbursement Requests in Pending status for all the Vendors and Employers to pay the Total Health Premiums. The batch, in turn, also closes the open invoices thereby zeroing out the balance."/>
    <s v="Retiree Health Insurance"/>
    <s v="Ver20"/>
    <s v="Mark"/>
    <m/>
    <m/>
    <m/>
    <m/>
    <m/>
    <m/>
    <m/>
    <s v="O3"/>
    <m/>
    <s v="T17"/>
    <m/>
    <s v="T20"/>
    <m/>
    <s v="Oswaldo"/>
    <s v="AZPSPRS-11711"/>
    <s v="Approved"/>
    <s v="AZPSPRS-11713"/>
    <m/>
    <m/>
    <m/>
    <s v="Resolved"/>
    <m/>
    <s v="Ver18"/>
    <s v="AZPSPRS-12882"/>
    <s v="Delivered in Ver18"/>
    <m/>
    <m/>
    <m/>
    <m/>
    <m/>
    <m/>
    <m/>
    <m/>
    <m/>
    <m/>
    <m/>
    <m/>
    <m/>
    <m/>
    <m/>
    <m/>
  </r>
  <r>
    <s v="B017"/>
    <x v="0"/>
    <m/>
    <x v="1"/>
    <d v="2023-03-21T00:00:00"/>
    <s v="Yes"/>
    <s v="Determined required for Track O functionality"/>
    <m/>
    <m/>
    <s v="AZPSPRS-9979"/>
    <m/>
    <s v="ASRS Total Subsidy"/>
    <s v="Batch to generate invoices for ASRS to pay the total ASRS subsidy amount owed to PSPRS for dual retirees."/>
    <s v="Retiree Health Insurance"/>
    <s v="Ver20"/>
    <s v="Mark"/>
    <m/>
    <m/>
    <m/>
    <m/>
    <m/>
    <m/>
    <m/>
    <s v="O3"/>
    <m/>
    <s v="T17"/>
    <m/>
    <s v="T20"/>
    <m/>
    <s v="Alex"/>
    <s v="AZPSPRS-12054"/>
    <s v="Approved"/>
    <s v="AZPSPRS-12053"/>
    <m/>
    <m/>
    <m/>
    <s v="Resolved"/>
    <m/>
    <s v="Ver24"/>
    <s v="AZPSPRS-16507"/>
    <s v="Delivered in Ver21"/>
    <m/>
    <m/>
    <m/>
    <m/>
    <m/>
    <m/>
    <m/>
    <m/>
    <m/>
    <m/>
    <m/>
    <m/>
    <m/>
    <m/>
    <m/>
    <m/>
  </r>
  <r>
    <s v="B018"/>
    <x v="0"/>
    <m/>
    <x v="1"/>
    <d v="2023-03-21T00:00:00"/>
    <s v="Yes"/>
    <s v="Determined required for Track O functionality"/>
    <m/>
    <m/>
    <s v="AZSPPRS-9979"/>
    <m/>
    <s v="Open Enrollment Reminder"/>
    <s v="Batch to generate notification letters for the employers that have open enrollment period starting the following month. "/>
    <s v="Retiree Health Insurance"/>
    <s v="Val2"/>
    <s v="Mark"/>
    <m/>
    <m/>
    <m/>
    <m/>
    <m/>
    <m/>
    <m/>
    <s v="O3"/>
    <m/>
    <s v="T19"/>
    <m/>
    <s v="T21"/>
    <m/>
    <s v="Shirisha"/>
    <s v="AZPSPRS-10246"/>
    <s v="Approved"/>
    <s v="AZPSPRS-10426"/>
    <m/>
    <m/>
    <m/>
    <s v="Closed"/>
    <m/>
    <s v="Val2"/>
    <s v="AZPSPRS-12245"/>
    <s v="Delivered in Val2"/>
    <m/>
    <m/>
    <m/>
    <m/>
    <m/>
    <m/>
    <m/>
    <m/>
    <m/>
    <m/>
    <m/>
    <m/>
    <m/>
    <m/>
    <m/>
    <m/>
  </r>
  <r>
    <s v="B019_x000a_(On Hold)"/>
    <x v="0"/>
    <m/>
    <x v="1"/>
    <d v="2023-03-21T00:00:00"/>
    <s v="Yes"/>
    <s v="Determined required for Track O functionality"/>
    <m/>
    <m/>
    <s v="AZPSPRS-9979"/>
    <m/>
    <s v="Finalize Insurance Transactions"/>
    <s v="Batch to finalize all the invoices that are currently in Draft status"/>
    <s v="Retiree Health Insurance"/>
    <s v="Ver22"/>
    <s v="Mark"/>
    <m/>
    <m/>
    <m/>
    <m/>
    <m/>
    <m/>
    <m/>
    <s v="O3"/>
    <m/>
    <s v="T18"/>
    <m/>
    <s v="T22"/>
    <m/>
    <s v="Oswaldo"/>
    <s v="AZPSPRS-10280"/>
    <s v="Approved"/>
    <s v="AZPSPRS-10279"/>
    <m/>
    <m/>
    <m/>
    <s v="On Hold"/>
    <m/>
    <m/>
    <m/>
    <s v="Put on hold as per 7/21/2023 comment in AZPSPRS-13145 from Damon._x000a_'please put Batch 19 on hold, PSPRS will not be requesting Vitech to build this batch, however we want to mark it on hold in out Inventory list incase a swap is needed'"/>
    <m/>
    <m/>
    <m/>
    <m/>
    <m/>
    <m/>
    <m/>
    <m/>
    <m/>
    <m/>
    <m/>
    <m/>
    <m/>
    <m/>
    <m/>
    <m/>
  </r>
  <r>
    <s v="B020"/>
    <x v="0"/>
    <m/>
    <x v="1"/>
    <d v="2023-04-12T00:00:00"/>
    <s v="Yes"/>
    <s v="Determined required for Track L functionality - this will be an amendment request (CO 4502)"/>
    <m/>
    <m/>
    <s v="AZPSPRS-9927"/>
    <s v="Amendment Request"/>
    <s v="Credit Sweep Batch"/>
    <s v="Batch to move all remaining credits to Prepay cash holding funds after the auto apply payments batch is run"/>
    <s v="Contributions"/>
    <s v="Ver28"/>
    <s v="Alison"/>
    <m/>
    <s v="Overnight"/>
    <m/>
    <m/>
    <m/>
    <m/>
    <m/>
    <s v="L6"/>
    <m/>
    <m/>
    <m/>
    <m/>
    <m/>
    <s v="Surender"/>
    <m/>
    <m/>
    <m/>
    <m/>
    <m/>
    <m/>
    <m/>
    <m/>
    <m/>
    <m/>
    <s v="mapped from UAT1 to Ver28._x000a__x000a_9/5/2023 Update target delivery date to Ver24._x000a_Changed from sprint L4 to L6."/>
    <m/>
    <m/>
    <m/>
    <m/>
    <m/>
    <m/>
    <m/>
    <m/>
    <m/>
    <m/>
    <m/>
    <m/>
    <m/>
    <m/>
    <m/>
    <m/>
  </r>
  <r>
    <s v="C001"/>
    <x v="1"/>
    <m/>
    <x v="0"/>
    <d v="2022-10-19T00:00:00"/>
    <s v="Yes"/>
    <s v="Previously not tracked in this inventory"/>
    <m/>
    <m/>
    <m/>
    <m/>
    <s v="Accrued Service Calculation"/>
    <s v="Accrued Service Calculation"/>
    <s v="Part Account"/>
    <s v="Calculation"/>
    <s v="LaDawn"/>
    <m/>
    <m/>
    <m/>
    <m/>
    <m/>
    <m/>
    <m/>
    <s v="B2"/>
    <m/>
    <s v="T04"/>
    <m/>
    <s v="T04"/>
    <m/>
    <s v="Priyo"/>
    <s v="AZPSPRS-2596"/>
    <s v="Approved"/>
    <s v="AZPSPRS-2389"/>
    <m/>
    <m/>
    <m/>
    <m/>
    <m/>
    <m/>
    <m/>
    <s v="Delivered as part of B2"/>
    <m/>
    <m/>
    <m/>
    <m/>
    <m/>
    <m/>
    <m/>
    <m/>
    <m/>
    <m/>
    <m/>
    <m/>
    <m/>
    <m/>
    <m/>
    <m/>
  </r>
  <r>
    <s v="C002"/>
    <x v="1"/>
    <m/>
    <x v="0"/>
    <d v="2022-10-19T00:00:00"/>
    <s v="Yes"/>
    <s v="Previously not tracked in this inventory"/>
    <m/>
    <m/>
    <m/>
    <m/>
    <s v="Purchased Service Calculation"/>
    <s v="Purchased Service Calculation"/>
    <s v="Part Account"/>
    <s v="Calculation"/>
    <s v="LaDawn"/>
    <m/>
    <m/>
    <m/>
    <m/>
    <m/>
    <m/>
    <m/>
    <s v="B2"/>
    <m/>
    <s v="T04"/>
    <m/>
    <s v="T04"/>
    <m/>
    <s v="Priyo"/>
    <s v="AZPSPRS-2596"/>
    <s v="Approved"/>
    <s v="AZPSPRS-2439"/>
    <m/>
    <m/>
    <m/>
    <m/>
    <m/>
    <m/>
    <m/>
    <s v="Delivered as part of B2"/>
    <m/>
    <m/>
    <m/>
    <m/>
    <m/>
    <m/>
    <m/>
    <m/>
    <m/>
    <m/>
    <m/>
    <m/>
    <m/>
    <m/>
    <m/>
    <m/>
  </r>
  <r>
    <s v="C003"/>
    <x v="1"/>
    <m/>
    <x v="0"/>
    <d v="2022-10-19T00:00:00"/>
    <s v="Yes"/>
    <s v="Previously not tracked in this inventory"/>
    <m/>
    <m/>
    <m/>
    <m/>
    <s v="LWOP Service Calculation"/>
    <s v="LWOP Service Calculation"/>
    <s v="Part Account"/>
    <s v="Calculation"/>
    <s v="LaDawn"/>
    <m/>
    <m/>
    <m/>
    <m/>
    <m/>
    <m/>
    <m/>
    <s v="B2"/>
    <m/>
    <s v="T04"/>
    <m/>
    <s v="T04"/>
    <m/>
    <s v="Priyo"/>
    <s v="AZPSPRS-2596"/>
    <s v="Approved"/>
    <s v="AZPSPRS-2419"/>
    <m/>
    <m/>
    <m/>
    <m/>
    <m/>
    <m/>
    <m/>
    <s v="Delivered as part of B2"/>
    <m/>
    <m/>
    <m/>
    <m/>
    <m/>
    <m/>
    <m/>
    <m/>
    <m/>
    <m/>
    <m/>
    <m/>
    <m/>
    <m/>
    <m/>
    <m/>
  </r>
  <r>
    <s v="C004"/>
    <x v="1"/>
    <m/>
    <x v="0"/>
    <d v="2022-10-19T00:00:00"/>
    <s v="Yes"/>
    <s v="Previously not tracked in this inventory"/>
    <m/>
    <m/>
    <m/>
    <m/>
    <s v="Plan Service Calculation"/>
    <s v="Plan Service Calculation"/>
    <s v="Part Account"/>
    <s v="Calculation"/>
    <s v="LaDawn"/>
    <m/>
    <m/>
    <m/>
    <m/>
    <m/>
    <m/>
    <m/>
    <s v="B2"/>
    <m/>
    <s v="T04"/>
    <m/>
    <s v="T04"/>
    <m/>
    <s v="Priyo"/>
    <s v="AZPSPRS-2596"/>
    <s v="Approved"/>
    <s v="AZPSPRS-2417"/>
    <m/>
    <m/>
    <m/>
    <m/>
    <m/>
    <m/>
    <m/>
    <s v="Delivered as part of B2"/>
    <m/>
    <m/>
    <m/>
    <m/>
    <m/>
    <m/>
    <m/>
    <m/>
    <m/>
    <m/>
    <m/>
    <m/>
    <m/>
    <m/>
    <m/>
    <m/>
  </r>
  <r>
    <s v="C005"/>
    <x v="1"/>
    <m/>
    <x v="0"/>
    <d v="2022-10-19T00:00:00"/>
    <s v="Yes"/>
    <s v="Previously not tracked in this inventory"/>
    <m/>
    <m/>
    <m/>
    <m/>
    <s v="Purchased_Transferred Service Calculation"/>
    <s v="Purchased_Transferred Service Calculation"/>
    <s v="Part Account"/>
    <s v="Calculation"/>
    <s v="LaDawn"/>
    <m/>
    <m/>
    <m/>
    <m/>
    <m/>
    <m/>
    <m/>
    <s v="B2"/>
    <m/>
    <s v="T04"/>
    <m/>
    <s v="T04"/>
    <m/>
    <s v="Priyo"/>
    <s v="AZPSPRS-2596"/>
    <s v="Approved"/>
    <s v="AZPSPRS-2428"/>
    <m/>
    <m/>
    <m/>
    <m/>
    <m/>
    <m/>
    <m/>
    <s v="Delivered as part of B2"/>
    <m/>
    <m/>
    <m/>
    <m/>
    <m/>
    <m/>
    <m/>
    <m/>
    <m/>
    <m/>
    <m/>
    <m/>
    <m/>
    <m/>
    <m/>
    <m/>
  </r>
  <r>
    <s v="C006"/>
    <x v="1"/>
    <m/>
    <x v="0"/>
    <d v="2022-10-19T00:00:00"/>
    <s v="Yes"/>
    <s v="Previously not tracked in this inventory"/>
    <m/>
    <m/>
    <m/>
    <m/>
    <s v="Total Service Calculation"/>
    <s v="Total Service Calculation"/>
    <s v="Part Account"/>
    <s v="Calculation"/>
    <s v="LaDawn"/>
    <m/>
    <m/>
    <m/>
    <m/>
    <m/>
    <m/>
    <m/>
    <s v="B2"/>
    <m/>
    <s v="T04"/>
    <m/>
    <s v="T04"/>
    <m/>
    <s v="Priyo"/>
    <s v="AZPSPRS-2596"/>
    <s v="Approved"/>
    <s v="AZPSPRS-2421"/>
    <m/>
    <m/>
    <m/>
    <m/>
    <m/>
    <m/>
    <m/>
    <s v="Delivered as part of B2"/>
    <m/>
    <m/>
    <m/>
    <m/>
    <m/>
    <m/>
    <m/>
    <m/>
    <m/>
    <m/>
    <m/>
    <m/>
    <m/>
    <m/>
    <m/>
    <m/>
  </r>
  <r>
    <s v="C007"/>
    <x v="1"/>
    <m/>
    <x v="0"/>
    <d v="2022-10-19T00:00:00"/>
    <s v="Yes"/>
    <s v="Previously not tracked in this inventory"/>
    <m/>
    <m/>
    <m/>
    <m/>
    <s v="Non Credited Service Calculation"/>
    <s v="Non Credited Service Calculation"/>
    <s v="Part Account"/>
    <s v="Calculation"/>
    <s v="LaDawn"/>
    <m/>
    <m/>
    <m/>
    <m/>
    <m/>
    <m/>
    <m/>
    <s v="B2"/>
    <m/>
    <s v="T04"/>
    <m/>
    <s v="T04"/>
    <m/>
    <s v="Priyo"/>
    <s v="AZPSPRS-2596"/>
    <s v="Approved"/>
    <s v="AZPSPRS-2420"/>
    <m/>
    <m/>
    <m/>
    <m/>
    <m/>
    <m/>
    <m/>
    <s v="Delivered as part of B2"/>
    <m/>
    <m/>
    <m/>
    <m/>
    <m/>
    <m/>
    <m/>
    <m/>
    <m/>
    <m/>
    <m/>
    <m/>
    <m/>
    <m/>
    <m/>
    <m/>
  </r>
  <r>
    <s v="C008"/>
    <x v="1"/>
    <m/>
    <x v="0"/>
    <d v="2022-10-19T00:00:00"/>
    <s v="Yes"/>
    <s v="Previously not tracked in this inventory"/>
    <m/>
    <m/>
    <m/>
    <m/>
    <s v="Credited Service Calculation"/>
    <s v="Credited Service Calculation"/>
    <s v="Part Account"/>
    <s v="Calculation"/>
    <s v="LaDawn"/>
    <m/>
    <m/>
    <m/>
    <m/>
    <m/>
    <m/>
    <m/>
    <s v="B2"/>
    <m/>
    <s v="T04"/>
    <m/>
    <s v="T04"/>
    <m/>
    <s v="Priyo"/>
    <s v="AZPSPRS-2596"/>
    <s v="Approved"/>
    <s v="AZPSPRS-2423"/>
    <m/>
    <m/>
    <m/>
    <m/>
    <m/>
    <m/>
    <m/>
    <s v="Delivered as part of B2"/>
    <m/>
    <m/>
    <m/>
    <m/>
    <m/>
    <m/>
    <m/>
    <m/>
    <m/>
    <m/>
    <m/>
    <m/>
    <m/>
    <m/>
    <m/>
    <m/>
  </r>
  <r>
    <s v="C009"/>
    <x v="1"/>
    <m/>
    <x v="0"/>
    <d v="2022-10-10T00:00:00"/>
    <s v="Yes"/>
    <s v="Previously not tracked in this inventory"/>
    <m/>
    <m/>
    <m/>
    <m/>
    <s v="QDRO Annuity Calculations and Processing"/>
    <s v="QDRO Annuity variable calculations"/>
    <s v="Pension"/>
    <s v="Calculation"/>
    <s v="Tara"/>
    <m/>
    <m/>
    <m/>
    <m/>
    <m/>
    <m/>
    <m/>
    <s v="H4"/>
    <m/>
    <s v="T11"/>
    <m/>
    <s v="T11"/>
    <m/>
    <s v="Jamie"/>
    <s v="AZPSPRS-5427"/>
    <s v="Approved"/>
    <s v="AZPSPRS-5720"/>
    <m/>
    <m/>
    <m/>
    <m/>
    <m/>
    <m/>
    <m/>
    <m/>
    <m/>
    <m/>
    <m/>
    <m/>
    <m/>
    <m/>
    <m/>
    <m/>
    <m/>
    <m/>
    <m/>
    <m/>
    <m/>
    <m/>
    <m/>
    <m/>
  </r>
  <r>
    <s v="C010"/>
    <x v="1"/>
    <m/>
    <x v="0"/>
    <d v="2022-10-10T00:00:00"/>
    <s v="Yes"/>
    <s v="Previously not tracked in this inventory"/>
    <m/>
    <m/>
    <m/>
    <m/>
    <s v="QDRO Refund Calculations and Processing"/>
    <s v="QDRO Refund variable calculations"/>
    <s v="Pension"/>
    <s v="Calculation"/>
    <s v="LaDawn"/>
    <m/>
    <m/>
    <m/>
    <m/>
    <m/>
    <m/>
    <m/>
    <s v="H4"/>
    <m/>
    <s v="T11"/>
    <m/>
    <s v="T11"/>
    <m/>
    <s v="Jamie"/>
    <s v="AZPSPRS-5464"/>
    <s v="Approved"/>
    <s v="AZPSPRS-5926"/>
    <m/>
    <m/>
    <m/>
    <m/>
    <m/>
    <m/>
    <m/>
    <m/>
    <m/>
    <m/>
    <m/>
    <m/>
    <m/>
    <m/>
    <m/>
    <m/>
    <m/>
    <m/>
    <m/>
    <m/>
    <m/>
    <m/>
    <m/>
    <m/>
  </r>
  <r>
    <s v="C011"/>
    <x v="1"/>
    <m/>
    <x v="0"/>
    <d v="2022-10-10T00:00:00"/>
    <s v="Yes"/>
    <s v="Previously not tracked in this inventory"/>
    <m/>
    <m/>
    <m/>
    <m/>
    <s v="Deferred Annuity Amount"/>
    <s v="The Deferred Annuity Amount calculation will calculate the monthly benefit amount to the member for Deferred Annuity."/>
    <s v="Pension "/>
    <s v="Calculation"/>
    <s v="Tara"/>
    <m/>
    <m/>
    <m/>
    <m/>
    <m/>
    <m/>
    <m/>
    <s v="I1"/>
    <m/>
    <s v="T12"/>
    <m/>
    <s v="T13"/>
    <m/>
    <s v="Jamie"/>
    <s v="AZPSPRS-6147"/>
    <s v="Approved"/>
    <m/>
    <m/>
    <m/>
    <m/>
    <m/>
    <m/>
    <m/>
    <m/>
    <m/>
    <m/>
    <m/>
    <m/>
    <m/>
    <m/>
    <m/>
    <m/>
    <m/>
    <m/>
    <m/>
    <m/>
    <m/>
    <m/>
    <m/>
    <m/>
    <m/>
  </r>
  <r>
    <s v="C012"/>
    <x v="1"/>
    <m/>
    <x v="0"/>
    <d v="2022-10-11T00:00:00"/>
    <s v="Yes"/>
    <s v="Previously not tracked in this inventory"/>
    <m/>
    <m/>
    <m/>
    <m/>
    <s v="Refund Calculation"/>
    <s v="Refund Calculation"/>
    <s v="Refund"/>
    <s v="Calculation"/>
    <s v="LaDawn"/>
    <m/>
    <m/>
    <m/>
    <m/>
    <m/>
    <m/>
    <m/>
    <s v="G3"/>
    <m/>
    <s v="T07"/>
    <m/>
    <s v="T07"/>
    <m/>
    <s v="Vandana"/>
    <s v="AZPSPRS-3077"/>
    <s v="Approved"/>
    <s v="AZPSPRS-3493"/>
    <m/>
    <m/>
    <m/>
    <m/>
    <m/>
    <m/>
    <m/>
    <s v="Delivered as part of G3"/>
    <m/>
    <m/>
    <m/>
    <m/>
    <m/>
    <m/>
    <m/>
    <m/>
    <m/>
    <m/>
    <m/>
    <m/>
    <m/>
    <m/>
    <m/>
    <m/>
  </r>
  <r>
    <s v="C013"/>
    <x v="1"/>
    <m/>
    <x v="0"/>
    <d v="2022-10-11T00:00:00"/>
    <s v="Yes"/>
    <s v="Previously not tracked in this inventory"/>
    <m/>
    <m/>
    <m/>
    <m/>
    <s v="Reverse DROP Calculation"/>
    <s v="Reverse DROP Calculation"/>
    <s v="Reverse DROP"/>
    <s v="Calculation"/>
    <s v="Tara"/>
    <m/>
    <m/>
    <m/>
    <m/>
    <m/>
    <m/>
    <m/>
    <s v="H3"/>
    <m/>
    <s v="T10"/>
    <m/>
    <s v="T10"/>
    <m/>
    <s v="Vandana"/>
    <s v="AZPSPRS-4626"/>
    <s v="Approved"/>
    <s v="AZPSPRS-4806"/>
    <m/>
    <m/>
    <m/>
    <m/>
    <m/>
    <m/>
    <m/>
    <s v="Delivered as part of H3"/>
    <m/>
    <m/>
    <m/>
    <m/>
    <m/>
    <m/>
    <m/>
    <m/>
    <m/>
    <m/>
    <m/>
    <m/>
    <m/>
    <m/>
    <m/>
    <m/>
  </r>
  <r>
    <s v="C014"/>
    <x v="1"/>
    <m/>
    <x v="1"/>
    <d v="2022-11-17T00:00:00"/>
    <s v="Yes"/>
    <s v="New spec"/>
    <m/>
    <m/>
    <m/>
    <m/>
    <s v="DC Actuarial Reduction"/>
    <s v="DC Actuarial Reduction for DC Disablity Members"/>
    <s v="Disability"/>
    <s v="Calculation"/>
    <s v="Tara"/>
    <m/>
    <m/>
    <m/>
    <m/>
    <m/>
    <m/>
    <m/>
    <s v="I2"/>
    <m/>
    <s v="T13"/>
    <m/>
    <s v="T14"/>
    <m/>
    <s v="Jamie"/>
    <s v="AZPSPRS-6613"/>
    <s v="Approved"/>
    <s v="AZPSPRS-7007"/>
    <m/>
    <m/>
    <m/>
    <s v="Passed IH SA"/>
    <m/>
    <m/>
    <m/>
    <m/>
    <m/>
    <m/>
    <m/>
    <m/>
    <m/>
    <m/>
    <m/>
    <m/>
    <m/>
    <m/>
    <m/>
    <m/>
    <m/>
    <m/>
    <m/>
    <m/>
  </r>
  <r>
    <s v="C015"/>
    <x v="1"/>
    <m/>
    <x v="1"/>
    <d v="2022-11-18T00:00:00"/>
    <s v="Yes"/>
    <s v="Determined required for Sprint I3 functionality"/>
    <m/>
    <m/>
    <m/>
    <m/>
    <s v="Disability Tax Exclusion"/>
    <s v="Disability Tax Exclusion"/>
    <s v="Disability"/>
    <s v="Calculation"/>
    <s v="Tara"/>
    <m/>
    <m/>
    <m/>
    <m/>
    <m/>
    <m/>
    <m/>
    <s v="I3"/>
    <m/>
    <s v="T14"/>
    <m/>
    <s v="T14"/>
    <m/>
    <s v="Jamie"/>
    <s v="AZPSPRS-6939"/>
    <s v="Approved"/>
    <m/>
    <m/>
    <m/>
    <m/>
    <m/>
    <m/>
    <m/>
    <m/>
    <m/>
    <m/>
    <m/>
    <m/>
    <m/>
    <m/>
    <m/>
    <m/>
    <m/>
    <m/>
    <m/>
    <m/>
    <m/>
    <m/>
    <m/>
    <m/>
    <m/>
  </r>
  <r>
    <s v="C016"/>
    <x v="1"/>
    <m/>
    <x v="1"/>
    <d v="2022-11-18T00:00:00"/>
    <s v="Yes"/>
    <s v="Determined required for Sprint I2 functionality"/>
    <m/>
    <m/>
    <m/>
    <m/>
    <s v="Disability Eligibility Calculation"/>
    <s v="Disability Eligibility Calculation"/>
    <s v="Disability"/>
    <s v="Calculation"/>
    <s v="Tara"/>
    <m/>
    <m/>
    <m/>
    <m/>
    <m/>
    <m/>
    <m/>
    <s v="I2"/>
    <m/>
    <s v="T13"/>
    <m/>
    <s v="T13"/>
    <m/>
    <s v="Jamie"/>
    <s v="AZPSPRS-6658"/>
    <s v="Approved"/>
    <s v="AZPSPRS-7003"/>
    <m/>
    <m/>
    <m/>
    <s v="Closed"/>
    <m/>
    <m/>
    <m/>
    <m/>
    <m/>
    <m/>
    <m/>
    <m/>
    <m/>
    <m/>
    <m/>
    <m/>
    <m/>
    <m/>
    <m/>
    <m/>
    <m/>
    <m/>
    <m/>
    <m/>
  </r>
  <r>
    <s v="C017"/>
    <x v="1"/>
    <m/>
    <x v="1"/>
    <d v="2022-12-09T00:00:00"/>
    <s v="Yes"/>
    <s v="Previously not tracked in this inventory"/>
    <m/>
    <m/>
    <m/>
    <m/>
    <s v="Van Loan Calculation"/>
    <s v="Calculation used to dervive the Van Loan % for the Alt Payee"/>
    <s v="Court Order"/>
    <s v="Calculation"/>
    <s v="Michelle P"/>
    <m/>
    <m/>
    <m/>
    <m/>
    <m/>
    <m/>
    <m/>
    <s v="A3"/>
    <m/>
    <s v="T14"/>
    <m/>
    <s v="T17"/>
    <m/>
    <s v="Oswaldo"/>
    <s v="AZPSPRS-7221"/>
    <s v="Approved"/>
    <s v="AZPSPRS-7222"/>
    <m/>
    <m/>
    <m/>
    <s v="Passed IH"/>
    <m/>
    <m/>
    <m/>
    <m/>
    <m/>
    <m/>
    <m/>
    <m/>
    <m/>
    <m/>
    <m/>
    <m/>
    <m/>
    <m/>
    <m/>
    <m/>
    <m/>
    <m/>
    <m/>
    <m/>
  </r>
  <r>
    <s v="C018"/>
    <x v="1"/>
    <m/>
    <x v="1"/>
    <d v="2022-12-09T00:00:00"/>
    <s v="Yes"/>
    <s v="Previously not tracked in this inventory"/>
    <m/>
    <m/>
    <m/>
    <m/>
    <s v="Refund Eligibility Rules "/>
    <s v="Eligibility rules defined in order to process a Refund application for PSPRS, CORP and EORP members"/>
    <s v="Refund"/>
    <s v="Calculation"/>
    <s v="LaDawn"/>
    <m/>
    <m/>
    <m/>
    <m/>
    <m/>
    <m/>
    <m/>
    <s v="G3"/>
    <m/>
    <s v="T07"/>
    <m/>
    <s v="T07"/>
    <m/>
    <s v="Oswaldo "/>
    <s v="AZPSPRS-3104"/>
    <s v="Approved"/>
    <s v="AZPSPRS-3129"/>
    <m/>
    <m/>
    <m/>
    <m/>
    <m/>
    <m/>
    <m/>
    <m/>
    <m/>
    <m/>
    <m/>
    <m/>
    <m/>
    <m/>
    <m/>
    <m/>
    <m/>
    <m/>
    <m/>
    <m/>
    <m/>
    <m/>
    <m/>
    <m/>
  </r>
  <r>
    <s v="C019"/>
    <x v="1"/>
    <m/>
    <x v="1"/>
    <d v="2022-12-09T00:00:00"/>
    <s v="Yes"/>
    <s v="Previously not tracked in this inventory"/>
    <m/>
    <m/>
    <m/>
    <m/>
    <s v="Reverse DROP Eligibility Rules "/>
    <s v="Eligibility rules defined in order to process a RDROP application for PSPRS, CORP and EORP members"/>
    <s v="Reverse DROP"/>
    <s v="Calculation"/>
    <s v="Tara"/>
    <m/>
    <m/>
    <m/>
    <m/>
    <m/>
    <m/>
    <m/>
    <s v="H3"/>
    <m/>
    <s v="T10"/>
    <m/>
    <s v="T10"/>
    <m/>
    <s v="Vandana"/>
    <s v="AZPSPRS-4315"/>
    <s v="Approved"/>
    <s v="AZPSPRS-4728"/>
    <m/>
    <m/>
    <m/>
    <m/>
    <m/>
    <m/>
    <m/>
    <m/>
    <m/>
    <m/>
    <m/>
    <m/>
    <m/>
    <m/>
    <m/>
    <m/>
    <m/>
    <m/>
    <m/>
    <m/>
    <m/>
    <m/>
    <m/>
    <m/>
  </r>
  <r>
    <s v="C020"/>
    <x v="1"/>
    <m/>
    <x v="1"/>
    <d v="2022-12-09T00:00:00"/>
    <s v="Yes"/>
    <s v="Previously not tracked in this inventory"/>
    <m/>
    <m/>
    <m/>
    <m/>
    <s v="Reverse DROP Base Benefit &amp; Final Monthly Pension Calc "/>
    <s v="Reverse DROP Base Benefit &amp; Final Monthly Pension Calc "/>
    <s v="Reverse DROP"/>
    <s v="Calculation"/>
    <m/>
    <m/>
    <m/>
    <m/>
    <m/>
    <m/>
    <m/>
    <m/>
    <s v="H3"/>
    <m/>
    <s v="T10"/>
    <m/>
    <s v="T10"/>
    <m/>
    <s v="Vandana"/>
    <s v="AZPSPRS-6168"/>
    <s v="Approved"/>
    <s v="AZPSPRS-6682"/>
    <m/>
    <m/>
    <m/>
    <m/>
    <m/>
    <m/>
    <m/>
    <m/>
    <m/>
    <m/>
    <m/>
    <m/>
    <m/>
    <m/>
    <m/>
    <m/>
    <m/>
    <m/>
    <m/>
    <m/>
    <m/>
    <m/>
    <m/>
    <m/>
  </r>
  <r>
    <s v="C021"/>
    <x v="1"/>
    <m/>
    <x v="1"/>
    <d v="2022-12-09T00:00:00"/>
    <s v="Yes"/>
    <s v="Previously not tracked in this inventory"/>
    <m/>
    <m/>
    <m/>
    <m/>
    <s v="CIP Grace Period Calculation Spec"/>
    <s v="Calculation used to determine the Grace Period Dates for the CIP - Continuation event "/>
    <s v="Cancer Insurance"/>
    <s v="Calculation"/>
    <m/>
    <m/>
    <m/>
    <m/>
    <m/>
    <m/>
    <m/>
    <m/>
    <s v="N1"/>
    <m/>
    <s v="T11"/>
    <m/>
    <s v="T11"/>
    <m/>
    <s v="Vandana"/>
    <s v="AZPSPRS-7404"/>
    <s v="Approved"/>
    <m/>
    <m/>
    <m/>
    <m/>
    <m/>
    <m/>
    <m/>
    <m/>
    <m/>
    <m/>
    <m/>
    <m/>
    <m/>
    <m/>
    <m/>
    <m/>
    <m/>
    <m/>
    <m/>
    <m/>
    <m/>
    <m/>
    <m/>
    <m/>
    <m/>
  </r>
  <r>
    <s v="C022"/>
    <x v="1"/>
    <m/>
    <x v="1"/>
    <d v="2022-10-10T00:00:00"/>
    <s v="Yes"/>
    <s v="Previously not tracked in this inventory"/>
    <m/>
    <m/>
    <m/>
    <m/>
    <s v="AZPSPRS FAE "/>
    <s v="Spec to outine FAE calc"/>
    <s v="Pension "/>
    <s v="Calculation"/>
    <s v="Tara"/>
    <m/>
    <m/>
    <m/>
    <m/>
    <m/>
    <m/>
    <m/>
    <s v="G1"/>
    <m/>
    <s v="T05"/>
    <m/>
    <s v="T05"/>
    <m/>
    <s v="Jamie"/>
    <s v="AZPSPRS-2691"/>
    <s v="Approved"/>
    <m/>
    <m/>
    <m/>
    <m/>
    <m/>
    <m/>
    <m/>
    <m/>
    <s v="Delivered in G1"/>
    <m/>
    <m/>
    <m/>
    <m/>
    <m/>
    <m/>
    <m/>
    <m/>
    <m/>
    <m/>
    <m/>
    <m/>
    <m/>
    <m/>
    <m/>
    <m/>
  </r>
  <r>
    <s v="C023"/>
    <x v="1"/>
    <m/>
    <x v="1"/>
    <d v="2022-10-10T00:00:00"/>
    <s v="Yes"/>
    <s v="Previously not tracked in this inventory"/>
    <m/>
    <m/>
    <m/>
    <m/>
    <s v="Retirement Eligibility Calculation "/>
    <s v="Retirement eligiblity for Normal and Early pension type for all plans"/>
    <s v="Pension"/>
    <s v="Calculation"/>
    <s v="Tara"/>
    <m/>
    <m/>
    <m/>
    <m/>
    <m/>
    <m/>
    <m/>
    <s v="G1"/>
    <m/>
    <s v="T05"/>
    <m/>
    <s v="T05"/>
    <m/>
    <s v="Jamie"/>
    <s v="AZPSPRS-2633"/>
    <s v="Approved"/>
    <m/>
    <m/>
    <m/>
    <m/>
    <m/>
    <m/>
    <m/>
    <m/>
    <s v="Delivered in G1"/>
    <m/>
    <m/>
    <m/>
    <m/>
    <m/>
    <m/>
    <m/>
    <m/>
    <m/>
    <m/>
    <m/>
    <m/>
    <m/>
    <m/>
    <m/>
    <m/>
  </r>
  <r>
    <s v="C024"/>
    <x v="1"/>
    <m/>
    <x v="1"/>
    <d v="2022-10-10T00:00:00"/>
    <s v="Yes"/>
    <s v="Previously not tracked in this inventory"/>
    <m/>
    <m/>
    <m/>
    <m/>
    <s v="Rule 80 Calculation "/>
    <s v="Rule 80 calculation for CORP tier 1 members"/>
    <s v="Pension"/>
    <s v="Calculation"/>
    <s v="Tara"/>
    <m/>
    <m/>
    <m/>
    <m/>
    <m/>
    <m/>
    <m/>
    <s v="G1"/>
    <m/>
    <s v="T05"/>
    <m/>
    <s v="T05"/>
    <m/>
    <s v="Jamie"/>
    <s v="AZPSPRS-2619"/>
    <s v="Approved"/>
    <m/>
    <m/>
    <m/>
    <m/>
    <m/>
    <m/>
    <m/>
    <m/>
    <s v="Delivered in G1"/>
    <m/>
    <m/>
    <m/>
    <m/>
    <m/>
    <m/>
    <m/>
    <m/>
    <m/>
    <m/>
    <m/>
    <m/>
    <m/>
    <m/>
    <m/>
    <m/>
  </r>
  <r>
    <s v="C025"/>
    <x v="1"/>
    <m/>
    <x v="1"/>
    <d v="2022-10-10T00:00:00"/>
    <s v="Yes"/>
    <s v="Previously not tracked in this inventory"/>
    <m/>
    <m/>
    <m/>
    <m/>
    <s v="Early Retirement Amount"/>
    <s v="Early Retirement calculation"/>
    <s v="Pension"/>
    <s v="Calculation"/>
    <s v="Tara"/>
    <m/>
    <m/>
    <m/>
    <m/>
    <m/>
    <m/>
    <m/>
    <s v="G2"/>
    <m/>
    <s v="T06"/>
    <m/>
    <s v="T06"/>
    <m/>
    <s v="Jamie"/>
    <s v="AZPSPRS-3046"/>
    <s v="Approved"/>
    <m/>
    <m/>
    <m/>
    <m/>
    <m/>
    <m/>
    <m/>
    <m/>
    <s v="Delivered in G2"/>
    <m/>
    <m/>
    <m/>
    <m/>
    <m/>
    <m/>
    <m/>
    <m/>
    <m/>
    <m/>
    <m/>
    <m/>
    <m/>
    <m/>
    <m/>
    <m/>
  </r>
  <r>
    <s v="C026"/>
    <x v="1"/>
    <m/>
    <x v="1"/>
    <d v="2022-10-10T00:00:00"/>
    <s v="Yes"/>
    <s v="Previously not tracked in this inventory"/>
    <m/>
    <m/>
    <m/>
    <m/>
    <s v="EORP J &amp; S 75%"/>
    <s v="EORP J &amp; S Calculation"/>
    <s v="Pension"/>
    <s v="Calculation"/>
    <s v="Tara"/>
    <m/>
    <m/>
    <m/>
    <m/>
    <m/>
    <m/>
    <m/>
    <s v="G2"/>
    <m/>
    <s v="T06"/>
    <m/>
    <s v="T06"/>
    <m/>
    <s v="Jamie"/>
    <s v="AZPSPRS-3052"/>
    <s v="Approved"/>
    <m/>
    <m/>
    <m/>
    <m/>
    <m/>
    <m/>
    <m/>
    <m/>
    <s v="Delivered in G2"/>
    <m/>
    <m/>
    <m/>
    <m/>
    <m/>
    <m/>
    <m/>
    <m/>
    <m/>
    <m/>
    <m/>
    <m/>
    <m/>
    <m/>
    <m/>
    <m/>
  </r>
  <r>
    <s v="C027"/>
    <x v="1"/>
    <m/>
    <x v="1"/>
    <d v="2022-10-10T00:00:00"/>
    <s v="Yes"/>
    <s v="Previously not tracked in this inventory"/>
    <m/>
    <m/>
    <m/>
    <m/>
    <s v="Final Monthly Pension Normal and Early"/>
    <s v="Final pension calculations for Normal and Early pension types"/>
    <s v="Pension"/>
    <s v="Calculation"/>
    <s v="Tara"/>
    <m/>
    <m/>
    <m/>
    <m/>
    <m/>
    <m/>
    <m/>
    <s v="G2"/>
    <m/>
    <s v="T06"/>
    <m/>
    <s v="T06"/>
    <m/>
    <s v="Jamie"/>
    <s v="AZPSPRS-3019"/>
    <s v="Approved"/>
    <m/>
    <m/>
    <m/>
    <m/>
    <m/>
    <m/>
    <m/>
    <m/>
    <s v="Delivered in G2"/>
    <m/>
    <m/>
    <m/>
    <m/>
    <m/>
    <m/>
    <m/>
    <m/>
    <m/>
    <m/>
    <m/>
    <m/>
    <m/>
    <m/>
    <m/>
    <m/>
  </r>
  <r>
    <s v="C028"/>
    <x v="1"/>
    <m/>
    <x v="1"/>
    <d v="2022-10-10T00:00:00"/>
    <s v="Yes"/>
    <s v="Previously not tracked in this inventory"/>
    <m/>
    <m/>
    <m/>
    <m/>
    <s v="Normal and Early Retirement Date"/>
    <s v="The Normal and Early Retirement date is used to calculate the retirement date the member could retire under age/service or service alone.  "/>
    <s v="Pension"/>
    <s v="Calculation"/>
    <s v="Tara"/>
    <m/>
    <m/>
    <m/>
    <m/>
    <m/>
    <m/>
    <m/>
    <s v="G2"/>
    <m/>
    <s v="T06"/>
    <m/>
    <s v="T06"/>
    <m/>
    <s v="Jamie"/>
    <s v="AZPSPRS-3085"/>
    <s v="Approved"/>
    <m/>
    <m/>
    <m/>
    <m/>
    <m/>
    <m/>
    <m/>
    <m/>
    <s v="Delivered in G2"/>
    <m/>
    <m/>
    <m/>
    <m/>
    <m/>
    <m/>
    <m/>
    <m/>
    <m/>
    <m/>
    <m/>
    <m/>
    <m/>
    <m/>
    <m/>
    <m/>
  </r>
  <r>
    <s v="C029"/>
    <x v="1"/>
    <m/>
    <x v="1"/>
    <d v="2022-10-10T00:00:00"/>
    <s v="Yes"/>
    <s v="Previously not tracked in this inventory"/>
    <m/>
    <m/>
    <m/>
    <m/>
    <s v="DROP Processing "/>
    <s v="The DROP calculation is the benefit amount calculated over the DROP period for PSPRS tier 1 members who have at least 20 years of credited service.  "/>
    <s v="Pension"/>
    <s v="Calculation"/>
    <s v="Tara"/>
    <m/>
    <m/>
    <m/>
    <m/>
    <m/>
    <m/>
    <m/>
    <s v="H2"/>
    <m/>
    <s v="T09"/>
    <m/>
    <s v="T09"/>
    <m/>
    <s v="Jamie"/>
    <s v="AZPSPRS-3994"/>
    <s v="Approved"/>
    <m/>
    <m/>
    <m/>
    <m/>
    <m/>
    <m/>
    <m/>
    <m/>
    <s v="Delivered in H2"/>
    <m/>
    <m/>
    <m/>
    <m/>
    <m/>
    <m/>
    <m/>
    <m/>
    <m/>
    <m/>
    <m/>
    <m/>
    <m/>
    <m/>
    <m/>
    <m/>
  </r>
  <r>
    <s v="C030"/>
    <x v="1"/>
    <m/>
    <x v="1"/>
    <d v="2022-10-19T00:00:00"/>
    <s v="Yes"/>
    <s v="Previously not tracked in this inventory"/>
    <m/>
    <m/>
    <m/>
    <m/>
    <s v="Refund Repayment Buyback Calculation"/>
    <s v="Refund Repayment Buyback Calculation"/>
    <s v="SCP"/>
    <s v="Calculation"/>
    <s v="LaDawn"/>
    <m/>
    <m/>
    <m/>
    <m/>
    <m/>
    <m/>
    <m/>
    <s v="M2"/>
    <m/>
    <s v="T06"/>
    <m/>
    <s v="T06"/>
    <m/>
    <s v="Priyo"/>
    <s v="AZPSPRS-3220"/>
    <s v="Approved"/>
    <s v="AZPSPRS-3221"/>
    <m/>
    <m/>
    <m/>
    <m/>
    <m/>
    <m/>
    <m/>
    <s v="Delivered as part of M2"/>
    <m/>
    <m/>
    <m/>
    <m/>
    <m/>
    <m/>
    <m/>
    <m/>
    <m/>
    <m/>
    <m/>
    <m/>
    <m/>
    <m/>
    <m/>
    <m/>
  </r>
  <r>
    <s v="C031"/>
    <x v="1"/>
    <m/>
    <x v="1"/>
    <d v="2022-10-19T00:00:00"/>
    <s v="Yes"/>
    <s v="Previously not tracked in this inventory"/>
    <m/>
    <m/>
    <m/>
    <m/>
    <s v="SCP APV Cost Calculation"/>
    <s v="Service Purchase APV Cost Calculation"/>
    <s v="SCP"/>
    <s v="Calculation"/>
    <s v="LaDawn"/>
    <m/>
    <m/>
    <m/>
    <m/>
    <m/>
    <m/>
    <m/>
    <s v="M3"/>
    <m/>
    <s v="T07"/>
    <m/>
    <s v="T07"/>
    <m/>
    <s v="Priyo"/>
    <s v="AZPSPRS-3605"/>
    <s v="Approved"/>
    <s v="AZPSPRS-3600"/>
    <m/>
    <m/>
    <m/>
    <m/>
    <m/>
    <m/>
    <m/>
    <s v="Delivered as part of M3"/>
    <m/>
    <m/>
    <m/>
    <m/>
    <m/>
    <m/>
    <m/>
    <m/>
    <m/>
    <m/>
    <m/>
    <m/>
    <m/>
    <m/>
    <m/>
    <m/>
  </r>
  <r>
    <s v="C032"/>
    <x v="1"/>
    <m/>
    <x v="1"/>
    <d v="2022-10-19T00:00:00"/>
    <s v="Yes"/>
    <s v="Previously not tracked in this inventory"/>
    <m/>
    <m/>
    <m/>
    <m/>
    <s v="SCP Earliest normal retirement date determination Calculation"/>
    <s v="Earliest normal retirement date determination calc"/>
    <s v="SCP"/>
    <s v="Calculation"/>
    <s v="LaDawn"/>
    <m/>
    <m/>
    <m/>
    <m/>
    <m/>
    <m/>
    <m/>
    <s v="M3"/>
    <m/>
    <s v="T07"/>
    <m/>
    <s v="T07"/>
    <m/>
    <s v="Walter"/>
    <s v="AZPSPRS-3605"/>
    <s v="Pending Approval"/>
    <m/>
    <m/>
    <m/>
    <m/>
    <m/>
    <m/>
    <m/>
    <m/>
    <m/>
    <m/>
    <m/>
    <m/>
    <m/>
    <m/>
    <m/>
    <m/>
    <m/>
    <m/>
    <m/>
    <m/>
    <m/>
    <m/>
    <m/>
    <m/>
    <m/>
  </r>
  <r>
    <s v="C033"/>
    <x v="1"/>
    <m/>
    <x v="1"/>
    <d v="2022-11-18T00:00:00"/>
    <s v="Yes"/>
    <s v="AZPSPRS-3605"/>
    <m/>
    <m/>
    <s v="AZPSPRS-3605"/>
    <m/>
    <s v="SCP FAE Calculation"/>
    <s v="SCP final average earnings projection"/>
    <s v="SCP"/>
    <s v="Calculation"/>
    <s v="LaDawn"/>
    <m/>
    <m/>
    <m/>
    <m/>
    <m/>
    <m/>
    <m/>
    <s v="M4"/>
    <m/>
    <s v="T13"/>
    <m/>
    <s v="T14"/>
    <m/>
    <s v="Walter"/>
    <s v="AZPSPRS-3605"/>
    <s v="Approved"/>
    <s v="AZPSPRS-6858"/>
    <m/>
    <m/>
    <m/>
    <s v="Ready IH SA"/>
    <m/>
    <m/>
    <m/>
    <m/>
    <m/>
    <m/>
    <m/>
    <m/>
    <m/>
    <m/>
    <m/>
    <m/>
    <m/>
    <m/>
    <m/>
    <m/>
    <m/>
    <m/>
    <m/>
    <m/>
  </r>
  <r>
    <s v="C034"/>
    <x v="1"/>
    <m/>
    <x v="1"/>
    <d v="2022-02-16T00:00:00"/>
    <s v="Yes"/>
    <s v="New calculation"/>
    <m/>
    <m/>
    <m/>
    <m/>
    <s v="Post Retirement Death Non-Taxable"/>
    <m/>
    <s v="Post Retirement Death"/>
    <s v="Calculation"/>
    <s v="Tara"/>
    <m/>
    <m/>
    <m/>
    <m/>
    <m/>
    <m/>
    <m/>
    <s v="J2"/>
    <m/>
    <s v="T16"/>
    <m/>
    <s v="T16"/>
    <m/>
    <s v="Jamie"/>
    <s v="AZPSPRS-9116"/>
    <s v="In Spec"/>
    <m/>
    <m/>
    <m/>
    <m/>
    <m/>
    <m/>
    <m/>
    <m/>
    <m/>
    <m/>
    <m/>
    <m/>
    <m/>
    <m/>
    <m/>
    <m/>
    <m/>
    <m/>
    <m/>
    <m/>
    <m/>
    <m/>
    <m/>
    <m/>
    <m/>
  </r>
  <r>
    <s v="C035"/>
    <x v="1"/>
    <m/>
    <x v="1"/>
    <d v="2023-03-21T00:00:00"/>
    <s v="Yes"/>
    <s v="Determined required for Track O functionality"/>
    <m/>
    <m/>
    <m/>
    <m/>
    <s v="Health Subsidy Calculation"/>
    <s v="Describes the subsidy calculation details for all the member/survivor/dual retiree scenarios that qualify for a health subsidy."/>
    <s v="Retiree Health Insurance"/>
    <s v="Calculation"/>
    <s v="Mark"/>
    <m/>
    <m/>
    <m/>
    <m/>
    <m/>
    <m/>
    <m/>
    <s v="O3"/>
    <m/>
    <s v="T19"/>
    <m/>
    <s v="T24"/>
    <m/>
    <s v="Oswaldo"/>
    <m/>
    <m/>
    <m/>
    <m/>
    <m/>
    <m/>
    <m/>
    <m/>
    <m/>
    <m/>
    <m/>
    <m/>
    <m/>
    <m/>
    <m/>
    <m/>
    <m/>
    <m/>
    <m/>
    <m/>
    <m/>
    <m/>
    <m/>
    <m/>
    <m/>
    <m/>
    <m/>
  </r>
  <r>
    <s v="C036"/>
    <x v="1"/>
    <m/>
    <x v="1"/>
    <d v="2023-03-03T00:00:00"/>
    <s v="Yes"/>
    <s v="Determined required for Sprint J3 functionality"/>
    <m/>
    <m/>
    <m/>
    <m/>
    <s v="Active Death Eligibility Calculation"/>
    <m/>
    <s v="Pre Retirement Death"/>
    <s v="Calculation"/>
    <s v="Tara"/>
    <m/>
    <m/>
    <m/>
    <m/>
    <m/>
    <m/>
    <m/>
    <s v="J3"/>
    <m/>
    <s v="T16"/>
    <m/>
    <s v="T17"/>
    <m/>
    <s v="Jamie"/>
    <s v="AZPSPRS-9612"/>
    <s v="Approved"/>
    <m/>
    <m/>
    <m/>
    <m/>
    <m/>
    <m/>
    <m/>
    <m/>
    <m/>
    <m/>
    <m/>
    <m/>
    <m/>
    <m/>
    <m/>
    <m/>
    <m/>
    <m/>
    <m/>
    <m/>
    <m/>
    <m/>
    <m/>
    <m/>
    <m/>
  </r>
  <r>
    <s v="C037"/>
    <x v="1"/>
    <m/>
    <x v="1"/>
    <d v="2023-05-16T00:00:00"/>
    <s v="Yes"/>
    <s v="Determined required for Track J functionality"/>
    <m/>
    <m/>
    <m/>
    <m/>
    <s v="Pre-Retirement Death Non-Taxable "/>
    <s v="Logic to calculate the non-tax for Pre-Retirement Death"/>
    <s v="Pre Retirement Death"/>
    <s v="Calculation"/>
    <s v="Tara"/>
    <m/>
    <m/>
    <m/>
    <m/>
    <m/>
    <m/>
    <m/>
    <s v="J3"/>
    <m/>
    <s v="T18"/>
    <m/>
    <s v="T23"/>
    <m/>
    <s v="Jamie"/>
    <s v="AZPSPRS-9771"/>
    <s v="Approved"/>
    <s v="AZPSPRS-10047"/>
    <m/>
    <m/>
    <m/>
    <s v="Closed"/>
    <m/>
    <m/>
    <m/>
    <m/>
    <m/>
    <m/>
    <m/>
    <m/>
    <m/>
    <m/>
    <m/>
    <m/>
    <m/>
    <m/>
    <m/>
    <m/>
    <m/>
    <m/>
    <m/>
    <m/>
  </r>
  <r>
    <s v="C037x"/>
    <x v="1"/>
    <m/>
    <x v="1"/>
    <d v="2023-04-19T00:00:00"/>
    <s v="Yes"/>
    <s v="Determined required for Track O functionality"/>
    <s v="Yes"/>
    <s v="Duplicate of C035"/>
    <m/>
    <m/>
    <s v="Post Enrollment Subsidy Calculations"/>
    <s v="Calculation specification to identified the subsidies for PSPRS, CORP, EORP and ASRS Plans. "/>
    <s v="Retiree Health Insurance"/>
    <s v="Removed"/>
    <s v="Mark"/>
    <m/>
    <m/>
    <m/>
    <m/>
    <m/>
    <m/>
    <m/>
    <s v="O3"/>
    <m/>
    <s v="T18"/>
    <m/>
    <s v="T18"/>
    <m/>
    <s v="Oswaldo"/>
    <m/>
    <m/>
    <m/>
    <m/>
    <m/>
    <m/>
    <m/>
    <m/>
    <m/>
    <m/>
    <m/>
    <m/>
    <m/>
    <m/>
    <m/>
    <m/>
    <m/>
    <m/>
    <m/>
    <m/>
    <m/>
    <m/>
    <m/>
    <m/>
    <m/>
    <m/>
    <m/>
  </r>
  <r>
    <s v="C038"/>
    <x v="1"/>
    <m/>
    <x v="1"/>
    <d v="2023-05-08T00:00:00"/>
    <s v="Yes"/>
    <s v="Determined required for Track O functionality"/>
    <m/>
    <m/>
    <m/>
    <m/>
    <s v="RHI Premium Formula Calculations"/>
    <s v="Logic to calculate the premium formulas"/>
    <s v="Retiree Health Insurance"/>
    <s v="Calculation"/>
    <s v="Mark"/>
    <m/>
    <m/>
    <m/>
    <m/>
    <m/>
    <m/>
    <m/>
    <s v="O3"/>
    <m/>
    <s v="T18"/>
    <m/>
    <s v="T23"/>
    <m/>
    <s v="Vandana"/>
    <m/>
    <m/>
    <m/>
    <m/>
    <m/>
    <m/>
    <m/>
    <m/>
    <m/>
    <m/>
    <m/>
    <m/>
    <m/>
    <m/>
    <m/>
    <m/>
    <m/>
    <m/>
    <m/>
    <m/>
    <m/>
    <m/>
    <m/>
    <m/>
    <m/>
    <m/>
    <m/>
  </r>
  <r>
    <s v="C039"/>
    <x v="1"/>
    <m/>
    <x v="1"/>
    <d v="2023-05-08T00:00:00"/>
    <s v="Yes"/>
    <s v="Required for P4"/>
    <m/>
    <m/>
    <m/>
    <m/>
    <s v="Election Wizard"/>
    <s v="Allows members to make elections in the 90 day period"/>
    <s v="MSS"/>
    <s v="Calculation"/>
    <s v="Robert"/>
    <m/>
    <m/>
    <m/>
    <m/>
    <m/>
    <m/>
    <m/>
    <s v="P4"/>
    <m/>
    <m/>
    <m/>
    <m/>
    <m/>
    <s v="Jamie"/>
    <s v="AZPSPRS-11819"/>
    <s v="In Dev"/>
    <s v="AZPSPRS-11953"/>
    <m/>
    <m/>
    <m/>
    <m/>
    <m/>
    <m/>
    <m/>
    <m/>
    <m/>
    <m/>
    <m/>
    <m/>
    <m/>
    <m/>
    <m/>
    <m/>
    <m/>
    <m/>
    <m/>
    <m/>
    <m/>
    <m/>
    <m/>
    <m/>
  </r>
  <r>
    <s v="DL001"/>
    <x v="2"/>
    <m/>
    <x v="1"/>
    <m/>
    <m/>
    <m/>
    <m/>
    <m/>
    <s v="AZPSPRS-2432_x000a_AZPSPRS-1503"/>
    <m/>
    <s v="New LETTER-INELIGIBLE TIME"/>
    <s v="This is sent to member after we receive verification the member is not eligible"/>
    <s v="SCP"/>
    <s v="Ver18"/>
    <s v="LaDawn"/>
    <m/>
    <m/>
    <m/>
    <m/>
    <m/>
    <m/>
    <m/>
    <s v="M1"/>
    <m/>
    <s v="T05"/>
    <m/>
    <s v="T10"/>
    <m/>
    <s v="Walter"/>
    <s v="AZPSPRS-2432"/>
    <s v="Approved"/>
    <s v="AZPSPRS-2693_x000a_AZPSPRS-12934"/>
    <m/>
    <m/>
    <m/>
    <s v="Resolved"/>
    <s v="SCP02"/>
    <s v="Ver18"/>
    <s v="AZPSPRS-12862"/>
    <s v="Delivered in Ver 18_x000a__x000a_AZPSPRS-12934 - Closed"/>
    <s v="No"/>
    <m/>
    <s v="No"/>
    <m/>
    <m/>
    <s v="Participant"/>
    <s v="Automated"/>
    <s v="Letter"/>
    <s v="LOB"/>
    <m/>
    <s v="Service Purchase/Transfer"/>
    <m/>
    <m/>
    <s v="No"/>
    <s v="Depends on communication preference"/>
    <s v="Depends on communication preference"/>
  </r>
  <r>
    <s v="DL002"/>
    <x v="2"/>
    <m/>
    <x v="0"/>
    <m/>
    <m/>
    <m/>
    <s v="Yes"/>
    <s v="AZPSPRS-3849"/>
    <m/>
    <m/>
    <s v="LETTER OUT Pre PDA-LUMP SUM"/>
    <s v="Generated after calc before member submits lump sum"/>
    <s v="SCP"/>
    <s v="Removed"/>
    <s v="LaDawn"/>
    <m/>
    <m/>
    <m/>
    <m/>
    <m/>
    <m/>
    <m/>
    <s v="M4"/>
    <m/>
    <s v="T08"/>
    <m/>
    <s v="T10"/>
    <m/>
    <s v="Walter"/>
    <m/>
    <m/>
    <m/>
    <m/>
    <m/>
    <m/>
    <m/>
    <m/>
    <m/>
    <m/>
    <m/>
    <m/>
    <m/>
    <s v="No"/>
    <m/>
    <m/>
    <s v="Participant"/>
    <s v="Manual"/>
    <s v="Letter"/>
    <s v="LOB"/>
    <m/>
    <s v="Service Purchase/Transfer"/>
    <m/>
    <m/>
    <s v="No"/>
    <s v="Depends on communication preference"/>
    <s v="Depends on communication preference"/>
  </r>
  <r>
    <s v="DL003"/>
    <x v="2"/>
    <m/>
    <x v="0"/>
    <m/>
    <m/>
    <m/>
    <s v="Yes"/>
    <s v="AZPSPRS-3849"/>
    <m/>
    <m/>
    <s v="LETTER OUT PDA-LUMP SUM REVISION"/>
    <s v="Generated after calculation (after member submits lump sum)"/>
    <s v="SCP"/>
    <s v="Removed"/>
    <s v="LaDawn"/>
    <m/>
    <m/>
    <m/>
    <m/>
    <m/>
    <m/>
    <m/>
    <s v="M4"/>
    <m/>
    <s v="T10"/>
    <m/>
    <m/>
    <m/>
    <m/>
    <m/>
    <m/>
    <m/>
    <m/>
    <m/>
    <m/>
    <m/>
    <m/>
    <m/>
    <m/>
    <m/>
    <m/>
    <m/>
    <s v="No"/>
    <m/>
    <m/>
    <s v="Participant"/>
    <s v="Manual"/>
    <s v="Letter"/>
    <s v="LOB"/>
    <m/>
    <s v="Service Purchase/Transfer"/>
    <m/>
    <m/>
    <s v="No"/>
    <s v="Depends on communication preference"/>
    <s v="Depends on communication preference"/>
  </r>
  <r>
    <s v="DL004"/>
    <x v="2"/>
    <m/>
    <x v="1"/>
    <m/>
    <m/>
    <m/>
    <m/>
    <m/>
    <s v="AZPSPRS-1503"/>
    <m/>
    <s v="New Redemption Letter"/>
    <s v="Generated after Calculation (once money is received)"/>
    <s v="SCP"/>
    <s v="Ver25"/>
    <s v="LaDawn"/>
    <m/>
    <m/>
    <m/>
    <m/>
    <m/>
    <m/>
    <m/>
    <s v="M4"/>
    <m/>
    <s v="T09"/>
    <m/>
    <s v="T11"/>
    <m/>
    <s v="Walter"/>
    <m/>
    <m/>
    <m/>
    <m/>
    <m/>
    <m/>
    <m/>
    <s v="SCP32_x000a_Ver28"/>
    <m/>
    <m/>
    <m/>
    <s v="No"/>
    <m/>
    <s v="No"/>
    <m/>
    <m/>
    <s v="Participant and Employer"/>
    <s v="Manual"/>
    <s v="Letter"/>
    <s v="LOB"/>
    <m/>
    <s v="Service Purchase/Transfer"/>
    <s v="we want this to sit on SS where member can retrieve vs being sent"/>
    <m/>
    <s v="No"/>
    <s v="Depends on communication preference"/>
    <s v="Depends on communication preference"/>
  </r>
  <r>
    <s v="DL005"/>
    <x v="2"/>
    <m/>
    <x v="0"/>
    <m/>
    <m/>
    <m/>
    <s v="Yes"/>
    <s v="approved to be combined with cost calculation quote and removed as separate letter_x000a_confirmed on AZPSPRS-4623"/>
    <m/>
    <m/>
    <s v="LETTER-MULTIPLE OFFERS-CALCULATIONS"/>
    <s v="This instruction sheet is generated at time of calculation "/>
    <s v="SCP"/>
    <s v="Removed"/>
    <s v="LaDawn"/>
    <m/>
    <m/>
    <m/>
    <m/>
    <m/>
    <m/>
    <m/>
    <s v="M3"/>
    <m/>
    <s v="T07"/>
    <m/>
    <s v="T08"/>
    <m/>
    <s v="Walter"/>
    <m/>
    <m/>
    <m/>
    <m/>
    <m/>
    <m/>
    <m/>
    <m/>
    <m/>
    <m/>
    <m/>
    <m/>
    <m/>
    <s v="This is a cover letter"/>
    <m/>
    <m/>
    <s v="Participant"/>
    <s v="Automated"/>
    <s v="Instruction Sheet"/>
    <s v="LOB"/>
    <m/>
    <s v="Service Purchase/Transfer"/>
    <m/>
    <m/>
    <s v="No"/>
    <s v="Depends on communication preference"/>
    <s v="Depends on communication preference"/>
  </r>
  <r>
    <s v="DL006"/>
    <x v="2"/>
    <m/>
    <x v="1"/>
    <m/>
    <m/>
    <m/>
    <m/>
    <m/>
    <s v="AZPSPRS-1503"/>
    <m/>
    <s v="LETTER-SUSPENSION LETTER"/>
    <s v="this letter is for the employer in the event member goes on leave without pay during the PDA_x000a__x000a_This letter is generated when PSPRS becomes aware that a member is on LWOP, (military leave etc.)"/>
    <s v="SCP"/>
    <s v="Ver25"/>
    <s v="LaDawn"/>
    <m/>
    <m/>
    <m/>
    <m/>
    <m/>
    <m/>
    <m/>
    <s v="M4"/>
    <m/>
    <s v="T10"/>
    <m/>
    <s v="T11"/>
    <m/>
    <s v="Walter"/>
    <s v="AZPSPRS-5175"/>
    <s v="Approved"/>
    <s v="AZPSPRS-7417"/>
    <m/>
    <m/>
    <m/>
    <s v="Resolved"/>
    <s v="SCP33"/>
    <s v="Ver19"/>
    <s v="AZPSPRS-13196"/>
    <s v="Delivered in Ver19"/>
    <s v="No"/>
    <m/>
    <s v="No"/>
    <m/>
    <m/>
    <s v="Employer"/>
    <s v="Manual"/>
    <s v="Letter"/>
    <s v="LOB"/>
    <m/>
    <s v="Service Purchase/Transfer"/>
    <m/>
    <m/>
    <s v="No"/>
    <s v="Depends on communication preference"/>
    <s v="Depends on communication preference"/>
  </r>
  <r>
    <s v="DL007"/>
    <x v="2"/>
    <m/>
    <x v="1"/>
    <m/>
    <m/>
    <m/>
    <m/>
    <m/>
    <s v="AZPSPRS-1503"/>
    <m/>
    <s v="Voluntary Termination - Early Termination"/>
    <s v="This letter is to notify the employer the Member has terminated their PDA early- this letter is generated at the time the member communicates to PSPRS "/>
    <s v="SCP"/>
    <s v="Ver19"/>
    <s v="LaDawn"/>
    <m/>
    <m/>
    <m/>
    <m/>
    <m/>
    <m/>
    <m/>
    <s v="M4"/>
    <m/>
    <s v="T11"/>
    <m/>
    <s v="T12"/>
    <m/>
    <s v="Walter"/>
    <s v="AZPSPRS-6600"/>
    <s v="Approved"/>
    <s v="AZPSPRS-7029"/>
    <m/>
    <m/>
    <m/>
    <s v="Resolved"/>
    <s v="SCP12"/>
    <s v="Ver20"/>
    <s v="AZPSPRS-13236"/>
    <s v="Delivered in Ver20_x000a__x000a_Failed test - Ver19"/>
    <s v="No"/>
    <m/>
    <s v="No"/>
    <m/>
    <m/>
    <s v="Employer"/>
    <s v="Manual"/>
    <s v="Letter"/>
    <s v="LOB"/>
    <m/>
    <s v="Service Purchase/Transfer"/>
    <m/>
    <m/>
    <s v="No"/>
    <s v="Depends on communication preference"/>
    <s v="Depends on communication preference"/>
  </r>
  <r>
    <s v="DL008"/>
    <x v="2"/>
    <m/>
    <x v="1"/>
    <m/>
    <m/>
    <m/>
    <m/>
    <m/>
    <s v="AZPSPRS-1503"/>
    <m/>
    <s v="Voluntary Termination - Payoff Overpayment"/>
    <s v="This letter notifies the employer that the member has overpaid and we need to do a reverse of PDA deductions_x000a__x000a_This is generated when Member overpays (in V3 we should have safeguards where member can not overpay so may not be needed)"/>
    <s v="SCP"/>
    <s v="Ver25"/>
    <s v="LaDawn"/>
    <m/>
    <m/>
    <m/>
    <m/>
    <m/>
    <m/>
    <m/>
    <s v="M4"/>
    <m/>
    <s v="T11"/>
    <m/>
    <s v="T13"/>
    <m/>
    <s v="Walter"/>
    <m/>
    <m/>
    <m/>
    <m/>
    <m/>
    <m/>
    <m/>
    <s v="Ver28"/>
    <m/>
    <m/>
    <s v="This may not be needed because we will have validations to prevent this from happening within V3locity"/>
    <s v="No"/>
    <m/>
    <s v="No"/>
    <m/>
    <m/>
    <s v="Employer"/>
    <s v="Automated"/>
    <s v="Letter"/>
    <s v="LOB"/>
    <m/>
    <s v="Service Purchase/Transfer"/>
    <m/>
    <m/>
    <s v="No"/>
    <s v="Depends on communication preference"/>
    <s v="Depends on communication preference"/>
  </r>
  <r>
    <s v="DL009"/>
    <x v="2"/>
    <m/>
    <x v="1"/>
    <m/>
    <m/>
    <m/>
    <m/>
    <m/>
    <s v="AZPSPRS-1503"/>
    <m/>
    <s v="New Transfer"/>
    <s v="Generated after transfer has completed, and money is received from all parties"/>
    <s v="SCP"/>
    <s v="Ver24"/>
    <s v="LaDawn"/>
    <m/>
    <m/>
    <m/>
    <m/>
    <m/>
    <m/>
    <m/>
    <s v="M4"/>
    <m/>
    <s v="T10"/>
    <m/>
    <s v="T12"/>
    <m/>
    <s v="Walter"/>
    <s v="AZPSPRS-5484"/>
    <s v="Approved"/>
    <s v="AZPSPRS-19043"/>
    <m/>
    <m/>
    <m/>
    <s v="In Config"/>
    <s v="Ver28"/>
    <m/>
    <m/>
    <m/>
    <s v="No"/>
    <m/>
    <s v="No"/>
    <m/>
    <m/>
    <s v="Participant and Employer"/>
    <s v="Manual"/>
    <s v="Letter"/>
    <s v="LOB"/>
    <m/>
    <s v="Service Purchase/Transfer"/>
    <s v="this is a transfer not SCP (member is still paying out of pocket)"/>
    <m/>
    <s v="No"/>
    <s v="Depends on communication preference"/>
    <s v="Depends on communication preference"/>
  </r>
  <r>
    <s v="DL010"/>
    <x v="2"/>
    <m/>
    <x v="1"/>
    <m/>
    <m/>
    <m/>
    <m/>
    <m/>
    <s v="AZPSPRS-1503"/>
    <m/>
    <s v="New Letter Out PDA Expired_Declined"/>
    <s v="Generated during a Payroll Deduction Agreement, this letter is to be produced once contract is either expired or declined"/>
    <s v="SCP"/>
    <s v="Ver15"/>
    <s v="LaDawn"/>
    <m/>
    <m/>
    <m/>
    <m/>
    <m/>
    <m/>
    <m/>
    <s v="M4"/>
    <m/>
    <s v="T10"/>
    <m/>
    <s v="T12"/>
    <m/>
    <s v="Walter"/>
    <s v="AZPSPRS-5345"/>
    <s v="Approved"/>
    <s v="AZPSPRS-7578"/>
    <m/>
    <m/>
    <m/>
    <s v="Closed"/>
    <s v="SCP08"/>
    <s v="Ver15"/>
    <s v="AZPSPRS-9371"/>
    <s v="Delivered in Ver15_x000a_Goes with Quote expiring"/>
    <s v="No"/>
    <m/>
    <s v="No"/>
    <m/>
    <m/>
    <s v="Participant"/>
    <s v="Automated"/>
    <s v="Letter"/>
    <s v="LOB"/>
    <m/>
    <s v="Service Purchase/Transfer"/>
    <m/>
    <m/>
    <s v="No"/>
    <s v="Depends on communication preference"/>
    <s v="Depends on communication preference"/>
  </r>
  <r>
    <s v="DL011"/>
    <x v="2"/>
    <m/>
    <x v="0"/>
    <m/>
    <m/>
    <m/>
    <s v="Yes"/>
    <s v="AZPSPRS-4623"/>
    <m/>
    <m/>
    <s v="New (Instruction) Service Purchase OR Transfer"/>
    <s v="_x000a_Just instruction sheet, not a letter_x000a__x000a_this will print at time calculation is created "/>
    <s v="SCP"/>
    <s v="Removed"/>
    <s v="LaDawn"/>
    <m/>
    <m/>
    <m/>
    <m/>
    <m/>
    <m/>
    <m/>
    <s v="M3"/>
    <m/>
    <s v="T07"/>
    <m/>
    <s v="T08"/>
    <m/>
    <s v="Walter"/>
    <m/>
    <m/>
    <m/>
    <m/>
    <m/>
    <m/>
    <m/>
    <m/>
    <m/>
    <m/>
    <s v="Confirmation - will be part of cost quote package"/>
    <m/>
    <m/>
    <s v="This is the cover letter for service purchase"/>
    <m/>
    <m/>
    <s v="Participant"/>
    <s v="Automated"/>
    <s v="Instruction Sheet"/>
    <s v="LOB"/>
    <m/>
    <s v="Service Purchase/Transfer"/>
    <m/>
    <m/>
    <s v="No"/>
    <s v="Depends on communication preference"/>
    <s v="Depends on communication preference"/>
  </r>
  <r>
    <s v="DL012"/>
    <x v="2"/>
    <m/>
    <x v="1"/>
    <m/>
    <m/>
    <m/>
    <m/>
    <m/>
    <s v="AZPSPRS-1503"/>
    <m/>
    <s v="LETTER-INELIGIBLE TIME-TRANSFER OUT"/>
    <s v="This is sent after member after we receive verification the member is not eligible"/>
    <s v="SCP"/>
    <s v="Ver25"/>
    <s v="LaDawn"/>
    <m/>
    <m/>
    <m/>
    <m/>
    <m/>
    <m/>
    <m/>
    <s v="M1"/>
    <m/>
    <s v="T10"/>
    <m/>
    <s v="T11"/>
    <m/>
    <s v="Walter"/>
    <m/>
    <m/>
    <m/>
    <m/>
    <m/>
    <m/>
    <m/>
    <s v="Ver28"/>
    <m/>
    <m/>
    <m/>
    <s v="No"/>
    <m/>
    <s v="No"/>
    <m/>
    <m/>
    <s v="Participant"/>
    <s v="Automated"/>
    <s v="Letter"/>
    <s v="LOB"/>
    <m/>
    <s v="Service Purchase/Transfer"/>
    <m/>
    <m/>
    <s v="No"/>
    <s v="Depends on communication preference"/>
    <s v="Depends on communication preference"/>
  </r>
  <r>
    <s v="DL013"/>
    <x v="2"/>
    <m/>
    <x v="1"/>
    <m/>
    <m/>
    <m/>
    <m/>
    <m/>
    <s v="AZPSPRS-1503"/>
    <m/>
    <s v="Repay Severance Refund"/>
    <s v="This letter is to inform employee and employer of Refund Repayment, this letter is generated after all funds are received"/>
    <s v="SCP"/>
    <s v="Ver25"/>
    <s v="LaDawn"/>
    <m/>
    <m/>
    <m/>
    <m/>
    <m/>
    <m/>
    <m/>
    <s v="M4"/>
    <m/>
    <s v="T10"/>
    <m/>
    <s v="T12"/>
    <m/>
    <s v="Walter"/>
    <s v="AZPSPRS-5195"/>
    <s v="Approved"/>
    <s v="AZPSPRS-19044"/>
    <m/>
    <m/>
    <m/>
    <s v="In Config"/>
    <s v="Ver28"/>
    <m/>
    <m/>
    <m/>
    <s v="No"/>
    <m/>
    <s v="No"/>
    <m/>
    <m/>
    <s v="Member and Employer"/>
    <s v="Automated"/>
    <s v="Letter"/>
    <s v="LOB"/>
    <m/>
    <s v="Service Purchase/Transfer"/>
    <m/>
    <m/>
    <s v="No"/>
    <s v="Depends on communication preference"/>
    <s v="Depends on communication preference"/>
  </r>
  <r>
    <s v="DL014"/>
    <x v="2"/>
    <m/>
    <x v="1"/>
    <m/>
    <m/>
    <m/>
    <m/>
    <m/>
    <s v="AZPSPRS-1503"/>
    <m/>
    <s v="Termination - ER and Plan Change"/>
    <s v="This letter is to notify Employer the member has terminated the PDA_x000a__x000a_This letter is generated once PSPRS is informed of plan change or employer change"/>
    <s v="SCP"/>
    <s v="Ver22"/>
    <s v="LaDawn"/>
    <m/>
    <m/>
    <m/>
    <m/>
    <m/>
    <m/>
    <m/>
    <s v="M4"/>
    <m/>
    <s v="T11"/>
    <m/>
    <s v="T12"/>
    <m/>
    <s v="Walter"/>
    <s v="AZPSPRS-6617"/>
    <s v="Approved"/>
    <s v="AZPSPRS-7297"/>
    <m/>
    <m/>
    <m/>
    <s v="Resolved"/>
    <s v="SCP09"/>
    <s v="Ver18"/>
    <s v="AZPSPRS-12115"/>
    <s v="Delivered in Ver18"/>
    <s v="No"/>
    <m/>
    <s v="No"/>
    <m/>
    <m/>
    <s v="Employer"/>
    <s v="Manual"/>
    <s v="Letter"/>
    <s v="LOB"/>
    <m/>
    <s v="Service Purchase/Transfer"/>
    <m/>
    <m/>
    <s v="No"/>
    <s v="Depends on communication preference"/>
    <s v="Depends on communication preference"/>
  </r>
  <r>
    <s v="DL015"/>
    <x v="2"/>
    <m/>
    <x v="1"/>
    <m/>
    <m/>
    <m/>
    <m/>
    <m/>
    <s v="AZPSPRS-1503"/>
    <m/>
    <s v="NEW Letter Money Transfer Request"/>
    <s v="Generated after the member elects to transfer, and accepts calculation, this letter will request funds from prior retirement"/>
    <s v="SCP"/>
    <s v="Ver12"/>
    <s v="LaDawn"/>
    <m/>
    <m/>
    <m/>
    <m/>
    <m/>
    <m/>
    <m/>
    <s v="M3"/>
    <m/>
    <s v="T09"/>
    <m/>
    <s v="T11"/>
    <m/>
    <s v="Walter"/>
    <s v="AZPSPRS-4881"/>
    <s v="Approved"/>
    <s v="AZPSPRS-6005"/>
    <m/>
    <m/>
    <m/>
    <s v="Closed"/>
    <s v="SCP13"/>
    <s v="Ver12"/>
    <s v="AZPSPRS-7080"/>
    <s v="Delivered in Ver12"/>
    <s v="No"/>
    <m/>
    <s v="No"/>
    <m/>
    <m/>
    <s v="Previous Retirement Plan"/>
    <s v="Manual"/>
    <s v="Letter"/>
    <s v="LOB"/>
    <m/>
    <s v="Service Purchase/Transfer"/>
    <m/>
    <m/>
    <s v="No"/>
    <s v="Depends on communication preference"/>
    <s v="Depends on communication preference"/>
  </r>
  <r>
    <s v="DL016"/>
    <x v="2"/>
    <m/>
    <x v="1"/>
    <m/>
    <m/>
    <m/>
    <m/>
    <m/>
    <s v="AZPSPRS-1503"/>
    <m/>
    <s v="NEW Letter $ TFR OUT"/>
    <s v="Generated after the member elects to transfer, this letter will tell finance to send funds to new retirement"/>
    <s v="SCP"/>
    <s v="Val2"/>
    <s v="LaDawn"/>
    <m/>
    <m/>
    <m/>
    <m/>
    <m/>
    <m/>
    <m/>
    <s v="M3"/>
    <m/>
    <s v="T10"/>
    <m/>
    <s v="T13"/>
    <m/>
    <s v="Walter"/>
    <s v="AZPSPRS-7444"/>
    <s v="Approved"/>
    <s v="AZPSPRS-7531"/>
    <m/>
    <m/>
    <m/>
    <s v="Closed"/>
    <s v="SCP14"/>
    <s v="Val2"/>
    <s v="AZPSPRS-12220"/>
    <s v="Delivered in Val2"/>
    <s v="No"/>
    <m/>
    <s v="No"/>
    <m/>
    <m/>
    <s v="Plan member is transfering to"/>
    <s v="Manual"/>
    <s v="Letter"/>
    <s v="LOB"/>
    <m/>
    <s v="Service Purchase/Transfer"/>
    <m/>
    <m/>
    <s v="No"/>
    <s v="Depends on communication preference"/>
    <s v="Depends on communication preference"/>
  </r>
  <r>
    <s v="DL017"/>
    <x v="2"/>
    <m/>
    <x v="1"/>
    <d v="2023-10-19T00:00:00"/>
    <m/>
    <m/>
    <s v="Yes"/>
    <s v="Removed as per 10/19/2023 comment in AZPSPRS-14999."/>
    <s v="AZPSPRS-1503"/>
    <m/>
    <s v="New Transfer Acceptance Letter"/>
    <s v="Generated during a calculation, _x000a__x000a_During Sprints, Vitech to have deeper conversation around this, need to revisit purpose of Letter out transfer acceptance letter"/>
    <s v="SCP"/>
    <s v="Removed"/>
    <s v="LaDawn"/>
    <m/>
    <m/>
    <m/>
    <m/>
    <m/>
    <m/>
    <m/>
    <s v="M3"/>
    <m/>
    <s v="T09"/>
    <m/>
    <s v="T11"/>
    <m/>
    <s v="Walter"/>
    <s v="AZPSPRS-4939"/>
    <s v="Approved"/>
    <m/>
    <m/>
    <m/>
    <m/>
    <m/>
    <s v="SCP15"/>
    <m/>
    <m/>
    <m/>
    <m/>
    <m/>
    <s v="No"/>
    <m/>
    <m/>
    <s v="Rollover Company"/>
    <s v="Automated"/>
    <s v="Letter"/>
    <s v="LOB"/>
    <m/>
    <s v="Service Purchase/Transfer"/>
    <m/>
    <m/>
    <s v="No"/>
    <s v="Depends on communication preference"/>
    <s v="Depends on communication preference"/>
  </r>
  <r>
    <s v="DL018"/>
    <x v="2"/>
    <m/>
    <x v="0"/>
    <m/>
    <m/>
    <m/>
    <s v="Yes"/>
    <s v="Combined with DL028"/>
    <m/>
    <m/>
    <s v="DROP Letter New (Enter DROP)  Combined with DL028"/>
    <s v="Last Business day of month of FIRST BENEFIT PAYMENT (pension payroll date) this letter should go out to exit drop and reverse drop members in paid status_x000a__x000a_Except for Enter DROP, Enter DROP should go out when Enter DROP is reviewed and approved by LOB"/>
    <s v="Pension"/>
    <s v="Removed"/>
    <s v="Tara"/>
    <m/>
    <m/>
    <m/>
    <m/>
    <m/>
    <m/>
    <m/>
    <s v="H3"/>
    <m/>
    <s v="T11"/>
    <m/>
    <m/>
    <m/>
    <m/>
    <m/>
    <m/>
    <m/>
    <m/>
    <m/>
    <m/>
    <m/>
    <m/>
    <m/>
    <m/>
    <m/>
    <s v="N/A"/>
    <m/>
    <s v="No"/>
    <m/>
    <m/>
    <m/>
    <s v="Automated"/>
    <s v="Letter"/>
    <s v="LOB"/>
    <s v="Yes"/>
    <s v="Retirement"/>
    <s v="this is DROP (Enter Drop, RDROP, QDRO)"/>
    <m/>
    <s v="No"/>
    <s v="Depends on communication preference"/>
    <s v="Depends on communication preference"/>
  </r>
  <r>
    <s v="DL019"/>
    <x v="2"/>
    <m/>
    <x v="1"/>
    <m/>
    <m/>
    <m/>
    <m/>
    <m/>
    <s v="Artifact attached to AZPSPRS-1840_x000a__x000a_Damon and Tara to meet on 26th of July to create"/>
    <m/>
    <s v="EORP Disability Application"/>
    <s v="Elected official requests a disability application – no workflow would be kicked off until we receive the application returned"/>
    <s v="Pension"/>
    <s v="Ver22"/>
    <s v="Tara"/>
    <m/>
    <m/>
    <m/>
    <m/>
    <m/>
    <m/>
    <m/>
    <s v="I3"/>
    <m/>
    <s v="T14"/>
    <m/>
    <s v="T20"/>
    <m/>
    <s v="Surender"/>
    <s v="AZPSPRS-6912"/>
    <s v="Approved"/>
    <s v="AZPSPRS-14982"/>
    <m/>
    <m/>
    <m/>
    <s v="Resolved"/>
    <m/>
    <s v="Ver24"/>
    <s v="AZPSPRS-16461"/>
    <s v="Delivered in Ver24._x000a__x000a_Image type needs to be added to Imaging spec."/>
    <s v="No"/>
    <m/>
    <s v="Yes"/>
    <m/>
    <m/>
    <s v="Person"/>
    <s v="Manual"/>
    <s v="Letter"/>
    <s v="LOB and DSS"/>
    <s v="Yes"/>
    <s v="Disability"/>
    <m/>
    <s v="EORPDISAPP"/>
    <s v="Yes"/>
    <s v="Depends on communication preference"/>
    <s v="Depends on communication preference"/>
  </r>
  <r>
    <s v="DL020"/>
    <x v="2"/>
    <m/>
    <x v="1"/>
    <m/>
    <m/>
    <m/>
    <m/>
    <m/>
    <s v="AZPSPRS-1503"/>
    <m/>
    <s v="EORP Disability Approval letter"/>
    <s v="This will be sent when the Board of Trustees approves the disability (check flag)"/>
    <s v="Pension"/>
    <s v="Ver22"/>
    <s v="Tara"/>
    <m/>
    <m/>
    <m/>
    <m/>
    <m/>
    <m/>
    <m/>
    <s v="I3"/>
    <m/>
    <s v="T14"/>
    <m/>
    <s v="T20"/>
    <m/>
    <s v="Surender"/>
    <s v="AZPSPRS-12045"/>
    <s v="Approved"/>
    <s v="AZPSPRS-14504"/>
    <m/>
    <m/>
    <m/>
    <s v="Resolved"/>
    <m/>
    <s v="Ver24"/>
    <s v="AZPSPRS-15691"/>
    <s v="Delivered in Ver24_x000a__x000a_Failed in VerDev - Ver22"/>
    <s v="Yes"/>
    <m/>
    <s v="No"/>
    <m/>
    <m/>
    <m/>
    <s v="Automated"/>
    <s v="Letter"/>
    <s v="LOB"/>
    <s v="Yes"/>
    <s v="Disability"/>
    <m/>
    <m/>
    <s v="no "/>
    <s v="Depends on communication preference"/>
    <s v="Depends on communication preference"/>
  </r>
  <r>
    <s v="DL021"/>
    <x v="2"/>
    <m/>
    <x v="1"/>
    <m/>
    <m/>
    <m/>
    <m/>
    <m/>
    <s v="AZPSPRS-1503"/>
    <m/>
    <s v="New Active Employee or Retiree Letter FULL and Partial TAX (DIAGNOSIS CLAIM) (1)"/>
    <s v="Letter is sent when PSPRS makes a payment to the member for skin cancer or diagnosis of cancer claim"/>
    <s v="Cancer Insurance"/>
    <s v="Ver27"/>
    <s v="Jennifer"/>
    <m/>
    <m/>
    <m/>
    <m/>
    <m/>
    <m/>
    <m/>
    <s v="N3"/>
    <m/>
    <s v="T15"/>
    <m/>
    <s v="T17"/>
    <m/>
    <s v="Kartheek"/>
    <m/>
    <m/>
    <m/>
    <m/>
    <m/>
    <m/>
    <m/>
    <m/>
    <m/>
    <m/>
    <s v="mapped from VST to Ver27._x000a__x000a_10/31/2022 Per comment in AZPSPRS-6107, this is letter directed to member."/>
    <m/>
    <m/>
    <s v="No"/>
    <m/>
    <m/>
    <s v="Member"/>
    <s v="Manual"/>
    <s v="Letter"/>
    <s v="LOB "/>
    <s v="TBD (HIPAA rules apply)"/>
    <s v="Cancer Insurance"/>
    <m/>
    <m/>
    <s v="No"/>
    <s v="Depends on communication preference"/>
    <s v="Depends on communication preference"/>
  </r>
  <r>
    <s v="DL022"/>
    <x v="2"/>
    <m/>
    <x v="1"/>
    <m/>
    <m/>
    <m/>
    <m/>
    <m/>
    <s v="AZPSPRS-1503"/>
    <m/>
    <s v="CIP CLAIM LETTER (NON INITIAL CLAIM)"/>
    <s v="This letter is attached to all claim letters (anything we pay directly to the member)_x000a__x000a_this is sent when we mail the check (but created when we enter the claim)"/>
    <s v="Cancer Insurance"/>
    <s v="Ver27"/>
    <s v="Jennifer"/>
    <m/>
    <m/>
    <m/>
    <m/>
    <m/>
    <m/>
    <m/>
    <s v="N3"/>
    <m/>
    <s v="T14"/>
    <m/>
    <s v="T17"/>
    <m/>
    <s v="Shirisha"/>
    <s v="AZPSPRS-14225"/>
    <s v="Approved"/>
    <s v="AZPSPRS-14365"/>
    <m/>
    <m/>
    <m/>
    <s v="Resolved"/>
    <m/>
    <s v="Ver21"/>
    <s v="AZPSPRS-14668"/>
    <s v="mapped from VST to Ver27._x000a__x000a_Delivered in Ver21"/>
    <m/>
    <m/>
    <s v="No"/>
    <m/>
    <m/>
    <s v="Member"/>
    <s v="Manual"/>
    <s v="Letter"/>
    <s v="LOB"/>
    <s v="TBD (HIPAA rules apply)"/>
    <s v="Cancer Insurance"/>
    <m/>
    <m/>
    <s v="No"/>
    <s v="Depends on communication preference"/>
    <s v="Depends on communication preference"/>
  </r>
  <r>
    <s v="DL023"/>
    <x v="2"/>
    <m/>
    <x v="1"/>
    <m/>
    <m/>
    <m/>
    <m/>
    <m/>
    <s v="AZPSPRS-1503"/>
    <m/>
    <s v="CIP Claim (Summary Copy)"/>
    <s v="This is a summary of the entire claim - we will save one for PSPRS records and one for Member_x000a__x000a_this is sent when we mail the check (but created when we enter the claim)"/>
    <s v="Cancer Insurance"/>
    <s v="Ver27"/>
    <s v="Jennifer"/>
    <m/>
    <m/>
    <m/>
    <m/>
    <m/>
    <m/>
    <m/>
    <s v="N3"/>
    <m/>
    <s v="T14"/>
    <m/>
    <s v="T17"/>
    <m/>
    <s v="Shirisha"/>
    <s v="AZPSPRS-14226"/>
    <s v="Approved"/>
    <s v="AZPSPRS-15530"/>
    <m/>
    <m/>
    <m/>
    <s v="Resolved"/>
    <m/>
    <s v="Ver26"/>
    <s v="AZPSPRS-19049"/>
    <s v="Delivered in Ver26_x000a__x000a_mapped from VST to Ver27."/>
    <s v="Yes"/>
    <m/>
    <s v="No"/>
    <m/>
    <m/>
    <s v="Member"/>
    <s v="Manual"/>
    <s v="Letter"/>
    <s v="LOB"/>
    <s v="TBD (HIPAA rules apply)"/>
    <s v="Cancer Insurance"/>
    <m/>
    <m/>
    <s v="No"/>
    <s v="Depends on communication preference"/>
    <s v="Depends on communication preference"/>
  </r>
  <r>
    <s v="DL024"/>
    <x v="2"/>
    <m/>
    <x v="1"/>
    <m/>
    <m/>
    <m/>
    <m/>
    <m/>
    <s v="AZPSPRS-1503"/>
    <m/>
    <s v="New Employer Letter Retire Full and Partial Tax Diagnosis Claim"/>
    <s v="Letter is sent when PSPRS makes a payment to the member for skin cancer or diagnosis of cancer claim_x000a__x000a_this should be renamed to (New Employer letter Retire Fill and Partial Tax….)"/>
    <s v="Cancer Insurance"/>
    <s v="Ver29"/>
    <s v="Jennifer"/>
    <m/>
    <m/>
    <m/>
    <m/>
    <m/>
    <m/>
    <m/>
    <s v="N3"/>
    <m/>
    <s v="T15"/>
    <m/>
    <s v="T17"/>
    <m/>
    <s v="Shirisha"/>
    <m/>
    <m/>
    <m/>
    <m/>
    <m/>
    <m/>
    <m/>
    <m/>
    <m/>
    <m/>
    <s v="mapped from UAT2 to Ver29._x000a__x000a_10/31/2022 Per comment in AZPSPRS-6107, updated the name to 'New Employer letter retire full and partial tax diagnosis claim', as this is letter directed to employer."/>
    <s v="Yes"/>
    <m/>
    <s v="No"/>
    <m/>
    <m/>
    <s v="this Letter goes to Employer, Member also receives a copy"/>
    <s v="Manual"/>
    <s v="Letter"/>
    <s v="LOB"/>
    <s v="TBD (HIPAA rules apply)"/>
    <s v="Cancer Insurance"/>
    <m/>
    <m/>
    <s v="No"/>
    <s v="Depends on communication preference"/>
    <s v="Depends on communication preference"/>
  </r>
  <r>
    <s v="DL025"/>
    <x v="2"/>
    <m/>
    <x v="1"/>
    <m/>
    <m/>
    <m/>
    <m/>
    <m/>
    <s v="AZPSPRS-1503"/>
    <m/>
    <s v="NEW EORP Survivor Retired and Active App Letter"/>
    <s v="_x000a_This is sent when the application is sent to the survivor/guardian_x000a__x000a_Sent when survivor/guardian requests or sends themselves the application"/>
    <s v="Pension"/>
    <s v="Ver29"/>
    <s v="Tara"/>
    <m/>
    <m/>
    <m/>
    <m/>
    <m/>
    <m/>
    <m/>
    <s v="J3"/>
    <m/>
    <s v="T19"/>
    <m/>
    <s v="T20"/>
    <m/>
    <s v="Surender"/>
    <s v="AZPSRPS-8168"/>
    <s v="Approved"/>
    <s v="AZPSPRS-13482"/>
    <m/>
    <m/>
    <m/>
    <s v="Resolved"/>
    <m/>
    <s v="Ver20"/>
    <s v="AZPSPRS-13667"/>
    <s v="mapped from UAT2 to Ver29._x000a__x000a_Delivered in Ver20"/>
    <s v="No"/>
    <m/>
    <s v="No"/>
    <m/>
    <m/>
    <m/>
    <s v="Automated"/>
    <s v="Letter"/>
    <s v="LOB and DSS"/>
    <s v="Yes"/>
    <s v="Retirement"/>
    <s v="Death Benefits"/>
    <m/>
    <s v="No"/>
    <s v="Depends on communication preference"/>
    <s v="Depends on communication preference"/>
  </r>
  <r>
    <s v="DL026"/>
    <x v="2"/>
    <m/>
    <x v="1"/>
    <m/>
    <m/>
    <m/>
    <m/>
    <m/>
    <s v="AZPSPRS-1503"/>
    <m/>
    <s v="New Mortgage Letter"/>
    <s v="When Member makes the request (should come out of member self serve)"/>
    <s v="Pension"/>
    <s v="Ver29"/>
    <s v="Tara"/>
    <m/>
    <m/>
    <m/>
    <m/>
    <m/>
    <m/>
    <m/>
    <s v="P2, H3"/>
    <m/>
    <s v="T17"/>
    <m/>
    <s v="T21"/>
    <m/>
    <s v="Chandra"/>
    <s v="AZPSPRS-12047"/>
    <s v="Approved"/>
    <s v="AZPSPRS-13831"/>
    <m/>
    <m/>
    <m/>
    <s v="Resolved"/>
    <m/>
    <s v="Ver25"/>
    <s v="AZPSPRS-14832"/>
    <s v="Delivered in Ver25_x000a__x000a_mapped from UAT2 to Ver29._x000a__x000a_Failed in VerDev - Ver21_x000a__x000a_Depends on all pension types."/>
    <s v="No"/>
    <m/>
    <s v="No"/>
    <m/>
    <m/>
    <m/>
    <s v="Automated"/>
    <s v="Letter"/>
    <s v="LOB and DSS"/>
    <s v="Yes"/>
    <s v="General"/>
    <m/>
    <m/>
    <s v="No"/>
    <s v="Depends on communication preference"/>
    <s v="Depends on communication preference"/>
  </r>
  <r>
    <s v="DL027"/>
    <x v="2"/>
    <m/>
    <x v="1"/>
    <m/>
    <m/>
    <m/>
    <m/>
    <m/>
    <s v="AZPSPRS-1503"/>
    <m/>
    <s v="Mortgage Letter while in DROP"/>
    <s v="When Member makes the request (should come out of member self serve)"/>
    <s v="Pension"/>
    <s v="Ver29"/>
    <s v="Tara"/>
    <m/>
    <m/>
    <m/>
    <m/>
    <m/>
    <m/>
    <m/>
    <s v="P2"/>
    <m/>
    <s v="TBD"/>
    <m/>
    <s v="TBD"/>
    <m/>
    <s v="Ronniy"/>
    <s v="AZPSRPS-5370"/>
    <s v="Approved"/>
    <s v="AZPSPRS-7261"/>
    <m/>
    <m/>
    <m/>
    <s v="Resolved"/>
    <m/>
    <s v="Ver20"/>
    <s v="AZPSPRS-13677"/>
    <s v="mapped from UAT2 to Ver29._x000a__x000a_Delivered in Ver20_x000a__x000a_Was not on the list. Jamie is following up with PSPRS."/>
    <s v="No"/>
    <m/>
    <s v="No"/>
    <m/>
    <m/>
    <m/>
    <s v="Automated"/>
    <s v="Letter"/>
    <s v="LOB and DSS"/>
    <s v="Yes"/>
    <s v="General"/>
    <s v="Mortgage Letter"/>
    <m/>
    <s v="No"/>
    <s v="Depends on communication preference"/>
    <s v="Depends on communication preference"/>
  </r>
  <r>
    <s v="DL028"/>
    <x v="2"/>
    <m/>
    <x v="1"/>
    <m/>
    <m/>
    <m/>
    <m/>
    <m/>
    <s v="AZPSPRS-1503"/>
    <m/>
    <s v="Drop Lump Sum"/>
    <s v="last business day of the month of FIRST BENEFIT PAYMENT (pension payroll date) this letter should go out to exit drop and reverse drop members in paid status"/>
    <s v="Pension"/>
    <s v="Ver29"/>
    <s v="Tara"/>
    <m/>
    <m/>
    <m/>
    <m/>
    <m/>
    <m/>
    <m/>
    <s v="H2"/>
    <m/>
    <s v="T10"/>
    <m/>
    <s v="T11"/>
    <m/>
    <s v="Ronniy"/>
    <s v="AZPSPRS-4192"/>
    <s v="Approved"/>
    <s v="AZPSPRS-16321"/>
    <m/>
    <m/>
    <m/>
    <s v="In Development"/>
    <m/>
    <m/>
    <m/>
    <s v="mapped from UAT2 to Ver29."/>
    <s v="Yes"/>
    <m/>
    <s v="No"/>
    <m/>
    <m/>
    <m/>
    <s v="Automated"/>
    <s v="Letter"/>
    <s v="LOB"/>
    <s v="Yes"/>
    <s v="Retirement"/>
    <s v="this is DROP ( RDROP, Exit DROP)"/>
    <m/>
    <s v="No"/>
    <s v="Depends on communication preference"/>
    <s v="Depends on communication preference"/>
  </r>
  <r>
    <s v="DL029"/>
    <x v="2"/>
    <m/>
    <x v="1"/>
    <m/>
    <m/>
    <m/>
    <m/>
    <m/>
    <s v="AZPSPRS-1503"/>
    <m/>
    <s v="New 2% if applicable (this is applicable to normal retirements and Exit DROP)"/>
    <s v="Last Business day of month of FIRST BENEFIT PAYMENT (pension payroll date) this letter should go out to exit drop and reverse drop members in paid status"/>
    <s v="Pension"/>
    <s v="Ver29"/>
    <s v="Tara"/>
    <m/>
    <m/>
    <m/>
    <m/>
    <m/>
    <m/>
    <m/>
    <s v="J3"/>
    <m/>
    <s v="T22"/>
    <m/>
    <s v="T24"/>
    <m/>
    <s v="Chandra"/>
    <s v="AZPSPRS-9582"/>
    <s v="Approved"/>
    <s v="AZPSPRS-12913"/>
    <m/>
    <m/>
    <m/>
    <s v="Resolved"/>
    <m/>
    <s v="Ver20"/>
    <s v="AZPSPRS-13660"/>
    <s v="mapped from UAT2 to Ver29._x000a__x000a_Delivered in Ver20_x000a__x000a_Was not on the list. Jamie is following up with PSPRS."/>
    <m/>
    <m/>
    <s v="No"/>
    <m/>
    <m/>
    <m/>
    <s v="Automated"/>
    <s v="Letter"/>
    <s v="LOB"/>
    <s v="Yes"/>
    <s v="Retirement"/>
    <s v="this is DROP ( Exit DROP, QDRO)"/>
    <m/>
    <s v="No"/>
    <s v="Depends on communication preference"/>
    <s v="Depends on communication preference"/>
  </r>
  <r>
    <s v="DL030"/>
    <x v="2"/>
    <m/>
    <x v="1"/>
    <m/>
    <m/>
    <m/>
    <m/>
    <m/>
    <m/>
    <m/>
    <s v="Exclusion Ratio (this is applicable to all types except survivor of retired Member or death benefit)"/>
    <s v="Exclusion Ratio (this is applicable to all types except survivor of retired Member or death benefit)_x000a__x000a_Last Business day of month of FIRST BENEFIT PAYMENT (pension payroll date) this letter should go out to exit drop and reverse drop members in paid status."/>
    <s v="Pension"/>
    <s v="Ver29"/>
    <s v="Tara"/>
    <m/>
    <m/>
    <m/>
    <m/>
    <m/>
    <m/>
    <m/>
    <s v="J3"/>
    <m/>
    <s v="T22"/>
    <m/>
    <s v="T24"/>
    <m/>
    <s v="Ronniy"/>
    <m/>
    <m/>
    <m/>
    <m/>
    <m/>
    <m/>
    <m/>
    <m/>
    <m/>
    <m/>
    <s v="mapped from UAT2 to Ver29."/>
    <m/>
    <m/>
    <s v="No"/>
    <m/>
    <m/>
    <m/>
    <s v="Automated"/>
    <s v="Letter"/>
    <s v="LOB"/>
    <s v="Yes"/>
    <s v="Retirement"/>
    <s v="this is DROP (Enter Drop, RDROP, Exit DROP, QDRO)"/>
    <m/>
    <s v="No"/>
    <s v="Depends on communication preference"/>
    <s v="Depends on communication preference"/>
  </r>
  <r>
    <s v="DL031"/>
    <x v="2"/>
    <m/>
    <x v="1"/>
    <m/>
    <m/>
    <m/>
    <m/>
    <m/>
    <s v="AZPSPRS-1503"/>
    <m/>
    <s v="New Disability"/>
    <s v="last business day of the month of FIRST BENEFIT PAYMENT (pension payroll date) this letter should go out to members in paid status that have a disability benefit type."/>
    <s v="Pension"/>
    <s v="Ver29"/>
    <s v="Tara"/>
    <m/>
    <m/>
    <m/>
    <m/>
    <m/>
    <m/>
    <m/>
    <s v="I3"/>
    <m/>
    <s v="T22"/>
    <m/>
    <s v="T24"/>
    <m/>
    <s v="Ronniy"/>
    <s v="AZPSPRS-8381"/>
    <s v="Approved"/>
    <s v="AZPSPRS-14835"/>
    <m/>
    <m/>
    <m/>
    <s v="Resolved"/>
    <m/>
    <s v="Ver25"/>
    <s v="AZPSPRS-17579"/>
    <s v="Delivered in Ver25_x000a__x000a_mapped from UAT2 to Ver29."/>
    <s v="Yes"/>
    <m/>
    <s v="No"/>
    <m/>
    <m/>
    <m/>
    <s v="Automated"/>
    <s v="Letter"/>
    <s v="LOB"/>
    <s v="Yes"/>
    <s v="Disability"/>
    <s v="QDRO can apply"/>
    <m/>
    <s v="No"/>
    <s v="Depends on communication preference"/>
    <s v="Depends on communication preference"/>
  </r>
  <r>
    <s v="DL032"/>
    <x v="2"/>
    <m/>
    <x v="1"/>
    <m/>
    <m/>
    <m/>
    <m/>
    <m/>
    <s v="AZPSPRS-1503"/>
    <m/>
    <s v="Normal Retirement New"/>
    <s v="_x000a_This letter is the welcome to retirement letter_x000a__x000a_This is sent after PSPRS processes the retirement - this would be a montlhy batch at end of month for new retirees in paid status_x000a_"/>
    <s v="Pension"/>
    <s v="Ver29"/>
    <s v="Tara"/>
    <m/>
    <m/>
    <m/>
    <m/>
    <m/>
    <m/>
    <m/>
    <s v="H1"/>
    <m/>
    <s v="T22"/>
    <m/>
    <s v="T24"/>
    <m/>
    <s v="Ronniy"/>
    <s v="AZPSPRS-5200"/>
    <s v="Approved"/>
    <s v="AZPSPRS-17884"/>
    <m/>
    <m/>
    <m/>
    <s v="Resolved"/>
    <m/>
    <s v="Ver26"/>
    <s v="AZPSPRS-19052"/>
    <s v="Delivered in Ver26_x000a__x000a_mapped from UAT2 to Ver29."/>
    <s v="Yes"/>
    <m/>
    <s v="No"/>
    <m/>
    <m/>
    <m/>
    <s v="Automated"/>
    <s v="Letter"/>
    <s v="LOB"/>
    <s v="Yes"/>
    <s v="Retirement"/>
    <m/>
    <m/>
    <s v="No"/>
    <s v="Depends on communication preference"/>
    <s v="Depends on communication preference"/>
  </r>
  <r>
    <s v="DL033"/>
    <x v="2"/>
    <m/>
    <x v="1"/>
    <m/>
    <m/>
    <m/>
    <m/>
    <m/>
    <s v="AZPSPRS-1503"/>
    <m/>
    <s v="New Survivor Guardian Letter Retro"/>
    <s v="last business day of the month of FIRST BENEFIT PAYMENT (pension payroll date) this letter should go out to members in paid status."/>
    <s v="Pension"/>
    <s v="Ver29"/>
    <s v="Tara"/>
    <m/>
    <m/>
    <m/>
    <m/>
    <m/>
    <m/>
    <m/>
    <s v="J2"/>
    <m/>
    <s v="T24"/>
    <m/>
    <s v="T25"/>
    <m/>
    <s v="Ronniy"/>
    <s v="AZPSPRS-10055"/>
    <s v="Approved"/>
    <s v="AZPSPRS-16802"/>
    <m/>
    <m/>
    <m/>
    <s v="Passed IH"/>
    <m/>
    <m/>
    <m/>
    <s v="Ready for Ver26?_x000a__x000a_mapped from UAT2 to Ver29."/>
    <s v="No"/>
    <m/>
    <s v="No"/>
    <m/>
    <m/>
    <m/>
    <s v="Automated"/>
    <s v="Letter"/>
    <s v="LOB"/>
    <s v="Yes"/>
    <s v="Retirement"/>
    <s v="Death Benefits"/>
    <m/>
    <s v="No"/>
    <s v="Depends on communication preference"/>
    <s v="Depends on communication preference"/>
  </r>
  <r>
    <s v="DL034"/>
    <x v="2"/>
    <m/>
    <x v="1"/>
    <m/>
    <m/>
    <m/>
    <m/>
    <m/>
    <s v="AZPSPRS-1503"/>
    <m/>
    <s v="DEATH BENEFIT LETTER TO BENEFICIARY."/>
    <s v="last business day of the month (pension payroll date) this letter should go out to members in paid status._x000a_(Batch)"/>
    <s v="Pension"/>
    <s v="Ver29"/>
    <s v="Tara"/>
    <m/>
    <m/>
    <m/>
    <m/>
    <m/>
    <m/>
    <m/>
    <s v="J3"/>
    <m/>
    <s v="T24"/>
    <m/>
    <s v="T25"/>
    <m/>
    <s v="Surender"/>
    <s v="AZPSPRS-9581"/>
    <s v="Approved"/>
    <s v="AZPSPRS-15015"/>
    <m/>
    <m/>
    <m/>
    <s v="Ready Internal Test"/>
    <m/>
    <m/>
    <m/>
    <s v="mapped from UAT2 to Ver29."/>
    <s v="No"/>
    <m/>
    <s v="No"/>
    <m/>
    <m/>
    <m/>
    <s v="Automated"/>
    <s v="Letter"/>
    <s v="LOB"/>
    <s v="Yes"/>
    <s v="Retirement"/>
    <s v="Death Benefits"/>
    <m/>
    <s v="No"/>
    <s v="Depends on communication preference"/>
    <s v="Depends on communication preference"/>
  </r>
  <r>
    <s v="DL035"/>
    <x v="2"/>
    <m/>
    <x v="1"/>
    <m/>
    <m/>
    <m/>
    <m/>
    <m/>
    <s v="AZPSPRS-2231"/>
    <m/>
    <s v="Child Support Letter"/>
    <s v="Determination Letter for New Court Order = Child Support"/>
    <s v="Court Order"/>
    <s v="Ver17"/>
    <s v="Michelle P"/>
    <m/>
    <m/>
    <m/>
    <m/>
    <m/>
    <m/>
    <m/>
    <s v="A3"/>
    <m/>
    <s v="T04"/>
    <m/>
    <s v="T12"/>
    <m/>
    <s v="Oswaldo"/>
    <s v="AZPSPRS-2231"/>
    <s v="Approved"/>
    <s v="AZPSPRS-2472"/>
    <s v="AZPSPRS-4532_x000a_AZPSPRS-5067"/>
    <m/>
    <m/>
    <s v="Closed"/>
    <m/>
    <s v="Ver17"/>
    <s v="AZPSPRS-11579"/>
    <s v="Delivered in Ver17_x000a__x000a_AZPSPRS-4532 - Closed (PI)_x000a_AZPSPRS-5067 - Closed"/>
    <s v="Yes"/>
    <m/>
    <s v="No"/>
    <s v="Court Order Received (QDRO Entry) Process"/>
    <m/>
    <m/>
    <s v="Automated"/>
    <s v="Letter"/>
    <s v="LOB"/>
    <s v="Yes"/>
    <s v="Court Order"/>
    <s v="Added Document from Sprint_x000a_Sample provided in AZPSPRS-2078"/>
    <m/>
    <s v="No"/>
    <s v="Depends on communication preference"/>
    <s v="Depends on communication preference"/>
  </r>
  <r>
    <s v="DL036"/>
    <x v="2"/>
    <m/>
    <x v="1"/>
    <m/>
    <m/>
    <m/>
    <m/>
    <m/>
    <s v="AZPSPRS-2268"/>
    <m/>
    <s v="DRO Determination Letter"/>
    <s v="Determination Letter for New Court Order = QDRO where imbound DRO received.  "/>
    <s v="Court Order"/>
    <s v="Ver17"/>
    <s v="Michelle P"/>
    <m/>
    <m/>
    <m/>
    <m/>
    <m/>
    <m/>
    <m/>
    <s v="A3"/>
    <m/>
    <s v="T04"/>
    <m/>
    <s v="T11"/>
    <m/>
    <s v="Oswaldo"/>
    <s v="AZPSPRS-2268"/>
    <s v="Approved"/>
    <s v="AZPSPRS-2473"/>
    <s v="AZPSPRS-4404"/>
    <m/>
    <m/>
    <s v="Closed"/>
    <m/>
    <s v="Ver17"/>
    <s v="AZPSPRS-11580"/>
    <s v="Delivered in Ver17_x000a__x000a_AZPSPRS-4404 - Closed"/>
    <s v="Yes"/>
    <m/>
    <s v="No"/>
    <s v="Court Order Received (QDRO Entry) Process"/>
    <m/>
    <m/>
    <s v="Automated"/>
    <s v="Letter"/>
    <s v="LOB"/>
    <s v="Yes"/>
    <s v="Court Order"/>
    <s v="Added Document from Sprint_x000a_Sample provided in AZPSPRS-2078"/>
    <m/>
    <s v="No"/>
    <s v="Depends on communication preference"/>
    <s v="Depends on communication preference"/>
  </r>
  <r>
    <s v="DL037"/>
    <x v="2"/>
    <m/>
    <x v="1"/>
    <m/>
    <m/>
    <m/>
    <m/>
    <m/>
    <s v="AZPSPRS-2269"/>
    <m/>
    <s v="Levy Letter"/>
    <s v="Determination Letter for New Court Order = IRS Levy or State Levy"/>
    <s v="Court Order"/>
    <s v="Ver17"/>
    <s v="Michelle P"/>
    <m/>
    <m/>
    <m/>
    <m/>
    <m/>
    <m/>
    <m/>
    <s v="A3"/>
    <m/>
    <s v="T04"/>
    <m/>
    <s v="T11"/>
    <m/>
    <s v="Oswaldo"/>
    <s v="AZPSPRS-2269"/>
    <s v="Approved"/>
    <s v="AZPSPRS-2536"/>
    <s v="AZPSPRS-12769"/>
    <m/>
    <m/>
    <s v="Closed"/>
    <m/>
    <s v="Ver17"/>
    <s v="AZPSPRS-11581"/>
    <s v="Delivered in Ver17_x000a__x000a_AZPSPRS-12769 - Ready Internal Test"/>
    <s v="Yes"/>
    <m/>
    <s v="No"/>
    <s v="Court Order Received (QDRO Entry) Process"/>
    <m/>
    <m/>
    <s v="Automated"/>
    <s v="Letter"/>
    <s v="LOB"/>
    <s v="Yes"/>
    <s v="Court Order"/>
    <s v="Added Document from Sprint_x000a_Sample provided in AZPSPRS-2078"/>
    <m/>
    <s v="No"/>
    <s v="Depends on communication preference"/>
    <s v="Depends on communication preference"/>
  </r>
  <r>
    <s v="DL038"/>
    <x v="2"/>
    <m/>
    <x v="1"/>
    <m/>
    <m/>
    <m/>
    <m/>
    <m/>
    <s v="AZPSPRS-2270"/>
    <m/>
    <s v="Divorce Decree Determination Letter"/>
    <s v="Determination Letter for New Court Order = QDRO where imbound Divorce Decree received."/>
    <s v="Court Order"/>
    <s v="Ver17"/>
    <s v="Michelle P"/>
    <m/>
    <m/>
    <m/>
    <m/>
    <m/>
    <m/>
    <m/>
    <s v="A3"/>
    <m/>
    <s v="T04"/>
    <m/>
    <s v="T11"/>
    <m/>
    <s v="Oswaldo"/>
    <s v="AZPSPRS-2270"/>
    <s v="Approved"/>
    <s v="AZPSPRS-2489"/>
    <s v="AZPSPRS-4405"/>
    <m/>
    <m/>
    <s v="Closed"/>
    <m/>
    <s v="Ver17"/>
    <s v="AZPSPRS-11582"/>
    <s v="Delivered in Ver17_x000a__x000a_AZPSPRS-4405 - Closed"/>
    <s v="Yes"/>
    <m/>
    <s v="No"/>
    <s v="Court Order Received (QDRO Entry) Process"/>
    <m/>
    <m/>
    <s v="Automated"/>
    <s v="Letter"/>
    <s v="LOB"/>
    <s v="Yes"/>
    <s v="Court Order"/>
    <s v="Added Document from Sprint_x000a_Sample provided in AZPSPRS-2078"/>
    <m/>
    <s v="No"/>
    <s v="Depends on communication preference"/>
    <s v="Depends on communication preference"/>
  </r>
  <r>
    <s v="DL039"/>
    <x v="2"/>
    <m/>
    <x v="1"/>
    <m/>
    <m/>
    <m/>
    <m/>
    <m/>
    <s v="AZPSPRS-1503"/>
    <m/>
    <s v="Address and name Change Response Letter"/>
    <s v="Response letter from the Address and Name Change Form if that form was not sent back, or the supplemental proof ID was not submitted with it.  "/>
    <s v="World"/>
    <s v="Val1"/>
    <s v="Tara"/>
    <m/>
    <m/>
    <m/>
    <m/>
    <m/>
    <m/>
    <m/>
    <s v="A2"/>
    <m/>
    <s v="T04"/>
    <m/>
    <s v="T10"/>
    <m/>
    <s v="Surender"/>
    <s v="AZPSPRS-2328"/>
    <s v="Approved"/>
    <s v="AZPSPRS-2662"/>
    <s v="AZPSPRS-7020"/>
    <m/>
    <m/>
    <s v="Closed"/>
    <m/>
    <s v="Val1"/>
    <s v="AZPSPRS-4953"/>
    <s v="Delivered in Val1 (initial)_x000a__x000a_AZPSPRS-7020 - Ready for OS"/>
    <m/>
    <m/>
    <s v="No"/>
    <m/>
    <m/>
    <s v="Person"/>
    <m/>
    <m/>
    <m/>
    <m/>
    <s v="General"/>
    <m/>
    <s v="ADDRNAMECHNGRSP"/>
    <s v="Yes"/>
    <m/>
    <m/>
  </r>
  <r>
    <s v="DL040"/>
    <x v="2"/>
    <m/>
    <x v="1"/>
    <m/>
    <m/>
    <m/>
    <m/>
    <m/>
    <s v="AZPSPRS-1503"/>
    <m/>
    <s v="Generic Email Template "/>
    <s v="Upon Generation of Specified Documents "/>
    <s v="World"/>
    <s v="Val1"/>
    <s v="LaDawn "/>
    <m/>
    <m/>
    <m/>
    <m/>
    <m/>
    <m/>
    <m/>
    <s v="A2"/>
    <m/>
    <s v="T06"/>
    <m/>
    <s v="T09"/>
    <m/>
    <s v="Shirisha "/>
    <s v="AZPSPRS-3031"/>
    <s v="Approved"/>
    <s v="AZPSPRS-3912"/>
    <s v="AZPSPRS-5491_x000a_AZPSPRS-5529"/>
    <m/>
    <m/>
    <s v="Closed"/>
    <m/>
    <s v="Ver10 / Val1_x000a_"/>
    <s v="AZPSPRS-6004_x000a_AZPSPRS-4954_x000a_"/>
    <s v="AZPSPRS-5529 - Delivered in Ver10_x000a_AZPSPRS-3912 - Delivered in Val1 (initial)_x000a__x000a_AZPSPRS-5491 - Ready Client Test_x000a_AZPSPRS-5529 - Ready for Onsite"/>
    <s v="No"/>
    <m/>
    <s v="No"/>
    <m/>
    <m/>
    <s v=" "/>
    <s v="Automated"/>
    <s v="Email"/>
    <s v="LOB"/>
    <m/>
    <s v="General"/>
    <m/>
    <m/>
    <s v="No"/>
    <s v="No"/>
    <s v="Yes"/>
  </r>
  <r>
    <s v="DL041"/>
    <x v="2"/>
    <m/>
    <x v="1"/>
    <m/>
    <m/>
    <m/>
    <m/>
    <m/>
    <s v="AZPSPRS-1503"/>
    <m/>
    <s v="Write Off Letter"/>
    <s v="Generated Ad-hoc for inactive members_x000a_Generated automatically based on batch for members that have money in account and accounts that have had no contributions/been inactive for 6 months - once letter is sent out once, do not send again unless account becomes active, then becomes inactive again for another 6 months"/>
    <s v="Forfeiture"/>
    <s v="Val1"/>
    <s v="LaDawn"/>
    <m/>
    <m/>
    <m/>
    <m/>
    <m/>
    <m/>
    <m/>
    <s v="B3"/>
    <m/>
    <s v="T06"/>
    <m/>
    <s v="T09"/>
    <m/>
    <s v="Shirisha "/>
    <s v="AZPSPRS-3007"/>
    <s v="Approved"/>
    <s v="AZPSPRS-4124"/>
    <s v="AZPSPRS-5492_x000a_AZPSPRS-6963"/>
    <m/>
    <m/>
    <s v="Closed"/>
    <m/>
    <s v="Val1"/>
    <s v="AZPSPRS-4955"/>
    <s v="Delivered in Val1 (initial)_x000a__x000a_This seems to be back in dev with some sisues reported on 8/3/2022_x000a__x000a_AZPSPRS-5492 - Ready Client Test_x000a_AZPSPRS-6963 - Closed"/>
    <s v="Yes"/>
    <m/>
    <s v="No"/>
    <m/>
    <m/>
    <m/>
    <s v="Manual"/>
    <s v="Letter"/>
    <s v="LOB"/>
    <m/>
    <s v="Member"/>
    <m/>
    <m/>
    <m/>
    <s v="Depends on communication preference"/>
    <s v="Depends on communication preference"/>
  </r>
  <r>
    <s v="DL042"/>
    <x v="2"/>
    <m/>
    <x v="0"/>
    <d v="2022-10-19T00:00:00"/>
    <m/>
    <m/>
    <s v="Yes"/>
    <s v="10/19/2022 comment in AZPSPRS-3754_x000a__x000a_Generic cover letter DL054 will be used instead"/>
    <s v="AZPSPRS-3754"/>
    <m/>
    <s v="Personal Demographic Change Form Cover Letter"/>
    <s v="This is a cover letter that generates with F001 - Address and name Change Form."/>
    <s v="World"/>
    <s v="Removed"/>
    <s v="LaDawn/Tara"/>
    <m/>
    <m/>
    <m/>
    <m/>
    <m/>
    <m/>
    <m/>
    <s v="A2"/>
    <m/>
    <s v="T07"/>
    <m/>
    <s v="T11"/>
    <m/>
    <s v="Kartheek"/>
    <s v="AZPSPRS-3754"/>
    <s v="Approved"/>
    <s v="AZPSPRS-3885"/>
    <m/>
    <m/>
    <m/>
    <s v="Clarification"/>
    <m/>
    <m/>
    <m/>
    <s v="Added description as per comment on 8/20/2022 in AZPSPRS-1840."/>
    <m/>
    <m/>
    <s v="This is the cover letter for Personal Demographic Change "/>
    <m/>
    <m/>
    <m/>
    <m/>
    <s v="Letter"/>
    <s v="LOB"/>
    <m/>
    <m/>
    <m/>
    <m/>
    <m/>
    <m/>
    <m/>
  </r>
  <r>
    <s v="DL043"/>
    <x v="2"/>
    <m/>
    <x v="0"/>
    <m/>
    <m/>
    <m/>
    <s v="Yes"/>
    <s v="7/28/2022 comment in AZPSPRS-1840_x000a__x000a_split into individual letters by Plan"/>
    <m/>
    <m/>
    <s v="Alternate Payee Application Cover Letter - DROP/RDROP"/>
    <s v="Receipt of QDRO"/>
    <s v="Court Order"/>
    <s v="Removed"/>
    <s v="Michelle P"/>
    <m/>
    <m/>
    <m/>
    <m/>
    <m/>
    <m/>
    <m/>
    <s v="H4"/>
    <m/>
    <s v="T11"/>
    <m/>
    <s v="T12"/>
    <m/>
    <m/>
    <m/>
    <m/>
    <m/>
    <m/>
    <m/>
    <m/>
    <m/>
    <m/>
    <m/>
    <m/>
    <m/>
    <m/>
    <m/>
    <s v="No"/>
    <m/>
    <m/>
    <m/>
    <m/>
    <s v="Letter"/>
    <s v="LOB"/>
    <m/>
    <s v="Court Order"/>
    <m/>
    <m/>
    <s v="No"/>
    <s v="Depends on communication preference"/>
    <s v="Depends on communication preference"/>
  </r>
  <r>
    <s v="DL044"/>
    <x v="2"/>
    <m/>
    <x v="0"/>
    <m/>
    <m/>
    <m/>
    <s v="Yes"/>
    <s v="7/28/2022 comment in AZPSPRS-1840_x000a__x000a_split into individual letters by Plan"/>
    <m/>
    <m/>
    <s v="Alternate Payee Application Cover Letter - DROP Only"/>
    <s v="Receipt of QDRO"/>
    <s v="Court Order"/>
    <s v="Removed"/>
    <s v="Michelle P"/>
    <m/>
    <m/>
    <m/>
    <m/>
    <m/>
    <m/>
    <m/>
    <s v="H4"/>
    <m/>
    <s v="T11"/>
    <m/>
    <s v="T12"/>
    <m/>
    <m/>
    <m/>
    <m/>
    <m/>
    <m/>
    <m/>
    <m/>
    <m/>
    <m/>
    <m/>
    <m/>
    <m/>
    <m/>
    <m/>
    <s v="No"/>
    <m/>
    <m/>
    <m/>
    <m/>
    <s v="Letter"/>
    <s v="LOB"/>
    <m/>
    <s v="Court Order"/>
    <m/>
    <m/>
    <s v="No"/>
    <s v="Depends on communication preference"/>
    <s v="Depends on communication preference"/>
  </r>
  <r>
    <s v="DL045"/>
    <x v="2"/>
    <m/>
    <x v="0"/>
    <m/>
    <m/>
    <m/>
    <s v="Yes"/>
    <s v="7/28/2022 comment in AZPSPRS-1840_x000a__x000a_split into individual letters by Plan"/>
    <m/>
    <m/>
    <s v="Alternate Payee Application Cover Letter - Refund "/>
    <s v="Receipt of QDRO"/>
    <s v="Court Order"/>
    <s v="Removed"/>
    <s v="Michelle P"/>
    <m/>
    <m/>
    <m/>
    <m/>
    <m/>
    <m/>
    <m/>
    <s v="H4"/>
    <m/>
    <s v="T11"/>
    <m/>
    <s v="T12"/>
    <m/>
    <m/>
    <m/>
    <m/>
    <m/>
    <m/>
    <m/>
    <m/>
    <m/>
    <m/>
    <m/>
    <m/>
    <m/>
    <m/>
    <m/>
    <s v="No"/>
    <m/>
    <m/>
    <m/>
    <m/>
    <s v="Letter"/>
    <s v="LOB"/>
    <m/>
    <s v="Court Order"/>
    <m/>
    <m/>
    <s v="No"/>
    <s v="Depends on communication preference"/>
    <s v="Depends on communication preference"/>
  </r>
  <r>
    <s v="DL046"/>
    <x v="2"/>
    <m/>
    <x v="1"/>
    <m/>
    <m/>
    <m/>
    <m/>
    <m/>
    <s v="AZPSPRS-1503"/>
    <m/>
    <s v="LETTER-NEARING FINAL PAYMENT NOTICE (PDA)"/>
    <s v="This letter notifies the employer that the payroll deduction is coming to an end._x000a__x000a_This letter is generated 1 to 2 months prior to the end of member's contract"/>
    <s v="SCP"/>
    <s v="Ver18"/>
    <s v="LaDawn"/>
    <m/>
    <m/>
    <m/>
    <m/>
    <m/>
    <m/>
    <m/>
    <s v="M3"/>
    <m/>
    <s v="T25"/>
    <m/>
    <s v="T26"/>
    <m/>
    <s v="Walter"/>
    <m/>
    <s v="Approved"/>
    <s v="AZPSPRS-7588"/>
    <m/>
    <m/>
    <m/>
    <s v="Resolved"/>
    <s v="SCP16"/>
    <s v="Ver20"/>
    <s v="AZPSPRS-12863"/>
    <s v="Delivered in Ver20_x000a__x000a_Failed test - Ver19_x000a__x000a_Dependency on MSS."/>
    <s v="Yes"/>
    <m/>
    <s v="No"/>
    <m/>
    <m/>
    <s v="Employer"/>
    <s v="Automated"/>
    <s v="Letter"/>
    <s v="LOB"/>
    <m/>
    <s v="Service Purchase/Transfer"/>
    <m/>
    <m/>
    <s v="No"/>
    <s v="Depends on communication preference"/>
    <s v="Depends on communication preference"/>
  </r>
  <r>
    <s v="DL047"/>
    <x v="2"/>
    <m/>
    <x v="1"/>
    <m/>
    <m/>
    <m/>
    <m/>
    <m/>
    <s v="AZPSPRS-1503"/>
    <m/>
    <s v="Update Letter"/>
    <s v="This letter is to notify employer the status of service accrued during PDA, this letter is a one off, as requested"/>
    <s v="SCP"/>
    <s v="Ver18"/>
    <s v="LaDawn"/>
    <m/>
    <m/>
    <m/>
    <m/>
    <m/>
    <m/>
    <m/>
    <s v="M4"/>
    <m/>
    <s v="T25"/>
    <m/>
    <s v="T26"/>
    <m/>
    <s v="Walter"/>
    <s v="AZPSPRS-7487"/>
    <s v="Approved"/>
    <s v="AZPSPRS-7530"/>
    <m/>
    <m/>
    <m/>
    <s v="Resolved"/>
    <s v="SCP17"/>
    <s v="Ver18"/>
    <s v="AZPSPRS-12863"/>
    <s v="Delivered in Ver18"/>
    <s v="No"/>
    <m/>
    <s v="No"/>
    <m/>
    <m/>
    <s v="Employer and Participant"/>
    <s v="Manual"/>
    <s v="Letter"/>
    <s v="LOB and DSS"/>
    <m/>
    <s v="Service Purchase/Transfer"/>
    <m/>
    <m/>
    <s v="No"/>
    <s v="Depends on communication preference"/>
    <s v="Depends on communication preference"/>
  </r>
  <r>
    <s v="DL048"/>
    <x v="2"/>
    <m/>
    <x v="1"/>
    <m/>
    <m/>
    <m/>
    <m/>
    <m/>
    <s v="AZPSPRS-1503"/>
    <m/>
    <s v="New Letter - Voluntary Term Payoff Agreement"/>
    <s v="this letter is generated once all money and service has been credited to members account"/>
    <s v="SCP"/>
    <s v="Val2"/>
    <s v="LaDawn"/>
    <m/>
    <m/>
    <m/>
    <m/>
    <m/>
    <m/>
    <m/>
    <s v="M4"/>
    <m/>
    <s v="T11"/>
    <m/>
    <s v="T12"/>
    <m/>
    <s v="Walter"/>
    <s v="AZPSPRS-6608"/>
    <s v="Approved"/>
    <s v="AZPSPRS-7026"/>
    <m/>
    <m/>
    <m/>
    <s v="Closed"/>
    <s v="SCP10"/>
    <s v="Val2"/>
    <s v="AZPSPRS-12221"/>
    <s v="Delivered in Val2_x000a__x000a_End of Payment"/>
    <s v="No"/>
    <m/>
    <s v="No"/>
    <m/>
    <m/>
    <s v="Participant"/>
    <s v="Manual"/>
    <s v="Letter"/>
    <s v="LOB"/>
    <m/>
    <s v="Service Purchase/Transfer"/>
    <m/>
    <m/>
    <s v="No"/>
    <s v="Depends on communication preference"/>
    <s v="Depe+X4:Y51nds on communication preference"/>
  </r>
  <r>
    <s v="DL049"/>
    <x v="2"/>
    <m/>
    <x v="0"/>
    <m/>
    <m/>
    <m/>
    <s v="Yes"/>
    <s v="Not required"/>
    <m/>
    <m/>
    <s v="Employer Billing Letter"/>
    <m/>
    <s v="Pension"/>
    <s v="Removed"/>
    <m/>
    <m/>
    <m/>
    <m/>
    <m/>
    <m/>
    <m/>
    <m/>
    <s v="L4"/>
    <m/>
    <s v="T06"/>
    <m/>
    <s v="T07"/>
    <m/>
    <m/>
    <m/>
    <m/>
    <m/>
    <m/>
    <m/>
    <m/>
    <m/>
    <m/>
    <m/>
    <m/>
    <m/>
    <s v="N/A"/>
    <m/>
    <s v="No, just need to ensure invoice is formatted in a way that can be mailed"/>
    <m/>
    <s v="Billing Invoice"/>
    <s v="Participant"/>
    <m/>
    <s v="Email"/>
    <s v="LOB and DSS"/>
    <s v="Yes"/>
    <s v="Employer Billing"/>
    <m/>
    <m/>
    <m/>
    <s v="Depends on communication preference"/>
    <s v="Depends on communication preference"/>
  </r>
  <r>
    <s v="DL050"/>
    <x v="2"/>
    <m/>
    <x v="0"/>
    <m/>
    <m/>
    <m/>
    <s v="Yes"/>
    <s v="7/28/2022 comment in AZPSPRS-1840_x000a__x000a_split into individual letters by Plan"/>
    <m/>
    <m/>
    <s v="Alternate Payee Application Cover Letter - Monthly Pension "/>
    <s v="Receipt of QDRO"/>
    <s v="Court Order"/>
    <s v="Removed"/>
    <s v="Michelle P"/>
    <m/>
    <m/>
    <m/>
    <m/>
    <m/>
    <m/>
    <m/>
    <s v="A3, H4"/>
    <m/>
    <s v="T11"/>
    <m/>
    <s v="T12"/>
    <m/>
    <m/>
    <m/>
    <m/>
    <m/>
    <m/>
    <m/>
    <m/>
    <m/>
    <m/>
    <m/>
    <m/>
    <m/>
    <m/>
    <m/>
    <s v="No"/>
    <m/>
    <m/>
    <m/>
    <m/>
    <s v="Letter"/>
    <s v="LOB"/>
    <m/>
    <s v="Court Order"/>
    <m/>
    <m/>
    <s v="No"/>
    <s v="Depends on communication preference"/>
    <s v="Depends on communication preference"/>
  </r>
  <r>
    <s v="DL051"/>
    <x v="2"/>
    <m/>
    <x v="0"/>
    <m/>
    <s v="Yes"/>
    <s v="AZPSPRS-1503"/>
    <m/>
    <m/>
    <s v="AZPSPRS-1503"/>
    <m/>
    <s v="Returned Refund checks"/>
    <s v="sent with bond of indemnity"/>
    <s v="Refund"/>
    <s v="Ver29"/>
    <s v="LaDawn"/>
    <m/>
    <m/>
    <m/>
    <m/>
    <m/>
    <m/>
    <m/>
    <s v="E3"/>
    <m/>
    <s v="T21"/>
    <m/>
    <s v="T22"/>
    <m/>
    <s v="Oswaldo"/>
    <s v="AZPSPRS-18173"/>
    <s v="Approved"/>
    <s v="AZPSPRS-18253"/>
    <m/>
    <m/>
    <m/>
    <s v="Ready Internal Test"/>
    <m/>
    <m/>
    <m/>
    <s v="Ready for Ver26?_x000a__x000a_mapped from UAT2 to Ver29."/>
    <m/>
    <m/>
    <s v="No"/>
    <m/>
    <m/>
    <m/>
    <m/>
    <s v="Letter"/>
    <s v="LOB"/>
    <m/>
    <s v="Refunds"/>
    <s v="NEW - was not added in artifact list, was in Jira 1503"/>
    <m/>
    <m/>
    <m/>
    <m/>
  </r>
  <r>
    <s v="DL052"/>
    <x v="2"/>
    <m/>
    <x v="0"/>
    <m/>
    <s v="Yes"/>
    <s v="AZPSPRS-1503"/>
    <m/>
    <m/>
    <s v="AZPSPRS-1503"/>
    <m/>
    <s v="SPECIAL TAX NOTICE REGARDING PLAN PAYMENTS"/>
    <s v="This notice explains how you can continue to defer federal income tax on your retirement savings in the Public Safety Personnel Retirement System, Corrections Officer Retirement Plan or Elected Officials’ Retirement Plan "/>
    <s v="Refund"/>
    <s v="Ver08"/>
    <s v="LaDawn"/>
    <m/>
    <m/>
    <m/>
    <m/>
    <m/>
    <m/>
    <m/>
    <s v="G3"/>
    <m/>
    <s v="T08"/>
    <m/>
    <s v="T09"/>
    <m/>
    <s v="Alex"/>
    <s v="AZPSPRS-3857"/>
    <s v="Approved"/>
    <s v="AZPSPRS-3906"/>
    <s v="AZPSPRS-5493_x000a_AZPSPRS-6996"/>
    <m/>
    <m/>
    <s v="Closed"/>
    <m/>
    <s v="Ver8"/>
    <s v="AZPSPRS-4570"/>
    <s v="Delivered in Ver 8 (initial)_x000a__x000a_AZPSPRS-3434 - Ready IH SA_x000a_AZPSPRS-4887 - Closed (PI)_x000a_AZPSPRS-5493 - Ready Client Test_x000a_AZPSPRS-6996 - Client Testing"/>
    <m/>
    <m/>
    <s v="No"/>
    <m/>
    <m/>
    <m/>
    <m/>
    <s v="Letter"/>
    <s v="LOB"/>
    <m/>
    <s v="Refunds"/>
    <s v="NEW - was not added in artifact list, was in Jira 1503"/>
    <m/>
    <m/>
    <m/>
    <m/>
  </r>
  <r>
    <s v="DL053"/>
    <x v="2"/>
    <m/>
    <x v="0"/>
    <m/>
    <s v="Yes"/>
    <s v="Discovery"/>
    <m/>
    <m/>
    <s v="AZPSPRS-1503"/>
    <m/>
    <s v="Employer Active Letter (DIAGNOSIS CLAIM)"/>
    <s v="Letter is sent when PSPRS makes a payment to the member for skin cancer or diagnosis of cancer claim"/>
    <s v="Cancer Insurance"/>
    <s v="Ver29"/>
    <s v="Jennifer"/>
    <m/>
    <m/>
    <m/>
    <m/>
    <m/>
    <m/>
    <m/>
    <s v="N3"/>
    <m/>
    <s v="T15"/>
    <m/>
    <s v="T17"/>
    <m/>
    <s v="Shirisha"/>
    <s v="AZPSPRS-12505"/>
    <s v="Approved"/>
    <s v="AZPSPRS-12946"/>
    <m/>
    <m/>
    <m/>
    <s v="Resolved"/>
    <m/>
    <s v="Ver20"/>
    <s v="AZPSPRS-13944"/>
    <s v="mapped from UAT2 to Ver29._x000a__x000a_Delivered in Ver20_x000a__x000a_Updated print and email preferences (columns AV and AW) per 11/7/2022 comments and attachment in AZPSPRS-1840."/>
    <m/>
    <m/>
    <s v="No"/>
    <m/>
    <m/>
    <s v="letter goes to member, and a copy will also go to employer"/>
    <s v="Manual"/>
    <s v="Letter"/>
    <s v="LOB"/>
    <s v="TBD (HIPAA rules apply)"/>
    <s v="Cancer Insurance"/>
    <m/>
    <m/>
    <m/>
    <s v="Based on Communication Preference"/>
    <s v="Based on Communication Preference"/>
  </r>
  <r>
    <s v="DL054"/>
    <x v="2"/>
    <m/>
    <x v="0"/>
    <m/>
    <s v="Yes"/>
    <s v="Vitech"/>
    <m/>
    <m/>
    <s v="AZPSPRS-4167"/>
    <m/>
    <s v="Generic Forms Cover Sheet"/>
    <s v="triggered with forms that do not already have a cover letter linked"/>
    <s v="ALL"/>
    <s v="Val2"/>
    <s v="LaDawn "/>
    <m/>
    <m/>
    <m/>
    <m/>
    <m/>
    <m/>
    <m/>
    <s v="L1"/>
    <m/>
    <s v="T07"/>
    <m/>
    <s v="T10"/>
    <m/>
    <s v="Kartheek"/>
    <s v="AZPSPRS-4167"/>
    <s v="Approved"/>
    <s v="AZPSPRS-4242"/>
    <m/>
    <m/>
    <m/>
    <s v="Closed"/>
    <m/>
    <s v="Val2"/>
    <s v="AZPSPRS-12244"/>
    <s v="Delivered in Val2"/>
    <m/>
    <m/>
    <s v="No"/>
    <m/>
    <m/>
    <m/>
    <m/>
    <s v="Letter"/>
    <m/>
    <m/>
    <m/>
    <s v="This is a cover letter to forms when generated manually or no existing letter is sent with form."/>
    <m/>
    <m/>
    <m/>
    <m/>
  </r>
  <r>
    <s v="DL055"/>
    <x v="2"/>
    <m/>
    <x v="0"/>
    <m/>
    <s v="Yes"/>
    <s v="AZPSPRS-3131"/>
    <m/>
    <m/>
    <s v="AZPSPRS-3131"/>
    <m/>
    <s v="Workforce Registration Confirmation Email"/>
    <s v="Confirmation email sent to the Attendee upon registering for a Meeting or Session"/>
    <s v="Workforce"/>
    <s v="Ver15"/>
    <s v="LaDawn "/>
    <m/>
    <m/>
    <m/>
    <m/>
    <m/>
    <m/>
    <m/>
    <s v="B4"/>
    <m/>
    <s v="T07"/>
    <m/>
    <s v="T13"/>
    <m/>
    <s v="Oswaldo"/>
    <s v="AZPSPRS-3459"/>
    <s v="Approved"/>
    <s v="AZPSPRS-3536"/>
    <s v="AZPSPRS-7901"/>
    <m/>
    <m/>
    <s v="Closed"/>
    <m/>
    <s v="Ver15"/>
    <s v="AZPSPRS-9527"/>
    <s v="Delivered in Ver15_x000a__x000a_AZPSPRS-7901 - Client Testing"/>
    <m/>
    <m/>
    <s v="No"/>
    <m/>
    <m/>
    <m/>
    <m/>
    <s v="Email"/>
    <s v="LOB"/>
    <m/>
    <s v="Workforce"/>
    <m/>
    <m/>
    <s v="No"/>
    <s v="No"/>
    <s v="Yes"/>
  </r>
  <r>
    <s v="DL056"/>
    <x v="2"/>
    <m/>
    <x v="0"/>
    <m/>
    <s v="Yes"/>
    <s v="AZPSPRS-3131"/>
    <m/>
    <m/>
    <s v="AZPSPRS-3131"/>
    <m/>
    <s v="Session Registration Reminder"/>
    <s v="Generated by B002 - Generate Call Center Notifications "/>
    <s v="Workforce"/>
    <s v="Ver15"/>
    <s v="LaDawn "/>
    <m/>
    <m/>
    <m/>
    <m/>
    <m/>
    <m/>
    <m/>
    <s v="B4"/>
    <m/>
    <s v="T07"/>
    <m/>
    <s v="T11"/>
    <m/>
    <s v="Shirisha "/>
    <s v="AZPSPRS-3801"/>
    <s v="Approved"/>
    <s v="AZPSPRS-4256"/>
    <m/>
    <m/>
    <m/>
    <s v="Closed"/>
    <m/>
    <s v="Ver15"/>
    <s v="AZPSPRS-9393"/>
    <s v="Delivered in Ver15"/>
    <m/>
    <m/>
    <s v="No"/>
    <m/>
    <m/>
    <m/>
    <m/>
    <s v="Email"/>
    <s v="LOB"/>
    <m/>
    <s v="Workforce"/>
    <m/>
    <m/>
    <s v="No"/>
    <s v="No"/>
    <s v="Yes"/>
  </r>
  <r>
    <s v="DL057"/>
    <x v="2"/>
    <m/>
    <x v="0"/>
    <m/>
    <s v="Yes"/>
    <s v="AZPSPRS-3131"/>
    <s v="Yes"/>
    <s v="AZPSPRS-3131_x000a__x000a_PSPRS will use same letter as confirmation letter"/>
    <s v="AZPSPRS-3131"/>
    <m/>
    <s v="Waitlist to Registered List Notification Email"/>
    <s v="Generated by B002 - Generate Call Center Notifications "/>
    <s v="Workforce"/>
    <s v="Removed"/>
    <s v="LaDawn "/>
    <m/>
    <m/>
    <m/>
    <m/>
    <m/>
    <m/>
    <m/>
    <s v="B4"/>
    <m/>
    <s v="T07"/>
    <m/>
    <s v="T10"/>
    <m/>
    <m/>
    <m/>
    <m/>
    <m/>
    <m/>
    <m/>
    <m/>
    <m/>
    <m/>
    <m/>
    <m/>
    <m/>
    <m/>
    <m/>
    <s v="No"/>
    <m/>
    <m/>
    <m/>
    <m/>
    <s v="Email"/>
    <s v="LOB"/>
    <m/>
    <s v="Workforce"/>
    <m/>
    <m/>
    <s v="No"/>
    <s v="No"/>
    <s v="Yes"/>
  </r>
  <r>
    <s v="DL058"/>
    <x v="2"/>
    <m/>
    <x v="0"/>
    <m/>
    <s v="Yes"/>
    <s v="AZPSPRS-3131"/>
    <m/>
    <m/>
    <s v="AZPSPRS-3131"/>
    <m/>
    <s v="Registration Fee Due Notification Email"/>
    <s v="Generated by B002 - Generate Call Center Notifications "/>
    <s v="Workforce"/>
    <s v="Ver22"/>
    <s v="LaDawn "/>
    <m/>
    <m/>
    <m/>
    <m/>
    <m/>
    <m/>
    <m/>
    <s v="B4"/>
    <m/>
    <s v="T07"/>
    <m/>
    <s v="T11"/>
    <m/>
    <s v="Oswaldo"/>
    <s v="AZPSPRS-3855"/>
    <s v="Approved"/>
    <s v="AZPSPRS-3933"/>
    <m/>
    <m/>
    <m/>
    <s v="Resolved"/>
    <m/>
    <s v="Ver25"/>
    <s v="AZPSPRS-17581"/>
    <s v="Delivered in Ver25"/>
    <m/>
    <m/>
    <s v="No"/>
    <m/>
    <m/>
    <m/>
    <m/>
    <s v="Email"/>
    <s v="LOB"/>
    <m/>
    <s v="Workforce"/>
    <m/>
    <m/>
    <s v="No"/>
    <s v="No"/>
    <s v="Yes"/>
  </r>
  <r>
    <s v="DL059"/>
    <x v="2"/>
    <m/>
    <x v="0"/>
    <m/>
    <s v="Yes"/>
    <s v="APSPRS-3584"/>
    <m/>
    <m/>
    <s v="AZPSPRS-3584"/>
    <m/>
    <s v="Insurance Information Letter"/>
    <s v="send to new retirees and Exit DROP retirees at time of application.  These were created for us and we send as is.  They need to go to member at the beginning of the retirement process. "/>
    <s v="Retirement"/>
    <s v="Ver14"/>
    <s v="Tara"/>
    <m/>
    <m/>
    <m/>
    <m/>
    <m/>
    <m/>
    <m/>
    <s v="H1"/>
    <m/>
    <s v="T09"/>
    <m/>
    <s v="T10"/>
    <m/>
    <s v="Kartheek"/>
    <s v="AZPSPRS-3584"/>
    <s v="Approved"/>
    <s v="AZPSPRS-4464"/>
    <m/>
    <m/>
    <m/>
    <s v="Closed"/>
    <m/>
    <s v="Ver14"/>
    <s v="AZPSRPS-8361"/>
    <s v="Delivered in Ver14"/>
    <s v="No"/>
    <m/>
    <s v="No"/>
    <m/>
    <m/>
    <m/>
    <m/>
    <s v="Letter"/>
    <s v="LOB"/>
    <m/>
    <m/>
    <m/>
    <m/>
    <m/>
    <m/>
    <m/>
  </r>
  <r>
    <s v="DL060"/>
    <x v="2"/>
    <m/>
    <x v="0"/>
    <m/>
    <s v="Yes"/>
    <s v="NEW to Artifact list, was included in JIRA 1503"/>
    <m/>
    <m/>
    <s v="AZPSPRS-1503"/>
    <m/>
    <s v="Cannot Refund Same Employer"/>
    <m/>
    <m/>
    <s v="Ver29"/>
    <s v="Tara"/>
    <m/>
    <m/>
    <m/>
    <m/>
    <m/>
    <m/>
    <m/>
    <s v="G3"/>
    <m/>
    <s v="T10"/>
    <m/>
    <s v="T14"/>
    <m/>
    <s v="Oswaldo"/>
    <s v="AZPSPRS-5196"/>
    <s v="Approved"/>
    <s v="AZPSPRS-18702"/>
    <m/>
    <m/>
    <m/>
    <s v="Ready Internal Test"/>
    <m/>
    <m/>
    <m/>
    <s v="mapped from UAT2 to Ver29._x000a__x000a_Deferred to after payroll?"/>
    <m/>
    <m/>
    <s v="No"/>
    <m/>
    <m/>
    <m/>
    <m/>
    <s v="Letter"/>
    <s v="LOB"/>
    <m/>
    <m/>
    <m/>
    <m/>
    <m/>
    <m/>
    <m/>
  </r>
  <r>
    <s v="DL061"/>
    <x v="2"/>
    <m/>
    <x v="0"/>
    <m/>
    <s v="Yes"/>
    <s v="NEW to Artifact list, was included in JIRA 1504"/>
    <m/>
    <n v="0"/>
    <s v="AZPSPRS-1503"/>
    <m/>
    <s v="Refund No contribution 90 Days"/>
    <m/>
    <m/>
    <s v="Ver29"/>
    <s v="LaDawn"/>
    <m/>
    <m/>
    <m/>
    <m/>
    <m/>
    <m/>
    <m/>
    <s v="G3"/>
    <m/>
    <s v="T10"/>
    <m/>
    <s v="T14"/>
    <m/>
    <s v="Shirisha"/>
    <s v="AZPSPRS-5197"/>
    <s v="Approved"/>
    <s v="AZPSPRS-18705"/>
    <m/>
    <m/>
    <m/>
    <s v="Ready Internal Test"/>
    <m/>
    <m/>
    <m/>
    <s v="Ready for Ver 26?_x000a__x000a_mapped from UAT2 to Ver29._x000a__x000a_Deferred to after payroll?"/>
    <m/>
    <m/>
    <s v="No"/>
    <m/>
    <m/>
    <m/>
    <m/>
    <s v="Letter"/>
    <s v="LOB"/>
    <m/>
    <m/>
    <m/>
    <m/>
    <m/>
    <m/>
    <m/>
  </r>
  <r>
    <s v="DL062"/>
    <x v="2"/>
    <m/>
    <x v="0"/>
    <m/>
    <s v="Yes"/>
    <s v="AZPSPRS-2361"/>
    <m/>
    <m/>
    <s v="AZPSPRS-2361"/>
    <m/>
    <s v="Demographic Update Response"/>
    <s v="Letter/email notification  that is triggered from final step of WF001 to inform member that demographic update has been made and is now reflected in the system."/>
    <s v="Member"/>
    <s v="Ver22"/>
    <s v="LaDawn"/>
    <m/>
    <m/>
    <m/>
    <m/>
    <m/>
    <m/>
    <m/>
    <s v="A1"/>
    <m/>
    <s v="T15"/>
    <m/>
    <s v="T16"/>
    <m/>
    <s v="Kartheek"/>
    <s v="AZPSPRS-14912"/>
    <s v="Approved"/>
    <s v="AZPSPRS-17020"/>
    <m/>
    <m/>
    <m/>
    <s v="Resolved"/>
    <m/>
    <s v="Ver25"/>
    <s v="AZPSPRS-17584"/>
    <s v="Delivered in Ver25"/>
    <m/>
    <m/>
    <s v="No"/>
    <m/>
    <m/>
    <m/>
    <m/>
    <s v="Letter/email"/>
    <s v="LOB"/>
    <m/>
    <m/>
    <m/>
    <m/>
    <m/>
    <m/>
    <m/>
  </r>
  <r>
    <s v="DL063"/>
    <x v="2"/>
    <m/>
    <x v="0"/>
    <m/>
    <s v="Yes"/>
    <m/>
    <m/>
    <m/>
    <s v="AZPSPRS-3604"/>
    <m/>
    <s v="Additional Documentation Needed"/>
    <s v="Manual Letter for additional documentation needed"/>
    <s v="ALL"/>
    <s v="Ver10"/>
    <s v="Tara/LaDawn"/>
    <m/>
    <m/>
    <m/>
    <m/>
    <m/>
    <m/>
    <m/>
    <s v="H2"/>
    <m/>
    <s v="T08"/>
    <m/>
    <s v="T10"/>
    <m/>
    <s v="Ronniy"/>
    <s v="AZPSPRS-3604"/>
    <s v="Approved"/>
    <s v="AZPSPRS-3965"/>
    <s v="AZPSPRS-6997"/>
    <m/>
    <m/>
    <s v="Closed"/>
    <m/>
    <s v="Ver10"/>
    <s v="AZPSPRS-5999"/>
    <s v="Delivered in Ver10_x000a__x000a_AZPSPRS-6997 - Client Testing"/>
    <m/>
    <m/>
    <s v="No"/>
    <m/>
    <m/>
    <m/>
    <m/>
    <s v="Letter"/>
    <s v="LOB"/>
    <m/>
    <m/>
    <m/>
    <m/>
    <m/>
    <m/>
    <m/>
  </r>
  <r>
    <s v="DL064"/>
    <x v="2"/>
    <m/>
    <x v="2"/>
    <m/>
    <s v="Yes"/>
    <m/>
    <s v="Yes"/>
    <s v="Per AZPSPRS-3706 this will be removed from artifact list"/>
    <s v="AZPSPRS-3706"/>
    <m/>
    <s v="Catastrophic Letter"/>
    <s v="Annual Letter sent to the speaker of the house  which will change based on majority – so the address field or at least the name would need to be fillable and also the box in the middle will need to be updated.  As we add years, we remove the early ones.  _x000a__x000a_There is a statute that limits the number of catastrophic disabilities under Public Safety that an employer can have.  "/>
    <s v="Disability"/>
    <s v="Removed"/>
    <s v="Tara"/>
    <m/>
    <m/>
    <m/>
    <m/>
    <m/>
    <m/>
    <m/>
    <m/>
    <m/>
    <m/>
    <m/>
    <m/>
    <m/>
    <m/>
    <m/>
    <m/>
    <m/>
    <m/>
    <m/>
    <m/>
    <m/>
    <m/>
    <m/>
    <m/>
    <m/>
    <s v="N/A"/>
    <m/>
    <s v="No"/>
    <m/>
    <m/>
    <m/>
    <m/>
    <s v="Letter"/>
    <s v="LOB"/>
    <m/>
    <m/>
    <m/>
    <m/>
    <m/>
    <m/>
    <m/>
  </r>
  <r>
    <s v="DL065"/>
    <x v="2"/>
    <m/>
    <x v="2"/>
    <m/>
    <s v="Yes"/>
    <m/>
    <s v="Yes"/>
    <s v="Per AZPSPRS-3706 this will be removed from artifact list_x000a__x000a_Removed after baseline"/>
    <s v="AZPSPRS-3706"/>
    <m/>
    <s v="Catastrophic Senate Letter"/>
    <s v="Annual Letter sent to the  senate president – which will change based on majority – so the address field or at least the name would need to be fillable and also the box in the middle will need to be updated.  As we add years, we remove the early ones.  _x000a__x000a_There is a statute that limits the number of catastrophic disabilities under Public Safety that an employer can have.  "/>
    <s v="Disability"/>
    <s v="Removed"/>
    <s v="Tara"/>
    <m/>
    <m/>
    <m/>
    <m/>
    <m/>
    <m/>
    <m/>
    <m/>
    <m/>
    <m/>
    <m/>
    <m/>
    <m/>
    <m/>
    <m/>
    <m/>
    <m/>
    <m/>
    <m/>
    <m/>
    <m/>
    <m/>
    <m/>
    <m/>
    <m/>
    <s v="N/A"/>
    <m/>
    <s v="No"/>
    <m/>
    <m/>
    <m/>
    <m/>
    <s v="Letter"/>
    <s v="LOB"/>
    <m/>
    <m/>
    <m/>
    <m/>
    <m/>
    <m/>
    <m/>
  </r>
  <r>
    <s v="DL066"/>
    <x v="2"/>
    <m/>
    <x v="0"/>
    <m/>
    <s v="Yes"/>
    <s v="AZPSPRS-3810"/>
    <m/>
    <m/>
    <s v="AZPSPRS-3810"/>
    <m/>
    <s v="Estimate Summary"/>
    <m/>
    <s v="Estimate"/>
    <s v="Ver19"/>
    <s v="Tara"/>
    <m/>
    <m/>
    <m/>
    <m/>
    <m/>
    <m/>
    <m/>
    <s v="G4"/>
    <m/>
    <s v="T10"/>
    <m/>
    <s v="T13"/>
    <m/>
    <s v="Oswaldo"/>
    <s v="AZPSPRS-3810"/>
    <s v="Approved"/>
    <s v="AZPSPRS-5997"/>
    <s v="AZPSPRS-13271_x000a_AZPSPRS-13270_x000a_AZPSPRS-13269_x000a_AZPSPRS-13268_x000a_AZPSPRS-13267_x000a_AZPSPRS-13266"/>
    <m/>
    <m/>
    <s v="Resolved"/>
    <m/>
    <s v="Ver21"/>
    <s v="AZPSPRS-14959"/>
    <s v="Delivered in Ver21._x000a__x000a_Failed test - Ver20_x000a__x000a_Subtasks:_x000a_AZPSPRS-13271 - Ready Internal Test_x000a_AZPSPRS-13270 - Ready Internal Test_x000a_AZPSPRS-13269 - Ready Internal Test_x000a_AZPSPRS-13268 - In Development_x000a_AZPSPRS-13267 - Ready Internal Test_x000a_AZPSPRS-13266 - Ready Internal Test"/>
    <s v="Yes"/>
    <m/>
    <s v="Yes"/>
    <m/>
    <m/>
    <m/>
    <m/>
    <s v="Letter"/>
    <s v="LOB"/>
    <s v="Yes"/>
    <s v="Estimate"/>
    <m/>
    <m/>
    <m/>
    <s v="Yes"/>
    <s v="Yes"/>
  </r>
  <r>
    <s v="DL067"/>
    <x v="2"/>
    <m/>
    <x v="1"/>
    <m/>
    <m/>
    <m/>
    <m/>
    <m/>
    <s v="AZPSPRS-1503"/>
    <m/>
    <s v="New LETTER-COPERS -TSRS SERVICE REQUEST (Redemption or Transfer)"/>
    <s v="Generated after member has completed form, this would be sent to the COPERS or TSRS for verification"/>
    <s v="SCP"/>
    <s v="Ver22"/>
    <s v="LaDawn"/>
    <m/>
    <m/>
    <m/>
    <m/>
    <m/>
    <m/>
    <m/>
    <s v="M3"/>
    <m/>
    <s v="T09"/>
    <m/>
    <s v="T11"/>
    <m/>
    <s v="Walter"/>
    <s v="AZPSPRS-4936"/>
    <s v="Approved"/>
    <s v="AZPSPRS-15172"/>
    <m/>
    <s v="No"/>
    <m/>
    <s v="Resolved"/>
    <s v="SCP18"/>
    <s v="Ver24"/>
    <s v="AZPSPRS-16460"/>
    <s v="Ready for Ver24?_x000a__x000a_action item AZPSPRS-4623: asked for update on the format_x000a__x000a_Sent after SCP is created"/>
    <s v="No"/>
    <m/>
    <s v="No"/>
    <m/>
    <m/>
    <s v="Person"/>
    <s v="Manual"/>
    <s v="Letter"/>
    <s v="LOB"/>
    <m/>
    <s v="Service Purchase/Transfer"/>
    <m/>
    <s v="COPTSRSSRVCREQ"/>
    <s v="Yes"/>
    <s v="Depends on communication preference"/>
    <s v="Depends on communication preference"/>
  </r>
  <r>
    <s v="DL068"/>
    <x v="2"/>
    <m/>
    <x v="1"/>
    <m/>
    <m/>
    <m/>
    <m/>
    <m/>
    <s v="AZPSPRS-1503"/>
    <m/>
    <s v="LETTER-CONTINUATION LETTER-TO EMPLOYER"/>
    <s v="This letter is to inform the employer that the member is in a PDA and to set up PDA deductions_x000a__x000a_This is generated when the member calls PSPRS to inform they went to new employer"/>
    <s v="SCP"/>
    <s v="Ver18"/>
    <s v="LaDawn"/>
    <m/>
    <m/>
    <m/>
    <m/>
    <m/>
    <m/>
    <m/>
    <s v="M4"/>
    <m/>
    <s v="T11"/>
    <m/>
    <s v="T12"/>
    <m/>
    <s v="Walter"/>
    <s v="AZPSPRS-6643"/>
    <s v="Approved"/>
    <s v="AZPSPRS-7030"/>
    <m/>
    <s v="No"/>
    <m/>
    <s v="Resolved"/>
    <s v="SCP11"/>
    <s v="Ver18"/>
    <s v="AZPSPRS-12876"/>
    <s v="Delivered in Ver18_x000a__x000a_This would fall into the moving from one employer to another and having an already active PDA"/>
    <s v="No"/>
    <m/>
    <s v="No"/>
    <m/>
    <m/>
    <s v="Person"/>
    <s v="Manual"/>
    <s v="Letter"/>
    <s v="LOB"/>
    <m/>
    <s v="Service Purchase/Transfer"/>
    <m/>
    <s v="CONTLTREMP"/>
    <s v="Yes"/>
    <s v="Depends on communication preference"/>
    <s v="Depends on communication preference"/>
  </r>
  <r>
    <s v="DL069"/>
    <x v="2"/>
    <m/>
    <x v="1"/>
    <m/>
    <m/>
    <m/>
    <m/>
    <m/>
    <s v="AZPSPRS-1503"/>
    <m/>
    <s v="LETTER-INITIAL PDA NOTIFICATION LETTER TO EMPLOYER"/>
    <s v="This letter informs employer to set up the PDA deductions._x000a__x000a_This letter is sent after member completes PDA contract"/>
    <s v="SCP"/>
    <s v="Ver16"/>
    <s v="LaDawn"/>
    <m/>
    <m/>
    <m/>
    <m/>
    <m/>
    <m/>
    <m/>
    <s v="M4"/>
    <m/>
    <s v="T09"/>
    <m/>
    <s v="T11"/>
    <m/>
    <s v="Walter"/>
    <s v="AZPSPRS-4872"/>
    <s v="Approved"/>
    <s v="AZPSPRS-6042"/>
    <m/>
    <s v="No"/>
    <m/>
    <s v="Closed"/>
    <s v="SCP06"/>
    <s v="Ver16"/>
    <s v="Ver16"/>
    <s v="Delivered part of Ver16"/>
    <s v="No"/>
    <m/>
    <s v="No"/>
    <m/>
    <m/>
    <s v="Person"/>
    <s v="Automated"/>
    <s v="Letter"/>
    <s v="LOB"/>
    <m/>
    <s v="Service Purchase/Transfer"/>
    <m/>
    <s v="INITPDANTFLTREMP"/>
    <s v="Yes"/>
    <s v="Depends on communication preference"/>
    <s v="Depends on communication preference"/>
  </r>
  <r>
    <s v="DL070"/>
    <x v="2"/>
    <m/>
    <x v="0"/>
    <d v="2022-07-28T00:00:00"/>
    <s v="Yes"/>
    <s v="7/28/2022 comment in AZPSPRS-1840"/>
    <m/>
    <m/>
    <s v="AZPSPRS-1840"/>
    <m/>
    <s v="Letter to Alt Payee (CORP and RDROP)"/>
    <s v="This letter would be emailed or mailed to the AP once the Retired Members Department has informed the Paralegal that final retirement paperwork for a CORP member has been received and is ready to be processed with that month’s pension payroll, the member participated in the Reverse Deferred Retirement Option Plan (RDROP) AND the member has a court certified QDRO on file with CORP that indicates that the AP is to receive a portion of member’s monthly pension AND RDROP benefit.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
    <s v="QDRO"/>
    <s v="Ver28"/>
    <s v="Michelle P"/>
    <m/>
    <m/>
    <m/>
    <m/>
    <m/>
    <m/>
    <m/>
    <s v="H4"/>
    <m/>
    <s v="T11"/>
    <m/>
    <s v="T14"/>
    <m/>
    <s v="Ronniy"/>
    <s v="AZPSPRS-6065"/>
    <s v="Approved"/>
    <s v="AZPSPRS-7258"/>
    <m/>
    <m/>
    <m/>
    <s v="Resolved"/>
    <m/>
    <s v="Ver20"/>
    <s v="AZPSPRS-13753"/>
    <s v="mapped from UAT1 to Ver28._x000a__x000a_Delivered in Ver20"/>
    <m/>
    <m/>
    <s v="No"/>
    <m/>
    <m/>
    <s v="PSPRS à Alt Payee"/>
    <s v="Both"/>
    <m/>
    <m/>
    <m/>
    <s v="QDRO"/>
    <m/>
    <m/>
    <s v="No"/>
    <s v="Depends on communication preference"/>
    <s v="Depends on communication preference"/>
  </r>
  <r>
    <s v="DL071"/>
    <x v="2"/>
    <m/>
    <x v="0"/>
    <m/>
    <s v="Yes"/>
    <s v="AZPSPRS-3584"/>
    <m/>
    <m/>
    <s v="AZPSPRS-3584"/>
    <m/>
    <s v="Benefits Information Letter"/>
    <s v="(retirement packet)"/>
    <s v="Retirement "/>
    <s v="Ver18"/>
    <m/>
    <m/>
    <m/>
    <m/>
    <m/>
    <m/>
    <m/>
    <m/>
    <s v="H1"/>
    <m/>
    <s v="T08"/>
    <m/>
    <s v="T11"/>
    <m/>
    <s v="Kartheek"/>
    <s v="AZPSPRS-3584"/>
    <s v="Approved"/>
    <s v="AZPSPRS-4466"/>
    <m/>
    <m/>
    <m/>
    <s v="Resolved"/>
    <m/>
    <s v="Ver18"/>
    <s v="AZPSPRS-12877"/>
    <s v="Delivered in Ver18"/>
    <s v="No"/>
    <m/>
    <s v="No"/>
    <m/>
    <m/>
    <m/>
    <m/>
    <s v="Letter"/>
    <m/>
    <m/>
    <s v="Retirement"/>
    <m/>
    <s v="BNFTINF"/>
    <m/>
    <m/>
    <m/>
  </r>
  <r>
    <s v="DL072"/>
    <x v="2"/>
    <m/>
    <x v="0"/>
    <m/>
    <s v="Yes"/>
    <s v="7/8/2022 comment in AZPSPRS-1840_x000a_(reference: AZPSPRS-1503)"/>
    <m/>
    <m/>
    <s v="AZPSPRS-1840_x000a_AZPSPRS-1503"/>
    <m/>
    <s v="New Cost Quote Letter"/>
    <s v="Cost quote letter for SCP applications"/>
    <s v="SCP"/>
    <s v="Ver19"/>
    <s v="LaDawn"/>
    <m/>
    <m/>
    <m/>
    <m/>
    <m/>
    <m/>
    <m/>
    <s v="M2"/>
    <m/>
    <s v="T09"/>
    <m/>
    <s v="T10"/>
    <m/>
    <s v="Walter"/>
    <s v="AZPSPRS-4974"/>
    <s v="Approved"/>
    <s v="AZPSPRS-7398"/>
    <s v="AZPSPRS-12183_x000a_AZPSPRS-13360"/>
    <m/>
    <m/>
    <s v="Resolved"/>
    <s v="SCP01"/>
    <s v="Ver19"/>
    <s v="AZPSPRS-13243"/>
    <s v="Delivered in Ver19_x000a__x000a_AZPSPRS-12183 - Closed_x000a_AZPSPRS-13360 - Passed IH"/>
    <s v="No"/>
    <m/>
    <m/>
    <m/>
    <m/>
    <m/>
    <m/>
    <m/>
    <m/>
    <m/>
    <s v="Service Purchase/Transfer"/>
    <m/>
    <s v="COSTQUOTLTR"/>
    <m/>
    <m/>
    <m/>
  </r>
  <r>
    <s v="DL073"/>
    <x v="2"/>
    <m/>
    <x v="0"/>
    <m/>
    <s v="Yes"/>
    <s v="7/8/2022 comment in AZPSPRS-1840_x000a_(reference: AZPSPRS-3295)"/>
    <s v="Yes"/>
    <s v="AZPSPRS-4843_x000a__x000a_Needs to be combined with DL072 - New Cost Letter"/>
    <s v="AZPSPRS-1840_x000a_AZPSPRS-3295"/>
    <m/>
    <s v="New Cost Letter - refund repayment"/>
    <m/>
    <s v="SCP"/>
    <s v="Removed"/>
    <m/>
    <m/>
    <m/>
    <m/>
    <m/>
    <m/>
    <m/>
    <m/>
    <s v="M2"/>
    <m/>
    <m/>
    <m/>
    <m/>
    <m/>
    <s v="Walter"/>
    <s v="AZPSPRS-4843"/>
    <s v="In Spec"/>
    <m/>
    <m/>
    <m/>
    <m/>
    <m/>
    <m/>
    <m/>
    <m/>
    <m/>
    <m/>
    <m/>
    <m/>
    <m/>
    <m/>
    <m/>
    <m/>
    <m/>
    <m/>
    <m/>
    <m/>
    <m/>
    <m/>
    <m/>
    <m/>
    <m/>
  </r>
  <r>
    <s v="DL074"/>
    <x v="2"/>
    <m/>
    <x v="0"/>
    <m/>
    <s v="Yes"/>
    <s v="AZPSPRS-1387"/>
    <m/>
    <m/>
    <s v="AZPSPRS-1840"/>
    <m/>
    <s v="Drop Calculation Report"/>
    <s v="DROP report used after calculating the DROP amount. Report can be manually generated and is also generated through a function step. "/>
    <s v="DROP"/>
    <s v="Ver14"/>
    <s v="Tara"/>
    <m/>
    <m/>
    <m/>
    <m/>
    <m/>
    <m/>
    <m/>
    <s v="H2"/>
    <m/>
    <s v="T09"/>
    <m/>
    <s v="T13"/>
    <m/>
    <s v="Jamie"/>
    <s v="AZPSPRS-3994"/>
    <s v="Approved"/>
    <s v="AZPSPRS-4472"/>
    <m/>
    <m/>
    <m/>
    <s v="Closed"/>
    <m/>
    <s v="Ver14"/>
    <s v="AZPSPRS-8315"/>
    <s v="Delivered in Ver14_x000a__x000a_New report resulting from AZPSPRS-1387_x000a__x000a_This is a Document that will be generated as JRXML (Jasper Report)._x000a__x000a_"/>
    <s v="Yes"/>
    <m/>
    <m/>
    <m/>
    <m/>
    <m/>
    <m/>
    <m/>
    <m/>
    <m/>
    <m/>
    <m/>
    <m/>
    <m/>
    <m/>
    <m/>
  </r>
  <r>
    <s v="DL075"/>
    <x v="2"/>
    <m/>
    <x v="0"/>
    <d v="2022-07-28T00:00:00"/>
    <s v="Yes"/>
    <s v="7/28/2022 comment in AZPSPRS-1840"/>
    <m/>
    <m/>
    <s v="AZPSPRS-1840"/>
    <m/>
    <s v="Letter to Alt Payee (CORP Monthly Only)"/>
    <s v="This letter would be emailed or mailed to the AP once the Retired Members Department has informed the Paralegal that final retirement paperwork for a CORP member has been received and is ready to be processed with that month’s pension payroll AND the member has a draft or court certified QDRO on file with CORP that indicates that the AP is to receive a portion of member’s monthly pension.  In addition to the letter, the AP forms would also be emailed or mailed to the AP.  Those forms are: Application for Alternate Payee’s Distribution of Community Property, W4-P (federal tax withholding), A4-P (Arizona tax withholding – only if the AP is an AZ legal resident) and Direct Deposit Authorization for Retired Members Form."/>
    <s v="QDRO"/>
    <s v="Ver28"/>
    <s v="Michelle P"/>
    <m/>
    <m/>
    <m/>
    <m/>
    <m/>
    <m/>
    <m/>
    <s v="H4"/>
    <m/>
    <s v="T11"/>
    <m/>
    <s v="T14"/>
    <m/>
    <s v="Ronniy"/>
    <s v="AZPSPRS-5944"/>
    <s v="Approved"/>
    <s v="AZPSPRS-7252"/>
    <m/>
    <m/>
    <m/>
    <s v="Resolved"/>
    <m/>
    <s v="Ver20"/>
    <s v="AZPSPRS-13819"/>
    <s v="mapped from UAT1 to Ver28._x000a__x000a_Delivered in Ver20"/>
    <m/>
    <m/>
    <s v="No"/>
    <m/>
    <m/>
    <s v="PSPRS à Alt Payee"/>
    <s v="Both"/>
    <m/>
    <m/>
    <m/>
    <s v="QDRO"/>
    <m/>
    <m/>
    <s v="No"/>
    <s v="Depends on communication preference"/>
    <s v="Depends on communication preference"/>
  </r>
  <r>
    <s v="DL076"/>
    <x v="2"/>
    <m/>
    <x v="0"/>
    <d v="2022-07-28T00:00:00"/>
    <s v="Yes"/>
    <s v="7/28/2022 comment in AZPSPRS-1840"/>
    <m/>
    <m/>
    <s v="AZPSPRS-1840"/>
    <m/>
    <s v="Letter to Alt Payee (CORP RDROP Only)"/>
    <s v="This letter would be emailed or mailed to the AP once the Retired Members Department has informed the Paralegal that final retirement paperwork for a CORP member has been received and is ready to be processed with that month’s pension payroll, the member participated in the Reverse Deferred Retirement Option Plan (RDROP) AND the member has a court certified QDRO on file with CORP that indicates that the AP is to receive a portion of member’s RDROP benefit.  In addition to the letter, the AP forms would also be emailed or mailed to the AP.  Those forms are: Application for AP’s Distribution of Community Property and Direct Deposit Authorization for Retired Members Form. *No tax forms are necessary in this scenario because the portion of the RDROP benefit that the CORP would distribute has already been taxed, that is the RDROP non-taxable benefit."/>
    <s v="QDRO"/>
    <s v="Ver28"/>
    <s v="Michelle P"/>
    <m/>
    <m/>
    <m/>
    <m/>
    <m/>
    <m/>
    <m/>
    <s v="H4"/>
    <m/>
    <s v="T11"/>
    <m/>
    <s v="T14"/>
    <m/>
    <s v="Ronniy"/>
    <s v="AZPSPRS-6066"/>
    <s v="Approved"/>
    <s v="AZPSPRS-7257"/>
    <m/>
    <m/>
    <m/>
    <s v="Resolved"/>
    <m/>
    <s v="Ver20"/>
    <s v="AZPSPRS-13755"/>
    <s v="mapped from UAT1 to Ver28._x000a__x000a_Delivered in Ver20"/>
    <m/>
    <m/>
    <s v="No"/>
    <m/>
    <m/>
    <s v="PSPRS à Alt Payee"/>
    <s v="Both"/>
    <m/>
    <m/>
    <m/>
    <s v="QDRO"/>
    <m/>
    <m/>
    <s v="No"/>
    <s v="Depends on communication preference"/>
    <s v="Depends on communication preference"/>
  </r>
  <r>
    <s v="DL077"/>
    <x v="2"/>
    <m/>
    <x v="0"/>
    <d v="2022-07-28T00:00:00"/>
    <s v="Yes"/>
    <s v="7/28/2022 comment in AZPSPRS-1840"/>
    <m/>
    <m/>
    <s v="AZPSPRS-1840"/>
    <m/>
    <s v="Letter to Alt Payee (EORP)"/>
    <s v="This letter would be emailed or mailed to the AP once the Retired Members Department has informed the Paralegal that final retirement paperwork for an EORP member has been received and is ready to be processed with that month’s pension payroll AND the member has a draft or court certified QDRO on file with EORP.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 *There is NO DROP or RDROP for EORP members."/>
    <s v="QDRO"/>
    <s v="Ver28"/>
    <s v="Michelle P"/>
    <m/>
    <m/>
    <m/>
    <m/>
    <m/>
    <m/>
    <m/>
    <s v="H4"/>
    <m/>
    <s v="T11"/>
    <m/>
    <s v="T14"/>
    <m/>
    <s v="Ronniy"/>
    <s v="AZPSPRS-5946"/>
    <s v="Approved"/>
    <s v="AZPSPRS-7256"/>
    <m/>
    <m/>
    <m/>
    <s v="Resolved"/>
    <m/>
    <s v="Ver20"/>
    <s v="AZPSPRS-13818"/>
    <s v="mapped from UAT1 to Ver28._x000a__x000a_Delivered in Ver20"/>
    <m/>
    <m/>
    <s v="No"/>
    <m/>
    <m/>
    <s v="PSPRS à Alt Payee"/>
    <s v="Both"/>
    <m/>
    <m/>
    <m/>
    <s v="QDRO"/>
    <m/>
    <m/>
    <s v="No"/>
    <s v="Depends on communication preference"/>
    <s v="Depends on communication preference"/>
  </r>
  <r>
    <s v="DL078"/>
    <x v="2"/>
    <m/>
    <x v="0"/>
    <d v="2022-07-28T00:00:00"/>
    <s v="Yes"/>
    <s v="7/28/2022 comment in AZPSPRS-1840"/>
    <m/>
    <m/>
    <s v="AZPSPRS-1840"/>
    <m/>
    <s v="Letter to Alt Payee (PSPRS – Monthly Only)"/>
    <s v="This letter would be emailed or mailed to the AP once the Retired Members Department has informed the Paralegal that final retirement paperwork for a PSPRS member has been received and is ready to be processed with that month’s pension payroll AND the member has a draft or court certified QDRO on file with PSPRS that indicates that the AP is to receive a portion of member’s monthly pension.  In addition to the letter, the AP forms would also be emailed or mailed to the AP.  Those forms are: Application for Alternate Payee’s Distribution of Community Property, W4-P (federal tax withholding), A4-P (Arizona tax withholding – only if the AP is an AZ legal resident) and Direct Deposit Authorization for Retired Members Form."/>
    <s v="QDRO"/>
    <s v="Ver28"/>
    <s v="Michelle P"/>
    <m/>
    <m/>
    <m/>
    <m/>
    <m/>
    <m/>
    <m/>
    <s v="H4"/>
    <m/>
    <s v="T11"/>
    <m/>
    <s v="T14"/>
    <m/>
    <s v="Ronniy"/>
    <s v="AZPSPRS-5945"/>
    <s v="Approved"/>
    <s v="AZPSPRS-7255"/>
    <m/>
    <m/>
    <m/>
    <s v="Resolved"/>
    <m/>
    <s v="Ver20"/>
    <s v="AZPSPRS-13751"/>
    <s v="mapped from UAT1 to Ver28._x000a__x000a_Delivered in Ver20"/>
    <m/>
    <m/>
    <s v="No"/>
    <m/>
    <m/>
    <s v="PSPRS à Alt Payee"/>
    <s v="Both"/>
    <m/>
    <m/>
    <m/>
    <s v="QDRO"/>
    <m/>
    <m/>
    <s v="No"/>
    <s v="Depends on communication preference"/>
    <s v="Depends on communication preference"/>
  </r>
  <r>
    <s v="DL079"/>
    <x v="2"/>
    <m/>
    <x v="0"/>
    <d v="2022-07-28T00:00:00"/>
    <s v="Yes"/>
    <s v="7/28/2022 comment in AZPSPRS-1840"/>
    <m/>
    <m/>
    <s v="AZPSPRS-1840"/>
    <m/>
    <s v="Letter to Alt Payee (PSPRS and DROP)"/>
    <s v="This letter would be emailed or mailed to the AP once the Retired Members Department has informed the Paralegal that final retirement paperwork for a PSPRS member has been received and is ready to be processed with that month’s pension payroll, the member participated in the Deferred Retirement Option Plan (DROP) AND the member has a court certified QDRO on file with PSPRS that indicates that the AP is to receive a portion of member’s monthly pension AND DROP benefit.  In addition to the letter, the AP forms would also be emailed or mailed to the AP.  Those forms are: Application for AP’s Distribution of Community Property, W4-P (federal tax withholding), A4-P (Arizona tax withholding – only if the AP is an AZ legal resident) and Direct Deposit Authorization for Retired Members Form."/>
    <s v="QDRO"/>
    <s v="Ver28"/>
    <s v="Michelle P"/>
    <m/>
    <m/>
    <m/>
    <m/>
    <m/>
    <m/>
    <m/>
    <s v="H4"/>
    <m/>
    <s v="T11"/>
    <m/>
    <s v="T14"/>
    <m/>
    <s v="Ronniy"/>
    <s v="AZPSPRS-6064"/>
    <s v="Approved"/>
    <s v="AZPSPRS-7259"/>
    <m/>
    <m/>
    <m/>
    <s v="Resolved"/>
    <m/>
    <s v="Ver21"/>
    <s v="AZPSPRS-14816"/>
    <s v="mapped from UAT1 to Ver28._x000a__x000a_Delivered in Ver21"/>
    <m/>
    <m/>
    <s v="No"/>
    <m/>
    <m/>
    <s v="PSPRS à Alt Payee"/>
    <s v="Both"/>
    <m/>
    <m/>
    <m/>
    <s v="QDRO"/>
    <m/>
    <m/>
    <s v="No"/>
    <s v="Depends on communication preference"/>
    <s v="Depends on communication preference"/>
  </r>
  <r>
    <s v="DL080"/>
    <x v="2"/>
    <m/>
    <x v="0"/>
    <d v="2022-07-28T00:00:00"/>
    <s v="Yes"/>
    <s v="7/28/2022 comment in AZPSPRS-1840"/>
    <m/>
    <m/>
    <s v="AZPSPRS-1840"/>
    <m/>
    <s v="Letter to Alt Payee (PSPRS DROP Only)"/>
    <s v="This letter would be emailed or mailed to the AP once the Retired Members Department has informed the Paralegal that final retirement paperwork for a PSPRS member has been received and is ready to be processed with that month’s pension payroll, the member participated in the Deferred Retirement Option Plan (DROP) AND the member has a court certified QDRO on file with PSPRS that indicates that the AP is to receive a portion of member’s DROP benefit.  In addition to the letter, the AP forms would also be emailed or mailed to the AP.  Those forms are: Application for AP’s Distribution of Community Property and Direct Deposit Authorization for Retired Members Form. *No tax forms are necessary in this scenario because the portion of the DROP benefit that the PSPRS would distribute has already been taxed, that is the DROP non-taxable benefit."/>
    <s v="QDRO"/>
    <s v="Ver28"/>
    <s v="Michelle P"/>
    <m/>
    <m/>
    <m/>
    <m/>
    <m/>
    <m/>
    <m/>
    <s v="H4"/>
    <m/>
    <s v="T11"/>
    <m/>
    <s v="T14"/>
    <m/>
    <s v="Ronniy"/>
    <s v="AZPSPRS-6063"/>
    <s v="Approved"/>
    <s v="AZPSPRS-7260"/>
    <m/>
    <m/>
    <m/>
    <s v="Resolved"/>
    <m/>
    <s v="Ver22"/>
    <s v="AZPSPRS-15228"/>
    <s v="mapped from UAT1 to Ver28._x000a__x000a_Delivered in Ver22"/>
    <m/>
    <m/>
    <s v="No"/>
    <m/>
    <m/>
    <s v="PSPRS à Alt Payee"/>
    <s v="Both"/>
    <m/>
    <m/>
    <m/>
    <s v="QDRO"/>
    <m/>
    <m/>
    <s v="No"/>
    <s v="Depends on communication preference"/>
    <s v="Depends on communication preference"/>
  </r>
  <r>
    <s v="DL081"/>
    <x v="2"/>
    <m/>
    <x v="0"/>
    <d v="2022-07-28T00:00:00"/>
    <s v="Yes"/>
    <s v="7/28/2022 comment in AZPSPRS-1840"/>
    <m/>
    <m/>
    <s v="AZPSPRS-1840"/>
    <m/>
    <s v="Letter to Alt Payee for DRO REFUND (CORP)"/>
    <s v="This letter would be emailed or mailed to the AP once the Non-Retired Members Department has informed the Paralegal that an Application for Separation Refund Benefit has been received from a CORP member and is ready to be processed AND the member has a draft or court certified QDRO on file with CORP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
    <s v="QDRO"/>
    <s v="Ver28"/>
    <s v="Michelle P"/>
    <m/>
    <m/>
    <m/>
    <m/>
    <m/>
    <m/>
    <m/>
    <s v="H4"/>
    <m/>
    <s v="T11"/>
    <m/>
    <s v="T14"/>
    <m/>
    <s v="Ronniy"/>
    <s v="AZPSPRS-5949"/>
    <s v="Approved"/>
    <s v="AZPSPRS-15920"/>
    <m/>
    <m/>
    <m/>
    <s v="Resolved"/>
    <m/>
    <m/>
    <s v="AZPSPRS-16464"/>
    <s v="Ready for Ver26?_x000a__x000a_mapped from UAT1 to Ver28."/>
    <m/>
    <m/>
    <s v="No"/>
    <m/>
    <m/>
    <s v="PSPRS à Alt Payee"/>
    <s v="Both"/>
    <m/>
    <m/>
    <m/>
    <s v="QDRO"/>
    <m/>
    <m/>
    <s v="No"/>
    <s v="Depends on communication preference"/>
    <s v="Depends on communication preference"/>
  </r>
  <r>
    <s v="DL082"/>
    <x v="2"/>
    <m/>
    <x v="0"/>
    <d v="2022-07-28T00:00:00"/>
    <s v="Yes"/>
    <s v="7/28/2022 comment in AZPSPRS-1840"/>
    <m/>
    <m/>
    <s v="AZPSPRS-1840"/>
    <m/>
    <s v="Letter to Alt Payee for DRO REFUND (EORP)"/>
    <s v="This letter would be emailed or mailed to the AP once the Non-Retired Members Department has informed the Paralegal that an Application for Separation Refund Benefit has been received from an EORP member and is ready to be processed AND the member has a draft or court certified QDRO on file with EORP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
    <s v="QDRO"/>
    <s v="Ver28"/>
    <s v="Michelle P"/>
    <m/>
    <m/>
    <m/>
    <m/>
    <m/>
    <m/>
    <m/>
    <s v="H4"/>
    <m/>
    <s v="T11"/>
    <m/>
    <s v="T14"/>
    <m/>
    <s v="Ronniy"/>
    <s v="AZPSPRS-5950"/>
    <s v="Approved"/>
    <s v="AZPSPRS-15919"/>
    <m/>
    <m/>
    <m/>
    <s v="Resolved"/>
    <m/>
    <m/>
    <s v="AZPSPRS-16463"/>
    <s v="Ready for Ver26?_x000a__x000a_mapped from UAT1 to Ver28."/>
    <m/>
    <m/>
    <s v="No"/>
    <m/>
    <m/>
    <s v="PSPRS à Alt Payee"/>
    <s v="Both"/>
    <m/>
    <m/>
    <m/>
    <s v="QDRO"/>
    <m/>
    <m/>
    <s v="No"/>
    <s v="Depends on communication preference"/>
    <s v="Depends on communication preference"/>
  </r>
  <r>
    <s v="DL083"/>
    <x v="2"/>
    <m/>
    <x v="0"/>
    <d v="2022-07-28T00:00:00"/>
    <s v="Yes"/>
    <s v="7/28/2022 comment in AZPSPRS-1840"/>
    <m/>
    <m/>
    <s v="AZPSPRS-1840"/>
    <m/>
    <s v="Letter to Alt Payee for DRO REFUND (PSPRS)"/>
    <s v="This letter would be emailed or mailed to the AP once the Non-Retired Members Department has informed the Paralegal that an Application for Separation Refund Benefit has been received from a PSPRS member and is ready to be processed AND the member has a draft or court certified QDRO on file with PSPRS that indicates that the AP is to receive a portion of member’s refund benefit.  In addition to the letter, the AP forms would also be emailed or mailed to the AP.  Those forms are: Lump Sum Distribution Election Form for Refunds, Authorization to Direct Deposit of a Refund Check and Special Tax Notice Regarding Plan Payments."/>
    <s v="QDRO"/>
    <s v="Ver28"/>
    <s v="Michelle P"/>
    <m/>
    <m/>
    <m/>
    <m/>
    <m/>
    <m/>
    <m/>
    <s v="H4"/>
    <m/>
    <s v="T11"/>
    <m/>
    <s v="T14"/>
    <m/>
    <s v="Ronniy"/>
    <s v="AZPSPRS-5951"/>
    <s v="Approved"/>
    <s v="AZPSPRS-15921"/>
    <m/>
    <m/>
    <m/>
    <s v="Resolved"/>
    <m/>
    <s v="Ver24"/>
    <s v="AZPSPRS-16465"/>
    <s v="Delivered in Ver24_x000a__x000a_mapped from UAT1 to Ver28."/>
    <m/>
    <m/>
    <s v="No"/>
    <m/>
    <m/>
    <s v="PSPRS à Alt Payee"/>
    <s v="Both"/>
    <m/>
    <m/>
    <m/>
    <s v="QDRO"/>
    <m/>
    <m/>
    <s v="No"/>
    <s v="Depends on communication preference"/>
    <s v="Depends on communication preference"/>
  </r>
  <r>
    <s v="DL084"/>
    <x v="2"/>
    <m/>
    <x v="0"/>
    <m/>
    <s v="Yes"/>
    <s v="AZPSPRS-4290"/>
    <m/>
    <m/>
    <s v="AZPSPRS-4290"/>
    <m/>
    <s v="Reverse DROP Schedule"/>
    <s v="Function Step on Estimate application"/>
    <s v="Reverse DROP"/>
    <s v="Ver15"/>
    <s v="Tara"/>
    <m/>
    <m/>
    <m/>
    <m/>
    <m/>
    <m/>
    <m/>
    <s v="H3"/>
    <m/>
    <s v="T11"/>
    <m/>
    <s v="T13"/>
    <m/>
    <s v="Oswaldo"/>
    <s v="AZPSPRS-5443"/>
    <s v="Approved"/>
    <s v="AZPSPRS-5996"/>
    <s v="AZPSPRS-10189"/>
    <m/>
    <m/>
    <s v="Closed"/>
    <m/>
    <s v="Ver15"/>
    <s v="AZPSPRS-9394"/>
    <s v="Delivered in Ver15_x000a__x000a_This is a Document that will be generated as JRXML (Jasper Report)._x000a__x000a_AZPSPRS-10189 - Closed"/>
    <s v="Yes"/>
    <m/>
    <m/>
    <m/>
    <m/>
    <m/>
    <m/>
    <s v="Letter"/>
    <s v="LOB"/>
    <m/>
    <s v="Reverse DROP"/>
    <s v="This is similar to DROP Schedule report that Jamie is working on for H2. 2 templates, one for Tier 1 and one for Tiers 2 &amp; 3 are provided on AZPSPRS-1387. Tara to confirm the final version of the template. _x000a__x000a_Also requires to add a new function step ‘Generate Reverse DROP Schedule’ on Estimate function matrix. _x000a_"/>
    <m/>
    <m/>
    <m/>
    <m/>
  </r>
  <r>
    <s v="DL085"/>
    <x v="2"/>
    <m/>
    <x v="0"/>
    <d v="2022-10-06T00:00:00"/>
    <s v="Yes"/>
    <s v="Per comment in AZPSPRS-6112"/>
    <m/>
    <m/>
    <s v="AZPSPRS-6112_x000a_AZPSPRS-8451"/>
    <m/>
    <s v="Cancer Insurance Email Notification to Employers"/>
    <s v="this is an yearly email generated and sent to all employers who have a CIP Invoice created in V3locity"/>
    <s v="Cancer Insurance"/>
    <s v="Ver29"/>
    <s v="Jennifer"/>
    <m/>
    <m/>
    <m/>
    <m/>
    <m/>
    <m/>
    <m/>
    <s v="N2"/>
    <m/>
    <s v="T15"/>
    <m/>
    <s v="T18"/>
    <m/>
    <s v="Oswaldo"/>
    <s v="AZPSPRS-8451"/>
    <s v="Pending Approval"/>
    <m/>
    <m/>
    <m/>
    <m/>
    <m/>
    <m/>
    <m/>
    <m/>
    <s v="mapped from UAT2 to Ver29._x000a__x000a_Updated print and email preferences (columns AV and AW) per 11/7/2022 comments and attachment in AZPSPRS-1840."/>
    <m/>
    <m/>
    <m/>
    <m/>
    <m/>
    <m/>
    <m/>
    <m/>
    <m/>
    <m/>
    <m/>
    <m/>
    <m/>
    <m/>
    <s v="No"/>
    <s v="NOTICE SENT VIA EMAIL"/>
  </r>
  <r>
    <s v="DL086"/>
    <x v="2"/>
    <m/>
    <x v="0"/>
    <d v="2022-10-10T00:00:00"/>
    <s v="Yes"/>
    <s v="AZPSPRS-6115"/>
    <m/>
    <m/>
    <s v="AZPSPRS-6115"/>
    <m/>
    <s v="CIP Notification to Members"/>
    <s v="generated by ‘Eligibility Expiration Letters Batch’"/>
    <s v="Cancer Insurance"/>
    <s v="Ver15"/>
    <s v="Jennifer"/>
    <m/>
    <m/>
    <m/>
    <m/>
    <m/>
    <m/>
    <m/>
    <s v="N2"/>
    <m/>
    <s v="T14"/>
    <m/>
    <s v="T16"/>
    <m/>
    <s v="Oswaldo"/>
    <s v="AZPSPRS-6859"/>
    <s v="Approved"/>
    <s v="AZPSPRS-8320_x000a_AZPSPRS-11909"/>
    <s v="AZPSPRS-9950"/>
    <m/>
    <m/>
    <s v="Closed"/>
    <m/>
    <s v="Ver15"/>
    <s v="AZPSPRS-9372"/>
    <s v="Delivered in Ver15_x000a__x000a_Updated print and email preferences (columns AV and AW) per 11/7/2022 comments and attachment in AZPSPRS-1840._x000a__x000a_AZPSPRS-9950 - Closed_x000a_AZPSPRS-11909 - Ready Client Test"/>
    <m/>
    <m/>
    <m/>
    <m/>
    <m/>
    <m/>
    <m/>
    <m/>
    <m/>
    <m/>
    <m/>
    <m/>
    <m/>
    <m/>
    <s v="IF MBR HAS NO EMAIL ON FILE MAY NEED TO PRINT AND SEND "/>
    <s v="EXPIRATION NOTICE SENT VIA EMAIL ON FILE "/>
  </r>
  <r>
    <s v="DL087"/>
    <x v="2"/>
    <m/>
    <x v="0"/>
    <d v="2022-10-10T00:00:00"/>
    <s v="Yes"/>
    <s v="AZPSPRS-6115"/>
    <m/>
    <m/>
    <s v="AZPSPRS-6115"/>
    <m/>
    <s v="CIP Extension Expiration Letter"/>
    <s v="generated by ‘Eligibility Expiration Letters Batch’ "/>
    <s v="Cancer Insurance"/>
    <s v="Ver16"/>
    <s v="Jennifer"/>
    <m/>
    <m/>
    <m/>
    <m/>
    <m/>
    <m/>
    <m/>
    <s v="N2"/>
    <m/>
    <s v="T14"/>
    <m/>
    <s v="T16"/>
    <m/>
    <s v="Oswaldo"/>
    <s v="AZPSPRS-6860"/>
    <s v="Approved"/>
    <s v="AZPSPRS-9077_x000a_AZPSPRS-7659_x000a_"/>
    <m/>
    <m/>
    <m/>
    <s v="Closed"/>
    <m/>
    <s v="Ver16_x000a_Ver13_x000a_"/>
    <s v="AZPSPRS-10159_x000a_AZPSPRS-8066_x000a_"/>
    <s v="Delivered in Ver16 (updates)_x000a_Delivered in Ver13_x000a__x000a_Updated print and email preferences (columns AV and AW) per 11/7/2022 comments and attachment in AZPSPRS-1840._x000a__x000a_AZPSPRS-9077 - Closed"/>
    <m/>
    <m/>
    <m/>
    <m/>
    <m/>
    <m/>
    <m/>
    <m/>
    <m/>
    <m/>
    <m/>
    <m/>
    <m/>
    <m/>
    <s v="IF MBR HAS NO EMAIL ON FILE MAY NEED TO PRINT AND SEND "/>
    <s v="IF MBR HAS NO EMAIL ON FILE MAY NEED TO PRINT AND SEND "/>
  </r>
  <r>
    <s v="DL088"/>
    <x v="2"/>
    <m/>
    <x v="1"/>
    <d v="2022-12-07T00:00:00"/>
    <s v="Yes"/>
    <s v="AZPSPRS-6115_x000a_12/6/2022 comments in AZPSPRS-1840 from Damon"/>
    <m/>
    <m/>
    <s v="AZPSPRS-6115"/>
    <m/>
    <s v="CIP Email to Members"/>
    <m/>
    <s v="Cancer Insurance"/>
    <s v="Ver29"/>
    <s v="Jennifer"/>
    <m/>
    <m/>
    <m/>
    <m/>
    <m/>
    <m/>
    <m/>
    <s v="N2"/>
    <m/>
    <s v="TBD"/>
    <m/>
    <s v="T16"/>
    <m/>
    <s v="Oswaldo"/>
    <m/>
    <m/>
    <m/>
    <m/>
    <m/>
    <m/>
    <m/>
    <m/>
    <m/>
    <m/>
    <s v="mapped from UAT2 to Ver29."/>
    <m/>
    <m/>
    <m/>
    <m/>
    <m/>
    <m/>
    <m/>
    <m/>
    <m/>
    <m/>
    <m/>
    <m/>
    <m/>
    <m/>
    <m/>
    <m/>
  </r>
  <r>
    <s v="DL089"/>
    <x v="2"/>
    <m/>
    <x v="1"/>
    <d v="2023-02-24T00:00:00"/>
    <s v="Yes"/>
    <s v="As per 2/17/2023 comment in AZPSPRS-1840"/>
    <m/>
    <m/>
    <m/>
    <m/>
    <s v="Invoice Template"/>
    <s v="Member would remit both the invoice template provided along with their payment. This will assist our Finance/Accounting department with the deposit of the funds and adding of the payment in V3locity."/>
    <s v="SCP"/>
    <s v="Ver19"/>
    <s v="Robert"/>
    <m/>
    <m/>
    <m/>
    <m/>
    <m/>
    <m/>
    <m/>
    <s v="M4"/>
    <m/>
    <s v="T12 "/>
    <m/>
    <s v="T14"/>
    <m/>
    <s v="Walter"/>
    <m/>
    <m/>
    <m/>
    <m/>
    <m/>
    <m/>
    <m/>
    <m/>
    <m/>
    <m/>
    <s v="Seems to be duplicate of F066"/>
    <s v="No"/>
    <m/>
    <m/>
    <m/>
    <m/>
    <m/>
    <m/>
    <m/>
    <m/>
    <m/>
    <m/>
    <m/>
    <m/>
    <m/>
    <m/>
    <m/>
  </r>
  <r>
    <s v="DL090"/>
    <x v="2"/>
    <m/>
    <x v="1"/>
    <d v="2023-03-07T00:00:00"/>
    <s v="Yes"/>
    <s v="Determined required for Track O functionality"/>
    <m/>
    <m/>
    <s v="AZPSPRS-9980"/>
    <m/>
    <s v="Medicare Eligibility 90-day Notification Letter"/>
    <s v="Letter generated by the Medicare Eligibility 90-day Notification batch for all the members identified by the batch."/>
    <s v="Retiree Health Insurance"/>
    <s v="Ver24"/>
    <s v="Mark"/>
    <m/>
    <m/>
    <m/>
    <m/>
    <m/>
    <m/>
    <m/>
    <s v="O3"/>
    <m/>
    <s v="T20"/>
    <m/>
    <s v="T22"/>
    <m/>
    <s v="Alex"/>
    <s v="AZPSPRS-10242"/>
    <s v="Approved"/>
    <s v="AZPSPRS-16809_x000a_AZPSPRS-10377_x000a_AZPSPRS-13065_x000a_"/>
    <m/>
    <m/>
    <m/>
    <s v="Resolved"/>
    <m/>
    <s v="Ver26"/>
    <s v="AZPSPRS-19047"/>
    <s v="Delivered in Ver26_x000a__x000a_AZPSPRS-10377 - Closed_x000a_AZPSPRS-13065 - Closed"/>
    <s v="Yes"/>
    <m/>
    <m/>
    <m/>
    <m/>
    <m/>
    <m/>
    <m/>
    <m/>
    <m/>
    <m/>
    <m/>
    <m/>
    <m/>
    <m/>
    <m/>
  </r>
  <r>
    <s v="DL091"/>
    <x v="2"/>
    <m/>
    <x v="1"/>
    <d v="2023-03-21T00:00:00"/>
    <s v="Yes"/>
    <s v="Determined required for Track O functionality"/>
    <m/>
    <m/>
    <s v="AZSPPRS-9979/AZPSPRS-9959"/>
    <m/>
    <s v="Open Enrollment Reminder Letter"/>
    <s v="Letter generated by Open Enrollment Reminder Batch"/>
    <s v="Retiree Health Insurance"/>
    <s v="Ver24"/>
    <s v="Mark"/>
    <m/>
    <m/>
    <m/>
    <m/>
    <m/>
    <m/>
    <m/>
    <s v="O3"/>
    <m/>
    <s v="T19"/>
    <m/>
    <s v="T21"/>
    <m/>
    <s v="Shirisha"/>
    <s v="AZPSPRS-10247"/>
    <s v="Approved"/>
    <s v="AZPSPRS-10814"/>
    <m/>
    <m/>
    <m/>
    <s v="Resolved"/>
    <m/>
    <s v="Val2"/>
    <s v="Val2"/>
    <s v="Delivered in Val2"/>
    <m/>
    <m/>
    <m/>
    <m/>
    <m/>
    <m/>
    <m/>
    <m/>
    <m/>
    <m/>
    <m/>
    <m/>
    <m/>
    <m/>
    <m/>
    <m/>
  </r>
  <r>
    <s v="DS001"/>
    <x v="3"/>
    <m/>
    <x v="1"/>
    <d v="2022-12-09T00:00:00"/>
    <s v="Yes"/>
    <s v="Previously not tracked in this inventory"/>
    <m/>
    <m/>
    <m/>
    <m/>
    <s v="Approved Cancer Medication"/>
    <s v="Approved Cancer Medication"/>
    <s v="Cancer Insurance Claim"/>
    <s v="Datasheet"/>
    <m/>
    <m/>
    <m/>
    <m/>
    <m/>
    <m/>
    <m/>
    <m/>
    <s v="N3"/>
    <m/>
    <s v="T13"/>
    <m/>
    <s v="T13"/>
    <m/>
    <s v="Christine"/>
    <m/>
    <s v="Approved"/>
    <s v="AZPSPRS-7237"/>
    <m/>
    <m/>
    <m/>
    <m/>
    <m/>
    <m/>
    <m/>
    <m/>
    <m/>
    <m/>
    <m/>
    <m/>
    <m/>
    <m/>
    <m/>
    <m/>
    <m/>
    <m/>
    <m/>
    <m/>
    <m/>
    <m/>
    <m/>
    <m/>
  </r>
  <r>
    <s v="DS002"/>
    <x v="3"/>
    <m/>
    <x v="1"/>
    <d v="2023-02-15T00:00:00"/>
    <s v="Yes"/>
    <s v="Determined required for Track O functionality"/>
    <m/>
    <m/>
    <m/>
    <m/>
    <s v="Insurance Subsidies"/>
    <s v="Insurance Subsidies datasheet"/>
    <s v="Retiree Health Insurance"/>
    <s v="Datasheet"/>
    <s v="Mark"/>
    <m/>
    <m/>
    <m/>
    <m/>
    <m/>
    <m/>
    <m/>
    <s v="O2"/>
    <m/>
    <s v="T17"/>
    <m/>
    <s v="T18"/>
    <m/>
    <m/>
    <m/>
    <m/>
    <m/>
    <m/>
    <m/>
    <m/>
    <m/>
    <m/>
    <m/>
    <m/>
    <m/>
    <m/>
    <m/>
    <m/>
    <m/>
    <m/>
    <m/>
    <m/>
    <m/>
    <m/>
    <m/>
    <m/>
    <m/>
    <m/>
    <m/>
    <m/>
    <m/>
  </r>
  <r>
    <s v="DS003"/>
    <x v="3"/>
    <m/>
    <x v="1"/>
    <d v="2023-03-21T00:00:00"/>
    <s v="Yes"/>
    <s v="Determined required for Track O functionality"/>
    <m/>
    <m/>
    <s v="AZPSPRS-9979"/>
    <m/>
    <s v="Insurance Open Enrollment"/>
    <s v="Datasheet to track the open enrollment period for each employer and retirement systems (ADOA, etc.) administering health plans."/>
    <s v="Retiree Health Insurance"/>
    <s v="Datasheet"/>
    <s v="Mark"/>
    <m/>
    <m/>
    <m/>
    <m/>
    <m/>
    <m/>
    <m/>
    <s v="O3"/>
    <m/>
    <s v="T19"/>
    <m/>
    <s v="T21"/>
    <m/>
    <s v="Shirisha"/>
    <m/>
    <m/>
    <m/>
    <m/>
    <m/>
    <m/>
    <m/>
    <m/>
    <m/>
    <m/>
    <m/>
    <m/>
    <m/>
    <m/>
    <m/>
    <m/>
    <m/>
    <m/>
    <m/>
    <m/>
    <m/>
    <m/>
    <m/>
    <m/>
    <m/>
    <m/>
    <m/>
  </r>
  <r>
    <s v="DS004"/>
    <x v="3"/>
    <m/>
    <x v="1"/>
    <d v="2023-03-28T00:00:00"/>
    <m/>
    <s v="Determined required for Track O functionality"/>
    <s v="Yes"/>
    <s v="Duplicate of DS002"/>
    <m/>
    <m/>
    <s v="Health Subsidy"/>
    <s v="This datasheet will be available at Member entity level and will be used to track the various health insurance subsidy calculations for all the retirees and also stores the ASRS Retirement information for dual retirees. "/>
    <s v="Retiree Health Insurance"/>
    <s v="Removed"/>
    <s v="Mark"/>
    <m/>
    <m/>
    <m/>
    <m/>
    <m/>
    <m/>
    <m/>
    <s v="O3"/>
    <m/>
    <s v="T17"/>
    <m/>
    <s v="T18"/>
    <m/>
    <s v="Oswaldo"/>
    <m/>
    <m/>
    <m/>
    <m/>
    <m/>
    <m/>
    <m/>
    <m/>
    <m/>
    <m/>
    <m/>
    <m/>
    <m/>
    <m/>
    <m/>
    <m/>
    <m/>
    <m/>
    <m/>
    <m/>
    <m/>
    <m/>
    <m/>
    <m/>
    <m/>
    <m/>
    <m/>
  </r>
  <r>
    <s v="DL094"/>
    <x v="2"/>
    <m/>
    <x v="1"/>
    <d v="2023-09-26T00:00:00"/>
    <s v="Yes"/>
    <s v="MSS "/>
    <m/>
    <m/>
    <s v="AZPSPRS-14636"/>
    <m/>
    <s v="Election Confirmation"/>
    <s v="Email sent out in MSS when user completes election wizard"/>
    <s v="MSS"/>
    <s v="Ver25"/>
    <m/>
    <m/>
    <m/>
    <m/>
    <m/>
    <m/>
    <m/>
    <m/>
    <s v="P4"/>
    <m/>
    <s v="T21"/>
    <m/>
    <s v="T22"/>
    <m/>
    <s v="Chandra"/>
    <s v="AZPSPRS-14636"/>
    <s v="Approved"/>
    <s v="AZPSPRS-15170"/>
    <m/>
    <m/>
    <m/>
    <s v="Passed IH"/>
    <m/>
    <m/>
    <s v="AZPSPRS-19053"/>
    <s v="Delivered in Ver26"/>
    <s v="No"/>
    <m/>
    <m/>
    <m/>
    <m/>
    <m/>
    <m/>
    <m/>
    <m/>
    <m/>
    <m/>
    <m/>
    <m/>
    <m/>
    <m/>
    <m/>
  </r>
  <r>
    <s v="F001"/>
    <x v="2"/>
    <s v="Form 9"/>
    <x v="1"/>
    <m/>
    <m/>
    <m/>
    <m/>
    <m/>
    <s v="AZPSPRS-2360"/>
    <m/>
    <s v="Address and name Change Form"/>
    <s v="Member Request"/>
    <s v="World"/>
    <s v="Ver08"/>
    <s v="LaDawn/Tara"/>
    <m/>
    <m/>
    <m/>
    <m/>
    <m/>
    <m/>
    <m/>
    <s v="A2"/>
    <m/>
    <s v="T04"/>
    <m/>
    <s v="T08"/>
    <m/>
    <s v="Kartheek"/>
    <s v="AZPSPRS-2360"/>
    <s v="Conditionally Approved"/>
    <s v="AZPSPRS-2671"/>
    <s v="dl042"/>
    <m/>
    <m/>
    <s v="Closed"/>
    <m/>
    <s v="Ver8"/>
    <s v="AZPSPRS-4522"/>
    <s v="Delivered in Ver8 (initial)_x000a__x000a_AZPSPRS-5505 - Ready Client Test"/>
    <m/>
    <m/>
    <s v="Yes"/>
    <s v="Member Maintenance"/>
    <m/>
    <m/>
    <m/>
    <m/>
    <m/>
    <m/>
    <s v="General"/>
    <m/>
    <s v="ADDRNAMECHNG"/>
    <s v="Yes"/>
    <m/>
    <m/>
  </r>
  <r>
    <s v="F002"/>
    <x v="2"/>
    <s v="Form P22"/>
    <x v="1"/>
    <m/>
    <m/>
    <m/>
    <m/>
    <m/>
    <s v="AZPSPRS-2433_x000a_AZPSPRS-88"/>
    <m/>
    <s v="Application for Membership Waiver"/>
    <s v="Receive Application, Application with signatures (Employer Local Board, and member)"/>
    <s v="Member"/>
    <s v="Val2"/>
    <s v="LaDawn"/>
    <m/>
    <m/>
    <m/>
    <m/>
    <m/>
    <m/>
    <m/>
    <s v="A4"/>
    <m/>
    <s v="T05"/>
    <m/>
    <s v="T10"/>
    <m/>
    <s v="Alex"/>
    <s v="AZPSPRS-2433"/>
    <s v="Approved"/>
    <s v="AZPSPRS-2715"/>
    <m/>
    <m/>
    <m/>
    <s v="Closed"/>
    <m/>
    <s v="Val2"/>
    <s v="AZPSPRS-11982"/>
    <s v="Delivered in Val2"/>
    <m/>
    <m/>
    <s v="No, this should only be sent via self service"/>
    <s v="Document Correspondence "/>
    <m/>
    <s v="Person"/>
    <m/>
    <m/>
    <m/>
    <m/>
    <s v="Membership"/>
    <m/>
    <s v="APPMBRWVR"/>
    <s v="Yes"/>
    <m/>
    <m/>
  </r>
  <r>
    <s v="F003"/>
    <x v="2"/>
    <m/>
    <x v="1"/>
    <m/>
    <m/>
    <m/>
    <m/>
    <m/>
    <s v="AZPSPRS-2254"/>
    <m/>
    <s v="Authorization for Release of Information"/>
    <s v="Member Request"/>
    <s v="World"/>
    <s v="Ver19"/>
    <s v="Tara"/>
    <m/>
    <m/>
    <m/>
    <m/>
    <m/>
    <m/>
    <m/>
    <s v="A4"/>
    <m/>
    <s v="T04"/>
    <m/>
    <s v="T12"/>
    <m/>
    <s v="Walter"/>
    <s v="AZPSPRS-2254"/>
    <s v="Conditionally Approved"/>
    <s v="AZPSPRS-2854"/>
    <m/>
    <m/>
    <m/>
    <s v="Resolved"/>
    <m/>
    <s v="Ver18"/>
    <s v="AZPSPRS-11980"/>
    <s v="Delivered in Ver18"/>
    <m/>
    <m/>
    <s v="Yes"/>
    <s v="Document Correspondence "/>
    <m/>
    <s v="Person"/>
    <m/>
    <m/>
    <m/>
    <m/>
    <s v="General"/>
    <s v="One time authorization for release of information (including themselves) "/>
    <s v="AUTHRLSINFO"/>
    <s v="Yes"/>
    <m/>
    <m/>
  </r>
  <r>
    <s v="F004"/>
    <x v="2"/>
    <m/>
    <x v="0"/>
    <m/>
    <m/>
    <m/>
    <s v="Yes"/>
    <s v="AZPSPRD-2489_x000a__x000a_This is being worked as part of Devorce Decree Determination Letter"/>
    <s v="AZPSPRS-2270"/>
    <m/>
    <s v="Domestics Relations Order"/>
    <s v="Receipt of QDRO"/>
    <s v="Court Order"/>
    <s v="Removed"/>
    <s v="Michelle P"/>
    <m/>
    <m/>
    <m/>
    <m/>
    <m/>
    <m/>
    <m/>
    <s v="A3"/>
    <m/>
    <s v="T05"/>
    <m/>
    <s v="T10"/>
    <m/>
    <s v="Oswaldo"/>
    <s v="AZPSPRS-2270"/>
    <s v="Approved"/>
    <s v="AZPSPRS-2489"/>
    <s v="AZPSPRS-4405"/>
    <m/>
    <m/>
    <s v="Pending Dependency"/>
    <m/>
    <m/>
    <m/>
    <s v="AZPSPRS-4405 - parameter issue"/>
    <m/>
    <m/>
    <s v="No, this should only be sent via self service"/>
    <s v="Court Order Received (QDRO Entry) Process"/>
    <m/>
    <m/>
    <m/>
    <m/>
    <m/>
    <m/>
    <s v="QDRO"/>
    <m/>
    <s v="DOMRELORD"/>
    <s v="Yes"/>
    <m/>
    <m/>
  </r>
  <r>
    <s v="F005"/>
    <x v="2"/>
    <m/>
    <x v="1"/>
    <m/>
    <m/>
    <m/>
    <m/>
    <m/>
    <s v="AZPSPRS-2434"/>
    <m/>
    <s v="New form ALT Payee"/>
    <s v="Receipt of QDRO"/>
    <s v="Court Order"/>
    <s v="Ver19"/>
    <s v="Michelle P"/>
    <m/>
    <m/>
    <m/>
    <m/>
    <m/>
    <m/>
    <m/>
    <s v="A3"/>
    <m/>
    <s v="T05"/>
    <m/>
    <s v="T10"/>
    <m/>
    <s v="Oswaldo"/>
    <s v="AZPSPRS-2434"/>
    <s v="Approved"/>
    <s v="AZPSPRS-2714"/>
    <s v="AZPSPRS-4406"/>
    <m/>
    <m/>
    <s v="Resolved"/>
    <m/>
    <s v="Ver19"/>
    <s v="AZPSPRS-13197"/>
    <s v="Delivered in Ver19_x000a__x000a_AZPSPRS-4406 - Closed"/>
    <m/>
    <m/>
    <s v="Yes, this is tied to the determination letter along with app to alt payee to fill out to start benefit"/>
    <s v="Court Order Received (QDRO Entry) Process"/>
    <m/>
    <s v="Person"/>
    <m/>
    <m/>
    <m/>
    <m/>
    <s v="QDRO"/>
    <s v="APPLICATION FOR ALTERNATE PAYEE’S DISTRIBUTION OF COMMUNITY PROPERTY (QDRO)"/>
    <s v="NEWAP"/>
    <s v="Yes"/>
    <m/>
    <m/>
  </r>
  <r>
    <s v="F006"/>
    <x v="2"/>
    <s v="Form 1"/>
    <x v="1"/>
    <m/>
    <m/>
    <m/>
    <m/>
    <m/>
    <s v="AZPSPRS-2435_x000a_AZPSPRS-88"/>
    <m/>
    <s v="New Membership"/>
    <s v="Receive Application"/>
    <s v="Member"/>
    <s v="Ver29"/>
    <s v="LaDawn"/>
    <m/>
    <m/>
    <m/>
    <m/>
    <m/>
    <m/>
    <m/>
    <s v="A4"/>
    <m/>
    <s v="T21"/>
    <m/>
    <s v="T22"/>
    <m/>
    <s v="Oswaldo"/>
    <s v="AZPSPRS-2435"/>
    <s v="On Hold"/>
    <m/>
    <m/>
    <m/>
    <m/>
    <m/>
    <m/>
    <m/>
    <m/>
    <s v="mapped from UAT2 to Ver29._x000a__x000a_This is on hold. PSPRS decided to have this artifact but wait until the DSS sprints"/>
    <m/>
    <m/>
    <s v="No, this should only be sent via self service"/>
    <s v="New (Health) Enrollment Notification"/>
    <m/>
    <s v="Person"/>
    <m/>
    <m/>
    <m/>
    <m/>
    <s v="Membership"/>
    <m/>
    <s v="NEWMBR"/>
    <s v="Yes"/>
    <m/>
    <m/>
  </r>
  <r>
    <s v="F007"/>
    <x v="2"/>
    <s v="Form 19"/>
    <x v="1"/>
    <m/>
    <m/>
    <m/>
    <m/>
    <m/>
    <s v="AZPSPRS-2437_x000a_AZPSPRS-88"/>
    <m/>
    <s v="Application for Option to contribute During Industrial Leave"/>
    <s v="Receive Application"/>
    <s v="Member"/>
    <s v="Ver18"/>
    <s v="LaDawn"/>
    <m/>
    <m/>
    <m/>
    <m/>
    <m/>
    <m/>
    <m/>
    <s v="M2"/>
    <m/>
    <s v="T05"/>
    <m/>
    <s v="T12"/>
    <m/>
    <s v="Walter"/>
    <s v="AZPSPRS-2437"/>
    <s v="Conditionally Approved"/>
    <s v="AZPSPRS-2767"/>
    <m/>
    <m/>
    <m/>
    <s v="Resolved"/>
    <m/>
    <s v="Ver18"/>
    <s v="AZPSPRS-12878"/>
    <s v="Delivered in Ver18"/>
    <s v="No"/>
    <m/>
    <s v="Yes"/>
    <s v="Document Correspondence "/>
    <m/>
    <s v="Person"/>
    <m/>
    <m/>
    <m/>
    <m/>
    <s v="General"/>
    <m/>
    <s v="APPOPTCNTRIL"/>
    <s v="Yes"/>
    <m/>
    <m/>
  </r>
  <r>
    <s v="F008"/>
    <x v="2"/>
    <s v="Form E20"/>
    <x v="1"/>
    <m/>
    <m/>
    <m/>
    <m/>
    <m/>
    <s v="AZPSPRS-2620"/>
    <m/>
    <s v="Election not to participate in EORP"/>
    <s v="Receive Application"/>
    <s v="Member"/>
    <s v="Val2"/>
    <s v="LaDawn"/>
    <m/>
    <m/>
    <m/>
    <m/>
    <m/>
    <m/>
    <m/>
    <s v="A4"/>
    <m/>
    <s v="T05"/>
    <m/>
    <s v="T10"/>
    <m/>
    <s v="Alex"/>
    <s v="AZPSPRS-2620"/>
    <s v="Approved"/>
    <s v="AZPSPRS-2621"/>
    <m/>
    <m/>
    <m/>
    <s v="Closed"/>
    <m/>
    <s v="Val2"/>
    <s v="AZPSPRS-11979"/>
    <s v="Delivered in Val2"/>
    <m/>
    <m/>
    <s v="No, this should only be sent via self service"/>
    <s v="Document Correspondence "/>
    <m/>
    <s v="Person"/>
    <m/>
    <m/>
    <m/>
    <m/>
    <s v="Membership"/>
    <m/>
    <s v="ELCTNTPEORP"/>
    <s v="Yes"/>
    <m/>
    <m/>
  </r>
  <r>
    <s v="F009"/>
    <x v="2"/>
    <s v="FORM 18"/>
    <x v="1"/>
    <m/>
    <m/>
    <m/>
    <m/>
    <m/>
    <s v="AZPSPRS-3103"/>
    <m/>
    <s v="Application to Purchase Active Military Service"/>
    <s v="Receiving completed application (including supporting documentation)"/>
    <s v="SCP"/>
    <s v="Ver20"/>
    <s v="LaDawn"/>
    <m/>
    <m/>
    <m/>
    <m/>
    <m/>
    <m/>
    <m/>
    <s v="M1"/>
    <m/>
    <s v="T06"/>
    <m/>
    <s v="T10"/>
    <m/>
    <s v="Walter"/>
    <s v="AZPSPRS-3103"/>
    <s v="Approved"/>
    <s v="AZPSPRS-3252"/>
    <m/>
    <m/>
    <m/>
    <s v="Resolved"/>
    <s v="SCP19"/>
    <s v="Ver19"/>
    <s v="AZPSPRS-11977"/>
    <s v="Delivered in Ver19"/>
    <s v="No"/>
    <m/>
    <s v="Yes"/>
    <s v="Service Purchase Processing"/>
    <m/>
    <s v="Person"/>
    <m/>
    <m/>
    <m/>
    <m/>
    <s v="Service Purchase/Transfer"/>
    <m/>
    <s v="APPPRCHAMSRVC"/>
    <s v="Yes"/>
    <m/>
    <m/>
  </r>
  <r>
    <s v="F010"/>
    <x v="2"/>
    <s v="Form 1B"/>
    <x v="1"/>
    <m/>
    <m/>
    <m/>
    <m/>
    <m/>
    <s v="AZPSPRS-3105"/>
    <m/>
    <s v="Application to Calculate Service Refund Repayment "/>
    <s v="Receiving Application"/>
    <s v="SCP"/>
    <s v="Ver20"/>
    <s v="LaDawn"/>
    <m/>
    <m/>
    <m/>
    <m/>
    <m/>
    <m/>
    <m/>
    <s v="M1"/>
    <m/>
    <s v="T06"/>
    <m/>
    <s v="T11"/>
    <m/>
    <s v="Walter"/>
    <s v="AZPSPRS-3105"/>
    <s v="Approved"/>
    <s v="AZPSPRS-3309"/>
    <m/>
    <m/>
    <m/>
    <s v="Resolved"/>
    <s v="SCP20"/>
    <s v="Ver19"/>
    <s v="AZPSPRS-13239"/>
    <s v="Delivered in Ver19"/>
    <s v="No"/>
    <m/>
    <s v="Yes"/>
    <s v="Service Purchase Processing"/>
    <m/>
    <s v="Person"/>
    <m/>
    <m/>
    <m/>
    <m/>
    <s v="Service Purchase/Transfer"/>
    <m/>
    <s v="APPCALCSRVCREFRPMT"/>
    <s v="Yes"/>
    <m/>
    <m/>
  </r>
  <r>
    <s v="F011"/>
    <x v="2"/>
    <s v="Form 2"/>
    <x v="1"/>
    <m/>
    <m/>
    <m/>
    <m/>
    <m/>
    <s v="AZPSPRS-3143"/>
    <m/>
    <s v="Application to Redeem Prior Service "/>
    <s v="Completed Application (sign off by employer)"/>
    <s v="SCP"/>
    <s v="Ver20"/>
    <s v="LaDawn"/>
    <m/>
    <m/>
    <m/>
    <m/>
    <m/>
    <m/>
    <m/>
    <s v="M1"/>
    <m/>
    <s v="T06"/>
    <m/>
    <s v="T10"/>
    <m/>
    <s v="Walter"/>
    <s v="AZPSPRS-3143"/>
    <s v="Approved"/>
    <s v="AZPSPRS-3306"/>
    <m/>
    <m/>
    <m/>
    <s v="Resolved"/>
    <s v="SCP21"/>
    <s v="Ver19"/>
    <s v="AZPSPRS-13238"/>
    <s v="Delivered in Ver19"/>
    <s v="No"/>
    <m/>
    <s v="Yes"/>
    <s v="Service Purchase Processing"/>
    <m/>
    <s v="Person"/>
    <m/>
    <m/>
    <m/>
    <m/>
    <s v="Service Purchase/Transfer"/>
    <m/>
    <s v="APPRDMPRSRVC"/>
    <s v="Yes"/>
    <m/>
    <m/>
  </r>
  <r>
    <s v="F014"/>
    <x v="2"/>
    <m/>
    <x v="1"/>
    <m/>
    <m/>
    <m/>
    <m/>
    <m/>
    <s v="AZPSPRS-1503"/>
    <m/>
    <s v="NEW LETTER Voluntary Term Notification"/>
    <s v="This letter is to notify the employer the Member entering into a PDA_x000a__x000a_This letter is generated when member indicates they want to terminate, once completed, PSPRS will send to employer"/>
    <s v="SCP"/>
    <s v="Ver20"/>
    <s v="LaDawn"/>
    <m/>
    <m/>
    <m/>
    <m/>
    <m/>
    <m/>
    <m/>
    <s v="M4"/>
    <m/>
    <s v="T11"/>
    <m/>
    <s v="T15"/>
    <m/>
    <s v="Walter"/>
    <s v="AZPSPRS-6392"/>
    <s v="Approved"/>
    <s v="AZPSPRS-6458"/>
    <m/>
    <m/>
    <m/>
    <s v="Resolved"/>
    <s v="SCP22"/>
    <s v="Ver18"/>
    <s v="AZPSPRS-11981"/>
    <s v="Delivered in Ver18"/>
    <s v="No"/>
    <m/>
    <s v="No"/>
    <m/>
    <m/>
    <s v="Person"/>
    <s v="Manual"/>
    <s v="Letter"/>
    <s v="LOB"/>
    <m/>
    <s v="Service Purchase/Transfer"/>
    <m/>
    <s v="VOLTRMNOTIF"/>
    <s v="Yes"/>
    <s v="Depends on communication preference"/>
    <s v="Depends on communication preference"/>
  </r>
  <r>
    <s v="F015"/>
    <x v="2"/>
    <m/>
    <x v="0"/>
    <m/>
    <m/>
    <m/>
    <s v="Yes"/>
    <s v="7/8/2022 comment in AZPSPRS-1840:_x000a_remove ID F015 &quot;Voluntary Termination Payoff Agreement&quot;, it is an old version - the new version is the ID DL048_x000a_"/>
    <m/>
    <m/>
    <s v="Voluntary Termination - Payoff Agreement"/>
    <s v="this letter is to notify the employee of PDA payoff_x000a__x000a_Letter is generated once the member asks to receive a PDA payoff agreement"/>
    <s v="SCP"/>
    <s v="Removed"/>
    <s v="LaDawn"/>
    <m/>
    <m/>
    <m/>
    <m/>
    <m/>
    <m/>
    <m/>
    <s v="M4"/>
    <m/>
    <s v="T25"/>
    <m/>
    <m/>
    <m/>
    <m/>
    <m/>
    <m/>
    <m/>
    <m/>
    <m/>
    <m/>
    <m/>
    <m/>
    <m/>
    <m/>
    <m/>
    <m/>
    <m/>
    <s v="No"/>
    <m/>
    <m/>
    <s v="Person"/>
    <s v="Manual"/>
    <s v="Letter"/>
    <s v="LOB and DSS"/>
    <m/>
    <s v="Service Purchase/Transfer"/>
    <m/>
    <s v="VOLTRMPAYAGR"/>
    <s v="Yes"/>
    <s v="Depends on communication preference"/>
    <s v="Depends on communication preference"/>
  </r>
  <r>
    <s v="F016"/>
    <x v="2"/>
    <m/>
    <x v="1"/>
    <m/>
    <m/>
    <m/>
    <m/>
    <m/>
    <s v="AZPSPRS-3974"/>
    <m/>
    <s v="Refunds/Rollover Letter"/>
    <m/>
    <s v="Pension"/>
    <s v="Ver20"/>
    <s v="LaDawn"/>
    <m/>
    <m/>
    <m/>
    <m/>
    <m/>
    <m/>
    <s v="Yes"/>
    <s v="G3"/>
    <m/>
    <s v="T08"/>
    <m/>
    <s v="T10"/>
    <m/>
    <s v="Oswaldo"/>
    <s v="AZPSPRS-3974"/>
    <s v="Approved"/>
    <s v="AZPSPRS-3653"/>
    <m/>
    <m/>
    <m/>
    <s v="Resolved"/>
    <m/>
    <s v="Ver18"/>
    <s v="AZPSPRS-12879"/>
    <s v="Delivered in Ver18"/>
    <m/>
    <m/>
    <s v="No"/>
    <m/>
    <s v="Refund and Rollover Letter"/>
    <s v="Person"/>
    <m/>
    <s v="Letter"/>
    <s v="LOB"/>
    <s v="No"/>
    <s v=" Refunds"/>
    <m/>
    <s v="RRLTR"/>
    <s v="Yes"/>
    <s v="Depends on communication preference"/>
    <s v="Depends on communication preference"/>
  </r>
  <r>
    <s v="F017"/>
    <x v="2"/>
    <m/>
    <x v="1"/>
    <m/>
    <m/>
    <m/>
    <m/>
    <m/>
    <s v="AZPSPRS-1503"/>
    <m/>
    <s v="LETTER-RETURN FROM SUSPENSION LETTER"/>
    <s v="This letter is for the employer when the member returns from leave without pay during PDA_x000a__x000a_this letter is generated when PSPRS becomes aware that a member has returned from LWOP,  (military leave etc.)"/>
    <s v="SCP"/>
    <s v="Val2"/>
    <s v="LaDawn"/>
    <m/>
    <m/>
    <m/>
    <m/>
    <m/>
    <m/>
    <m/>
    <s v="M4"/>
    <m/>
    <s v="T10"/>
    <m/>
    <s v="T12"/>
    <m/>
    <s v="Walter"/>
    <s v="AZPSPRS-5174"/>
    <s v="Approved"/>
    <s v="AZPSPRS-7446"/>
    <m/>
    <m/>
    <m/>
    <s v="Closed"/>
    <s v="SCP23"/>
    <s v="Val2"/>
    <s v="AZPSPRS-11973"/>
    <s v="Delivered in Val2"/>
    <s v="No"/>
    <m/>
    <s v="No"/>
    <m/>
    <m/>
    <s v="Person"/>
    <s v="Manual"/>
    <s v="Letter"/>
    <s v="LOB"/>
    <m/>
    <s v="Service Purchase/Transfer"/>
    <m/>
    <s v="RETSUSPLTR"/>
    <s v="Yes"/>
    <s v="Depends on communication preference"/>
    <s v="Depends on communication preference"/>
  </r>
  <r>
    <s v="F018"/>
    <x v="2"/>
    <s v="Form 13 Refund"/>
    <x v="1"/>
    <m/>
    <m/>
    <m/>
    <m/>
    <m/>
    <s v="AZPSPRS-4505"/>
    <m/>
    <s v="Direct Deposit Authorization for Refunding Members (this is subsequent to refund process)"/>
    <s v="refund (form 6)"/>
    <s v="Refund"/>
    <s v="Ver10"/>
    <s v="LaDawn"/>
    <m/>
    <m/>
    <m/>
    <m/>
    <m/>
    <m/>
    <m/>
    <s v="G3"/>
    <m/>
    <s v="T08"/>
    <m/>
    <s v="T10"/>
    <m/>
    <s v="Shirisha "/>
    <s v="AZPSPRS-4505"/>
    <s v="Approved"/>
    <s v="AZPSPRS-4688"/>
    <s v="AZPSPRS-12201"/>
    <m/>
    <m/>
    <s v="Closed"/>
    <m/>
    <s v="Ver10"/>
    <s v="AZPSPRS-6000"/>
    <s v="Delivered in Ver10 (initial)_x000a__x000a_AZPSPRS-12201 - Ready Client Test"/>
    <m/>
    <m/>
    <s v="Yes"/>
    <s v="Refund Application Process"/>
    <m/>
    <s v="Person"/>
    <m/>
    <m/>
    <m/>
    <m/>
    <s v=" Refunds"/>
    <m/>
    <s v="DDAUTHRFMBR"/>
    <s v="Yes"/>
    <m/>
    <m/>
  </r>
  <r>
    <s v="F019"/>
    <x v="2"/>
    <m/>
    <x v="1"/>
    <m/>
    <m/>
    <m/>
    <m/>
    <m/>
    <s v="AZPSPRS-1503"/>
    <m/>
    <s v="New EORPEstimate and Normal Cover Letter"/>
    <s v="This letter is generated when retirement packet or estimate is complete and approved._x000a__x000a_New normal will trigger workflow when returned, Estimate will not (conditional letter)_x000a_"/>
    <s v="Pension"/>
    <s v="Ver21"/>
    <s v="Tara"/>
    <m/>
    <m/>
    <m/>
    <m/>
    <m/>
    <m/>
    <m/>
    <s v="G4"/>
    <m/>
    <s v="T11"/>
    <m/>
    <s v="T15"/>
    <m/>
    <s v="Alex"/>
    <s v="AZPSPRS-6965"/>
    <s v="Approved"/>
    <s v="AZPSPRS-13800"/>
    <m/>
    <m/>
    <m/>
    <s v="Resolved"/>
    <m/>
    <s v="Ver21"/>
    <s v="AZPSPRS-14815"/>
    <s v="Delivered in Ver21"/>
    <s v="No"/>
    <m/>
    <s v="No"/>
    <m/>
    <m/>
    <s v="Person"/>
    <s v="Automated"/>
    <s v="Letter"/>
    <s v="LOB and DSS"/>
    <s v="Yes"/>
    <s v="Retirement"/>
    <m/>
    <s v="ESTNRMCLTR"/>
    <s v="If Normal yes, if estimate, no"/>
    <s v="Depends on communication preference"/>
    <s v="Depends on communication preference"/>
  </r>
  <r>
    <s v="F020"/>
    <x v="2"/>
    <s v="Form U2"/>
    <x v="1"/>
    <m/>
    <m/>
    <m/>
    <m/>
    <m/>
    <s v="AZPSPRS-3107"/>
    <m/>
    <s v="Application to Redeem Service Credits Between Arizona Retirement Plans (Corrections)_x000a__x000a_Application to Transfer Service Credits Between Municipal Retirement Systems and Special Retirement Plans"/>
    <s v="Completed Application "/>
    <s v="SCP"/>
    <s v="Ver10"/>
    <s v="LaDawn"/>
    <m/>
    <m/>
    <m/>
    <m/>
    <m/>
    <m/>
    <m/>
    <s v="M1"/>
    <m/>
    <s v="T06"/>
    <m/>
    <s v="T10"/>
    <m/>
    <s v="Walter"/>
    <s v="AZPSPRS-3107"/>
    <s v="Approved"/>
    <s v="AZPSPRS-3251"/>
    <s v="AZPSPRS-5482_x000a_AZPSPRS-6521"/>
    <m/>
    <m/>
    <s v="Closed"/>
    <s v="SCP24"/>
    <s v="Ver10"/>
    <s v="AZPSPRS-6001"/>
    <s v="Delivered in Ver10 (initial)_x000a__x000a_AZPSPRS-5482 - Clarification Required_x000a_AZPSPRS-6521 - Passed IH"/>
    <s v="No"/>
    <m/>
    <s v="Yes"/>
    <s v="Service Purchase Processing"/>
    <m/>
    <s v="Person"/>
    <m/>
    <m/>
    <m/>
    <m/>
    <s v="Service Purchase/Transfer"/>
    <m/>
    <s v="APPRDMSCAZRETPLNS"/>
    <s v="Yes"/>
    <m/>
    <m/>
  </r>
  <r>
    <s v="F021"/>
    <x v="2"/>
    <m/>
    <x v="1"/>
    <m/>
    <m/>
    <m/>
    <m/>
    <m/>
    <s v="AZPSPRS-2960"/>
    <m/>
    <s v="Pre Joinder Merged Form"/>
    <s v="Application to Redeem Time with an Arizona Corrections Officer / or Arizona Public Saftey Employer Prior to Joinder Date.  Completed Application (sign off by employer)"/>
    <s v="SCP"/>
    <s v="Ver19"/>
    <s v="LaDawn"/>
    <m/>
    <m/>
    <m/>
    <m/>
    <m/>
    <m/>
    <m/>
    <s v="M1"/>
    <m/>
    <s v="T06"/>
    <m/>
    <s v="T11"/>
    <m/>
    <s v="Shirisha "/>
    <s v="AZPSPRS-2960"/>
    <s v="Approved"/>
    <s v="AZPSPRS-3223"/>
    <m/>
    <m/>
    <m/>
    <s v="Resolved"/>
    <s v="SCP25"/>
    <s v="Ver19"/>
    <s v="AZPSPRS-13193"/>
    <s v="Delivered in Ver19"/>
    <s v="No"/>
    <m/>
    <s v="Yes"/>
    <s v="Service Purchase Processing"/>
    <m/>
    <s v="Person"/>
    <m/>
    <m/>
    <m/>
    <m/>
    <s v="Service Purchase/Transfer"/>
    <m/>
    <s v="PJNDRMRG"/>
    <s v="Yes"/>
    <m/>
    <m/>
  </r>
  <r>
    <s v="F022"/>
    <x v="2"/>
    <s v="Form P2A"/>
    <x v="1"/>
    <m/>
    <m/>
    <m/>
    <m/>
    <m/>
    <s v="AZPSPRS-2958"/>
    <m/>
    <s v="Affidavit to Redeem Prior Rural Metro/Contract Service"/>
    <s v="Completed Application "/>
    <s v="SCP"/>
    <s v="Val2"/>
    <s v="LaDawn"/>
    <m/>
    <m/>
    <m/>
    <m/>
    <m/>
    <m/>
    <m/>
    <s v="M1"/>
    <m/>
    <s v="T06"/>
    <m/>
    <s v="T11"/>
    <m/>
    <s v="Ronniy"/>
    <s v="AZPSPRS-2958"/>
    <s v="Approved"/>
    <s v="AZPSPRS-3246"/>
    <m/>
    <m/>
    <m/>
    <s v="Closed"/>
    <s v="SCP26"/>
    <s v="Val2"/>
    <s v="AZPSPRS-12261"/>
    <s v="Delivered in Val2"/>
    <s v="No"/>
    <m/>
    <s v="Yes"/>
    <s v="Service Purchase Processing"/>
    <m/>
    <s v="Person"/>
    <m/>
    <m/>
    <m/>
    <m/>
    <s v="Service Purchase/Transfer"/>
    <m/>
    <s v="AFDVTRDMCNTRSRVC"/>
    <s v="Yes"/>
    <m/>
    <m/>
  </r>
  <r>
    <s v="F023"/>
    <x v="2"/>
    <s v="Form Deferred Annuity"/>
    <x v="1"/>
    <m/>
    <m/>
    <m/>
    <m/>
    <m/>
    <s v="AZPSPRS-84"/>
    <m/>
    <s v="Application for Deferred Annuity"/>
    <s v="Retirement Request"/>
    <s v="Deferred Annuity"/>
    <s v="Ver25"/>
    <s v="Tara"/>
    <m/>
    <m/>
    <m/>
    <m/>
    <m/>
    <m/>
    <m/>
    <s v="I1"/>
    <m/>
    <s v="T13"/>
    <m/>
    <s v="T15"/>
    <m/>
    <s v="Ronniy"/>
    <s v="AZPSPRS-6232"/>
    <s v="Approved"/>
    <s v="AZPSPRS-14780"/>
    <m/>
    <m/>
    <m/>
    <s v="Resolved"/>
    <m/>
    <s v="Ver24"/>
    <s v="AZPSPRS-16462"/>
    <s v="Delivered in Ver24"/>
    <s v="No"/>
    <m/>
    <s v="Yes"/>
    <s v="Retirement Application Process"/>
    <m/>
    <s v="Person"/>
    <m/>
    <m/>
    <m/>
    <m/>
    <s v="Retirement"/>
    <m/>
    <s v="APPDEFANNTY"/>
    <s v="Yes"/>
    <m/>
    <m/>
  </r>
  <r>
    <s v="F024"/>
    <x v="2"/>
    <m/>
    <x v="1"/>
    <m/>
    <m/>
    <m/>
    <m/>
    <m/>
    <s v="AZPSPRS-2007"/>
    <m/>
    <s v="Normal Retirement Calculation Form (PSPRS)"/>
    <s v="Retirement Request"/>
    <s v="Retirement"/>
    <s v="Ver26"/>
    <s v="Tara"/>
    <m/>
    <m/>
    <m/>
    <m/>
    <m/>
    <m/>
    <m/>
    <s v="H1"/>
    <m/>
    <s v="T10"/>
    <m/>
    <s v="T15"/>
    <m/>
    <s v="Ronniy"/>
    <s v="AZPSPRS-2007_x000a_AZPSPRS-18420"/>
    <s v="Approved"/>
    <s v="AZPSPRS-18477"/>
    <m/>
    <m/>
    <m/>
    <s v="Ready Internal Test"/>
    <m/>
    <m/>
    <m/>
    <s v="Mapped from Val3 to Ver26."/>
    <s v="No"/>
    <m/>
    <s v="Yes"/>
    <s v="Retirement Application Process"/>
    <m/>
    <s v="Person"/>
    <m/>
    <m/>
    <m/>
    <m/>
    <s v="Retirement"/>
    <m/>
    <s v="NRMRTCALCPSPRS"/>
    <s v="Yes"/>
    <m/>
    <m/>
  </r>
  <r>
    <s v="F025"/>
    <x v="2"/>
    <m/>
    <x v="1"/>
    <m/>
    <m/>
    <m/>
    <m/>
    <m/>
    <s v="AZPSPRS-2007"/>
    <m/>
    <s v="Normal Retirement Calculation Form (CORP)"/>
    <s v="Retirement Request"/>
    <s v="Retirement"/>
    <s v="Ver26"/>
    <s v="Tara"/>
    <m/>
    <m/>
    <m/>
    <m/>
    <m/>
    <m/>
    <m/>
    <s v="H1"/>
    <m/>
    <s v="T10"/>
    <m/>
    <s v="T15"/>
    <m/>
    <s v="Ronniy"/>
    <s v="AZPSPRS-2007"/>
    <s v="Approved"/>
    <s v="AZPSPRS-18479"/>
    <m/>
    <m/>
    <m/>
    <s v="Ready Internal Test"/>
    <m/>
    <m/>
    <m/>
    <s v="Mapped from Val3 to Ver26."/>
    <s v="No"/>
    <m/>
    <s v="Yes"/>
    <s v="Retirement Application Process"/>
    <m/>
    <s v="Person"/>
    <m/>
    <m/>
    <m/>
    <m/>
    <s v="Retirement"/>
    <m/>
    <s v="NRMRTCALCCORP"/>
    <s v="Yes"/>
    <m/>
    <m/>
  </r>
  <r>
    <s v="F026"/>
    <x v="2"/>
    <m/>
    <x v="0"/>
    <m/>
    <m/>
    <m/>
    <s v="Yes"/>
    <s v="PSPRS will not need Velocity to generate this form"/>
    <m/>
    <m/>
    <s v="Verification of Termination Form"/>
    <s v="Retirement Request"/>
    <s v="Member"/>
    <s v="Removed"/>
    <s v="Tara"/>
    <m/>
    <m/>
    <m/>
    <m/>
    <m/>
    <m/>
    <m/>
    <s v="H1"/>
    <m/>
    <s v="T10"/>
    <m/>
    <m/>
    <m/>
    <m/>
    <m/>
    <m/>
    <m/>
    <m/>
    <m/>
    <m/>
    <m/>
    <m/>
    <m/>
    <m/>
    <m/>
    <m/>
    <m/>
    <s v="Yes"/>
    <s v="Retirement Application Process"/>
    <m/>
    <m/>
    <m/>
    <m/>
    <m/>
    <m/>
    <s v="Retirement"/>
    <m/>
    <m/>
    <s v="Yes"/>
    <m/>
    <m/>
  </r>
  <r>
    <s v="F028"/>
    <x v="2"/>
    <m/>
    <x v="1"/>
    <m/>
    <m/>
    <m/>
    <m/>
    <m/>
    <s v="AZPSPRS-1503"/>
    <m/>
    <s v="LETTER-CONTINUATION LETTER-FROM MEMBER"/>
    <s v="This letter is for the member to notify PSPRS that they have went to a new employer. This is generated when the member call PSPRS to inform they went to new employer"/>
    <s v="SCP"/>
    <s v="Ver22"/>
    <s v="LaDawn"/>
    <m/>
    <m/>
    <m/>
    <m/>
    <m/>
    <m/>
    <m/>
    <s v="M4"/>
    <m/>
    <s v="T11"/>
    <m/>
    <s v="T14"/>
    <m/>
    <s v="Walter"/>
    <s v="AZPSPRS-6461"/>
    <s v="Approved"/>
    <s v="AZPSPRS-7447"/>
    <m/>
    <m/>
    <m/>
    <s v="Resolved"/>
    <s v="SCP27"/>
    <s v="Ver24"/>
    <s v="AZPSPRS-16457"/>
    <s v="Delivered in Ver24_x000a__x000a_Failed test - Ver20_x000a__x000a_Dependent on AZPSPRS-13353 - In Development"/>
    <s v="No"/>
    <m/>
    <s v="No"/>
    <m/>
    <m/>
    <s v="Person"/>
    <s v="Manual"/>
    <s v="Letter"/>
    <s v="LOB and DSS"/>
    <m/>
    <s v="Service Purchase/Transfer"/>
    <m/>
    <s v="CONTLTRMBR"/>
    <s v="Yes"/>
    <s v="Depends on communication preference"/>
    <s v="Depends on communication preference"/>
  </r>
  <r>
    <s v="F029"/>
    <x v="2"/>
    <s v="Form OSS"/>
    <x v="1"/>
    <m/>
    <m/>
    <m/>
    <m/>
    <m/>
    <s v="AZPSPRS-2959"/>
    <m/>
    <s v="Out of State Service Affidavit (including federal service)"/>
    <s v="Completed Application (sign off by employer)"/>
    <s v="SCP"/>
    <s v="Ver21"/>
    <s v="LaDawn"/>
    <m/>
    <m/>
    <m/>
    <m/>
    <m/>
    <m/>
    <m/>
    <s v="M1"/>
    <m/>
    <s v="T06"/>
    <m/>
    <s v="T07"/>
    <m/>
    <s v="Ethan"/>
    <s v="AZPSPRS-2959"/>
    <s v="Approved"/>
    <s v="AZPSPRS-3247"/>
    <m/>
    <m/>
    <m/>
    <s v="Resolved"/>
    <s v="SCP28"/>
    <s v="Ver22"/>
    <s v="AZPSPRS-14663"/>
    <s v="Delivered in Ver22_x000a__x000a_Failed in VerDev - Ver21_x000a__x000a_Dependent on AZPSPRS-8034"/>
    <s v="No"/>
    <m/>
    <s v="Yes"/>
    <s v="Service Purchase Processing"/>
    <m/>
    <m/>
    <m/>
    <m/>
    <m/>
    <m/>
    <s v="Service Purchase/Transfer"/>
    <m/>
    <s v="OSSRVCAFDVT"/>
    <s v="Yes"/>
    <m/>
    <m/>
  </r>
  <r>
    <s v="F030"/>
    <x v="2"/>
    <m/>
    <x v="1"/>
    <d v="2023-02-03T00:00:00"/>
    <m/>
    <m/>
    <s v="Yes"/>
    <s v="Based on 1/30/2023 comment in AZPSPRS-1840 "/>
    <m/>
    <m/>
    <s v="New Enrollment Notification"/>
    <s v="New Enrollment Completion"/>
    <s v="Insurance/Enrollment"/>
    <s v="Removed"/>
    <s v="Tara"/>
    <m/>
    <m/>
    <m/>
    <m/>
    <m/>
    <m/>
    <m/>
    <s v="O1"/>
    <m/>
    <s v="T15"/>
    <m/>
    <s v="T17"/>
    <m/>
    <s v="Oswaldo"/>
    <m/>
    <m/>
    <m/>
    <m/>
    <m/>
    <m/>
    <m/>
    <m/>
    <m/>
    <m/>
    <m/>
    <m/>
    <m/>
    <s v="Action Item - Where did this come from_x000a__x000a_DID VITECH ADD THIS? PSPRS IS UNAWARE OF THIS FORM"/>
    <s v="New (Health) Enrollment Notification"/>
    <m/>
    <s v="Person"/>
    <m/>
    <m/>
    <m/>
    <m/>
    <s v="Membership"/>
    <m/>
    <s v="NEWENRLNOTIF"/>
    <s v="Yes"/>
    <m/>
    <m/>
  </r>
  <r>
    <s v="F031"/>
    <x v="2"/>
    <s v="FORM C4"/>
    <x v="1"/>
    <m/>
    <m/>
    <m/>
    <m/>
    <m/>
    <s v="AZPSPRS-4188"/>
    <m/>
    <s v="Application for Normal Retirement and Reverse DROP (CORP)"/>
    <s v="Retirement Request"/>
    <s v="Retirement"/>
    <s v="Ver10"/>
    <s v="Tara"/>
    <m/>
    <m/>
    <m/>
    <m/>
    <m/>
    <m/>
    <m/>
    <s v="H2"/>
    <m/>
    <s v="T09"/>
    <m/>
    <s v="T11"/>
    <m/>
    <s v="Chandra"/>
    <s v="AZPSPRS-4188"/>
    <s v="Approved"/>
    <s v="AZPSPRS-4396"/>
    <m/>
    <m/>
    <m/>
    <s v="Closed"/>
    <m/>
    <s v="Ver10"/>
    <s v="AZPSPRS-6002"/>
    <s v="Delivered in Ver10 (initial)"/>
    <s v="No"/>
    <m/>
    <s v="Yes"/>
    <s v="Retirement Application Process"/>
    <m/>
    <s v="Person"/>
    <m/>
    <m/>
    <m/>
    <m/>
    <s v="Retirement"/>
    <m/>
    <s v="APPRETRVDRPCORP"/>
    <s v="Yes"/>
    <m/>
    <m/>
  </r>
  <r>
    <s v="F032"/>
    <x v="2"/>
    <s v="Form P4"/>
    <x v="1"/>
    <m/>
    <m/>
    <m/>
    <m/>
    <m/>
    <s v="AZPSPRS-4187"/>
    <m/>
    <s v="Application for Normal Retirement and DROP (PSPRS)"/>
    <s v="Retirement Request"/>
    <s v="Retirement"/>
    <s v="Ver11"/>
    <s v="Tara"/>
    <m/>
    <m/>
    <m/>
    <m/>
    <m/>
    <m/>
    <m/>
    <s v="H2"/>
    <m/>
    <s v="T09"/>
    <m/>
    <s v="T11"/>
    <m/>
    <s v="Chandra"/>
    <s v="AZPSPRS-4187"/>
    <s v="Approved"/>
    <s v="AZPSPRS-4268"/>
    <m/>
    <m/>
    <m/>
    <s v="Closed"/>
    <m/>
    <s v="Ver11"/>
    <s v="AZPSPRS-6438"/>
    <s v="Delivered in Ver11"/>
    <s v="No"/>
    <m/>
    <s v="Yes"/>
    <s v="Retirement Application Process"/>
    <m/>
    <s v="Person"/>
    <m/>
    <m/>
    <m/>
    <m/>
    <s v="Retirement"/>
    <m/>
    <s v="APPRETRVDRPPSPRS"/>
    <s v="Yes"/>
    <m/>
    <m/>
  </r>
  <r>
    <s v="F033"/>
    <x v="2"/>
    <s v="Memorandum of Understanding"/>
    <x v="1"/>
    <m/>
    <m/>
    <m/>
    <m/>
    <m/>
    <s v="AZPSPRS-82"/>
    <m/>
    <s v="Memorandum of Understanding"/>
    <s v="Retirement Request"/>
    <s v="Enter DROP"/>
    <s v="Ver21"/>
    <s v="Tara"/>
    <m/>
    <m/>
    <m/>
    <m/>
    <m/>
    <m/>
    <m/>
    <s v="H2, H3"/>
    <m/>
    <s v="T10"/>
    <m/>
    <s v="T15"/>
    <m/>
    <s v="Ronniy"/>
    <s v="AZPSPRS-4870"/>
    <s v="Approved"/>
    <s v="AZPSPRS-12977"/>
    <m/>
    <m/>
    <m/>
    <s v="Resolved"/>
    <m/>
    <s v="Ver21"/>
    <s v="AZPSPRS-13657"/>
    <s v="Delivered in Ver21"/>
    <s v="No"/>
    <m/>
    <s v="Yes"/>
    <s v="DROP Entry Application Process"/>
    <m/>
    <s v="Person"/>
    <m/>
    <m/>
    <m/>
    <m/>
    <s v="Retirement"/>
    <m/>
    <s v="MEMUNDST"/>
    <s v="Yes"/>
    <m/>
    <m/>
  </r>
  <r>
    <s v="F034"/>
    <x v="2"/>
    <s v="FORM 13 Retired "/>
    <x v="1"/>
    <m/>
    <m/>
    <m/>
    <m/>
    <m/>
    <s v="AZPSPRS-3889"/>
    <m/>
    <s v="Direct Deposit Authorization for Retired Members"/>
    <s v="Member Request (one off or in retirement packet)"/>
    <s v="Pension"/>
    <s v="Ver21"/>
    <s v="Tara"/>
    <m/>
    <m/>
    <m/>
    <m/>
    <m/>
    <m/>
    <m/>
    <s v="H1"/>
    <m/>
    <s v="T09"/>
    <m/>
    <s v="T13"/>
    <m/>
    <s v="Ronniy"/>
    <s v="AZPSPRS-3889"/>
    <s v="Approved"/>
    <s v="AZPSPRS-5369"/>
    <m/>
    <m/>
    <m/>
    <s v="Resolved"/>
    <m/>
    <s v="Ver18"/>
    <s v="AZPSPRS-11984"/>
    <s v="Delivered in Ver18"/>
    <s v="No"/>
    <m/>
    <s v="Yes"/>
    <s v="Document Correspondence "/>
    <m/>
    <s v="Person"/>
    <m/>
    <m/>
    <m/>
    <m/>
    <s v="Retirement"/>
    <m/>
    <s v="DDAUTHRTMBR"/>
    <s v="Yes"/>
    <m/>
    <m/>
  </r>
  <r>
    <s v="F035"/>
    <x v="2"/>
    <m/>
    <x v="1"/>
    <m/>
    <m/>
    <m/>
    <m/>
    <m/>
    <s v="AZPSPRS-86_x000a_"/>
    <m/>
    <s v="ER-SUB - Employer Request for Subsidy_21"/>
    <s v="Employer Request"/>
    <s v="Health Insurance Subsidy &amp; Cancer"/>
    <s v="Ver29"/>
    <s v="Jennifer"/>
    <m/>
    <m/>
    <m/>
    <m/>
    <m/>
    <m/>
    <m/>
    <s v="O2"/>
    <m/>
    <s v="T16"/>
    <m/>
    <s v="T18"/>
    <m/>
    <s v="Shirisha"/>
    <s v="AZPSPRS-12709"/>
    <s v="Approved"/>
    <s v="AZPSPRS-13618"/>
    <m/>
    <m/>
    <m/>
    <s v="Resolved"/>
    <m/>
    <s v="Ver20"/>
    <s v="AZPSPRS-13816"/>
    <s v="mapped from UAT2 to Ver29._x000a__x000a_Delivered in Ver20_x000a__x000a_Updated print and email preferences (columns AV and AW) per 11/7/2022 comments and attachment in AZPSPRS-1840."/>
    <m/>
    <m/>
    <s v="No, this will not be generated out of system"/>
    <s v="TBD"/>
    <m/>
    <s v="Person (POSSIBLY BOTH DEP ON HOW THE PROCESS WILL CHANGE)"/>
    <m/>
    <m/>
    <m/>
    <m/>
    <s v="Health Insurance Subsidy"/>
    <m/>
    <s v="EMPREQSUBS"/>
    <s v="Yes"/>
    <s v="N/A"/>
    <s v="N/A"/>
  </r>
  <r>
    <s v="F036"/>
    <x v="2"/>
    <m/>
    <x v="1"/>
    <m/>
    <m/>
    <m/>
    <m/>
    <m/>
    <s v="AZPSPRS-86"/>
    <m/>
    <s v="NEW Cancer Enrollment Form Annual and New Hire (002)"/>
    <s v="Employer Request"/>
    <s v="Health Insurance Subsidy &amp; Cancer"/>
    <s v="Ver18"/>
    <s v="Jennifer"/>
    <m/>
    <m/>
    <m/>
    <m/>
    <m/>
    <m/>
    <m/>
    <s v="N1"/>
    <m/>
    <s v="T14"/>
    <m/>
    <s v="T19"/>
    <m/>
    <s v="Kartheek"/>
    <s v="AZPSPRS-8061"/>
    <s v="Approved"/>
    <s v="AZPSPRS-10979"/>
    <s v="AZPSPRS-12209"/>
    <m/>
    <m/>
    <s v="Resolved"/>
    <m/>
    <s v="Ver18"/>
    <s v="AZPSPRS-12116"/>
    <s v="Delivered in Ver18_x000a__x000a_AZPSPRS-12209_x000a__x000a_Updated print and email preferences (columns AV and AW) per 11/7/2022 comments and attachment in AZPSPRS-1840."/>
    <m/>
    <m/>
    <s v="No, this should only be sent via self service,"/>
    <s v="Cancer Insurance Enrollment"/>
    <m/>
    <s v="Person (POSSIBLY BOTH DEP ON HOW THE PROCESS WILL CHANGE)"/>
    <m/>
    <m/>
    <m/>
    <m/>
    <s v="Cancer Insurance"/>
    <m/>
    <s v="NEWCNRENRLANH"/>
    <s v="Yes"/>
    <s v="N/A"/>
    <s v="N/A"/>
  </r>
  <r>
    <s v="F037"/>
    <x v="2"/>
    <s v="Form 5"/>
    <x v="1"/>
    <m/>
    <m/>
    <m/>
    <m/>
    <m/>
    <s v="AZPSPRS-85"/>
    <m/>
    <s v="Application for Disability Retirement"/>
    <s v="Retirement Request"/>
    <s v="Disability"/>
    <s v="Ver21"/>
    <s v="Tara"/>
    <m/>
    <m/>
    <m/>
    <m/>
    <m/>
    <m/>
    <m/>
    <s v="I3"/>
    <m/>
    <s v="T14"/>
    <m/>
    <s v="T17"/>
    <m/>
    <s v="Surender"/>
    <s v="AZPSPRS-6908"/>
    <s v="Approved"/>
    <s v="AZPSPRS-7349"/>
    <m/>
    <m/>
    <m/>
    <s v="Resolved"/>
    <m/>
    <s v="Ver19"/>
    <s v="AZPSPRS-13242"/>
    <s v="Delivered in Ver19"/>
    <s v="No"/>
    <m/>
    <s v="Yes"/>
    <s v="Retirement Application Process"/>
    <m/>
    <s v="Person"/>
    <m/>
    <m/>
    <m/>
    <m/>
    <s v="Disability"/>
    <m/>
    <s v="APPDISRT"/>
    <s v="Yes"/>
    <m/>
    <m/>
  </r>
  <r>
    <s v="F038"/>
    <x v="2"/>
    <m/>
    <x v="1"/>
    <m/>
    <m/>
    <m/>
    <m/>
    <m/>
    <s v="AZPSPRS-82"/>
    <m/>
    <s v="Employer and Local Board Portal Access From"/>
    <s v="Employer or Local Board Request"/>
    <s v="ESS"/>
    <s v="Ver27"/>
    <s v="Joann/Phil"/>
    <m/>
    <m/>
    <m/>
    <m/>
    <m/>
    <m/>
    <m/>
    <s v="D1"/>
    <m/>
    <s v="T13"/>
    <m/>
    <s v="T15"/>
    <m/>
    <s v="Walter"/>
    <s v="AZPSPRS-6483"/>
    <s v="In Spec"/>
    <m/>
    <m/>
    <m/>
    <m/>
    <m/>
    <m/>
    <m/>
    <m/>
    <s v="mapped from VST to Ver27."/>
    <s v="No"/>
    <m/>
    <s v="Yes"/>
    <s v="Document Correspondence "/>
    <m/>
    <m/>
    <m/>
    <m/>
    <m/>
    <m/>
    <s v="General"/>
    <s v="Requesting Portal Access (current state) "/>
    <s v="EMPLBPACS"/>
    <s v="Yes"/>
    <m/>
    <m/>
  </r>
  <r>
    <s v="F039"/>
    <x v="2"/>
    <m/>
    <x v="1"/>
    <d v="2023-01-09T00:00:00"/>
    <m/>
    <m/>
    <s v="Yes"/>
    <s v="Per 1/9/2023 comment in AZPSPRS-7739"/>
    <s v="AZPSPRS-82"/>
    <m/>
    <s v="Local Board Member and Employer Info"/>
    <s v="Employer or Local Board Request"/>
    <s v="ESS"/>
    <s v="Removed"/>
    <s v="Joann/Phil"/>
    <m/>
    <m/>
    <m/>
    <m/>
    <m/>
    <m/>
    <m/>
    <s v="D1"/>
    <m/>
    <s v="T13"/>
    <m/>
    <s v="T15"/>
    <m/>
    <s v="Walter"/>
    <s v="AZPSPRS-7739"/>
    <s v="Pending Approval"/>
    <m/>
    <m/>
    <m/>
    <m/>
    <m/>
    <m/>
    <m/>
    <m/>
    <m/>
    <m/>
    <m/>
    <s v="Yes"/>
    <s v="Document Correspondence "/>
    <m/>
    <m/>
    <m/>
    <m/>
    <m/>
    <m/>
    <s v="General"/>
    <s v="Provides information regarding Local board and Employer contacts"/>
    <s v="LBMBREMPINF"/>
    <s v="Yes"/>
    <m/>
    <m/>
  </r>
  <r>
    <s v="F040"/>
    <x v="2"/>
    <m/>
    <x v="1"/>
    <m/>
    <m/>
    <m/>
    <m/>
    <m/>
    <s v="AZPSPRS-82"/>
    <m/>
    <s v="Oath of Office"/>
    <s v="Employer or Local Board Request"/>
    <s v="ESS"/>
    <s v="Ver21"/>
    <s v="Joann/Phil"/>
    <m/>
    <m/>
    <m/>
    <m/>
    <m/>
    <m/>
    <m/>
    <s v="D1"/>
    <m/>
    <s v="T13"/>
    <m/>
    <s v="T15"/>
    <m/>
    <s v="Walter"/>
    <s v="AZPSPRS-8063"/>
    <s v="Approved"/>
    <s v="AZPSPRS-8115"/>
    <m/>
    <m/>
    <m/>
    <s v="Resolved"/>
    <m/>
    <s v="Ver20"/>
    <s v="AZPSPRS-13194"/>
    <s v="Delivered in Ver20_x000a__x000a_Failed barcode - Ver19"/>
    <s v="No"/>
    <m/>
    <s v="No, this should only be sent via self service"/>
    <s v="Document Correspondence "/>
    <m/>
    <m/>
    <m/>
    <m/>
    <m/>
    <m/>
    <s v="General"/>
    <s v="Local Board Members agreement for office"/>
    <s v="OATHOFF"/>
    <s v="Yes"/>
    <m/>
    <m/>
  </r>
  <r>
    <s v="F041"/>
    <x v="2"/>
    <m/>
    <x v="1"/>
    <m/>
    <m/>
    <m/>
    <m/>
    <m/>
    <s v="AZPSPRS-85"/>
    <m/>
    <s v="Disability Calculation form for PSPRS"/>
    <s v="Retirement Request"/>
    <s v="Disability"/>
    <s v="Ver27"/>
    <s v="Tara"/>
    <m/>
    <m/>
    <m/>
    <m/>
    <m/>
    <m/>
    <m/>
    <s v="I3"/>
    <m/>
    <s v="T15"/>
    <m/>
    <s v="T18"/>
    <m/>
    <s v="Ronniy"/>
    <s v="AZPSPRS-6909"/>
    <s v="Approved"/>
    <s v="AZPSPRS-12986"/>
    <m/>
    <m/>
    <m/>
    <s v="Resolved"/>
    <m/>
    <s v="Ver20"/>
    <s v="AZPSPRS-13943"/>
    <s v="mapped from VST to Ver27._x000a__x000a_Delivered in Ver20"/>
    <s v="No"/>
    <m/>
    <s v="Yes"/>
    <s v="Retirement Application Process"/>
    <m/>
    <s v="Person"/>
    <m/>
    <m/>
    <m/>
    <m/>
    <s v="Disability"/>
    <m/>
    <s v="DISCALCPSPRS"/>
    <s v="Yes"/>
    <m/>
    <m/>
  </r>
  <r>
    <s v="F042"/>
    <x v="2"/>
    <m/>
    <x v="1"/>
    <m/>
    <m/>
    <m/>
    <m/>
    <m/>
    <s v="AZPSPRS-85"/>
    <m/>
    <s v="Disability Calculation Form for CORP"/>
    <s v="Retirement Request"/>
    <s v="Disability"/>
    <s v="Val2"/>
    <s v="Tara"/>
    <m/>
    <m/>
    <m/>
    <m/>
    <m/>
    <m/>
    <m/>
    <s v="I3"/>
    <m/>
    <s v="T15"/>
    <m/>
    <s v="T18"/>
    <m/>
    <s v="Chandra"/>
    <s v="AZPSPRS-6910"/>
    <s v="Approved"/>
    <s v="AZPSPRS-6910"/>
    <m/>
    <m/>
    <m/>
    <s v="Closed"/>
    <m/>
    <s v="Val2"/>
    <s v="AZPSPRS-12247"/>
    <s v="Delivered in Val2"/>
    <s v="No"/>
    <m/>
    <s v="Yes"/>
    <s v="Retirement Application Process"/>
    <m/>
    <s v="Person"/>
    <m/>
    <m/>
    <m/>
    <m/>
    <s v="Disability"/>
    <m/>
    <s v="DISCALCCORP"/>
    <s v="Yes"/>
    <m/>
    <m/>
  </r>
  <r>
    <s v="F043"/>
    <x v="2"/>
    <m/>
    <x v="1"/>
    <m/>
    <m/>
    <m/>
    <m/>
    <m/>
    <s v="AZPSPRS-86"/>
    <m/>
    <s v="New - CIP Attending Physician Statement"/>
    <s v="Member Request"/>
    <s v="Health Insurance Subsidy &amp; Cancer"/>
    <s v="Ver18"/>
    <s v="Jennifer"/>
    <m/>
    <m/>
    <m/>
    <m/>
    <m/>
    <m/>
    <m/>
    <s v="N3"/>
    <m/>
    <s v="T14"/>
    <m/>
    <s v="T19"/>
    <m/>
    <s v="Kartheek"/>
    <s v="AZPSPRS-8062"/>
    <s v="Approved"/>
    <s v="AZPSPRS-10177"/>
    <s v="AZPSPRS-12209"/>
    <m/>
    <m/>
    <s v="Resolved"/>
    <m/>
    <s v="Ver18"/>
    <s v="AZPSPRS-11988"/>
    <s v="Delivered in Ver18_x000a__x000a_AZPSPRS-12209_x000a__x000a_Updated print and email preferences (columns AV and AW) per 11/7/2022 comments and attachment in AZPSPRS-1840."/>
    <m/>
    <m/>
    <s v="Yes"/>
    <s v="Insurance Claim Processing and Payment Process"/>
    <m/>
    <s v="Person"/>
    <m/>
    <m/>
    <m/>
    <m/>
    <s v="Cancer Insurance"/>
    <m/>
    <s v="CIPATNDPHYSSTMT"/>
    <s v="Yes"/>
    <s v="N/A"/>
    <s v="N/A"/>
  </r>
  <r>
    <s v="F044"/>
    <x v="2"/>
    <m/>
    <x v="1"/>
    <m/>
    <m/>
    <m/>
    <m/>
    <m/>
    <s v="AZPSPRS-86_x000a_AZPSPRS-6620 (latest version)"/>
    <m/>
    <s v="New PS and CORP Initial Claim Form"/>
    <s v="Member Request"/>
    <s v="Health Insurance Subsidy &amp; Cancer"/>
    <s v="Ver18"/>
    <s v="Jennifer"/>
    <m/>
    <m/>
    <m/>
    <m/>
    <m/>
    <m/>
    <m/>
    <s v="N3"/>
    <m/>
    <s v="T14"/>
    <m/>
    <s v="T19"/>
    <m/>
    <s v="Kartheek"/>
    <s v="AZPSPRS-9050"/>
    <s v="Approved"/>
    <s v="AZPSPRS-10045"/>
    <s v="AZPSPRS-12209"/>
    <m/>
    <m/>
    <s v="Resolved"/>
    <m/>
    <s v="Ver18"/>
    <s v="AZPSPRS-12114"/>
    <s v="Delivered in Ver18_x000a__x000a_AZPSPRS-12209_x000a__x000a_Updated print and email preferences (columns AV and AW) per 11/7/2022 comments and attachment in AZPSPRS-1840."/>
    <m/>
    <m/>
    <s v="Yes"/>
    <s v="Insurance Claim Processing and Payment Process"/>
    <m/>
    <s v="Person"/>
    <m/>
    <m/>
    <m/>
    <m/>
    <s v="Cancer Insurance"/>
    <m/>
    <s v="PSCORPINITCLM"/>
    <s v="Yes"/>
    <s v="N/A"/>
    <s v="N/A"/>
  </r>
  <r>
    <s v="F045"/>
    <x v="2"/>
    <m/>
    <x v="1"/>
    <m/>
    <m/>
    <m/>
    <m/>
    <m/>
    <s v="AZPSPRS-86_x000a_AZPSPRS-6620 (latest version)"/>
    <m/>
    <s v="New CIP Pharmacy Claim Form"/>
    <s v="Member Request"/>
    <s v="Health Insurance Subsidy &amp; Cancer"/>
    <s v="Ver18"/>
    <s v="Jennifer"/>
    <m/>
    <m/>
    <m/>
    <m/>
    <m/>
    <m/>
    <m/>
    <s v="N3"/>
    <m/>
    <s v="T14"/>
    <m/>
    <s v="T19"/>
    <m/>
    <s v="Kartheek"/>
    <s v="AZPSPRS-9051"/>
    <s v="Approved"/>
    <s v="AZPSPRS-10044"/>
    <s v="AZPSPRS-12209"/>
    <m/>
    <m/>
    <s v="Resolved"/>
    <m/>
    <s v="Ver18"/>
    <s v="AZPSPRS-11986"/>
    <s v="Delivered in Ver18_x000a__x000a_AZPSPRS-12209_x000a__x000a_Updated print and email preferences (columns AV and AW) per 11/7/2022 comments and attachment in AZPSPRS-1840."/>
    <m/>
    <m/>
    <s v="Yes"/>
    <s v="Insurance Claim Processing and Payment Process"/>
    <m/>
    <s v="Person"/>
    <m/>
    <m/>
    <m/>
    <m/>
    <s v="Cancer Insurance"/>
    <m/>
    <s v="CIPPHARCLM"/>
    <s v="Yes"/>
    <s v="N/A"/>
    <s v="N/A"/>
  </r>
  <r>
    <s v="F046"/>
    <x v="2"/>
    <m/>
    <x v="1"/>
    <m/>
    <m/>
    <m/>
    <m/>
    <m/>
    <s v="AZPSPRS-86"/>
    <m/>
    <s v="PS and CORP List of Prescribed Medication"/>
    <s v="Member Request"/>
    <s v="Health Insurance Subsidy &amp; Cancer"/>
    <s v="Ver18"/>
    <s v="Jennifer"/>
    <m/>
    <m/>
    <m/>
    <m/>
    <m/>
    <m/>
    <m/>
    <s v="N3"/>
    <m/>
    <s v="T14"/>
    <m/>
    <s v="T19"/>
    <m/>
    <s v="Kartheek"/>
    <s v="AZPSPRS-9052"/>
    <s v="Approved"/>
    <s v="AZPSPRS-10184"/>
    <s v="AZPSPRS-12209"/>
    <m/>
    <m/>
    <s v="Resolved"/>
    <m/>
    <s v="Ver18"/>
    <s v="AZPSPRS-11989"/>
    <s v="Delivered in Ver18_x000a__x000a_AZPSPRS-12209_x000a__x000a_Updated print and email preferences (columns AV and AW) per 11/7/2022 comments and attachment in AZPSPRS-1840."/>
    <m/>
    <m/>
    <s v="Yes"/>
    <s v="Insurance Claim Processing and Payment Process"/>
    <m/>
    <s v="Person"/>
    <m/>
    <m/>
    <m/>
    <m/>
    <s v="Cancer Insurance"/>
    <m/>
    <s v="PSCORPPRSCMED"/>
    <s v="Yes"/>
    <s v="N/A"/>
    <s v="N/A"/>
  </r>
  <r>
    <s v="F047"/>
    <x v="2"/>
    <m/>
    <x v="1"/>
    <m/>
    <m/>
    <m/>
    <m/>
    <m/>
    <s v="AZPSPRS-86_x000a_AZPSPRS-6620 (latest version)"/>
    <m/>
    <s v="PS and CORP Supplemental Claim Form 1-17-2020"/>
    <s v="Member Request"/>
    <s v="Health Insurance Subsidy &amp; Cancer"/>
    <s v="Ver18"/>
    <s v="Jennifer"/>
    <m/>
    <m/>
    <m/>
    <m/>
    <m/>
    <m/>
    <m/>
    <s v="N3"/>
    <m/>
    <s v="T14"/>
    <m/>
    <s v="T19"/>
    <m/>
    <s v="Kartheek"/>
    <s v="AZPSPRS-9053"/>
    <s v="Approved"/>
    <s v="AZPSPRS-10094"/>
    <s v="AZPSPRS-12209"/>
    <m/>
    <m/>
    <s v="Resolved"/>
    <m/>
    <s v="Ver18"/>
    <s v="AZPSPRS-11987"/>
    <s v="Delivered in Ver18_x000a__x000a_AZPSPRS-12209_x000a__x000a_Updated print and email preferences (columns AV and AW) per 11/7/2022 comments and attachment in AZPSPRS-1840."/>
    <m/>
    <m/>
    <s v="Yes"/>
    <s v="Insurance Claim Processing and Payment Process"/>
    <m/>
    <s v="Person"/>
    <m/>
    <m/>
    <m/>
    <m/>
    <s v="Cancer Insurance"/>
    <m/>
    <s v="PSCORPSUPCLM"/>
    <s v="Yes"/>
    <s v="N/A"/>
    <s v="N/A"/>
  </r>
  <r>
    <s v="F048"/>
    <x v="2"/>
    <s v="Form 16 "/>
    <x v="1"/>
    <m/>
    <m/>
    <m/>
    <m/>
    <m/>
    <s v="AZPSPRS-4191"/>
    <m/>
    <s v="Return to Work Acknowledgement Form"/>
    <s v="Retirement Request"/>
    <s v="Retirement"/>
    <s v="Ver21"/>
    <s v="Tara"/>
    <m/>
    <m/>
    <m/>
    <m/>
    <m/>
    <m/>
    <m/>
    <s v="J1"/>
    <m/>
    <s v="T09"/>
    <m/>
    <s v="T11"/>
    <m/>
    <s v="Ronniy"/>
    <s v="AZPSPRS-4191"/>
    <s v="Approved"/>
    <s v="AZPSPRS-5018"/>
    <m/>
    <m/>
    <m/>
    <s v="Resolved"/>
    <m/>
    <s v="Ver21"/>
    <s v="AZPSPRS-14662"/>
    <s v="Delivered in Ver21_x000a__x000a_dependent on AZPSPRS-13661_x000a__x000a_AZPSPRS-13661 - Clarification"/>
    <s v="No"/>
    <m/>
    <s v="Yes"/>
    <m/>
    <m/>
    <s v="Person"/>
    <m/>
    <m/>
    <m/>
    <m/>
    <s v="Retirement"/>
    <m/>
    <s v="RETWRKACK"/>
    <s v="Yes"/>
    <m/>
    <m/>
  </r>
  <r>
    <s v="F049"/>
    <x v="2"/>
    <s v="FORM U3 "/>
    <x v="1"/>
    <m/>
    <m/>
    <m/>
    <m/>
    <m/>
    <s v="AZPSPRS-3975"/>
    <m/>
    <s v="Beneficiary Lump Sum Distribution Election Form"/>
    <s v="Retirement Request"/>
    <s v="Death Benefit"/>
    <s v="Ver19"/>
    <s v="Tara"/>
    <m/>
    <m/>
    <m/>
    <m/>
    <m/>
    <m/>
    <m/>
    <s v="G3"/>
    <m/>
    <s v="T08"/>
    <m/>
    <s v="T10"/>
    <m/>
    <s v="Oswaldo"/>
    <s v="AZPSPRS-3975"/>
    <s v="Approved"/>
    <s v="AZPSPRS-3992"/>
    <m/>
    <m/>
    <m/>
    <s v="Resolved"/>
    <m/>
    <s v="Ver19"/>
    <s v="AZPSPRS-11983"/>
    <s v="Delivered in Ver19"/>
    <m/>
    <m/>
    <s v="Yes"/>
    <s v="Pre-Retirement Death Application Processing"/>
    <m/>
    <s v="Person"/>
    <m/>
    <m/>
    <m/>
    <m/>
    <s v="Retirement"/>
    <m/>
    <s v="BENLSDISTELEC"/>
    <s v="Yes"/>
    <m/>
    <m/>
  </r>
  <r>
    <s v="F050"/>
    <x v="2"/>
    <s v="FORM 8"/>
    <x v="1"/>
    <m/>
    <m/>
    <m/>
    <m/>
    <m/>
    <s v="AZPSPRS-83"/>
    <m/>
    <s v="Beneficiary Designation Form"/>
    <s v="Member Request (one off or in retirement packet)"/>
    <s v="Death Benefit_x000a_(May need to group in other area like benefits or Active/world?)"/>
    <s v="Val2"/>
    <s v="Tara"/>
    <m/>
    <m/>
    <m/>
    <m/>
    <m/>
    <m/>
    <m/>
    <s v="J2"/>
    <m/>
    <s v="T10"/>
    <m/>
    <s v="T16"/>
    <m/>
    <s v="Ronniy"/>
    <s v="AZPSPRS-4871"/>
    <s v="Approved"/>
    <s v="AZPSPRS-5748"/>
    <s v="AZPSPRS-12318"/>
    <m/>
    <m/>
    <s v="Closed"/>
    <m/>
    <s v="Val2"/>
    <s v="AZPSPRS-11985"/>
    <s v="Delivered in Val2_x000a__x000a_AZPSPRS-12318 - Passed IH"/>
    <s v="No"/>
    <m/>
    <s v="Yes"/>
    <s v="Retirement Application Process_x000a_"/>
    <m/>
    <s v="Person"/>
    <m/>
    <m/>
    <m/>
    <m/>
    <s v="General"/>
    <m/>
    <s v="BENDESG"/>
    <s v="Yes"/>
    <m/>
    <m/>
  </r>
  <r>
    <s v="F051"/>
    <x v="2"/>
    <m/>
    <x v="1"/>
    <m/>
    <m/>
    <m/>
    <m/>
    <m/>
    <s v="AZPSPRS-83"/>
    <m/>
    <s v="SURVIVOR CALCULATION FORM"/>
    <s v="Retirement Request"/>
    <s v="Death Benefit"/>
    <s v="Ver27"/>
    <s v="Tara"/>
    <m/>
    <m/>
    <m/>
    <m/>
    <m/>
    <m/>
    <m/>
    <s v="J2"/>
    <m/>
    <s v="T18"/>
    <m/>
    <s v="T22"/>
    <m/>
    <s v="Chandra"/>
    <s v="AZPSPRS-10056"/>
    <s v="Approved"/>
    <s v="AZPSPRS-17927"/>
    <m/>
    <m/>
    <m/>
    <s v="Passed IH"/>
    <m/>
    <m/>
    <m/>
    <s v="Ready for Ver26?_x000a__x000a_mapped from VST to Ver27."/>
    <s v="No"/>
    <m/>
    <s v="Yes"/>
    <s v="Pre-Retirement Death Application Processing"/>
    <m/>
    <s v="Person"/>
    <m/>
    <m/>
    <m/>
    <m/>
    <s v="Retirement"/>
    <m/>
    <s v="SURVCALC"/>
    <s v="Yes"/>
    <m/>
    <m/>
  </r>
  <r>
    <s v="F052"/>
    <x v="2"/>
    <s v="FORM 7"/>
    <x v="1"/>
    <m/>
    <m/>
    <m/>
    <m/>
    <m/>
    <s v="AZPSPRS-83"/>
    <m/>
    <s v="Application for Survivor Guardian &amp; Child Benefit"/>
    <s v="Retirement Request"/>
    <s v="Death Benefit"/>
    <s v="Ver21"/>
    <s v="Tara"/>
    <m/>
    <m/>
    <m/>
    <m/>
    <m/>
    <m/>
    <m/>
    <s v="J3"/>
    <m/>
    <s v="T19"/>
    <m/>
    <s v="T20"/>
    <m/>
    <s v="Chandra"/>
    <s v="AZPSPRS-8169"/>
    <s v="Approved"/>
    <s v="AZPSPRS-13809"/>
    <m/>
    <m/>
    <m/>
    <s v="Resolved"/>
    <m/>
    <s v="Ver24"/>
    <s v="AZPSPRS-14817"/>
    <s v="Delivered in Ver24_x000a__x000a_Failed in VerDev - Ver21_x000a__x000a_dependent on AZPSPRS-13661"/>
    <s v="No"/>
    <m/>
    <s v="Yes"/>
    <s v="Pre-Retirement Death Application Processing_x000a_Post-Retirement Death Notification"/>
    <m/>
    <s v="Person"/>
    <m/>
    <m/>
    <m/>
    <m/>
    <s v="Retirement"/>
    <m/>
    <s v="APPSURVGRDCHLDBNFT"/>
    <s v="Yes"/>
    <m/>
    <m/>
  </r>
  <r>
    <s v="F053"/>
    <x v="2"/>
    <m/>
    <x v="1"/>
    <m/>
    <m/>
    <m/>
    <m/>
    <m/>
    <s v="AZPSPRS-1503"/>
    <m/>
    <s v="New Bond of Indemnity"/>
    <s v="this is when someone loses a check - this form is required (attestitation) this may be able to be deleted, discussion needed Internally"/>
    <s v="Disbursements"/>
    <s v="Ver24"/>
    <s v="Tara"/>
    <m/>
    <m/>
    <m/>
    <m/>
    <m/>
    <m/>
    <m/>
    <s v="E3"/>
    <m/>
    <s v="T21"/>
    <m/>
    <s v="T22"/>
    <m/>
    <s v="Oswaldo"/>
    <s v="AZPSPRS-17564"/>
    <s v="Approved"/>
    <s v="AZPSPRS-18380"/>
    <m/>
    <m/>
    <m/>
    <s v="Ready Internal Test"/>
    <m/>
    <m/>
    <m/>
    <s v="Ready for Ver26?_x000a__x000a_mapped from VST to Ver27."/>
    <m/>
    <m/>
    <s v="No"/>
    <m/>
    <m/>
    <s v="Person"/>
    <s v="Manual"/>
    <s v="Letter"/>
    <s v="LOB"/>
    <s v="Yes"/>
    <s v="General"/>
    <m/>
    <s v="BNDINDM"/>
    <s v="Yes"/>
    <s v="Depends on communication preference"/>
    <s v="Depends on communication preference"/>
  </r>
  <r>
    <s v="F054"/>
    <x v="2"/>
    <s v="Form 20"/>
    <x v="1"/>
    <m/>
    <m/>
    <m/>
    <m/>
    <m/>
    <s v="AZPSPRS-88"/>
    <m/>
    <s v="Request to Remain in the CORP or ASRS"/>
    <s v="Receive Application, Application with signatures (Employer Local Board, Payroll Office)"/>
    <s v="Member"/>
    <s v="Ver29"/>
    <s v="LaDawn"/>
    <m/>
    <m/>
    <m/>
    <m/>
    <m/>
    <m/>
    <m/>
    <s v="TBD"/>
    <m/>
    <s v="TBD"/>
    <m/>
    <s v="TBD"/>
    <m/>
    <m/>
    <m/>
    <m/>
    <m/>
    <m/>
    <m/>
    <m/>
    <m/>
    <m/>
    <m/>
    <m/>
    <s v="mapped from UAT2 to Ver29._x000a__x000a_Need to check with PSPRS."/>
    <m/>
    <m/>
    <s v="No, this should only be sent via self service"/>
    <s v="Document Correspondence "/>
    <m/>
    <s v="Person"/>
    <m/>
    <m/>
    <m/>
    <m/>
    <s v="Membership"/>
    <m/>
    <s v="REQRMNCORPASRS"/>
    <s v="Yes"/>
    <m/>
    <m/>
  </r>
  <r>
    <s v="F055"/>
    <x v="2"/>
    <m/>
    <x v="1"/>
    <d v="2023-08-15T00:00:00"/>
    <m/>
    <m/>
    <s v="Yes"/>
    <s v="As per 5/24/2023 comment in AZPSPRS-1840."/>
    <s v="AZPSPRS-82"/>
    <m/>
    <s v="Public Records Inspection of Reproduction Request Form"/>
    <s v="Request is made (Anyone)"/>
    <s v="World"/>
    <s v="Removed"/>
    <s v="Angela Egeloff (CCO)"/>
    <m/>
    <m/>
    <m/>
    <m/>
    <m/>
    <m/>
    <m/>
    <s v="TBD"/>
    <m/>
    <s v="TBD"/>
    <m/>
    <s v="TBD"/>
    <m/>
    <m/>
    <m/>
    <m/>
    <m/>
    <m/>
    <m/>
    <m/>
    <m/>
    <m/>
    <m/>
    <m/>
    <s v="Need to check with PSPRS."/>
    <m/>
    <m/>
    <s v="No, this should only be sent via self service"/>
    <s v="Document Correspondence "/>
    <m/>
    <m/>
    <m/>
    <m/>
    <m/>
    <m/>
    <m/>
    <s v="Request for public information"/>
    <s v="PUBRECINSREPREQ"/>
    <s v="Yes"/>
    <m/>
    <m/>
  </r>
  <r>
    <s v="F056"/>
    <x v="2"/>
    <m/>
    <x v="0"/>
    <m/>
    <s v="Yes"/>
    <s v="Discovery"/>
    <m/>
    <m/>
    <s v="AZPSPRS-86"/>
    <m/>
    <s v="Dual Retiree Information for Subsidy from ASRS (internal form only)"/>
    <m/>
    <s v="Health Insurance Subsidy &amp; Cancer"/>
    <s v="Ver29"/>
    <s v="Jennifer"/>
    <m/>
    <m/>
    <m/>
    <m/>
    <m/>
    <m/>
    <m/>
    <s v="O2"/>
    <m/>
    <s v="T16"/>
    <m/>
    <s v="T18"/>
    <m/>
    <s v="Shirisha"/>
    <s v="AZPSPRS-12504"/>
    <s v="Approved"/>
    <s v="AZPSPRS-13619"/>
    <m/>
    <m/>
    <m/>
    <s v="Resolved"/>
    <m/>
    <s v="Ver20"/>
    <s v="AZPSPRS-13817"/>
    <s v="mapped from UAT2 to Ver29._x000a__x000a_Delivered in Ver20_x000a__x000a_Updated print and email preferences (columns AV and AW) per 11/7/2022 comments and attachment in AZPSPRS-1840."/>
    <m/>
    <m/>
    <s v="No"/>
    <s v="TBD"/>
    <m/>
    <m/>
    <m/>
    <m/>
    <m/>
    <m/>
    <s v="Health Insurance Subsidy"/>
    <m/>
    <s v="DLRETINFOSUBASRS"/>
    <s v="Yes"/>
    <s v="No"/>
    <s v="FORM EMAILED TO ASRS FOR DUAL RETIREE INFO "/>
  </r>
  <r>
    <s v="F057"/>
    <x v="2"/>
    <s v="Form 6"/>
    <x v="0"/>
    <m/>
    <s v="Yes"/>
    <m/>
    <m/>
    <m/>
    <s v="AZPSPRS-3976"/>
    <m/>
    <s v="Refund and Deferred Benefit"/>
    <s v="Member Request"/>
    <s v="Deferred Annuity/Refund"/>
    <s v="Val2"/>
    <s v="LaDawn"/>
    <m/>
    <m/>
    <m/>
    <m/>
    <m/>
    <m/>
    <m/>
    <s v="G3"/>
    <m/>
    <s v="T08"/>
    <m/>
    <s v="T10"/>
    <m/>
    <s v="Oswaldo"/>
    <s v="AZPSPRS-3976"/>
    <s v="Approved"/>
    <s v="AZPSPRS-3995"/>
    <m/>
    <m/>
    <m/>
    <s v="Closed"/>
    <m/>
    <s v="Val2"/>
    <s v="AZPSPRS-12219"/>
    <s v="Delivered in Val2"/>
    <s v="Yes"/>
    <m/>
    <s v="Yes"/>
    <s v="TBD"/>
    <m/>
    <s v="Refund – Person_x000a__x000a_Annuity - ? "/>
    <m/>
    <m/>
    <m/>
    <m/>
    <s v=" Refunds"/>
    <m/>
    <s v="RFDEFBNFT"/>
    <s v="Yes"/>
    <m/>
    <m/>
  </r>
  <r>
    <s v="F058"/>
    <x v="2"/>
    <m/>
    <x v="0"/>
    <m/>
    <s v="Yes"/>
    <s v="AZPSPRS-1840"/>
    <m/>
    <m/>
    <s v="AZPSPRS-1840"/>
    <m/>
    <s v="W-4P Form"/>
    <s v="Retirement Request"/>
    <s v="Retirement"/>
    <s v="Ver19"/>
    <s v="Tara"/>
    <m/>
    <m/>
    <m/>
    <m/>
    <m/>
    <m/>
    <m/>
    <s v="H1, H3"/>
    <m/>
    <s v="T08"/>
    <m/>
    <s v="T13"/>
    <m/>
    <s v="Sanskruthi"/>
    <s v="AZPSPRS-3887"/>
    <s v="Approved"/>
    <s v="AZPSPRS-3887"/>
    <m/>
    <m/>
    <m/>
    <s v="Resolved"/>
    <m/>
    <s v="Ver19"/>
    <s v="AZPSPRS-13195"/>
    <s v="Delivered in Ver19"/>
    <s v="No"/>
    <m/>
    <s v="No"/>
    <m/>
    <m/>
    <s v="Person"/>
    <m/>
    <s v="Form"/>
    <m/>
    <m/>
    <s v="Retirement"/>
    <m/>
    <s v="W4P"/>
    <s v="Yes"/>
    <m/>
    <m/>
  </r>
  <r>
    <s v="F059"/>
    <x v="2"/>
    <m/>
    <x v="0"/>
    <m/>
    <s v="Yes"/>
    <s v="AZPSPRS-1840"/>
    <m/>
    <m/>
    <s v="AZPSPRS-1840"/>
    <m/>
    <s v="A-4P Form"/>
    <s v="Retirement Request"/>
    <s v="Retirement "/>
    <s v="Ver19"/>
    <s v="Tara"/>
    <m/>
    <m/>
    <m/>
    <m/>
    <m/>
    <m/>
    <m/>
    <s v="H1, H3"/>
    <m/>
    <s v="T08"/>
    <m/>
    <s v="T13"/>
    <m/>
    <s v="Kartheek"/>
    <s v="AZPSPRS-3888"/>
    <s v="Approved"/>
    <s v="AZPSPRS-3888"/>
    <s v="AZPSPRS-12859_x000a_AZPSPRS-12284"/>
    <m/>
    <m/>
    <s v="Resolved"/>
    <m/>
    <s v="Ver19"/>
    <s v="AZPSPRS-12908"/>
    <s v="Delivered in Ver19_x000a__x000a_AZPSPRS-12859 - Passed IH_x000a_AZPSPRS-12284 - Closed"/>
    <s v="No"/>
    <m/>
    <s v="No"/>
    <m/>
    <m/>
    <s v="Person"/>
    <m/>
    <s v="Form"/>
    <m/>
    <m/>
    <s v="Retirement"/>
    <m/>
    <s v="A4P"/>
    <s v="Yes"/>
    <m/>
    <m/>
  </r>
  <r>
    <s v="F060"/>
    <x v="2"/>
    <m/>
    <x v="2"/>
    <d v="2023-05-19T00:00:00"/>
    <s v="Yes"/>
    <s v="AZPSPRS-1840"/>
    <s v="Yes"/>
    <s v="This is combined with F048 as per comments in AZPSPRS-9291._x000a__x000a_removed after Baseline"/>
    <s v="AZPSPRS-1840"/>
    <m/>
    <s v="EORP Return To Work Acknowledgment Form"/>
    <m/>
    <m/>
    <s v="Removed"/>
    <s v=" "/>
    <m/>
    <m/>
    <m/>
    <m/>
    <m/>
    <m/>
    <m/>
    <s v="J1"/>
    <m/>
    <s v="T16"/>
    <m/>
    <s v="T17"/>
    <m/>
    <m/>
    <m/>
    <m/>
    <m/>
    <m/>
    <m/>
    <m/>
    <m/>
    <m/>
    <m/>
    <m/>
    <m/>
    <m/>
    <m/>
    <s v=" "/>
    <s v="LOB"/>
    <m/>
    <s v="Estimate"/>
    <s v="Yes"/>
    <s v=" "/>
    <m/>
    <m/>
    <m/>
    <s v=" "/>
    <s v="APPRTEORP"/>
    <m/>
    <s v=" "/>
    <m/>
  </r>
  <r>
    <s v="F061"/>
    <x v="2"/>
    <m/>
    <x v="0"/>
    <m/>
    <s v="Yes"/>
    <s v="AZPSPRS-1840"/>
    <m/>
    <m/>
    <s v="AZPSPRS-1840"/>
    <m/>
    <s v="Application for Normal Retirement (EORP)"/>
    <s v="Retirement Request"/>
    <s v="Retirement"/>
    <s v="Val2"/>
    <s v="Tara"/>
    <m/>
    <m/>
    <m/>
    <m/>
    <m/>
    <m/>
    <m/>
    <s v="H2"/>
    <m/>
    <s v="T09"/>
    <m/>
    <s v="T11"/>
    <m/>
    <s v="Chandra"/>
    <s v="AZPSPRS-4186"/>
    <s v="Approved"/>
    <s v="AZPSPRS-4397"/>
    <m/>
    <m/>
    <m/>
    <s v="Closed"/>
    <m/>
    <s v="Val2"/>
    <s v="AZPSPRS-12240"/>
    <s v="Delivered in Val2"/>
    <s v="No"/>
    <m/>
    <s v="Yes"/>
    <s v="Retirement Application Process"/>
    <m/>
    <s v="Person"/>
    <m/>
    <m/>
    <m/>
    <m/>
    <s v="Retirement"/>
    <m/>
    <s v="APPRTEORP"/>
    <s v="Yes"/>
    <m/>
    <m/>
  </r>
  <r>
    <s v="F062"/>
    <x v="2"/>
    <m/>
    <x v="0"/>
    <m/>
    <s v="Yes"/>
    <s v="AZPSPRS-3584"/>
    <m/>
    <m/>
    <s v="AZPSPRS-3584"/>
    <m/>
    <s v="Dental Enrollment Form"/>
    <s v="(retirement packet)"/>
    <s v="Retirement "/>
    <s v="Ver20"/>
    <s v="Tara"/>
    <m/>
    <m/>
    <m/>
    <m/>
    <m/>
    <m/>
    <m/>
    <s v="H1"/>
    <m/>
    <s v="T08"/>
    <m/>
    <s v="T11"/>
    <m/>
    <s v="Kartheek"/>
    <s v="AZPSPRS-3584"/>
    <s v="Approved"/>
    <s v="AZPSPRS-4465"/>
    <m/>
    <m/>
    <m/>
    <s v="Resolved"/>
    <m/>
    <s v="Ver19"/>
    <s v="AZPSPRS-13241"/>
    <s v="Delivered in Ver19_x000a__x000a_20220825 - Waiting feedback from PSPRS on new form format (word)._x000a_Per AZPSPRS-3584, Insurance Eligibility Letter Enrollment Forms has been split into two separate forms:_x000a_F062 - Dental Enrollment Form_x000a_F063 - Medical Coverage Enrollment Form_x000a_"/>
    <s v="No"/>
    <m/>
    <s v="No"/>
    <m/>
    <m/>
    <s v="Person"/>
    <m/>
    <s v="Form"/>
    <m/>
    <m/>
    <s v="Retirement"/>
    <m/>
    <s v="DNTENRL"/>
    <s v="Yes"/>
    <m/>
    <m/>
  </r>
  <r>
    <s v="F063"/>
    <x v="2"/>
    <m/>
    <x v="0"/>
    <m/>
    <s v="Yes"/>
    <s v="AZPSPRS-3584"/>
    <m/>
    <m/>
    <s v="AZPSPRS-3584"/>
    <m/>
    <s v="Medical Coverage Enrollment Form "/>
    <s v="(retirement packet)"/>
    <s v="Retirement "/>
    <s v="Ver22"/>
    <s v="Tara"/>
    <m/>
    <m/>
    <m/>
    <m/>
    <m/>
    <m/>
    <m/>
    <s v="H1"/>
    <m/>
    <s v="T08"/>
    <m/>
    <s v="T11"/>
    <m/>
    <s v="Chandra"/>
    <s v="AZPSPRS-3584"/>
    <s v="Approved"/>
    <s v="AZPSPRS-4469"/>
    <m/>
    <m/>
    <m/>
    <s v="Resolved"/>
    <m/>
    <s v="Ver21"/>
    <s v="AZPSPRS-13666"/>
    <s v="Delivered in Ver21_x000a__x000a_Failed test - Ver20_x000a__x000a_20220825 - Waiting feedback from PSPRS on new form format (word)._x000a_Per AZPSPRS-3584, Insurance Eligibility Letter Enrollment Forms has been split into two separate forms:_x000a_F062 - Dental Enrollment Form_x000a_F063 - Medical Coverage Enrollment Form_x000a_"/>
    <s v="No"/>
    <m/>
    <s v="No"/>
    <m/>
    <m/>
    <s v="Person"/>
    <m/>
    <s v="Form"/>
    <m/>
    <m/>
    <s v="Retirement"/>
    <m/>
    <s v="MEDCOVENRL"/>
    <s v="Yes"/>
    <m/>
    <m/>
  </r>
  <r>
    <s v="F064"/>
    <x v="2"/>
    <m/>
    <x v="2"/>
    <d v="2023-08-11T00:00:00"/>
    <s v="Yes"/>
    <m/>
    <s v="Yes"/>
    <s v="As determined in AZPSPRS-4843, this has been combined into a single document 'DL072 - New - Cost Quote Letter' delivered in AZPSPRS-13242."/>
    <m/>
    <m/>
    <s v="Cost Quote Letter"/>
    <s v="The purpose of this document is to validate and purchase service credits for an employer that was outside of AZ."/>
    <s v="SCP"/>
    <s v="Removed"/>
    <s v="LaDawn"/>
    <m/>
    <m/>
    <m/>
    <m/>
    <m/>
    <m/>
    <m/>
    <s v="M2"/>
    <m/>
    <s v="T07"/>
    <m/>
    <s v="T12"/>
    <m/>
    <s v="Walter"/>
    <s v="AZPSPRS-4843"/>
    <s v="Approved"/>
    <s v="AZPSPRS-3599"/>
    <m/>
    <m/>
    <m/>
    <s v="Closed"/>
    <s v="SCP01"/>
    <m/>
    <m/>
    <s v="As determined in AZPSPRS-4843, this has been combined into a single document 'DL072 - New - Cost Quote Letter' delivered in AZPSPRS-13242._x000a__x000a_This is possibly the same as DL072."/>
    <m/>
    <m/>
    <m/>
    <m/>
    <m/>
    <s v="Person"/>
    <m/>
    <m/>
    <m/>
    <m/>
    <s v="Service Purchase/Transfer"/>
    <m/>
    <s v="COSTQUOTLTR"/>
    <s v="Yes"/>
    <m/>
    <m/>
  </r>
  <r>
    <s v="F065"/>
    <x v="2"/>
    <m/>
    <x v="0"/>
    <m/>
    <s v="Yes"/>
    <s v="AZPSPRS-2007 "/>
    <m/>
    <m/>
    <s v="AZPSPRS-2007"/>
    <m/>
    <s v="Normal Retirement Calculation Form (EORP)"/>
    <s v="Retirement Request"/>
    <s v="Retirement"/>
    <s v="Ver26"/>
    <s v="Tara"/>
    <m/>
    <m/>
    <m/>
    <m/>
    <m/>
    <m/>
    <m/>
    <s v="H1"/>
    <m/>
    <s v="T10"/>
    <m/>
    <s v="T15"/>
    <m/>
    <s v="Ronniy"/>
    <s v="AZPSPRS-2007_x000a_AZPSPRS-18398"/>
    <s v="Pending Approval"/>
    <s v="AZPSPRS-18452"/>
    <m/>
    <m/>
    <m/>
    <s v="In Development"/>
    <m/>
    <m/>
    <m/>
    <s v="Mapped from Val3 to Ver26."/>
    <s v="No"/>
    <m/>
    <s v="Yes"/>
    <s v="Retirement Application Process"/>
    <m/>
    <s v="Person"/>
    <m/>
    <m/>
    <m/>
    <m/>
    <s v="Retirement"/>
    <m/>
    <s v="NRMRTCALCEORP"/>
    <s v="Yes"/>
    <m/>
    <m/>
  </r>
  <r>
    <s v="F066"/>
    <x v="2"/>
    <m/>
    <x v="0"/>
    <m/>
    <s v="Yes"/>
    <s v="AZPSPRS-5871"/>
    <m/>
    <m/>
    <m/>
    <m/>
    <s v="SCP Invoice"/>
    <s v="SCP - Invoice Template to send to member for a lumpsum payment"/>
    <s v="SCP"/>
    <s v="Ver20"/>
    <s v="LaDawn"/>
    <m/>
    <m/>
    <m/>
    <m/>
    <m/>
    <m/>
    <m/>
    <s v="M4"/>
    <m/>
    <s v="T12"/>
    <m/>
    <s v="T14"/>
    <m/>
    <s v="Walter"/>
    <s v="AZPSPRS-6397"/>
    <s v="Approved"/>
    <s v="AZPSPRS-6687_x000a_AZPSPRS-16149"/>
    <m/>
    <m/>
    <m/>
    <s v="Resolved"/>
    <s v="SCP03"/>
    <s v="Ver25"/>
    <s v="AZPSPRS-17582"/>
    <s v="Delivered in Ver25_x000a__x000a_8/31/2023 - PSPRS sent the split templates for the Invoices, requesting for change estimates._x000a__x000a_Originally for SCP invoice._x000a_Requested for separate templates by respective business areas. Cannot combine all into one document."/>
    <s v="No"/>
    <m/>
    <s v="No"/>
    <m/>
    <m/>
    <s v="Person"/>
    <m/>
    <m/>
    <m/>
    <m/>
    <s v="Service Purchase/Transfer"/>
    <m/>
    <s v="SCPINV"/>
    <s v="Yes"/>
    <s v="Depends on communication preference"/>
    <s v="Depends on communication preference"/>
  </r>
  <r>
    <s v="F067"/>
    <x v="2"/>
    <m/>
    <x v="1"/>
    <d v="2022-11-04T00:00:00"/>
    <s v="Yes"/>
    <s v="11/3/2022 comments in AZPSPRS-1840 from Damon"/>
    <m/>
    <m/>
    <s v="AZPSPRS-85"/>
    <m/>
    <s v="EORP Disability Calc Form"/>
    <s v="Calc sheet for EORP Disability"/>
    <s v="Disability"/>
    <s v="Val2"/>
    <s v="Tara"/>
    <m/>
    <m/>
    <m/>
    <m/>
    <m/>
    <m/>
    <m/>
    <s v="I3"/>
    <m/>
    <s v="T15"/>
    <m/>
    <s v="T18"/>
    <m/>
    <s v="Chandra"/>
    <s v="AZPSPRS-6911"/>
    <s v="Approved"/>
    <s v="AZPSPRS-6911"/>
    <m/>
    <m/>
    <m/>
    <s v="Closed"/>
    <m/>
    <s v="Val2"/>
    <s v="AZPSPRS-12246"/>
    <s v="Delivered in Val2"/>
    <s v="No"/>
    <m/>
    <m/>
    <m/>
    <m/>
    <m/>
    <m/>
    <m/>
    <m/>
    <m/>
    <m/>
    <m/>
    <m/>
    <m/>
    <m/>
    <m/>
  </r>
  <r>
    <s v="FT001"/>
    <x v="4"/>
    <m/>
    <x v="1"/>
    <d v="2022-12-09T00:00:00"/>
    <s v="Yes"/>
    <s v="Previously not tracked in this inventory"/>
    <m/>
    <m/>
    <m/>
    <m/>
    <s v="Refund Enhance Percentage"/>
    <s v="Refund Enhance Percentage"/>
    <s v="Refund"/>
    <s v="Factor Table"/>
    <m/>
    <m/>
    <m/>
    <m/>
    <m/>
    <m/>
    <m/>
    <m/>
    <s v="G3"/>
    <m/>
    <s v="T07"/>
    <m/>
    <s v="T07"/>
    <m/>
    <s v="Oswaldo"/>
    <s v="AZPSPRS-3171"/>
    <s v="Approved"/>
    <s v="AZPSPRS-3168"/>
    <m/>
    <m/>
    <m/>
    <m/>
    <m/>
    <m/>
    <m/>
    <s v="Delivered as part of G3"/>
    <m/>
    <m/>
    <m/>
    <m/>
    <m/>
    <m/>
    <m/>
    <m/>
    <m/>
    <m/>
    <m/>
    <m/>
    <m/>
    <m/>
    <m/>
    <m/>
  </r>
  <r>
    <s v="FT002"/>
    <x v="4"/>
    <m/>
    <x v="1"/>
    <d v="2022-12-09T00:00:00"/>
    <s v="Yes"/>
    <s v="Previously not tracked in this inventory"/>
    <m/>
    <m/>
    <m/>
    <m/>
    <s v="Refund Pay Schedule"/>
    <s v="Refund Pay Schedule"/>
    <s v="Refund"/>
    <s v="Factor Table"/>
    <m/>
    <m/>
    <m/>
    <m/>
    <m/>
    <m/>
    <m/>
    <m/>
    <s v="G3"/>
    <m/>
    <s v="T07"/>
    <m/>
    <s v="T07"/>
    <m/>
    <s v="Oswaldo"/>
    <s v="APZPSRS-3171"/>
    <s v="Approved"/>
    <s v="AZPSPRS-3168"/>
    <m/>
    <m/>
    <m/>
    <m/>
    <m/>
    <m/>
    <m/>
    <s v="Delivered as part of G3"/>
    <m/>
    <m/>
    <m/>
    <m/>
    <m/>
    <m/>
    <m/>
    <m/>
    <m/>
    <m/>
    <m/>
    <m/>
    <m/>
    <m/>
    <m/>
    <m/>
  </r>
  <r>
    <s v="FT003"/>
    <x v="4"/>
    <m/>
    <x v="1"/>
    <d v="2022-12-09T00:00:00"/>
    <s v="Yes"/>
    <s v="Previously not tracked in this inventory"/>
    <m/>
    <m/>
    <m/>
    <m/>
    <s v="5 Year Treasury Rates"/>
    <s v="5 Year Treasury Rates"/>
    <s v="Reverse DROP"/>
    <s v="Factor Table"/>
    <m/>
    <m/>
    <m/>
    <m/>
    <m/>
    <m/>
    <m/>
    <m/>
    <s v="H3"/>
    <m/>
    <s v="T10"/>
    <m/>
    <s v="T10"/>
    <m/>
    <s v="Oswaldo"/>
    <s v="AZPSPRS-4806"/>
    <s v="Approved"/>
    <s v="AZPSPRS-4391"/>
    <m/>
    <m/>
    <m/>
    <m/>
    <m/>
    <m/>
    <m/>
    <m/>
    <m/>
    <m/>
    <m/>
    <m/>
    <m/>
    <m/>
    <m/>
    <m/>
    <m/>
    <m/>
    <m/>
    <m/>
    <m/>
    <m/>
    <m/>
    <m/>
  </r>
  <r>
    <s v="FT004"/>
    <x v="4"/>
    <m/>
    <x v="1"/>
    <d v="2022-12-09T00:00:00"/>
    <s v="Yes"/>
    <s v="Previously not tracked in this inventory"/>
    <m/>
    <m/>
    <m/>
    <m/>
    <s v="Plan Election Period"/>
    <s v="Plan Election Period"/>
    <s v="Member"/>
    <s v="Factor Table"/>
    <m/>
    <m/>
    <m/>
    <m/>
    <m/>
    <m/>
    <m/>
    <m/>
    <s v="A3"/>
    <m/>
    <s v="T04"/>
    <m/>
    <s v="T04"/>
    <m/>
    <s v="Vandana"/>
    <s v="AZPSPRS-2352"/>
    <s v="Approved"/>
    <s v="AZPSPRS-2381"/>
    <m/>
    <m/>
    <m/>
    <m/>
    <m/>
    <m/>
    <m/>
    <s v="Delivered as part of A3"/>
    <m/>
    <m/>
    <m/>
    <m/>
    <m/>
    <m/>
    <m/>
    <m/>
    <m/>
    <m/>
    <m/>
    <m/>
    <m/>
    <m/>
    <m/>
    <m/>
  </r>
  <r>
    <s v="FT005"/>
    <x v="4"/>
    <m/>
    <x v="1"/>
    <d v="2022-12-09T00:00:00"/>
    <s v="Yes"/>
    <s v="Previously not tracked in this inventory"/>
    <m/>
    <m/>
    <m/>
    <m/>
    <s v="Plan-Position Factor Table"/>
    <s v="Plan-Position Factor Table"/>
    <s v="Member"/>
    <s v="Factor Table"/>
    <m/>
    <m/>
    <m/>
    <m/>
    <m/>
    <m/>
    <m/>
    <m/>
    <s v="A4"/>
    <m/>
    <s v="T04"/>
    <m/>
    <s v="T04"/>
    <m/>
    <s v="Madison"/>
    <m/>
    <s v="Approved"/>
    <s v="AZPSPRS-2332"/>
    <m/>
    <m/>
    <m/>
    <m/>
    <m/>
    <s v="Ver7"/>
    <s v="Part of G3"/>
    <s v="Delivered as part of G3"/>
    <m/>
    <m/>
    <m/>
    <m/>
    <m/>
    <m/>
    <m/>
    <m/>
    <m/>
    <m/>
    <m/>
    <m/>
    <m/>
    <m/>
    <m/>
    <m/>
  </r>
  <r>
    <s v="FT006"/>
    <x v="4"/>
    <m/>
    <x v="1"/>
    <d v="2022-12-09T00:00:00"/>
    <s v="Yes"/>
    <s v="Previously not tracked in this inventory"/>
    <m/>
    <m/>
    <m/>
    <m/>
    <s v="Cancer Prescription List "/>
    <s v="Cancer Prescription List "/>
    <s v="Cancer Insurance Claim"/>
    <s v="Factor Table"/>
    <m/>
    <m/>
    <m/>
    <m/>
    <m/>
    <m/>
    <m/>
    <m/>
    <s v="N3"/>
    <m/>
    <s v="T13"/>
    <m/>
    <s v="T13"/>
    <m/>
    <s v="Christine"/>
    <m/>
    <s v="Approved"/>
    <s v="APZPSRS-7238"/>
    <m/>
    <m/>
    <m/>
    <m/>
    <m/>
    <m/>
    <m/>
    <m/>
    <m/>
    <m/>
    <m/>
    <m/>
    <m/>
    <m/>
    <m/>
    <m/>
    <m/>
    <m/>
    <m/>
    <m/>
    <m/>
    <m/>
    <m/>
    <m/>
  </r>
  <r>
    <s v="FT007"/>
    <x v="4"/>
    <m/>
    <x v="1"/>
    <d v="2023-02-15T00:00:00"/>
    <s v="Yes"/>
    <s v="Determined required for Track O functionality"/>
    <m/>
    <m/>
    <m/>
    <m/>
    <s v="Dentist Contact #"/>
    <s v="Factor table to store Dentist Office Contact Number"/>
    <s v="Retiree Health Insurance"/>
    <s v="Factor Table"/>
    <s v="Mark"/>
    <m/>
    <m/>
    <m/>
    <m/>
    <m/>
    <m/>
    <m/>
    <s v="O2"/>
    <m/>
    <s v="T17"/>
    <m/>
    <s v="T18"/>
    <m/>
    <m/>
    <m/>
    <m/>
    <m/>
    <m/>
    <m/>
    <m/>
    <m/>
    <m/>
    <m/>
    <m/>
    <m/>
    <m/>
    <m/>
    <m/>
    <m/>
    <m/>
    <m/>
    <m/>
    <m/>
    <m/>
    <m/>
    <m/>
    <m/>
    <m/>
    <m/>
    <m/>
    <m/>
  </r>
  <r>
    <s v="FT008"/>
    <x v="4"/>
    <m/>
    <x v="1"/>
    <d v="2023-02-15T00:00:00"/>
    <s v="Yes"/>
    <s v="Determined required for Track O functionality"/>
    <m/>
    <m/>
    <m/>
    <m/>
    <s v="Insurance Coverage Excluded States"/>
    <s v="Factor table to store coverage excluded States for ASRS Dental plans"/>
    <s v="Retiree Health Insurance"/>
    <s v="Factor Table"/>
    <s v="Mark"/>
    <m/>
    <m/>
    <m/>
    <m/>
    <m/>
    <m/>
    <m/>
    <s v="O2"/>
    <m/>
    <s v="T17"/>
    <m/>
    <s v="T18"/>
    <m/>
    <m/>
    <m/>
    <m/>
    <m/>
    <m/>
    <m/>
    <m/>
    <m/>
    <m/>
    <m/>
    <m/>
    <m/>
    <m/>
    <m/>
    <m/>
    <m/>
    <m/>
    <m/>
    <m/>
    <m/>
    <m/>
    <m/>
    <m/>
    <m/>
    <m/>
    <m/>
    <m/>
    <m/>
  </r>
  <r>
    <s v="FT009"/>
    <x v="4"/>
    <m/>
    <x v="1"/>
    <d v="2023-02-15T00:00:00"/>
    <s v="Yes"/>
    <s v="Determined required for Track O functionality"/>
    <m/>
    <m/>
    <m/>
    <m/>
    <s v="PSPRS Subsidy Rates"/>
    <s v="Factor table to store PSPRS Subsidy Rates"/>
    <s v="Retiree Health Insurance"/>
    <s v="Factor Table"/>
    <s v="Mark"/>
    <m/>
    <m/>
    <m/>
    <m/>
    <m/>
    <m/>
    <m/>
    <s v="O2"/>
    <m/>
    <s v="T17"/>
    <m/>
    <s v="T18"/>
    <m/>
    <m/>
    <m/>
    <m/>
    <m/>
    <m/>
    <m/>
    <m/>
    <m/>
    <m/>
    <m/>
    <m/>
    <m/>
    <m/>
    <m/>
    <m/>
    <m/>
    <m/>
    <m/>
    <m/>
    <m/>
    <m/>
    <m/>
    <m/>
    <m/>
    <m/>
    <m/>
    <m/>
    <m/>
  </r>
  <r>
    <s v="FT010"/>
    <x v="4"/>
    <m/>
    <x v="1"/>
    <d v="2023-02-15T00:00:00"/>
    <s v="Yes"/>
    <s v="Determined required for Track O functionality"/>
    <m/>
    <m/>
    <m/>
    <m/>
    <s v="ASRS Subsidy Rates"/>
    <s v="Factor table to store ASRS Subsidy Rates"/>
    <s v="Retiree Health Insurance"/>
    <s v="Factor Table"/>
    <s v="Mark"/>
    <m/>
    <m/>
    <m/>
    <m/>
    <m/>
    <m/>
    <m/>
    <s v="O2"/>
    <m/>
    <s v="T17"/>
    <m/>
    <s v="T18"/>
    <m/>
    <m/>
    <m/>
    <m/>
    <m/>
    <m/>
    <m/>
    <m/>
    <m/>
    <m/>
    <m/>
    <m/>
    <m/>
    <m/>
    <m/>
    <m/>
    <m/>
    <m/>
    <m/>
    <m/>
    <m/>
    <m/>
    <m/>
    <m/>
    <m/>
    <m/>
    <m/>
    <m/>
    <m/>
  </r>
  <r>
    <s v="FT011"/>
    <x v="4"/>
    <m/>
    <x v="1"/>
    <d v="2023-02-16T00:00:00"/>
    <s v="Yes"/>
    <s v="Determined required for Track O functionality"/>
    <m/>
    <m/>
    <m/>
    <m/>
    <s v="Health Insurance QLE Timeframe"/>
    <s v="Factor table to store the time limit to submit proof docs for various qualifying life events."/>
    <s v="Retiree Health Insurance"/>
    <s v="Factor Table"/>
    <s v="Mark"/>
    <m/>
    <m/>
    <m/>
    <m/>
    <m/>
    <m/>
    <m/>
    <s v="O2"/>
    <m/>
    <s v="T17"/>
    <m/>
    <s v="T18"/>
    <m/>
    <m/>
    <m/>
    <m/>
    <m/>
    <m/>
    <m/>
    <m/>
    <m/>
    <m/>
    <m/>
    <m/>
    <m/>
    <m/>
    <m/>
    <m/>
    <m/>
    <m/>
    <m/>
    <m/>
    <m/>
    <m/>
    <m/>
    <m/>
    <m/>
    <m/>
    <m/>
    <m/>
    <m/>
  </r>
  <r>
    <s v="FT012"/>
    <x v="4"/>
    <m/>
    <x v="1"/>
    <d v="2023-03-21T00:00:00"/>
    <s v="Yes"/>
    <s v="Determined required for Track O functionality"/>
    <m/>
    <m/>
    <s v="AZPSPRS-9979"/>
    <m/>
    <s v="Coverage Tier Hierarchy"/>
    <s v="Used to define the tier hierarchy for subsidy calculation"/>
    <s v="Retiree Health Insurance"/>
    <s v="Factor Table"/>
    <s v="Mark"/>
    <m/>
    <m/>
    <m/>
    <m/>
    <m/>
    <m/>
    <m/>
    <s v="O3"/>
    <m/>
    <s v="T18"/>
    <m/>
    <s v="T19"/>
    <m/>
    <s v="Alex"/>
    <s v="AZPSPRS-10479"/>
    <s v="Pending Approval"/>
    <m/>
    <m/>
    <m/>
    <m/>
    <m/>
    <m/>
    <m/>
    <m/>
    <m/>
    <m/>
    <m/>
    <m/>
    <m/>
    <m/>
    <m/>
    <m/>
    <m/>
    <m/>
    <m/>
    <m/>
    <m/>
    <m/>
    <m/>
    <m/>
    <m/>
  </r>
  <r>
    <s v="FT013"/>
    <x v="4"/>
    <m/>
    <x v="1"/>
    <d v="2023-03-21T00:00:00"/>
    <s v="Yes"/>
    <s v="Determined required for Track O functionality"/>
    <m/>
    <m/>
    <s v="AZPSPRS-9979"/>
    <m/>
    <s v="ASRS Medical Tier Codes"/>
    <s v="Used to map the tier code sent by employers in the enrollment file to the corresponding tier configured for ASRS Medical in V3locity"/>
    <s v="Retiree Health Insurance"/>
    <s v="Factor Table"/>
    <s v="Mark"/>
    <m/>
    <m/>
    <m/>
    <m/>
    <m/>
    <m/>
    <m/>
    <s v="O3"/>
    <m/>
    <s v="T18"/>
    <m/>
    <s v="T19"/>
    <m/>
    <s v="Alex"/>
    <m/>
    <m/>
    <m/>
    <m/>
    <m/>
    <m/>
    <m/>
    <m/>
    <m/>
    <m/>
    <m/>
    <m/>
    <m/>
    <m/>
    <m/>
    <m/>
    <m/>
    <m/>
    <m/>
    <m/>
    <m/>
    <m/>
    <m/>
    <m/>
    <m/>
    <m/>
    <m/>
  </r>
  <r>
    <s v="FT014"/>
    <x v="4"/>
    <m/>
    <x v="1"/>
    <d v="2023-03-21T00:00:00"/>
    <s v="Yes"/>
    <s v="Determined required for Track O functionality"/>
    <m/>
    <m/>
    <s v="AZPSPRS-9979"/>
    <m/>
    <s v="ASRS Dental Tier Codes"/>
    <s v="Used to map the tier code sent by the employers in the enrollment file to the corresponding tier configured for ASRS Dental in V3locity"/>
    <s v="Retiree Health Insurance"/>
    <s v="Factor Table"/>
    <s v="Mark"/>
    <m/>
    <m/>
    <m/>
    <m/>
    <m/>
    <m/>
    <m/>
    <s v="O3"/>
    <m/>
    <s v="T18"/>
    <m/>
    <s v="T19"/>
    <m/>
    <s v="Alex"/>
    <m/>
    <m/>
    <m/>
    <m/>
    <m/>
    <m/>
    <m/>
    <m/>
    <m/>
    <m/>
    <m/>
    <m/>
    <m/>
    <m/>
    <m/>
    <m/>
    <m/>
    <m/>
    <m/>
    <m/>
    <m/>
    <m/>
    <m/>
    <m/>
    <m/>
    <m/>
    <m/>
  </r>
  <r>
    <s v="FT015"/>
    <x v="4"/>
    <m/>
    <x v="1"/>
    <d v="2023-03-21T00:00:00"/>
    <s v="Yes"/>
    <s v="Determined required for Track O functionality"/>
    <m/>
    <m/>
    <s v="AZPSPRS-9979"/>
    <m/>
    <s v="Subsidy Tier Hierarchy"/>
    <s v="Used to define the hierarchy in which the subsidy should be applied to each of the health premium deductions"/>
    <s v="Retiree Health Insurance"/>
    <s v="Factor Table"/>
    <s v="Mark"/>
    <m/>
    <m/>
    <m/>
    <m/>
    <m/>
    <m/>
    <m/>
    <s v="O3"/>
    <m/>
    <s v="T17"/>
    <m/>
    <s v="T18"/>
    <m/>
    <s v="Alex"/>
    <m/>
    <m/>
    <m/>
    <m/>
    <m/>
    <m/>
    <m/>
    <m/>
    <m/>
    <m/>
    <m/>
    <m/>
    <m/>
    <m/>
    <m/>
    <m/>
    <m/>
    <m/>
    <m/>
    <m/>
    <m/>
    <m/>
    <m/>
    <m/>
    <m/>
    <m/>
    <m/>
  </r>
  <r>
    <s v="FT016"/>
    <x v="4"/>
    <m/>
    <x v="1"/>
    <d v="2023-04-05T00:00:00"/>
    <s v="Yes"/>
    <s v="Determined required for Track O functionality"/>
    <m/>
    <m/>
    <m/>
    <m/>
    <s v="Estimate Milestone Factor Table"/>
    <s v="Factor table to identify the next milestone for a PSPRS, CORP or EORP Members."/>
    <s v="Estimate"/>
    <s v="Factor Table"/>
    <s v="Tara"/>
    <m/>
    <m/>
    <m/>
    <m/>
    <m/>
    <m/>
    <m/>
    <s v="G4"/>
    <m/>
    <s v="T18"/>
    <m/>
    <s v="T18"/>
    <m/>
    <s v="Oswaldo"/>
    <m/>
    <m/>
    <m/>
    <m/>
    <m/>
    <m/>
    <m/>
    <m/>
    <m/>
    <m/>
    <m/>
    <m/>
    <m/>
    <m/>
    <m/>
    <m/>
    <m/>
    <m/>
    <m/>
    <m/>
    <m/>
    <m/>
    <m/>
    <m/>
    <m/>
    <m/>
    <m/>
  </r>
  <r>
    <s v="FT017"/>
    <x v="4"/>
    <m/>
    <x v="1"/>
    <d v="2023-04-12T00:00:00"/>
    <s v="Yes"/>
    <s v="Determined required for Track O functionality"/>
    <m/>
    <m/>
    <m/>
    <m/>
    <s v="ASRS Subsidized Coverages Hierarchy"/>
    <s v="The ASRS Subsidized Coverages Hierarchy factor table is used to determine the order in which the subsidy must be calculated per coverage type based on whether the plan is subsidized by ASRS."/>
    <s v="Retiree Health Insurance"/>
    <s v="Factor Table"/>
    <s v="Mark"/>
    <m/>
    <m/>
    <m/>
    <m/>
    <m/>
    <m/>
    <m/>
    <s v="O4"/>
    <m/>
    <m/>
    <m/>
    <m/>
    <m/>
    <m/>
    <s v="AZPSPRS-10481"/>
    <s v="Pending Approval"/>
    <m/>
    <m/>
    <m/>
    <m/>
    <m/>
    <m/>
    <m/>
    <m/>
    <m/>
    <m/>
    <m/>
    <m/>
    <m/>
    <m/>
    <m/>
    <m/>
    <m/>
    <m/>
    <m/>
    <m/>
    <m/>
    <m/>
    <m/>
    <m/>
    <m/>
  </r>
  <r>
    <s v="FT018"/>
    <x v="4"/>
    <m/>
    <x v="1"/>
    <d v="2023-05-04T00:00:00"/>
    <s v="Yes"/>
    <s v="Determined required for Track O functionality"/>
    <m/>
    <m/>
    <m/>
    <m/>
    <s v="Medicare Criteria for Subsidy Calculation"/>
    <s v="Factor table used to determine the Medicare Status based on Members and Dependents Medicare Eligibility. In turn, the Medicare Status will help derive the Subsidy Tier needed for the Subsidy amount."/>
    <s v="Retiree Health Insurance"/>
    <s v="Factor Table"/>
    <s v="Mark"/>
    <m/>
    <m/>
    <m/>
    <m/>
    <m/>
    <m/>
    <m/>
    <s v="O3"/>
    <m/>
    <s v="T18"/>
    <m/>
    <s v="T18"/>
    <m/>
    <s v="Oswaldo"/>
    <m/>
    <m/>
    <m/>
    <m/>
    <m/>
    <m/>
    <m/>
    <m/>
    <m/>
    <m/>
    <m/>
    <m/>
    <m/>
    <m/>
    <m/>
    <m/>
    <m/>
    <m/>
    <m/>
    <m/>
    <m/>
    <m/>
    <m/>
    <m/>
    <m/>
    <m/>
    <m/>
  </r>
  <r>
    <s v="INT001"/>
    <x v="5"/>
    <s v="V8.13"/>
    <x v="0"/>
    <m/>
    <m/>
    <m/>
    <s v="Yes"/>
    <s v="Duplicate to Report RE001"/>
    <m/>
    <m/>
    <s v=" Nationwide New DC members"/>
    <s v="Create Nationwide accounts for their 3 DC _x000a_members who will start contributing within 90 _x000a_days. Daily reports are compiled into a weekly report that is emailed to Nationwide in a secure e-mail."/>
    <s v="Work Report"/>
    <s v="Removed"/>
    <m/>
    <m/>
    <s v="Daily, with weekly _x000a_consolidated file sent _x000a_to Nationwide"/>
    <s v="Excel"/>
    <s v="PAS"/>
    <s v="Contracted _x000a_DC plan _x000a_administrator, _x000a_currently _x000a_Nationwide"/>
    <m/>
    <m/>
    <s v="L3"/>
    <m/>
    <s v="T04"/>
    <m/>
    <m/>
    <m/>
    <s v="Walter"/>
    <s v="AZPSPRS-57"/>
    <s v="In Spec"/>
    <m/>
    <m/>
    <m/>
    <m/>
    <m/>
    <m/>
    <m/>
    <m/>
    <m/>
    <m/>
    <m/>
    <m/>
    <m/>
    <m/>
    <m/>
    <m/>
    <m/>
    <m/>
    <m/>
    <m/>
    <m/>
    <m/>
    <m/>
    <m/>
    <m/>
  </r>
  <r>
    <s v="INT002"/>
    <x v="6"/>
    <m/>
    <x v="1"/>
    <m/>
    <m/>
    <m/>
    <m/>
    <m/>
    <s v="AZPSPRS-1770"/>
    <m/>
    <s v="Demographic File"/>
    <s v="Demo Import to pull in Member Demographics"/>
    <s v="Insurance/Enrollment"/>
    <s v="Val1"/>
    <s v="LaDawn"/>
    <m/>
    <s v="Scheduled"/>
    <m/>
    <m/>
    <m/>
    <m/>
    <m/>
    <s v="L3"/>
    <d v="2022-12-27T00:00:00"/>
    <s v="T05"/>
    <d v="2022-03-21T00:00:00"/>
    <s v="T07"/>
    <d v="2022-05-23T00:00:00"/>
    <s v="Jamie"/>
    <s v="AZPSPRS-1770"/>
    <s v="Approved"/>
    <s v="AZPSPRS-2916"/>
    <s v="AZPSPRS-4825_x000a_AZPSPRS-4826_x000a_AZPSPRS-4827_x000a_AZPSPRS-4902_x000a_AZPSPRS-5241_x000a_AZPSPRS-4892_x000a_AZPSPRS-5244_x000a_AZPSPRS-5248_x000a_AZPSPRS-5215_x000a_AZPSPRS-5451_x000a_AZPSPRS-5518_x000a_AZPSPRS-5520_x000a_AZPSPRS-5460_x000a_AZPSPRS-5433_x000a_AZPSPRS-5622_x000a_AZPSPRS-5753_x000a_AZPSPRS-5759_x000a_AZPSPRS-6416_x000a_AZPSPRS-6033_x000a_AZPSPRS-6628_x000a_AZPSPRS-6398_x000a_AZPSPRS-8002_x000a_AZPSPRS-10406"/>
    <m/>
    <m/>
    <s v="Closed"/>
    <m/>
    <s v="Ver11_x000a_Val1"/>
    <s v="AZPSPRS-6441_x000a_AZPSPRS-4960"/>
    <s v="AZPSPRS-6441 - Delivered in Ver11 (Re-hire Scenarios - AZPSPRS-4825; AZPSPRS-4826, AZPSPRS-4827); (CIP Scenarios - AZPSPRS-6033)_x000a_Delivered in Val1 (initial)_x000a__x000a_Issue reported for rehire scenarios for various plans:_x000a_AZPSPRS-5241 - Ready for OS_x000a_AZPSPRS-5215 - Ready Client Test_x000a_AZPSPRS-4902 - In Development_x000a_AZPSPRS-4892 - Ready IH SA_x000a_AZPSPRS-5244 - Closed_x000a_AZPSPRS-5248 - Closed_x000a_AZPSPRS-5451 - Closed_x000a_AZPSPRS-5518 - Closed_x000a_AZPSPRS-5520 - Closed_x000a_AZPSPRS-5460 - In Development_x000a_AZPSPRS-5433 - Closed_x000a_AZPSPRS-5622 - Closed_x000a_AZPSPRS-5753 - Closed_x000a_AZPSPRS-5759 - Closed_x000a_AZPSPRS-6416 - In Development_x000a_AZPSPRS-6628 - Closed_x000a_AZPSPRS-6398 - Clarification Required_x000a_AZPSPRS-8002 - Ready Client Test_x000a_AZPSPRS-10406 - Ready Client Test"/>
    <s v="No"/>
    <m/>
    <m/>
    <m/>
    <m/>
    <m/>
    <m/>
    <m/>
    <m/>
    <m/>
    <m/>
    <m/>
    <m/>
    <m/>
    <m/>
    <m/>
  </r>
  <r>
    <s v="INT003"/>
    <x v="6"/>
    <s v="V.8.2"/>
    <x v="1"/>
    <m/>
    <m/>
    <m/>
    <m/>
    <m/>
    <s v="AZPSPRS-1868"/>
    <m/>
    <s v="Employer Wage &amp; Contribution"/>
    <s v="Employers deduct contributions from their  employee checks and  send us the money. This file tells PSPRS the breakdown of how  much gets applied to  each member's  account."/>
    <s v="Work Report"/>
    <s v="Ver08"/>
    <m/>
    <m/>
    <s v="Ad-hoc, most employers submit _x000a_once every 2 weeks"/>
    <s v="Excel, _x000a_CSV, _x000a_Fixed _x000a_Length"/>
    <s v="Employers"/>
    <s v="PAS"/>
    <m/>
    <m/>
    <s v="L3"/>
    <d v="2022-12-27T00:00:00"/>
    <s v="T05"/>
    <d v="2022-03-21T00:00:00"/>
    <s v="T07"/>
    <d v="2022-05-23T00:00:00"/>
    <s v="Jamie"/>
    <s v="AZPSPRS-1868"/>
    <s v="Approved"/>
    <s v="AZPSPRS-2551"/>
    <s v="AZPSPRS-4127_x000a_AZPSPRS-4273_x000a_AZPSPRS-4473_x000a_AZPSPRS-4893_x000a_AZPSPRS-4575_x000a_AZPSPRS-5452_x000a_AZPSPRS-6062_x000a_AZPSPRS-6732_x000a_AZPSPRS-7292_x000a_AZPSPRS-7679_x000a_AZPSPRS-7382"/>
    <m/>
    <m/>
    <s v="Closed"/>
    <m/>
    <s v="Ver8"/>
    <s v="AZPSPRS-4572"/>
    <s v="Delivered in Ver8 (initial)_x000a__x000a_AZPSPRS-4273 - Ready IH SA_x000a_AZPSPRS-4473 - In Development_x000a_AZPSPRS-4127 - Closed_x000a_AZPSPRS-4575 - Closed_x000a_AZPSPRS-4893 - Closed_x000a_AZPSPRS-5452 - Closed_x000a_AZPSPRS-6062 - Closed_x000a_AZPSPRS-6732 - Closed_x000a_AZPSPRS-7292 - Client Testing_x000a_AZPSPRS-7679 - Client Testing_x000a_AZPSPRS-7382 - Client Testing"/>
    <s v="No"/>
    <m/>
    <m/>
    <m/>
    <m/>
    <m/>
    <m/>
    <m/>
    <m/>
    <m/>
    <m/>
    <m/>
    <m/>
    <m/>
    <m/>
    <m/>
  </r>
  <r>
    <s v="INT004"/>
    <x v="5"/>
    <s v="V.8.6"/>
    <x v="1"/>
    <m/>
    <m/>
    <m/>
    <m/>
    <m/>
    <s v="AZPSPRS-16821"/>
    <m/>
    <s v="DSS Payment Request_x000a__x000a_Old name: NACHA EFT Export (replaces eBill Invoice)"/>
    <s v="Invoices created through the PAS as sent to eBill for presentation and payment."/>
    <s v="Invoicing"/>
    <s v="Ver27"/>
    <m/>
    <m/>
    <m/>
    <s v="CSV"/>
    <s v="PAS"/>
    <s v="Contracted banking institution,  currently Wells _x000a_Fargo"/>
    <m/>
    <m/>
    <s v="D4"/>
    <d v="2023-12-19T00:00:00"/>
    <s v="T16"/>
    <d v="2023-03-27T00:00:00"/>
    <s v="T24"/>
    <d v="2023-12-04T00:00:00"/>
    <s v="BJ"/>
    <s v="AZPSPRS-17463"/>
    <s v="Approved"/>
    <s v="AZPSPRS-17905"/>
    <m/>
    <m/>
    <m/>
    <s v="Ready Internal Test"/>
    <m/>
    <m/>
    <m/>
    <s v="AI: AZPSPRS-16821, In review with PSPRS-WF._x000a__x000a_ESS Payment processing functionality needs to be ready for this."/>
    <s v="Yes"/>
    <m/>
    <m/>
    <m/>
    <m/>
    <m/>
    <m/>
    <m/>
    <m/>
    <m/>
    <m/>
    <m/>
    <m/>
    <m/>
    <m/>
    <m/>
  </r>
  <r>
    <s v="INT005"/>
    <x v="6"/>
    <s v="V.8.5"/>
    <x v="1"/>
    <m/>
    <m/>
    <m/>
    <m/>
    <m/>
    <s v="AZPSPRS-17162"/>
    <m/>
    <s v="Wells Fargo Reconciliation File_x000a__x000a_Old name: Wells Fargo (replaces eBill Remit)"/>
    <s v="Combines the 3 original import files into a single import:_x000a_INT005 - ESS Payment Request Remit_x000a_INT032 - Clear Check File_x000a_INT033 - ACH Recon File_x000a__x000a_Payments and returns received through the eBill website for invoices sent via the eBill Invoice Updates process."/>
    <s v="Invoicing"/>
    <s v="Ver28"/>
    <m/>
    <m/>
    <s v="Daily"/>
    <s v="CSV"/>
    <s v="Wells Fargo"/>
    <s v="PAS"/>
    <m/>
    <m/>
    <s v="D4"/>
    <d v="2023-12-19T00:00:00"/>
    <s v="T16"/>
    <d v="2023-03-27T00:00:00"/>
    <s v="T24"/>
    <d v="2023-12-04T00:00:00"/>
    <s v="BJ"/>
    <m/>
    <m/>
    <m/>
    <m/>
    <m/>
    <m/>
    <m/>
    <m/>
    <m/>
    <m/>
    <s v="ESS Payment processing functionality needs to be ready for this."/>
    <s v="Yes"/>
    <m/>
    <m/>
    <m/>
    <m/>
    <m/>
    <m/>
    <m/>
    <m/>
    <m/>
    <m/>
    <m/>
    <m/>
    <m/>
    <m/>
    <m/>
  </r>
  <r>
    <s v="INT006"/>
    <x v="6"/>
    <s v="V.8.12"/>
    <x v="1"/>
    <m/>
    <m/>
    <m/>
    <m/>
    <m/>
    <m/>
    <m/>
    <s v="Insurance Changes"/>
    <s v="ADOA sends us changes to member insurance elections."/>
    <s v="Insurance"/>
    <s v="Ver21"/>
    <m/>
    <m/>
    <s v="Daily"/>
    <s v="file (Fixed Length Txt File)"/>
    <s v="ADOA"/>
    <s v="PAS"/>
    <m/>
    <m/>
    <s v="O2"/>
    <d v="2023-01-23T00:00:00"/>
    <s v="T22"/>
    <d v="2023-03-27T00:00:00"/>
    <s v="T26"/>
    <d v="2023-07-03T00:00:00"/>
    <s v="Oswaldo"/>
    <s v="AZPSPRS-11544"/>
    <s v="Approved"/>
    <s v="AZPSPRS-11553"/>
    <m/>
    <m/>
    <m/>
    <s v="Resolved"/>
    <m/>
    <s v="Ver25"/>
    <s v="AZPSPRS-15692"/>
    <s v="Delivered in Ver25._x000a_Known issue (processing logic)_x000a__x000a_Failed in VerDev - Ver22_x000a__x000a_6/2/2023 Updated target delivery date to Ver21 from UAT1."/>
    <s v="No"/>
    <m/>
    <m/>
    <m/>
    <m/>
    <m/>
    <m/>
    <m/>
    <m/>
    <m/>
    <m/>
    <m/>
    <m/>
    <m/>
    <m/>
    <m/>
  </r>
  <r>
    <s v="INT007"/>
    <x v="7"/>
    <m/>
    <x v="1"/>
    <d v="2023-08-25T00:00:00"/>
    <m/>
    <m/>
    <s v="Yes"/>
    <s v="Per 8/25/2023 comment in AZPSPRS-1840, this is no longer required."/>
    <s v="AZPSPRS-12368"/>
    <s v="On Hold by PSPRS"/>
    <s v="Third Party Investment Service Interface"/>
    <s v="Interface with third party investment service providers"/>
    <s v="Disbursement"/>
    <s v="Removed"/>
    <m/>
    <m/>
    <s v="Real-Time"/>
    <m/>
    <m/>
    <m/>
    <m/>
    <m/>
    <s v="E3"/>
    <d v="2023-09-04T00:00:00"/>
    <s v="T22"/>
    <d v="2023-11-06T00:00:00"/>
    <s v="T24"/>
    <d v="2023-12-04T00:00:00"/>
    <s v="Oswaldo"/>
    <m/>
    <m/>
    <m/>
    <m/>
    <m/>
    <m/>
    <m/>
    <m/>
    <m/>
    <m/>
    <s v="Per 8/25/2023 comment in AZPSPRS-1840, this is no longer required._x000a_However, PSPRS would like to substitute this with pay stubs. Need to review._x000a__x000a_Requested template in AI: AZPSPRS-12368"/>
    <m/>
    <m/>
    <m/>
    <m/>
    <m/>
    <m/>
    <m/>
    <m/>
    <m/>
    <m/>
    <m/>
    <m/>
    <m/>
    <m/>
    <m/>
    <m/>
  </r>
  <r>
    <s v="INT008"/>
    <x v="5"/>
    <s v="V.8.4"/>
    <x v="1"/>
    <m/>
    <m/>
    <m/>
    <m/>
    <m/>
    <m/>
    <m/>
    <s v="LifeStatus360 - Death Index "/>
    <s v="File created to upload to Death Index website _x000a_to find members that have passed away _x000a_and should have their records updated. "/>
    <s v="Deals with Pension accounts, updates component of Work, Death"/>
    <s v="Ver17"/>
    <s v="Tara"/>
    <m/>
    <s v="Monthly"/>
    <s v="Text CSV"/>
    <s v="PAS"/>
    <s v="External Web Portal"/>
    <m/>
    <m/>
    <s v="J3"/>
    <d v="2023-01-23T00:00:00"/>
    <s v="T17"/>
    <d v="2023-04-24T00:00:00"/>
    <s v="T21"/>
    <d v="2023-10-02T00:00:00"/>
    <s v="Surender"/>
    <s v="AZPSPRS-9265"/>
    <s v="Approved"/>
    <s v="AZPSPRS-9498"/>
    <m/>
    <m/>
    <m/>
    <s v="Closed"/>
    <m/>
    <s v="Ver17"/>
    <s v="AZPSPRS-11695"/>
    <s v="Delivered in Ver17"/>
    <s v="Yes"/>
    <m/>
    <m/>
    <m/>
    <m/>
    <m/>
    <m/>
    <m/>
    <m/>
    <m/>
    <m/>
    <m/>
    <m/>
    <m/>
    <m/>
    <m/>
  </r>
  <r>
    <s v="INT009"/>
    <x v="5"/>
    <m/>
    <x v="1"/>
    <m/>
    <m/>
    <m/>
    <m/>
    <m/>
    <m/>
    <m/>
    <s v="Retiree Actuarial Interface - Export"/>
    <s v="Actuarial Interface - Export for year end valuations"/>
    <s v="Year End Valuation"/>
    <s v="Ver29"/>
    <s v="Robert"/>
    <m/>
    <s v="Ad-Hoc"/>
    <s v="E.g: .PDF or .XLSX or .CSV "/>
    <m/>
    <m/>
    <m/>
    <m/>
    <s v="Q2"/>
    <d v="2022-11-21T00:00:00"/>
    <s v="T22"/>
    <d v="2023-11-06T00:00:00"/>
    <s v="T24"/>
    <d v="2023-12-04T00:00:00"/>
    <s v="BJ"/>
    <m/>
    <m/>
    <m/>
    <m/>
    <m/>
    <m/>
    <m/>
    <m/>
    <m/>
    <m/>
    <s v="mapped from UAT1 to Ver28."/>
    <s v="Yes"/>
    <m/>
    <m/>
    <m/>
    <m/>
    <m/>
    <m/>
    <m/>
    <m/>
    <m/>
    <m/>
    <m/>
    <m/>
    <m/>
    <m/>
    <m/>
  </r>
  <r>
    <s v="INT010"/>
    <x v="5"/>
    <s v="V.8.3"/>
    <x v="1"/>
    <m/>
    <m/>
    <m/>
    <m/>
    <m/>
    <m/>
    <m/>
    <s v="Actuary Files: Active_x000a__x000a_old name: Actuary Files: Activities PS_x000a_(combined into one Active File)_x000a_- Actuary Files: Activities PS_x000a_- Actuary Files: Activities CORP_x000a_- Actuary Files: Activities EORP_x000a_"/>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8"/>
    <m/>
    <m/>
    <m/>
    <s v="Closed"/>
    <m/>
    <s v="Ver11"/>
    <s v="Ver 11"/>
    <s v="Delivered with Ver11"/>
    <s v="Yes"/>
    <m/>
    <m/>
    <m/>
    <m/>
    <m/>
    <m/>
    <m/>
    <m/>
    <m/>
    <m/>
    <m/>
    <m/>
    <m/>
    <m/>
    <m/>
  </r>
  <r>
    <s v="INT011"/>
    <x v="5"/>
    <s v="V.8.3"/>
    <x v="1"/>
    <d v="2024-02-06T00:00:00"/>
    <m/>
    <m/>
    <s v="Yes"/>
    <s v="Combined into single Active Export File"/>
    <m/>
    <m/>
    <s v="Actuary Files: Activities CORP_x000a__x000a_(combined into one Active File)"/>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8"/>
    <m/>
    <m/>
    <m/>
    <s v="Closed"/>
    <m/>
    <s v="Ver11"/>
    <s v="Ver 11"/>
    <s v="Delivered with Ver11"/>
    <s v="No"/>
    <m/>
    <m/>
    <m/>
    <m/>
    <m/>
    <m/>
    <m/>
    <m/>
    <m/>
    <m/>
    <m/>
    <m/>
    <m/>
    <m/>
    <m/>
  </r>
  <r>
    <s v="INT012"/>
    <x v="5"/>
    <s v="V.8.3"/>
    <x v="1"/>
    <d v="2024-02-06T00:00:00"/>
    <m/>
    <m/>
    <s v="Yes"/>
    <s v="Combined into single Active Export File"/>
    <m/>
    <m/>
    <s v="Actuary Files: Activities EORP_x000a__x000a_(combined into one Active File)"/>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8"/>
    <m/>
    <m/>
    <m/>
    <s v="Closed"/>
    <m/>
    <s v="Ver11"/>
    <s v="Ver 11"/>
    <s v="Delivered with Ver11"/>
    <s v="No"/>
    <m/>
    <m/>
    <m/>
    <m/>
    <m/>
    <m/>
    <m/>
    <m/>
    <m/>
    <m/>
    <m/>
    <m/>
    <m/>
    <m/>
    <m/>
  </r>
  <r>
    <s v="INT013"/>
    <x v="5"/>
    <s v="V.8.3"/>
    <x v="1"/>
    <m/>
    <m/>
    <m/>
    <m/>
    <m/>
    <m/>
    <m/>
    <s v="Actuary Files: Benefits PS"/>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m/>
    <s v="Yes"/>
    <m/>
    <m/>
    <m/>
    <m/>
    <m/>
    <m/>
    <m/>
    <m/>
    <m/>
    <m/>
    <m/>
    <m/>
    <m/>
    <m/>
    <m/>
  </r>
  <r>
    <s v="INT014"/>
    <x v="5"/>
    <s v="V.8.3"/>
    <x v="1"/>
    <m/>
    <m/>
    <m/>
    <m/>
    <m/>
    <m/>
    <m/>
    <s v="Actuary Files: Benefits CORP"/>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m/>
    <s v="Yes"/>
    <m/>
    <m/>
    <m/>
    <m/>
    <m/>
    <m/>
    <m/>
    <m/>
    <m/>
    <m/>
    <m/>
    <m/>
    <m/>
    <m/>
    <m/>
  </r>
  <r>
    <s v="INT015"/>
    <x v="5"/>
    <s v="V.8.3"/>
    <x v="1"/>
    <m/>
    <m/>
    <m/>
    <m/>
    <m/>
    <m/>
    <m/>
    <s v="Actuary Files: Benefits EORP"/>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m/>
    <s v="Yes"/>
    <m/>
    <m/>
    <m/>
    <m/>
    <m/>
    <m/>
    <m/>
    <m/>
    <m/>
    <m/>
    <m/>
    <m/>
    <m/>
    <m/>
    <m/>
  </r>
  <r>
    <s v="INT016"/>
    <x v="5"/>
    <s v="V.8.3"/>
    <x v="1"/>
    <m/>
    <m/>
    <m/>
    <m/>
    <m/>
    <m/>
    <m/>
    <s v="Actuary Files: Drath Report"/>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m/>
    <s v="Yes"/>
    <m/>
    <m/>
    <m/>
    <m/>
    <m/>
    <m/>
    <m/>
    <m/>
    <m/>
    <m/>
    <m/>
    <m/>
    <m/>
    <m/>
    <m/>
  </r>
  <r>
    <s v="INT017"/>
    <x v="5"/>
    <s v="V.8.3"/>
    <x v="1"/>
    <m/>
    <m/>
    <m/>
    <m/>
    <m/>
    <m/>
    <m/>
    <s v="Actuary Files: DROP Participants"/>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s v="mapped from UAT1 to Ver28."/>
    <s v="Yes"/>
    <m/>
    <m/>
    <m/>
    <m/>
    <m/>
    <m/>
    <m/>
    <m/>
    <m/>
    <m/>
    <m/>
    <m/>
    <m/>
    <m/>
    <m/>
  </r>
  <r>
    <s v="INT018"/>
    <x v="5"/>
    <s v="V.8.3"/>
    <x v="1"/>
    <m/>
    <m/>
    <m/>
    <m/>
    <m/>
    <m/>
    <m/>
    <s v="Actuary Files: Multiple Accounts"/>
    <s v="Lists of member data so the actuary can _x000a_calculate employer rates and make _x000a_actuarial assumptions."/>
    <s v="Year End Valuation"/>
    <s v="Ver14"/>
    <s v="Robert"/>
    <m/>
    <s v="Yearly"/>
    <s v="Excel"/>
    <s v="PAS"/>
    <s v="Foster and Foster _x000a_(actuary)"/>
    <m/>
    <m/>
    <s v="Q1"/>
    <d v="2022-11-21T00:00:00"/>
    <s v="T13"/>
    <d v="2023-01-23T00:00:00"/>
    <s v="T14"/>
    <d v="2023-01-30T00:00:00"/>
    <s v="BJ"/>
    <s v="AZPSPRS-7344"/>
    <s v="Approved"/>
    <s v="AZPSPRS-7577"/>
    <m/>
    <m/>
    <m/>
    <s v="Closed"/>
    <m/>
    <s v="Ver14"/>
    <s v="AZPSPRS-8319"/>
    <s v="Delivered in Ver14"/>
    <s v="Yes"/>
    <m/>
    <m/>
    <m/>
    <m/>
    <m/>
    <m/>
    <m/>
    <m/>
    <m/>
    <m/>
    <m/>
    <m/>
    <m/>
    <m/>
    <m/>
  </r>
  <r>
    <s v="INT019"/>
    <x v="5"/>
    <s v="V.8.3"/>
    <x v="1"/>
    <m/>
    <m/>
    <m/>
    <m/>
    <m/>
    <m/>
    <m/>
    <s v="Actuary Files: Refunds"/>
    <s v="Lists of member data so the actuary can _x000a_calculate employer rates and make _x000a_actuarial assumptions."/>
    <s v="Year End Valuation"/>
    <s v="Ver29"/>
    <s v="Robert"/>
    <m/>
    <s v="Yearly"/>
    <s v="Excel"/>
    <s v="PAS"/>
    <s v="Foster and Foster _x000a_(actuary)"/>
    <m/>
    <m/>
    <s v="Q2"/>
    <d v="2023-10-02T00:00:00"/>
    <s v="T22"/>
    <d v="2023-11-06T00:00:00"/>
    <s v="T24"/>
    <d v="2023-12-04T00:00:00"/>
    <s v="BJ"/>
    <m/>
    <m/>
    <m/>
    <m/>
    <m/>
    <m/>
    <m/>
    <m/>
    <m/>
    <m/>
    <m/>
    <s v="Yes"/>
    <m/>
    <m/>
    <m/>
    <m/>
    <m/>
    <m/>
    <m/>
    <m/>
    <m/>
    <m/>
    <m/>
    <m/>
    <m/>
    <m/>
    <m/>
  </r>
  <r>
    <s v="INT020"/>
    <x v="5"/>
    <s v="V.8.3"/>
    <x v="1"/>
    <m/>
    <m/>
    <m/>
    <m/>
    <m/>
    <m/>
    <m/>
    <s v="Actuary Files: Tier 3 DC"/>
    <s v="Lists of member data so the actuary can _x000a_calculate employer rates and make _x000a_actuarial assumptions."/>
    <s v="Year End Valuation"/>
    <s v="Ver14"/>
    <s v="Robert"/>
    <m/>
    <s v="Yearly"/>
    <s v="Excel"/>
    <s v="PAS"/>
    <s v="Foster and Foster _x000a_(actuary)"/>
    <m/>
    <m/>
    <s v="Q1"/>
    <d v="2022-11-21T00:00:00"/>
    <s v="T13"/>
    <d v="2023-01-23T00:00:00"/>
    <s v="T14"/>
    <d v="2023-01-30T00:00:00"/>
    <s v="BJ"/>
    <s v="AZPSPRS-7343"/>
    <s v="Approved"/>
    <s v="AZPSPRS-7576"/>
    <m/>
    <m/>
    <m/>
    <s v="Closed"/>
    <m/>
    <s v="Ver14"/>
    <s v="AZPSPRS-8318"/>
    <s v="Delivered in Ver14"/>
    <s v="Yes"/>
    <m/>
    <m/>
    <m/>
    <m/>
    <m/>
    <m/>
    <m/>
    <m/>
    <m/>
    <m/>
    <m/>
    <m/>
    <m/>
    <m/>
    <m/>
  </r>
  <r>
    <s v="INT021"/>
    <x v="5"/>
    <s v="V.8.3"/>
    <x v="1"/>
    <m/>
    <m/>
    <m/>
    <m/>
    <m/>
    <m/>
    <m/>
    <s v="Actuary Files: Vested_x000a__x000a_old name: Actuary Files: Vested PS_x000a_(combined into one Vested File)_x000a_- Actuary Files: Vested PS_x000a_- Actuary Files: Vested CORP_x000a_- Actuary Files: Vested EORP"/>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9"/>
    <m/>
    <m/>
    <m/>
    <s v="Closed"/>
    <m/>
    <s v="Ver11"/>
    <s v="Ver 11"/>
    <s v="Delivered with Ver11"/>
    <s v="Yes"/>
    <m/>
    <m/>
    <m/>
    <m/>
    <m/>
    <m/>
    <m/>
    <m/>
    <m/>
    <m/>
    <m/>
    <m/>
    <m/>
    <m/>
    <m/>
  </r>
  <r>
    <s v="INT022"/>
    <x v="5"/>
    <s v="V.8.3"/>
    <x v="1"/>
    <d v="2024-02-06T00:00:00"/>
    <m/>
    <m/>
    <s v="Yes"/>
    <s v="Combined into single Vested Export File"/>
    <m/>
    <m/>
    <s v="Actuary Files: Vested CORP_x000a__x000a_(combined into one Vested File)"/>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9"/>
    <m/>
    <m/>
    <m/>
    <s v="Closed"/>
    <m/>
    <s v="Ver11"/>
    <s v="Ver 11"/>
    <s v="Delivered with Ver11"/>
    <s v="No"/>
    <m/>
    <m/>
    <m/>
    <m/>
    <m/>
    <m/>
    <m/>
    <m/>
    <m/>
    <m/>
    <m/>
    <m/>
    <m/>
    <m/>
    <m/>
  </r>
  <r>
    <s v="INT023"/>
    <x v="5"/>
    <s v="V.8.3"/>
    <x v="1"/>
    <d v="2024-02-06T00:00:00"/>
    <m/>
    <m/>
    <s v="Yes"/>
    <s v="Combined into single Vested Export File"/>
    <m/>
    <m/>
    <s v="Actuary Files: Vested EORP_x000a__x000a_(combined into one Vested File)_x000a_"/>
    <s v="Lists of member data so the actuary can _x000a_calculate employer rates and make _x000a_actuarial assumptions."/>
    <s v="Year End Valuation"/>
    <s v="Ver11"/>
    <s v="Robert"/>
    <m/>
    <s v="Yearly"/>
    <s v="Excel"/>
    <s v="PAS"/>
    <s v="Foster and Foster _x000a_(actuary)"/>
    <m/>
    <m/>
    <s v="Q0"/>
    <d v="2022-08-22T00:00:00"/>
    <s v="T10"/>
    <d v="2022-09-26T00:00:00"/>
    <s v="T11"/>
    <d v="2022-10-24T00:00:00"/>
    <s v="Priyo"/>
    <m/>
    <m/>
    <s v="AZPSPRS-6039"/>
    <m/>
    <m/>
    <m/>
    <s v="Closed"/>
    <m/>
    <s v="Ver11"/>
    <s v="Ver 11"/>
    <s v="Delivered with Ver11"/>
    <s v="No"/>
    <m/>
    <m/>
    <m/>
    <m/>
    <m/>
    <m/>
    <m/>
    <m/>
    <m/>
    <m/>
    <m/>
    <m/>
    <m/>
    <m/>
    <m/>
  </r>
  <r>
    <s v="INT024"/>
    <x v="5"/>
    <s v="V.8.3"/>
    <x v="1"/>
    <d v="2024-03-01T00:00:00"/>
    <m/>
    <m/>
    <s v="Yes"/>
    <s v="Detremined not required per 2/20/2024 comment in AZPSPRS-18484"/>
    <m/>
    <m/>
    <s v="Actuary Files: MOE - PS (PS &amp; EORP same spreadsheet different tabs)"/>
    <s v="Lists of member data so the actuary can _x000a_calculate employer rates and make _x000a_actuarial assumptions."/>
    <s v="Year End Valuation"/>
    <s v="Ver28"/>
    <s v="Robert"/>
    <m/>
    <s v="Yearly"/>
    <s v="Excel"/>
    <s v="PAS"/>
    <s v="Foster and Foster _x000a_(actuary)"/>
    <m/>
    <m/>
    <s v="Q2"/>
    <d v="2023-10-02T00:00:00"/>
    <s v="T22"/>
    <d v="2023-11-06T00:00:00"/>
    <s v="T24"/>
    <d v="2023-12-04T00:00:00"/>
    <s v="BJ"/>
    <m/>
    <m/>
    <m/>
    <m/>
    <m/>
    <m/>
    <m/>
    <m/>
    <m/>
    <m/>
    <s v="mapped from UAT1 to Ver28."/>
    <s v="Yes"/>
    <m/>
    <m/>
    <m/>
    <m/>
    <m/>
    <m/>
    <m/>
    <m/>
    <m/>
    <m/>
    <m/>
    <m/>
    <m/>
    <m/>
    <m/>
  </r>
  <r>
    <s v="INT025"/>
    <x v="5"/>
    <s v="V.8.3"/>
    <x v="1"/>
    <m/>
    <m/>
    <m/>
    <m/>
    <m/>
    <m/>
    <s v="Requires SC Review"/>
    <s v="Actuary Files: MOE - EORP (PS &amp; EORP same spreadsheet different tabs)"/>
    <s v="Lists of member data so the actuary can _x000a_calculate employer rates and make _x000a_actuarial assumptions."/>
    <s v="Year End Valuation"/>
    <s v="Deferred"/>
    <s v="Robert"/>
    <m/>
    <s v="Yearly"/>
    <s v="Excel"/>
    <s v="PAS"/>
    <s v="Foster and Foster _x000a_(actuary)"/>
    <m/>
    <m/>
    <s v="Q2"/>
    <d v="2023-10-02T00:00:00"/>
    <s v="T22"/>
    <d v="2023-11-06T00:00:00"/>
    <s v="T24"/>
    <d v="2023-12-04T00:00:00"/>
    <s v="BJ"/>
    <m/>
    <m/>
    <m/>
    <m/>
    <m/>
    <m/>
    <m/>
    <m/>
    <m/>
    <m/>
    <s v="Per AZPSPRS-18484, deferrred for now. Requires review with steering committee._x000a__x000a_mapped from UAT1 to Ver28."/>
    <s v="Yes"/>
    <m/>
    <m/>
    <m/>
    <m/>
    <m/>
    <m/>
    <m/>
    <m/>
    <m/>
    <m/>
    <m/>
    <m/>
    <m/>
    <m/>
    <m/>
  </r>
  <r>
    <s v="INT026"/>
    <x v="5"/>
    <s v="V.8.1"/>
    <x v="1"/>
    <m/>
    <m/>
    <m/>
    <m/>
    <m/>
    <m/>
    <m/>
    <s v="GP"/>
    <s v="GP is the book of record for GL, so all PAS general ledger transactions that happened need to be _x000a_transferred to GP."/>
    <s v="GL"/>
    <s v="Ver29"/>
    <m/>
    <m/>
    <s v="Nightly"/>
    <s v="Excel"/>
    <s v="PAS"/>
    <s v="Dynamics GP"/>
    <m/>
    <m/>
    <s v="E0, E1, E4"/>
    <d v="2023-01-23T00:00:00"/>
    <s v="T22"/>
    <d v="2023-09-04T00:00:00"/>
    <s v="T24"/>
    <d v="2023-10-02T00:00:00"/>
    <s v="Priyo"/>
    <m/>
    <m/>
    <m/>
    <m/>
    <m/>
    <m/>
    <m/>
    <m/>
    <m/>
    <m/>
    <s v="Re-mapped to Ver29._x000a_mapped from VST to Ver27."/>
    <s v="Yes"/>
    <m/>
    <m/>
    <m/>
    <m/>
    <m/>
    <m/>
    <m/>
    <m/>
    <m/>
    <m/>
    <m/>
    <m/>
    <m/>
    <m/>
    <m/>
  </r>
  <r>
    <s v="INT027"/>
    <x v="5"/>
    <s v="V.8.7"/>
    <x v="1"/>
    <m/>
    <m/>
    <m/>
    <m/>
    <m/>
    <s v="AZPSPRS-17163"/>
    <m/>
    <s v="Payment Manager ACH File Export_x000a__x000a_Old name: ACH"/>
    <s v="Payroll EFT Transactions sent to Wells Fargo"/>
    <s v="Disbursements"/>
    <s v="Ver27"/>
    <m/>
    <m/>
    <s v="Weekly"/>
    <s v="CSV"/>
    <s v="PAS"/>
    <s v="Contracted banking institution,  currently Wells _x000a_Fargo"/>
    <m/>
    <m/>
    <s v="E2"/>
    <d v="2023-07-31T00:00:00"/>
    <s v="T22"/>
    <d v="2023-11-06T00:00:00"/>
    <s v="T24"/>
    <d v="2023-12-04T00:00:00"/>
    <s v="BJ"/>
    <m/>
    <m/>
    <m/>
    <m/>
    <m/>
    <m/>
    <s v="In Spec"/>
    <m/>
    <m/>
    <m/>
    <s v="mapped from VST to Ver27."/>
    <s v="Yes"/>
    <m/>
    <m/>
    <m/>
    <m/>
    <m/>
    <m/>
    <m/>
    <m/>
    <m/>
    <m/>
    <m/>
    <m/>
    <m/>
    <m/>
    <m/>
  </r>
  <r>
    <s v="INT028"/>
    <x v="5"/>
    <s v="V.8.11"/>
    <x v="1"/>
    <m/>
    <m/>
    <m/>
    <m/>
    <m/>
    <m/>
    <m/>
    <s v="IRS 1099 FIRE"/>
    <s v="Transmission to the IRS to let them know how _x000a_much was withheld in taxes"/>
    <s v="Tax Reporting"/>
    <s v="Ver27"/>
    <s v="Alison"/>
    <m/>
    <s v="Yearly"/>
    <s v="file (Fixed Length Txt File)"/>
    <s v="PAS"/>
    <s v="IRS Website"/>
    <m/>
    <m/>
    <s v="F3"/>
    <d v="2023-10-02T00:00:00"/>
    <s v="T22"/>
    <d v="2023-11-06T00:00:00"/>
    <s v="T24"/>
    <d v="2023-12-04T00:00:00"/>
    <s v="Oswaldo"/>
    <m/>
    <m/>
    <m/>
    <m/>
    <m/>
    <m/>
    <m/>
    <m/>
    <m/>
    <m/>
    <m/>
    <s v="TBD"/>
    <m/>
    <m/>
    <m/>
    <m/>
    <m/>
    <m/>
    <m/>
    <m/>
    <m/>
    <m/>
    <m/>
    <m/>
    <m/>
    <m/>
    <m/>
  </r>
  <r>
    <s v="INT029"/>
    <x v="5"/>
    <s v="V.8.8"/>
    <x v="1"/>
    <d v="2023-10-16T00:00:00"/>
    <m/>
    <m/>
    <s v="Yes"/>
    <s v="Not required as per AZPSPRS-13510"/>
    <m/>
    <m/>
    <s v="Positive Pay File"/>
    <s v="Transmission to Wells Fargo for check payments"/>
    <s v="Disbursement"/>
    <s v="Removed"/>
    <m/>
    <m/>
    <s v="Monthly, Weekly, Bi-weekly, Ad-hoc (Special Runs)"/>
    <s v="File (Fixed Length txt _x000a_file)"/>
    <s v="PAS"/>
    <s v="contracted Print Vendor,  currently AlphaGraphics"/>
    <m/>
    <m/>
    <s v="E3"/>
    <d v="2023-09-04T00:00:00"/>
    <s v="T24"/>
    <d v="2023-12-04T00:00:00"/>
    <s v="T25"/>
    <d v="2024-01-01T00:00:00"/>
    <s v="BJ"/>
    <m/>
    <m/>
    <m/>
    <m/>
    <m/>
    <m/>
    <m/>
    <m/>
    <m/>
    <m/>
    <m/>
    <m/>
    <m/>
    <m/>
    <m/>
    <m/>
    <m/>
    <m/>
    <m/>
    <m/>
    <m/>
    <m/>
    <m/>
    <m/>
    <m/>
    <m/>
    <m/>
  </r>
  <r>
    <s v="INT030"/>
    <x v="5"/>
    <s v="V.8.10"/>
    <x v="1"/>
    <m/>
    <m/>
    <m/>
    <m/>
    <m/>
    <s v="AZPSPRS-17164"/>
    <m/>
    <s v="Check Print file"/>
    <s v="Transmission file to Wells Fargo for printing and mailing checks"/>
    <s v="Disbursements"/>
    <s v="Ver28"/>
    <m/>
    <m/>
    <s v="Manual Upload"/>
    <s v="File (Fixed Length txt _x000a_file)"/>
    <s v="PAS"/>
    <s v="Contracted banking institution,  currently Wells _x000a_Fargo"/>
    <m/>
    <m/>
    <s v="E3"/>
    <d v="2023-09-04T00:00:00"/>
    <s v="T24"/>
    <d v="2023-12-04T00:00:00"/>
    <s v="T25"/>
    <d v="2024-01-01T00:00:00"/>
    <s v="BJ"/>
    <m/>
    <m/>
    <m/>
    <m/>
    <m/>
    <m/>
    <s v="In Spec"/>
    <m/>
    <m/>
    <m/>
    <s v="mapped from VST to Ver27."/>
    <s v="Yes"/>
    <m/>
    <m/>
    <m/>
    <m/>
    <m/>
    <m/>
    <m/>
    <m/>
    <m/>
    <m/>
    <m/>
    <m/>
    <m/>
    <m/>
    <m/>
  </r>
  <r>
    <s v="INT031"/>
    <x v="5"/>
    <s v="V.8.14"/>
    <x v="1"/>
    <d v="2024-01-11T00:00:00"/>
    <m/>
    <m/>
    <s v="Yes"/>
    <s v="INT031 is combined into INT027."/>
    <m/>
    <m/>
    <s v="Child Support Payment File"/>
    <s v="Child support payment that will be issued through ACH Clearing House."/>
    <s v="Disbursement"/>
    <s v="Ver27"/>
    <m/>
    <m/>
    <s v="Manual Upload"/>
    <s v="Fixed Length Text File"/>
    <s v="PAS"/>
    <s v="Contracted _x000a_banking _x000a_institution, _x000a_currently Wells _x000a_Fargo"/>
    <m/>
    <m/>
    <s v="E3"/>
    <d v="2023-09-04T00:00:00"/>
    <s v="T24"/>
    <d v="2023-12-04T00:00:00"/>
    <s v="T25"/>
    <d v="2024-01-01T00:00:00"/>
    <s v="BJ"/>
    <m/>
    <m/>
    <m/>
    <m/>
    <m/>
    <m/>
    <m/>
    <m/>
    <m/>
    <m/>
    <s v="1/11/2024 - INT031 is combined into INT027. This will not be required._x000a__x000a_mapped from VST to Ver27."/>
    <m/>
    <m/>
    <m/>
    <m/>
    <m/>
    <m/>
    <m/>
    <m/>
    <m/>
    <m/>
    <m/>
    <m/>
    <m/>
    <m/>
    <m/>
    <m/>
  </r>
  <r>
    <s v="INT032"/>
    <x v="6"/>
    <s v="TBD"/>
    <x v="1"/>
    <d v="2024-01-11T00:00:00"/>
    <m/>
    <m/>
    <s v="Yes"/>
    <s v="INT032 is combined into a single reconciliation file INT005."/>
    <s v="AZPSPRS-17165"/>
    <m/>
    <s v="Clear Check File"/>
    <s v="System to determine if check has cleared for payment"/>
    <s v="Disbursement"/>
    <s v="Ver23"/>
    <m/>
    <m/>
    <s v="TBD - at least monthly, or bi-weekly based on payment type) - need conversations could be daily"/>
    <s v="TBD"/>
    <s v="Wells Fargo"/>
    <s v="PAS (Future State)"/>
    <m/>
    <m/>
    <s v="E3"/>
    <d v="2023-09-04T00:00:00"/>
    <s v="T24"/>
    <d v="2023-12-04T00:00:00"/>
    <s v="T25"/>
    <d v="2024-01-01T00:00:00"/>
    <s v="BJ"/>
    <m/>
    <m/>
    <m/>
    <m/>
    <m/>
    <m/>
    <m/>
    <m/>
    <m/>
    <m/>
    <s v="In Review with PSPRS-WF_x000a_Requested template in AI: AZPSPRS-12458"/>
    <m/>
    <m/>
    <m/>
    <m/>
    <m/>
    <m/>
    <m/>
    <m/>
    <m/>
    <m/>
    <m/>
    <m/>
    <m/>
    <m/>
    <m/>
    <m/>
  </r>
  <r>
    <s v="INT033"/>
    <x v="6"/>
    <s v="TBD"/>
    <x v="1"/>
    <d v="2024-01-11T00:00:00"/>
    <m/>
    <m/>
    <s v="Yes"/>
    <s v="INT033 is combined into a single reconciliation file INT005."/>
    <s v="AZPSPRS-17166"/>
    <m/>
    <s v="ACH Recon File"/>
    <s v="System to determine if ACH has been rejected"/>
    <s v="Disbursement"/>
    <s v="Ver23"/>
    <m/>
    <m/>
    <s v="TBD - at least monthly, or bi-weekly based on payment type) - need conversations could be daily"/>
    <s v="TBD"/>
    <s v="Wells Fargo"/>
    <s v="PAS"/>
    <m/>
    <m/>
    <s v="E3"/>
    <d v="2023-09-04T00:00:00"/>
    <s v="T24"/>
    <d v="2023-12-04T00:00:00"/>
    <s v="T25"/>
    <d v="2024-01-01T00:00:00"/>
    <s v="BJ"/>
    <m/>
    <m/>
    <m/>
    <m/>
    <m/>
    <m/>
    <m/>
    <m/>
    <m/>
    <m/>
    <s v="In Review with PSPRS-WF_x000a_Requested template in AI: AZPSPRS-12458"/>
    <m/>
    <m/>
    <m/>
    <m/>
    <m/>
    <m/>
    <m/>
    <m/>
    <m/>
    <m/>
    <m/>
    <m/>
    <m/>
    <m/>
    <m/>
    <m/>
  </r>
  <r>
    <s v="INT034"/>
    <x v="5"/>
    <s v="V.8.9"/>
    <x v="1"/>
    <d v="2024-01-19T00:00:00"/>
    <m/>
    <m/>
    <s v="Yes"/>
    <s v="Removed as per 1/19/2024 comment in AZPSPRS-18052."/>
    <m/>
    <m/>
    <s v="1099 Print File"/>
    <s v="File given to AlpaGraphics to print, stuff, and mail the 1099s"/>
    <s v="Tax Reporting"/>
    <s v="Ver26"/>
    <m/>
    <m/>
    <s v="Annually"/>
    <s v="PDF"/>
    <s v="PAS"/>
    <s v="contracted Print Vendor,  currently AlphaGraphics"/>
    <m/>
    <m/>
    <s v="F3"/>
    <d v="2023-11-06T00:00:00"/>
    <s v="T24"/>
    <d v="2023-12-04T00:00:00"/>
    <s v="T25"/>
    <d v="2024-01-01T00:00:00"/>
    <s v="Oswaldo"/>
    <m/>
    <m/>
    <m/>
    <m/>
    <m/>
    <m/>
    <m/>
    <m/>
    <m/>
    <m/>
    <s v="Mapped from Val3 to Ver26."/>
    <m/>
    <m/>
    <m/>
    <m/>
    <m/>
    <m/>
    <m/>
    <m/>
    <m/>
    <m/>
    <m/>
    <m/>
    <m/>
    <m/>
    <m/>
    <m/>
  </r>
  <r>
    <s v="INT035"/>
    <x v="5"/>
    <m/>
    <x v="1"/>
    <d v="2022-10-06T00:00:00"/>
    <s v="Yes"/>
    <s v="Per comment in AZPSPRS-1840"/>
    <m/>
    <m/>
    <m/>
    <m/>
    <s v="Active and Vested Member Actuarial export file for ADOA "/>
    <s v="(Same as FC Q0) with SSN and Specific employers (i.e. 5000,5001, 0007)_x000a__x000a_This is same layout as actuarial report (adding a column with SSN for ADOA employers) _x000a__x000a_Actives, Vested (only new Term members), Benefits (only new retirees)"/>
    <s v="Year End Valuation"/>
    <s v="Ver29"/>
    <s v="Alison"/>
    <m/>
    <s v="Annual / Ad Hoc_x000a_Quarterly"/>
    <s v="Excel"/>
    <m/>
    <m/>
    <m/>
    <s v="Yes"/>
    <s v="Q2"/>
    <d v="2023-10-02T00:00:00"/>
    <s v="TBD"/>
    <s v="TBD"/>
    <s v="TBD"/>
    <s v="TBD"/>
    <s v="BJ"/>
    <m/>
    <m/>
    <m/>
    <m/>
    <m/>
    <s v="No"/>
    <m/>
    <m/>
    <m/>
    <m/>
    <s v="mapped from UAT1 to Ver28._x000a__x000a_Per 10/6/2022 comment/attachment in AZPSPRS-1840:_x000a_Would need to confirm with PSPRS IT what is being pulled currently_x000a_ASK: MSD how often they pull and send the report, I am assuming year end_x000a__x000a_Need SSN;_x000a_Only for some specific employers;"/>
    <s v="Yes"/>
    <m/>
    <m/>
    <m/>
    <m/>
    <m/>
    <s v="Both"/>
    <m/>
    <m/>
    <m/>
    <m/>
    <m/>
    <m/>
    <m/>
    <m/>
    <m/>
  </r>
  <r>
    <s v="INT036"/>
    <x v="5"/>
    <m/>
    <x v="1"/>
    <d v="2023-03-03T00:00:00"/>
    <s v="Yes"/>
    <s v="As per 3/2/2023 comment in AZPSPRS-1840"/>
    <m/>
    <m/>
    <s v="AZPSPRS-1840"/>
    <m/>
    <s v="834 EDI Enrollment File"/>
    <s v="Annual/monthly enrollment and change file for ASRS insurance program"/>
    <s v="Retiree Health Insurance"/>
    <s v="Ver25"/>
    <s v="Mark"/>
    <m/>
    <m/>
    <m/>
    <m/>
    <m/>
    <m/>
    <m/>
    <s v="O2"/>
    <m/>
    <s v="T26"/>
    <m/>
    <s v="T18"/>
    <m/>
    <s v="Oswaldo"/>
    <m/>
    <m/>
    <m/>
    <m/>
    <m/>
    <m/>
    <m/>
    <m/>
    <m/>
    <m/>
    <s v="6/2/2023 Updated target delivery date to Ver25 from UAT1."/>
    <s v="No"/>
    <m/>
    <m/>
    <m/>
    <m/>
    <m/>
    <m/>
    <m/>
    <m/>
    <m/>
    <m/>
    <m/>
    <m/>
    <m/>
    <m/>
    <m/>
  </r>
  <r>
    <s v="Q001"/>
    <x v="8"/>
    <m/>
    <x v="1"/>
    <d v="2022-12-09T00:00:00"/>
    <s v="Yes"/>
    <s v="Previously not tracked in this inventory"/>
    <m/>
    <m/>
    <m/>
    <m/>
    <s v="Master Prescription Pick List"/>
    <s v="Master Prescription Pick List"/>
    <s v="Cancer Insurance Claim"/>
    <s v="Ver16"/>
    <m/>
    <m/>
    <m/>
    <m/>
    <m/>
    <m/>
    <m/>
    <m/>
    <s v="N3"/>
    <m/>
    <s v="T13"/>
    <m/>
    <s v="T13"/>
    <m/>
    <s v="Christine"/>
    <m/>
    <s v="Approved"/>
    <s v="AZPSPRS-7237"/>
    <m/>
    <m/>
    <m/>
    <s v="Closed"/>
    <m/>
    <s v="Ver13 / Ver16"/>
    <s v="AZPSPRS-8067"/>
    <s v="Delivered with Ver16"/>
    <m/>
    <m/>
    <m/>
    <m/>
    <m/>
    <m/>
    <m/>
    <m/>
    <m/>
    <m/>
    <m/>
    <m/>
    <m/>
    <m/>
    <m/>
    <m/>
  </r>
  <r>
    <s v="Q002"/>
    <x v="8"/>
    <m/>
    <x v="1"/>
    <d v="2022-12-09T00:00:00"/>
    <s v="Yes"/>
    <s v="Previously not tracked in this inventory"/>
    <m/>
    <m/>
    <m/>
    <m/>
    <s v="Member Pharmacy List"/>
    <s v="Member Pharmacy List"/>
    <s v="Cancer Insurance Claim"/>
    <s v="Ver13"/>
    <m/>
    <m/>
    <m/>
    <m/>
    <m/>
    <m/>
    <m/>
    <m/>
    <s v="N3"/>
    <m/>
    <s v="T13"/>
    <m/>
    <s v="T13"/>
    <m/>
    <s v="Christine"/>
    <m/>
    <s v="Approved"/>
    <s v="AZPSPRS-7240"/>
    <m/>
    <m/>
    <m/>
    <s v="Closed"/>
    <m/>
    <s v="Ver13"/>
    <s v="Ver13"/>
    <s v="Delivered as part of Ver13."/>
    <m/>
    <m/>
    <m/>
    <m/>
    <m/>
    <m/>
    <m/>
    <m/>
    <m/>
    <m/>
    <m/>
    <m/>
    <m/>
    <m/>
    <m/>
    <m/>
  </r>
  <r>
    <s v="RE001"/>
    <x v="9"/>
    <n v="3"/>
    <x v="1"/>
    <m/>
    <m/>
    <m/>
    <m/>
    <m/>
    <s v="AZPSPRS-57"/>
    <m/>
    <s v="Nationwide Census _x000a__x000a_"/>
    <s v="Nationwide census sends new demographic information for new DC member to inform nationwide to inform them that they will start receiving contribution from new members_x000a__x000a_Daily or Weekly cadence for report"/>
    <s v="Work report, Contribution file upload"/>
    <s v="Val1"/>
    <s v="LaDawn"/>
    <m/>
    <s v="Batch - weekly_x000a_also Ad Hoc_x000a_"/>
    <s v="Excel"/>
    <m/>
    <m/>
    <m/>
    <m/>
    <s v="B1"/>
    <m/>
    <s v="T04"/>
    <m/>
    <s v="T06"/>
    <m/>
    <s v="Walter"/>
    <s v="AZPSPRS-57"/>
    <s v="Approved"/>
    <s v="AZPSPRS-2430"/>
    <s v="AZPSPRS-4687_x000a_AZPSPRS-3651_x000a_AZPSPRS-3615_x000a_AZPSPRS-5494_x000a_AZPSPRS-5738_x000a_AZPSPRS-9606"/>
    <s v="No"/>
    <s v="No"/>
    <s v="Closed"/>
    <m/>
    <s v="Val1"/>
    <s v="AZPSPRS-4958_x000a_AZPSPRS-3484"/>
    <s v="Delivered in Val1_x000a_Delivered in Ver6 (initial)_x000a__x000a_AZPSPRS-4687, AZPSPRS-3651 - these are the JIRA tickets related to Nationwide Census Report (this was the report we delivered to PSPRS during a previous Artifact cycle)_x000a__x000a_AZPSPRS-3651 - Closed_x000a_AZPSPRS-3615 - Closed_x000a_AZPSPRS-4687 - Closed_x000a_AZPSPRS-5494 - Client Testing_x000a_AZPSPRS-5738 - Closed_x000a_APPSPRS-9606 - Closed"/>
    <m/>
    <m/>
    <m/>
    <m/>
    <m/>
    <m/>
    <m/>
    <m/>
    <m/>
    <m/>
    <m/>
    <m/>
    <m/>
    <m/>
    <m/>
    <m/>
  </r>
  <r>
    <s v="RE002"/>
    <x v="9"/>
    <m/>
    <x v="1"/>
    <m/>
    <m/>
    <m/>
    <m/>
    <m/>
    <s v="AZPSPRS-1858"/>
    <m/>
    <s v="Members with No Contributions Report"/>
    <s v="Enrolled Members without Contributions being reported"/>
    <s v="Work report, Contribution file upload"/>
    <s v="Ver11"/>
    <s v="Alison"/>
    <m/>
    <m/>
    <m/>
    <m/>
    <m/>
    <m/>
    <m/>
    <s v="L3"/>
    <m/>
    <s v="T05"/>
    <m/>
    <s v="T10"/>
    <m/>
    <s v="Surender"/>
    <s v="AZPSPRS-1858"/>
    <s v="Approved"/>
    <s v="AZPSPRS-2672"/>
    <s v="AZPSPRS-6711_x000a_AZPSPRS-6710"/>
    <s v="No"/>
    <s v="No"/>
    <s v="Closed"/>
    <m/>
    <s v="Ver11"/>
    <s v="AZPSPRS-6439"/>
    <s v="Delivered in Ver11_x000a__x000a_AZPSPRS-6711 - Pending Dependency_x000a_AZPSPRS-6710 - Ready Client Test"/>
    <m/>
    <m/>
    <m/>
    <m/>
    <m/>
    <m/>
    <m/>
    <m/>
    <m/>
    <m/>
    <m/>
    <m/>
    <m/>
    <m/>
    <m/>
    <m/>
  </r>
  <r>
    <s v="JF001"/>
    <x v="10"/>
    <m/>
    <x v="1"/>
    <d v="2024-02-02T00:00:00"/>
    <s v="Yes"/>
    <s v="Determined required for Track E functionality"/>
    <s v="Yes"/>
    <m/>
    <s v="This is no longer requirted. Separate JFs are identified for various payrolls (JF002 - JF005)."/>
    <m/>
    <s v="Post Payroll Process"/>
    <s v="Job Flow to tie the required artifacts to the Create Payments batch."/>
    <m/>
    <s v="Ver27"/>
    <s v="Alison"/>
    <m/>
    <m/>
    <m/>
    <m/>
    <m/>
    <m/>
    <m/>
    <s v="E3"/>
    <m/>
    <s v="T27"/>
    <m/>
    <s v="T27"/>
    <m/>
    <s v="Oswaldo"/>
    <m/>
    <m/>
    <m/>
    <m/>
    <m/>
    <m/>
    <m/>
    <m/>
    <m/>
    <m/>
    <m/>
    <m/>
    <m/>
    <m/>
    <m/>
    <m/>
    <m/>
    <m/>
    <m/>
    <m/>
    <m/>
    <m/>
    <m/>
    <m/>
    <m/>
    <m/>
    <m/>
  </r>
  <r>
    <s v="RE004"/>
    <x v="9"/>
    <m/>
    <x v="1"/>
    <m/>
    <m/>
    <m/>
    <m/>
    <m/>
    <m/>
    <m/>
    <s v="ACH &amp; Checks Report"/>
    <s v="Ach #, payee and net amount, by plan_x000a_Check #, payee and net amount, by plan"/>
    <s v="Disbursements"/>
    <s v="Ver25"/>
    <s v="Alison"/>
    <m/>
    <s v="Monthly - Batch with Pension Payroll_x000a__x000a_also Ad Hoc_x000a_"/>
    <s v="Excel"/>
    <m/>
    <m/>
    <m/>
    <m/>
    <s v="E2"/>
    <m/>
    <s v="T22"/>
    <m/>
    <s v="T24"/>
    <m/>
    <s v="Shirisha"/>
    <m/>
    <m/>
    <m/>
    <m/>
    <s v="No"/>
    <s v="Yes"/>
    <m/>
    <m/>
    <m/>
    <m/>
    <s v="prior name: ACH Report_x000a__x000a_Per 10/6/2022 comment in AZPRSPRS-1840:_x000a_Need an additional report (same report but for cancer insurance claim) "/>
    <m/>
    <m/>
    <m/>
    <m/>
    <m/>
    <m/>
    <m/>
    <m/>
    <m/>
    <m/>
    <m/>
    <m/>
    <m/>
    <m/>
    <m/>
    <m/>
  </r>
  <r>
    <s v="RE003"/>
    <x v="9"/>
    <n v="72"/>
    <x v="1"/>
    <d v="2023-09-26T00:00:00"/>
    <m/>
    <m/>
    <s v="Yes"/>
    <s v="Per 9/22/2023 comments in AZPSPRS-13471"/>
    <m/>
    <m/>
    <s v="PreRefundReport"/>
    <s v="This is after member service team completes the refund application, we have detail for payroll cycle run, we send to accounting before they start refund payroll cycle "/>
    <s v="Disbursement"/>
    <s v="Removed"/>
    <s v="LaDawn"/>
    <m/>
    <s v="Batch - every two weeks (Refund cycle) _x000a__x000a_also Ad Hoc_x000a_"/>
    <s v="Excel"/>
    <m/>
    <m/>
    <m/>
    <m/>
    <s v="E2, E3"/>
    <m/>
    <s v="T24"/>
    <m/>
    <s v="T25"/>
    <m/>
    <s v="Shirisha"/>
    <m/>
    <m/>
    <m/>
    <m/>
    <s v="No"/>
    <s v="No"/>
    <m/>
    <m/>
    <m/>
    <m/>
    <s v="Please refer to RE097. This may not be required. Need to review."/>
    <m/>
    <m/>
    <m/>
    <m/>
    <m/>
    <m/>
    <m/>
    <m/>
    <m/>
    <m/>
    <m/>
    <m/>
    <m/>
    <m/>
    <m/>
    <m/>
  </r>
  <r>
    <s v="RE006"/>
    <x v="9"/>
    <m/>
    <x v="1"/>
    <m/>
    <m/>
    <m/>
    <m/>
    <m/>
    <m/>
    <m/>
    <s v="Refunds Detail &amp; Summary Report"/>
    <s v="10/20/2023: RE006 and RE007 combined into single report._x000a__x000a_Detail by plan: same as summary plus member id, name, pay date, check/ach #, payment type RO (rollover, DD direct deposit, CK (check)  Total by plan and batch"/>
    <s v="Disbursements"/>
    <s v="Ver24"/>
    <s v="Alison"/>
    <m/>
    <s v="Monthly - Batch with Pension Payroll_x000a__x000a_also Ad Hoc_x000a_"/>
    <s v="Excel"/>
    <m/>
    <m/>
    <m/>
    <m/>
    <s v="E2"/>
    <m/>
    <s v="T22"/>
    <m/>
    <s v="T24"/>
    <m/>
    <s v="Shirisha"/>
    <s v="AZPSPRS-14974"/>
    <s v="Approved"/>
    <s v="AZPSPRS-14975"/>
    <m/>
    <s v="No"/>
    <s v="Yes"/>
    <s v="In Development"/>
    <m/>
    <m/>
    <m/>
    <s v="Ready for ver26?_x000a__x000a_10/20/2023: RE006 and RE007 combined into single report._x000a__x000a_prior name: 211217 Refunds Detail Report_x000a__x000a_Per 10/6/2022 comment in AZPRSPRS-1840:_x000a_Need an additional report (same report but for cancer insurance claim) "/>
    <m/>
    <m/>
    <m/>
    <m/>
    <m/>
    <m/>
    <m/>
    <m/>
    <m/>
    <m/>
    <m/>
    <m/>
    <m/>
    <m/>
    <m/>
    <m/>
  </r>
  <r>
    <s v="RE005"/>
    <x v="9"/>
    <m/>
    <x v="1"/>
    <d v="2023-09-26T00:00:00"/>
    <m/>
    <m/>
    <s v="Yes"/>
    <s v="RE004 and RE005 are combined into a single report RE004."/>
    <m/>
    <m/>
    <s v="211217 Checks Reports"/>
    <s v="Check #, payee and net amount, by plan"/>
    <s v="Disbursement"/>
    <s v="Removed"/>
    <s v="Alison"/>
    <m/>
    <s v="Monthly - Batch with Pension Payroll_x000a__x000a_also Ad Hoc_x000a_"/>
    <s v="Excel"/>
    <m/>
    <m/>
    <m/>
    <m/>
    <s v="E2"/>
    <m/>
    <s v="T22"/>
    <m/>
    <s v="T24"/>
    <m/>
    <s v="Shirisha"/>
    <m/>
    <m/>
    <m/>
    <m/>
    <s v="No"/>
    <s v="Yes"/>
    <m/>
    <m/>
    <m/>
    <m/>
    <s v="Per 10/6/2022 comment in AZPRSPRS-1840:_x000a_Need an additional report (same report but for cancer insurance claim) "/>
    <m/>
    <m/>
    <m/>
    <m/>
    <m/>
    <m/>
    <m/>
    <m/>
    <m/>
    <m/>
    <m/>
    <m/>
    <m/>
    <m/>
    <m/>
    <m/>
  </r>
  <r>
    <s v="RE007"/>
    <x v="9"/>
    <m/>
    <x v="1"/>
    <d v="2023-10-20T00:00:00"/>
    <m/>
    <m/>
    <s v="Yes"/>
    <s v="Per 10/20/2023 comment in AZPSPRS-15405, RE006 and RE007 combined into single report"/>
    <m/>
    <m/>
    <s v="211217 Refunds GL Summary"/>
    <s v="report to include Refunds Type ID/ PLAN, Gross, federal tax, state tax, and net. "/>
    <s v="GL"/>
    <s v="Removed"/>
    <s v="Alison"/>
    <m/>
    <s v="Monthly - Batch with Pension Payroll_x000a__x000a_also Ad Hoc_x000a_"/>
    <s v="Excel"/>
    <m/>
    <m/>
    <m/>
    <m/>
    <s v="E4"/>
    <m/>
    <s v="T22"/>
    <m/>
    <s v="T24"/>
    <m/>
    <m/>
    <m/>
    <m/>
    <m/>
    <m/>
    <s v="No"/>
    <s v="Yes"/>
    <m/>
    <m/>
    <m/>
    <m/>
    <s v="Per 10/6/2022 comment in AZPRSPRS-1840:_x000a_Need an additional report (same report but for cancer insurance claim) "/>
    <m/>
    <m/>
    <m/>
    <m/>
    <m/>
    <m/>
    <m/>
    <m/>
    <m/>
    <m/>
    <m/>
    <m/>
    <m/>
    <m/>
    <m/>
    <m/>
  </r>
  <r>
    <s v="RE009"/>
    <x v="9"/>
    <n v="124"/>
    <x v="1"/>
    <m/>
    <m/>
    <m/>
    <m/>
    <m/>
    <m/>
    <m/>
    <s v="PDA STATUS"/>
    <s v="Provides status of where members are in their PDA transactions_x000a__x000a_"/>
    <s v="SCP"/>
    <s v="R1"/>
    <s v="LaDawn"/>
    <m/>
    <s v="Ad Hoc_x000a_"/>
    <s v="Excel"/>
    <m/>
    <m/>
    <m/>
    <m/>
    <s v="R1"/>
    <m/>
    <s v="TBD"/>
    <m/>
    <s v="TBD"/>
    <m/>
    <m/>
    <m/>
    <m/>
    <m/>
    <m/>
    <s v="TBD"/>
    <s v="Follow up w LaDawn"/>
    <m/>
    <s v="SCP31"/>
    <m/>
    <m/>
    <s v="Ok to move to Rollout 2 per 3/10/2023 comment in AZPSPRS-1840._x000a_Previously mapped to M4."/>
    <m/>
    <m/>
    <m/>
    <m/>
    <m/>
    <m/>
    <m/>
    <m/>
    <m/>
    <m/>
    <m/>
    <m/>
    <m/>
    <m/>
    <m/>
    <m/>
  </r>
  <r>
    <s v="RE008"/>
    <x v="9"/>
    <m/>
    <x v="1"/>
    <d v="2023-09-26T00:00:00"/>
    <m/>
    <m/>
    <s v="Yes"/>
    <s v="RE006 and RE008 are combined into a single report RE006."/>
    <m/>
    <m/>
    <s v="211217 Refunds Summary Report"/>
    <s v="1 plan per page: ER ID  &amp; ER name,  Gross, Fed, State, Net Amount"/>
    <s v="Disbursement"/>
    <s v="Removed"/>
    <s v="Alison"/>
    <m/>
    <s v="Monthly - Batch with Pension Payroll_x000a__x000a_also Ad Hoc_x000a_"/>
    <s v="Excel"/>
    <m/>
    <m/>
    <m/>
    <m/>
    <s v="E2"/>
    <m/>
    <s v="T22"/>
    <m/>
    <s v="T24"/>
    <m/>
    <s v="Shirisha"/>
    <m/>
    <m/>
    <m/>
    <m/>
    <s v="No"/>
    <s v="Yes"/>
    <m/>
    <m/>
    <m/>
    <m/>
    <s v="Per 10/6/2022 comment in AZPRSPRS-1840:_x000a_Need an additional report (same report but for cancer insurance claim) "/>
    <m/>
    <m/>
    <m/>
    <m/>
    <m/>
    <m/>
    <m/>
    <m/>
    <m/>
    <m/>
    <m/>
    <m/>
    <m/>
    <m/>
    <m/>
    <m/>
  </r>
  <r>
    <s v="RE011"/>
    <x v="9"/>
    <s v="36-38"/>
    <x v="1"/>
    <m/>
    <m/>
    <m/>
    <m/>
    <m/>
    <m/>
    <m/>
    <s v="Insurance Listing by Totals"/>
    <s v="11/3/2023 - VP - The Insurance Subsidy column to determine the subsidy by GL Plan will be configured as part of GL sprint._x000a__x000a_sent to benefits every month during pension payroll from finance.  I believe Alison generates them and emails them to us.  We then stuff them with the checks and mail them to the “vendors” _x000a__x000a_In new system, allow option to select all or CO, PO, or PS_x000a__x000a_This is a listing of all premiums paid to vendors"/>
    <s v="Disbursements/GL"/>
    <s v="Ver27"/>
    <s v="Tara_x000a__x000a_Add Jennifer to all Meetings for this"/>
    <m/>
    <s v="Monthly - Batch with Pension Payroll_x000a__x000a_Vendor should be able to pull Ad Hoc"/>
    <s v="Excel"/>
    <m/>
    <m/>
    <m/>
    <m/>
    <s v="E3, E4"/>
    <m/>
    <s v="T22"/>
    <m/>
    <s v="T25"/>
    <m/>
    <s v="Oswaldo"/>
    <m/>
    <m/>
    <m/>
    <m/>
    <s v="Yes"/>
    <s v="Yes"/>
    <m/>
    <s v="RPT#1"/>
    <m/>
    <m/>
    <s v="mapped from VST to Ver27."/>
    <m/>
    <m/>
    <m/>
    <m/>
    <m/>
    <m/>
    <m/>
    <m/>
    <m/>
    <m/>
    <m/>
    <m/>
    <m/>
    <m/>
    <m/>
    <m/>
  </r>
  <r>
    <s v="RE012"/>
    <x v="9"/>
    <s v="11-18."/>
    <x v="1"/>
    <m/>
    <m/>
    <m/>
    <m/>
    <m/>
    <m/>
    <m/>
    <s v="BILL CO FOR ASRS, BILL CO FOR PS , BILL EO FOR ASRS , BILL EO FOR CO, BILL EO FOR PS, BILL PS FOR ASRS, BILL PS FOR CO, BILL PS FOR EO_x000a__x000a_Merge the above reports"/>
    <s v="This is a summary at system level. Used for GL upload_x000a__x000a_This part of pension payroll process, we can identify the transactions and bring to vendor payroll in new system._x000a__x000a_Need report on backend to put against GL entries to ensure they match_x000a__x000a_Report needs to be able to be filtered by Plan and System_x000a__x000a_this report is filtered by vendor - when a check is sent to ASRS, CORP, EORP Etc.  this is detail level of summary claim report"/>
    <s v="GL"/>
    <s v="Ver29"/>
    <s v="John Moorman"/>
    <m/>
    <s v="Monthly - Batch with Pension Payroll_x000a__x000a_"/>
    <s v="Excel"/>
    <m/>
    <m/>
    <m/>
    <m/>
    <s v="E4"/>
    <m/>
    <s v="T22"/>
    <m/>
    <s v="T24"/>
    <m/>
    <s v="Priyo"/>
    <m/>
    <m/>
    <m/>
    <m/>
    <s v="Yes"/>
    <s v="Yes"/>
    <m/>
    <m/>
    <m/>
    <m/>
    <s v="mapped from VST to Ver27._x000a_Re-mapped to Ver29."/>
    <m/>
    <m/>
    <m/>
    <m/>
    <m/>
    <m/>
    <m/>
    <m/>
    <m/>
    <m/>
    <m/>
    <m/>
    <m/>
    <m/>
    <m/>
    <m/>
  </r>
  <r>
    <s v="RE013"/>
    <x v="9"/>
    <n v="2"/>
    <x v="1"/>
    <m/>
    <m/>
    <m/>
    <m/>
    <m/>
    <s v="AZPSPRS-5754"/>
    <m/>
    <s v="DROP Census Report_x000a__x000a_NRS_Census_September_x000a_*Rename to DROP Census Report"/>
    <s v="census data (taxable portion of DROP benefit) sent to nationwide for members exiting DROP_x000a__x000a_Detail of the Person"/>
    <s v="DROP"/>
    <m/>
    <s v="Tara"/>
    <m/>
    <s v="Monthly - Batch with Pension Payroll_x000a__x000a_"/>
    <s v="Excel"/>
    <m/>
    <m/>
    <m/>
    <m/>
    <s v="H2"/>
    <m/>
    <s v="T11"/>
    <m/>
    <s v="T22"/>
    <m/>
    <s v="Surender"/>
    <s v="AZPSPRS-5220"/>
    <s v="Approved"/>
    <s v="AZPSPRS-5735_x000a_AZPSPRS-18056"/>
    <m/>
    <s v="No"/>
    <s v="No"/>
    <s v="Resolved"/>
    <s v="RPT#2"/>
    <s v="Ver26"/>
    <s v="AZPSPRS-19055"/>
    <s v="Delivered in Ver26_x000a__x000a_mapped from VST to Ver27._x000a__x000a_Per 9/13/2022 comment in AZPSPRS-1840:_x000a_We will wait for further updates on these reports (RE013, RE014) as mentioned and adjust the target spec approval dates accordingly. For now we will hold off on any dev work until specs are finalized. Thank you._x000a__x000a_This report cannot be tested until after disbursements Sprint E2 (Ver 21)"/>
    <m/>
    <m/>
    <m/>
    <m/>
    <m/>
    <m/>
    <m/>
    <m/>
    <m/>
    <m/>
    <m/>
    <m/>
    <m/>
    <m/>
    <m/>
    <m/>
  </r>
  <r>
    <s v="RE014"/>
    <x v="9"/>
    <n v="1"/>
    <x v="1"/>
    <m/>
    <m/>
    <m/>
    <m/>
    <m/>
    <s v="AZPSPRS-5754"/>
    <m/>
    <s v="NRS_Contributions_September_x000a_*Rename to DROP Census Contributions"/>
    <s v="census data (taxable portion of DROP benefit) sent to nationwide for members exiting DROP_x000a__x000a_Detail of the Money"/>
    <s v="DROP"/>
    <s v="Ver27"/>
    <s v="Robert"/>
    <m/>
    <s v="Monthly - Batch with Pension Payroll_x000a__x000a_"/>
    <s v="Excel"/>
    <m/>
    <m/>
    <m/>
    <m/>
    <s v="H2"/>
    <m/>
    <s v="T11"/>
    <m/>
    <s v="T22"/>
    <m/>
    <s v="Surender"/>
    <s v="AZPSPRS-5221"/>
    <s v="Approved"/>
    <s v="AZPSPRS-5734_x000a_AZPSPRS-18136"/>
    <m/>
    <s v="No"/>
    <s v="No"/>
    <s v="Resolved"/>
    <s v="RPT#3"/>
    <s v="Ver26"/>
    <s v="AZPSPRS-19056"/>
    <s v="Delivered in Ver26_x000a__x000a_mapped from VST to Ver27._x000a__x000a_Per 9/13/2022 comment in AZPSPRS-1840:_x000a_We will wait for further updates on these reports (RE013, RE014) as mentioned and adjust the target spec approval dates accordingly. For now we will hold off on any dev work until specs are finalized. Thank you._x000a__x000a_This report cannot be tested until after disbursements Sprint E2 (Ver 21)"/>
    <m/>
    <m/>
    <m/>
    <m/>
    <m/>
    <m/>
    <m/>
    <m/>
    <m/>
    <m/>
    <m/>
    <m/>
    <m/>
    <m/>
    <m/>
    <m/>
  </r>
  <r>
    <s v="RE010"/>
    <x v="9"/>
    <m/>
    <x v="1"/>
    <m/>
    <m/>
    <m/>
    <s v="Yes"/>
    <s v="Not needed per Tara on AZPSPRS-9580 on 3/8/2023"/>
    <m/>
    <m/>
    <s v="Pension Apps Pending Approval"/>
    <s v="A report to pull all Pension Applications Pending Supervisor Approval"/>
    <s v="Pension"/>
    <s v="Removed"/>
    <s v="Tara"/>
    <m/>
    <s v="Ad-Hoc"/>
    <s v="E.g.: .PDF or .XLSX or .CSV "/>
    <m/>
    <m/>
    <m/>
    <s v="Yes"/>
    <s v="J3"/>
    <m/>
    <s v="T17"/>
    <m/>
    <s v="T19"/>
    <m/>
    <s v="Surender"/>
    <s v="AZPSPRS-9580"/>
    <m/>
    <m/>
    <m/>
    <s v="Yes"/>
    <s v="TBD should be discussed in workflow may not need to meet if we provide basic requirements for this report"/>
    <m/>
    <m/>
    <m/>
    <m/>
    <s v="Re-confirmed removed by Damon in AZPSPRS-1840 on 3/24/2023."/>
    <m/>
    <m/>
    <m/>
    <m/>
    <m/>
    <m/>
    <m/>
    <m/>
    <m/>
    <m/>
    <m/>
    <m/>
    <m/>
    <m/>
    <m/>
    <m/>
  </r>
  <r>
    <s v="RE016"/>
    <x v="9"/>
    <m/>
    <x v="1"/>
    <m/>
    <m/>
    <m/>
    <m/>
    <m/>
    <m/>
    <m/>
    <s v="Benefit Report (RECON Summary Report), Detail Report, GL Summary,_x000a__x000a_These are tabs in Memo Report, Maybe Merge, Discussion needed, separate for now."/>
    <s v="Bene report - Run through pay period (pension payroll and GL entry comparison (GL Recon report) (categorized by Sure pay and check)_x000a__x000a_Detail Report - this is summary level but grouped by plan, see if Vitech and merge the two (group by payment type or by plan (include DROP) or both into one excel with two tabs)_x000a__x000a_GL Summary - This is categorized based on benefit type / or payee this is more of a GL level but similar to benefit report"/>
    <s v="GL"/>
    <s v="Ver29"/>
    <s v="John Moorman"/>
    <m/>
    <s v="Monthly - Batch with Pension Payroll_x000a__x000a_also Ad Hoc_x000a_"/>
    <s v="Excel"/>
    <m/>
    <m/>
    <m/>
    <m/>
    <s v="E4"/>
    <m/>
    <s v="T22"/>
    <m/>
    <s v="T24"/>
    <m/>
    <s v="Priyo"/>
    <m/>
    <m/>
    <m/>
    <m/>
    <s v="Yes"/>
    <s v="Yes"/>
    <m/>
    <m/>
    <m/>
    <m/>
    <s v="mapped from UAT1 to Ver28._x000a_Re-mapped to Ver29."/>
    <m/>
    <m/>
    <m/>
    <m/>
    <m/>
    <m/>
    <m/>
    <m/>
    <m/>
    <m/>
    <m/>
    <m/>
    <m/>
    <m/>
    <m/>
    <m/>
  </r>
  <r>
    <s v="Q006"/>
    <x v="8"/>
    <s v="19-24"/>
    <x v="1"/>
    <m/>
    <m/>
    <m/>
    <m/>
    <m/>
    <m/>
    <m/>
    <s v="CHECK REG DROP CO, CHECK REG NO DROP CO, CHECK REG DROP PS, CHECK REG NO DROP EO, CHECK REG NO DROP PS, CHECK REG NO DROP QB._x000a__x000a_If we keep, we would merge the above into 1 report"/>
    <s v="If we keep: filter by Drop or no Drop, Reverse Drop_x000a_Filter by plan_x000a__x000a_want capability to pull report if needed, do not need the report as it is not used currently by any team_x000a__x000a_&quot;We like it but never use it&quot; come back to this for conversation"/>
    <s v="Disbursements"/>
    <s v="Ver29"/>
    <s v="John Moorman"/>
    <m/>
    <s v="Monthly - Batch with Pension Payroll_x000a__x000a_"/>
    <s v="Excel"/>
    <m/>
    <m/>
    <m/>
    <m/>
    <s v="E2, E3"/>
    <m/>
    <s v="T22"/>
    <m/>
    <s v="T24"/>
    <m/>
    <s v="Oswaldo"/>
    <m/>
    <m/>
    <m/>
    <m/>
    <s v="Yes"/>
    <s v="Yes"/>
    <m/>
    <m/>
    <m/>
    <m/>
    <s v="mapped from UAT2 to Ver29._x000a__x000a_10/5/2023 - Changed artifact type from Report RE017 to Query Q006._x000a__x000a_Per 9/22/2023 comments in AZPSPRS-13471:_x000a_Query Requested- information requested as needed for reference._x000a_Report not needed."/>
    <m/>
    <m/>
    <m/>
    <m/>
    <m/>
    <m/>
    <m/>
    <m/>
    <m/>
    <m/>
    <m/>
    <m/>
    <m/>
    <m/>
    <m/>
    <m/>
  </r>
  <r>
    <s v="RE015"/>
    <x v="9"/>
    <n v="40"/>
    <x v="1"/>
    <d v="2023-10-19T00:00:00"/>
    <m/>
    <m/>
    <s v="Yes"/>
    <s v="Per AZPSPRS-15444: can be replaced by product's Disbursement Register report in V3locity. No need to develop a client report. "/>
    <m/>
    <m/>
    <s v="INSURANCE POST CHECK REPORT"/>
    <s v="Annette uses this report, would be helpful to also have address. Report is used as needed"/>
    <s v="Disbursements"/>
    <s v="Removed"/>
    <s v="Tara_x000a__x000a_Include Jen for discussion on this report"/>
    <m/>
    <s v="Monthly - Batch with Pension Payroll_x000a__x000a_"/>
    <s v="PDF"/>
    <m/>
    <m/>
    <m/>
    <m/>
    <s v="E3"/>
    <m/>
    <s v="T22"/>
    <m/>
    <s v="T25"/>
    <m/>
    <s v="Alex"/>
    <m/>
    <m/>
    <m/>
    <m/>
    <s v="Yes"/>
    <s v="Yes"/>
    <m/>
    <s v="RPT#4"/>
    <m/>
    <m/>
    <s v="Per 10/12 small group meeting with PSPRS, it was decided that this report can be replaced by Disbursement Register report generated by Detail type in V3locity. The reprot can either be generated through Tools &gt; Reports or Payments &gt; Review &gt; Payments UI by selecting the necessary parameters on the filters section."/>
    <m/>
    <m/>
    <m/>
    <m/>
    <m/>
    <m/>
    <m/>
    <m/>
    <m/>
    <m/>
    <m/>
    <m/>
    <m/>
    <m/>
    <m/>
    <m/>
  </r>
  <r>
    <s v="RE018"/>
    <x v="9"/>
    <m/>
    <x v="1"/>
    <d v="2023-09-26T00:00:00"/>
    <m/>
    <m/>
    <s v="Yes"/>
    <s v="Per 9/22/2023 comments in AZPSPRS-13471"/>
    <m/>
    <m/>
    <s v="Reconciling Report (This is currently a Tab in the Memo Report)"/>
    <s v="Potentially Delete depending on PAS Capability_x000a__x000a_in epic 1, pension is a module and insurance is a module, so they don’t link up as they could. - assumption is PAS would create adjustments for PSPRS (if this is true it will take the place of  this)_x000a__x000a_this report is used purely for insurance adjustments if PAS can not do this keep report. this is used to upload insurance adjustments into GL"/>
    <s v="Disbursement"/>
    <s v="Removed"/>
    <s v="John Moorman"/>
    <m/>
    <s v="Monthly - Batch with Pension Payroll_x000a__x000a_"/>
    <s v="Excel"/>
    <m/>
    <m/>
    <m/>
    <m/>
    <s v="E2, E3"/>
    <m/>
    <s v="T22"/>
    <m/>
    <s v="T24"/>
    <m/>
    <s v="Oswaldo"/>
    <m/>
    <m/>
    <m/>
    <m/>
    <s v="Yes"/>
    <s v="Yes"/>
    <m/>
    <m/>
    <m/>
    <m/>
    <s v="Per 10/6/2022 comment in AZPSPRS-1840:_x000a_updated business area"/>
    <m/>
    <m/>
    <m/>
    <m/>
    <m/>
    <m/>
    <m/>
    <m/>
    <m/>
    <m/>
    <m/>
    <m/>
    <m/>
    <m/>
    <m/>
    <m/>
  </r>
  <r>
    <s v="RE020"/>
    <x v="9"/>
    <n v="43"/>
    <x v="1"/>
    <m/>
    <m/>
    <m/>
    <m/>
    <m/>
    <m/>
    <m/>
    <s v="NEGATIVE CHECK REPORT_x000a_Pre-Payroll Issues Report"/>
    <s v="This is used to ensure no individual negative check report_x000a__x000a_currently generated in pension payroll process, this is important report, finance uses this to see the Net and ensure it is Zero_x000a__x000a_system should capture this after disbursement payroll - if validation captures negative checks than we can remove from list"/>
    <s v="Disbursements"/>
    <s v="Ver28"/>
    <s v="John Moorman"/>
    <m/>
    <s v="Monthly - Batch with Pension Payroll_x000a__x000a_"/>
    <s v="Excel"/>
    <m/>
    <m/>
    <m/>
    <m/>
    <s v="E2, E3"/>
    <m/>
    <s v="T22"/>
    <m/>
    <s v="T24"/>
    <m/>
    <s v="Oswaldo"/>
    <m/>
    <m/>
    <m/>
    <m/>
    <s v="Yes"/>
    <s v="Yes"/>
    <m/>
    <m/>
    <m/>
    <m/>
    <s v="mapped from UAT1 to Ver28."/>
    <m/>
    <m/>
    <m/>
    <m/>
    <m/>
    <m/>
    <m/>
    <m/>
    <m/>
    <m/>
    <m/>
    <m/>
    <m/>
    <m/>
    <m/>
    <m/>
  </r>
  <r>
    <s v="RE019"/>
    <x v="9"/>
    <m/>
    <x v="1"/>
    <m/>
    <m/>
    <m/>
    <s v="Yes"/>
    <s v="RE019 - WF Email Report - could potentially be replaced by the Bank Transfers Summary section of RE041. Alison to confirm. (per 11/14 meeting)"/>
    <m/>
    <m/>
    <s v="WF Email (this is a tab in the Memo Report)_x000a_"/>
    <s v="This is used to copy and paste into an email to be sent to bank. --&gt; could this be generated as email  -- talk this through with Vitech_x000a__x000a_this is to let know bank know how much PSPRS is paying in taxes and how much goes in mellon_x000a__x000a_(this will be a LETTER) letter generated when Alison runs a pension payroll batch - Manual where letter is generated but Alison sends"/>
    <s v="Disbursements"/>
    <s v="Ver29"/>
    <s v="John Moorman"/>
    <m/>
    <s v="Monthly - Batch with Pension Payroll_x000a__x000a_"/>
    <s v="PDF"/>
    <m/>
    <m/>
    <m/>
    <m/>
    <s v="E2, E3"/>
    <m/>
    <s v="T22"/>
    <m/>
    <s v="T24"/>
    <m/>
    <s v="Oswaldo"/>
    <m/>
    <m/>
    <m/>
    <m/>
    <s v="Yes"/>
    <s v="Yes"/>
    <m/>
    <m/>
    <m/>
    <m/>
    <s v="mapped from UAT2 to Ver29._x000a__x000a_Per 9/22/2023 comments in AZPSPRS-13471:_x000a_Keep- Consolidate as a summary on the transfer sheet artifact."/>
    <m/>
    <m/>
    <m/>
    <m/>
    <m/>
    <m/>
    <m/>
    <m/>
    <m/>
    <m/>
    <m/>
    <m/>
    <m/>
    <m/>
    <m/>
    <m/>
  </r>
  <r>
    <s v="RE021"/>
    <x v="9"/>
    <s v="48-49"/>
    <x v="1"/>
    <d v="2023-10-20T00:00:00"/>
    <m/>
    <m/>
    <s v="Yes"/>
    <s v="As per 10/20/2023 comment in AZPSPRS-15484"/>
    <m/>
    <m/>
    <s v="VERIFICATION 1, VERIFICATION 2_x000a__x000a_Merge Reports"/>
    <s v="Ver 1 Happens early in pension payroll (snip of what we are about to pull). totals from permanent file are the difference_x000a__x000a_Ver 2 - happens at end of pension payroll run (sums up what was created) (Check and balance on finance side)_x000a__x000a_if system performs a validation - this report may not be needed (include Dev in discussion to how this report is pulled)"/>
    <s v="Disbursements"/>
    <s v="Removed"/>
    <s v="John Moorman"/>
    <m/>
    <s v="Monthly - Batch with Pension Payroll_x000a__x000a_"/>
    <s v="Excel"/>
    <m/>
    <m/>
    <m/>
    <m/>
    <s v="E3, E4"/>
    <m/>
    <s v="T22"/>
    <m/>
    <s v="T24"/>
    <m/>
    <s v="Oswaldo"/>
    <m/>
    <m/>
    <m/>
    <m/>
    <s v="Yes"/>
    <s v="Yes"/>
    <m/>
    <m/>
    <m/>
    <m/>
    <s v="10/20/2023: This can be removed, as confirmed by Alison on 10/20_x000a__x000a_Per 10/6/2022 comment in AZPSPRS-1840:_x000a_This is more of an IT Process"/>
    <m/>
    <m/>
    <m/>
    <m/>
    <m/>
    <m/>
    <m/>
    <m/>
    <m/>
    <m/>
    <m/>
    <m/>
    <m/>
    <m/>
    <m/>
    <m/>
  </r>
  <r>
    <s v="RE022"/>
    <x v="9"/>
    <n v="58"/>
    <x v="1"/>
    <m/>
    <m/>
    <m/>
    <s v="Yes"/>
    <s v="RE022 - Memo for Investment - can use the Gross Amount details from Bank Transfers summary section of RE041 (by Plan Group) (per 11/14 meeting)"/>
    <m/>
    <m/>
    <s v="Memo for Investments Dep"/>
    <s v="This is sent to investments, to show per plan how much $ we will draw down_x000a__x000a_Summary of what we will need to email, this will be sent with WF email._x000a_"/>
    <s v="Disbursements"/>
    <s v="Ver28"/>
    <s v="John Moorman"/>
    <m/>
    <s v="Monthly - Batch with Pension Payroll_x000a__x000a_"/>
    <s v="Excel"/>
    <m/>
    <m/>
    <m/>
    <m/>
    <s v="E2, E3"/>
    <m/>
    <s v="T22"/>
    <m/>
    <s v="T24"/>
    <m/>
    <s v="Oswaldo"/>
    <m/>
    <m/>
    <m/>
    <m/>
    <s v="Yes"/>
    <s v="Yes"/>
    <m/>
    <m/>
    <m/>
    <m/>
    <s v="mapped from UAT1 to Ver28."/>
    <m/>
    <m/>
    <m/>
    <m/>
    <m/>
    <m/>
    <m/>
    <m/>
    <m/>
    <m/>
    <m/>
    <m/>
    <m/>
    <m/>
    <m/>
    <m/>
  </r>
  <r>
    <s v="RE024"/>
    <x v="9"/>
    <s v="29-31"/>
    <x v="1"/>
    <m/>
    <m/>
    <m/>
    <m/>
    <m/>
    <m/>
    <m/>
    <s v="GROSS BENEFIT REPORT, GROSS CHECK REPORT, GROSS SUREPAY REPORT_x000a_Gross Pension Payroll Report_x000a_Disbursement Post CIP Claims &amp; SCP Transfer Out Detail &amp; Summary Report"/>
    <s v="Keep Reports, gross benefit includes cheek and sure pay._x000a__x000a_Filter by Check report and/or Sure pay (Payment Type)_x000a__x000a_this is part of payroll process"/>
    <s v="Disbursements"/>
    <s v="Ver28"/>
    <s v="John Moorman"/>
    <m/>
    <s v="Monthly - Batch with Pension Payroll_x000a__x000a_also Ad Hoc_x000a__x000a_"/>
    <s v="Excel"/>
    <m/>
    <m/>
    <m/>
    <m/>
    <s v="E2, E3"/>
    <m/>
    <s v="T22"/>
    <m/>
    <s v="T24"/>
    <m/>
    <s v="Shirisha"/>
    <m/>
    <m/>
    <m/>
    <m/>
    <s v="Yes"/>
    <s v="Yes"/>
    <m/>
    <m/>
    <m/>
    <m/>
    <s v="mapped from UAT1 to Ver28."/>
    <m/>
    <m/>
    <m/>
    <m/>
    <m/>
    <m/>
    <m/>
    <m/>
    <m/>
    <m/>
    <m/>
    <m/>
    <m/>
    <m/>
    <m/>
    <m/>
  </r>
  <r>
    <s v="RE023"/>
    <x v="9"/>
    <n v="25"/>
    <x v="1"/>
    <d v="2023-11-07T00:00:00"/>
    <m/>
    <m/>
    <s v="Yes"/>
    <s v="Per Alison’s comment in AZPSPRS-15677"/>
    <m/>
    <m/>
    <s v="CHECK RUN FINALIZATION"/>
    <s v="Keep, this is for audit trail_x000a__x000a_at end of run, this captures job when it started, when it finished, any reverts, sign off on who created, approver etc.)_x000a__x000a_use this to help build workflow for pension payroll"/>
    <s v="Disbursements"/>
    <s v="Removed"/>
    <s v="John Moorman"/>
    <m/>
    <s v="Monthly - Batch with Pension Payroll_x000a__x000a_also Ad Hoc_x000a__x000a_"/>
    <s v="Excel"/>
    <m/>
    <m/>
    <m/>
    <m/>
    <s v="E2, E3"/>
    <m/>
    <s v="T22"/>
    <m/>
    <s v="T24"/>
    <m/>
    <m/>
    <m/>
    <m/>
    <m/>
    <m/>
    <s v="Yes"/>
    <s v="Yes"/>
    <m/>
    <m/>
    <m/>
    <m/>
    <s v="Per 9/22/2023 comments in AZPSPRS-13471:_x000a_KEEP- Document for supervisor approval._x000a_Work Flow type of report generated upon completion of all processing. Looking to summarize all batches ran for refunds, CIP Claims, Pension and Other disbursements._x000a_We would like to avoid hopping from screen to screen to find what all was processed. _x000a_"/>
    <m/>
    <m/>
    <m/>
    <m/>
    <m/>
    <m/>
    <m/>
    <m/>
    <m/>
    <m/>
    <m/>
    <m/>
    <m/>
    <m/>
    <m/>
    <m/>
  </r>
  <r>
    <s v="RE025"/>
    <x v="9"/>
    <n v="42"/>
    <x v="1"/>
    <d v="2023-10-20T00:00:00"/>
    <m/>
    <m/>
    <s v="Yes"/>
    <s v="As per 10/20/2023 comment in AZPSPRS-15484"/>
    <m/>
    <m/>
    <s v="MONEY RECEIVED AFTER TERMINATION"/>
    <s v="Keep this Report, run automatically with pension payroll and save report._x000a__x000a_If money is on active account is this report used to transfer remaining funds? (After PSPRS pays pension)_x000a__x000a_This report is used to identify when trailing wages come in after member retires"/>
    <s v="Disbursements"/>
    <s v="Removed"/>
    <s v="LaDawn / Alison_x000a_Determine Owner"/>
    <m/>
    <s v="TBD_x000a__x000a_"/>
    <s v="Excel"/>
    <m/>
    <m/>
    <m/>
    <m/>
    <s v="E2, E3"/>
    <m/>
    <s v="T22"/>
    <m/>
    <s v="T24"/>
    <m/>
    <m/>
    <m/>
    <m/>
    <m/>
    <m/>
    <s v="Yes"/>
    <s v="Yes"/>
    <m/>
    <m/>
    <m/>
    <m/>
    <s v="10/20/2023: This can be removed. As confirmed by Tara and Robert, this scenario is already built into Recalc process to trigger a WF if the member had trailing wages after retirement"/>
    <m/>
    <m/>
    <m/>
    <m/>
    <m/>
    <m/>
    <m/>
    <m/>
    <m/>
    <m/>
    <m/>
    <m/>
    <m/>
    <m/>
    <m/>
    <m/>
  </r>
  <r>
    <s v="RE026"/>
    <x v="9"/>
    <n v="26"/>
    <x v="1"/>
    <m/>
    <m/>
    <m/>
    <s v="Yes"/>
    <s v="Replaced by Disbursement Register Report in V3locity"/>
    <s v="AZPSPRS-15452"/>
    <m/>
    <s v="DROP Lump Sum Checks"/>
    <s v="10/19/2023 - Per AZPSPRS-15452, it was agreed by PSPRS Accounting team that this report can be replaced by Disbursement Register UI &amp; Report in V3locity._x000a__x000a_10/3/2023 - Per AZPSPRS-13471, this report will also include DROP Extension Payments._x000a__x000a_Keep this Report, run automatically with pension payroll and save report_x000a__x000a_May need to add more fields, conversation with Vitech_x000a__x000a_"/>
    <s v="Disbursements"/>
    <s v="Ver26"/>
    <s v="John Moorman"/>
    <m/>
    <s v="Monthly - Batch with Pension Payroll_x000a__x000a_also Ad Hoc_x000a__x000a_"/>
    <s v="Excel"/>
    <m/>
    <m/>
    <m/>
    <m/>
    <s v="E2, E3"/>
    <m/>
    <s v="T22"/>
    <m/>
    <s v="T24"/>
    <m/>
    <s v="Shirisha"/>
    <m/>
    <m/>
    <m/>
    <m/>
    <s v="Yes"/>
    <s v="Yes"/>
    <m/>
    <m/>
    <m/>
    <m/>
    <s v="Mapped from Val3 to Ver26._x000a__x000a_10/19/2023 - Per AZPSPRS-15452, it was agreed by PSPRS Accounting team that this report can be replcaed by Disbursement Register UI &amp; Report in V3locity._x000a__x000a_10/3/2023 - Per AZPSPRS-13471, this report will also include DROP Extension Payments._x000a__x000a_Per 9/22/2023 comments in AZPSPRS-13471:_x000a_Keep - We need a comprehensive DROP/Extend DROP Payment Report with member detail and rollover/third party vendor information."/>
    <m/>
    <m/>
    <m/>
    <m/>
    <m/>
    <m/>
    <m/>
    <m/>
    <m/>
    <m/>
    <m/>
    <m/>
    <m/>
    <m/>
    <m/>
    <m/>
  </r>
  <r>
    <s v="RE027"/>
    <x v="9"/>
    <n v="28"/>
    <x v="1"/>
    <m/>
    <m/>
    <m/>
    <s v="Yes"/>
    <s v="Not needed in V3locity"/>
    <m/>
    <m/>
    <s v="GROSS BENEFIT ADJUSTMENT"/>
    <s v="Keep this Report, run automatically with pension payroll and save report"/>
    <s v="Disbursements"/>
    <s v="Ver26"/>
    <s v="Alison_x000a_"/>
    <m/>
    <s v="Monthly - Batch with Pension Payroll_x000a__x000a_also Ad Hoc_x000a__x000a_"/>
    <s v="Excel"/>
    <m/>
    <m/>
    <m/>
    <m/>
    <s v="E2, E3"/>
    <m/>
    <s v="T22"/>
    <m/>
    <s v="T24"/>
    <m/>
    <s v="Shirisha"/>
    <m/>
    <m/>
    <m/>
    <m/>
    <s v="Yes"/>
    <s v="Yes"/>
    <m/>
    <m/>
    <m/>
    <m/>
    <s v="Mapped from Val3 to Ver26._x000a__x000a_10/5/2023 - Changed artifact type from Report RE027 to Query Q005._x000a__x000a_Per 9/22/2023 comments in AZPSPRS-13471:_x000a_Query Requested- information requested as needed for reference._x000a_Report not needed."/>
    <m/>
    <m/>
    <m/>
    <m/>
    <m/>
    <m/>
    <m/>
    <m/>
    <m/>
    <m/>
    <m/>
    <m/>
    <m/>
    <m/>
    <m/>
    <m/>
  </r>
  <r>
    <s v="RE028"/>
    <x v="9"/>
    <n v="10"/>
    <x v="1"/>
    <d v="2023-10-20T00:00:00"/>
    <m/>
    <m/>
    <s v="Yes"/>
    <s v="As per 10/20/2023 comment in AZPSPRS-15484"/>
    <m/>
    <m/>
    <s v="BENEFITS TERMINATED"/>
    <s v="Keep this Report, run automatically with pension payroll and save report_x000a__x000a_Member services uses this report to Reconcile"/>
    <s v="Disbursements"/>
    <s v="Removed"/>
    <s v="Alison_x000a_"/>
    <m/>
    <s v="Monthly - Batch with Pension Payroll_x000a__x000a_also Ad Hoc_x000a__x000a_"/>
    <s v="Excel"/>
    <m/>
    <m/>
    <m/>
    <m/>
    <s v="E2, E3"/>
    <m/>
    <s v="T22"/>
    <m/>
    <s v="T24"/>
    <m/>
    <s v="Alex"/>
    <m/>
    <m/>
    <m/>
    <m/>
    <s v="Yes"/>
    <s v="Yes"/>
    <m/>
    <m/>
    <m/>
    <m/>
    <s v="1020/2023: This can be removed, as confirmed by Tara and Robert on 10/20. The business need for this report can be fulfilled by 'Previous Payroll Comparison - Gross' report in V3locity._x000a__x000a_Per 10/6/2022 comment in AZPSPRS-1840:_x000a__x000a_Finance Notes:_BENEFITS TERMINATED  currently showing system id and member id with name, current gross $0.00 with last gross amount paid. _x000a_Report enhancements: add terminated reason (code), if deceased, DOD, Yes or no for Subsidy, HI &amp; Yes or No for Federal and State Tax._x000a_Used to reconcile amended tax reporting to IRS, State and to vendors to reclaim over paid taxes and HI._x000a_Overpayments related to levy:  We paid checks to US Treasury, when check returns we have to deposit and move the funds from disbursement checking to plans money market account. How will the PAS handle this?"/>
    <m/>
    <m/>
    <m/>
    <m/>
    <m/>
    <m/>
    <m/>
    <m/>
    <m/>
    <m/>
    <m/>
    <m/>
    <m/>
    <m/>
    <m/>
    <m/>
  </r>
  <r>
    <s v="RE029"/>
    <x v="9"/>
    <m/>
    <x v="1"/>
    <d v="2023-09-26T00:00:00"/>
    <m/>
    <m/>
    <s v="Yes"/>
    <s v="Per 9/22/2023 comments in AZPSPRS-13471"/>
    <m/>
    <m/>
    <s v="Balance Report"/>
    <s v="Balances Pension Payroll_x000a__x000a_Sent to finance to start pension process"/>
    <s v="Disbursement"/>
    <s v="Removed"/>
    <s v="Tara"/>
    <m/>
    <s v="Monthly - (Desired as Batch)"/>
    <s v="Excel"/>
    <m/>
    <m/>
    <m/>
    <m/>
    <s v="E2, E3"/>
    <m/>
    <s v="T22"/>
    <m/>
    <s v="T24"/>
    <m/>
    <s v="Oswaldo"/>
    <m/>
    <m/>
    <m/>
    <m/>
    <s v="Yes"/>
    <s v="Yes"/>
    <m/>
    <m/>
    <m/>
    <m/>
    <s v="Please refer to RE097. This may not be required. Need to review._x000a__x000a_Report to be pushed out to just before Rollout 1 (Go Live) per 3/10/2023 comment in AZPSPRS-1840."/>
    <m/>
    <m/>
    <m/>
    <m/>
    <m/>
    <m/>
    <m/>
    <m/>
    <m/>
    <m/>
    <m/>
    <m/>
    <m/>
    <m/>
    <m/>
    <m/>
  </r>
  <r>
    <s v="RE031"/>
    <x v="9"/>
    <s v="50-52"/>
    <x v="1"/>
    <m/>
    <m/>
    <m/>
    <m/>
    <m/>
    <m/>
    <m/>
    <s v="ASRS 200930 CO , ASRS 200930 EO , ASRS 200930 PS _x000a_ASRS Subsidy Details Report "/>
    <s v="Report contains premium Deduction and subsidy_x000a__x000a_this report should be automated to be generated monthly as part of pension payroll process_x000a__x000a_filter by plan for report_x000a_Parameter (plan or select all)_x000a_Date parameter to select (by month or by range)"/>
    <s v="Disbursements"/>
    <s v="Ver28"/>
    <s v="Alison"/>
    <m/>
    <s v="Monthly - Batch with Pension Payroll"/>
    <s v="System, Excel"/>
    <m/>
    <m/>
    <m/>
    <m/>
    <s v="E2, E3"/>
    <m/>
    <s v="T22"/>
    <m/>
    <s v="T24"/>
    <m/>
    <s v="Oswaldo"/>
    <m/>
    <m/>
    <m/>
    <m/>
    <s v="Yes"/>
    <s v="Yes"/>
    <m/>
    <s v="RPT#4"/>
    <m/>
    <m/>
    <s v="mapped from UAT1 to Ver28._x000a__x000a_Per 10/6/2022 comment in AZPSPRS-1840:_x000a_added details to description - _x000a_Report contains premium Deduction and subsidy"/>
    <m/>
    <m/>
    <m/>
    <m/>
    <m/>
    <m/>
    <m/>
    <m/>
    <m/>
    <m/>
    <m/>
    <m/>
    <m/>
    <m/>
    <m/>
    <m/>
  </r>
  <r>
    <s v="RE032"/>
    <x v="9"/>
    <n v="60"/>
    <x v="1"/>
    <m/>
    <m/>
    <m/>
    <m/>
    <m/>
    <m/>
    <m/>
    <s v="Post-Disbursement EFT &amp; Check Count/Net_x000a_Disbursement Post EFT &amp; Check Count/Net"/>
    <s v="this will be the pension summary report by payment method (ACH or check), how many accounts of payment, and total sum of payment_x000a_"/>
    <s v="Disbursements"/>
    <s v="Ver28"/>
    <s v="Alison"/>
    <m/>
    <s v="Monthly - Batch with Pension Payroll_x000a__x000a_also Ad Hoc_x000a_"/>
    <s v="Excel"/>
    <m/>
    <m/>
    <m/>
    <m/>
    <s v="E3 "/>
    <m/>
    <s v="T22"/>
    <m/>
    <s v="T24"/>
    <m/>
    <s v="Oswaldo"/>
    <m/>
    <m/>
    <m/>
    <m/>
    <s v="Yes"/>
    <s v="Yes"/>
    <m/>
    <s v="RPT#5"/>
    <m/>
    <m/>
    <s v="mapped from UAT1 to Ver28._x000a__x000a_Per 9/22/2023 comments in AZPSPRS-13471:_x000a_KEEP-this is a summary of our check # and ach # series for each batch created. Along with the payment type count"/>
    <m/>
    <m/>
    <m/>
    <m/>
    <m/>
    <m/>
    <m/>
    <m/>
    <m/>
    <m/>
    <m/>
    <m/>
    <m/>
    <m/>
    <m/>
    <m/>
  </r>
  <r>
    <s v="RE030"/>
    <x v="9"/>
    <s v="7,8"/>
    <x v="1"/>
    <d v="2023-10-20T00:00:00"/>
    <m/>
    <m/>
    <s v="Yes"/>
    <s v="As per 10/20/2023 comment in AZPSPRS-15484"/>
    <m/>
    <m/>
    <s v="BANK FILE BENEFITS, BANK FILE INSURANCE_x000a__x000a_Merge Reports"/>
    <s v="Payment manager file sent to WF (breakdown of folks still receiving paper checks)_x000a__x000a_Filter by type of payment (Benefit or Insurance)_x000a_Filter by Member/Vendor_x000a__x000a_bank file insurance = account recon positive pay file sent to bank_x000a__x000a_PSPRS wants a summary of payment mgmt. file sent to bank"/>
    <s v="Disbursements"/>
    <s v="Removed"/>
    <s v="John Moorman"/>
    <m/>
    <s v="Monthly - Batch with Pension Payroll_x000a__x000a_also Ad Hoc_x000a__x000a_"/>
    <s v="Excel"/>
    <m/>
    <m/>
    <m/>
    <m/>
    <s v="E2, E3"/>
    <m/>
    <s v="T22"/>
    <m/>
    <s v="T24"/>
    <m/>
    <s v="Oswaldo"/>
    <m/>
    <m/>
    <m/>
    <m/>
    <s v="Yes"/>
    <s v="Yes"/>
    <m/>
    <m/>
    <m/>
    <m/>
    <s v="10/20/2023: This can be removed, as confirmed by Alison on 10/20. The business need for this report can be fulfilled by Disbursement Register report in V3locity."/>
    <m/>
    <m/>
    <m/>
    <m/>
    <m/>
    <m/>
    <m/>
    <m/>
    <m/>
    <m/>
    <m/>
    <m/>
    <m/>
    <m/>
    <m/>
    <m/>
  </r>
  <r>
    <s v="RE033"/>
    <x v="9"/>
    <m/>
    <x v="1"/>
    <d v="2023-09-26T00:00:00"/>
    <m/>
    <m/>
    <s v="Yes"/>
    <s v="Per 9/22/2023 comments in AZPSPRS-13471"/>
    <m/>
    <m/>
    <s v="Pre Audit Report"/>
    <s v="This is used as a check and balance / audit report from what member services sends and finance has, Keep for now_x000a__x000a_Vitech may have a template report to serve this purpose _x000a_currently PSPRS has benefits as a different module than insurance, it doesn’t include insurance amount - pain point_x000a__x000a_"/>
    <s v="Disbursement"/>
    <s v="Removed"/>
    <s v="John Moorman"/>
    <m/>
    <s v="Monthly - Batch with Pension Payroll_x000a__x000a_also Ad Hoc_x000a_"/>
    <s v="Excel"/>
    <m/>
    <m/>
    <m/>
    <m/>
    <s v="E2, E3"/>
    <m/>
    <s v="T22"/>
    <m/>
    <s v="T24"/>
    <m/>
    <s v="BJ"/>
    <m/>
    <m/>
    <m/>
    <m/>
    <s v="Yes"/>
    <s v="Yes"/>
    <m/>
    <s v="RPT#6"/>
    <m/>
    <m/>
    <s v="Please refer to RE097. This may not be required. Need to review."/>
    <m/>
    <m/>
    <m/>
    <m/>
    <m/>
    <m/>
    <m/>
    <m/>
    <m/>
    <m/>
    <m/>
    <m/>
    <m/>
    <m/>
    <m/>
    <m/>
  </r>
  <r>
    <s v="RE034"/>
    <x v="9"/>
    <m/>
    <x v="1"/>
    <d v="2023-10-20T00:00:00"/>
    <m/>
    <m/>
    <s v="Yes"/>
    <s v="As per 10/20/2023 comment in AZPSPRS-15484"/>
    <m/>
    <m/>
    <s v="MSD refunds MEMO, MSD REFUND_x000a__x000a_Merge reports"/>
    <s v="MSD REFUND MEMO: batch date, total, approver, ACH and CHK count total gross and net_x000a__x000a_MSD REFUND: to combine with MSD refunds MEMO more detail of the MSD refunds MEMO above "/>
    <s v="Disbursements"/>
    <s v="Removed"/>
    <s v="Alison"/>
    <m/>
    <s v="Bi weekly Batch with Pension Payroll_x000a__x000a_also Ad Hoc_x000a_"/>
    <s v="Excel"/>
    <m/>
    <m/>
    <m/>
    <m/>
    <s v="E2"/>
    <m/>
    <s v="T22"/>
    <m/>
    <s v="T24"/>
    <m/>
    <s v="BJ"/>
    <m/>
    <m/>
    <m/>
    <m/>
    <s v="Yes"/>
    <s v="Yes"/>
    <m/>
    <m/>
    <m/>
    <m/>
    <s v="10/20/2023: This can be removed. As confirmed by Alison on 10/20, this report is not used by PSPRS"/>
    <m/>
    <m/>
    <m/>
    <m/>
    <m/>
    <m/>
    <m/>
    <m/>
    <m/>
    <m/>
    <m/>
    <m/>
    <m/>
    <m/>
    <m/>
    <m/>
  </r>
  <r>
    <s v="RE036"/>
    <x v="9"/>
    <n v="57"/>
    <x v="1"/>
    <m/>
    <m/>
    <m/>
    <m/>
    <m/>
    <m/>
    <m/>
    <s v="IRS &amp; State Tax Report"/>
    <s v="I would like to build a report in the PAS that can pull our state and federal taxes on a monthly/quarterly basis._x000a__x000a_This is a rough DRAFT, Discussion is needed around this for defining end product in new PAS, keep report on monthly run then roll up to quarterly_x000a__x000a_Select date range to run report as parameter_x000a_include refund, lump sum, pension payment, Death lump sum, DROP lump sum, All Taxes, TOTAL_x000a__x000a_ENSURE WHEN WE DO BACKOUTS IT IS UPDATED IN REPORT (Current Pain point, where app gets updated but taxes are not pulled out of report until succeeding month)"/>
    <s v="Tax Reporting"/>
    <s v="Ver27"/>
    <s v="John Moorman"/>
    <m/>
    <s v="Monthly and Quarterly Batch and Ad Hoc"/>
    <s v="Excel"/>
    <m/>
    <m/>
    <m/>
    <m/>
    <s v="F3"/>
    <m/>
    <s v="T24"/>
    <m/>
    <s v="T25"/>
    <m/>
    <s v="Oswaldo"/>
    <m/>
    <m/>
    <m/>
    <m/>
    <s v="Yes"/>
    <s v="Yes"/>
    <m/>
    <m/>
    <m/>
    <m/>
    <s v="mapped from VST to Ver27._x000a__x000a_Per 10/6/2022 comment in AZPSPRS-1840:_x000a_updated business area"/>
    <m/>
    <m/>
    <m/>
    <m/>
    <m/>
    <m/>
    <m/>
    <m/>
    <m/>
    <m/>
    <m/>
    <m/>
    <m/>
    <m/>
    <m/>
    <m/>
  </r>
  <r>
    <s v="RE035"/>
    <x v="9"/>
    <n v="9"/>
    <x v="1"/>
    <d v="2023-04-04T00:00:00"/>
    <m/>
    <m/>
    <s v="Yes"/>
    <s v="Per 4/3/2023 comment  in AZPSPRS-1840. This is the same as RE033. "/>
    <m/>
    <m/>
    <s v="BENEFITS FOR NEXT CHECK RUN_x000a__x000a_This goes with pre audit report"/>
    <s v="This information should be included in the pension system, this is how finance balances to member services, Keep_x000a__x000a_should include insurance amount in report"/>
    <s v="Disbursements"/>
    <s v="Removed"/>
    <s v="Robert"/>
    <m/>
    <s v="Monthly - Batch with Pension Payroll_x000a__x000a_also Ad Hoc_x000a_"/>
    <s v="Excel"/>
    <m/>
    <m/>
    <m/>
    <m/>
    <s v="E2, E3"/>
    <m/>
    <s v="T24"/>
    <m/>
    <s v="T24"/>
    <m/>
    <m/>
    <m/>
    <m/>
    <m/>
    <m/>
    <s v="Yes"/>
    <s v="Yes"/>
    <m/>
    <m/>
    <m/>
    <m/>
    <s v="Report to be pushed out to just before Rollout 1 (Go Live) per 3/10/2023 comment in AZPSPRS-1840."/>
    <m/>
    <m/>
    <m/>
    <m/>
    <m/>
    <m/>
    <m/>
    <m/>
    <m/>
    <m/>
    <m/>
    <m/>
    <m/>
    <m/>
    <m/>
    <m/>
  </r>
  <r>
    <s v="RE038"/>
    <x v="9"/>
    <n v="56"/>
    <x v="1"/>
    <m/>
    <m/>
    <m/>
    <m/>
    <m/>
    <m/>
    <m/>
    <s v="Memo Report"/>
    <s v="11/03/2023 - this report needs to be reviewed along with GL functionality/reports._x000a__x000a_task payments we have to make to bank, includes melon wires._x000a__x000a_Breaks down DROP ACH, PAYMGR ACH, CHILD SUPPORT TOTAL, and PAYMENT MGR CHECKS_x000a__x000a_this is a summary level report"/>
    <s v="Disbursements/GL"/>
    <s v="Ver28"/>
    <s v="John Moorman"/>
    <m/>
    <s v="Monthly - Batch with Pension Payroll_x000a__x000a_also Ad Hoc_x000a_"/>
    <s v="Excel"/>
    <m/>
    <m/>
    <m/>
    <m/>
    <s v="E3, E4"/>
    <m/>
    <s v="T24"/>
    <m/>
    <s v="T25"/>
    <m/>
    <s v="Oswaldo"/>
    <m/>
    <m/>
    <m/>
    <m/>
    <s v="Yes"/>
    <s v="Yes"/>
    <m/>
    <m/>
    <m/>
    <m/>
    <s v="mapped from UAT1 to Ver28."/>
    <m/>
    <m/>
    <m/>
    <m/>
    <m/>
    <m/>
    <m/>
    <m/>
    <m/>
    <m/>
    <m/>
    <m/>
    <m/>
    <m/>
    <m/>
    <m/>
  </r>
  <r>
    <s v="RE039"/>
    <x v="9"/>
    <m/>
    <x v="1"/>
    <m/>
    <m/>
    <m/>
    <m/>
    <m/>
    <m/>
    <m/>
    <s v="Transfer Sheet_x000a_ _x000a_This is a Tab in Memo Report"/>
    <s v="11/03/2023 - this report needs to be reviewed along with GL functionality/reports._x000a__x000a_this is for Cash movements, this sums up how much we need to transfer from mellon, QEBA money market to pension, and sums up fed and state taxes"/>
    <s v="Disbursements/GL"/>
    <s v="Ver28"/>
    <s v="John Moorman"/>
    <m/>
    <s v="Monthly and Bi Weekly - Batch with Pension Payroll_x000a__x000a_also Ad Hoc_x000a_"/>
    <s v="Excel"/>
    <m/>
    <m/>
    <m/>
    <m/>
    <s v="E3, E4"/>
    <m/>
    <s v="T24"/>
    <m/>
    <s v="T25"/>
    <m/>
    <s v="Oswaldo"/>
    <m/>
    <m/>
    <m/>
    <m/>
    <s v="Yes"/>
    <s v="Yes"/>
    <m/>
    <m/>
    <m/>
    <m/>
    <s v="mapped from UAT1 to Ver28._x000a__x000a_10/20/2023: Per AZPSPRS-15405, we will use RE039 -Transfer Sheet to capture GL &amp; Bank account transfers, along with Fed and State tax payments.  "/>
    <m/>
    <m/>
    <m/>
    <m/>
    <m/>
    <m/>
    <m/>
    <m/>
    <m/>
    <m/>
    <m/>
    <m/>
    <m/>
    <m/>
    <m/>
    <m/>
  </r>
  <r>
    <s v="RE040"/>
    <x v="9"/>
    <m/>
    <x v="1"/>
    <m/>
    <m/>
    <m/>
    <m/>
    <m/>
    <m/>
    <m/>
    <s v="GL, INS WH_x000a__x000a_Merge, these are tabs in memo report"/>
    <s v="GL - summary of GL entries (Employer level), insurance adjustments also_x000a__x000a_Ins WH - these are GL entries for Ins"/>
    <s v="GL"/>
    <s v="Ver29"/>
    <s v="John Moorman"/>
    <m/>
    <s v="Monthly - Batch with Pension Payroll_x000a__x000a_also Ad Hoc_x000a_"/>
    <s v="Excel"/>
    <m/>
    <m/>
    <m/>
    <m/>
    <s v="E4"/>
    <m/>
    <s v="T24"/>
    <m/>
    <s v="T25"/>
    <m/>
    <s v="Priyo"/>
    <m/>
    <m/>
    <m/>
    <m/>
    <s v="Yes"/>
    <s v="Yes"/>
    <m/>
    <m/>
    <m/>
    <m/>
    <s v="mapped from UAT1 to Ver28._x000a_Re-mapped to Ver29."/>
    <m/>
    <m/>
    <m/>
    <m/>
    <m/>
    <m/>
    <m/>
    <m/>
    <m/>
    <m/>
    <m/>
    <m/>
    <m/>
    <m/>
    <m/>
    <m/>
  </r>
  <r>
    <s v="RE041"/>
    <x v="9"/>
    <m/>
    <x v="1"/>
    <m/>
    <m/>
    <m/>
    <m/>
    <m/>
    <m/>
    <m/>
    <s v="Pension Run, INS ADJ _x000a_Pension Payroll Detail &amp; Summary Report"/>
    <s v="11/03/2023 - this report needs to be reviewed along with GL functionality/reports._x000a__x000a_insurance and pension are two different portals that don’t talk to each other, this will change with PAS so we can merge with pension run report_x000a__x000a_need to define format a bit, (add child support)"/>
    <s v="Disbursements/GL"/>
    <s v="Ver28"/>
    <s v="John Moorman"/>
    <m/>
    <s v="Monthly - Batch with Pension Payroll_x000a__x000a_also Ad Hoc_x000a_"/>
    <s v="Excel"/>
    <m/>
    <m/>
    <m/>
    <m/>
    <s v="E3, E4"/>
    <m/>
    <s v="T24"/>
    <m/>
    <s v="T25"/>
    <m/>
    <s v="Oswaldo"/>
    <m/>
    <m/>
    <m/>
    <m/>
    <s v="Yes"/>
    <s v="Yes"/>
    <m/>
    <m/>
    <m/>
    <m/>
    <s v="mapped from UAT1 to Ver28."/>
    <m/>
    <m/>
    <m/>
    <m/>
    <m/>
    <m/>
    <m/>
    <m/>
    <m/>
    <m/>
    <m/>
    <m/>
    <m/>
    <m/>
    <m/>
    <m/>
  </r>
  <r>
    <s v="RE042"/>
    <x v="9"/>
    <m/>
    <x v="1"/>
    <m/>
    <m/>
    <m/>
    <m/>
    <m/>
    <m/>
    <m/>
    <s v="Inner System, Insurance_x000a__x000a_These are Tabs in Memo Report, merge"/>
    <s v="11/03/2023 - this report needs to be reviewed along with GL functionality/reports._x000a__x000a_Inner System - these are checks we write to ourselves (member retired through public safety and elected) (the is more like enter plan)_x000a__x000a_Insurance - After pension payroll, system will aggregate amount to pay to insurance provider, this will come out of vendor payroll process, so we can likely remove this report."/>
    <s v="GL"/>
    <s v="Ver29"/>
    <s v="John Moorman"/>
    <m/>
    <s v="Monthly - Batch with Pension Payroll_x000a__x000a_also Ad Hoc_x000a_"/>
    <s v="Excel"/>
    <m/>
    <m/>
    <m/>
    <m/>
    <s v="E3, E4"/>
    <m/>
    <s v="T24"/>
    <m/>
    <s v="T25"/>
    <m/>
    <s v="Priyo"/>
    <m/>
    <m/>
    <m/>
    <m/>
    <s v="Yes"/>
    <s v="Yes"/>
    <m/>
    <m/>
    <m/>
    <m/>
    <s v="mapped from UAT2 to Ver29."/>
    <m/>
    <m/>
    <m/>
    <m/>
    <m/>
    <m/>
    <m/>
    <m/>
    <m/>
    <m/>
    <m/>
    <m/>
    <m/>
    <m/>
    <m/>
    <m/>
  </r>
  <r>
    <s v="RE043"/>
    <x v="9"/>
    <m/>
    <x v="1"/>
    <m/>
    <m/>
    <m/>
    <m/>
    <m/>
    <m/>
    <m/>
    <s v="Systems_x000a_ _x000a_This is a Tab in Memo Report"/>
    <s v="11/03/2023 - this report needs to be reviewed along with GL functionality/reports._x000a_keep report and generate to be in system, also good for audit purposes._x000a__x000a_This is summary of each system (employer ID) summarized total by GL account (by system)"/>
    <s v="GL"/>
    <s v="Ver29"/>
    <s v="John Moorman"/>
    <m/>
    <s v="Monthly - Batch with Pension Payroll_x000a__x000a_also Ad Hoc_x000a_"/>
    <s v="Excel"/>
    <m/>
    <m/>
    <m/>
    <m/>
    <s v="E4"/>
    <m/>
    <s v="T24"/>
    <m/>
    <s v="T25"/>
    <m/>
    <s v="Priyo"/>
    <m/>
    <m/>
    <m/>
    <m/>
    <s v="Yes"/>
    <s v="Yes"/>
    <m/>
    <m/>
    <m/>
    <m/>
    <s v="mapped from UAT1 to Ver28._x000a_Re-mapped to Ver29."/>
    <m/>
    <m/>
    <m/>
    <m/>
    <m/>
    <m/>
    <m/>
    <m/>
    <m/>
    <m/>
    <m/>
    <m/>
    <m/>
    <m/>
    <m/>
    <m/>
  </r>
  <r>
    <s v="RE037"/>
    <x v="9"/>
    <n v="59"/>
    <x v="1"/>
    <d v="2024-02-27T00:00:00"/>
    <m/>
    <m/>
    <s v="Yes"/>
    <s v="Merged with RE036"/>
    <m/>
    <m/>
    <s v="State Tax Report (Maybe merge with IRS report)"/>
    <s v="I would like to build a report in the PAS that can pull our state and federal taxes on a monthly/quarterly basis._x000a__x000a_This is a rough DRAFT, Discussion is needed around this for defining end product in new PAS, keep report on monthly run then roll up to quarterly_x000a__x000a_Select date range to run report as parameter_x000a_include refund, lump sum, pension payment, Death lump sum, DROP lump sum, All Taxes, TOTAL_x000a__x000a_ENSURE WHEN WE DO BACKOUTS IT IS UPDATED IN REPORT"/>
    <s v="Tax Reporting"/>
    <s v="Ver27"/>
    <s v="John Moorman"/>
    <m/>
    <s v="Monthly and Quarterly Batch and Ad Hoc"/>
    <s v="Excel"/>
    <m/>
    <m/>
    <m/>
    <m/>
    <s v="F3"/>
    <m/>
    <s v="T24"/>
    <m/>
    <s v="T25"/>
    <m/>
    <s v="Oswaldo"/>
    <m/>
    <m/>
    <m/>
    <m/>
    <s v="Yes"/>
    <s v="Yes"/>
    <m/>
    <m/>
    <m/>
    <m/>
    <s v="mapped from VST to Ver27._x000a__x000a_Per 10/6/2022 comment in AZPSPRS-1840:_x000a_updated business area"/>
    <m/>
    <m/>
    <m/>
    <m/>
    <m/>
    <m/>
    <m/>
    <m/>
    <m/>
    <m/>
    <m/>
    <m/>
    <m/>
    <m/>
    <m/>
    <m/>
  </r>
  <r>
    <s v="RE045"/>
    <x v="9"/>
    <n v="46"/>
    <x v="1"/>
    <m/>
    <m/>
    <m/>
    <m/>
    <m/>
    <m/>
    <m/>
    <s v="SUMMARY CLAIM REPORT_x000a_Insurance Premium &amp; Subsidy Report"/>
    <s v="11/03/2023 - VP - Business Purpose of this report is to be generated after retirement system/vendors payments are issued by Create Payments batch. This report includes the premium + subsidy for no deduct coverages paid to the retirement systems/vendors. Used by Finance team to move the funds from &amp; to the correct accounts. _x000a__x000a_Note: This report needs a breakdown of retirement system/vendor payments by GL Plan ID. Will be re-mapped to GL sprint and will be revisted to complete the design and spec after GL - Disbursements is configured. _x000a__x000a_Note: For details report (to get the itemized list of members for each retirement system/vendor payment, please refer to 'RE011 - Insurance Listing by Totals' report)_x000a__x000a_Finance provides report to Annette, Annette no longer uses this report_x000a__x000a_this is currently part of payroll pension process._x000a__x000a_This report is subsidy from members for premium (vendor payment record with check #s)_x000a__x000a_This report is generated after PSPRS applies a check number to it, keep this as a stand alone report - "/>
    <s v="Disbursements/GL"/>
    <s v="Ver28"/>
    <s v="John Moorman"/>
    <m/>
    <s v="Monthly - Batch with Pension Payroll_x000a__x000a_"/>
    <s v="Excel"/>
    <m/>
    <m/>
    <m/>
    <m/>
    <s v="E4"/>
    <m/>
    <s v="T24"/>
    <m/>
    <s v="T25"/>
    <m/>
    <s v="Oswaldo"/>
    <m/>
    <m/>
    <m/>
    <m/>
    <s v="Yes"/>
    <s v="Yes"/>
    <m/>
    <s v="Ver28"/>
    <m/>
    <m/>
    <s v="mapped from UAT1 to Ver28._x000a__x000a_Per 9/22/2023 comments in AZPSPRS-13471:_x000a_Keep - RHI Vendor (retirement system &amp; carrier) Payments with CHECK/ACH Numbers, sorted by GL Plan Expense"/>
    <m/>
    <m/>
    <m/>
    <m/>
    <m/>
    <m/>
    <m/>
    <m/>
    <m/>
    <m/>
    <m/>
    <m/>
    <m/>
    <m/>
    <m/>
    <m/>
  </r>
  <r>
    <s v="RE044"/>
    <x v="9"/>
    <m/>
    <x v="1"/>
    <d v="2023-10-20T00:00:00"/>
    <m/>
    <m/>
    <s v="Yes"/>
    <s v="As per 10/20/2023 comment in AZPSPRS-15484"/>
    <m/>
    <m/>
    <s v="Monthly Child Report"/>
    <s v="This should be a batch process in PAS but right now it is done manually - this is benefit based (pull by age between 18 and 23)"/>
    <s v="Disbursements"/>
    <s v="Removed"/>
    <s v="Tara"/>
    <m/>
    <s v="Monthly - (Desired as Batch)"/>
    <s v="Excel"/>
    <m/>
    <m/>
    <m/>
    <m/>
    <s v="E3, E4"/>
    <m/>
    <s v="T24"/>
    <m/>
    <s v="T25"/>
    <m/>
    <m/>
    <m/>
    <m/>
    <m/>
    <m/>
    <s v="No"/>
    <s v="Yes"/>
    <m/>
    <m/>
    <m/>
    <m/>
    <s v="10/20/2023: This can be removed. As confirmed by Tara on 10/20, this will be a co-dev query"/>
    <m/>
    <m/>
    <m/>
    <m/>
    <m/>
    <m/>
    <m/>
    <m/>
    <m/>
    <m/>
    <m/>
    <m/>
    <m/>
    <m/>
    <m/>
    <m/>
  </r>
  <r>
    <s v="INT040"/>
    <x v="5"/>
    <m/>
    <x v="1"/>
    <m/>
    <m/>
    <m/>
    <m/>
    <m/>
    <m/>
    <m/>
    <s v="TIN Match Export"/>
    <s v="Publication 2108-A (rev. 01-2020) (irs.gov)_x000a_ _x000a_SEC. 11. BULK TIN MATCHING FILE FORMATS_x000a_1. Bulk TIN Matching requests must be prepared by the user in a .txt file format as follows:_x000a_TIN TYPE; TIN NUMBER; NAME; ACCOUNT NUMBER (OPTIONAL)_x000a_c) TIN TYPE – means a one digit number where_x000a_“1” represents and Employer Identification Number (EIN),_x000a_“2” represents a Social Security Number (SSN) and,_x000a_“3” represents an unknown TIN type._x000a_d) TIN Number is the 9 - digit SSN or EIN for the taxpayer._x000a_e) TIN Name is the taxpayer’s full name or business name._x000a_Note - Users should omit any special characters that are part of the business name with the exception of hyphens (-) and ampersands (&amp;). Enter a minimum of 1 and a maximum of 40 alphanumeric characters._x000a_f) Account Number - is an optional field that may contain payor provided information such as a bank _x000a_account number. Enter a maximum of 20 alphanumeric characters._x000a_2. Bulk TIN Matching files may contain up to 100,000 name/TIN combinations."/>
    <s v="Tax Reporting"/>
    <s v="Ver29"/>
    <s v="Alison"/>
    <m/>
    <s v="Monthly - Batch with Pension Payroll_x000a__x000a_also Ad Hoc_x000a_"/>
    <s v="Excel"/>
    <m/>
    <m/>
    <m/>
    <m/>
    <s v="F3"/>
    <m/>
    <s v="T25"/>
    <m/>
    <s v="T26"/>
    <m/>
    <s v="Oswaldo"/>
    <m/>
    <m/>
    <m/>
    <m/>
    <s v="Yes"/>
    <s v="Yes"/>
    <m/>
    <m/>
    <m/>
    <m/>
    <s v="Changed from report (RE047) to export (INT040)._x000a__x000a_mapped from UAT2 to Ver29."/>
    <s v="TBD"/>
    <m/>
    <m/>
    <m/>
    <m/>
    <m/>
    <m/>
    <m/>
    <m/>
    <m/>
    <m/>
    <m/>
    <m/>
    <m/>
    <m/>
    <m/>
  </r>
  <r>
    <s v="RE046"/>
    <x v="9"/>
    <m/>
    <x v="1"/>
    <m/>
    <m/>
    <m/>
    <s v="Yes"/>
    <s v="As confirmed by Tara on 11/17, PSPRS will no longer need this report in V3locity"/>
    <m/>
    <m/>
    <s v="Non Tax Exclusion Over Monthly List"/>
    <s v="Exclusion period is over and money becomes taxable"/>
    <s v="Disbursements"/>
    <s v="Ver25"/>
    <s v="Tara"/>
    <m/>
    <s v="Monthly - (Desired as Batch)"/>
    <s v="Excel"/>
    <m/>
    <m/>
    <m/>
    <m/>
    <s v="E3"/>
    <m/>
    <s v="T25"/>
    <m/>
    <s v="T25"/>
    <m/>
    <s v="BJ"/>
    <m/>
    <m/>
    <m/>
    <m/>
    <s v="No"/>
    <s v="Yes"/>
    <m/>
    <m/>
    <m/>
    <m/>
    <s v="Report to be pushed out to just before Rollout 1 (Go Live) per 3/10/2023 comment in AZPSPRS-1840."/>
    <m/>
    <m/>
    <m/>
    <m/>
    <m/>
    <m/>
    <m/>
    <m/>
    <m/>
    <m/>
    <m/>
    <m/>
    <m/>
    <m/>
    <m/>
    <m/>
  </r>
  <r>
    <s v="RE049"/>
    <x v="9"/>
    <m/>
    <x v="1"/>
    <m/>
    <m/>
    <m/>
    <m/>
    <m/>
    <s v="AZPSPRS-2322"/>
    <m/>
    <s v="Contribution Aging Report"/>
    <s v="This report is used to identify employers who have outstanding payments due after being invoiced._x000a__x000a_NOTES: Need to build/define Workflow for this process. --&gt; consider notification from ESS Alert &quot;X days past due on invoice&quot; having an alert on ESS is preferred vs needing interaction from PSPRS staff, also when we have dashboard discussions, this needs to come up to see if we want this information on the dashboard"/>
    <s v="Contribution Reporting"/>
    <s v="Ver15"/>
    <s v="Alison"/>
    <m/>
    <s v="Monthly Batch (end of each month after interest is posted) _x000a__x000a_Ad-Hoc"/>
    <s v="Excel"/>
    <m/>
    <m/>
    <m/>
    <m/>
    <s v="L4, N2"/>
    <m/>
    <s v="T08"/>
    <m/>
    <s v="T09"/>
    <m/>
    <s v="Surender/Oswaldo"/>
    <s v="AZPSPRS-2322"/>
    <s v="Approved"/>
    <s v="AZPSPRS-2934_x000a_AZPSPRS-7051"/>
    <s v="AZPSPRS-5431_x000a_"/>
    <s v="Yes"/>
    <s v="Yes"/>
    <s v="Closed"/>
    <m/>
    <s v="Val1_x000a_Ver15"/>
    <s v="AZPSPRS-4959_x000a_AZPSPRS-9507"/>
    <s v="Delivered in Ver15_x000a__x000a_Delivered in Val1 (initial)_x000a__x000a_AZPSPRS-5431 - Pending Dependency_x000a_AZPSPRS-7051 (CIP Updates) - Closed"/>
    <m/>
    <m/>
    <m/>
    <m/>
    <m/>
    <m/>
    <m/>
    <m/>
    <m/>
    <m/>
    <m/>
    <m/>
    <m/>
    <m/>
    <m/>
    <m/>
  </r>
  <r>
    <s v="RE050"/>
    <x v="9"/>
    <m/>
    <x v="1"/>
    <m/>
    <m/>
    <m/>
    <m/>
    <m/>
    <s v="AZPSPRS-1620"/>
    <m/>
    <s v="Employer Payment Detail and summary"/>
    <s v="This report is for employers to reconcile their invoices, per employer's request. Currently it's created manually, can be for any period of the invoices - e.g. annual, monthly, or just one specific pay period"/>
    <s v="Employer Reporting"/>
    <s v="R1"/>
    <s v="Alison"/>
    <m/>
    <s v="Ad Hoc"/>
    <s v="Excel"/>
    <m/>
    <m/>
    <m/>
    <m/>
    <s v="R1"/>
    <m/>
    <s v="TBD"/>
    <m/>
    <s v="TBD"/>
    <m/>
    <s v="Surender"/>
    <s v="AZPSPRS-4913"/>
    <s v="On Hold"/>
    <m/>
    <m/>
    <s v="Yes"/>
    <s v="Yes"/>
    <m/>
    <m/>
    <m/>
    <m/>
    <s v="Ok to move to Rollout 2 per 3/10/2023 comment in AZPSPRS-1840._x000a_Previously mapped to D4._x000a__x000a_Per 11/8/2022 comment in AZPSPRS-1840:_x000a_PSPRS wants this to be generated in ESS._x000a__x000a_Per 10/6/2022 comment in AZPSPRS-1840:_x000a_Rename to “Employer Payment Detail and summary”._x000a__x000a_---_x000a_This report might not be needed in the future. We will revisit during the ESS sprint to see if the employers will need this report."/>
    <m/>
    <m/>
    <m/>
    <m/>
    <m/>
    <m/>
    <m/>
    <m/>
    <s v="ESS"/>
    <m/>
    <m/>
    <m/>
    <m/>
    <m/>
    <m/>
    <m/>
  </r>
  <r>
    <s v="RE051"/>
    <x v="9"/>
    <m/>
    <x v="1"/>
    <m/>
    <m/>
    <m/>
    <m/>
    <m/>
    <m/>
    <m/>
    <s v="G/L access database report"/>
    <s v="This is internal report used by accounting team, it pulls all the G/L information in database for user to reconcile and create any report manually per employer's request."/>
    <s v="GL"/>
    <s v="Ver29"/>
    <s v="Alison"/>
    <m/>
    <s v="Ad Hoc"/>
    <s v="Excel"/>
    <m/>
    <m/>
    <m/>
    <m/>
    <s v="E0, E1, E4"/>
    <m/>
    <s v="T22"/>
    <m/>
    <s v="T24"/>
    <m/>
    <s v="Priyo"/>
    <m/>
    <m/>
    <m/>
    <m/>
    <s v="Yes"/>
    <s v="Yes"/>
    <m/>
    <s v="RPT#7"/>
    <m/>
    <m/>
    <s v="Moved back to sprint E0, E1, E4 as per PSPRS request._x000a_Previously mapped to Rollout 2._x000a__x000a_sample report: GL_Access_Database_Example_211123.xlsx"/>
    <m/>
    <m/>
    <m/>
    <m/>
    <m/>
    <m/>
    <m/>
    <m/>
    <m/>
    <m/>
    <m/>
    <m/>
    <m/>
    <m/>
    <m/>
    <m/>
  </r>
  <r>
    <s v="RE052"/>
    <x v="9"/>
    <m/>
    <x v="1"/>
    <m/>
    <m/>
    <m/>
    <m/>
    <m/>
    <s v="AZPSPRS-1620"/>
    <m/>
    <s v="Invoice Viewer"/>
    <s v="This is available in EPIC 2, user can select invoice based on parameters to view the invoice summary, details line items and G/L entries_x000a__x000a_DISCUSSION NEEDED - this may not need to be a report if it can be added in V3 (maybe Query)"/>
    <s v="Employer Reporting"/>
    <s v="Ver24"/>
    <s v="Alison"/>
    <m/>
    <s v="TBD, Ad Hoc"/>
    <s v="TBD, Excel if report"/>
    <m/>
    <m/>
    <m/>
    <m/>
    <s v="L4"/>
    <m/>
    <s v="T11"/>
    <m/>
    <s v="T13"/>
    <m/>
    <s v="Surender"/>
    <s v="AZPSPRS-4914"/>
    <s v="Pending Approval"/>
    <m/>
    <m/>
    <s v="Yes"/>
    <s v="Yes"/>
    <m/>
    <s v="RPT#8"/>
    <m/>
    <m/>
    <m/>
    <m/>
    <m/>
    <m/>
    <m/>
    <m/>
    <m/>
    <m/>
    <m/>
    <m/>
    <m/>
    <m/>
    <m/>
    <m/>
    <m/>
    <m/>
    <m/>
  </r>
  <r>
    <s v="RE053"/>
    <x v="9"/>
    <m/>
    <x v="1"/>
    <m/>
    <m/>
    <m/>
    <m/>
    <m/>
    <s v="AZPSPRS-1620"/>
    <m/>
    <s v="Annual Audit contribution confirmation"/>
    <s v="PSPRS send this report to employers at FY end, for employers to confirm the annual amounts of all type of contributions that they have paid."/>
    <s v="Employer Reporting"/>
    <s v="R2"/>
    <s v="Alison"/>
    <m/>
    <s v="Ad Hoc &amp;_x000a_Fiscal Year end"/>
    <s v="Excel"/>
    <m/>
    <m/>
    <m/>
    <m/>
    <s v="R2"/>
    <m/>
    <s v="TBD"/>
    <m/>
    <s v="TBD"/>
    <m/>
    <s v="Surender"/>
    <s v="AZPSPRS-4915"/>
    <s v="Pending Approval"/>
    <m/>
    <m/>
    <s v="Yes"/>
    <s v="Yes"/>
    <m/>
    <m/>
    <m/>
    <m/>
    <s v="Ok to move to Rollout 2 per 3/10/2023 comment in AZPSPRS-1840._x000a_Previously mapped to L4._x000a__x000a_Per 11/8/2022 comment in AZPSPRS-1840_x000a_PSPRS wants this to be generated in ESS."/>
    <m/>
    <m/>
    <m/>
    <m/>
    <m/>
    <m/>
    <m/>
    <m/>
    <s v="ESS"/>
    <m/>
    <m/>
    <m/>
    <m/>
    <m/>
    <m/>
    <m/>
  </r>
  <r>
    <s v="RE054"/>
    <x v="9"/>
    <m/>
    <x v="1"/>
    <m/>
    <m/>
    <m/>
    <m/>
    <m/>
    <s v="AZPSPRS-2795"/>
    <m/>
    <s v="Quit with Money on Account Report "/>
    <s v="Report is used to identify all the PSPRS, CORP, EORP members who are inactive and the number of years the members has been inactive for"/>
    <s v="Forfeiture"/>
    <s v="Ver09"/>
    <s v="LaDawn"/>
    <m/>
    <s v="Quarterly and Ad hoc"/>
    <s v="Excel"/>
    <m/>
    <m/>
    <m/>
    <m/>
    <s v="B3"/>
    <m/>
    <s v="T06"/>
    <m/>
    <s v="T09"/>
    <m/>
    <s v="Oswaldo"/>
    <s v="AZPSPRS-2795"/>
    <s v="Approved"/>
    <s v="AZPSPRS-2796"/>
    <m/>
    <s v="No"/>
    <s v="No"/>
    <s v="Closed"/>
    <m/>
    <s v="Ver9"/>
    <s v="AZPSPRS-5571"/>
    <s v="Delivered in Ver9 (initial)"/>
    <m/>
    <m/>
    <m/>
    <m/>
    <m/>
    <m/>
    <m/>
    <m/>
    <m/>
    <m/>
    <m/>
    <m/>
    <m/>
    <m/>
    <m/>
    <m/>
  </r>
  <r>
    <s v="RE055"/>
    <x v="9"/>
    <m/>
    <x v="0"/>
    <m/>
    <s v="Yes"/>
    <m/>
    <m/>
    <m/>
    <s v="AZPSPRS-2816"/>
    <m/>
    <s v="Contributions Spike Report"/>
    <s v="To ensure contributions are being properly remitted (against true compensation in accordance with statute)_x000a_this report will provide audit/recon ability for large spikes in contributions. This will pull from the members part account history._x000a__x000a_This report will pull EE (DBCN, DBCT, DCCN) contribution by pay period. _x000a__x000a_Report will pull all members (Active/Inactive)"/>
    <s v="Contribution Reporting"/>
    <s v="Ver09"/>
    <s v="LaDawn"/>
    <m/>
    <s v="Ad Hoc"/>
    <s v="Excel"/>
    <m/>
    <m/>
    <m/>
    <m/>
    <s v="L4"/>
    <m/>
    <s v="T08"/>
    <m/>
    <s v="T09"/>
    <m/>
    <s v="Surender"/>
    <s v="AZPSPRS-2816"/>
    <s v="Approved"/>
    <s v="AZPSPRS-3513"/>
    <s v="AZPSPRS-5853_x000a_AZPSPRS-5852_x000a_AZPSPRS-5858_x000a_AZPSPRS-5878"/>
    <s v="No"/>
    <s v="No"/>
    <s v="Closed"/>
    <m/>
    <s v="Ver9"/>
    <s v="AZPSPRS-5572"/>
    <s v="Delivered in Ver9 (initial)_x000a__x000a_AZPSPRS-5852 - Ready Client Test_x000a_AZPSPRS-5853 - Pending Dependency_x000a_AZPSPRS-5858 - Clarification Required_x000a_AZPSPRS-5878 - Ready Client Test"/>
    <m/>
    <m/>
    <m/>
    <m/>
    <m/>
    <m/>
    <m/>
    <m/>
    <m/>
    <m/>
    <m/>
    <m/>
    <m/>
    <m/>
    <m/>
    <m/>
  </r>
  <r>
    <s v="RE056"/>
    <x v="9"/>
    <m/>
    <x v="0"/>
    <m/>
    <s v="Yes"/>
    <m/>
    <m/>
    <m/>
    <s v="AZPSPRS-1840"/>
    <m/>
    <s v="Tier 3 Data Reflected for Foster - PSPRS FY2021_x000a__x000a_(Alison to rename)"/>
    <s v="PSPRS currently creates and provides these reports to our actuaries. _x000a__x000a_These are the reports we provide to the actuaries to show the activity for EE/ER/HI split out as “All Tiers”, “Tiers 1-2”, and “Tier 3” and includes contribution revenue.  These are the reports we provide after we do all our manual tier splits and HI adjustments_x000a__x000a_"/>
    <s v="Financial Report"/>
    <s v="R2"/>
    <s v="Alison"/>
    <m/>
    <s v="Year End &amp; Ad Hoc"/>
    <s v="Excel"/>
    <m/>
    <m/>
    <m/>
    <m/>
    <s v="R2"/>
    <m/>
    <s v="TBD"/>
    <m/>
    <s v="TBD"/>
    <m/>
    <m/>
    <m/>
    <m/>
    <m/>
    <m/>
    <s v="Yes"/>
    <s v="Yes"/>
    <m/>
    <s v="RPT#9"/>
    <m/>
    <m/>
    <s v="Ok to move to Rollout 2 per 3/10/2023 comment in AZPSPRS-1840._x000a_Previously mapped to sprint TBD._x000a__x000a_Per 10/6/2022 comments in AZPSPRS-1840:_x000a_This is PSPRS and CORP_x000a_Alison to rename"/>
    <m/>
    <m/>
    <m/>
    <m/>
    <m/>
    <m/>
    <m/>
    <m/>
    <m/>
    <m/>
    <m/>
    <m/>
    <m/>
    <m/>
    <m/>
    <m/>
  </r>
  <r>
    <s v="RE057"/>
    <x v="9"/>
    <m/>
    <x v="0"/>
    <m/>
    <s v="Yes"/>
    <m/>
    <m/>
    <m/>
    <s v="AZPSPRS-1840"/>
    <m/>
    <s v="COPY Tier 3 Data Reflected for FOSTER - AOC FY2021_x000a__x000a_(Alison to rename)"/>
    <s v="PSPRS currently creates and provides these reports to our actuaries. _x000a__x000a_These are the reports we provide to the actuaries to show the activity for EE/ER/HI split out as “All Tiers”, “Tiers 1-2”, and “Tier 3” and includes contribution revenue.  These are the reports we provide after we do all our manual tier splits and HI adjustments_x000a__x000a_"/>
    <s v="Financial Report"/>
    <s v="R2"/>
    <s v="Alison"/>
    <m/>
    <s v="Year End &amp; Ad Hoc"/>
    <s v="Excel"/>
    <m/>
    <m/>
    <m/>
    <m/>
    <s v="R2"/>
    <m/>
    <s v="TBD"/>
    <m/>
    <s v="TBD"/>
    <m/>
    <m/>
    <m/>
    <m/>
    <m/>
    <m/>
    <s v="Yes"/>
    <s v="Yes"/>
    <m/>
    <m/>
    <m/>
    <m/>
    <s v="Ok to move to Rollout 2 per 3/10/2023 comment in AZPSPRS-1840._x000a_Previously mapped to sprint TBD._x000a__x000a_Per 10/6/2022 comments in AZPSPRS-1840:_x000a_This is just for AOC_x000a_Alison to rename"/>
    <m/>
    <m/>
    <m/>
    <m/>
    <m/>
    <m/>
    <m/>
    <m/>
    <m/>
    <m/>
    <m/>
    <m/>
    <m/>
    <m/>
    <m/>
    <m/>
  </r>
  <r>
    <s v="RE058"/>
    <x v="9"/>
    <m/>
    <x v="0"/>
    <m/>
    <s v="Yes"/>
    <m/>
    <m/>
    <m/>
    <m/>
    <m/>
    <s v="Deposits Report"/>
    <s v="Attributes and displays information of all SCP Deposits (i.e. all Lumpsum payments) as requested by PSPRS from the SCP Transactions tab for all open SCP applications.  SCP payments need to be included on the bank deposit reports so that we can see the received date, deposit date, check/wire information, plan and bank account number etc. "/>
    <s v="SCP/ Financial Report"/>
    <s v="Ver20"/>
    <s v="Alison"/>
    <m/>
    <s v=" "/>
    <s v=" "/>
    <m/>
    <m/>
    <m/>
    <m/>
    <s v="M4"/>
    <m/>
    <s v="T11"/>
    <m/>
    <s v="T14"/>
    <m/>
    <s v="Walter"/>
    <s v="AZPSPRS-7655"/>
    <s v="Pending Approval"/>
    <m/>
    <m/>
    <s v=" "/>
    <s v=" "/>
    <m/>
    <s v="SCP04_x000a_RPT#10"/>
    <m/>
    <m/>
    <s v="7/24/2023 comment in AZPSPRS-7655, this will not be ready for delivery in Ver20, as further spec updates required to incorporate all payment types (not just SCP payments) in this spec._x000a__x000a_Per 10/6/2022 comments in AZPSPRS-1840:_x000a_renamed to 'Deposits Report'_x000a__x000a_This also will include:_x000a_employer’s check for contributions_x000a_Member’s check for contributions_x000a_SCP transfer in (Check from other agencies)"/>
    <m/>
    <m/>
    <m/>
    <m/>
    <m/>
    <m/>
    <m/>
    <m/>
    <m/>
    <m/>
    <m/>
    <m/>
    <m/>
    <m/>
    <m/>
    <m/>
  </r>
  <r>
    <s v="RE048"/>
    <x v="9"/>
    <m/>
    <x v="0"/>
    <d v="2022-10-06T00:00:00"/>
    <m/>
    <m/>
    <s v="Yes"/>
    <s v="As per 10/6/2022 comments in AZPSRPS-1840:_x000a__x000a_This is the same as RE050"/>
    <m/>
    <m/>
    <s v="Employer Reconciliation Report"/>
    <s v="This is the same as RE050"/>
    <s v="Employer Reporting"/>
    <s v="Removed"/>
    <s v="Alison"/>
    <m/>
    <s v=" _x000a_"/>
    <s v=" "/>
    <m/>
    <m/>
    <m/>
    <m/>
    <s v="R3"/>
    <m/>
    <s v="TBD"/>
    <m/>
    <s v="TBD"/>
    <m/>
    <m/>
    <m/>
    <m/>
    <m/>
    <m/>
    <m/>
    <m/>
    <m/>
    <m/>
    <m/>
    <m/>
    <m/>
    <m/>
    <m/>
    <m/>
    <m/>
    <m/>
    <m/>
    <m/>
    <m/>
    <m/>
    <m/>
    <m/>
    <m/>
    <m/>
    <m/>
    <m/>
    <m/>
  </r>
  <r>
    <s v="RE060"/>
    <x v="9"/>
    <m/>
    <x v="0"/>
    <d v="2022-07-13T00:00:00"/>
    <s v="Yes"/>
    <s v="7/13/2022 comment in AZPSPRS-1840"/>
    <m/>
    <m/>
    <s v="AZPSPRS-1840"/>
    <m/>
    <s v="Employer Late/Missing Contributions Report"/>
    <s v="Identify who employers are that no longer have active payroll for WR contribution purposes._x000a_Identify how we identify employers where we need to invoice for liability requirements_x000a_"/>
    <s v="Active"/>
    <s v="Ver15"/>
    <s v="LaDawn"/>
    <m/>
    <m/>
    <s v="Excel"/>
    <m/>
    <m/>
    <m/>
    <m/>
    <s v="L4"/>
    <m/>
    <s v="T10"/>
    <m/>
    <s v="T16"/>
    <m/>
    <s v="Surender"/>
    <s v="AZPSPRS-4916"/>
    <s v="Approved"/>
    <s v="AZPSPRS-6976"/>
    <s v="AZPSPRS-9881"/>
    <m/>
    <m/>
    <s v="Closed"/>
    <m/>
    <s v="Ver15"/>
    <s v="AZPSPRS-9375"/>
    <s v="Delivered in Ver15_x000a__x000a_Per 10/6/2022 comments in AZPSPRS-1840:_x000a_renamed to: Employer Late/Missing Contributions Report_x000a__x000a_AZPSPRS-9881 - Ready Client Test"/>
    <m/>
    <m/>
    <m/>
    <m/>
    <m/>
    <m/>
    <m/>
    <m/>
    <m/>
    <m/>
    <m/>
    <m/>
    <m/>
    <m/>
    <m/>
    <m/>
  </r>
  <r>
    <s v="RE061"/>
    <x v="9"/>
    <m/>
    <x v="0"/>
    <m/>
    <s v="Yes"/>
    <s v="AZPSPRS-1660"/>
    <m/>
    <m/>
    <s v="AZPSPRS-1840"/>
    <m/>
    <s v="Members Approaching DROP Report"/>
    <s v="This report will provide a list of members that are approaching the 60 months of drop based upon the date the report is ran for."/>
    <s v="DROP"/>
    <s v="Ver09"/>
    <s v="Tara"/>
    <m/>
    <m/>
    <m/>
    <m/>
    <m/>
    <m/>
    <m/>
    <s v="H2"/>
    <m/>
    <s v="T09"/>
    <m/>
    <s v="T09"/>
    <m/>
    <s v="Jamie"/>
    <s v="AZPSPRS-4286"/>
    <s v="Approved"/>
    <s v="AZPSPRS-4286"/>
    <s v="AZPSPRS-5809_x000a_AZPSPRS-5789_x000a_AZPSPRS-5936"/>
    <m/>
    <m/>
    <s v="Closed"/>
    <m/>
    <s v="Ver9"/>
    <s v="AZPSPRS-5573"/>
    <s v="Delivered in Ver9 (initial)_x000a__x000a_AZPSPRS-5809 - Closed_x000a_AZPSPRS-5789 - Ready IH SA_x000a_AZPSPRS-5936 - Closed"/>
    <m/>
    <m/>
    <m/>
    <m/>
    <m/>
    <m/>
    <m/>
    <m/>
    <m/>
    <m/>
    <m/>
    <m/>
    <m/>
    <m/>
    <m/>
    <m/>
  </r>
  <r>
    <s v="RE062"/>
    <x v="9"/>
    <m/>
    <x v="0"/>
    <d v="2022-10-05T00:00:00"/>
    <s v="Yes"/>
    <s v="AZPSPRS-1840"/>
    <m/>
    <m/>
    <s v="AZPSPRS-1840"/>
    <m/>
    <s v="Dual Employment"/>
    <s v="This report is to identify any instance where a demographic hire has been processed that has created two active employments witin the same plan._x000a__x000a_Any member in employment history that has concurrent service within same plan"/>
    <s v="Active"/>
    <s v="Ver15"/>
    <s v="LaDawn"/>
    <m/>
    <m/>
    <m/>
    <m/>
    <m/>
    <m/>
    <m/>
    <s v="L4"/>
    <m/>
    <s v="T13"/>
    <m/>
    <s v="T16"/>
    <m/>
    <s v="Surender"/>
    <s v="AZPSPRS-6178"/>
    <s v="Approved"/>
    <s v="AZPSPRS-6484"/>
    <m/>
    <m/>
    <m/>
    <s v="Closed"/>
    <m/>
    <s v="Ver15"/>
    <s v="AZPSPRS-9373"/>
    <s v="Delivered in Ver15"/>
    <m/>
    <m/>
    <m/>
    <m/>
    <m/>
    <m/>
    <m/>
    <m/>
    <m/>
    <m/>
    <m/>
    <m/>
    <m/>
    <m/>
    <m/>
    <m/>
  </r>
  <r>
    <s v="RE059"/>
    <x v="9"/>
    <m/>
    <x v="0"/>
    <m/>
    <s v="Yes"/>
    <s v="6/21/2022 comment in AZPSPRS-1840_x000a_(AZPSPRS-1387)"/>
    <s v="Yes"/>
    <s v="7/14/2022 comment in AZPSPRS-1840._x000a_This is the same as 'Reverse Drop Schedule'."/>
    <m/>
    <m/>
    <s v="Reverse DROP Lump Sum Estimate"/>
    <m/>
    <s v="Reverse DROP"/>
    <s v="Removed"/>
    <m/>
    <m/>
    <m/>
    <m/>
    <m/>
    <m/>
    <m/>
    <m/>
    <s v="H3"/>
    <m/>
    <s v="T09"/>
    <m/>
    <s v="T10"/>
    <m/>
    <s v="Oswaldo"/>
    <m/>
    <m/>
    <m/>
    <m/>
    <m/>
    <m/>
    <m/>
    <m/>
    <m/>
    <m/>
    <m/>
    <m/>
    <m/>
    <m/>
    <m/>
    <m/>
    <m/>
    <m/>
    <m/>
    <m/>
    <m/>
    <m/>
    <m/>
    <m/>
    <m/>
    <m/>
    <m/>
  </r>
  <r>
    <s v="RE064"/>
    <x v="9"/>
    <m/>
    <x v="0"/>
    <d v="2022-10-06T00:00:00"/>
    <s v="Yes"/>
    <s v="Per comment in AZPSPRS-1840"/>
    <m/>
    <m/>
    <s v="AZPSPRS-1840"/>
    <m/>
    <s v="Employer Contributions by Tier with Health Insurance"/>
    <s v="Contributions for each agency by tier_x000a_See State Agencies by Tier-Build with Health Insurance FY22_x000a__x000a_similar content as RE056 &amp; RE057 but at summary level"/>
    <s v="Year End"/>
    <s v="R3"/>
    <s v="Alison/Jared"/>
    <m/>
    <s v="Automated Year End"/>
    <s v="Excel"/>
    <m/>
    <m/>
    <m/>
    <s v="Yes"/>
    <s v="R3"/>
    <m/>
    <s v="TBD"/>
    <m/>
    <s v="T31"/>
    <m/>
    <m/>
    <m/>
    <m/>
    <m/>
    <m/>
    <m/>
    <s v="Yes"/>
    <m/>
    <m/>
    <m/>
    <m/>
    <s v="Ok to move to Rollout 2 per 3/10/2023 comment in AZPSPRS-1840._x000a_Previously mapped to R3."/>
    <m/>
    <m/>
    <m/>
    <m/>
    <m/>
    <m/>
    <s v="Both"/>
    <m/>
    <m/>
    <m/>
    <m/>
    <m/>
    <m/>
    <m/>
    <m/>
    <m/>
  </r>
  <r>
    <s v="RE065"/>
    <x v="9"/>
    <m/>
    <x v="0"/>
    <d v="2022-10-06T00:00:00"/>
    <s v="Yes"/>
    <s v="Per comment in AZPSPRS-1840"/>
    <m/>
    <m/>
    <s v="AZPSPRS-1840"/>
    <m/>
    <s v="ER Pickup EE Contribution Rates"/>
    <s v="Need to generate a report with the employers who pick up their EE contributions.  _x000a_See er_pickups_PROD_2022"/>
    <s v="Year End"/>
    <s v="R3"/>
    <s v="Alison"/>
    <m/>
    <s v="Automated Year End"/>
    <s v="Excel"/>
    <m/>
    <m/>
    <m/>
    <s v="Yes"/>
    <s v="R3"/>
    <m/>
    <s v="TBD"/>
    <m/>
    <s v="T32"/>
    <m/>
    <m/>
    <m/>
    <m/>
    <m/>
    <m/>
    <m/>
    <s v="No"/>
    <m/>
    <m/>
    <m/>
    <m/>
    <s v="Ok to move to Rollout 2 per 3/10/2023 comment in AZPSPRS-1840._x000a_Previously mapped to R3._x000a__x000a_Per 10/6/2022 comment/attachment in AZPSPRS-1840:_x000a_Generated Annually on 8/1 flows to workflow group Finance – Financial Reports."/>
    <m/>
    <m/>
    <m/>
    <m/>
    <m/>
    <m/>
    <m/>
    <m/>
    <m/>
    <m/>
    <m/>
    <m/>
    <m/>
    <m/>
    <m/>
    <m/>
  </r>
  <r>
    <s v="RE066"/>
    <x v="9"/>
    <m/>
    <x v="0"/>
    <d v="2022-10-06T00:00:00"/>
    <s v="Yes"/>
    <s v="Per comment in AZPSPRS-1840"/>
    <m/>
    <m/>
    <s v="AZPSPRS-1840"/>
    <m/>
    <s v="Daily Open Transaction Report"/>
    <s v="This should show all open invoices - This will help us when we receive a check to know where to apply the check or whom it is for._x000a__x000a_This should show all open invoices accrual and cash based invoices (open transactions) for all employer and member transactions, including Wor Report, CIP,  Late Fee, SCP, overpayment, PrePay Credits transactions, Unfunded Liability payment, ...etc. "/>
    <s v="Contributions/CIP/SCP"/>
    <s v="R3"/>
    <s v="Alison"/>
    <m/>
    <s v="Daily Ad Hoc, for payment deposits"/>
    <s v="Excel"/>
    <m/>
    <m/>
    <m/>
    <s v="No"/>
    <s v="R3"/>
    <m/>
    <s v="TBD"/>
    <m/>
    <s v="T31"/>
    <m/>
    <m/>
    <m/>
    <m/>
    <m/>
    <m/>
    <m/>
    <s v="Yes"/>
    <m/>
    <m/>
    <m/>
    <m/>
    <m/>
    <m/>
    <m/>
    <m/>
    <m/>
    <m/>
    <m/>
    <s v="Both"/>
    <m/>
    <m/>
    <m/>
    <m/>
    <m/>
    <m/>
    <m/>
    <m/>
    <m/>
  </r>
  <r>
    <s v="RE067"/>
    <x v="9"/>
    <m/>
    <x v="0"/>
    <d v="2022-10-06T00:00:00"/>
    <s v="Yes"/>
    <s v="Per comment in AZPSPRS-1840"/>
    <m/>
    <m/>
    <s v="AZPSPRS-1840"/>
    <m/>
    <s v="Open Invoice Recon Report "/>
    <s v="This should show all open (accrual based) invoices for employers and members_x000a_This report won't include SCP, CIP member invoices, PrePay Credits…etc. _x000a__x000a_Include Member Overpayment? (Death, Refund...etc) TBD_x000a_Include Vendor Overpayment? (Subsidy...etc) TBD _x000a__x000a__x000a_When such Invoices created, they have G/L generated. This report is for G/L recon purpose."/>
    <s v="Contributions/CIP/SCP"/>
    <s v="R2"/>
    <s v="Alison"/>
    <m/>
    <s v="Daily Ad Hoc_x000a_Automated: Monthly"/>
    <s v="Excel and PDF"/>
    <m/>
    <m/>
    <m/>
    <s v="Yes"/>
    <s v="R2"/>
    <m/>
    <s v="TBD"/>
    <m/>
    <s v="T31"/>
    <m/>
    <m/>
    <m/>
    <m/>
    <m/>
    <m/>
    <m/>
    <s v="Need to discuss the transaction types"/>
    <m/>
    <m/>
    <m/>
    <m/>
    <s v="Per 10/6/2022 comment/attachment in AZPSPRS-1840:_x000a_Member services has agreed to take over this process to follow up with employers – Discussion on who owns this report (Finance or Member Services)_x000a__x000a_See attachment – there will be a tab for all data and the individual tabs per plan._x000a__x000a_Include if transfers have a unique type – can this satisfy the need for transfer in SCP where we see outstanding invoices after X days"/>
    <m/>
    <m/>
    <m/>
    <m/>
    <m/>
    <m/>
    <s v="Both"/>
    <m/>
    <m/>
    <m/>
    <m/>
    <m/>
    <m/>
    <m/>
    <m/>
    <m/>
  </r>
  <r>
    <s v="RE068"/>
    <x v="9"/>
    <m/>
    <x v="0"/>
    <d v="2022-10-06T00:00:00"/>
    <s v="Yes"/>
    <s v="Per comment in AZPSPRS-1840"/>
    <m/>
    <m/>
    <s v="AZPSPRS-1840"/>
    <m/>
    <s v="Daily Payment Applied Report"/>
    <s v="This is a view of everything affected that day, regarding invoices. (This should also include Cancer Insurance, Interest, Member SCP/Transfer Payments)"/>
    <s v="Contributions/CIP/SCP"/>
    <s v="R2"/>
    <s v="Alison"/>
    <m/>
    <s v="Daily Ad Hoc/Manual"/>
    <s v="Excel and PDF"/>
    <m/>
    <m/>
    <m/>
    <s v="Yes"/>
    <s v="R2"/>
    <m/>
    <s v="TBD"/>
    <m/>
    <s v="T31"/>
    <m/>
    <m/>
    <m/>
    <m/>
    <m/>
    <m/>
    <m/>
    <s v="Yes"/>
    <m/>
    <m/>
    <m/>
    <m/>
    <s v="Per 10/6/2022 comment/attachment in AZPSPRS-1840:_x000a_This will show all payment activity, will be ran daily to reflect invoice payments applied_x000a__x000a_This is &quot;view Payment&quot; report in EPIC"/>
    <m/>
    <m/>
    <m/>
    <m/>
    <m/>
    <m/>
    <s v="Manual"/>
    <m/>
    <m/>
    <m/>
    <m/>
    <m/>
    <m/>
    <m/>
    <m/>
    <m/>
  </r>
  <r>
    <s v="RE069"/>
    <x v="9"/>
    <m/>
    <x v="0"/>
    <d v="2022-10-06T00:00:00"/>
    <s v="Yes"/>
    <s v="Per comment in AZPSPRS-1840"/>
    <m/>
    <m/>
    <s v="AZPSPRS-1840"/>
    <m/>
    <s v="Daily Balancing/Recon Cash Journal Reports_x000a_"/>
    <s v="GL view – should be able to see all money market cash and balance to bank (on a daily basis)_x000a__x000a_Should also be able to look at all checking balance cash_x000a__x000a_By GL Plans"/>
    <s v="GL"/>
    <s v="Ver29"/>
    <s v="Alison"/>
    <m/>
    <s v="Daily"/>
    <s v="Excel"/>
    <m/>
    <m/>
    <m/>
    <s v="Yes_x000a__x000a_View or Report - need to confirm"/>
    <s v="E0, E1, E4"/>
    <m/>
    <s v="T22"/>
    <m/>
    <s v="T24"/>
    <m/>
    <s v="Priyo"/>
    <m/>
    <m/>
    <m/>
    <m/>
    <m/>
    <s v="Yes"/>
    <m/>
    <m/>
    <m/>
    <m/>
    <s v="Remapped to Ver29._x000a__x000a_mapped from VST to Ver27._x000a__x000a_Moved back to sprint E0, E1, E4 as per PSPRS request._x000a_Previously mapped to Rollout 2._x000a__x000a_sample reports: GL Cash Journal Report-1a-MM account.png_x000a_GL Cash Journal Report-1b-MM account.png_x000a_GL Cash Journal Report-2-Checking account.png_x000a__x000a_Per 10/6/2022 comment/attachment in AZPSPRS-1840:_x000a_PAS activity: GL View _x000a_PSPRS: balances all GL cash on a daily basis, Money Market Cash and Checking Account cash for all plans"/>
    <m/>
    <m/>
    <m/>
    <m/>
    <m/>
    <m/>
    <s v="Manual"/>
    <m/>
    <m/>
    <m/>
    <m/>
    <m/>
    <m/>
    <m/>
    <m/>
    <m/>
  </r>
  <r>
    <s v="RE070"/>
    <x v="9"/>
    <m/>
    <x v="0"/>
    <d v="2022-10-06T00:00:00"/>
    <s v="Yes"/>
    <s v="Per comment in AZPSPRS-1840"/>
    <m/>
    <m/>
    <m/>
    <m/>
    <s v="Due To/From Recon"/>
    <s v="This is all transfers (i.e., DB to DC)_x000a__x000a_This is a view of what does not balance"/>
    <s v="GL"/>
    <s v="Ver29"/>
    <s v="Alison"/>
    <m/>
    <s v="Daily Ad Hoc, for payment deposits &gt; book transfers_x000a_Automated: each month"/>
    <s v="Excel and PDF"/>
    <m/>
    <m/>
    <m/>
    <s v="Yes"/>
    <s v="E0, E1, E4"/>
    <m/>
    <s v="T22"/>
    <m/>
    <s v="T24"/>
    <m/>
    <s v="Priyo"/>
    <m/>
    <m/>
    <m/>
    <m/>
    <m/>
    <s v="Yes"/>
    <m/>
    <m/>
    <m/>
    <m/>
    <s v="Remapped to Ver29._x000a__x000a_mapped from VST to Ver27._x000a__x000a_Moved back to sprint E0, E1, E4 as per PSPRS request._x000a_Previously mapped to Rollout 2._x000a__x000a_sample reports: Due To Due From Report_GL 1250 Recon.xlsx_x000a__x000a_Per 10/6/2022 comment/attachment in AZPSPRS-1840:_x000a_If transaction is not in PAS we can not generate anything for this_x000a_How are we closing months/GL is PAS?_x000a_This will help balance the bank and the PAS GL entries"/>
    <m/>
    <m/>
    <m/>
    <m/>
    <m/>
    <m/>
    <s v="Both"/>
    <m/>
    <m/>
    <m/>
    <m/>
    <m/>
    <m/>
    <m/>
    <m/>
    <m/>
  </r>
  <r>
    <s v="RE071"/>
    <x v="9"/>
    <m/>
    <x v="0"/>
    <d v="2022-10-06T00:00:00"/>
    <s v="Yes"/>
    <s v="Per comment in AZPSPRS-1840"/>
    <m/>
    <m/>
    <m/>
    <m/>
    <s v="Contribution ACH Return/Reversal (contribution, interest, SCP, CIP, Court Fees, Transfer In)"/>
    <s v="This is a report for money in (This is any payment received and returned)"/>
    <s v="GL"/>
    <s v="Ver22"/>
    <s v="Alison"/>
    <m/>
    <s v="Daily (as it occurs) / Monthly Outstanding"/>
    <s v="Excel"/>
    <m/>
    <m/>
    <m/>
    <s v="No"/>
    <s v="E0, E4"/>
    <m/>
    <s v="T21"/>
    <m/>
    <s v="T22"/>
    <m/>
    <s v="Walter"/>
    <m/>
    <m/>
    <m/>
    <m/>
    <m/>
    <s v="Yes"/>
    <s v="On Hold"/>
    <m/>
    <m/>
    <m/>
    <s v="10/3/2023 - Putting on hold. This has dependency on Risk Pool and Court Fees that is currently VER22 and VER24. So, this will also need to be pushed out appropriately to fit as per the new project plan that will include these additional COs._x000a__x000a_Vitech assessment: should be mapped to E0, E1_x000a_PSPRS request: E0_x000a_Previously mapped to Rollout 2._x000a__x000a__x000a_10/28/2022_x000a_Might not be needed…Finance to confirm"/>
    <m/>
    <m/>
    <m/>
    <m/>
    <m/>
    <m/>
    <s v="Both"/>
    <m/>
    <m/>
    <m/>
    <m/>
    <m/>
    <m/>
    <m/>
    <m/>
    <m/>
  </r>
  <r>
    <s v="RE072"/>
    <x v="9"/>
    <m/>
    <x v="0"/>
    <d v="2022-10-06T00:00:00"/>
    <s v="Yes"/>
    <s v="Per comment in AZPSPRS-1840"/>
    <m/>
    <m/>
    <m/>
    <m/>
    <s v="Unfunded Liability Report"/>
    <s v="This report is run on Monthly basis to see who has unfunded liability monthly payment_x000a__x000a_Monthly GL 4160/4162 unfunded and appropriated funds"/>
    <s v="Month End / GL Recon"/>
    <s v="R4"/>
    <s v="Alison"/>
    <m/>
    <s v="Automated: each month, after close"/>
    <s v="Excel"/>
    <m/>
    <m/>
    <m/>
    <s v="Yes"/>
    <s v="R4"/>
    <m/>
    <s v="TBD"/>
    <m/>
    <s v="T32"/>
    <m/>
    <m/>
    <m/>
    <m/>
    <m/>
    <m/>
    <m/>
    <s v="Yes"/>
    <m/>
    <m/>
    <m/>
    <m/>
    <s v="Ok to map to Rollout 2 - per 3/28 comment in AZPSPRS-1840._x000a__x000a_Is this required for sprint E0 as per AZPSPRS-8155?_x000a_Per 3/10/2023 comment in AZPSPRS-1840, this could be pushed put to rollout 2. Need to confirm._x000a__x000a_sample reports: Unfunded Liability_1.xlsx_x000a_Unfunded Liability_2.xlsm_x000a__x000a_Per 10/6/2022 comment/attachment in AZPSPRS-1840:_x000a_How are we closing months/GL is PAS _x000a_Summary of Unfunded Liability payments received in the prior month, this would typically run once the month’s activity is posted."/>
    <m/>
    <m/>
    <m/>
    <m/>
    <m/>
    <m/>
    <s v="Both"/>
    <m/>
    <m/>
    <m/>
    <m/>
    <m/>
    <m/>
    <m/>
    <m/>
    <m/>
  </r>
  <r>
    <s v="RE073"/>
    <x v="9"/>
    <m/>
    <x v="0"/>
    <d v="2022-10-06T00:00:00"/>
    <s v="Yes"/>
    <s v="Per comment in AZPSPRS-1840"/>
    <m/>
    <m/>
    <m/>
    <m/>
    <s v="Interest Invoice revenue "/>
    <s v="Late fee revenue moves from ER to Plan level – Process for GL and Report_x000a__x000a_(Month end Process) – when employer pays late fee invoice_x000a__x000a_Will not need report if we can build at GL entry_x000a__x000a_This report is to capture all the interest invoice due amounts, _x000a_by GL plan, by Employer"/>
    <s v="GL"/>
    <s v="Ver22"/>
    <s v="Alison"/>
    <m/>
    <s v="Automated: each month, after close"/>
    <s v="Excel"/>
    <m/>
    <m/>
    <m/>
    <s v="No"/>
    <s v="E0, E1"/>
    <m/>
    <s v="T21"/>
    <m/>
    <s v="T22"/>
    <m/>
    <s v="Walter"/>
    <m/>
    <m/>
    <m/>
    <m/>
    <m/>
    <s v="Yes"/>
    <s v="On Hold"/>
    <m/>
    <m/>
    <m/>
    <s v="10/3/2023 - Putting on hold. This has dependency on Risk Pool and Court Fees that is currently VER22 and VER24. So, this will also need to be pushed out appropriately to fit as per the new project plan that will include these additional COs._x000a__x000a_Vitech assessment: should be mapped to E0, E1_x000a_PSPRS request: E0_x000a_Previously mapped to Rollout 2._x000a__x000a_Per 10/6/2022 comment/attachment in AZPSPRS-1840:_x000a_This process will need to be discussed._x000a_PSPRS wants to book revenue at the Plan level but charge at the employer level. Report should show all interest book at plan level _x000a__x000a_Discussion needed on what this is"/>
    <m/>
    <m/>
    <m/>
    <m/>
    <m/>
    <m/>
    <s v="Both"/>
    <m/>
    <m/>
    <m/>
    <m/>
    <m/>
    <m/>
    <m/>
    <m/>
    <m/>
  </r>
  <r>
    <s v="RE074"/>
    <x v="9"/>
    <m/>
    <x v="0"/>
    <d v="2022-10-06T00:00:00"/>
    <s v="Yes"/>
    <s v="Per comment in AZPSPRS-1840"/>
    <m/>
    <m/>
    <m/>
    <m/>
    <s v="Distribution Returns / Checks Not Cleared (refunds, pension, transfer out, CIP claims)"/>
    <s v="Disbursement Return Activity"/>
    <s v="Disbursements"/>
    <s v="R4"/>
    <s v="Alison/Young"/>
    <m/>
    <s v="Automated: Daily/Upon reversal_x000a_Automated: Monthly Outstanding, returned and not reissued "/>
    <s v="Excel"/>
    <m/>
    <m/>
    <m/>
    <s v="No"/>
    <s v="R4"/>
    <m/>
    <s v="TBD"/>
    <m/>
    <s v="T32"/>
    <m/>
    <s v="BJ"/>
    <m/>
    <m/>
    <m/>
    <m/>
    <m/>
    <s v="Yes"/>
    <m/>
    <m/>
    <m/>
    <m/>
    <s v="Per 10/6/2022 comment/attachment in AZPSPRS-1840:_x000a_Finance will also be notified of returns via Wells Fargo._x000a_MSD will need the report to request reissue/DOD/acct. change_x000a__x000a_Once bank files for cleared status/ returns/ or other bank code are interfaced back in to PAS for all disbursements: _x000a_Per checking accounts_x000a_Payment type (Refund, Pension, Insurance, CIP Claims, etc.) _x000a_Plans, check number, issued date, payee name, paid amounts, ER ID, member id and member name and add stale date for check. _x000a__x000a_I am currently using Vendor Insurance Repayment report to do reconciliation of the “Pension Insurance Adjustment Reconciliation” I don’t know if Insurance team already requested this report, but I need this in xlxs.. This will help me with reconciliation. With this and enhance RE028 above will help me reconcilable. I will need list of double dipper and triple dipper. "/>
    <m/>
    <m/>
    <m/>
    <m/>
    <m/>
    <m/>
    <s v="Both"/>
    <m/>
    <m/>
    <m/>
    <m/>
    <m/>
    <m/>
    <m/>
    <m/>
    <m/>
  </r>
  <r>
    <s v="RE075"/>
    <x v="9"/>
    <m/>
    <x v="0"/>
    <d v="2022-10-06T00:00:00"/>
    <s v="Yes"/>
    <s v="Per comment in AZPSPRS-1840"/>
    <m/>
    <m/>
    <m/>
    <m/>
    <s v="Distribution Re-Issues"/>
    <s v="Disbursement Reissue Activity"/>
    <s v="Disbursements"/>
    <s v="R4"/>
    <s v="Alison"/>
    <m/>
    <s v="Automated: Upon batch reissue_x000a_(can not do automated)"/>
    <s v="Excel and PDF"/>
    <m/>
    <m/>
    <m/>
    <s v="No"/>
    <s v="R4"/>
    <m/>
    <s v="TBD"/>
    <m/>
    <s v="T32"/>
    <m/>
    <s v="BJ"/>
    <m/>
    <m/>
    <m/>
    <m/>
    <m/>
    <s v="Yes"/>
    <m/>
    <m/>
    <m/>
    <m/>
    <m/>
    <m/>
    <m/>
    <m/>
    <m/>
    <m/>
    <m/>
    <s v="Both"/>
    <m/>
    <m/>
    <m/>
    <m/>
    <m/>
    <m/>
    <m/>
    <m/>
    <m/>
  </r>
  <r>
    <s v="RE076"/>
    <x v="9"/>
    <m/>
    <x v="0"/>
    <d v="2022-10-06T00:00:00"/>
    <s v="Yes"/>
    <s v="Per comment in AZPSPRS-1840"/>
    <m/>
    <m/>
    <m/>
    <m/>
    <s v="Employer Missing PPE Date"/>
    <s v="Contributions have not been uploaded for employers _x000a__x000a_Purpose: To identify if any employer didn't complete their annual activities of contribution import"/>
    <s v="Year End"/>
    <s v="S1"/>
    <s v="LaDawn"/>
    <m/>
    <s v="Automated: Daily/Weekly for MSD_x000a_Automated: Monthly for Finance_x000a_Ad Hoc"/>
    <s v="Excel "/>
    <m/>
    <m/>
    <m/>
    <s v="Yes"/>
    <s v="S1"/>
    <m/>
    <s v="TBD"/>
    <m/>
    <s v="T31"/>
    <m/>
    <m/>
    <m/>
    <m/>
    <m/>
    <m/>
    <m/>
    <s v="Yes"/>
    <m/>
    <m/>
    <m/>
    <m/>
    <s v="Per 10/6/2022 comment/attachment in AZPSPRS-1840:_x000a_Discussion on who owner is_x000a__x000a_Member Services / Finance"/>
    <m/>
    <m/>
    <m/>
    <m/>
    <m/>
    <m/>
    <s v="Both"/>
    <m/>
    <m/>
    <m/>
    <m/>
    <m/>
    <m/>
    <m/>
    <m/>
    <m/>
  </r>
  <r>
    <s v="RE077"/>
    <x v="9"/>
    <m/>
    <x v="0"/>
    <d v="2022-10-06T00:00:00"/>
    <s v="Yes"/>
    <s v="Per comment in AZPSPRS-1840"/>
    <m/>
    <m/>
    <s v="AZPSPRS-1840"/>
    <m/>
    <s v="Credit Account Balances  "/>
    <s v="All credit account balances, by plan, by employer, by GL/Credit account"/>
    <s v="Year End"/>
    <s v="R4"/>
    <s v="Alison"/>
    <m/>
    <s v="Ad Hoc"/>
    <s v="Excel"/>
    <m/>
    <m/>
    <m/>
    <s v="Yes"/>
    <s v="R4"/>
    <m/>
    <s v="TBD"/>
    <m/>
    <s v="T31"/>
    <m/>
    <m/>
    <m/>
    <m/>
    <m/>
    <m/>
    <m/>
    <s v="Yes"/>
    <m/>
    <m/>
    <m/>
    <m/>
    <s v="Ok to map to Rollout 2 - per 3/28 comment in AZPSPRS-1840._x000a__x000a_Is this required for sprint E0 as per AZPSPRS-8155?_x000a_Per 3/10/2023 comment in AZPSPRS-1840, this could be pushed put to rollout 2. Need to confirm._x000a__x000a_11/8/2022 comment in AZPSPRS-1840_x000a_PSPRS wants this to be generated in ESS._x000a__x000a_Per 10/6/2022 comment/attachment in AZPSPRS-1840:_x000a_See Employer Credit Account Balance.xlsx for reference"/>
    <m/>
    <m/>
    <m/>
    <m/>
    <m/>
    <m/>
    <s v="Manual"/>
    <m/>
    <s v="ESS"/>
    <m/>
    <m/>
    <m/>
    <m/>
    <m/>
    <m/>
    <m/>
  </r>
  <r>
    <s v="RE078"/>
    <x v="9"/>
    <m/>
    <x v="0"/>
    <d v="2022-10-06T00:00:00"/>
    <s v="Yes"/>
    <s v="Per comment in AZPSPRS-1840"/>
    <m/>
    <m/>
    <m/>
    <m/>
    <s v="Credit Account Sweeps"/>
    <s v="Year End once all PPEs have been reported for an employer, automatically move their credit account balances to unfunded liability"/>
    <s v="Year End"/>
    <s v="S1"/>
    <s v="Alison"/>
    <m/>
    <s v="Annual _x000a_Ad Hoc"/>
    <s v="Excel"/>
    <m/>
    <m/>
    <m/>
    <s v="No_x000a__x000a_Would like this as a batch?"/>
    <s v="S1"/>
    <m/>
    <s v="TBD"/>
    <m/>
    <s v="T31"/>
    <m/>
    <m/>
    <m/>
    <m/>
    <m/>
    <m/>
    <m/>
    <s v="Yes, which credit accounts? All?"/>
    <m/>
    <m/>
    <m/>
    <m/>
    <s v="Ok to move to Rollout 2 per 3/10/2023 comment in AZPSPRS-1840._x000a_Previously mapped to S1._x000a__x000a_Per 10/6/2022 comment/attachment in AZPSPRS-1840:_x000a_Either done as report then user manually does prepay “Credit” sweep OR If this can be done through a batch to sweep account onto unfunded liability and GL triggered from this, can utilize some batch report or GL recon report"/>
    <m/>
    <m/>
    <m/>
    <m/>
    <m/>
    <m/>
    <s v="Both"/>
    <m/>
    <m/>
    <m/>
    <m/>
    <m/>
    <m/>
    <m/>
    <m/>
    <m/>
  </r>
  <r>
    <s v="RE079"/>
    <x v="9"/>
    <m/>
    <x v="0"/>
    <d v="2022-10-06T00:00:00"/>
    <s v="Yes"/>
    <s v="Per comment in AZPSPRS-1840"/>
    <m/>
    <m/>
    <s v="AZPSPRS-1840"/>
    <m/>
    <s v="Employer Merger List "/>
    <s v="Employer Merger List"/>
    <s v="Employer"/>
    <s v="S4"/>
    <s v="Alison"/>
    <m/>
    <s v="Ad Hoc"/>
    <s v="Excel"/>
    <m/>
    <m/>
    <m/>
    <s v="Yes_x000a__x000a_Query/Report?"/>
    <s v="S4"/>
    <m/>
    <s v="TBD"/>
    <m/>
    <s v="T32"/>
    <m/>
    <m/>
    <m/>
    <m/>
    <m/>
    <m/>
    <m/>
    <s v="No"/>
    <m/>
    <m/>
    <m/>
    <m/>
    <s v="Ok to move to Rollout 2 per 3/10/2023 comment in AZPSPRS-1840._x000a_Previously mapped to S4._x000a__x000a_Per 10/6/2022 comment/attachment in AZPSPRS-1840:_x000a_See attachment Employer Merger List.xlsx for an example"/>
    <m/>
    <m/>
    <m/>
    <m/>
    <m/>
    <m/>
    <s v="Manual"/>
    <m/>
    <m/>
    <m/>
    <m/>
    <m/>
    <m/>
    <m/>
    <m/>
    <m/>
  </r>
  <r>
    <s v="RE080"/>
    <x v="9"/>
    <m/>
    <x v="0"/>
    <d v="2022-10-06T00:00:00"/>
    <s v="Yes"/>
    <s v="Per comment in AZPSPRS-1840"/>
    <m/>
    <m/>
    <m/>
    <m/>
    <s v="Joinder Status Report  "/>
    <s v="Generate Work Flow and Report when New Joinder Agreement is being created._x000a_Generate WF and Report when Joinder Status changes from Active."/>
    <s v="Year End"/>
    <s v="S4"/>
    <s v="Alison"/>
    <m/>
    <s v="Automate with each new joinder and/or joinder status update."/>
    <s v="Excel"/>
    <m/>
    <m/>
    <m/>
    <m/>
    <s v="S4"/>
    <m/>
    <s v="TBD"/>
    <m/>
    <s v="T32"/>
    <m/>
    <m/>
    <m/>
    <m/>
    <m/>
    <m/>
    <m/>
    <s v="Yes"/>
    <m/>
    <m/>
    <m/>
    <m/>
    <s v="Per 10/6/2022 comment/attachment in AZPSPRS-1840:_x000a_GL’s when Joinder Status is updated from Active to Merged, transfer, closed etc._x000a_Report will be needed if Finance needs to manually create GL entries _x000a_Do we need a process for Joinder SCP agreements?_x000a_Actuarial Evaluation invoices are needed for pre-joinder expenses, are these created in the PAS?  "/>
    <m/>
    <m/>
    <m/>
    <m/>
    <m/>
    <m/>
    <s v="Both"/>
    <m/>
    <m/>
    <m/>
    <m/>
    <m/>
    <m/>
    <m/>
    <m/>
    <m/>
  </r>
  <r>
    <s v="RE081"/>
    <x v="9"/>
    <m/>
    <x v="0"/>
    <d v="2022-10-06T00:00:00"/>
    <s v="Yes"/>
    <s v="Per comment in AZPSPRS-1840"/>
    <m/>
    <m/>
    <m/>
    <m/>
    <s v="Contribution Accruals"/>
    <s v="End of year report to accrue revenue for pay periods in the fiscal year._x000a__x000a_i.e. - Pull all contributions (regular WR and adjustment WR) with PPE dates within the FY 2022 but applied date is in FY 2023 "/>
    <s v="GL"/>
    <s v="Ver22"/>
    <s v="Jared"/>
    <m/>
    <s v="Automated: Year End"/>
    <m/>
    <m/>
    <m/>
    <m/>
    <s v="No_x000a__x000a_Would like this as a batch?"/>
    <s v="E0"/>
    <m/>
    <s v="T19"/>
    <m/>
    <s v="T20"/>
    <m/>
    <s v="Walter"/>
    <m/>
    <m/>
    <m/>
    <m/>
    <m/>
    <s v="Yes"/>
    <s v="On Hold"/>
    <m/>
    <m/>
    <m/>
    <s v="10/3/2023 - This needs to be remapped per the updated sprint plan._x000a__x000a_Moved back to sprint E0 as per PSPRS request._x000a_Previously mapped to Rollout 2._x000a__x000a_sample reports: Contribution Accrual Entries based on GL 20220728 - PSPRS.xlsx_x000a__x000a_Per 10/6/2022 comment/attachment in AZPSPRS-1840:_x000a_Can PAS automate the process? _x000a__x000a_i.e. by a batch to generate the G/L entries_x000a_If doable, then a batch (with details) should be sufficent. _x000a__x000a_Otherwise, a Report then manual create the G/L in PAS"/>
    <m/>
    <m/>
    <m/>
    <m/>
    <m/>
    <m/>
    <s v="Both"/>
    <m/>
    <m/>
    <m/>
    <m/>
    <m/>
    <m/>
    <m/>
    <m/>
    <m/>
  </r>
  <r>
    <s v="RE082"/>
    <x v="9"/>
    <m/>
    <x v="0"/>
    <d v="2022-10-06T00:00:00"/>
    <s v="Yes"/>
    <s v="Per comment in AZPSPRS-1840"/>
    <m/>
    <m/>
    <m/>
    <m/>
    <s v="Pension Insurance Adjustment Reconciliation"/>
    <s v="System may be able to remove the need for this report, but this currently used to identify overpayments (insurance or subsidy) related to discrepancies in Terminated, Double dipper and triple dipper scenarios_x000a__x000a_Also, scenarios where HI is invoicing for overpayments"/>
    <s v="Pension Payroll"/>
    <s v="S3"/>
    <s v="Young"/>
    <m/>
    <s v="Automate with Pension Payroll Process"/>
    <s v="Excel"/>
    <m/>
    <m/>
    <m/>
    <s v="Yes"/>
    <s v="S3"/>
    <m/>
    <s v="TBD"/>
    <m/>
    <s v="T32"/>
    <m/>
    <s v="BJ"/>
    <m/>
    <m/>
    <m/>
    <m/>
    <m/>
    <s v="May Be"/>
    <m/>
    <m/>
    <m/>
    <m/>
    <m/>
    <m/>
    <m/>
    <m/>
    <m/>
    <m/>
    <m/>
    <s v="Both"/>
    <m/>
    <m/>
    <m/>
    <m/>
    <m/>
    <m/>
    <m/>
    <m/>
    <m/>
  </r>
  <r>
    <s v="RE063"/>
    <x v="9"/>
    <m/>
    <x v="2"/>
    <d v="2023-04-14T00:00:00"/>
    <s v="Yes"/>
    <s v="AZPSPRS-1840"/>
    <s v="Yes"/>
    <s v="Per 4/12/2023 comment in AZPSPRS-1840. This is a duplicate of RE086."/>
    <m/>
    <m/>
    <s v="Active to Retirement Transfer Report and GL Entry"/>
    <s v="This is done to move money from member reserve bucket to employer reserve bucket when member service complete the pension application"/>
    <s v="Benefits"/>
    <s v="Removed"/>
    <s v="Alison"/>
    <m/>
    <m/>
    <m/>
    <m/>
    <m/>
    <m/>
    <m/>
    <s v="E4"/>
    <m/>
    <s v="T22"/>
    <m/>
    <s v="T24"/>
    <m/>
    <m/>
    <m/>
    <m/>
    <m/>
    <m/>
    <m/>
    <m/>
    <m/>
    <m/>
    <m/>
    <m/>
    <s v="Vitech assessment: should map to E4._x000a_PSPRS request: E0, E1._x000a_Previously mapped to Rollout 2._x000a__x000a_sample reports: Benefit_Transfers_GL_example.xlsx_x000a_Benefit_Transfers_FY21_Journal_Entry_COPY_FOR_PAS.xlsx_x000a_Benefit_Transfer_reversal_211105_E2_example.xlsx_x000a_Benefit_Transfer_Reversal_MSD_FORM_211105_MEMBER_ID_22228.pdf_x000a__x000a_Per 10/6/2022 comment in AZPSPRS-1840:_x000a__x000a_This scenario needs to be included in GL bucket"/>
    <m/>
    <m/>
    <m/>
    <m/>
    <m/>
    <m/>
    <m/>
    <m/>
    <m/>
    <m/>
    <m/>
    <m/>
    <m/>
    <m/>
    <m/>
    <m/>
  </r>
  <r>
    <s v="F075"/>
    <x v="11"/>
    <m/>
    <x v="1"/>
    <d v="2024-02-27T00:00:00"/>
    <s v="Yes"/>
    <s v="Per comment in AZPSPRS-1840"/>
    <m/>
    <m/>
    <m/>
    <m/>
    <s v="IRS 945 &amp; 945a Form"/>
    <s v="IRS file"/>
    <s v="Tax Reporting"/>
    <s v="R2"/>
    <s v="Jack"/>
    <m/>
    <m/>
    <m/>
    <m/>
    <m/>
    <m/>
    <s v="Yes"/>
    <s v="R2"/>
    <m/>
    <s v="TBD"/>
    <m/>
    <s v="T31"/>
    <m/>
    <s v="Oswaldo"/>
    <m/>
    <m/>
    <m/>
    <m/>
    <m/>
    <s v="No"/>
    <m/>
    <m/>
    <m/>
    <m/>
    <m/>
    <m/>
    <m/>
    <m/>
    <m/>
    <m/>
    <m/>
    <m/>
    <m/>
    <m/>
    <m/>
    <m/>
    <m/>
    <m/>
    <m/>
    <m/>
    <m/>
  </r>
  <r>
    <s v="RE084"/>
    <x v="9"/>
    <m/>
    <x v="0"/>
    <d v="2022-10-06T00:00:00"/>
    <s v="Yes"/>
    <s v="Per comment in AZPSPRS-1840"/>
    <m/>
    <m/>
    <m/>
    <m/>
    <s v="EE – ER Year End Reserve Allocation of Income and Expenses"/>
    <s v="This is the entire GL, this takes every employer’s Daily activity for the year (this is done annually but calculates on the daily level)_x000a__x000a_All income and expenses by bay, by employer_x000a__x000a_Reserve balance won’t be in PAS? "/>
    <s v="Year End / GL Recon"/>
    <s v="S1"/>
    <s v="Jared"/>
    <m/>
    <s v="Automate at Year End"/>
    <s v="Excel"/>
    <m/>
    <m/>
    <m/>
    <s v="Yes"/>
    <s v="S1"/>
    <m/>
    <s v="TBD"/>
    <m/>
    <s v="T30"/>
    <m/>
    <m/>
    <m/>
    <m/>
    <m/>
    <m/>
    <m/>
    <s v="Yes"/>
    <m/>
    <m/>
    <m/>
    <m/>
    <s v="Ok to map to Rollout 2 - per 3/28 comment in AZPSPRS-1840._x000a__x000a_Is this required for sprint E0, E1, E4 as per AZPSPRS-8155?_x000a_Per 3/10/2023 comment in AZPSPRS-1840, this could be pushed put to rollout 2. Need to confirm."/>
    <m/>
    <m/>
    <m/>
    <m/>
    <m/>
    <m/>
    <s v="Both"/>
    <m/>
    <m/>
    <m/>
    <m/>
    <m/>
    <m/>
    <m/>
    <m/>
    <m/>
  </r>
  <r>
    <s v="RE085"/>
    <x v="9"/>
    <m/>
    <x v="0"/>
    <d v="2022-10-06T00:00:00"/>
    <s v="Yes"/>
    <s v="Per comment in AZPSPRS-1840"/>
    <m/>
    <m/>
    <m/>
    <m/>
    <s v="Insured but not Reported (IBNR) Report"/>
    <s v="Claims that are paid in current year or prior year claims paid in current year"/>
    <s v="Disbursements"/>
    <s v="S3"/>
    <s v="Young/Jared"/>
    <m/>
    <s v="Automated with CIP Claims disbursement batch_x000a_Automated: Quarterly"/>
    <s v="Excel"/>
    <m/>
    <m/>
    <m/>
    <s v="Yes"/>
    <s v="S3"/>
    <m/>
    <s v="TBD"/>
    <m/>
    <s v="T32"/>
    <m/>
    <s v="BJ"/>
    <m/>
    <m/>
    <m/>
    <m/>
    <m/>
    <s v="TBD"/>
    <m/>
    <m/>
    <m/>
    <m/>
    <s v="Ok to move to Rollout 2 per 3/10/2023 comment in AZPSPRS-1840._x000a_Previously mapped to S3._x000a__x000a_Per 10/6/2022 comment/attachment in AZPSPRS-1840:_x000a_Fiscal or Calendar year?_x000a_how often should the report be generated?"/>
    <m/>
    <m/>
    <m/>
    <m/>
    <m/>
    <m/>
    <s v="Both"/>
    <m/>
    <m/>
    <m/>
    <m/>
    <m/>
    <m/>
    <m/>
    <m/>
    <m/>
  </r>
  <r>
    <s v="RE086"/>
    <x v="9"/>
    <m/>
    <x v="0"/>
    <d v="2022-10-06T00:00:00"/>
    <s v="Yes"/>
    <s v="Per comment in AZPSPRS-1840"/>
    <m/>
    <m/>
    <m/>
    <m/>
    <s v="Active to Retirement Transfer Report and GL Entry"/>
    <s v="this is done to move money from member reserve bucket to employer reserve bucket when member service completes the pension application"/>
    <s v="Benefits"/>
    <s v="Ver28"/>
    <s v="Alison"/>
    <m/>
    <s v="Automated- Monthly, possibly with Pension Payroll batch"/>
    <m/>
    <m/>
    <m/>
    <m/>
    <s v="Ask MSD"/>
    <s v="E4"/>
    <m/>
    <s v="T22"/>
    <m/>
    <s v="T24"/>
    <m/>
    <s v="Priyo"/>
    <m/>
    <m/>
    <m/>
    <m/>
    <m/>
    <s v="TBD"/>
    <m/>
    <s v="Ver28"/>
    <m/>
    <m/>
    <s v="mapped from UAT1 to Ver28._x000a__x000a_Vitech assessment: should be mapped to E4_x000a_PSPRS request: E0, E1_x000a_Previously mapped to Rollout 2._x000a__x000a_Per 10/6/2022 comment/attachment in AZPSPRS-1840:_x000a_MSD Process kicks off the GL entries_x000a_This scenario needs to be included in GL bucket_x000a_GL entries need to be created and approved by finance and reconciled from Actives to retired month after month to include trailing wages"/>
    <m/>
    <m/>
    <m/>
    <m/>
    <m/>
    <m/>
    <s v="Both"/>
    <m/>
    <m/>
    <m/>
    <m/>
    <m/>
    <m/>
    <m/>
    <m/>
    <m/>
  </r>
  <r>
    <s v="RE083"/>
    <x v="9"/>
    <m/>
    <x v="2"/>
    <d v="2022-10-06T00:00:00"/>
    <s v="Yes"/>
    <s v="Per comment in AZPSPRS-1840"/>
    <s v="Yes"/>
    <s v="Replaced by F075"/>
    <m/>
    <m/>
    <s v="945 File "/>
    <s v="IRS file"/>
    <s v="Tax Reporting"/>
    <s v="R2"/>
    <s v="Jack"/>
    <m/>
    <m/>
    <m/>
    <m/>
    <m/>
    <m/>
    <s v="Yes"/>
    <s v="R2"/>
    <m/>
    <s v="TBD"/>
    <m/>
    <s v="T31"/>
    <m/>
    <s v="Oswaldo"/>
    <m/>
    <m/>
    <m/>
    <m/>
    <m/>
    <s v="No"/>
    <m/>
    <m/>
    <m/>
    <m/>
    <m/>
    <m/>
    <m/>
    <m/>
    <m/>
    <m/>
    <m/>
    <m/>
    <m/>
    <m/>
    <m/>
    <m/>
    <m/>
    <m/>
    <m/>
    <m/>
    <m/>
  </r>
  <r>
    <s v="RE088"/>
    <x v="9"/>
    <m/>
    <x v="0"/>
    <d v="2022-10-06T00:00:00"/>
    <s v="Yes"/>
    <s v="Per comment in AZPSPRS-1840"/>
    <m/>
    <m/>
    <m/>
    <m/>
    <s v="(TBD)  “Outstanding Disbursement Reports"/>
    <s v="monthly bank reconciliation report"/>
    <s v="Disbursements"/>
    <s v="R2"/>
    <s v="Young"/>
    <m/>
    <s v="Automated at month end"/>
    <s v="Excel"/>
    <m/>
    <m/>
    <m/>
    <m/>
    <s v="R2"/>
    <m/>
    <s v="TBD"/>
    <m/>
    <s v="T31"/>
    <m/>
    <m/>
    <m/>
    <m/>
    <m/>
    <m/>
    <m/>
    <s v="Yes"/>
    <m/>
    <m/>
    <m/>
    <m/>
    <s v="Per 10/6/2022 comment/attachment in AZPSPRS-1840:_x000a__x000a_Once bank files for cleared status/ returns/ or other bank code are interfaced back in to PAS for all disbursements: _x000a_Per checking accounts_x000a_Payment type (Refund, Pension, Insurance, CIP Claims, etc.) _x000a_Plans, check number, issued date,  payee name, paid amounts, ER ID, member id and member name and add stale date for check. _x000a__x000a_I am currently using Vendor Insurance Repayment report to do reconciliation of the “Pension Insurance Adjustment Reconciliation” I don’t know if Insurance team already requested this report, but I need this in xlxs.. This will help me with reconciliation. With this and enhance RE028 above will help me reconcilable. I will need list of double dipper and triple dipper. "/>
    <m/>
    <m/>
    <m/>
    <m/>
    <m/>
    <m/>
    <s v="Both"/>
    <m/>
    <m/>
    <m/>
    <m/>
    <m/>
    <m/>
    <m/>
    <m/>
    <m/>
  </r>
  <r>
    <s v="RE089"/>
    <x v="9"/>
    <m/>
    <x v="0"/>
    <d v="2022-10-06T00:00:00"/>
    <s v="Yes"/>
    <s v="Per comment in AZPSPRS-1840"/>
    <m/>
    <m/>
    <s v="AZPSPRS-1840"/>
    <m/>
    <s v="GL Trial Balance"/>
    <s v="Trial Balance Report _x000a_See “Trial Balance E2 for PAS xlsx”_x000a_See “Trial Balance Report pdf”"/>
    <s v="GL Recon"/>
    <s v="S2"/>
    <s v="Alison/Jared"/>
    <m/>
    <s v="Ad Hoc "/>
    <s v="Excel"/>
    <m/>
    <m/>
    <m/>
    <s v="Yes"/>
    <s v="S2"/>
    <m/>
    <s v="TBD"/>
    <m/>
    <s v="T30"/>
    <m/>
    <m/>
    <m/>
    <m/>
    <m/>
    <m/>
    <m/>
    <s v="Yes"/>
    <m/>
    <m/>
    <m/>
    <m/>
    <s v="Ok to map to Rollout 2 - per 3/28 comment in AZPSPRS-1840._x000a__x000a_Is this required for sprint E0, E1, E4 as per AZPSPRS-8155?_x000a_Per 3/10/2023 comment in AZPSPRS-1840, this could be pushed put to rollout 2. Need to confirm."/>
    <m/>
    <m/>
    <m/>
    <m/>
    <m/>
    <m/>
    <s v="Both"/>
    <m/>
    <m/>
    <m/>
    <m/>
    <m/>
    <m/>
    <m/>
    <m/>
    <m/>
  </r>
  <r>
    <s v="RE090"/>
    <x v="9"/>
    <m/>
    <x v="0"/>
    <d v="2022-10-20T00:00:00"/>
    <s v="Yes"/>
    <s v="AZPSPRS-6346"/>
    <m/>
    <m/>
    <s v="AZPSPRS-1840"/>
    <m/>
    <s v="CIP Members Ending Grace Period Report"/>
    <s v="This report will identify members that:_x000a__x000a_1) Who have grace period ending in the comming month_x000a_     1a. Are expected to be ineligible to continue after grace period_x000a_     1b. Who are expected to be eligible after grace period"/>
    <s v="Cancer Insurance"/>
    <s v="Val2"/>
    <s v="Mark"/>
    <m/>
    <s v="Adhoc, Monthly (Last calander day of the Month)"/>
    <s v="Excel"/>
    <m/>
    <m/>
    <m/>
    <m/>
    <s v="N2"/>
    <m/>
    <s v="T14"/>
    <m/>
    <s v="T17"/>
    <m/>
    <s v="Oswaldo"/>
    <s v="AZPSPRS-10198"/>
    <s v="Approved"/>
    <s v="AZPSPRS-10336"/>
    <m/>
    <m/>
    <m/>
    <s v="Closed"/>
    <m/>
    <s v="Val2"/>
    <s v="AZPSPRS-11978"/>
    <s v="Delivered in Val2"/>
    <m/>
    <m/>
    <m/>
    <m/>
    <m/>
    <m/>
    <m/>
    <m/>
    <m/>
    <m/>
    <m/>
    <m/>
    <m/>
    <m/>
    <m/>
    <m/>
  </r>
  <r>
    <s v="RE091"/>
    <x v="9"/>
    <m/>
    <x v="0"/>
    <d v="2022-10-20T00:00:00"/>
    <s v="Yes"/>
    <s v="AZPSPRS-6346"/>
    <m/>
    <m/>
    <s v="AZPSPRS-1840"/>
    <m/>
    <s v="CIP Invoice Status Report"/>
    <s v="This is a report to pull invoices that have already been generated (Employer/Member) for CIP"/>
    <s v="Cancer Insurance"/>
    <s v="Ver19"/>
    <s v="Mark"/>
    <m/>
    <s v="Adhoc, Monthly (First Day of the Month)"/>
    <s v="Excel"/>
    <m/>
    <m/>
    <m/>
    <m/>
    <s v="N2"/>
    <m/>
    <s v="T14"/>
    <m/>
    <s v="T17"/>
    <m/>
    <s v="Oswaldo"/>
    <s v="AZPSPRS-10200"/>
    <s v="Approved"/>
    <s v="AZPSPRS-10337"/>
    <m/>
    <m/>
    <m/>
    <s v="Resolved"/>
    <m/>
    <s v="Ver19"/>
    <s v="AZPSPRS-13467"/>
    <s v="Delivered in Ver19"/>
    <m/>
    <m/>
    <m/>
    <m/>
    <m/>
    <m/>
    <m/>
    <m/>
    <m/>
    <m/>
    <m/>
    <m/>
    <m/>
    <m/>
    <m/>
    <m/>
  </r>
  <r>
    <s v="RE092"/>
    <x v="9"/>
    <m/>
    <x v="0"/>
    <d v="2022-10-28T00:00:00"/>
    <s v="Yes"/>
    <s v="AZPSPRS-1840_x000a_via list in email from Damon on 10/26/2022"/>
    <m/>
    <m/>
    <s v="AZPSPRS-1840"/>
    <m/>
    <s v="External Audit for Contribution Confirmation Selection"/>
    <s v="External audit purpose, send to COA for their selection, once COA select the employers Finance will send RE053 to selected employers"/>
    <s v="Year End"/>
    <s v="S2"/>
    <s v="Alison/Jared"/>
    <m/>
    <s v="Automated Year End"/>
    <s v="Excel"/>
    <m/>
    <m/>
    <m/>
    <s v="Yes"/>
    <s v="S2"/>
    <m/>
    <s v="TBD"/>
    <m/>
    <s v="T32"/>
    <m/>
    <m/>
    <m/>
    <m/>
    <m/>
    <m/>
    <m/>
    <s v="Yes"/>
    <m/>
    <m/>
    <m/>
    <m/>
    <s v="Ok to move to Rollout 2 per 3/10/2023 comment in AZPSPRS-1840._x000a_Previously mapped to R3._x000a__x000a_10/28/2022 Added as per list of new finance reports in email from Damon on 10/26/2022."/>
    <m/>
    <m/>
    <m/>
    <m/>
    <m/>
    <m/>
    <m/>
    <m/>
    <m/>
    <m/>
    <m/>
    <m/>
    <m/>
    <m/>
    <m/>
    <m/>
  </r>
  <r>
    <s v="RE093"/>
    <x v="9"/>
    <m/>
    <x v="0"/>
    <d v="2022-10-28T00:00:00"/>
    <s v="Yes"/>
    <s v="AZPSPRS-1840_x000a_via list in email from Damon on 10/26/2022"/>
    <m/>
    <m/>
    <s v="AZPSPRS-1840"/>
    <m/>
    <s v="Daily Internal Fund Transfer Report"/>
    <s v="This is to capture all the transfer transaction, e.g. transfer between DB to DC, within employers or at plan level..etc._x000a__x000a_Also summary to show the money need to move between bank accounts"/>
    <m/>
    <s v="R4"/>
    <s v="Alison"/>
    <m/>
    <s v="Adhoc"/>
    <s v="Excel"/>
    <m/>
    <m/>
    <m/>
    <s v="No"/>
    <s v="R4"/>
    <m/>
    <s v="TBD"/>
    <m/>
    <s v="T32"/>
    <m/>
    <s v="Surender"/>
    <s v="AZPSPRS-18417"/>
    <m/>
    <m/>
    <m/>
    <m/>
    <s v="Yes"/>
    <m/>
    <m/>
    <m/>
    <m/>
    <s v="10/28/2022 Added as per list of new finance reports in email from Damon on 10/26/2022."/>
    <m/>
    <m/>
    <m/>
    <m/>
    <m/>
    <m/>
    <m/>
    <m/>
    <m/>
    <m/>
    <m/>
    <m/>
    <m/>
    <m/>
    <m/>
    <m/>
  </r>
  <r>
    <s v="RE094"/>
    <x v="9"/>
    <m/>
    <x v="1"/>
    <d v="2022-11-14T00:00:00"/>
    <s v="Yes"/>
    <s v="AZPSPRS-3706"/>
    <m/>
    <m/>
    <s v="AZPSPRS-3706"/>
    <m/>
    <s v="Catastrophic Disability Report"/>
    <s v="An annual report of all catastrophic disabilities in a paid status._x000a_We will need the capability to run a report that lists of all catastrophic disabilities termed and actively receiving a pension payment."/>
    <s v="Disability"/>
    <s v="Ver24"/>
    <s v="Tara"/>
    <m/>
    <s v="Annual"/>
    <m/>
    <m/>
    <m/>
    <m/>
    <m/>
    <s v="I3"/>
    <m/>
    <s v="T15"/>
    <m/>
    <s v="T18"/>
    <m/>
    <s v="Jamie"/>
    <s v="AZPSPRS-3706"/>
    <s v="Approved"/>
    <s v="AZPSPRS-12043"/>
    <m/>
    <m/>
    <m/>
    <s v="Resolved"/>
    <m/>
    <s v="Ver20"/>
    <s v="AZPSPRS-13659"/>
    <s v="Delivered in Ver20_x000a__x000a_Failed test - Ver19"/>
    <m/>
    <m/>
    <m/>
    <m/>
    <m/>
    <m/>
    <m/>
    <m/>
    <m/>
    <m/>
    <m/>
    <m/>
    <m/>
    <m/>
    <m/>
    <m/>
  </r>
  <r>
    <s v="RE095"/>
    <x v="9"/>
    <m/>
    <x v="1"/>
    <d v="2023-03-03T00:00:00"/>
    <s v="Yes"/>
    <s v="As per 2/22/2023 comment in AZPSPRS-6332"/>
    <m/>
    <m/>
    <s v="AZPSPRS-6332"/>
    <s v="Requires SC Review"/>
    <s v="Election Notification Report"/>
    <s v="Employer level reprt to pull EE plan detail information based upon service dates"/>
    <s v="ESS"/>
    <s v="Ver28"/>
    <m/>
    <m/>
    <m/>
    <m/>
    <m/>
    <m/>
    <m/>
    <m/>
    <s v="TBD"/>
    <m/>
    <s v="TBD"/>
    <m/>
    <s v="TBD"/>
    <m/>
    <m/>
    <m/>
    <m/>
    <m/>
    <m/>
    <m/>
    <m/>
    <m/>
    <m/>
    <m/>
    <m/>
    <s v="mapped from UAT1 to Ver28."/>
    <m/>
    <m/>
    <m/>
    <m/>
    <m/>
    <m/>
    <m/>
    <m/>
    <m/>
    <m/>
    <m/>
    <m/>
    <m/>
    <m/>
    <m/>
    <m/>
  </r>
  <r>
    <s v="RE096"/>
    <x v="9"/>
    <m/>
    <x v="1"/>
    <d v="2023-03-03T00:00:00"/>
    <s v="Yes"/>
    <s v="As per 3/2/2023 comment in AZPSPRS-6332"/>
    <m/>
    <m/>
    <s v="AZPSPRS-6332"/>
    <s v="Requires SC Review"/>
    <s v="GASB Census Report"/>
    <s v="GASB: Annual report for prior year census data (Fiscal valuation data)"/>
    <s v="LOB, ESS"/>
    <s v="Ver28"/>
    <s v="LaDawn"/>
    <m/>
    <m/>
    <m/>
    <m/>
    <m/>
    <m/>
    <m/>
    <s v="L4"/>
    <m/>
    <s v="TBD"/>
    <m/>
    <s v="TBD"/>
    <m/>
    <s v="Jamie"/>
    <m/>
    <m/>
    <m/>
    <m/>
    <m/>
    <m/>
    <m/>
    <m/>
    <m/>
    <m/>
    <s v="mapped from UAT1 to Ver28."/>
    <m/>
    <m/>
    <m/>
    <m/>
    <m/>
    <m/>
    <m/>
    <m/>
    <m/>
    <m/>
    <m/>
    <m/>
    <m/>
    <m/>
    <m/>
    <m/>
  </r>
  <r>
    <s v="RE097"/>
    <x v="9"/>
    <m/>
    <x v="1"/>
    <d v="2023-05-04T00:00:00"/>
    <s v="Yes"/>
    <s v="Per 5/1/2023 comment in AZPSPRS-1840"/>
    <m/>
    <m/>
    <s v="AZPSPRS-1840"/>
    <m/>
    <s v="Pay Sheet_x000a_Payment Request Report"/>
    <s v="The &quot;Pay sheet&quot; excel tabs are a starting point for Vitech to be able to review, all of the requested pay sheet reports (Pension, Refunds, SCP transfer Out, SCP Refund, CIP Claims) need to be co designed in sprints with Vitech when we discuss disbursements and see product functionality,_x000a__x000a_Additionally, in those discussions, Reports: RE003, RE029, and RE033 should be discussed as they will no longer be required with the addition of the new paysheet reports."/>
    <s v="Disbursements"/>
    <s v="Ver28"/>
    <m/>
    <m/>
    <m/>
    <m/>
    <m/>
    <m/>
    <m/>
    <m/>
    <s v="E2, E3"/>
    <m/>
    <s v="T22"/>
    <m/>
    <s v="T24"/>
    <m/>
    <s v="Oswaldo"/>
    <m/>
    <m/>
    <m/>
    <m/>
    <s v="Yes"/>
    <s v="Yes"/>
    <m/>
    <s v="Ver28"/>
    <m/>
    <m/>
    <s v="mapped from UAT1 to Ver28._x000a__x000a_Per 5/1/2023 notes in AZPSPRS-1840:_x000a_I have attached a report request for &quot;Pay sheet&quot;. Within this document, PSPRS is requesting 5 reports (see pink tabs in pay sheet excel attached) related to paysheet._x000a__x000a_The &quot;Pay sheet&quot; excel tabs are a starting point for Vitech to be able to review, all of the requested pay sheet reports (Pension, Refunds, SCP transfer Out, SCP Refund, CIP Claims) need to be co designed in sprints with Vitech when we discuss disbursements and see product functionality,_x000a__x000a_Additionally, in those discussions, Reports: RE003, RE029, and RE033 should be discussed as they will no longer be required with the addition of the new paysheet reports."/>
    <m/>
    <m/>
    <m/>
    <m/>
    <m/>
    <m/>
    <m/>
    <m/>
    <m/>
    <m/>
    <m/>
    <m/>
    <m/>
    <m/>
    <m/>
    <m/>
  </r>
  <r>
    <s v="RE087"/>
    <x v="9"/>
    <m/>
    <x v="2"/>
    <d v="2023-09-26T00:00:00"/>
    <s v="Yes"/>
    <s v="Per comment in AZPSPRS-1840"/>
    <s v="Yes"/>
    <s v="This is a duplicate entry for RE074. Marked as removed."/>
    <m/>
    <m/>
    <s v="Distribution Returns / Checks Not Cleared (refunds, pension, transfer out, CIP claims)"/>
    <s v="Disbursement Return Activity"/>
    <s v="Disbursement"/>
    <s v="Removed"/>
    <s v="Alison/Young"/>
    <m/>
    <s v="Automated: Daily/Upon reversal_x000a_Automated: Monthly Outstanding, returned and not reissued "/>
    <s v="Excel"/>
    <m/>
    <m/>
    <m/>
    <m/>
    <s v="R4"/>
    <m/>
    <s v="TBD"/>
    <m/>
    <s v="T32"/>
    <m/>
    <s v="BJ"/>
    <m/>
    <m/>
    <m/>
    <m/>
    <m/>
    <s v="Yes"/>
    <m/>
    <m/>
    <m/>
    <m/>
    <s v="Per 10/6/2022 comment/attachment in AZPSPRS-1840:_x000a_Wells Fargo interface file should reflect return activity_x000a_MSD will need the report to request reissue/DOD/acct. change_x000a_Is the ACH return only?? "/>
    <m/>
    <m/>
    <m/>
    <m/>
    <m/>
    <m/>
    <s v="Both"/>
    <m/>
    <m/>
    <m/>
    <m/>
    <m/>
    <m/>
    <m/>
    <m/>
    <m/>
  </r>
  <r>
    <s v="RE099"/>
    <x v="9"/>
    <m/>
    <x v="1"/>
    <d v="2023-08-07T00:00:00"/>
    <s v="Yes"/>
    <s v="Needed to meet track L requirement"/>
    <m/>
    <m/>
    <m/>
    <m/>
    <s v="Open Pay Periods Report"/>
    <s v="Identify employers who have not reported or released work reports_x000a_"/>
    <s v="Employer"/>
    <s v="Ver21"/>
    <s v="Robert"/>
    <m/>
    <s v="Adhoc"/>
    <s v="Excel"/>
    <m/>
    <m/>
    <m/>
    <m/>
    <s v="P4"/>
    <m/>
    <s v="T20"/>
    <m/>
    <m/>
    <m/>
    <s v="Surender"/>
    <s v="AZPSPRS-13104"/>
    <s v="Approved"/>
    <s v="AZPSPRS-13636"/>
    <m/>
    <m/>
    <m/>
    <s v="Resolved"/>
    <m/>
    <s v="Ver21"/>
    <s v="AZPSPRS-14664"/>
    <s v="Delivered in Ver21"/>
    <m/>
    <m/>
    <m/>
    <m/>
    <m/>
    <m/>
    <m/>
    <m/>
    <m/>
    <m/>
    <m/>
    <m/>
    <m/>
    <m/>
    <m/>
    <m/>
  </r>
  <r>
    <s v="RE100"/>
    <x v="9"/>
    <m/>
    <x v="1"/>
    <d v="2024-02-16T00:00:00"/>
    <s v="Yes"/>
    <s v="AZPSPRS-2493"/>
    <m/>
    <m/>
    <s v="AZPSPRS-2493"/>
    <m/>
    <s v="Employer Payroll Schedule"/>
    <s v="Employer can run a report to view payroll schedule by fiscal year"/>
    <s v="Employer"/>
    <s v="VER29"/>
    <s v="Alison"/>
    <m/>
    <m/>
    <m/>
    <m/>
    <m/>
    <m/>
    <m/>
    <m/>
    <m/>
    <s v="T29"/>
    <m/>
    <m/>
    <m/>
    <s v="Surender"/>
    <s v="AZPSPRS-18981"/>
    <m/>
    <m/>
    <m/>
    <m/>
    <m/>
    <m/>
    <m/>
    <m/>
    <m/>
    <m/>
    <m/>
    <m/>
    <m/>
    <m/>
    <m/>
    <m/>
    <m/>
    <m/>
    <m/>
    <m/>
    <m/>
    <m/>
    <m/>
    <m/>
    <m/>
    <m/>
  </r>
  <r>
    <s v="RE098_x000a_(On Hold)"/>
    <x v="9"/>
    <m/>
    <x v="1"/>
    <d v="2023-05-19T00:00:00"/>
    <s v="Yes"/>
    <m/>
    <s v="Yes"/>
    <s v="Determined not required for Sprint J4 functionality"/>
    <s v="AZPSPRS-12140"/>
    <s v="CO4493 / AZPSPRS-12298"/>
    <s v="COLA History Report"/>
    <s v="Report to view COLA payout history by year and/or by a specific member or a group of members"/>
    <s v="COLA"/>
    <s v="Ver20"/>
    <s v="Tara"/>
    <m/>
    <m/>
    <m/>
    <m/>
    <m/>
    <m/>
    <m/>
    <s v="J4"/>
    <m/>
    <s v="T18"/>
    <m/>
    <s v="T20"/>
    <m/>
    <s v="Walter"/>
    <m/>
    <m/>
    <m/>
    <m/>
    <m/>
    <m/>
    <s v="On Hold"/>
    <m/>
    <m/>
    <m/>
    <m/>
    <m/>
    <m/>
    <m/>
    <m/>
    <m/>
    <m/>
    <m/>
    <m/>
    <m/>
    <m/>
    <m/>
    <m/>
    <m/>
    <m/>
    <m/>
    <m/>
  </r>
  <r>
    <s v="TBD"/>
    <x v="2"/>
    <m/>
    <x v="0"/>
    <m/>
    <m/>
    <m/>
    <s v="Yes"/>
    <s v="this is a calculation, not an outbound letter."/>
    <m/>
    <m/>
    <s v="ASRS Transfer"/>
    <s v="this is a calculation not a letter._x000a__x000a_This is generated once we have transfer information from ASRS - Discussion needed with vitech in sprint if we consider this a letter or not"/>
    <s v="SCP"/>
    <s v="Removed"/>
    <s v="LaDawn"/>
    <m/>
    <m/>
    <m/>
    <m/>
    <m/>
    <m/>
    <m/>
    <s v="M3"/>
    <m/>
    <s v="T08"/>
    <m/>
    <m/>
    <m/>
    <m/>
    <m/>
    <m/>
    <m/>
    <m/>
    <m/>
    <m/>
    <m/>
    <m/>
    <m/>
    <m/>
    <m/>
    <m/>
    <m/>
    <s v="Yes"/>
    <m/>
    <m/>
    <s v="Participant"/>
    <s v="Automated"/>
    <s v="Calculation, Not Letter"/>
    <s v="LOB"/>
    <m/>
    <s v="Service Purchase/Transfer"/>
    <m/>
    <m/>
    <s v="Yes"/>
    <s v="Depends on communication preference"/>
    <s v="Depends on communication preference"/>
  </r>
  <r>
    <s v="TBD"/>
    <x v="2"/>
    <m/>
    <x v="0"/>
    <m/>
    <m/>
    <m/>
    <s v="Yes"/>
    <s v="this is a process workflow, not a letter."/>
    <m/>
    <m/>
    <s v="CIP CLAIM PAYSHEET FOR ACCOUNTING"/>
    <s v="Remove from letters this is a workflow item"/>
    <m/>
    <s v="Removed"/>
    <m/>
    <m/>
    <m/>
    <m/>
    <m/>
    <m/>
    <m/>
    <m/>
    <s v="TBD"/>
    <m/>
    <s v="TBD"/>
    <m/>
    <m/>
    <m/>
    <m/>
    <m/>
    <m/>
    <m/>
    <m/>
    <m/>
    <m/>
    <m/>
    <m/>
    <m/>
    <m/>
    <m/>
    <m/>
    <m/>
    <m/>
    <m/>
    <m/>
    <s v="Accounting"/>
    <m/>
    <m/>
    <m/>
    <m/>
    <s v="Cancer Insurance"/>
    <m/>
    <m/>
    <m/>
    <m/>
    <m/>
  </r>
  <r>
    <s v="WF001"/>
    <x v="12"/>
    <m/>
    <x v="1"/>
    <m/>
    <m/>
    <m/>
    <m/>
    <m/>
    <s v="AZPSPRS-2361"/>
    <m/>
    <s v="Member Maintenance"/>
    <s v="used for update requests to member demographic data (name, address, SSN, Marital Status, Dependent/Beneficiary Updates, etc.).  Can be triggered from self service or from CRM as a direct request update made by member)"/>
    <s v="World"/>
    <s v="Ver07"/>
    <m/>
    <s v="Form Scanned, Portal update, Address Verification Import."/>
    <m/>
    <m/>
    <m/>
    <m/>
    <s v="AZPSPRS-38"/>
    <m/>
    <s v="A2"/>
    <m/>
    <s v="T10"/>
    <m/>
    <s v="T13"/>
    <m/>
    <s v="Kartheek"/>
    <s v="AZPSPRS-2361"/>
    <s v="Pending Approval"/>
    <s v="AZPSPRS-2670"/>
    <m/>
    <m/>
    <m/>
    <s v="Closed"/>
    <m/>
    <s v="Ver7"/>
    <s v="AZPSPRS-3868"/>
    <s v="Rework is needed as per changes requested. AZPSPRS-2361._x000a__x000a_Initial Delivery via AZPSPRS-3868 in Ver 8."/>
    <m/>
    <m/>
    <m/>
    <m/>
    <m/>
    <m/>
    <m/>
    <m/>
    <m/>
    <m/>
    <m/>
    <m/>
    <m/>
    <m/>
    <m/>
    <m/>
  </r>
  <r>
    <s v="WF002"/>
    <x v="12"/>
    <m/>
    <x v="1"/>
    <m/>
    <m/>
    <m/>
    <m/>
    <m/>
    <s v="AZPSPRS-2413"/>
    <m/>
    <s v="General CSR Inquiry"/>
    <s v="used for general inquiries through CRM contacts that require departmental specific follow-up"/>
    <s v="World"/>
    <s v="Ver10"/>
    <s v="LaDawn"/>
    <s v="CRM contact follow-up"/>
    <m/>
    <m/>
    <m/>
    <m/>
    <s v="AZPSPRS-38"/>
    <m/>
    <s v="A2"/>
    <m/>
    <s v="T04"/>
    <m/>
    <s v="T10"/>
    <m/>
    <s v="Kartheek"/>
    <s v="AZPSPRS-2413"/>
    <s v="Approved"/>
    <s v="AZPSPRS-2766"/>
    <m/>
    <m/>
    <m/>
    <s v="Closed"/>
    <m/>
    <s v="Ver10"/>
    <s v="AZPSPRS-6003"/>
    <s v="Delivered in Ver10 (initial)"/>
    <m/>
    <m/>
    <m/>
    <m/>
    <m/>
    <m/>
    <m/>
    <m/>
    <m/>
    <m/>
    <m/>
    <m/>
    <m/>
    <m/>
    <m/>
    <m/>
  </r>
  <r>
    <s v="WF003"/>
    <x v="12"/>
    <m/>
    <x v="1"/>
    <m/>
    <m/>
    <m/>
    <m/>
    <m/>
    <s v="AZPSPRS-2078"/>
    <m/>
    <s v="Court Order Received (QDRO Entry) Process"/>
    <m/>
    <s v="Pension"/>
    <s v="Ver07"/>
    <m/>
    <m/>
    <m/>
    <m/>
    <m/>
    <m/>
    <m/>
    <m/>
    <s v="A3"/>
    <m/>
    <s v="T04"/>
    <m/>
    <s v="T06"/>
    <m/>
    <s v="Oswaldo"/>
    <s v="AZPSPRS-2078"/>
    <s v="Approved"/>
    <s v="AZPSPRS-2267"/>
    <s v="AZPSPRS-3492_x000a_AZPSPRS-3678_x000a_AZPSPRS-3669_x000a_AZPSPRS-3677_x000a_AZPSPRS-11976"/>
    <m/>
    <m/>
    <s v="Closed"/>
    <m/>
    <s v="Ver7"/>
    <s v="AZPSPRS-3464"/>
    <s v="Delivered in Ver7 (initial)_x000a__x000a_AZPSPRS-3678 - Closed_x000a_AZPSPRS-3492 - Closed_x000a_AZPSPRS-3669 - Ready For Onsite_x000a_AZPSPRS-3677 - Passed IH_x000a_AZPSPRS-11976 - Ready Internal Test"/>
    <m/>
    <m/>
    <m/>
    <m/>
    <m/>
    <m/>
    <m/>
    <m/>
    <m/>
    <m/>
    <m/>
    <m/>
    <m/>
    <m/>
    <m/>
    <m/>
  </r>
  <r>
    <s v="WF004"/>
    <x v="12"/>
    <m/>
    <x v="1"/>
    <m/>
    <m/>
    <m/>
    <m/>
    <m/>
    <s v="AZPSPRS-2442"/>
    <m/>
    <s v="Employer Enrollment WF"/>
    <s v="used for enrollment of new employers."/>
    <s v="World"/>
    <s v="Val1"/>
    <m/>
    <m/>
    <m/>
    <m/>
    <m/>
    <m/>
    <s v="AZPSPRS-44"/>
    <m/>
    <s v="L2"/>
    <m/>
    <s v="T05"/>
    <m/>
    <s v="T07"/>
    <m/>
    <s v="Surender"/>
    <s v="AZPSPRS-2442"/>
    <s v="In Spec"/>
    <s v="AZPSPRS-3179"/>
    <s v="AZPSPRS-6111"/>
    <m/>
    <m/>
    <s v="Closed"/>
    <m/>
    <s v="Val1"/>
    <s v="AZPSPRS-4956"/>
    <s v="Delivered in Val1 (initial)_x000a__x000a_AZPSPRS-6111 - Closed"/>
    <m/>
    <m/>
    <m/>
    <m/>
    <m/>
    <m/>
    <m/>
    <m/>
    <m/>
    <m/>
    <m/>
    <m/>
    <m/>
    <m/>
    <m/>
    <m/>
  </r>
  <r>
    <s v="TBD"/>
    <x v="2"/>
    <m/>
    <x v="0"/>
    <m/>
    <s v="Yes"/>
    <m/>
    <s v="Yes"/>
    <s v="this is a calculation, not an outbound letter."/>
    <m/>
    <m/>
    <s v="Service Purchase Calculation"/>
    <s v="This is a calculation not a letter, this is generated once we have completed application from the member"/>
    <m/>
    <s v="Removed"/>
    <m/>
    <m/>
    <m/>
    <m/>
    <m/>
    <m/>
    <m/>
    <m/>
    <s v="M3"/>
    <m/>
    <s v="T08"/>
    <m/>
    <m/>
    <m/>
    <m/>
    <m/>
    <m/>
    <m/>
    <m/>
    <m/>
    <m/>
    <m/>
    <m/>
    <m/>
    <m/>
    <m/>
    <m/>
    <m/>
    <s v="Yes"/>
    <m/>
    <m/>
    <m/>
    <m/>
    <s v="Calculation, Not Letter"/>
    <m/>
    <m/>
    <m/>
    <m/>
    <m/>
    <m/>
    <m/>
    <m/>
  </r>
  <r>
    <s v="WF005"/>
    <x v="12"/>
    <m/>
    <x v="0"/>
    <m/>
    <m/>
    <m/>
    <s v="Yes"/>
    <s v="Vitech added in error"/>
    <m/>
    <m/>
    <s v="Employer Maintenance"/>
    <s v="used for update requests to employer demographic data (employer contacts, name change, Fed Tax ID, Address, etc.)"/>
    <s v="World"/>
    <s v="Removed"/>
    <m/>
    <m/>
    <m/>
    <m/>
    <m/>
    <m/>
    <s v="AZPSPRS-44"/>
    <m/>
    <s v="L2"/>
    <m/>
    <s v="T06"/>
    <m/>
    <s v="T08"/>
    <m/>
    <m/>
    <m/>
    <m/>
    <m/>
    <m/>
    <m/>
    <m/>
    <m/>
    <m/>
    <m/>
    <m/>
    <m/>
    <m/>
    <m/>
    <m/>
    <m/>
    <m/>
    <m/>
    <m/>
    <m/>
    <m/>
    <m/>
    <m/>
    <m/>
    <m/>
    <m/>
    <m/>
    <m/>
  </r>
  <r>
    <s v="WF007"/>
    <x v="12"/>
    <m/>
    <x v="1"/>
    <m/>
    <m/>
    <m/>
    <m/>
    <m/>
    <m/>
    <m/>
    <s v="Service Purchase Processing"/>
    <s v="Covers processing steps for all Service Purchase types including refund buybacks, specific Service purchases (military/Volunteer Fire), prior service (pre-joinder), plan transfer purchases, etc.  "/>
    <s v="SCP"/>
    <s v="Ver08"/>
    <m/>
    <s v="CRM Touchpoint for application or MSS."/>
    <m/>
    <m/>
    <m/>
    <m/>
    <s v="AZPSPRS-51"/>
    <m/>
    <s v="M4"/>
    <m/>
    <s v="T09"/>
    <m/>
    <s v="T10"/>
    <m/>
    <s v="Walter"/>
    <s v="AZPSPRS-4965"/>
    <s v="Pending Approval"/>
    <s v="AZPSPRS-5977_x000a_AZPSPRS-3166"/>
    <m/>
    <m/>
    <m/>
    <s v="Closed"/>
    <s v="SCP30"/>
    <s v="Ver8"/>
    <s v="AZPSPRS-3483"/>
    <s v="Delivered in Ver8 (initial)_x000a_Imaging Integration required._x000a__x000a_AZPSPRS-4965 - Updated SCP Workflow spec_x000a_AZPSPRS-5977 - In Development"/>
    <m/>
    <m/>
    <m/>
    <m/>
    <m/>
    <m/>
    <m/>
    <m/>
    <m/>
    <m/>
    <m/>
    <m/>
    <m/>
    <m/>
    <m/>
    <m/>
  </r>
  <r>
    <s v="WF006"/>
    <x v="12"/>
    <m/>
    <x v="0"/>
    <m/>
    <m/>
    <m/>
    <s v="Yes"/>
    <s v="determined no longer required."/>
    <m/>
    <m/>
    <s v="Employer Reporting - Adjusted work reports"/>
    <s v="Workflow for processing inbound employer remittance reports and reviewing report validations/exceptions."/>
    <s v="Contributions"/>
    <s v="Removed"/>
    <m/>
    <m/>
    <m/>
    <m/>
    <m/>
    <m/>
    <m/>
    <m/>
    <s v="L2"/>
    <m/>
    <s v="T06"/>
    <m/>
    <s v="T08"/>
    <m/>
    <m/>
    <m/>
    <m/>
    <m/>
    <m/>
    <m/>
    <m/>
    <m/>
    <m/>
    <m/>
    <m/>
    <m/>
    <m/>
    <m/>
    <m/>
    <m/>
    <m/>
    <m/>
    <m/>
    <m/>
    <m/>
    <m/>
    <m/>
    <m/>
    <m/>
    <m/>
    <m/>
    <m/>
  </r>
  <r>
    <s v="WF008"/>
    <x v="12"/>
    <m/>
    <x v="0"/>
    <m/>
    <m/>
    <m/>
    <s v="Yes"/>
    <s v="determined no longer required."/>
    <m/>
    <m/>
    <s v="Contribution Payments"/>
    <s v="workflow to process employer payments against work reports."/>
    <s v="Contributions"/>
    <s v="Removed"/>
    <m/>
    <m/>
    <m/>
    <m/>
    <m/>
    <m/>
    <m/>
    <m/>
    <s v="L3"/>
    <m/>
    <s v="T07"/>
    <m/>
    <m/>
    <m/>
    <m/>
    <m/>
    <m/>
    <m/>
    <m/>
    <m/>
    <m/>
    <m/>
    <m/>
    <m/>
    <m/>
    <m/>
    <m/>
    <m/>
    <m/>
    <m/>
    <m/>
    <m/>
    <m/>
    <m/>
    <m/>
    <m/>
    <m/>
    <m/>
    <m/>
    <m/>
    <m/>
    <m/>
  </r>
  <r>
    <s v="WF010"/>
    <x v="12"/>
    <m/>
    <x v="1"/>
    <m/>
    <m/>
    <m/>
    <m/>
    <m/>
    <s v="AZPSPRS-3650"/>
    <m/>
    <s v="Refund Application Process"/>
    <s v="to process an application of a member refund.  WF linked to the created refund application and works to assign the flow of work steps as defined by the funciton matrix."/>
    <s v="Pension"/>
    <s v="Ver08"/>
    <m/>
    <s v="MSS Wizard, Application Request CRM Touchpoint."/>
    <m/>
    <m/>
    <m/>
    <m/>
    <s v="AZPSPRS-49"/>
    <m/>
    <s v="G3"/>
    <m/>
    <s v="T07"/>
    <m/>
    <s v="T09"/>
    <m/>
    <s v="Oswaldo"/>
    <s v="AZPSPRS-3650"/>
    <s v="Approved"/>
    <s v="AZPSPRS-3659"/>
    <s v="AZPSPRS-4649"/>
    <m/>
    <m/>
    <s v="Closed"/>
    <m/>
    <s v="Ver8"/>
    <s v="AZPSPRS-4476"/>
    <s v="Delivered in Ver8 (initial)_x000a__x000a_AZPSPRS-4649 - Closed"/>
    <m/>
    <m/>
    <m/>
    <m/>
    <m/>
    <m/>
    <m/>
    <m/>
    <m/>
    <m/>
    <m/>
    <m/>
    <m/>
    <m/>
    <m/>
    <m/>
  </r>
  <r>
    <s v="WF011"/>
    <x v="12"/>
    <m/>
    <x v="1"/>
    <m/>
    <m/>
    <m/>
    <m/>
    <m/>
    <m/>
    <m/>
    <s v="Retirement Application Process"/>
    <s v="to process an application of Retirement Application.  WF linked to the created retirement application and works to assign the flow of work steps as defined by the funciton matrix.  _x000a__x000a_NOTE:  This may be applicable to encompass benfeit processing for various retirement types (Regular, Disability, Drop Exit, and Reverse DROP)."/>
    <s v="Pension"/>
    <s v="Ver08"/>
    <m/>
    <s v="MSS Wizard, Application Request CRM Touchpoint."/>
    <m/>
    <m/>
    <m/>
    <m/>
    <s v="AZPSPRS-50_x000a_AZPSPRS-42_x000a_AZPSPRS-43_x000a_AZPSPRS-48"/>
    <m/>
    <s v="H1"/>
    <m/>
    <s v="T08"/>
    <m/>
    <s v="T08"/>
    <m/>
    <s v="Jamie "/>
    <s v="AZPSPRS-3777"/>
    <s v="Approved"/>
    <s v="AZPSPRS-3777"/>
    <m/>
    <m/>
    <m/>
    <s v="Closed"/>
    <m/>
    <s v="Ver8"/>
    <s v="AZPSPRS-4573"/>
    <s v="Delivered in Ver8 (initial)"/>
    <m/>
    <m/>
    <m/>
    <m/>
    <m/>
    <m/>
    <m/>
    <m/>
    <m/>
    <m/>
    <m/>
    <m/>
    <m/>
    <m/>
    <m/>
    <m/>
  </r>
  <r>
    <s v="WF012"/>
    <x v="12"/>
    <m/>
    <x v="1"/>
    <m/>
    <m/>
    <m/>
    <m/>
    <m/>
    <m/>
    <m/>
    <s v="DROP Retirement Workflow"/>
    <s v="documents the processing steps and handoffs for application into DROP."/>
    <s v="Pension"/>
    <s v="Ver09"/>
    <s v="Tara"/>
    <s v="MSS Wizard, Application Request CRM Touchpoint."/>
    <m/>
    <m/>
    <m/>
    <m/>
    <s v="AZPSPRS-43"/>
    <m/>
    <s v="H2"/>
    <m/>
    <s v="T09"/>
    <m/>
    <s v="T09"/>
    <m/>
    <s v="Ethan"/>
    <s v="AZPSPRS-3994"/>
    <s v="Approved"/>
    <s v="AZPSPRS-4197"/>
    <s v="AZPSPRS-4023 (PI)_x000a_AZPSPRS-3941_x000a_AZPSPRS-5851"/>
    <m/>
    <m/>
    <s v="Closed"/>
    <m/>
    <s v="Ver9"/>
    <s v="AZPSPRS-5570"/>
    <s v="Delivered in Ver9 (initial)_x000a__x000a_AZPSPRS-5851 - Ready Client Test"/>
    <m/>
    <m/>
    <m/>
    <m/>
    <m/>
    <m/>
    <m/>
    <m/>
    <m/>
    <m/>
    <m/>
    <m/>
    <m/>
    <m/>
    <m/>
    <m/>
  </r>
  <r>
    <s v="WF009"/>
    <x v="12"/>
    <m/>
    <x v="0"/>
    <m/>
    <m/>
    <m/>
    <s v="Yes"/>
    <s v="Not required as confirmed by PSPRS on AZPSPRS-4039."/>
    <m/>
    <m/>
    <s v="Benefit Estimate Request Process"/>
    <s v="Used to process an estimate request directly to the fund office through CRM or through self service portal"/>
    <s v="Pension"/>
    <s v="Removed"/>
    <m/>
    <s v="MSS Wizard, Application Request CRM Touchpoint."/>
    <m/>
    <m/>
    <m/>
    <m/>
    <m/>
    <m/>
    <s v="G4"/>
    <m/>
    <s v="T08"/>
    <m/>
    <m/>
    <m/>
    <m/>
    <m/>
    <m/>
    <m/>
    <m/>
    <m/>
    <m/>
    <m/>
    <m/>
    <m/>
    <m/>
    <m/>
    <m/>
    <m/>
    <m/>
    <m/>
    <m/>
    <m/>
    <m/>
    <m/>
    <m/>
    <m/>
    <m/>
    <m/>
    <m/>
    <m/>
    <m/>
    <m/>
  </r>
  <r>
    <s v="WF014"/>
    <x v="12"/>
    <m/>
    <x v="1"/>
    <m/>
    <m/>
    <m/>
    <m/>
    <m/>
    <m/>
    <m/>
    <s v="Document Correspondence "/>
    <s v="Used for any new uploaded image that cannot tie directly to an open workflow process to send notification of the new uploaded document/image received by system."/>
    <s v="World"/>
    <s v="Ver21"/>
    <m/>
    <s v="image upload/Scanning"/>
    <m/>
    <m/>
    <m/>
    <m/>
    <s v="AZPSPRS-38"/>
    <m/>
    <s v="C2"/>
    <m/>
    <s v="T21"/>
    <m/>
    <s v="T21"/>
    <m/>
    <s v="Kartheek"/>
    <m/>
    <m/>
    <m/>
    <m/>
    <m/>
    <m/>
    <s v="Closed"/>
    <m/>
    <s v="Ver12"/>
    <s v="Sprint C3"/>
    <s v="Part of Sprint C3._x000a_Default workflow associated with image trigger as required per product functionality."/>
    <m/>
    <m/>
    <m/>
    <m/>
    <m/>
    <m/>
    <m/>
    <m/>
    <m/>
    <m/>
    <m/>
    <m/>
    <m/>
    <m/>
    <m/>
    <m/>
  </r>
  <r>
    <s v="WF015"/>
    <x v="12"/>
    <m/>
    <x v="1"/>
    <m/>
    <m/>
    <m/>
    <m/>
    <m/>
    <m/>
    <m/>
    <s v="EORP New Disability Review"/>
    <s v="Workflow used to define the Local Board medical review steps to award or deny the disaiblity application prior to processing the benefit.  This will be used for all plans and will be used to process the disability application"/>
    <s v="Pension"/>
    <s v="Ver14"/>
    <m/>
    <s v="Creation of disability application"/>
    <m/>
    <m/>
    <m/>
    <m/>
    <s v="AZPSPRS-42"/>
    <m/>
    <s v="I3"/>
    <m/>
    <s v="T15"/>
    <m/>
    <s v="T19"/>
    <m/>
    <s v="Jamie"/>
    <s v="AZPSPRS-7296"/>
    <m/>
    <s v="AZPSPRS-7524"/>
    <m/>
    <m/>
    <m/>
    <s v="Closed"/>
    <m/>
    <s v="Ver14"/>
    <s v="AZPSPRS-8359"/>
    <s v="Delivered in Ver14"/>
    <m/>
    <m/>
    <m/>
    <m/>
    <m/>
    <m/>
    <m/>
    <m/>
    <m/>
    <m/>
    <m/>
    <m/>
    <m/>
    <m/>
    <m/>
    <m/>
  </r>
  <r>
    <s v="WF016"/>
    <x v="12"/>
    <m/>
    <x v="1"/>
    <m/>
    <m/>
    <m/>
    <m/>
    <m/>
    <m/>
    <m/>
    <s v="Cancer Insurance Claim Processing and Payment Process"/>
    <m/>
    <s v="Insurance/Enrollment"/>
    <s v="Ver17"/>
    <s v="Jennifer"/>
    <m/>
    <m/>
    <m/>
    <m/>
    <m/>
    <m/>
    <m/>
    <s v="N3"/>
    <m/>
    <s v="T15"/>
    <m/>
    <s v="T17"/>
    <m/>
    <s v="Oswaldo"/>
    <s v="AZPSPRS-7336"/>
    <s v="Approved"/>
    <s v="AZPSPRS-9069"/>
    <m/>
    <m/>
    <m/>
    <s v="Closed"/>
    <m/>
    <s v="Ver17"/>
    <s v="AZPSPRS-11583"/>
    <s v="Delivered in Ver17"/>
    <m/>
    <m/>
    <m/>
    <m/>
    <m/>
    <m/>
    <m/>
    <m/>
    <m/>
    <m/>
    <m/>
    <m/>
    <m/>
    <m/>
    <m/>
    <m/>
  </r>
  <r>
    <s v="WF017"/>
    <x v="12"/>
    <m/>
    <x v="1"/>
    <m/>
    <m/>
    <m/>
    <m/>
    <m/>
    <m/>
    <m/>
    <s v="Disability Transition Process Workflow"/>
    <m/>
    <s v="Pension"/>
    <s v="Ver22"/>
    <m/>
    <m/>
    <m/>
    <m/>
    <m/>
    <m/>
    <m/>
    <m/>
    <s v="I3"/>
    <m/>
    <s v="T15"/>
    <m/>
    <s v="T19"/>
    <m/>
    <s v="Jamie"/>
    <m/>
    <m/>
    <m/>
    <m/>
    <m/>
    <m/>
    <m/>
    <m/>
    <m/>
    <m/>
    <m/>
    <m/>
    <m/>
    <m/>
    <m/>
    <m/>
    <m/>
    <m/>
    <m/>
    <m/>
    <m/>
    <m/>
    <m/>
    <m/>
    <m/>
    <m/>
    <m/>
  </r>
  <r>
    <s v="WF018"/>
    <x v="12"/>
    <m/>
    <x v="1"/>
    <m/>
    <m/>
    <m/>
    <m/>
    <m/>
    <m/>
    <m/>
    <s v="Pre-Retirement Death Application Processing"/>
    <m/>
    <s v="Pension"/>
    <s v="Ver17"/>
    <s v="Tara"/>
    <s v="Death Notification CRM Touchpoint"/>
    <m/>
    <m/>
    <m/>
    <m/>
    <s v="AZPSPRS-41"/>
    <m/>
    <s v="J3"/>
    <m/>
    <s v="T19"/>
    <m/>
    <s v="T20"/>
    <m/>
    <s v="Ronniy"/>
    <s v="AZPSPRS-9579"/>
    <s v="Approved"/>
    <s v="AZPSPRS-10020"/>
    <m/>
    <m/>
    <m/>
    <s v="Closed"/>
    <m/>
    <s v="Ver17"/>
    <s v="AZPSPRS-11692"/>
    <s v="Delivered in Ver17"/>
    <m/>
    <m/>
    <m/>
    <m/>
    <m/>
    <m/>
    <m/>
    <m/>
    <m/>
    <m/>
    <m/>
    <m/>
    <m/>
    <m/>
    <m/>
    <m/>
  </r>
  <r>
    <s v="WF019"/>
    <x v="12"/>
    <m/>
    <x v="1"/>
    <m/>
    <m/>
    <m/>
    <m/>
    <m/>
    <m/>
    <m/>
    <s v="Post-Retirement Death Notification"/>
    <m/>
    <s v="Pension"/>
    <s v="Ver16"/>
    <m/>
    <s v="Death Notification CRM Touchpoint"/>
    <m/>
    <m/>
    <m/>
    <m/>
    <s v="AZPSPRS-41"/>
    <m/>
    <s v="J2"/>
    <m/>
    <s v="T17"/>
    <m/>
    <s v="T20"/>
    <m/>
    <s v="Jamie"/>
    <s v="AZPSPRS-8406"/>
    <s v="Under Review Client"/>
    <m/>
    <m/>
    <m/>
    <m/>
    <s v="Closed"/>
    <m/>
    <s v="Ver16"/>
    <s v="AZPSPRS-10172"/>
    <s v="Delivered with Ver16"/>
    <m/>
    <m/>
    <m/>
    <m/>
    <m/>
    <m/>
    <m/>
    <m/>
    <m/>
    <m/>
    <m/>
    <m/>
    <m/>
    <m/>
    <m/>
    <m/>
  </r>
  <r>
    <s v="WF020"/>
    <x v="12"/>
    <m/>
    <x v="1"/>
    <m/>
    <m/>
    <m/>
    <m/>
    <m/>
    <m/>
    <s v="CO4493 / AZPSPRS-12298"/>
    <s v="Annual COLA Processing"/>
    <m/>
    <s v="Pension"/>
    <s v="Ver27"/>
    <s v="Tara"/>
    <m/>
    <m/>
    <m/>
    <m/>
    <m/>
    <m/>
    <m/>
    <s v="J4"/>
    <m/>
    <s v="T26"/>
    <m/>
    <s v="T27"/>
    <m/>
    <s v="Walter"/>
    <m/>
    <m/>
    <m/>
    <m/>
    <m/>
    <m/>
    <m/>
    <m/>
    <m/>
    <m/>
    <s v="12/04 - Removed Artifact from 'On Hold' and targeted for Ver 27"/>
    <m/>
    <m/>
    <m/>
    <m/>
    <m/>
    <m/>
    <m/>
    <m/>
    <m/>
    <m/>
    <m/>
    <m/>
    <m/>
    <m/>
    <m/>
    <m/>
  </r>
  <r>
    <s v="WF021"/>
    <x v="12"/>
    <m/>
    <x v="1"/>
    <m/>
    <m/>
    <m/>
    <m/>
    <m/>
    <m/>
    <m/>
    <s v="Benefit Recalculation Workflow"/>
    <m/>
    <s v="Pension"/>
    <s v="Ver22"/>
    <m/>
    <m/>
    <m/>
    <m/>
    <m/>
    <m/>
    <m/>
    <m/>
    <s v="K1"/>
    <m/>
    <s v="T21"/>
    <m/>
    <s v="T22"/>
    <m/>
    <s v="Walter"/>
    <s v="AZPSPRS-14973"/>
    <s v="Approved"/>
    <s v="AZPSPRS-15335"/>
    <m/>
    <m/>
    <m/>
    <s v="In Development"/>
    <s v="Ver28"/>
    <m/>
    <m/>
    <m/>
    <m/>
    <m/>
    <m/>
    <m/>
    <m/>
    <m/>
    <m/>
    <m/>
    <m/>
    <m/>
    <m/>
    <m/>
    <m/>
    <m/>
    <m/>
    <m/>
  </r>
  <r>
    <s v="WF022"/>
    <x v="12"/>
    <m/>
    <x v="1"/>
    <m/>
    <m/>
    <m/>
    <m/>
    <m/>
    <m/>
    <m/>
    <s v="Overpayment Recoupment Workflow"/>
    <m/>
    <s v="Pension"/>
    <s v="Ver24"/>
    <m/>
    <m/>
    <m/>
    <m/>
    <m/>
    <m/>
    <m/>
    <m/>
    <s v="K1"/>
    <m/>
    <s v="T21"/>
    <m/>
    <s v="T22"/>
    <m/>
    <s v="Walter"/>
    <m/>
    <m/>
    <m/>
    <m/>
    <m/>
    <m/>
    <m/>
    <s v="Ver28"/>
    <m/>
    <m/>
    <m/>
    <m/>
    <m/>
    <m/>
    <m/>
    <m/>
    <m/>
    <m/>
    <m/>
    <m/>
    <m/>
    <m/>
    <m/>
    <m/>
    <m/>
    <m/>
    <m/>
  </r>
  <r>
    <s v="WF023"/>
    <x v="12"/>
    <m/>
    <x v="1"/>
    <m/>
    <m/>
    <m/>
    <m/>
    <m/>
    <m/>
    <m/>
    <s v="Void/Reissue Payment Process WF"/>
    <s v="Void/Reissue Payment Process WF_x000a__x000a_Per AZPSPRS-15446: WF037 will be combined with WF023 and we will have only a single workflow configured for post dibursement processing for returned checks and rejected EFTs. "/>
    <s v="Disbursements"/>
    <s v="Ver22"/>
    <m/>
    <m/>
    <m/>
    <m/>
    <m/>
    <m/>
    <m/>
    <m/>
    <s v="E3"/>
    <m/>
    <s v="T21"/>
    <m/>
    <s v="T22"/>
    <m/>
    <s v="Oswaldo"/>
    <s v="AZPSPRS-15300"/>
    <s v="Approved"/>
    <s v="AZPSPRS-15752"/>
    <m/>
    <m/>
    <m/>
    <s v="In Development"/>
    <s v="Ver28"/>
    <m/>
    <m/>
    <m/>
    <m/>
    <m/>
    <m/>
    <m/>
    <m/>
    <m/>
    <m/>
    <m/>
    <m/>
    <m/>
    <m/>
    <m/>
    <m/>
    <m/>
    <m/>
    <m/>
  </r>
  <r>
    <s v="WF024"/>
    <x v="12"/>
    <m/>
    <x v="1"/>
    <m/>
    <m/>
    <m/>
    <m/>
    <m/>
    <m/>
    <m/>
    <s v="Return Mail Workflow"/>
    <m/>
    <s v="World"/>
    <s v="Ver27"/>
    <m/>
    <m/>
    <m/>
    <m/>
    <m/>
    <m/>
    <m/>
    <m/>
    <s v="C3"/>
    <m/>
    <s v="T25"/>
    <m/>
    <s v="T26"/>
    <m/>
    <s v="Kartheek"/>
    <m/>
    <m/>
    <m/>
    <m/>
    <m/>
    <m/>
    <m/>
    <m/>
    <m/>
    <m/>
    <s v="mapped from VST to Ver27."/>
    <m/>
    <m/>
    <m/>
    <m/>
    <m/>
    <m/>
    <m/>
    <m/>
    <m/>
    <m/>
    <m/>
    <m/>
    <m/>
    <m/>
    <m/>
    <m/>
  </r>
  <r>
    <s v="WF013"/>
    <x v="12"/>
    <m/>
    <x v="0"/>
    <m/>
    <m/>
    <m/>
    <s v="Yes"/>
    <s v="AZPSPRS-6020"/>
    <m/>
    <m/>
    <s v="Cancer Insurance Enrollment"/>
    <s v="Used to process a new member enrollment in Cancer Insurance"/>
    <s v="Insurance/Enrollment"/>
    <s v="Removed"/>
    <m/>
    <s v="New Enrollment Completion"/>
    <m/>
    <m/>
    <m/>
    <m/>
    <s v="AZPSPRS-45"/>
    <m/>
    <s v="N1"/>
    <m/>
    <s v="T13"/>
    <m/>
    <s v="T15"/>
    <m/>
    <s v="Oswaldo"/>
    <m/>
    <m/>
    <m/>
    <m/>
    <m/>
    <m/>
    <m/>
    <m/>
    <m/>
    <m/>
    <m/>
    <m/>
    <m/>
    <m/>
    <m/>
    <m/>
    <m/>
    <m/>
    <m/>
    <m/>
    <m/>
    <m/>
    <m/>
    <m/>
    <m/>
    <m/>
    <m/>
  </r>
  <r>
    <s v="WF026"/>
    <x v="12"/>
    <m/>
    <x v="1"/>
    <m/>
    <m/>
    <m/>
    <m/>
    <m/>
    <m/>
    <m/>
    <s v="Image Induction WF"/>
    <s v="workflow to route imaged inbound documents by image type to the respective department Queue for review and action"/>
    <s v="World"/>
    <s v="Ver20"/>
    <m/>
    <m/>
    <m/>
    <m/>
    <m/>
    <m/>
    <m/>
    <m/>
    <s v="C3"/>
    <m/>
    <s v="T21"/>
    <m/>
    <s v="T21"/>
    <m/>
    <s v="BJ"/>
    <m/>
    <m/>
    <m/>
    <m/>
    <m/>
    <m/>
    <s v="Closed"/>
    <m/>
    <s v="Part of Sprint C3"/>
    <s v="Part of Sprint C3"/>
    <s v="This is functionality delivered in C3 to trigger respective workflows upon image induction, as configured in Image Type Maintenance."/>
    <m/>
    <m/>
    <m/>
    <m/>
    <m/>
    <m/>
    <m/>
    <m/>
    <m/>
    <m/>
    <m/>
    <m/>
    <m/>
    <m/>
    <m/>
    <m/>
  </r>
  <r>
    <s v="WF027"/>
    <x v="12"/>
    <m/>
    <x v="1"/>
    <m/>
    <m/>
    <m/>
    <m/>
    <m/>
    <s v="AZPSPRS-3625"/>
    <m/>
    <s v="Employee with 2 Active Employers"/>
    <s v="Used to identify employees with two active employers "/>
    <s v="Demographic Import File"/>
    <s v="Ver13"/>
    <s v="Kahie"/>
    <s v="Mbr is &quot;Active&quot; w/ Employer A (mbr's emp status ≠ Quit/Terminated)._x000a_If another employer B hire/rehire this member and reports this member for the first time as hire/rehire in the demographic file, then a simple one step workflow will be triggered for a LOB User."/>
    <m/>
    <m/>
    <m/>
    <m/>
    <m/>
    <m/>
    <s v="L4"/>
    <m/>
    <s v="T07"/>
    <m/>
    <s v="T09"/>
    <m/>
    <s v="Ronniy"/>
    <s v="AZPSPRS-3625"/>
    <s v="Approved"/>
    <s v="AZPSPRS-3768"/>
    <s v="AZPSPRS-3823_x000a_AZPSPRS-5778_x000a_AZPSPRS-5779_x000a_AZPSPRS-5810_x000a_AZPSPRS-5812"/>
    <m/>
    <m/>
    <s v="Closed"/>
    <m/>
    <s v="Ver9 / Ver13"/>
    <s v="AZPSPRS-5569"/>
    <s v="Delivered in Ver9 (initial)_x000a__x000a_AZPSPRS-3823 - Ready for OS_x000a_AZPSPRS-5778 - Closed_x000a_AZPSPRS-5779 - Ready Client Test_x000a_AZPSPRS-5810 - Ready Client Test_x000a_AZPSPRS-5812 - Closed"/>
    <m/>
    <m/>
    <m/>
    <m/>
    <m/>
    <m/>
    <m/>
    <m/>
    <m/>
    <m/>
    <m/>
    <m/>
    <m/>
    <m/>
    <m/>
    <m/>
  </r>
  <r>
    <s v="WF028"/>
    <x v="12"/>
    <m/>
    <x v="1"/>
    <m/>
    <m/>
    <m/>
    <m/>
    <m/>
    <s v="AZPSPRS-3830"/>
    <m/>
    <s v="Last Contribution File of Retiring Member"/>
    <s v="1-step workflow when contribution file is received for member who completed or in the retirement application process"/>
    <s v="Pension"/>
    <s v="Val1"/>
    <s v="Tara"/>
    <s v="When an employer imports their Contribution file with a member who has an open retirement application (in the pension tab) which is not cancelled, then a 1-step workflow will be created and assigned to the Retired Team. "/>
    <m/>
    <m/>
    <m/>
    <m/>
    <m/>
    <m/>
    <s v="L4"/>
    <m/>
    <s v="T07"/>
    <m/>
    <s v="T08"/>
    <m/>
    <s v="Chandra"/>
    <s v="AZPSPRS-3830"/>
    <s v="Conditionally Approved"/>
    <s v="AZPSPRS-6758_x000a_AZPSPRS-3990"/>
    <s v="AZPSPRS-4127"/>
    <m/>
    <m/>
    <s v="Closed"/>
    <m/>
    <s v="Val1"/>
    <s v="AZPSPRS-4957"/>
    <s v="Delivered in Val1 (initial)_x000a__x000a_Dependency on AZPSPRS-4127 - Ready for OS"/>
    <m/>
    <m/>
    <m/>
    <m/>
    <m/>
    <m/>
    <m/>
    <m/>
    <m/>
    <m/>
    <m/>
    <m/>
    <m/>
    <m/>
    <m/>
    <m/>
  </r>
  <r>
    <s v="WF029"/>
    <x v="12"/>
    <m/>
    <x v="0"/>
    <m/>
    <s v="Yes"/>
    <s v="AZPSPRS-4696"/>
    <m/>
    <m/>
    <s v="AZPSPRS-1840"/>
    <m/>
    <s v="Reverse DROP Retirement Workflow"/>
    <s v="Reverse DROP enterprise pension workflow"/>
    <s v="Pension"/>
    <s v="Ver10"/>
    <s v="Tara"/>
    <s v="Upon save on creation of pension app type = Reverse DROP"/>
    <m/>
    <m/>
    <m/>
    <m/>
    <m/>
    <m/>
    <s v="H3"/>
    <m/>
    <s v="T09"/>
    <m/>
    <s v="T10"/>
    <m/>
    <s v="Oswaldo"/>
    <s v="AZPSPRS-4696"/>
    <s v="Approved"/>
    <s v="AZPSPRS-4805"/>
    <m/>
    <m/>
    <m/>
    <s v="Closed"/>
    <m/>
    <s v="Ver10"/>
    <s v="Ver10"/>
    <s v="Delivered as part of Sprint H3."/>
    <m/>
    <m/>
    <m/>
    <m/>
    <m/>
    <m/>
    <m/>
    <m/>
    <m/>
    <m/>
    <m/>
    <m/>
    <m/>
    <m/>
    <m/>
    <m/>
  </r>
  <r>
    <s v="WF030"/>
    <x v="12"/>
    <m/>
    <x v="0"/>
    <m/>
    <s v="Yes"/>
    <s v="AZPSPRS-5464"/>
    <m/>
    <m/>
    <m/>
    <m/>
    <s v="QDRO Refund Processing Workflow"/>
    <s v="QDRO Refund Processing enterprise pension Workflow"/>
    <s v="Pension"/>
    <s v="Ver14"/>
    <s v="LaDawn"/>
    <s v="Upon save on creation of pension app type = QDRO Refund"/>
    <m/>
    <m/>
    <m/>
    <m/>
    <m/>
    <m/>
    <s v="H4"/>
    <m/>
    <s v="T11"/>
    <m/>
    <s v="T13"/>
    <m/>
    <s v="Jamie"/>
    <s v="AZPSPRS-5464"/>
    <s v="Approved"/>
    <s v="AZPSPRS-5762"/>
    <m/>
    <m/>
    <m/>
    <s v="Closed"/>
    <m/>
    <s v="Ver14"/>
    <s v="AZPSPRS-8360"/>
    <m/>
    <m/>
    <m/>
    <m/>
    <m/>
    <m/>
    <m/>
    <m/>
    <m/>
    <m/>
    <m/>
    <m/>
    <m/>
    <m/>
    <m/>
    <m/>
    <m/>
  </r>
  <r>
    <s v="WF031"/>
    <x v="12"/>
    <m/>
    <x v="0"/>
    <m/>
    <s v="Yes"/>
    <s v="AZPSPRS-5428"/>
    <m/>
    <m/>
    <m/>
    <m/>
    <s v="QDRO Annuity Retirement Workflow"/>
    <s v="QDRO Annuity Processing enterprise pension Workflow"/>
    <s v="Pension"/>
    <s v="Ver14"/>
    <s v="Tara"/>
    <s v="Upon save on creation of pension app type = QDRO Annuity"/>
    <m/>
    <m/>
    <m/>
    <m/>
    <m/>
    <m/>
    <s v="H4"/>
    <m/>
    <s v="T11"/>
    <m/>
    <s v="T11"/>
    <m/>
    <s v="Jamie"/>
    <s v="AZPSPRS-5428"/>
    <s v="Approved"/>
    <s v="AZPSPRS-5714"/>
    <m/>
    <m/>
    <m/>
    <s v="Resolved"/>
    <m/>
    <s v="Ver14"/>
    <s v="AZPSPRS-8366"/>
    <s v="Delivered in Ver14_x000a__x000a_Pending fix in AZPSPRS-6938. Did not make the VER cutoff."/>
    <m/>
    <m/>
    <m/>
    <m/>
    <m/>
    <m/>
    <m/>
    <m/>
    <m/>
    <m/>
    <m/>
    <m/>
    <m/>
    <m/>
    <m/>
    <m/>
  </r>
  <r>
    <s v="WF032"/>
    <x v="12"/>
    <m/>
    <x v="0"/>
    <m/>
    <s v="Yes"/>
    <s v="AZPSRPS-6108"/>
    <m/>
    <m/>
    <m/>
    <m/>
    <s v="Deferred Annuity  Workflow"/>
    <s v="Deferred Annuity Processing enterprise pension Workflow"/>
    <s v="Pension"/>
    <s v="Ver13"/>
    <s v="Tara"/>
    <s v="Upon save on creation of pension app type = Deferred Annuity"/>
    <m/>
    <m/>
    <m/>
    <m/>
    <m/>
    <m/>
    <s v="I1"/>
    <m/>
    <s v="T12 "/>
    <m/>
    <s v="T13"/>
    <m/>
    <s v="Jamie"/>
    <s v="AZPSRPS-6108"/>
    <s v="Approved"/>
    <s v="AZPSPRS-6231"/>
    <m/>
    <m/>
    <m/>
    <s v="Closed"/>
    <m/>
    <s v="Ver13"/>
    <s v="Ver13"/>
    <s v="Delivered as part of Sprint I1."/>
    <m/>
    <m/>
    <m/>
    <m/>
    <m/>
    <m/>
    <m/>
    <m/>
    <m/>
    <m/>
    <m/>
    <m/>
    <m/>
    <m/>
    <m/>
    <m/>
  </r>
  <r>
    <s v="WF033"/>
    <x v="12"/>
    <m/>
    <x v="1"/>
    <d v="2023-01-06T00:00:00"/>
    <s v="Yes"/>
    <s v="Determined required for Sprint D3 functionality"/>
    <m/>
    <m/>
    <m/>
    <m/>
    <s v="ESS Work Report Adjustment Workflow"/>
    <s v="Workflow is being used to notify the LOB that an individual from the ESS side has submitted a work report adjustment. LOB will review the adjustment and either approve or send back to ESS for updates"/>
    <s v="ESS"/>
    <s v="Val2"/>
    <s v="Robert"/>
    <m/>
    <m/>
    <m/>
    <m/>
    <m/>
    <m/>
    <m/>
    <s v="D3"/>
    <m/>
    <s v="T18"/>
    <m/>
    <s v="T19"/>
    <m/>
    <s v="Walter"/>
    <s v="AZPSPRS-7891"/>
    <s v="Approved"/>
    <s v="AZPSPRS-9138_x000a_"/>
    <m/>
    <m/>
    <m/>
    <s v="Closed"/>
    <m/>
    <s v="Val2"/>
    <s v="AZPSPRS-12117"/>
    <s v="Delivered in Val2"/>
    <m/>
    <m/>
    <m/>
    <m/>
    <m/>
    <m/>
    <m/>
    <m/>
    <m/>
    <m/>
    <m/>
    <m/>
    <m/>
    <m/>
    <m/>
    <m/>
  </r>
  <r>
    <s v="WF034"/>
    <x v="12"/>
    <m/>
    <x v="1"/>
    <d v="2023-02-09T00:00:00"/>
    <s v="Yes"/>
    <s v="Determined required for Sprint J1 functionality"/>
    <m/>
    <m/>
    <m/>
    <m/>
    <s v="Return to Work Workflow"/>
    <s v="Workflow is used to notify PSPRS that a member is a Return to work Scenario for PSPRS to verify if they are in violation of the 'RTW' rules."/>
    <s v="Return to Work"/>
    <s v="Ver16"/>
    <s v="Robert"/>
    <m/>
    <m/>
    <m/>
    <m/>
    <m/>
    <m/>
    <m/>
    <s v="J1"/>
    <m/>
    <s v="T16"/>
    <m/>
    <s v="T17"/>
    <m/>
    <s v="Walter"/>
    <s v="AZPSPRS-9136"/>
    <s v="Approved"/>
    <s v="AZPSPRS-9550_x000a_"/>
    <s v="AZPSPRS-10304"/>
    <m/>
    <m/>
    <s v="Closed"/>
    <m/>
    <s v="Ver16"/>
    <s v="AZPSPRS-11585"/>
    <s v="Delivered in Ver16_x000a__x000a_AZPSPRS-10304 - Closed"/>
    <m/>
    <m/>
    <m/>
    <m/>
    <m/>
    <m/>
    <m/>
    <m/>
    <m/>
    <m/>
    <m/>
    <m/>
    <m/>
    <m/>
    <m/>
    <m/>
  </r>
  <r>
    <s v="WF035"/>
    <x v="12"/>
    <m/>
    <x v="1"/>
    <d v="2023-02-14T00:00:00"/>
    <s v="Yes"/>
    <s v="Determined required for Sprint J1 functionality"/>
    <m/>
    <m/>
    <m/>
    <m/>
    <s v="Reinstate Pension Workflow_x000a__x000a_(renamed from: Re-retired Workflow)"/>
    <s v="To notify PSPRS that someone who was a return to work has not Quit/terminated there employment"/>
    <s v="Return to Work"/>
    <s v="Ver16"/>
    <s v="Robert"/>
    <m/>
    <m/>
    <m/>
    <m/>
    <m/>
    <m/>
    <m/>
    <s v="J1"/>
    <m/>
    <s v="T16"/>
    <m/>
    <s v="T17"/>
    <m/>
    <s v="Walter"/>
    <s v="AZPSPRS-9376"/>
    <s v="Approved"/>
    <s v="AZPSPRS-9551"/>
    <m/>
    <m/>
    <m/>
    <s v="Closed"/>
    <m/>
    <s v="Ver16"/>
    <s v="Ver16"/>
    <s v="Delivered as part of Ver16"/>
    <m/>
    <m/>
    <m/>
    <m/>
    <m/>
    <m/>
    <m/>
    <m/>
    <m/>
    <m/>
    <m/>
    <m/>
    <m/>
    <m/>
    <m/>
    <m/>
  </r>
  <r>
    <s v="WF036"/>
    <x v="12"/>
    <m/>
    <x v="1"/>
    <d v="2023-06-22T00:00:00"/>
    <s v="Yes"/>
    <s v="Determined required for MSS functionality.  "/>
    <m/>
    <m/>
    <m/>
    <m/>
    <s v="MSS Demographic Change Workflow"/>
    <s v="The MSS Demographic change workflow will be used to update either date of birth or last name through the MSS request widget."/>
    <s v="MSS"/>
    <s v="Ver20"/>
    <s v="Robert"/>
    <s v="Request through MSS"/>
    <s v="Ad hoc"/>
    <m/>
    <m/>
    <m/>
    <m/>
    <s v="No"/>
    <s v="P2"/>
    <m/>
    <s v="T19"/>
    <m/>
    <s v="T20"/>
    <m/>
    <s v="Jamie"/>
    <s v="AZPSPRS-12786"/>
    <s v="Approved"/>
    <s v="AZPSPRS-12786"/>
    <m/>
    <m/>
    <m/>
    <s v="Closed"/>
    <m/>
    <s v="Ver19"/>
    <s v="AZPSPRS-13375"/>
    <s v="Delivered in Ver19"/>
    <m/>
    <m/>
    <m/>
    <m/>
    <m/>
    <m/>
    <m/>
    <m/>
    <m/>
    <m/>
    <m/>
    <m/>
    <m/>
    <m/>
    <m/>
    <m/>
  </r>
  <r>
    <s v="DL092"/>
    <x v="2"/>
    <m/>
    <x v="1"/>
    <d v="2023-07-06T00:00:00"/>
    <s v="Yes"/>
    <s v="Determined required for Track P functionality"/>
    <m/>
    <m/>
    <m/>
    <m/>
    <s v="Registration Email Upon Enrollment"/>
    <s v="Requirements for the registration email that is sent out to the member when a new employment record is added to an existing member"/>
    <s v="MSS"/>
    <s v="Ver21"/>
    <s v="Robert"/>
    <m/>
    <m/>
    <m/>
    <m/>
    <m/>
    <m/>
    <m/>
    <s v="P2"/>
    <m/>
    <s v="T19"/>
    <m/>
    <s v="T21"/>
    <m/>
    <s v="BJ"/>
    <s v="AZPSPRS-12479"/>
    <s v="Approved"/>
    <s v="AZPSPRS-13691"/>
    <m/>
    <m/>
    <m/>
    <s v="Resolved"/>
    <m/>
    <s v="Ver24"/>
    <s v="AZPSPRS-14833"/>
    <s v="Delivered in Ver24_x000a__x000a_Failed in VerDev - Ver21_x000a__x000a_Issue with bookmark config impacted member contract functionality. Need to adjust document configuration."/>
    <m/>
    <m/>
    <m/>
    <m/>
    <m/>
    <m/>
    <m/>
    <m/>
    <m/>
    <m/>
    <m/>
    <m/>
    <m/>
    <m/>
    <m/>
    <m/>
  </r>
  <r>
    <s v="B021"/>
    <x v="0"/>
    <m/>
    <x v="1"/>
    <d v="2023-08-16T00:00:00"/>
    <s v="Yes"/>
    <s v="Was missing in the intial list"/>
    <m/>
    <m/>
    <m/>
    <m/>
    <s v="Employer Merge Batch"/>
    <s v="The main function of Employer Merge batch is to migration of all accounts from one employer to another under the same plan group._x000a_•_x0009_Termination of old account(s)_x000a_•_x0009_Termination of old roster records_x000a_•_x0009_Creation of new roster records_x000a_•_x0009_Transfer any open financial obligations"/>
    <s v="Employer"/>
    <s v="Ver25"/>
    <m/>
    <m/>
    <m/>
    <m/>
    <m/>
    <m/>
    <m/>
    <m/>
    <s v="L4"/>
    <m/>
    <s v="T09"/>
    <m/>
    <s v="T09"/>
    <m/>
    <s v="Surender"/>
    <s v="AZPSPRS-2674"/>
    <s v="Approved"/>
    <s v="AZPSPRS-2708"/>
    <m/>
    <m/>
    <m/>
    <s v="Closed"/>
    <m/>
    <s v="Ver9"/>
    <s v="Sprint L4"/>
    <s v="Delivered as part of Sprint L4"/>
    <m/>
    <m/>
    <m/>
    <m/>
    <m/>
    <m/>
    <m/>
    <m/>
    <m/>
    <m/>
    <m/>
    <m/>
    <m/>
    <m/>
    <m/>
    <m/>
  </r>
  <r>
    <s v="B022"/>
    <x v="0"/>
    <m/>
    <x v="1"/>
    <d v="2023-10-10T00:00:00"/>
    <s v="Yes"/>
    <s v="Change order"/>
    <m/>
    <m/>
    <m/>
    <m/>
    <s v="Fiscal Year Credit Sweep Batch"/>
    <s v="On a fiscal year basis, if there is a credit balance on any transaction for an Employer at the end of the fiscal year, the batch will create an Unfunded Liability miscellaneous transaction for the total credit balance by DB Unfunded Liability or DC Unfunded Liability fund buckets and apply the credit transactions."/>
    <s v="Employer"/>
    <s v="Ver24"/>
    <s v="Alison"/>
    <m/>
    <m/>
    <m/>
    <m/>
    <m/>
    <m/>
    <m/>
    <s v="L6"/>
    <m/>
    <m/>
    <m/>
    <m/>
    <m/>
    <s v="Surender"/>
    <s v="AZPSPRS-15138"/>
    <s v="Approved"/>
    <s v="AZPSPRS-15759"/>
    <m/>
    <m/>
    <m/>
    <s v="Resolved"/>
    <m/>
    <s v="Ver24"/>
    <s v="Delivered as part of L6"/>
    <m/>
    <m/>
    <m/>
    <m/>
    <m/>
    <m/>
    <m/>
    <m/>
    <m/>
    <m/>
    <m/>
    <m/>
    <m/>
    <m/>
    <m/>
    <m/>
    <m/>
  </r>
  <r>
    <s v="DL093"/>
    <x v="2"/>
    <m/>
    <x v="1"/>
    <d v="2023-08-18T00:00:00"/>
    <s v="Yes"/>
    <s v="As per 6/19/2023 comment in AZPSPRS-1840"/>
    <m/>
    <m/>
    <m/>
    <s v="Requires SC Review"/>
    <s v="Monthly Payment Statement"/>
    <s v="Direct Deposit Notice"/>
    <s v="Disbursements"/>
    <s v="Ver25"/>
    <m/>
    <m/>
    <m/>
    <m/>
    <m/>
    <m/>
    <m/>
    <m/>
    <s v="E3"/>
    <m/>
    <s v="TBD"/>
    <m/>
    <s v="TBD"/>
    <m/>
    <s v="Oswaldo"/>
    <s v="AZPSPRS-15483"/>
    <s v="Approved"/>
    <s v="AZPSPRS-15835"/>
    <m/>
    <m/>
    <m/>
    <s v="In Development"/>
    <m/>
    <m/>
    <m/>
    <s v="Previously known as: Direct Deposit Notice"/>
    <m/>
    <m/>
    <m/>
    <m/>
    <m/>
    <m/>
    <m/>
    <m/>
    <m/>
    <m/>
    <m/>
    <m/>
    <m/>
    <m/>
    <m/>
    <m/>
  </r>
  <r>
    <s v="FT019"/>
    <x v="4"/>
    <m/>
    <x v="1"/>
    <d v="2023-09-15T00:00:00"/>
    <s v="Yes"/>
    <s v="Determined required for Track J functionality"/>
    <m/>
    <m/>
    <m/>
    <m/>
    <s v="PSPRS COLA Rates Factor Table"/>
    <s v="COLA Rates factor table specific for PSPRS that lists the COLA Rates by Fiscal Year, Plan, Tier and Employer SYS IDs (if applicable)."/>
    <s v="COLA"/>
    <s v="Factor Table"/>
    <s v="Tara"/>
    <m/>
    <m/>
    <m/>
    <m/>
    <m/>
    <m/>
    <m/>
    <s v="J4"/>
    <m/>
    <s v="T22"/>
    <m/>
    <s v="T22"/>
    <m/>
    <s v="Walter"/>
    <m/>
    <m/>
    <m/>
    <m/>
    <m/>
    <m/>
    <m/>
    <m/>
    <m/>
    <m/>
    <m/>
    <m/>
    <m/>
    <m/>
    <m/>
    <m/>
    <m/>
    <m/>
    <m/>
    <m/>
    <m/>
    <m/>
    <m/>
    <m/>
    <m/>
    <m/>
    <m/>
  </r>
  <r>
    <s v="WF025"/>
    <x v="12"/>
    <m/>
    <x v="0"/>
    <m/>
    <m/>
    <m/>
    <s v="Yes"/>
    <s v="determined no longer required."/>
    <m/>
    <m/>
    <s v="Update Member Election WF"/>
    <s v="Workflow to require a review before any changes are made to Member election after the 90-day limit "/>
    <s v="World"/>
    <s v="Removed"/>
    <m/>
    <s v="90-day limit validation (TBH Configured) "/>
    <m/>
    <m/>
    <m/>
    <m/>
    <m/>
    <m/>
    <s v="A4"/>
    <m/>
    <s v="T06"/>
    <m/>
    <s v="T08"/>
    <m/>
    <s v="Oswaldo"/>
    <m/>
    <m/>
    <m/>
    <m/>
    <m/>
    <m/>
    <m/>
    <m/>
    <m/>
    <m/>
    <m/>
    <m/>
    <m/>
    <m/>
    <m/>
    <m/>
    <m/>
    <m/>
    <m/>
    <m/>
    <m/>
    <m/>
    <m/>
    <m/>
    <m/>
    <m/>
    <m/>
  </r>
  <r>
    <s v="SW001"/>
    <x v="13"/>
    <m/>
    <x v="1"/>
    <d v="2023-09-29T00:00:00"/>
    <s v="Yes"/>
    <s v="Added to track in the inventory"/>
    <m/>
    <m/>
    <m/>
    <m/>
    <s v="PSPRS Security Workbook"/>
    <s v="Captures requirements for PSPRS security configuration"/>
    <s v="Security"/>
    <s v="Ver26"/>
    <s v="Robert"/>
    <m/>
    <m/>
    <m/>
    <m/>
    <m/>
    <m/>
    <m/>
    <s v="U1, U2"/>
    <m/>
    <s v="T24"/>
    <m/>
    <s v="T26"/>
    <m/>
    <s v="BJ"/>
    <m/>
    <m/>
    <m/>
    <m/>
    <m/>
    <m/>
    <m/>
    <m/>
    <m/>
    <m/>
    <s v="This is the PSPRS security workbook to capture PSPRS security configuration."/>
    <m/>
    <m/>
    <m/>
    <m/>
    <m/>
    <m/>
    <m/>
    <m/>
    <m/>
    <m/>
    <m/>
    <m/>
    <m/>
    <m/>
    <m/>
    <m/>
  </r>
  <r>
    <s v="Q003"/>
    <x v="8"/>
    <m/>
    <x v="1"/>
    <d v="2023-10-03T00:00:00"/>
    <s v="Yes"/>
    <s v="Determined required for Track E functionality"/>
    <m/>
    <m/>
    <s v="AZPSPRS-13471"/>
    <m/>
    <s v="Insurance Changes from Last Pay Period"/>
    <m/>
    <s v="Disbursements"/>
    <s v="Ver25"/>
    <s v="Alison"/>
    <m/>
    <m/>
    <m/>
    <m/>
    <m/>
    <m/>
    <m/>
    <s v="E1, E2"/>
    <m/>
    <m/>
    <m/>
    <m/>
    <m/>
    <m/>
    <m/>
    <m/>
    <m/>
    <m/>
    <m/>
    <m/>
    <m/>
    <m/>
    <m/>
    <m/>
    <s v="10/3/2023 Per comments in AZPSPRS-13471:_x000a_Query Requested- information requested as needed for reference. Report not needed."/>
    <m/>
    <m/>
    <m/>
    <m/>
    <m/>
    <m/>
    <m/>
    <m/>
    <m/>
    <m/>
    <m/>
    <m/>
    <m/>
    <m/>
    <m/>
    <m/>
  </r>
  <r>
    <s v="Q004"/>
    <x v="8"/>
    <m/>
    <x v="1"/>
    <d v="2023-10-03T00:00:00"/>
    <s v="Yes"/>
    <s v="Determined required for Track E functionality"/>
    <m/>
    <m/>
    <s v="AZPSPRS-13471"/>
    <m/>
    <s v="Insurance more than Premium"/>
    <m/>
    <s v="Disbursements"/>
    <s v="Ver25"/>
    <s v="Alison"/>
    <m/>
    <m/>
    <m/>
    <m/>
    <m/>
    <m/>
    <m/>
    <s v="E1, E2"/>
    <m/>
    <m/>
    <m/>
    <m/>
    <m/>
    <m/>
    <m/>
    <m/>
    <m/>
    <m/>
    <m/>
    <m/>
    <m/>
    <m/>
    <m/>
    <m/>
    <s v="10/3/2023 Per comments in AZPSPRS-13471:_x000a_Query Requested- information requested as needed for reference. Report not needed."/>
    <m/>
    <m/>
    <m/>
    <m/>
    <m/>
    <m/>
    <m/>
    <m/>
    <m/>
    <m/>
    <m/>
    <m/>
    <m/>
    <m/>
    <m/>
    <m/>
  </r>
  <r>
    <s v="FT020"/>
    <x v="4"/>
    <m/>
    <x v="1"/>
    <d v="2023-10-05T00:00:00"/>
    <s v="Yes"/>
    <s v="Determined required for Track E functionality"/>
    <m/>
    <m/>
    <m/>
    <m/>
    <s v="Payroll Type"/>
    <s v="Factor table is used to map the payroll type with corresponding benefit accounts"/>
    <s v="Disbursement"/>
    <s v="Ver25"/>
    <s v="Alison"/>
    <m/>
    <m/>
    <m/>
    <m/>
    <m/>
    <m/>
    <m/>
    <s v="E3"/>
    <m/>
    <s v="T22"/>
    <m/>
    <s v="T22"/>
    <m/>
    <s v="Oswaldo"/>
    <m/>
    <m/>
    <m/>
    <m/>
    <m/>
    <m/>
    <m/>
    <m/>
    <m/>
    <m/>
    <m/>
    <m/>
    <m/>
    <m/>
    <m/>
    <m/>
    <m/>
    <m/>
    <m/>
    <m/>
    <m/>
    <m/>
    <m/>
    <m/>
    <m/>
    <m/>
    <m/>
  </r>
  <r>
    <s v="FT021"/>
    <x v="4"/>
    <m/>
    <x v="1"/>
    <d v="2023-10-11T00:00:00"/>
    <s v="Yes"/>
    <s v="Determined required for Track D functionality"/>
    <m/>
    <m/>
    <m/>
    <m/>
    <s v="Plan Fund Bank Account Mapping Factor Table"/>
    <s v="Factor table will be used to map the Plan &amp; Fund Group combination for any incoming / outgoing Payments to a specific PSPRS Bank Account"/>
    <s v="Financial Report, Disbursements, GL Recon"/>
    <s v="Factor Table"/>
    <s v="Alison"/>
    <m/>
    <m/>
    <m/>
    <m/>
    <m/>
    <m/>
    <m/>
    <s v="D5"/>
    <m/>
    <s v="T21"/>
    <m/>
    <s v="T22"/>
    <m/>
    <s v="Vijay"/>
    <m/>
    <m/>
    <m/>
    <m/>
    <m/>
    <m/>
    <m/>
    <m/>
    <m/>
    <m/>
    <m/>
    <m/>
    <m/>
    <m/>
    <m/>
    <m/>
    <m/>
    <m/>
    <m/>
    <m/>
    <m/>
    <m/>
    <m/>
    <m/>
    <m/>
    <m/>
    <m/>
  </r>
  <r>
    <s v="FT022"/>
    <x v="4"/>
    <m/>
    <x v="1"/>
    <d v="2023-10-11T00:00:00"/>
    <s v="Yes"/>
    <s v="Determined required for Track D functionality"/>
    <m/>
    <m/>
    <m/>
    <m/>
    <s v="Court Fees Rate Factor Table"/>
    <s v="Factor table to list all applicable Court Fees Rates by Court Type required for Court Fee Invoice calculation"/>
    <s v="Employers, Financial Report, GL"/>
    <s v="Factor Table"/>
    <s v="Alison"/>
    <m/>
    <m/>
    <m/>
    <m/>
    <m/>
    <m/>
    <m/>
    <s v="D5"/>
    <m/>
    <s v="T23"/>
    <m/>
    <s v="T24"/>
    <m/>
    <s v="Vijay"/>
    <m/>
    <m/>
    <m/>
    <m/>
    <m/>
    <m/>
    <m/>
    <m/>
    <m/>
    <m/>
    <m/>
    <m/>
    <m/>
    <m/>
    <m/>
    <m/>
    <m/>
    <m/>
    <m/>
    <m/>
    <m/>
    <m/>
    <m/>
    <m/>
    <m/>
    <m/>
    <m/>
  </r>
  <r>
    <s v="FT023"/>
    <x v="4"/>
    <m/>
    <x v="1"/>
    <d v="2023-11-09T00:00:00"/>
    <s v="Yes"/>
    <s v="CO 4486"/>
    <m/>
    <m/>
    <m/>
    <m/>
    <s v="Employer Misc Transactions Factor table"/>
    <s v="Used to trigger validations on misc transactions created on employer account i"/>
    <s v="Employers, Financial Reporting, GL"/>
    <s v="VER26"/>
    <s v="Alison"/>
    <m/>
    <m/>
    <m/>
    <m/>
    <m/>
    <m/>
    <m/>
    <s v="L7"/>
    <m/>
    <m/>
    <m/>
    <m/>
    <m/>
    <s v="Surender"/>
    <s v="AZPSPRS-12498"/>
    <s v="In Spec"/>
    <m/>
    <m/>
    <m/>
    <m/>
    <m/>
    <m/>
    <m/>
    <m/>
    <m/>
    <m/>
    <m/>
    <m/>
    <m/>
    <m/>
    <m/>
    <m/>
    <m/>
    <m/>
    <m/>
    <m/>
    <m/>
    <m/>
    <m/>
    <m/>
    <m/>
  </r>
  <r>
    <s v="F068"/>
    <x v="2"/>
    <m/>
    <x v="1"/>
    <d v="2023-10-13T00:00:00"/>
    <s v="Yes"/>
    <s v="Split into individual forms from AZPSPRS-6397"/>
    <m/>
    <m/>
    <m/>
    <s v="Requires SC Review"/>
    <s v="CIP (to ER) invoice"/>
    <m/>
    <m/>
    <s v="TBD"/>
    <m/>
    <m/>
    <m/>
    <m/>
    <m/>
    <m/>
    <m/>
    <m/>
    <m/>
    <m/>
    <m/>
    <m/>
    <m/>
    <m/>
    <m/>
    <m/>
    <m/>
    <m/>
    <m/>
    <m/>
    <m/>
    <m/>
    <m/>
    <m/>
    <m/>
    <m/>
    <m/>
    <m/>
    <m/>
    <m/>
    <m/>
    <m/>
    <m/>
    <m/>
    <m/>
    <m/>
    <m/>
    <m/>
    <m/>
    <m/>
    <m/>
    <m/>
  </r>
  <r>
    <s v="F069"/>
    <x v="2"/>
    <m/>
    <x v="1"/>
    <d v="2023-10-13T00:00:00"/>
    <s v="Yes"/>
    <s v="Split into individual forms from AZPSPRS-6397"/>
    <m/>
    <m/>
    <m/>
    <s v="Requires SC Review"/>
    <s v="Invoice CIP (all retirees after grace period)"/>
    <m/>
    <m/>
    <s v="TBD"/>
    <m/>
    <m/>
    <m/>
    <m/>
    <m/>
    <m/>
    <m/>
    <m/>
    <m/>
    <m/>
    <m/>
    <m/>
    <m/>
    <m/>
    <m/>
    <m/>
    <m/>
    <m/>
    <m/>
    <m/>
    <m/>
    <m/>
    <m/>
    <m/>
    <m/>
    <m/>
    <s v="Yes"/>
    <m/>
    <m/>
    <m/>
    <m/>
    <m/>
    <m/>
    <m/>
    <m/>
    <m/>
    <m/>
    <m/>
    <m/>
    <m/>
    <m/>
    <m/>
  </r>
  <r>
    <s v="F070"/>
    <x v="2"/>
    <m/>
    <x v="1"/>
    <d v="2023-10-13T00:00:00"/>
    <s v="Yes"/>
    <s v="Split into individual forms from AZPSPRS-6397"/>
    <m/>
    <m/>
    <m/>
    <s v="Requires SC Review"/>
    <s v="Invoice Dual Subsidy"/>
    <m/>
    <m/>
    <s v="TBD"/>
    <m/>
    <m/>
    <m/>
    <m/>
    <m/>
    <m/>
    <m/>
    <m/>
    <m/>
    <m/>
    <m/>
    <m/>
    <m/>
    <m/>
    <m/>
    <m/>
    <m/>
    <m/>
    <m/>
    <m/>
    <m/>
    <m/>
    <m/>
    <m/>
    <m/>
    <m/>
    <s v="Yes"/>
    <m/>
    <m/>
    <m/>
    <m/>
    <m/>
    <m/>
    <m/>
    <m/>
    <m/>
    <m/>
    <m/>
    <m/>
    <m/>
    <m/>
    <m/>
  </r>
  <r>
    <s v="F071"/>
    <x v="2"/>
    <m/>
    <x v="1"/>
    <d v="2023-10-13T00:00:00"/>
    <s v="Yes"/>
    <s v="Split into individual forms from AZPSPRS-6397"/>
    <m/>
    <m/>
    <m/>
    <s v="Requires SC Review"/>
    <s v="Invoice Multiple ER"/>
    <m/>
    <m/>
    <s v="TBD"/>
    <m/>
    <m/>
    <m/>
    <m/>
    <m/>
    <m/>
    <m/>
    <m/>
    <m/>
    <m/>
    <m/>
    <m/>
    <m/>
    <m/>
    <m/>
    <m/>
    <m/>
    <m/>
    <m/>
    <m/>
    <m/>
    <m/>
    <m/>
    <m/>
    <m/>
    <m/>
    <m/>
    <m/>
    <m/>
    <m/>
    <m/>
    <m/>
    <m/>
    <m/>
    <m/>
    <m/>
    <m/>
    <m/>
    <m/>
    <m/>
    <m/>
    <m/>
  </r>
  <r>
    <s v="F072"/>
    <x v="2"/>
    <m/>
    <x v="1"/>
    <d v="2023-10-13T00:00:00"/>
    <s v="Yes"/>
    <s v="Split into individual forms from AZPSPRS-6397"/>
    <m/>
    <m/>
    <m/>
    <s v="Requires SC Review"/>
    <s v="Invoice Overpayments"/>
    <m/>
    <m/>
    <s v="TBD"/>
    <m/>
    <m/>
    <m/>
    <m/>
    <m/>
    <m/>
    <m/>
    <m/>
    <m/>
    <m/>
    <m/>
    <m/>
    <m/>
    <m/>
    <m/>
    <m/>
    <m/>
    <m/>
    <m/>
    <m/>
    <m/>
    <m/>
    <m/>
    <m/>
    <m/>
    <m/>
    <m/>
    <m/>
    <m/>
    <m/>
    <m/>
    <m/>
    <m/>
    <m/>
    <m/>
    <m/>
    <m/>
    <m/>
    <m/>
    <m/>
    <m/>
    <m/>
  </r>
  <r>
    <s v="WF038"/>
    <x v="12"/>
    <m/>
    <x v="1"/>
    <d v="2023-10-17T00:00:00"/>
    <s v="Yes"/>
    <s v="Determined required for Track O functionality"/>
    <m/>
    <m/>
    <m/>
    <m/>
    <s v="Override Subsidy"/>
    <s v="Workflow will be triggered for those Member's with an existing Override Subsidy Plan Enrollment and processing an update to their Insurance enrollments through the INT006 Import."/>
    <s v="Insurance"/>
    <s v="Ver24"/>
    <m/>
    <m/>
    <m/>
    <m/>
    <m/>
    <m/>
    <m/>
    <m/>
    <s v="O3"/>
    <m/>
    <s v="T23"/>
    <m/>
    <s v="T24"/>
    <m/>
    <s v="Oswaldo"/>
    <s v="AZPSPRS-15370"/>
    <s v="Approved"/>
    <s v="AZPSPRS-15302"/>
    <m/>
    <m/>
    <m/>
    <s v="Resolved"/>
    <m/>
    <s v="Ver26"/>
    <s v="AZPSPRS-19057"/>
    <s v="Delivered in Ver26"/>
    <m/>
    <m/>
    <m/>
    <m/>
    <m/>
    <m/>
    <m/>
    <m/>
    <m/>
    <m/>
    <m/>
    <m/>
    <m/>
    <m/>
    <m/>
    <m/>
  </r>
  <r>
    <s v="C040"/>
    <x v="1"/>
    <m/>
    <x v="1"/>
    <d v="2023-10-24T00:00:00"/>
    <s v="Yes"/>
    <s v="Determined required for Track J functionality"/>
    <m/>
    <m/>
    <m/>
    <m/>
    <s v="COLA Base Amount Calculation Spec"/>
    <s v="COLA Base Amount calculation determines the Base Amount on which COLA will be calculated for a Member or AP or Survivor assuming the Member / AP / Survivor is eligible for COLA"/>
    <s v="COLA"/>
    <s v="Calculation"/>
    <s v="Tara"/>
    <m/>
    <m/>
    <m/>
    <m/>
    <m/>
    <m/>
    <m/>
    <s v="J4"/>
    <m/>
    <s v="T22"/>
    <m/>
    <s v="T22"/>
    <m/>
    <s v="Priyo"/>
    <m/>
    <m/>
    <m/>
    <m/>
    <m/>
    <m/>
    <m/>
    <m/>
    <m/>
    <m/>
    <m/>
    <m/>
    <m/>
    <m/>
    <m/>
    <m/>
    <m/>
    <m/>
    <m/>
    <m/>
    <m/>
    <m/>
    <m/>
    <m/>
    <m/>
    <m/>
    <m/>
  </r>
  <r>
    <s v="C041"/>
    <x v="1"/>
    <m/>
    <x v="1"/>
    <d v="2023-10-24T00:00:00"/>
    <s v="Yes"/>
    <s v="Determined required for Track J functionality"/>
    <m/>
    <m/>
    <m/>
    <m/>
    <s v="COLA Eligibility Calculation Spec"/>
    <s v="COLA Eligibility calculation is eligibility rules used to determine if a Member/Survivor/AP is eligible to receive COLA"/>
    <s v="COLA"/>
    <s v="Calculation"/>
    <s v="Tara"/>
    <m/>
    <m/>
    <m/>
    <m/>
    <m/>
    <m/>
    <m/>
    <s v="J4"/>
    <m/>
    <s v="T22"/>
    <m/>
    <s v="T22"/>
    <m/>
    <s v="Priyo"/>
    <m/>
    <m/>
    <m/>
    <m/>
    <m/>
    <m/>
    <m/>
    <m/>
    <m/>
    <m/>
    <m/>
    <m/>
    <m/>
    <m/>
    <m/>
    <m/>
    <m/>
    <m/>
    <m/>
    <m/>
    <m/>
    <m/>
    <m/>
    <m/>
    <m/>
    <m/>
    <m/>
  </r>
  <r>
    <s v="C042"/>
    <x v="1"/>
    <m/>
    <x v="1"/>
    <d v="2023-10-24T00:00:00"/>
    <s v="Yes"/>
    <s v="Determined required for Track J functionality"/>
    <m/>
    <m/>
    <m/>
    <m/>
    <s v="COLA Schedule Calculation Spec"/>
    <s v="COLA Schedule Calculation determines the expected COLA scheduled adjustment that applies for a payment recipient that is eligible to receive COLA"/>
    <s v="COLA"/>
    <s v="Calculation"/>
    <s v="Tara"/>
    <m/>
    <m/>
    <m/>
    <m/>
    <m/>
    <m/>
    <m/>
    <s v="J4"/>
    <m/>
    <s v="T22"/>
    <m/>
    <s v="T22"/>
    <m/>
    <s v="Priyo"/>
    <m/>
    <m/>
    <m/>
    <m/>
    <m/>
    <m/>
    <m/>
    <m/>
    <m/>
    <m/>
    <m/>
    <m/>
    <m/>
    <m/>
    <m/>
    <m/>
    <m/>
    <m/>
    <m/>
    <m/>
    <m/>
    <m/>
    <m/>
    <m/>
    <m/>
    <m/>
    <m/>
  </r>
  <r>
    <s v="C043"/>
    <x v="1"/>
    <m/>
    <x v="1"/>
    <d v="2023-10-24T00:00:00"/>
    <s v="Yes"/>
    <s v="Determined required for Track J functionality"/>
    <m/>
    <m/>
    <m/>
    <m/>
    <s v="COLA Pension Variables Calculation Spec"/>
    <s v="COLA Pension Variables Calculation determines the expected values that will be calculated for COLA specific pension variables under specific situations and will be listed under the annuity Pension apps calculation section for Members / APs / Survivors"/>
    <s v="COLA"/>
    <s v="Calculation"/>
    <s v="Tara"/>
    <m/>
    <m/>
    <m/>
    <m/>
    <m/>
    <m/>
    <m/>
    <s v="J4"/>
    <m/>
    <s v="T22"/>
    <m/>
    <s v="T22"/>
    <m/>
    <s v="Priyo"/>
    <m/>
    <m/>
    <m/>
    <m/>
    <m/>
    <m/>
    <m/>
    <m/>
    <m/>
    <m/>
    <m/>
    <m/>
    <m/>
    <m/>
    <m/>
    <m/>
    <m/>
    <m/>
    <m/>
    <m/>
    <m/>
    <m/>
    <m/>
    <m/>
    <m/>
    <m/>
    <m/>
  </r>
  <r>
    <s v="INT037"/>
    <x v="6"/>
    <m/>
    <x v="1"/>
    <d v="2023-10-24T00:00:00"/>
    <s v="Yes"/>
    <s v="Determined required for Track J functionality"/>
    <m/>
    <m/>
    <m/>
    <m/>
    <s v="PSPRS COLA Rates Factor Table Import"/>
    <s v="Import to validate and add multiple row data into the COLA Rates factor table."/>
    <s v="COLA"/>
    <s v="Ver22"/>
    <s v="Tara"/>
    <m/>
    <m/>
    <m/>
    <m/>
    <m/>
    <m/>
    <m/>
    <s v="J4"/>
    <m/>
    <s v="T22"/>
    <m/>
    <s v="T22"/>
    <m/>
    <s v="Walter"/>
    <m/>
    <m/>
    <m/>
    <m/>
    <m/>
    <m/>
    <m/>
    <m/>
    <m/>
    <m/>
    <m/>
    <s v="No"/>
    <m/>
    <m/>
    <m/>
    <m/>
    <m/>
    <m/>
    <m/>
    <m/>
    <m/>
    <m/>
    <m/>
    <m/>
    <m/>
    <m/>
    <m/>
  </r>
  <r>
    <s v="INT038"/>
    <x v="6"/>
    <m/>
    <x v="1"/>
    <d v="2023-11-13T00:00:00"/>
    <s v="Yes"/>
    <s v="CO 4486"/>
    <m/>
    <m/>
    <m/>
    <m/>
    <s v="Misc Transaction Import"/>
    <s v="Create Misc Transactions under the employer"/>
    <s v="Employer"/>
    <s v="VER25"/>
    <s v="Alison"/>
    <m/>
    <m/>
    <m/>
    <m/>
    <m/>
    <m/>
    <m/>
    <s v="L7"/>
    <m/>
    <s v="T24"/>
    <m/>
    <s v="T25"/>
    <m/>
    <s v="Surender"/>
    <s v="AZPSPRS-15941"/>
    <s v="Approved"/>
    <s v="AZPSPRS-16493"/>
    <m/>
    <m/>
    <m/>
    <s v="Resolved"/>
    <m/>
    <s v="Ver25"/>
    <s v="AZPSPRS-17583"/>
    <s v="Delivered in Ver25"/>
    <s v="No"/>
    <m/>
    <m/>
    <m/>
    <m/>
    <m/>
    <m/>
    <m/>
    <m/>
    <m/>
    <m/>
    <m/>
    <m/>
    <m/>
    <m/>
    <m/>
  </r>
  <r>
    <s v="B023"/>
    <x v="0"/>
    <m/>
    <x v="1"/>
    <d v="2023-10-24T00:00:00"/>
    <s v="Yes"/>
    <s v="Determined required for Track J functionality"/>
    <m/>
    <m/>
    <m/>
    <m/>
    <s v="Annual COLA Increase Batch Spec"/>
    <s v="Annual batch to be executed during the start of every fiscal year (in July) so as to create new annual COLA schedule adjustments for all annuity Payees that are eligible to receive COLA that fiscal year."/>
    <s v="COLA"/>
    <s v="Ver22"/>
    <s v="Tara"/>
    <m/>
    <m/>
    <m/>
    <m/>
    <m/>
    <m/>
    <m/>
    <s v="J4"/>
    <m/>
    <s v="T22"/>
    <m/>
    <s v="T22"/>
    <m/>
    <s v="Priyo"/>
    <s v="AZPSPRS-15679"/>
    <s v="Approved"/>
    <m/>
    <m/>
    <m/>
    <m/>
    <m/>
    <m/>
    <m/>
    <m/>
    <m/>
    <m/>
    <m/>
    <m/>
    <m/>
    <m/>
    <m/>
    <m/>
    <m/>
    <m/>
    <m/>
    <m/>
    <m/>
    <m/>
    <m/>
    <m/>
    <m/>
  </r>
  <r>
    <s v="B024"/>
    <x v="0"/>
    <m/>
    <x v="1"/>
    <d v="2023-10-26T00:00:00"/>
    <s v="Yes"/>
    <s v="Determined required for Track E functionality"/>
    <m/>
    <m/>
    <m/>
    <m/>
    <s v="Monthly Payment Statement"/>
    <s v="Batch to trigger the DL093 artifact for Members after the monthly Post Payroll Process."/>
    <m/>
    <s v="Ver24"/>
    <s v="Tara"/>
    <m/>
    <m/>
    <m/>
    <m/>
    <m/>
    <m/>
    <m/>
    <s v="E3"/>
    <m/>
    <s v="T24"/>
    <m/>
    <s v="T24"/>
    <m/>
    <s v="Oswaldo"/>
    <s v="AZPSPRS-15771"/>
    <s v="Approved"/>
    <s v="AZPSPRS-15836"/>
    <m/>
    <m/>
    <m/>
    <s v="In Development"/>
    <s v="Ver28"/>
    <m/>
    <m/>
    <m/>
    <m/>
    <m/>
    <m/>
    <m/>
    <m/>
    <m/>
    <m/>
    <m/>
    <m/>
    <m/>
    <m/>
    <m/>
    <m/>
    <m/>
    <m/>
    <m/>
  </r>
  <r>
    <s v="WF037"/>
    <x v="12"/>
    <m/>
    <x v="1"/>
    <d v="2023-10-19T00:00:00"/>
    <s v="Yes"/>
    <s v="Determined required for tracking lost/stolen checks process as part of Disbursements design review session."/>
    <s v="Yes"/>
    <s v="Per AZPSPRS-15446: WF037 will be combined with WF023 and we will have only a single workflow configured for post dibursement processing for returned checks and rejected EFTs. "/>
    <m/>
    <m/>
    <s v="Lost/Stolen Check WF"/>
    <s v="This will be a workflow that Member Services will manually generate the WF by entering the Check number as a parameter. The check number corresponds to the lost/stolen check that the payee is calling about. The WF is assigned to Accounting team. WF should have a step to generate the Bond of Indemnity (F053) with bookmarks populated from WF Identifiers and corresponding payment details."/>
    <s v="Disbursement"/>
    <s v="Removed"/>
    <s v="Robert"/>
    <s v="Manually generated by Member Services Team"/>
    <m/>
    <m/>
    <m/>
    <m/>
    <m/>
    <s v="No"/>
    <s v="E3"/>
    <m/>
    <s v="T24"/>
    <m/>
    <s v="T25"/>
    <m/>
    <s v="Oswaldo"/>
    <m/>
    <m/>
    <m/>
    <m/>
    <m/>
    <m/>
    <m/>
    <m/>
    <m/>
    <m/>
    <m/>
    <m/>
    <m/>
    <m/>
    <m/>
    <m/>
    <m/>
    <m/>
    <m/>
    <m/>
    <m/>
    <m/>
    <m/>
    <m/>
    <m/>
    <m/>
    <m/>
  </r>
  <r>
    <s v="INT039"/>
    <x v="5"/>
    <m/>
    <x v="1"/>
    <d v="2024-01-22T00:00:00"/>
    <s v="Yes"/>
    <s v="Determined required for Track F functionality"/>
    <m/>
    <m/>
    <s v="AZPSPRS-17911"/>
    <m/>
    <s v="Tax Report Details Export"/>
    <s v="Report to extract all the 1099R Detail records based on the Tax Report ID and is used by PSPRS to reconcile the 1099R details prior to sending the print file to 3rd party vendor. This will be an excel report"/>
    <s v="Tax Reporting"/>
    <s v="Ver27"/>
    <s v="Alison"/>
    <m/>
    <m/>
    <m/>
    <m/>
    <m/>
    <m/>
    <m/>
    <s v="F5"/>
    <m/>
    <s v="T27"/>
    <m/>
    <s v="T27"/>
    <m/>
    <s v="Oswaldo"/>
    <m/>
    <m/>
    <m/>
    <m/>
    <m/>
    <m/>
    <m/>
    <m/>
    <m/>
    <m/>
    <s v="Old name: 1099-R Details Export"/>
    <s v="TBD"/>
    <m/>
    <m/>
    <m/>
    <m/>
    <m/>
    <m/>
    <m/>
    <m/>
    <m/>
    <m/>
    <m/>
    <m/>
    <m/>
    <m/>
    <m/>
  </r>
  <r>
    <s v="Q007"/>
    <x v="8"/>
    <m/>
    <x v="1"/>
    <d v="2024-01-22T00:00:00"/>
    <s v="Yes"/>
    <s v="Determined required for Track F functionality"/>
    <m/>
    <m/>
    <s v="AZPSPRS-17911"/>
    <m/>
    <s v="Disability Switch Query"/>
    <s v="Query to identify members who switched from Normal/Early/DROP to disabilty and had payments issued under those applications"/>
    <s v="Disbursements"/>
    <s v="Ver28"/>
    <s v="Robert"/>
    <m/>
    <m/>
    <m/>
    <m/>
    <m/>
    <m/>
    <s v="No"/>
    <s v="F5"/>
    <m/>
    <s v="T28"/>
    <m/>
    <s v="T28"/>
    <m/>
    <s v="Surender"/>
    <m/>
    <m/>
    <m/>
    <m/>
    <m/>
    <m/>
    <m/>
    <m/>
    <m/>
    <m/>
    <m/>
    <m/>
    <m/>
    <m/>
    <m/>
    <m/>
    <m/>
    <m/>
    <m/>
    <m/>
    <m/>
    <m/>
    <m/>
    <m/>
    <m/>
    <m/>
    <m/>
  </r>
  <r>
    <s v="F073"/>
    <x v="2"/>
    <m/>
    <x v="1"/>
    <d v="2024-01-22T00:00:00"/>
    <s v="Yes"/>
    <s v="Determined required for Track H functionality"/>
    <m/>
    <m/>
    <s v="AZPSPRS-17461"/>
    <m/>
    <s v="PSPRS Extended DROP Acknowledgement"/>
    <s v="Verification that member will proceed with DROP 84 months"/>
    <s v="DROP"/>
    <s v="Ver27"/>
    <s v="Tara"/>
    <m/>
    <m/>
    <m/>
    <m/>
    <m/>
    <m/>
    <s v="No"/>
    <s v="H5"/>
    <m/>
    <s v="T27"/>
    <m/>
    <s v="T27"/>
    <m/>
    <s v="Chandra"/>
    <s v="AZPSPRS-18071"/>
    <s v="Approved"/>
    <s v="AZPSPRS-18370"/>
    <m/>
    <m/>
    <m/>
    <s v="Resolved"/>
    <s v="Ver28"/>
    <m/>
    <m/>
    <m/>
    <s v="Yes"/>
    <m/>
    <m/>
    <m/>
    <m/>
    <m/>
    <m/>
    <m/>
    <m/>
    <m/>
    <m/>
    <m/>
    <m/>
    <m/>
    <m/>
    <m/>
  </r>
  <r>
    <s v="B025"/>
    <x v="0"/>
    <m/>
    <x v="1"/>
    <d v="2024-01-25T00:00:00"/>
    <s v="Yes"/>
    <s v="Determined required for Track E functionality"/>
    <m/>
    <m/>
    <m/>
    <m/>
    <s v="ER Insurance Pension Subsidy Batch"/>
    <s v="ER Insurance Pension Subsidy Batch will split a members Retiree Health Insurance Subsidy amounts, stored on invoice and rebill transactions, across their Pension Applications for GL allocation and accounting purposes."/>
    <s v="GL"/>
    <s v="Ver28"/>
    <s v="Alison, John"/>
    <m/>
    <m/>
    <m/>
    <m/>
    <m/>
    <m/>
    <m/>
    <s v="E5"/>
    <m/>
    <s v="T27"/>
    <m/>
    <s v="T28"/>
    <m/>
    <s v="Oswaldo,_x000a_Walter"/>
    <m/>
    <m/>
    <m/>
    <m/>
    <m/>
    <m/>
    <m/>
    <s v="Ver28"/>
    <m/>
    <m/>
    <m/>
    <m/>
    <m/>
    <m/>
    <m/>
    <m/>
    <m/>
    <m/>
    <m/>
    <m/>
    <m/>
    <m/>
    <m/>
    <m/>
    <m/>
    <m/>
    <m/>
  </r>
  <r>
    <s v="JF002"/>
    <x v="10"/>
    <m/>
    <x v="1"/>
    <d v="2024-01-31T00:00:00"/>
    <s v="Yes"/>
    <s v="Determined required for Track E functionality"/>
    <m/>
    <m/>
    <m/>
    <m/>
    <s v="Refund Payroll Job Flow"/>
    <s v="Refund Payroll Job Flow"/>
    <s v="Disbursements"/>
    <s v="Ver 29"/>
    <m/>
    <m/>
    <m/>
    <m/>
    <m/>
    <m/>
    <m/>
    <m/>
    <m/>
    <m/>
    <s v="T29"/>
    <m/>
    <s v="T29"/>
    <m/>
    <s v="BJ"/>
    <m/>
    <m/>
    <m/>
    <m/>
    <m/>
    <m/>
    <m/>
    <m/>
    <m/>
    <m/>
    <m/>
    <m/>
    <m/>
    <m/>
    <m/>
    <m/>
    <m/>
    <m/>
    <m/>
    <m/>
    <m/>
    <m/>
    <m/>
    <m/>
    <m/>
    <m/>
    <m/>
  </r>
  <r>
    <s v="JF003"/>
    <x v="10"/>
    <m/>
    <x v="1"/>
    <d v="2024-01-31T00:00:00"/>
    <s v="Yes"/>
    <s v="Determined required for Track E functionality"/>
    <m/>
    <m/>
    <m/>
    <m/>
    <s v="Pension Payroll Job Flow"/>
    <s v="Pension Payroll Job Flow"/>
    <s v="Disbursements"/>
    <s v="Ver 29"/>
    <m/>
    <m/>
    <m/>
    <m/>
    <m/>
    <m/>
    <m/>
    <m/>
    <m/>
    <m/>
    <s v="T29"/>
    <m/>
    <s v="T29"/>
    <m/>
    <s v="BJ"/>
    <m/>
    <m/>
    <m/>
    <m/>
    <m/>
    <m/>
    <m/>
    <m/>
    <m/>
    <m/>
    <m/>
    <m/>
    <m/>
    <m/>
    <m/>
    <m/>
    <m/>
    <m/>
    <m/>
    <m/>
    <m/>
    <m/>
    <m/>
    <m/>
    <m/>
    <m/>
    <m/>
  </r>
  <r>
    <s v="JF004"/>
    <x v="10"/>
    <m/>
    <x v="1"/>
    <d v="2024-01-31T00:00:00"/>
    <s v="Yes"/>
    <s v="Determined required for Track E functionality"/>
    <m/>
    <m/>
    <m/>
    <m/>
    <s v="SCP Transfer Out Payroll Job Flow"/>
    <s v="SCP Transfer Out Payroll Job Flow"/>
    <s v="Disbursements"/>
    <s v="Ver 29"/>
    <m/>
    <m/>
    <m/>
    <m/>
    <m/>
    <m/>
    <m/>
    <m/>
    <m/>
    <m/>
    <s v="T29"/>
    <m/>
    <s v="T29"/>
    <m/>
    <s v="BJ"/>
    <m/>
    <m/>
    <m/>
    <m/>
    <m/>
    <m/>
    <m/>
    <m/>
    <m/>
    <m/>
    <m/>
    <m/>
    <m/>
    <m/>
    <m/>
    <m/>
    <m/>
    <m/>
    <m/>
    <m/>
    <m/>
    <m/>
    <m/>
    <m/>
    <m/>
    <m/>
    <m/>
  </r>
  <r>
    <s v="JF005"/>
    <x v="10"/>
    <m/>
    <x v="1"/>
    <d v="2024-01-31T00:00:00"/>
    <s v="Yes"/>
    <s v="Determined required for Track E functionality"/>
    <m/>
    <m/>
    <m/>
    <m/>
    <s v="CIP Claims Payroll Job Flow"/>
    <s v="CIP Claims Payroll Job Flow"/>
    <s v="Disbursements"/>
    <s v="Ver 29"/>
    <m/>
    <m/>
    <m/>
    <m/>
    <m/>
    <m/>
    <m/>
    <m/>
    <m/>
    <m/>
    <s v="T29"/>
    <m/>
    <s v="T29"/>
    <m/>
    <s v="BJ"/>
    <m/>
    <m/>
    <m/>
    <m/>
    <m/>
    <m/>
    <m/>
    <m/>
    <m/>
    <m/>
    <m/>
    <m/>
    <m/>
    <m/>
    <m/>
    <m/>
    <m/>
    <m/>
    <m/>
    <m/>
    <m/>
    <m/>
    <m/>
    <m/>
    <m/>
    <m/>
    <m/>
  </r>
  <r>
    <s v="F074"/>
    <x v="11"/>
    <m/>
    <x v="1"/>
    <d v="2024-02-08T00:00:00"/>
    <s v="Yes"/>
    <s v="Determined required for Track F functionality"/>
    <m/>
    <m/>
    <m/>
    <m/>
    <s v="AZ State A1-QRT Form"/>
    <s v="Arizona State Taxes Reporting Form"/>
    <s v="Tax Reporting"/>
    <s v="Ver28"/>
    <s v="Alison, Jack, Young"/>
    <m/>
    <m/>
    <m/>
    <m/>
    <m/>
    <m/>
    <m/>
    <s v="F5"/>
    <m/>
    <s v="T28"/>
    <m/>
    <m/>
    <m/>
    <s v="Oswaldo"/>
    <s v="AZPSPRS-18975"/>
    <s v="Pending Approval"/>
    <m/>
    <m/>
    <m/>
    <m/>
    <m/>
    <s v="Ver28"/>
    <m/>
    <m/>
    <m/>
    <m/>
    <m/>
    <m/>
    <m/>
    <m/>
    <m/>
    <m/>
    <m/>
    <m/>
    <m/>
    <m/>
    <m/>
    <m/>
    <m/>
    <m/>
    <m/>
  </r>
  <r>
    <s v="P001"/>
    <x v="14"/>
    <m/>
    <x v="1"/>
    <d v="2024-02-08T00:00:00"/>
    <s v="Yes"/>
    <m/>
    <m/>
    <m/>
    <m/>
    <m/>
    <s v="CORP Retirement"/>
    <s v="Retirement application for CORP sent out under estimate"/>
    <s v="Pension"/>
    <s v="Packet"/>
    <m/>
    <m/>
    <m/>
    <m/>
    <m/>
    <m/>
    <m/>
    <m/>
    <m/>
    <m/>
    <m/>
    <m/>
    <m/>
    <m/>
    <m/>
    <m/>
    <m/>
    <m/>
    <m/>
    <m/>
    <m/>
    <m/>
    <m/>
    <m/>
    <m/>
    <m/>
    <s v="Yes"/>
    <s v="F019, F025,F031,  DL059, F050, F058, F059, F048, DL066, F034"/>
    <s v="Y"/>
    <m/>
    <m/>
    <m/>
    <m/>
    <m/>
    <m/>
    <m/>
    <m/>
    <m/>
    <m/>
    <m/>
    <m/>
    <m/>
  </r>
  <r>
    <s v="P002"/>
    <x v="14"/>
    <m/>
    <x v="1"/>
    <d v="2024-02-08T00:00:00"/>
    <s v="Yes"/>
    <m/>
    <m/>
    <m/>
    <m/>
    <m/>
    <s v="PSPRS Retirement"/>
    <s v="Retirement application for PSPRS sent out under estimate"/>
    <s v="Pension"/>
    <s v="Packet"/>
    <m/>
    <m/>
    <m/>
    <m/>
    <m/>
    <m/>
    <m/>
    <m/>
    <m/>
    <m/>
    <m/>
    <m/>
    <m/>
    <m/>
    <m/>
    <m/>
    <m/>
    <m/>
    <m/>
    <m/>
    <m/>
    <m/>
    <m/>
    <m/>
    <m/>
    <m/>
    <s v="Yes"/>
    <s v="F019, F024,F032,  DL059, F050, F058, F059, F048, DL066, F034"/>
    <s v="Y"/>
    <m/>
    <m/>
    <m/>
    <m/>
    <m/>
    <m/>
    <m/>
    <m/>
    <m/>
    <m/>
    <m/>
    <m/>
    <m/>
  </r>
  <r>
    <s v="P003"/>
    <x v="14"/>
    <m/>
    <x v="1"/>
    <d v="2024-02-08T00:00:00"/>
    <s v="Yes"/>
    <m/>
    <m/>
    <m/>
    <m/>
    <m/>
    <s v="EORP Retirement"/>
    <s v="Retirement application for EORP sent out under estimate"/>
    <s v="Pension"/>
    <s v="Packet"/>
    <m/>
    <m/>
    <m/>
    <m/>
    <m/>
    <m/>
    <m/>
    <m/>
    <m/>
    <m/>
    <m/>
    <m/>
    <m/>
    <m/>
    <m/>
    <m/>
    <m/>
    <m/>
    <m/>
    <m/>
    <m/>
    <m/>
    <m/>
    <m/>
    <m/>
    <m/>
    <s v="Yes"/>
    <s v="F019, F065, F061,  DL059, F050, F058, F059, F048, DL066, F034"/>
    <s v="Y"/>
    <m/>
    <m/>
    <m/>
    <m/>
    <m/>
    <m/>
    <m/>
    <m/>
    <m/>
    <m/>
    <m/>
    <m/>
    <m/>
  </r>
  <r>
    <s v="P004"/>
    <x v="14"/>
    <m/>
    <x v="1"/>
    <d v="2024-02-08T00:00:00"/>
    <s v="Yes"/>
    <m/>
    <m/>
    <m/>
    <m/>
    <m/>
    <s v="DROP Entry"/>
    <s v="Retirement application for DROP entry sent out under estimate"/>
    <s v="Pension"/>
    <s v="Packet"/>
    <m/>
    <m/>
    <m/>
    <m/>
    <m/>
    <m/>
    <m/>
    <m/>
    <m/>
    <m/>
    <m/>
    <m/>
    <m/>
    <m/>
    <m/>
    <m/>
    <m/>
    <m/>
    <m/>
    <m/>
    <m/>
    <m/>
    <m/>
    <m/>
    <m/>
    <m/>
    <s v="Yes"/>
    <s v="F019, F024, F032, F050, F048, DL066, DL074, F033"/>
    <s v="Y"/>
    <m/>
    <m/>
    <m/>
    <m/>
    <m/>
    <m/>
    <m/>
    <m/>
    <m/>
    <m/>
    <m/>
    <m/>
    <m/>
  </r>
  <r>
    <s v="P005"/>
    <x v="14"/>
    <m/>
    <x v="1"/>
    <d v="2024-02-08T00:00:00"/>
    <s v="Yes"/>
    <m/>
    <m/>
    <m/>
    <m/>
    <m/>
    <s v="DROP Exit"/>
    <s v="Retirement application for DROP Exit sent out under DROP"/>
    <s v="Pension"/>
    <s v="Packet"/>
    <m/>
    <m/>
    <m/>
    <m/>
    <m/>
    <m/>
    <m/>
    <m/>
    <m/>
    <m/>
    <m/>
    <m/>
    <m/>
    <m/>
    <m/>
    <m/>
    <m/>
    <m/>
    <m/>
    <m/>
    <m/>
    <m/>
    <m/>
    <m/>
    <m/>
    <m/>
    <s v="Yes"/>
    <s v="F024, DL059, F050, F058, F059, F048, DL07, F034"/>
    <m/>
    <m/>
    <m/>
    <m/>
    <m/>
    <m/>
    <m/>
    <m/>
    <m/>
    <m/>
    <m/>
    <m/>
    <m/>
    <m/>
  </r>
  <r>
    <s v="P006"/>
    <x v="14"/>
    <m/>
    <x v="1"/>
    <d v="2024-02-08T00:00:00"/>
    <s v="Yes"/>
    <m/>
    <m/>
    <m/>
    <m/>
    <m/>
    <s v="EORP Disability"/>
    <s v="Retirement application for Disability under estimates application for EORP plan"/>
    <s v="Pension"/>
    <s v="Packet"/>
    <m/>
    <m/>
    <m/>
    <m/>
    <m/>
    <m/>
    <m/>
    <m/>
    <m/>
    <m/>
    <m/>
    <m/>
    <m/>
    <m/>
    <m/>
    <m/>
    <m/>
    <m/>
    <m/>
    <m/>
    <m/>
    <m/>
    <m/>
    <m/>
    <m/>
    <m/>
    <s v="Yes"/>
    <s v="F019, F067, DL019,  DL059, F050, F058, F059, F048, F034"/>
    <s v="Y"/>
    <m/>
    <m/>
    <m/>
    <m/>
    <m/>
    <m/>
    <m/>
    <m/>
    <m/>
    <m/>
    <m/>
    <m/>
    <m/>
  </r>
  <r>
    <s v="P007"/>
    <x v="14"/>
    <m/>
    <x v="1"/>
    <d v="2024-02-08T00:00:00"/>
    <s v="Yes"/>
    <m/>
    <m/>
    <m/>
    <m/>
    <m/>
    <s v="PSPRS Disability"/>
    <s v="Retirement application for Disability under estimates application for PSPRS plan"/>
    <s v="Pension"/>
    <s v="Packet"/>
    <m/>
    <m/>
    <m/>
    <m/>
    <m/>
    <m/>
    <m/>
    <m/>
    <m/>
    <m/>
    <m/>
    <m/>
    <m/>
    <m/>
    <m/>
    <m/>
    <m/>
    <m/>
    <m/>
    <m/>
    <m/>
    <m/>
    <m/>
    <m/>
    <m/>
    <m/>
    <s v="Yes"/>
    <s v="F019, F041, F037,  DL059, F050, F058, F059, F048, F034"/>
    <s v="Y"/>
    <m/>
    <m/>
    <m/>
    <m/>
    <m/>
    <m/>
    <m/>
    <m/>
    <m/>
    <m/>
    <m/>
    <m/>
    <m/>
  </r>
  <r>
    <s v="P008"/>
    <x v="14"/>
    <m/>
    <x v="1"/>
    <d v="2024-02-08T00:00:00"/>
    <s v="Yes"/>
    <m/>
    <m/>
    <m/>
    <m/>
    <m/>
    <s v="CORP Disability"/>
    <s v="Retirement application for Disability under estimates application for CORP plan"/>
    <s v="Pension"/>
    <s v="Packet"/>
    <m/>
    <m/>
    <m/>
    <m/>
    <m/>
    <m/>
    <m/>
    <m/>
    <m/>
    <m/>
    <m/>
    <m/>
    <m/>
    <m/>
    <m/>
    <m/>
    <m/>
    <m/>
    <m/>
    <m/>
    <m/>
    <m/>
    <m/>
    <m/>
    <m/>
    <m/>
    <s v="Yes"/>
    <s v="F019, F042, F037,  DL059, F050, F058, F059, F048, F034"/>
    <s v="Y"/>
    <m/>
    <m/>
    <m/>
    <m/>
    <m/>
    <m/>
    <m/>
    <m/>
    <m/>
    <m/>
    <m/>
    <m/>
    <m/>
  </r>
  <r>
    <s v="P009"/>
    <x v="14"/>
    <m/>
    <x v="1"/>
    <d v="2024-02-08T00:00:00"/>
    <s v="Yes"/>
    <m/>
    <m/>
    <m/>
    <m/>
    <m/>
    <s v="Death Application CORP"/>
    <s v="Death application for Active, Post, and Survivor Death for CORP plan"/>
    <s v="Pension"/>
    <s v="Packet"/>
    <m/>
    <m/>
    <m/>
    <m/>
    <m/>
    <m/>
    <m/>
    <m/>
    <m/>
    <m/>
    <m/>
    <m/>
    <m/>
    <m/>
    <m/>
    <m/>
    <m/>
    <m/>
    <m/>
    <m/>
    <m/>
    <m/>
    <m/>
    <m/>
    <m/>
    <m/>
    <s v="Yes"/>
    <s v="F051, F052, DL059, F050, F058, F059, F034"/>
    <m/>
    <m/>
    <m/>
    <m/>
    <m/>
    <m/>
    <m/>
    <m/>
    <m/>
    <m/>
    <m/>
    <m/>
    <m/>
    <m/>
  </r>
  <r>
    <s v="P010"/>
    <x v="14"/>
    <m/>
    <x v="1"/>
    <d v="2024-02-08T00:00:00"/>
    <s v="Yes"/>
    <m/>
    <m/>
    <m/>
    <m/>
    <m/>
    <s v="Death Application EORP"/>
    <s v="Death application for  Active, Post, and Survivor Death for EORP plan"/>
    <s v="Pension"/>
    <s v="Packet"/>
    <m/>
    <m/>
    <m/>
    <m/>
    <m/>
    <m/>
    <m/>
    <m/>
    <m/>
    <m/>
    <m/>
    <m/>
    <m/>
    <m/>
    <m/>
    <m/>
    <m/>
    <m/>
    <m/>
    <m/>
    <m/>
    <m/>
    <m/>
    <m/>
    <m/>
    <m/>
    <s v="Yes"/>
    <s v="F051, F052, DL059, F050, F058, F059, F034"/>
    <m/>
    <m/>
    <m/>
    <m/>
    <m/>
    <m/>
    <m/>
    <m/>
    <m/>
    <m/>
    <m/>
    <m/>
    <m/>
    <m/>
  </r>
  <r>
    <s v="P011"/>
    <x v="14"/>
    <m/>
    <x v="1"/>
    <d v="2024-02-08T00:00:00"/>
    <s v="Yes"/>
    <m/>
    <m/>
    <m/>
    <m/>
    <m/>
    <s v="Death Application PSPRS"/>
    <s v="Death application for  Active, Post, and Survivor PSPRS plan"/>
    <s v="Pension"/>
    <s v="Packet"/>
    <m/>
    <m/>
    <m/>
    <m/>
    <m/>
    <m/>
    <m/>
    <m/>
    <m/>
    <m/>
    <m/>
    <m/>
    <m/>
    <m/>
    <m/>
    <m/>
    <m/>
    <m/>
    <m/>
    <m/>
    <m/>
    <m/>
    <m/>
    <m/>
    <m/>
    <m/>
    <s v="Yes"/>
    <s v="F051, F052, DL059, F050, F058, F059, F034"/>
    <m/>
    <m/>
    <m/>
    <m/>
    <m/>
    <m/>
    <m/>
    <m/>
    <m/>
    <m/>
    <m/>
    <m/>
    <m/>
    <m/>
  </r>
  <r>
    <s v="P012"/>
    <x v="14"/>
    <m/>
    <x v="1"/>
    <d v="2024-02-08T00:00:00"/>
    <s v="Yes"/>
    <m/>
    <m/>
    <m/>
    <m/>
    <m/>
    <s v="Deferred Annuity Application CORP"/>
    <s v="Retirement application for Deferred Annuity under estimates application for CORP plan"/>
    <s v="Pension"/>
    <s v="Packet"/>
    <m/>
    <m/>
    <m/>
    <m/>
    <m/>
    <m/>
    <m/>
    <m/>
    <m/>
    <m/>
    <m/>
    <m/>
    <m/>
    <m/>
    <m/>
    <m/>
    <m/>
    <m/>
    <m/>
    <m/>
    <m/>
    <m/>
    <m/>
    <m/>
    <m/>
    <m/>
    <s v="Yes"/>
    <s v="F023, F058, F059, F034"/>
    <m/>
    <m/>
    <m/>
    <m/>
    <m/>
    <m/>
    <m/>
    <m/>
    <m/>
    <m/>
    <m/>
    <m/>
    <m/>
    <m/>
  </r>
  <r>
    <s v="P013"/>
    <x v="14"/>
    <m/>
    <x v="1"/>
    <d v="2024-02-08T00:00:00"/>
    <s v="Yes"/>
    <m/>
    <m/>
    <m/>
    <m/>
    <m/>
    <s v="Deferred Annuity Application PSPRS"/>
    <s v="Retirement application for Deferred Annuity under estimates application for PSPRS plan"/>
    <s v="Pension"/>
    <s v="Packet"/>
    <m/>
    <m/>
    <m/>
    <m/>
    <m/>
    <m/>
    <m/>
    <m/>
    <m/>
    <m/>
    <m/>
    <m/>
    <m/>
    <m/>
    <m/>
    <m/>
    <m/>
    <m/>
    <m/>
    <m/>
    <m/>
    <m/>
    <m/>
    <m/>
    <m/>
    <m/>
    <s v="Yes"/>
    <s v="F023, F058, F059, F034"/>
    <m/>
    <m/>
    <m/>
    <m/>
    <m/>
    <m/>
    <m/>
    <m/>
    <m/>
    <m/>
    <m/>
    <m/>
    <m/>
    <m/>
  </r>
  <r>
    <s v="P014"/>
    <x v="14"/>
    <m/>
    <x v="1"/>
    <d v="2024-02-08T00:00:00"/>
    <s v="Yes"/>
    <m/>
    <m/>
    <m/>
    <m/>
    <m/>
    <s v="Refund Application"/>
    <s v="Refund application"/>
    <s v="Pension"/>
    <s v="Packet"/>
    <m/>
    <m/>
    <m/>
    <m/>
    <m/>
    <m/>
    <m/>
    <m/>
    <m/>
    <m/>
    <m/>
    <m/>
    <m/>
    <m/>
    <m/>
    <m/>
    <m/>
    <m/>
    <m/>
    <m/>
    <m/>
    <m/>
    <m/>
    <m/>
    <m/>
    <m/>
    <s v="Yes"/>
    <s v="F057_x000a_F018_x000a_F049"/>
    <m/>
    <m/>
    <m/>
    <m/>
    <m/>
    <m/>
    <m/>
    <m/>
    <m/>
    <m/>
    <m/>
    <m/>
    <m/>
    <m/>
  </r>
  <r>
    <s v="P015"/>
    <x v="14"/>
    <m/>
    <x v="1"/>
    <d v="2024-02-08T00:00:00"/>
    <s v="Yes"/>
    <m/>
    <m/>
    <m/>
    <m/>
    <m/>
    <s v="Reverse DROP Application"/>
    <s v="Reverse DROP application packet under Estimates application for CORP members"/>
    <s v="Pension"/>
    <s v="Packet"/>
    <m/>
    <m/>
    <m/>
    <m/>
    <m/>
    <m/>
    <m/>
    <m/>
    <m/>
    <m/>
    <m/>
    <m/>
    <m/>
    <m/>
    <m/>
    <m/>
    <m/>
    <m/>
    <m/>
    <m/>
    <m/>
    <m/>
    <m/>
    <m/>
    <m/>
    <m/>
    <s v="Yes"/>
    <s v="F019_x000a_F025_x000a_F031_x000a_DL059_x000a_F050_x000a_F058_x000a_F059_x000a_F048_x000a_DL066_x000a_DL084_x000a_F033_x000a_F034"/>
    <m/>
    <m/>
    <m/>
    <m/>
    <m/>
    <m/>
    <m/>
    <m/>
    <m/>
    <m/>
    <m/>
    <m/>
    <m/>
    <m/>
  </r>
  <r>
    <s v="Q008"/>
    <x v="8"/>
    <m/>
    <x v="1"/>
    <d v="2024-02-09T00:00:00"/>
    <s v="Yes"/>
    <s v="Required for Member Invoice viewer spec"/>
    <m/>
    <m/>
    <m/>
    <m/>
    <s v="SCP Invoice Viewer query"/>
    <s v="Invoice Viewer Query that provides SCP Invoices data as per user defined parameters"/>
    <s v="Finance/Accounting"/>
    <s v="Ver28"/>
    <m/>
    <m/>
    <m/>
    <m/>
    <m/>
    <m/>
    <m/>
    <m/>
    <s v="M4"/>
    <m/>
    <s v="T28"/>
    <m/>
    <s v="T28"/>
    <m/>
    <s v="Vijay"/>
    <m/>
    <m/>
    <m/>
    <m/>
    <m/>
    <m/>
    <m/>
    <s v="Ver28"/>
    <m/>
    <m/>
    <m/>
    <m/>
    <m/>
    <m/>
    <m/>
    <m/>
    <m/>
    <m/>
    <m/>
    <m/>
    <m/>
    <m/>
    <m/>
    <m/>
    <m/>
    <m/>
    <m/>
  </r>
  <r>
    <s v="Q009"/>
    <x v="8"/>
    <m/>
    <x v="1"/>
    <d v="2024-02-09T00:00:00"/>
    <s v="Yes"/>
    <s v="Required for Member Invoice viewer spec"/>
    <m/>
    <m/>
    <m/>
    <m/>
    <s v="Overpayments Invoice Viewer query"/>
    <s v="Invoice Viewer Query that provides Overpayments Invoices data as per user defined parameters"/>
    <s v="Finance/Accounting"/>
    <s v="Ver28"/>
    <m/>
    <m/>
    <m/>
    <m/>
    <m/>
    <m/>
    <m/>
    <m/>
    <s v="K1"/>
    <m/>
    <s v="T28"/>
    <m/>
    <s v="T28"/>
    <m/>
    <s v="Vijay"/>
    <m/>
    <m/>
    <m/>
    <m/>
    <m/>
    <m/>
    <m/>
    <s v="Ver28"/>
    <m/>
    <m/>
    <m/>
    <m/>
    <m/>
    <m/>
    <m/>
    <m/>
    <m/>
    <m/>
    <m/>
    <m/>
    <m/>
    <m/>
    <m/>
    <m/>
    <m/>
    <m/>
    <m/>
  </r>
  <r>
    <s v="B026"/>
    <x v="0"/>
    <m/>
    <x v="1"/>
    <d v="2024-02-20T00:00:00"/>
    <s v="Yes"/>
    <s v="Determined required for Track F functionality"/>
    <m/>
    <m/>
    <m/>
    <m/>
    <s v="Federal &amp; State Tax Adjustment"/>
    <s v="Batch to create federal and state tax adjustment transactions on Deduction reconciliation UI for any voided/recouped taxes."/>
    <s v="Tax Reporting"/>
    <s v="Ver28"/>
    <s v="Alison"/>
    <m/>
    <m/>
    <m/>
    <m/>
    <m/>
    <m/>
    <m/>
    <s v="F3"/>
    <m/>
    <s v="T28"/>
    <m/>
    <s v="T28"/>
    <m/>
    <s v="Oswaldo"/>
    <m/>
    <m/>
    <m/>
    <m/>
    <m/>
    <m/>
    <m/>
    <m/>
    <m/>
    <m/>
    <m/>
    <m/>
    <m/>
    <m/>
    <m/>
    <m/>
    <m/>
    <m/>
    <m/>
    <m/>
    <m/>
    <m/>
    <m/>
    <m/>
    <m/>
    <m/>
    <m/>
  </r>
  <r>
    <s v="B027"/>
    <x v="0"/>
    <m/>
    <x v="1"/>
    <d v="2024-02-22T00:00:00"/>
    <s v="Yes"/>
    <s v="Determined required for Track F functionality"/>
    <m/>
    <m/>
    <m/>
    <m/>
    <s v="AZ State A1-QRT Batch"/>
    <s v="Batch to generate the F074 - AZ State A1-QRT Form quarterly."/>
    <s v="Tax Reporting"/>
    <s v="Ver28"/>
    <s v="Alison"/>
    <m/>
    <m/>
    <m/>
    <m/>
    <m/>
    <m/>
    <m/>
    <s v="F3"/>
    <m/>
    <s v="T28"/>
    <m/>
    <s v="T28"/>
    <m/>
    <s v="Oswaldo"/>
    <m/>
    <m/>
    <m/>
    <m/>
    <m/>
    <m/>
    <m/>
    <m/>
    <m/>
    <m/>
    <m/>
    <m/>
    <m/>
    <m/>
    <m/>
    <m/>
    <m/>
    <m/>
    <m/>
    <m/>
    <m/>
    <m/>
    <m/>
    <m/>
    <m/>
    <m/>
    <m/>
  </r>
  <r>
    <s v="P016"/>
    <x v="14"/>
    <m/>
    <x v="1"/>
    <d v="2024-02-26T00:00:00"/>
    <s v="Yes"/>
    <m/>
    <m/>
    <m/>
    <s v="AZPSPRS-1840"/>
    <m/>
    <s v="PDA Contract packet"/>
    <s v="PDA Contract packet"/>
    <s v="SCP"/>
    <s v="Packet"/>
    <m/>
    <m/>
    <m/>
    <m/>
    <m/>
    <m/>
    <m/>
    <m/>
    <m/>
    <m/>
    <m/>
    <m/>
    <m/>
    <m/>
    <m/>
    <m/>
    <m/>
    <m/>
    <m/>
    <m/>
    <m/>
    <m/>
    <m/>
    <m/>
    <m/>
    <m/>
    <s v="Yes"/>
    <s v="DL069"/>
    <m/>
    <m/>
    <m/>
    <m/>
    <m/>
    <m/>
    <m/>
    <m/>
    <m/>
    <m/>
    <m/>
    <m/>
    <m/>
    <m/>
  </r>
  <r>
    <s v="INT041"/>
    <x v="5"/>
    <m/>
    <x v="1"/>
    <d v="2024-03-01T00:00:00"/>
    <s v="Yes"/>
    <s v="Requested by PSPRS per 2/16/2024 comment in AZPSPRS-18484"/>
    <m/>
    <m/>
    <s v="AZPSPRS-18484"/>
    <m/>
    <s v="Actuary Files: Cancer Insurance"/>
    <s v="Actuarial export for cancer insurance data"/>
    <s v="Year End Valuation"/>
    <s v="Ver29"/>
    <s v="Robert"/>
    <m/>
    <m/>
    <m/>
    <m/>
    <m/>
    <m/>
    <m/>
    <m/>
    <m/>
    <m/>
    <m/>
    <m/>
    <m/>
    <m/>
    <m/>
    <m/>
    <m/>
    <m/>
    <m/>
    <m/>
    <m/>
    <m/>
    <m/>
    <m/>
    <m/>
    <m/>
    <m/>
    <m/>
    <m/>
    <m/>
    <m/>
    <m/>
    <m/>
    <m/>
    <m/>
    <m/>
    <m/>
    <m/>
    <m/>
    <m/>
    <m/>
  </r>
  <r>
    <m/>
    <x v="15"/>
    <m/>
    <x v="1"/>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B5CE9-5F24-47D3-8154-A06405D4DB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0" firstHeaderRow="1" firstDataRow="1" firstDataCol="1" rowPageCount="1" colPageCount="1"/>
  <pivotFields count="57">
    <pivotField showAll="0"/>
    <pivotField axis="axisRow" showAll="0">
      <items count="17">
        <item x="0"/>
        <item x="1"/>
        <item x="3"/>
        <item x="2"/>
        <item x="4"/>
        <item x="11"/>
        <item x="5"/>
        <item x="6"/>
        <item x="7"/>
        <item x="10"/>
        <item x="14"/>
        <item x="8"/>
        <item x="9"/>
        <item x="13"/>
        <item x="12"/>
        <item h="1" x="15"/>
        <item t="default"/>
      </items>
    </pivotField>
    <pivotField showAll="0"/>
    <pivotField axis="axisPage" showAll="0">
      <items count="4">
        <item x="0"/>
        <item x="2"/>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pageFields count="1">
    <pageField fld="3" item="2" hier="-1"/>
  </pageFields>
  <dataFields count="1">
    <dataField name="Count of New Add to Inventory?" fld="5" subtotal="count" baseField="0" baseItem="0"/>
  </dataFields>
  <formats count="1">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3762A-8CC0-4D3A-85E4-CD741473EB8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20" firstHeaderRow="1" firstDataRow="1" firstDataCol="1" rowPageCount="1" colPageCount="1"/>
  <pivotFields count="57">
    <pivotField showAll="0"/>
    <pivotField axis="axisRow" showAll="0">
      <items count="17">
        <item x="0"/>
        <item x="1"/>
        <item x="3"/>
        <item x="2"/>
        <item x="4"/>
        <item x="11"/>
        <item x="5"/>
        <item x="6"/>
        <item x="7"/>
        <item x="10"/>
        <item x="14"/>
        <item x="8"/>
        <item x="9"/>
        <item x="13"/>
        <item x="12"/>
        <item h="1" x="15"/>
        <item t="default"/>
      </items>
    </pivotField>
    <pivotField showAll="0"/>
    <pivotField axis="axisPage" multipleItemSelectionAllowed="1" showAll="0">
      <items count="4">
        <item h="1" x="0"/>
        <item x="2"/>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pageFields count="1">
    <pageField fld="3" hier="-1"/>
  </pageFields>
  <dataFields count="1">
    <dataField name="Count of Removed from Inventory?" fld="7" subtotal="count" baseField="0" baseItem="0"/>
  </dataFields>
  <formats count="1">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T1" dT="2022-02-24T23:38:36.34" personId="{4C4EB866-D1E6-4F6B-9A71-5C868D0A2078}" id="{2F31A930-93EA-4EEE-A564-3136B9A581BC}">
    <text>in general, addresses are placed on the envelope, if this is a letter there shouldnt be a cover letter, it should be formatted where address can be in window of envelope
if multiple applications are sent together in a packet, only 1 cover letter would be needed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jira.vitechinc.com/jira/browse/AZPSPRS-18071" TargetMode="External"/><Relationship Id="rId1" Type="http://schemas.openxmlformats.org/officeDocument/2006/relationships/hyperlink" Target="https://jira.vitechinc.com/jira/browse/AZPSPRS-5197"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azleg.gov/arsDetail/?title=3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4577-8300-4602-B2DD-8CFC904BAE85}">
  <dimension ref="A1:D14"/>
  <sheetViews>
    <sheetView zoomScale="70" zoomScaleNormal="70" workbookViewId="0">
      <pane ySplit="1" topLeftCell="A9" activePane="bottomLeft" state="frozen"/>
      <selection sqref="A1:XFD1"/>
      <selection pane="bottomLeft" activeCell="A15" sqref="A15"/>
    </sheetView>
  </sheetViews>
  <sheetFormatPr defaultColWidth="8.5703125" defaultRowHeight="15" x14ac:dyDescent="0.25"/>
  <cols>
    <col min="1" max="1" width="11.42578125" style="5" customWidth="1"/>
    <col min="2" max="2" width="56.5703125" style="5" customWidth="1"/>
    <col min="3" max="3" width="16" style="5" customWidth="1"/>
    <col min="4" max="4" width="17.5703125" style="5" customWidth="1"/>
    <col min="5" max="16384" width="8.5703125" style="5"/>
  </cols>
  <sheetData>
    <row r="1" spans="1:4" ht="26.85" customHeight="1" x14ac:dyDescent="0.25">
      <c r="A1" s="36" t="s">
        <v>0</v>
      </c>
      <c r="B1" s="36" t="s">
        <v>1</v>
      </c>
      <c r="C1" s="36" t="s">
        <v>2</v>
      </c>
      <c r="D1" s="37" t="s">
        <v>3</v>
      </c>
    </row>
    <row r="2" spans="1:4" x14ac:dyDescent="0.25">
      <c r="A2" s="44">
        <v>44749</v>
      </c>
      <c r="B2" s="3" t="s">
        <v>4</v>
      </c>
      <c r="C2" s="3" t="s">
        <v>5</v>
      </c>
      <c r="D2" s="3" t="s">
        <v>6</v>
      </c>
    </row>
    <row r="3" spans="1:4" ht="90" x14ac:dyDescent="0.25">
      <c r="A3" s="44">
        <v>44755</v>
      </c>
      <c r="B3" s="3" t="s">
        <v>7</v>
      </c>
      <c r="C3" s="3" t="s">
        <v>5</v>
      </c>
      <c r="D3" s="3" t="s">
        <v>6</v>
      </c>
    </row>
    <row r="4" spans="1:4" ht="45" x14ac:dyDescent="0.25">
      <c r="A4" s="44">
        <v>44763</v>
      </c>
      <c r="B4" s="3" t="s">
        <v>8</v>
      </c>
      <c r="C4" s="3" t="s">
        <v>5</v>
      </c>
      <c r="D4" s="3" t="s">
        <v>6</v>
      </c>
    </row>
    <row r="5" spans="1:4" x14ac:dyDescent="0.25">
      <c r="A5" s="44">
        <v>44770</v>
      </c>
      <c r="B5" s="3" t="s">
        <v>9</v>
      </c>
      <c r="C5" s="3" t="s">
        <v>5</v>
      </c>
      <c r="D5" s="3" t="s">
        <v>6</v>
      </c>
    </row>
    <row r="6" spans="1:4" x14ac:dyDescent="0.25">
      <c r="A6" s="44">
        <v>44781</v>
      </c>
      <c r="B6" s="3" t="s">
        <v>10</v>
      </c>
      <c r="C6" s="3" t="s">
        <v>5</v>
      </c>
      <c r="D6" s="3" t="s">
        <v>11</v>
      </c>
    </row>
    <row r="7" spans="1:4" x14ac:dyDescent="0.25">
      <c r="A7" s="44">
        <v>44841</v>
      </c>
      <c r="B7" s="3" t="s">
        <v>12</v>
      </c>
      <c r="C7" s="3" t="s">
        <v>5</v>
      </c>
      <c r="D7" s="3" t="s">
        <v>6</v>
      </c>
    </row>
    <row r="8" spans="1:4" ht="135" x14ac:dyDescent="0.25">
      <c r="A8" s="44">
        <v>44848</v>
      </c>
      <c r="B8" s="3" t="s">
        <v>13</v>
      </c>
      <c r="C8" s="3" t="s">
        <v>5</v>
      </c>
      <c r="D8" s="3" t="s">
        <v>6</v>
      </c>
    </row>
    <row r="9" spans="1:4" ht="35.1" customHeight="1" x14ac:dyDescent="0.25">
      <c r="A9" s="44">
        <v>44862</v>
      </c>
      <c r="B9" s="3" t="s">
        <v>14</v>
      </c>
      <c r="C9" s="3" t="s">
        <v>5</v>
      </c>
      <c r="D9" s="3" t="s">
        <v>6</v>
      </c>
    </row>
    <row r="10" spans="1:4" ht="120" x14ac:dyDescent="0.25">
      <c r="A10" s="44">
        <v>44937</v>
      </c>
      <c r="B10" s="3" t="s">
        <v>15</v>
      </c>
      <c r="C10" s="3" t="s">
        <v>5</v>
      </c>
      <c r="D10" s="3" t="s">
        <v>6</v>
      </c>
    </row>
    <row r="11" spans="1:4" ht="45" x14ac:dyDescent="0.25">
      <c r="A11" s="44">
        <v>44988</v>
      </c>
      <c r="B11" s="3" t="s">
        <v>16</v>
      </c>
      <c r="C11" s="3" t="s">
        <v>5</v>
      </c>
      <c r="D11" s="3" t="s">
        <v>6</v>
      </c>
    </row>
    <row r="12" spans="1:4" ht="30" x14ac:dyDescent="0.25">
      <c r="A12" s="44">
        <v>45072</v>
      </c>
      <c r="B12" s="3" t="s">
        <v>17</v>
      </c>
      <c r="C12" s="3" t="s">
        <v>5</v>
      </c>
      <c r="D12" s="3" t="s">
        <v>6</v>
      </c>
    </row>
    <row r="13" spans="1:4" ht="60.6" customHeight="1" x14ac:dyDescent="0.25">
      <c r="A13" s="44">
        <v>44990</v>
      </c>
      <c r="B13" s="4" t="s">
        <v>18</v>
      </c>
      <c r="C13" s="3" t="s">
        <v>5</v>
      </c>
      <c r="D13" s="4" t="s">
        <v>6</v>
      </c>
    </row>
    <row r="14" spans="1:4" ht="30" x14ac:dyDescent="0.25">
      <c r="A14" s="44">
        <v>45567</v>
      </c>
      <c r="B14" s="4" t="s">
        <v>19</v>
      </c>
      <c r="C14" s="3"/>
      <c r="D14" s="4"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1630-B657-41C7-B337-E760FEA340AC}">
  <dimension ref="B5:V29"/>
  <sheetViews>
    <sheetView zoomScale="70" zoomScaleNormal="70" workbookViewId="0">
      <selection activeCell="B32" sqref="B32"/>
    </sheetView>
  </sheetViews>
  <sheetFormatPr defaultRowHeight="15" x14ac:dyDescent="0.25"/>
  <cols>
    <col min="2" max="2" width="26.5703125" bestFit="1" customWidth="1"/>
    <col min="3" max="3" width="10.42578125" bestFit="1" customWidth="1"/>
    <col min="4" max="4" width="15.5703125" bestFit="1" customWidth="1"/>
    <col min="5" max="9" width="10.42578125" bestFit="1" customWidth="1"/>
    <col min="10" max="10" width="11.42578125" bestFit="1" customWidth="1"/>
    <col min="11" max="11" width="10.42578125" bestFit="1" customWidth="1"/>
    <col min="12" max="12" width="11.42578125" bestFit="1" customWidth="1"/>
    <col min="13" max="13" width="10.42578125" bestFit="1" customWidth="1"/>
    <col min="14" max="14" width="9.42578125" bestFit="1" customWidth="1"/>
    <col min="15" max="15" width="10.42578125" bestFit="1" customWidth="1"/>
    <col min="16" max="16" width="9.42578125" bestFit="1" customWidth="1"/>
    <col min="17" max="17" width="10.42578125" bestFit="1" customWidth="1"/>
    <col min="18" max="18" width="9.42578125" bestFit="1" customWidth="1"/>
    <col min="19" max="20" width="10.42578125" bestFit="1" customWidth="1"/>
    <col min="21" max="21" width="11.42578125" bestFit="1" customWidth="1"/>
    <col min="22" max="22" width="11.42578125" customWidth="1"/>
    <col min="23" max="24" width="9.5703125" customWidth="1"/>
  </cols>
  <sheetData>
    <row r="5" spans="2:22" x14ac:dyDescent="0.25">
      <c r="B5" s="23" t="s">
        <v>20</v>
      </c>
      <c r="C5" s="24" t="s">
        <v>21</v>
      </c>
      <c r="D5" s="24" t="s">
        <v>22</v>
      </c>
      <c r="E5" s="24" t="s">
        <v>23</v>
      </c>
      <c r="F5" s="24" t="s">
        <v>24</v>
      </c>
      <c r="G5" s="24" t="s">
        <v>25</v>
      </c>
      <c r="H5" s="24" t="s">
        <v>26</v>
      </c>
      <c r="I5" s="24" t="s">
        <v>27</v>
      </c>
      <c r="J5" s="24" t="s">
        <v>28</v>
      </c>
      <c r="K5" s="24" t="s">
        <v>29</v>
      </c>
      <c r="L5" s="24" t="s">
        <v>30</v>
      </c>
      <c r="M5" s="24" t="s">
        <v>31</v>
      </c>
      <c r="N5" s="24" t="s">
        <v>32</v>
      </c>
      <c r="O5" s="24" t="s">
        <v>33</v>
      </c>
      <c r="P5" s="24" t="s">
        <v>34</v>
      </c>
      <c r="Q5" s="24" t="s">
        <v>35</v>
      </c>
      <c r="R5" s="24" t="s">
        <v>36</v>
      </c>
      <c r="S5" s="24" t="s">
        <v>37</v>
      </c>
      <c r="T5" s="24" t="s">
        <v>38</v>
      </c>
      <c r="U5" s="24" t="s">
        <v>39</v>
      </c>
      <c r="V5" s="25" t="s">
        <v>40</v>
      </c>
    </row>
    <row r="6" spans="2:22" x14ac:dyDescent="0.25">
      <c r="B6" s="26" t="s">
        <v>41</v>
      </c>
      <c r="C6" s="27">
        <f>COUNTIFS('Artifact Inventory'!$Y:$Y,"A*", 'Artifact Inventory'!$C:$C,"Workflow")</f>
        <v>4</v>
      </c>
      <c r="D6" s="27">
        <f>COUNTIFS('Artifact Inventory'!$Y:$Y,"B*", 'Artifact Inventory'!$C:$C,"Workflow")</f>
        <v>0</v>
      </c>
      <c r="E6" s="27">
        <f>COUNTIFS('Artifact Inventory'!$Y:$Y,"C*", 'Artifact Inventory'!$C:$C,"Workflow")</f>
        <v>3</v>
      </c>
      <c r="F6" s="27">
        <f>COUNTIFS('Artifact Inventory'!$Y:$Y,"D*", 'Artifact Inventory'!$C:$C,"Workflow")</f>
        <v>1</v>
      </c>
      <c r="G6" s="27">
        <f>COUNTIFS('Artifact Inventory'!$Y:$Y,"E*", 'Artifact Inventory'!$C:$C,"Workflow")</f>
        <v>2</v>
      </c>
      <c r="H6" s="27">
        <f>COUNTIFS('Artifact Inventory'!$Y:$Y,"F*", 'Artifact Inventory'!$C:$C,"Workflow")</f>
        <v>0</v>
      </c>
      <c r="I6" s="27">
        <f>COUNTIFS('Artifact Inventory'!$Y:$Y,"G*", 'Artifact Inventory'!$C:$C,"Workflow")</f>
        <v>2</v>
      </c>
      <c r="J6" s="27">
        <f>COUNTIFS('Artifact Inventory'!$Y:$Y,"H*", 'Artifact Inventory'!$C:$C,"Workflow")</f>
        <v>5</v>
      </c>
      <c r="K6" s="27">
        <f>COUNTIFS('Artifact Inventory'!$Y:$Y,"I*", 'Artifact Inventory'!$C:$C,"Workflow")</f>
        <v>3</v>
      </c>
      <c r="L6" s="27">
        <f>COUNTIFS('Artifact Inventory'!$Y:$Y,"J*", 'Artifact Inventory'!$C:$C,"Workflow")</f>
        <v>5</v>
      </c>
      <c r="M6" s="27">
        <f>COUNTIFS('Artifact Inventory'!$Y:$Y,"K*", 'Artifact Inventory'!$C:$C,"Workflow")</f>
        <v>2</v>
      </c>
      <c r="N6" s="27">
        <f>COUNTIFS('Artifact Inventory'!$Y:$Y,"L*", 'Artifact Inventory'!$C:$C,"Workflow")</f>
        <v>6</v>
      </c>
      <c r="O6" s="27">
        <f>COUNTIFS('Artifact Inventory'!$Y:$Y,"M*", 'Artifact Inventory'!$C:$C,"Workflow")</f>
        <v>1</v>
      </c>
      <c r="P6" s="27">
        <f>COUNTIFS('Artifact Inventory'!$Y:$Y,"N*", 'Artifact Inventory'!$C:$C,"Workflow")</f>
        <v>2</v>
      </c>
      <c r="Q6" s="27">
        <f>COUNTIFS('Artifact Inventory'!$Y:$Y,"O*", 'Artifact Inventory'!$C:$C,"Workflow")</f>
        <v>1</v>
      </c>
      <c r="R6" s="27">
        <f>COUNTIFS('Artifact Inventory'!$Y:$Y,"P*", 'Artifact Inventory'!$C:$C,"Workflow")</f>
        <v>1</v>
      </c>
      <c r="S6" s="27">
        <f>COUNTIFS('Artifact Inventory'!$Y:$Y,"Q*", 'Artifact Inventory'!$C:$C,"Workflow")</f>
        <v>0</v>
      </c>
      <c r="T6" s="27">
        <f>COUNTIFS('Artifact Inventory'!$Y:$Y,"R*", 'Artifact Inventory'!$C:$C,"Workflow")</f>
        <v>0</v>
      </c>
      <c r="U6" s="27">
        <f>COUNTIFS('Artifact Inventory'!$Y:$Y,"S*", 'Artifact Inventory'!$C:$C,"Workflow")</f>
        <v>0</v>
      </c>
      <c r="V6" s="28">
        <f>SUM(C6:U6)</f>
        <v>38</v>
      </c>
    </row>
    <row r="7" spans="2:22" x14ac:dyDescent="0.25">
      <c r="B7" s="26" t="s">
        <v>42</v>
      </c>
      <c r="C7" s="27">
        <f>COUNTIFS('Artifact Inventory'!$Y:$Y,"A*", 'Artifact Inventory'!$C:$C,"Report")</f>
        <v>0</v>
      </c>
      <c r="D7" s="27">
        <f>COUNTIFS('Artifact Inventory'!$Y:$Y,"B*", 'Artifact Inventory'!$C:$C,"Report")</f>
        <v>2</v>
      </c>
      <c r="E7" s="27">
        <f>COUNTIFS('Artifact Inventory'!$Y:$Y,"C*", 'Artifact Inventory'!$C:$C,"Report")</f>
        <v>0</v>
      </c>
      <c r="F7" s="27">
        <f>COUNTIFS('Artifact Inventory'!$Y:$Y,"D*", 'Artifact Inventory'!$C:$C,"Report")</f>
        <v>0</v>
      </c>
      <c r="G7" s="27">
        <f>COUNTIFS('Artifact Inventory'!$Y:$Y,"E*", 'Artifact Inventory'!$C:$C,"Report")</f>
        <v>48</v>
      </c>
      <c r="H7" s="27">
        <f>COUNTIFS('Artifact Inventory'!$Y:$Y,"F*", 'Artifact Inventory'!$C:$C,"Report")</f>
        <v>2</v>
      </c>
      <c r="I7" s="27">
        <f>COUNTIFS('Artifact Inventory'!$Y:$Y,"G*", 'Artifact Inventory'!$C:$C,"Report")</f>
        <v>0</v>
      </c>
      <c r="J7" s="27">
        <f>COUNTIFS('Artifact Inventory'!$Y:$Y,"H*", 'Artifact Inventory'!$C:$C,"Report")</f>
        <v>4</v>
      </c>
      <c r="K7" s="27">
        <f>COUNTIFS('Artifact Inventory'!$Y:$Y,"I*", 'Artifact Inventory'!$C:$C,"Report")</f>
        <v>1</v>
      </c>
      <c r="L7" s="27">
        <f>COUNTIFS('Artifact Inventory'!$Y:$Y,"J*", 'Artifact Inventory'!$C:$C,"Report")</f>
        <v>4</v>
      </c>
      <c r="M7" s="27">
        <f>COUNTIFS('Artifact Inventory'!$Y:$Y,"K*", 'Artifact Inventory'!$C:$C,"Report")</f>
        <v>0</v>
      </c>
      <c r="N7" s="27">
        <f>COUNTIFS('Artifact Inventory'!$Y:$Y,"L*", 'Artifact Inventory'!$C:$C,"Report")</f>
        <v>6</v>
      </c>
      <c r="O7" s="27">
        <f>COUNTIFS('Artifact Inventory'!$Y:$Y,"M*", 'Artifact Inventory'!$C:$C,"Report")</f>
        <v>1</v>
      </c>
      <c r="P7" s="27">
        <f>COUNTIFS('Artifact Inventory'!$Y:$Y,"N*", 'Artifact Inventory'!$C:$C,"Report")</f>
        <v>2</v>
      </c>
      <c r="Q7" s="27">
        <f>COUNTIFS('Artifact Inventory'!$Y:$Y,"O*", 'Artifact Inventory'!$C:$C,"Report")</f>
        <v>2</v>
      </c>
      <c r="R7" s="27">
        <f>COUNTIFS('Artifact Inventory'!$Y:$Y,"P*", 'Artifact Inventory'!$C:$C,"Report")</f>
        <v>1</v>
      </c>
      <c r="S7" s="27">
        <f>COUNTIFS('Artifact Inventory'!$Y:$Y,"Q*", 'Artifact Inventory'!$C:$C,"Report")</f>
        <v>0</v>
      </c>
      <c r="T7" s="27">
        <f>COUNTIFS('Artifact Inventory'!$Y:$Y,"R*", 'Artifact Inventory'!$C:$C,"Report")</f>
        <v>19</v>
      </c>
      <c r="U7" s="27">
        <f>COUNTIFS('Artifact Inventory'!$Y:$Y,"S*", 'Artifact Inventory'!$C:$C,"Report")</f>
        <v>9</v>
      </c>
      <c r="V7" s="28">
        <f>SUM(C7:U7)</f>
        <v>101</v>
      </c>
    </row>
    <row r="8" spans="2:22" x14ac:dyDescent="0.25">
      <c r="B8" s="26" t="s">
        <v>43</v>
      </c>
      <c r="C8" s="27">
        <f>COUNTIFS('Artifact Inventory'!$Y:$Y,"A*", 'Artifact Inventory'!$C:$C,"Interface*")</f>
        <v>0</v>
      </c>
      <c r="D8" s="27">
        <f>COUNTIFS('Artifact Inventory'!$Y:$Y,"B*", 'Artifact Inventory'!$C:$C,"Interface*")</f>
        <v>0</v>
      </c>
      <c r="E8" s="27">
        <f>COUNTIFS('Artifact Inventory'!$Y:$Y,"C*", 'Artifact Inventory'!$C:$C,"Interface*")</f>
        <v>0</v>
      </c>
      <c r="F8" s="27">
        <f>COUNTIFS('Artifact Inventory'!$Y:$Y,"D*", 'Artifact Inventory'!$C:$C,"Interface*")</f>
        <v>2</v>
      </c>
      <c r="G8" s="27">
        <f>COUNTIFS('Artifact Inventory'!$Y:$Y,"E*", 'Artifact Inventory'!$C:$C,"Interface*")</f>
        <v>9</v>
      </c>
      <c r="H8" s="27">
        <f>COUNTIFS('Artifact Inventory'!$Y:$Y,"F*", 'Artifact Inventory'!$C:$C,"Interface*")</f>
        <v>4</v>
      </c>
      <c r="I8" s="27">
        <f>COUNTIFS('Artifact Inventory'!$Y:$Y,"G*", 'Artifact Inventory'!$C:$C,"Interface*")</f>
        <v>0</v>
      </c>
      <c r="J8" s="27">
        <f>COUNTIFS('Artifact Inventory'!$Y:$Y,"H*", 'Artifact Inventory'!$C:$C,"Interface*")</f>
        <v>0</v>
      </c>
      <c r="K8" s="27">
        <f>COUNTIFS('Artifact Inventory'!$Y:$Y,"I*", 'Artifact Inventory'!$C:$C,"Interface*")</f>
        <v>0</v>
      </c>
      <c r="L8" s="27">
        <f>COUNTIFS('Artifact Inventory'!$Y:$Y,"J*", 'Artifact Inventory'!$C:$C,"Interface*")</f>
        <v>2</v>
      </c>
      <c r="M8" s="27">
        <f>COUNTIFS('Artifact Inventory'!$Y:$Y,"K*", 'Artifact Inventory'!$C:$C,"Interface*")</f>
        <v>0</v>
      </c>
      <c r="N8" s="27">
        <f>COUNTIFS('Artifact Inventory'!$Y:$Y,"L*", 'Artifact Inventory'!$C:$C,"Interface*")</f>
        <v>4</v>
      </c>
      <c r="O8" s="27">
        <f>COUNTIFS('Artifact Inventory'!$Y:$Y,"M*", 'Artifact Inventory'!$C:$C,"Interface*")</f>
        <v>0</v>
      </c>
      <c r="P8" s="27">
        <f>COUNTIFS('Artifact Inventory'!$Y:$Y,"N*", 'Artifact Inventory'!$C:$C,"Interface*")</f>
        <v>0</v>
      </c>
      <c r="Q8" s="27">
        <f>COUNTIFS('Artifact Inventory'!$Y:$Y,"O*", 'Artifact Inventory'!$C:$C,"Interface*")</f>
        <v>2</v>
      </c>
      <c r="R8" s="27">
        <f>COUNTIFS('Artifact Inventory'!$Y:$Y,"P*", 'Artifact Inventory'!$C:$C,"Interface*")</f>
        <v>0</v>
      </c>
      <c r="S8" s="27">
        <f>COUNTIFS('Artifact Inventory'!$Y:$Y,"Q*", 'Artifact Inventory'!$C:$C,"Interface*")</f>
        <v>18</v>
      </c>
      <c r="T8" s="27">
        <f>COUNTIFS('Artifact Inventory'!$Y:$Y,"R*", 'Artifact Inventory'!$C:$C,"Interface*")</f>
        <v>0</v>
      </c>
      <c r="U8" s="27">
        <f>COUNTIFS('Artifact Inventory'!$Y:$Y,"S*", 'Artifact Inventory'!$C:$C,"Interface*")</f>
        <v>0</v>
      </c>
      <c r="V8" s="28">
        <f>SUM(C8:U8)</f>
        <v>41</v>
      </c>
    </row>
    <row r="9" spans="2:22" x14ac:dyDescent="0.25">
      <c r="B9" s="26" t="s">
        <v>44</v>
      </c>
      <c r="C9" s="27">
        <f>COUNTIFS('Artifact Inventory'!$Y:$Y,"A*", 'Artifact Inventory'!$C:$C,"Document")</f>
        <v>16</v>
      </c>
      <c r="D9" s="27">
        <f>COUNTIFS('Artifact Inventory'!$Y:$Y,"B*", 'Artifact Inventory'!$C:$C,"Document")</f>
        <v>5</v>
      </c>
      <c r="E9" s="27">
        <f>COUNTIFS('Artifact Inventory'!$Y:$Y,"C*", 'Artifact Inventory'!$C:$C,"Document")</f>
        <v>0</v>
      </c>
      <c r="F9" s="27">
        <f>COUNTIFS('Artifact Inventory'!$Y:$Y,"D*", 'Artifact Inventory'!$C:$C,"Document")</f>
        <v>3</v>
      </c>
      <c r="G9" s="27">
        <f>COUNTIFS('Artifact Inventory'!$Y:$Y,"E*", 'Artifact Inventory'!$C:$C,"Document")</f>
        <v>3</v>
      </c>
      <c r="H9" s="27">
        <f>COUNTIFS('Artifact Inventory'!$Y:$Y,"F*", 'Artifact Inventory'!$C:$C,"Document")</f>
        <v>1</v>
      </c>
      <c r="I9" s="27">
        <f>COUNTIFS('Artifact Inventory'!$Y:$Y,"G*", 'Artifact Inventory'!$C:$C,"Document")</f>
        <v>9</v>
      </c>
      <c r="J9" s="27">
        <f>COUNTIFS('Artifact Inventory'!$Y:$Y,"H*", 'Artifact Inventory'!$C:$C,"Document")</f>
        <v>35</v>
      </c>
      <c r="K9" s="27">
        <f>COUNTIFS('Artifact Inventory'!$Y:$Y,"I*", 'Artifact Inventory'!$C:$C,"Document")</f>
        <v>8</v>
      </c>
      <c r="L9" s="27">
        <f>COUNTIFS('Artifact Inventory'!$Y:$Y,"J*", 'Artifact Inventory'!$C:$C,"Document")</f>
        <v>10</v>
      </c>
      <c r="M9" s="27">
        <f>COUNTIFS('Artifact Inventory'!$Y:$Y,"K*", 'Artifact Inventory'!$C:$C,"Document")</f>
        <v>0</v>
      </c>
      <c r="N9" s="27">
        <f>COUNTIFS('Artifact Inventory'!$Y:$Y,"L*", 'Artifact Inventory'!$C:$C,"Document")</f>
        <v>2</v>
      </c>
      <c r="O9" s="27">
        <f>COUNTIFS('Artifact Inventory'!$Y:$Y,"M*", 'Artifact Inventory'!$C:$C,"Document")</f>
        <v>42</v>
      </c>
      <c r="P9" s="27">
        <f>COUNTIFS('Artifact Inventory'!$Y:$Y,"N*", 'Artifact Inventory'!$C:$C,"Document")</f>
        <v>15</v>
      </c>
      <c r="Q9" s="27">
        <f>COUNTIFS('Artifact Inventory'!$Y:$Y,"O*", 'Artifact Inventory'!$C:$C,"Document")</f>
        <v>5</v>
      </c>
      <c r="R9" s="27">
        <f>COUNTIFS('Artifact Inventory'!$Y:$Y,"P*", 'Artifact Inventory'!$C:$C,"Document")</f>
        <v>4</v>
      </c>
      <c r="S9" s="27">
        <f>COUNTIFS('Artifact Inventory'!$Y:$Y,"Q*", 'Artifact Inventory'!$C:$C,"Document")</f>
        <v>0</v>
      </c>
      <c r="T9" s="27">
        <f>COUNTIFS('Artifact Inventory'!$Y:$Y,"R*", 'Artifact Inventory'!$C:$C,"Document")</f>
        <v>1</v>
      </c>
      <c r="U9" s="27">
        <f>COUNTIFS('Artifact Inventory'!$Y:$Y,"S*", 'Artifact Inventory'!$C:$C,"Document")</f>
        <v>0</v>
      </c>
      <c r="V9" s="28">
        <f>SUM(C9:U9)</f>
        <v>159</v>
      </c>
    </row>
    <row r="10" spans="2:22" x14ac:dyDescent="0.25">
      <c r="B10" s="29" t="s">
        <v>45</v>
      </c>
      <c r="C10" s="28">
        <f>SUM(C6:C9)</f>
        <v>20</v>
      </c>
      <c r="D10" s="28">
        <f t="shared" ref="D10:U10" si="0">SUM(D6:D9)</f>
        <v>7</v>
      </c>
      <c r="E10" s="28">
        <f t="shared" si="0"/>
        <v>3</v>
      </c>
      <c r="F10" s="28">
        <f t="shared" si="0"/>
        <v>6</v>
      </c>
      <c r="G10" s="28">
        <f t="shared" si="0"/>
        <v>62</v>
      </c>
      <c r="H10" s="28">
        <f t="shared" si="0"/>
        <v>7</v>
      </c>
      <c r="I10" s="28">
        <f t="shared" si="0"/>
        <v>11</v>
      </c>
      <c r="J10" s="28">
        <f t="shared" si="0"/>
        <v>44</v>
      </c>
      <c r="K10" s="28">
        <f t="shared" si="0"/>
        <v>12</v>
      </c>
      <c r="L10" s="28">
        <f t="shared" si="0"/>
        <v>21</v>
      </c>
      <c r="M10" s="28">
        <f t="shared" si="0"/>
        <v>2</v>
      </c>
      <c r="N10" s="28">
        <f t="shared" si="0"/>
        <v>18</v>
      </c>
      <c r="O10" s="28">
        <f t="shared" si="0"/>
        <v>44</v>
      </c>
      <c r="P10" s="28">
        <f t="shared" si="0"/>
        <v>19</v>
      </c>
      <c r="Q10" s="28">
        <f t="shared" si="0"/>
        <v>10</v>
      </c>
      <c r="R10" s="28">
        <f t="shared" si="0"/>
        <v>6</v>
      </c>
      <c r="S10" s="28">
        <f t="shared" si="0"/>
        <v>18</v>
      </c>
      <c r="T10" s="28">
        <f t="shared" si="0"/>
        <v>20</v>
      </c>
      <c r="U10" s="28">
        <f t="shared" si="0"/>
        <v>9</v>
      </c>
      <c r="V10" s="28">
        <f>SUM(V6:V9)</f>
        <v>339</v>
      </c>
    </row>
    <row r="14" spans="2:22" x14ac:dyDescent="0.25">
      <c r="B14" s="138" t="s">
        <v>46</v>
      </c>
      <c r="C14" s="30" t="s">
        <v>47</v>
      </c>
      <c r="D14" s="30" t="s">
        <v>48</v>
      </c>
      <c r="E14" s="30" t="s">
        <v>49</v>
      </c>
      <c r="F14" s="30" t="s">
        <v>50</v>
      </c>
      <c r="G14" s="30" t="s">
        <v>51</v>
      </c>
      <c r="H14" s="30" t="s">
        <v>52</v>
      </c>
      <c r="I14" s="30" t="s">
        <v>53</v>
      </c>
      <c r="J14" s="30" t="s">
        <v>54</v>
      </c>
      <c r="K14" s="30" t="s">
        <v>55</v>
      </c>
      <c r="L14" s="30" t="s">
        <v>56</v>
      </c>
      <c r="M14" s="30" t="s">
        <v>57</v>
      </c>
      <c r="N14" s="30" t="s">
        <v>58</v>
      </c>
      <c r="O14" s="30" t="s">
        <v>59</v>
      </c>
      <c r="P14" s="30" t="s">
        <v>60</v>
      </c>
      <c r="Q14" s="30" t="s">
        <v>61</v>
      </c>
      <c r="R14" s="30" t="s">
        <v>62</v>
      </c>
      <c r="S14" s="30" t="s">
        <v>63</v>
      </c>
      <c r="T14" s="30" t="s">
        <v>64</v>
      </c>
      <c r="U14" s="30" t="s">
        <v>65</v>
      </c>
      <c r="V14" s="140" t="s">
        <v>40</v>
      </c>
    </row>
    <row r="15" spans="2:22" x14ac:dyDescent="0.25">
      <c r="B15" s="139"/>
      <c r="C15" s="31">
        <v>44680</v>
      </c>
      <c r="D15" s="31">
        <v>44708</v>
      </c>
      <c r="E15" s="31">
        <v>44736</v>
      </c>
      <c r="F15" s="31">
        <v>44813</v>
      </c>
      <c r="G15" s="31">
        <v>44834</v>
      </c>
      <c r="H15" s="31">
        <v>44862</v>
      </c>
      <c r="I15" s="31">
        <v>44897</v>
      </c>
      <c r="J15" s="31">
        <v>44918</v>
      </c>
      <c r="K15" s="31">
        <v>44953</v>
      </c>
      <c r="L15" s="31">
        <v>44988</v>
      </c>
      <c r="M15" s="31">
        <v>45016</v>
      </c>
      <c r="N15" s="31">
        <v>45044</v>
      </c>
      <c r="O15" s="31">
        <v>45114</v>
      </c>
      <c r="P15" s="31">
        <v>45142</v>
      </c>
      <c r="Q15" s="31">
        <v>44812</v>
      </c>
      <c r="R15" s="31">
        <v>45205</v>
      </c>
      <c r="S15" s="31">
        <v>45240</v>
      </c>
      <c r="T15" s="31">
        <v>45268</v>
      </c>
      <c r="U15" s="31">
        <v>45296</v>
      </c>
      <c r="V15" s="140"/>
    </row>
    <row r="16" spans="2:22" x14ac:dyDescent="0.25">
      <c r="B16" s="26" t="s">
        <v>41</v>
      </c>
      <c r="C16" s="27">
        <f>COUNTIFS('Artifact Inventory'!$AC:$AC,"T06", 'Artifact Inventory'!$C:$C,"Workflow", 'Artifact Inventory'!$I:$I,"")</f>
        <v>1</v>
      </c>
      <c r="D16" s="27">
        <f>COUNTIFS('Artifact Inventory'!$AC:$AC,"T07", 'Artifact Inventory'!$C:$C,"Workflow", 'Artifact Inventory'!$I:$I,"")</f>
        <v>1</v>
      </c>
      <c r="E16" s="27">
        <f>COUNTIFS('Artifact Inventory'!$AC:$AC,"T08", 'Artifact Inventory'!$C:$C,"Workflow", 'Artifact Inventory'!$I:$I,"")</f>
        <v>2</v>
      </c>
      <c r="F16" s="27">
        <f>COUNTIFS('Artifact Inventory'!$AC:$AC,"T09", 'Artifact Inventory'!$C:$C,"Workflow", 'Artifact Inventory'!$I:$I,"")</f>
        <v>3</v>
      </c>
      <c r="G16" s="27">
        <f>COUNTIFS('Artifact Inventory'!$AC:$AC,"T10", 'Artifact Inventory'!$C:$C,"Workflow", 'Artifact Inventory'!$I:$I,"")</f>
        <v>3</v>
      </c>
      <c r="H16" s="27">
        <f>COUNTIFS('Artifact Inventory'!$AC:$AC,"T11", 'Artifact Inventory'!$C:$C,"Workflow", 'Artifact Inventory'!$I:$I,"")</f>
        <v>1</v>
      </c>
      <c r="I16" s="27">
        <f>COUNTIFS('Artifact Inventory'!$AC:$AC,"T12", 'Artifact Inventory'!$C:$C,"Workflow", 'Artifact Inventory'!$I:$I,"")</f>
        <v>0</v>
      </c>
      <c r="J16" s="27">
        <f>COUNTIFS('Artifact Inventory'!$AC:$AC,"T13", 'Artifact Inventory'!$C:$C,"Workflow", 'Artifact Inventory'!$I:$I,"")</f>
        <v>3</v>
      </c>
      <c r="K16" s="27">
        <f>COUNTIFS('Artifact Inventory'!$AC:$AC,"T14", 'Artifact Inventory'!$C:$C,"Workflow", 'Artifact Inventory'!$I:$I,"")</f>
        <v>0</v>
      </c>
      <c r="L16" s="27">
        <f>COUNTIFS('Artifact Inventory'!$AC:$AC,"T15", 'Artifact Inventory'!$C:$C,"Workflow", 'Artifact Inventory'!$I:$I,"")</f>
        <v>0</v>
      </c>
      <c r="M16" s="27">
        <f>COUNTIFS('Artifact Inventory'!$AC:$AC,"T16", 'Artifact Inventory'!$C:$C,"Workflow", 'Artifact Inventory'!$I:$I,"")</f>
        <v>0</v>
      </c>
      <c r="N16" s="27">
        <f>COUNTIFS('Artifact Inventory'!$AC:$AC,"T17", 'Artifact Inventory'!$C:$C,"Workflow", 'Artifact Inventory'!$I:$I,"")</f>
        <v>3</v>
      </c>
      <c r="O16" s="27">
        <f>COUNTIFS('Artifact Inventory'!$AC:$AC,"T18", 'Artifact Inventory'!$C:$C,"Workflow", 'Artifact Inventory'!$I:$I,"")</f>
        <v>0</v>
      </c>
      <c r="P16" s="27">
        <f>COUNTIFS('Artifact Inventory'!$AC:$AC,"T19", 'Artifact Inventory'!$C:$C,"Workflow", 'Artifact Inventory'!$I:$I,"")</f>
        <v>2</v>
      </c>
      <c r="Q16" s="27">
        <f>COUNTIFS('Artifact Inventory'!$AC:$AC,"T20", 'Artifact Inventory'!$C:$C,"Workflow", 'Artifact Inventory'!$I:$I,"")</f>
        <v>3</v>
      </c>
      <c r="R16" s="27">
        <f>COUNTIFS('Artifact Inventory'!$AC:$AC,"T21", 'Artifact Inventory'!$C:$C,"Workflow", 'Artifact Inventory'!$I:$I,"")</f>
        <v>2</v>
      </c>
      <c r="S16" s="27">
        <f>COUNTIFS('Artifact Inventory'!$AC:$AC,"T22", 'Artifact Inventory'!$C:$C,"Workflow", 'Artifact Inventory'!$I:$I,"")</f>
        <v>3</v>
      </c>
      <c r="T16" s="27">
        <f>COUNTIFS('Artifact Inventory'!$AC:$AC,"T24", 'Artifact Inventory'!$C:$C,"Workflow", 'Artifact Inventory'!$I:$I,"")</f>
        <v>1</v>
      </c>
      <c r="U16" s="27">
        <f>COUNTIFS('Artifact Inventory'!$AC:$AC,"T25", 'Artifact Inventory'!$C:$C,"Workflow", 'Artifact Inventory'!$I:$I,"")</f>
        <v>0</v>
      </c>
      <c r="V16" s="32">
        <f>SUM(C16:U16)</f>
        <v>28</v>
      </c>
    </row>
    <row r="17" spans="2:22" x14ac:dyDescent="0.25">
      <c r="B17" s="26" t="s">
        <v>42</v>
      </c>
      <c r="C17" s="27">
        <f>COUNTIFS('Artifact Inventory'!$AC:$AC,"T06", 'Artifact Inventory'!$C:$C,"Report", 'Artifact Inventory'!$I:$I,"")</f>
        <v>1</v>
      </c>
      <c r="D17" s="27">
        <f>COUNTIFS('Artifact Inventory'!$AC:$AC,"T07", 'Artifact Inventory'!$C:$C,"Report", 'Artifact Inventory'!$I:$I,"")</f>
        <v>0</v>
      </c>
      <c r="E17" s="27">
        <f>COUNTIFS('Artifact Inventory'!$AC:$AC,"T08", 'Artifact Inventory'!$C:$C,"Report", 'Artifact Inventory'!$I:$I,"")</f>
        <v>0</v>
      </c>
      <c r="F17" s="27">
        <f>COUNTIFS('Artifact Inventory'!$AC:$AC,"T09", 'Artifact Inventory'!$C:$C,"Report", 'Artifact Inventory'!$I:$I,"")</f>
        <v>4</v>
      </c>
      <c r="G17" s="27">
        <f>COUNTIFS('Artifact Inventory'!$AC:$AC,"T10", 'Artifact Inventory'!$C:$C,"Report", 'Artifact Inventory'!$I:$I,"")</f>
        <v>1</v>
      </c>
      <c r="H17" s="27">
        <f>COUNTIFS('Artifact Inventory'!$AC:$AC,"T11", 'Artifact Inventory'!$C:$C,"Report", 'Artifact Inventory'!$I:$I,"")</f>
        <v>0</v>
      </c>
      <c r="I17" s="27">
        <f>COUNTIFS('Artifact Inventory'!$AC:$AC,"T12", 'Artifact Inventory'!$C:$C,"Report", 'Artifact Inventory'!$I:$I,"")</f>
        <v>0</v>
      </c>
      <c r="J17" s="27">
        <f>COUNTIFS('Artifact Inventory'!$AC:$AC,"T13", 'Artifact Inventory'!$C:$C,"Report", 'Artifact Inventory'!$I:$I,"")</f>
        <v>0</v>
      </c>
      <c r="K17" s="27">
        <f>COUNTIFS('Artifact Inventory'!$AC:$AC,"T14", 'Artifact Inventory'!$C:$C,"Report", 'Artifact Inventory'!$I:$I,"")</f>
        <v>1</v>
      </c>
      <c r="L17" s="27">
        <f>COUNTIFS('Artifact Inventory'!$AC:$AC,"T15", 'Artifact Inventory'!$C:$C,"Report", 'Artifact Inventory'!$I:$I,"")</f>
        <v>0</v>
      </c>
      <c r="M17" s="27">
        <f>COUNTIFS('Artifact Inventory'!$AC:$AC,"T16", 'Artifact Inventory'!$C:$C,"Report", 'Artifact Inventory'!$I:$I,"")</f>
        <v>2</v>
      </c>
      <c r="N17" s="27">
        <f>COUNTIFS('Artifact Inventory'!$AC:$AC,"T17", 'Artifact Inventory'!$C:$C,"Report", 'Artifact Inventory'!$I:$I,"")</f>
        <v>2</v>
      </c>
      <c r="O17" s="27">
        <f>COUNTIFS('Artifact Inventory'!$AC:$AC,"T18", 'Artifact Inventory'!$C:$C,"Report", 'Artifact Inventory'!$I:$I,"")</f>
        <v>1</v>
      </c>
      <c r="P17" s="27">
        <f>COUNTIFS('Artifact Inventory'!$AC:$AC,"T19", 'Artifact Inventory'!$C:$C,"Report", 'Artifact Inventory'!$I:$I,"")</f>
        <v>0</v>
      </c>
      <c r="Q17" s="27">
        <f>COUNTIFS('Artifact Inventory'!$AC:$AC,"T20", 'Artifact Inventory'!$C:$C,"Report", 'Artifact Inventory'!$I:$I,"")</f>
        <v>1</v>
      </c>
      <c r="R17" s="27">
        <f>COUNTIFS('Artifact Inventory'!$AC:$AC,"T21", 'Artifact Inventory'!$C:$C,"Report", 'Artifact Inventory'!$I:$I,"")</f>
        <v>0</v>
      </c>
      <c r="S17" s="27">
        <f>COUNTIFS('Artifact Inventory'!$AC:$AC,"T22", 'Artifact Inventory'!$C:$C,"Report", 'Artifact Inventory'!$I:$I,"")</f>
        <v>3</v>
      </c>
      <c r="T17" s="27">
        <f>COUNTIFS('Artifact Inventory'!$AC:$AC,"T24", 'Artifact Inventory'!$C:$C,"Report", 'Artifact Inventory'!$I:$I,"")</f>
        <v>9</v>
      </c>
      <c r="U17" s="27">
        <f>COUNTIFS('Artifact Inventory'!$AC:$AC,"T25", 'Artifact Inventory'!$C:$C,"Report", 'Artifact Inventory'!$I:$I,"")</f>
        <v>5</v>
      </c>
      <c r="V17" s="32">
        <f>SUM(C17:U17)</f>
        <v>30</v>
      </c>
    </row>
    <row r="18" spans="2:22" x14ac:dyDescent="0.25">
      <c r="B18" s="26" t="s">
        <v>43</v>
      </c>
      <c r="C18" s="27">
        <f>COUNTIFS('Artifact Inventory'!$AC:$AC,"T06", 'Artifact Inventory'!$C:$C,"Interface*", 'Artifact Inventory'!$I:$I,"")</f>
        <v>0</v>
      </c>
      <c r="D18" s="27">
        <f>COUNTIFS('Artifact Inventory'!$AC:$AC,"T07", 'Artifact Inventory'!$C:$C,"Interface*", 'Artifact Inventory'!$I:$I,"")</f>
        <v>2</v>
      </c>
      <c r="E18" s="27">
        <f>COUNTIFS('Artifact Inventory'!$AC:$AC,"T08", 'Artifact Inventory'!$C:$C,"Interface*", 'Artifact Inventory'!$I:$I,"")</f>
        <v>0</v>
      </c>
      <c r="F18" s="27">
        <f>COUNTIFS('Artifact Inventory'!$AC:$AC,"T09", 'Artifact Inventory'!$C:$C,"Interface*", 'Artifact Inventory'!$I:$I,"")</f>
        <v>0</v>
      </c>
      <c r="G18" s="27">
        <f>COUNTIFS('Artifact Inventory'!$AC:$AC,"T10", 'Artifact Inventory'!$C:$C,"Interface*", 'Artifact Inventory'!$I:$I,"")</f>
        <v>0</v>
      </c>
      <c r="H18" s="27">
        <f>COUNTIFS('Artifact Inventory'!$AC:$AC,"T11", 'Artifact Inventory'!$C:$C,"Interface*", 'Artifact Inventory'!$I:$I,"")</f>
        <v>2</v>
      </c>
      <c r="I18" s="27">
        <f>COUNTIFS('Artifact Inventory'!$AC:$AC,"T12", 'Artifact Inventory'!$C:$C,"Interface*", 'Artifact Inventory'!$I:$I,"")</f>
        <v>0</v>
      </c>
      <c r="J18" s="27">
        <f>COUNTIFS('Artifact Inventory'!$AC:$AC,"T13", 'Artifact Inventory'!$C:$C,"Interface*", 'Artifact Inventory'!$I:$I,"")</f>
        <v>0</v>
      </c>
      <c r="K18" s="27">
        <f>COUNTIFS('Artifact Inventory'!$AC:$AC,"T14", 'Artifact Inventory'!$C:$C,"Interface*", 'Artifact Inventory'!$I:$I,"")</f>
        <v>2</v>
      </c>
      <c r="L18" s="27">
        <f>COUNTIFS('Artifact Inventory'!$AC:$AC,"T15", 'Artifact Inventory'!$C:$C,"Interface*", 'Artifact Inventory'!$I:$I,"")</f>
        <v>0</v>
      </c>
      <c r="M18" s="27">
        <f>COUNTIFS('Artifact Inventory'!$AC:$AC,"T16", 'Artifact Inventory'!$C:$C,"Interface*", 'Artifact Inventory'!$I:$I,"")</f>
        <v>0</v>
      </c>
      <c r="N18" s="27">
        <f>COUNTIFS('Artifact Inventory'!$AC:$AC,"T17", 'Artifact Inventory'!$C:$C,"Interface*", 'Artifact Inventory'!$I:$I,"")</f>
        <v>0</v>
      </c>
      <c r="O18" s="27">
        <f>COUNTIFS('Artifact Inventory'!$AC:$AC,"T18", 'Artifact Inventory'!$C:$C,"Interface*", 'Artifact Inventory'!$I:$I,"")</f>
        <v>1</v>
      </c>
      <c r="P18" s="27">
        <f>COUNTIFS('Artifact Inventory'!$AC:$AC,"T19", 'Artifact Inventory'!$C:$C,"Interface*", 'Artifact Inventory'!$I:$I,"")</f>
        <v>0</v>
      </c>
      <c r="Q18" s="27">
        <f>COUNTIFS('Artifact Inventory'!$AC:$AC,"T20", 'Artifact Inventory'!$C:$C,"Interface*", 'Artifact Inventory'!$I:$I,"")</f>
        <v>0</v>
      </c>
      <c r="R18" s="27">
        <f>COUNTIFS('Artifact Inventory'!$AC:$AC,"T21", 'Artifact Inventory'!$C:$C,"Interface*", 'Artifact Inventory'!$I:$I,"")</f>
        <v>1</v>
      </c>
      <c r="S18" s="27">
        <f>COUNTIFS('Artifact Inventory'!$AC:$AC,"T22", 'Artifact Inventory'!$C:$C,"Interface*", 'Artifact Inventory'!$I:$I,"")</f>
        <v>1</v>
      </c>
      <c r="T18" s="27">
        <f>COUNTIFS('Artifact Inventory'!$AC:$AC,"T24", 'Artifact Inventory'!$C:$C,"Interface*", 'Artifact Inventory'!$I:$I,"")</f>
        <v>11</v>
      </c>
      <c r="U18" s="27">
        <f>COUNTIFS('Artifact Inventory'!$AC:$AC,"T25", 'Artifact Inventory'!$C:$C,"Interface*", 'Artifact Inventory'!$I:$I,"")</f>
        <v>2</v>
      </c>
      <c r="V18" s="32">
        <f>SUM(C18:U18)</f>
        <v>22</v>
      </c>
    </row>
    <row r="19" spans="2:22" x14ac:dyDescent="0.25">
      <c r="B19" s="26" t="s">
        <v>44</v>
      </c>
      <c r="C19" s="27">
        <f>COUNTIFS('Artifact Inventory'!$AC:$AC,"T06", 'Artifact Inventory'!$C:$C,"Document", 'Artifact Inventory'!$I:$I,"")</f>
        <v>0</v>
      </c>
      <c r="D19" s="27">
        <f>COUNTIFS('Artifact Inventory'!$AC:$AC,"T07", 'Artifact Inventory'!$C:$C,"Document", 'Artifact Inventory'!$I:$I,"")</f>
        <v>1</v>
      </c>
      <c r="E19" s="27">
        <f>COUNTIFS('Artifact Inventory'!$AC:$AC,"T08", 'Artifact Inventory'!$C:$C,"Document", 'Artifact Inventory'!$I:$I,"")</f>
        <v>1</v>
      </c>
      <c r="F19" s="27">
        <f>COUNTIFS('Artifact Inventory'!$AC:$AC,"T09", 'Artifact Inventory'!$C:$C,"Document", 'Artifact Inventory'!$I:$I,"")</f>
        <v>3</v>
      </c>
      <c r="G19" s="27">
        <f>COUNTIFS('Artifact Inventory'!$AC:$AC,"T10", 'Artifact Inventory'!$C:$C,"Document", 'Artifact Inventory'!$I:$I,"")</f>
        <v>16</v>
      </c>
      <c r="H19" s="27">
        <f>COUNTIFS('Artifact Inventory'!$AC:$AC,"T11", 'Artifact Inventory'!$C:$C,"Document", 'Artifact Inventory'!$I:$I,"")</f>
        <v>22</v>
      </c>
      <c r="I19" s="27">
        <f>COUNTIFS('Artifact Inventory'!$AC:$AC,"T12", 'Artifact Inventory'!$C:$C,"Document", 'Artifact Inventory'!$I:$I,"")</f>
        <v>11</v>
      </c>
      <c r="J19" s="27">
        <f>COUNTIFS('Artifact Inventory'!$AC:$AC,"T13", 'Artifact Inventory'!$C:$C,"Document", 'Artifact Inventory'!$I:$I,"")</f>
        <v>9</v>
      </c>
      <c r="K19" s="27">
        <f>COUNTIFS('Artifact Inventory'!$AC:$AC,"T14", 'Artifact Inventory'!$C:$C,"Document", 'Artifact Inventory'!$I:$I,"")</f>
        <v>14</v>
      </c>
      <c r="L19" s="27">
        <f>COUNTIFS('Artifact Inventory'!$AC:$AC,"T15", 'Artifact Inventory'!$C:$C,"Document", 'Artifact Inventory'!$I:$I,"")</f>
        <v>8</v>
      </c>
      <c r="M19" s="27">
        <f>COUNTIFS('Artifact Inventory'!$AC:$AC,"T16", 'Artifact Inventory'!$C:$C,"Document", 'Artifact Inventory'!$I:$I,"")</f>
        <v>4</v>
      </c>
      <c r="N19" s="27">
        <f>COUNTIFS('Artifact Inventory'!$AC:$AC,"T17", 'Artifact Inventory'!$C:$C,"Document", 'Artifact Inventory'!$I:$I,"")</f>
        <v>4</v>
      </c>
      <c r="O19" s="27">
        <f>COUNTIFS('Artifact Inventory'!$AC:$AC,"T18", 'Artifact Inventory'!$C:$C,"Document", 'Artifact Inventory'!$I:$I,"")</f>
        <v>5</v>
      </c>
      <c r="P19" s="27">
        <f>COUNTIFS('Artifact Inventory'!$AC:$AC,"T19", 'Artifact Inventory'!$C:$C,"Document", 'Artifact Inventory'!$I:$I,"")</f>
        <v>6</v>
      </c>
      <c r="Q19" s="27">
        <f>COUNTIFS('Artifact Inventory'!$AC:$AC,"T20", 'Artifact Inventory'!$C:$C,"Document", 'Artifact Inventory'!$I:$I,"")</f>
        <v>4</v>
      </c>
      <c r="R19" s="27">
        <f>COUNTIFS('Artifact Inventory'!$AC:$AC,"T21", 'Artifact Inventory'!$C:$C,"Document", 'Artifact Inventory'!$I:$I,"")</f>
        <v>3</v>
      </c>
      <c r="S19" s="27">
        <f>COUNTIFS('Artifact Inventory'!$AC:$AC,"T22", 'Artifact Inventory'!$C:$C,"Document", 'Artifact Inventory'!$I:$I,"")</f>
        <v>5</v>
      </c>
      <c r="T19" s="27">
        <f>COUNTIFS('Artifact Inventory'!$AC:$AC,"T24", 'Artifact Inventory'!$C:$C,"Document", 'Artifact Inventory'!$I:$I,"")</f>
        <v>4</v>
      </c>
      <c r="U19" s="27">
        <f>COUNTIFS('Artifact Inventory'!$AC:$AC,"T25", 'Artifact Inventory'!$C:$C,"Document", 'Artifact Inventory'!$I:$I,"")</f>
        <v>2</v>
      </c>
      <c r="V19" s="32">
        <f>SUM(C19:U19)</f>
        <v>122</v>
      </c>
    </row>
    <row r="20" spans="2:22" x14ac:dyDescent="0.25">
      <c r="B20" s="29" t="s">
        <v>45</v>
      </c>
      <c r="C20" s="28">
        <f>SUM(C16:C19)</f>
        <v>2</v>
      </c>
      <c r="D20" s="28">
        <f>SUM(D16:D19)</f>
        <v>4</v>
      </c>
      <c r="E20" s="28">
        <f>SUM(E16:E19)</f>
        <v>3</v>
      </c>
      <c r="F20" s="28">
        <f>SUM(F16:F19)</f>
        <v>10</v>
      </c>
      <c r="G20" s="28">
        <f t="shared" ref="G20:N20" si="1">SUM(G16:G19)</f>
        <v>20</v>
      </c>
      <c r="H20" s="28">
        <f t="shared" si="1"/>
        <v>25</v>
      </c>
      <c r="I20" s="28">
        <f t="shared" si="1"/>
        <v>11</v>
      </c>
      <c r="J20" s="28">
        <f t="shared" si="1"/>
        <v>12</v>
      </c>
      <c r="K20" s="28">
        <f t="shared" si="1"/>
        <v>17</v>
      </c>
      <c r="L20" s="28">
        <f t="shared" si="1"/>
        <v>8</v>
      </c>
      <c r="M20" s="28">
        <f t="shared" si="1"/>
        <v>6</v>
      </c>
      <c r="N20" s="28">
        <f t="shared" si="1"/>
        <v>9</v>
      </c>
      <c r="O20" s="28">
        <f>SUM(O16:O19)</f>
        <v>7</v>
      </c>
      <c r="P20" s="28">
        <f t="shared" ref="P20:U20" si="2">SUM(P16:P19)</f>
        <v>8</v>
      </c>
      <c r="Q20" s="28">
        <f t="shared" si="2"/>
        <v>8</v>
      </c>
      <c r="R20" s="28">
        <f t="shared" si="2"/>
        <v>6</v>
      </c>
      <c r="S20" s="28">
        <f t="shared" si="2"/>
        <v>12</v>
      </c>
      <c r="T20" s="28">
        <f t="shared" si="2"/>
        <v>25</v>
      </c>
      <c r="U20" s="28">
        <f t="shared" si="2"/>
        <v>9</v>
      </c>
      <c r="V20" s="28">
        <f>SUM(V16:V19)</f>
        <v>202</v>
      </c>
    </row>
    <row r="24" spans="2:22" ht="30" x14ac:dyDescent="0.25">
      <c r="B24" s="33" t="s">
        <v>66</v>
      </c>
      <c r="C24" s="34" t="s">
        <v>67</v>
      </c>
      <c r="D24" s="34" t="s">
        <v>68</v>
      </c>
      <c r="E24" s="34" t="s">
        <v>69</v>
      </c>
      <c r="F24" s="34" t="s">
        <v>70</v>
      </c>
    </row>
    <row r="25" spans="2:22" x14ac:dyDescent="0.25">
      <c r="B25" s="26" t="s">
        <v>71</v>
      </c>
      <c r="C25" s="27">
        <f>COUNTIFS('Artifact Inventory'!$AG:$AG,"In spec", 'Artifact Inventory'!$C:$C,"Document")</f>
        <v>1</v>
      </c>
      <c r="D25" s="27">
        <f>COUNTIFS('Artifact Inventory'!$AG:$AG,"Pending Approval", 'Artifact Inventory'!$C:$C,"Document")</f>
        <v>3</v>
      </c>
      <c r="E25" s="27">
        <f>COUNTIFS('Artifact Inventory'!$AG:$AG,"Approved", 'Artifact Inventory'!$C:$C,"Document")</f>
        <v>130</v>
      </c>
      <c r="F25" s="27">
        <f>COUNTIFS('Artifact Inventory'!$AN:$AN,"V*", 'Artifact Inventory'!$C:$C,"Document")</f>
        <v>125</v>
      </c>
    </row>
    <row r="26" spans="2:22" x14ac:dyDescent="0.25">
      <c r="B26" s="26" t="s">
        <v>72</v>
      </c>
      <c r="C26" s="27">
        <f>COUNTIFS('Artifact Inventory'!$AG:$AG,"In spec", 'Artifact Inventory'!$C:$C,"Interface*")</f>
        <v>2</v>
      </c>
      <c r="D26" s="27">
        <f>COUNTIFS('Artifact Inventory'!$AG:$AG,"Pending Approval", 'Artifact Inventory'!$C:$C,"Interface*")</f>
        <v>0</v>
      </c>
      <c r="E26" s="27">
        <f>COUNTIFS('Artifact Inventory'!$AG:$AG,"Approved", 'Artifact Inventory'!$C:$C,"Interface*")</f>
        <v>21</v>
      </c>
      <c r="F26" s="27">
        <f>COUNTIFS('Artifact Inventory'!$AN:$AN,"V*", 'Artifact Inventory'!$C:$C,"Interface*")</f>
        <v>23</v>
      </c>
    </row>
    <row r="27" spans="2:22" x14ac:dyDescent="0.25">
      <c r="B27" s="26" t="s">
        <v>73</v>
      </c>
      <c r="C27" s="27">
        <f>COUNTIFS('Artifact Inventory'!$AG:$AG,"In spec", 'Artifact Inventory'!$C:$C,"Workflow")</f>
        <v>1</v>
      </c>
      <c r="D27" s="27">
        <f>COUNTIFS('Artifact Inventory'!$AG:$AG,"Pending Approval", 'Artifact Inventory'!$C:$C,"Workflow")</f>
        <v>2</v>
      </c>
      <c r="E27" s="27">
        <f>COUNTIFS('Artifact Inventory'!$AG:$AG,"Approved", 'Artifact Inventory'!$C:$C,"Workflow")</f>
        <v>22</v>
      </c>
      <c r="F27" s="27">
        <f>COUNTIFS('Artifact Inventory'!$AN:$AN,"V*", 'Artifact Inventory'!$C:$C,"Workflow")</f>
        <v>27</v>
      </c>
    </row>
    <row r="28" spans="2:22" x14ac:dyDescent="0.25">
      <c r="B28" s="26" t="s">
        <v>74</v>
      </c>
      <c r="C28" s="27">
        <f>COUNTIFS('Artifact Inventory'!$AG:$AG,"In spec", 'Artifact Inventory'!$C:$C,"Report")</f>
        <v>13</v>
      </c>
      <c r="D28" s="27">
        <f>COUNTIFS('Artifact Inventory'!$AG:$AG,"Pending Approval", 'Artifact Inventory'!$C:$C,"Report")</f>
        <v>0</v>
      </c>
      <c r="E28" s="27">
        <f>COUNTIFS('Artifact Inventory'!$AG:$AG,"Approved", 'Artifact Inventory'!$C:$C,"Report")</f>
        <v>39</v>
      </c>
      <c r="F28" s="27">
        <f>COUNTIFS('Artifact Inventory'!$AN:$AN,"V*", 'Artifact Inventory'!$C:$C,"Report")</f>
        <v>30</v>
      </c>
    </row>
    <row r="29" spans="2:22" x14ac:dyDescent="0.25">
      <c r="B29" s="35" t="s">
        <v>40</v>
      </c>
      <c r="C29" s="27">
        <f>SUM(C25:C28)</f>
        <v>17</v>
      </c>
      <c r="D29" s="27">
        <f>SUM(D25:D28)</f>
        <v>5</v>
      </c>
      <c r="E29" s="27">
        <f>SUM(E25:E28)</f>
        <v>212</v>
      </c>
      <c r="F29" s="27">
        <f>SUM(F25:F28)</f>
        <v>205</v>
      </c>
    </row>
  </sheetData>
  <mergeCells count="2">
    <mergeCell ref="B14:B15"/>
    <mergeCell ref="V14:V15"/>
  </mergeCells>
  <conditionalFormatting sqref="C16:C19">
    <cfRule type="dataBar" priority="20">
      <dataBar>
        <cfvo type="min"/>
        <cfvo type="max"/>
        <color rgb="FF638EC6"/>
      </dataBar>
      <extLst>
        <ext xmlns:x14="http://schemas.microsoft.com/office/spreadsheetml/2009/9/main" uri="{B025F937-C7B1-47D3-B67F-A62EFF666E3E}">
          <x14:id>{7E89C99A-DDD5-49B6-A53D-6D7CB026150A}</x14:id>
        </ext>
      </extLst>
    </cfRule>
  </conditionalFormatting>
  <conditionalFormatting sqref="C6:U10">
    <cfRule type="dataBar" priority="23">
      <dataBar>
        <cfvo type="min"/>
        <cfvo type="max"/>
        <color rgb="FF638EC6"/>
      </dataBar>
      <extLst>
        <ext xmlns:x14="http://schemas.microsoft.com/office/spreadsheetml/2009/9/main" uri="{B025F937-C7B1-47D3-B67F-A62EFF666E3E}">
          <x14:id>{4CD9C4ED-D802-483E-AB3C-F40904F36308}</x14:id>
        </ext>
      </extLst>
    </cfRule>
  </conditionalFormatting>
  <conditionalFormatting sqref="C20:U20">
    <cfRule type="dataBar" priority="34">
      <dataBar>
        <cfvo type="min"/>
        <cfvo type="max"/>
        <color rgb="FFFFB628"/>
      </dataBar>
      <extLst>
        <ext xmlns:x14="http://schemas.microsoft.com/office/spreadsheetml/2009/9/main" uri="{B025F937-C7B1-47D3-B67F-A62EFF666E3E}">
          <x14:id>{2C738373-EADA-4387-9BC1-D749E664468B}</x14:id>
        </ext>
      </extLst>
    </cfRule>
  </conditionalFormatting>
  <conditionalFormatting sqref="D16:D19">
    <cfRule type="dataBar" priority="19">
      <dataBar>
        <cfvo type="min"/>
        <cfvo type="max"/>
        <color rgb="FF638EC6"/>
      </dataBar>
      <extLst>
        <ext xmlns:x14="http://schemas.microsoft.com/office/spreadsheetml/2009/9/main" uri="{B025F937-C7B1-47D3-B67F-A62EFF666E3E}">
          <x14:id>{9F7E47E4-C929-4A29-9D96-418C8A3EC045}</x14:id>
        </ext>
      </extLst>
    </cfRule>
  </conditionalFormatting>
  <conditionalFormatting sqref="E16:E19">
    <cfRule type="dataBar" priority="18">
      <dataBar>
        <cfvo type="min"/>
        <cfvo type="max"/>
        <color rgb="FF638EC6"/>
      </dataBar>
      <extLst>
        <ext xmlns:x14="http://schemas.microsoft.com/office/spreadsheetml/2009/9/main" uri="{B025F937-C7B1-47D3-B67F-A62EFF666E3E}">
          <x14:id>{D9B33D4A-F485-4020-9B82-0F102698D159}</x14:id>
        </ext>
      </extLst>
    </cfRule>
  </conditionalFormatting>
  <conditionalFormatting sqref="F16:F19">
    <cfRule type="dataBar" priority="2">
      <dataBar>
        <cfvo type="min"/>
        <cfvo type="max"/>
        <color rgb="FF638EC6"/>
      </dataBar>
      <extLst>
        <ext xmlns:x14="http://schemas.microsoft.com/office/spreadsheetml/2009/9/main" uri="{B025F937-C7B1-47D3-B67F-A62EFF666E3E}">
          <x14:id>{74627CEE-943A-4C39-99E2-312913B20C59}</x14:id>
        </ext>
      </extLst>
    </cfRule>
  </conditionalFormatting>
  <conditionalFormatting sqref="G16:G19">
    <cfRule type="dataBar" priority="17">
      <dataBar>
        <cfvo type="min"/>
        <cfvo type="max"/>
        <color rgb="FF638EC6"/>
      </dataBar>
      <extLst>
        <ext xmlns:x14="http://schemas.microsoft.com/office/spreadsheetml/2009/9/main" uri="{B025F937-C7B1-47D3-B67F-A62EFF666E3E}">
          <x14:id>{1C7A1118-1094-4C09-83B3-4C764F0796FA}</x14:id>
        </ext>
      </extLst>
    </cfRule>
  </conditionalFormatting>
  <conditionalFormatting sqref="H16:H19">
    <cfRule type="dataBar" priority="16">
      <dataBar>
        <cfvo type="min"/>
        <cfvo type="max"/>
        <color rgb="FF638EC6"/>
      </dataBar>
      <extLst>
        <ext xmlns:x14="http://schemas.microsoft.com/office/spreadsheetml/2009/9/main" uri="{B025F937-C7B1-47D3-B67F-A62EFF666E3E}">
          <x14:id>{BDF84A25-7178-48DC-8F49-E140BCE14221}</x14:id>
        </ext>
      </extLst>
    </cfRule>
  </conditionalFormatting>
  <conditionalFormatting sqref="I16:I19">
    <cfRule type="dataBar" priority="15">
      <dataBar>
        <cfvo type="min"/>
        <cfvo type="max"/>
        <color rgb="FF638EC6"/>
      </dataBar>
      <extLst>
        <ext xmlns:x14="http://schemas.microsoft.com/office/spreadsheetml/2009/9/main" uri="{B025F937-C7B1-47D3-B67F-A62EFF666E3E}">
          <x14:id>{35F144EA-7FDE-4C62-973B-67730215FCEB}</x14:id>
        </ext>
      </extLst>
    </cfRule>
  </conditionalFormatting>
  <conditionalFormatting sqref="J16:J19">
    <cfRule type="dataBar" priority="14">
      <dataBar>
        <cfvo type="min"/>
        <cfvo type="max"/>
        <color rgb="FF638EC6"/>
      </dataBar>
      <extLst>
        <ext xmlns:x14="http://schemas.microsoft.com/office/spreadsheetml/2009/9/main" uri="{B025F937-C7B1-47D3-B67F-A62EFF666E3E}">
          <x14:id>{4C5C5EF3-17F6-45CE-9E2E-E2893C39032D}</x14:id>
        </ext>
      </extLst>
    </cfRule>
  </conditionalFormatting>
  <conditionalFormatting sqref="K16:K19">
    <cfRule type="dataBar" priority="13">
      <dataBar>
        <cfvo type="min"/>
        <cfvo type="max"/>
        <color rgb="FF638EC6"/>
      </dataBar>
      <extLst>
        <ext xmlns:x14="http://schemas.microsoft.com/office/spreadsheetml/2009/9/main" uri="{B025F937-C7B1-47D3-B67F-A62EFF666E3E}">
          <x14:id>{22AEC7D6-C390-4A89-8622-98BF3019138C}</x14:id>
        </ext>
      </extLst>
    </cfRule>
  </conditionalFormatting>
  <conditionalFormatting sqref="L16:L19">
    <cfRule type="dataBar" priority="12">
      <dataBar>
        <cfvo type="min"/>
        <cfvo type="max"/>
        <color rgb="FF638EC6"/>
      </dataBar>
      <extLst>
        <ext xmlns:x14="http://schemas.microsoft.com/office/spreadsheetml/2009/9/main" uri="{B025F937-C7B1-47D3-B67F-A62EFF666E3E}">
          <x14:id>{44B8203A-3E15-42A4-BFF1-421B7F941E1F}</x14:id>
        </ext>
      </extLst>
    </cfRule>
  </conditionalFormatting>
  <conditionalFormatting sqref="M16:M19">
    <cfRule type="dataBar" priority="11">
      <dataBar>
        <cfvo type="min"/>
        <cfvo type="max"/>
        <color rgb="FF638EC6"/>
      </dataBar>
      <extLst>
        <ext xmlns:x14="http://schemas.microsoft.com/office/spreadsheetml/2009/9/main" uri="{B025F937-C7B1-47D3-B67F-A62EFF666E3E}">
          <x14:id>{1A7F7AC6-3764-4B50-A533-E57C9AF51B28}</x14:id>
        </ext>
      </extLst>
    </cfRule>
  </conditionalFormatting>
  <conditionalFormatting sqref="N16:N19">
    <cfRule type="dataBar" priority="10">
      <dataBar>
        <cfvo type="min"/>
        <cfvo type="max"/>
        <color rgb="FF638EC6"/>
      </dataBar>
      <extLst>
        <ext xmlns:x14="http://schemas.microsoft.com/office/spreadsheetml/2009/9/main" uri="{B025F937-C7B1-47D3-B67F-A62EFF666E3E}">
          <x14:id>{2E4937D7-8F92-4D07-92E9-A91FA7C38631}</x14:id>
        </ext>
      </extLst>
    </cfRule>
  </conditionalFormatting>
  <conditionalFormatting sqref="O16:O19">
    <cfRule type="dataBar" priority="1">
      <dataBar>
        <cfvo type="min"/>
        <cfvo type="max"/>
        <color rgb="FF638EC6"/>
      </dataBar>
      <extLst>
        <ext xmlns:x14="http://schemas.microsoft.com/office/spreadsheetml/2009/9/main" uri="{B025F937-C7B1-47D3-B67F-A62EFF666E3E}">
          <x14:id>{DE3D3B2C-F226-456F-8499-7851850219EA}</x14:id>
        </ext>
      </extLst>
    </cfRule>
  </conditionalFormatting>
  <conditionalFormatting sqref="P16:P19">
    <cfRule type="dataBar" priority="9">
      <dataBar>
        <cfvo type="min"/>
        <cfvo type="max"/>
        <color rgb="FF638EC6"/>
      </dataBar>
      <extLst>
        <ext xmlns:x14="http://schemas.microsoft.com/office/spreadsheetml/2009/9/main" uri="{B025F937-C7B1-47D3-B67F-A62EFF666E3E}">
          <x14:id>{6EE2E1A4-8D4B-44DA-B6AD-514D7EAC82E2}</x14:id>
        </ext>
      </extLst>
    </cfRule>
  </conditionalFormatting>
  <conditionalFormatting sqref="Q16:Q19">
    <cfRule type="dataBar" priority="8">
      <dataBar>
        <cfvo type="min"/>
        <cfvo type="max"/>
        <color rgb="FF638EC6"/>
      </dataBar>
      <extLst>
        <ext xmlns:x14="http://schemas.microsoft.com/office/spreadsheetml/2009/9/main" uri="{B025F937-C7B1-47D3-B67F-A62EFF666E3E}">
          <x14:id>{8F3474F5-FFEF-4D1D-A327-01375464F711}</x14:id>
        </ext>
      </extLst>
    </cfRule>
  </conditionalFormatting>
  <conditionalFormatting sqref="R16:R19">
    <cfRule type="dataBar" priority="7">
      <dataBar>
        <cfvo type="min"/>
        <cfvo type="max"/>
        <color rgb="FF638EC6"/>
      </dataBar>
      <extLst>
        <ext xmlns:x14="http://schemas.microsoft.com/office/spreadsheetml/2009/9/main" uri="{B025F937-C7B1-47D3-B67F-A62EFF666E3E}">
          <x14:id>{5ABFAF05-A559-40E0-AD89-AE68F8B95FAF}</x14:id>
        </ext>
      </extLst>
    </cfRule>
  </conditionalFormatting>
  <conditionalFormatting sqref="S16:S19">
    <cfRule type="dataBar" priority="6">
      <dataBar>
        <cfvo type="min"/>
        <cfvo type="max"/>
        <color rgb="FF638EC6"/>
      </dataBar>
      <extLst>
        <ext xmlns:x14="http://schemas.microsoft.com/office/spreadsheetml/2009/9/main" uri="{B025F937-C7B1-47D3-B67F-A62EFF666E3E}">
          <x14:id>{279FEE0E-67D9-415B-9D01-CBF3A0CFF163}</x14:id>
        </ext>
      </extLst>
    </cfRule>
  </conditionalFormatting>
  <conditionalFormatting sqref="T16:T19">
    <cfRule type="dataBar" priority="5">
      <dataBar>
        <cfvo type="min"/>
        <cfvo type="max"/>
        <color rgb="FF638EC6"/>
      </dataBar>
      <extLst>
        <ext xmlns:x14="http://schemas.microsoft.com/office/spreadsheetml/2009/9/main" uri="{B025F937-C7B1-47D3-B67F-A62EFF666E3E}">
          <x14:id>{87907298-2737-42B2-8680-749648B5672C}</x14:id>
        </ext>
      </extLst>
    </cfRule>
  </conditionalFormatting>
  <conditionalFormatting sqref="U16:U19">
    <cfRule type="dataBar" priority="32">
      <dataBar>
        <cfvo type="min"/>
        <cfvo type="max"/>
        <color rgb="FF638EC6"/>
      </dataBar>
      <extLst>
        <ext xmlns:x14="http://schemas.microsoft.com/office/spreadsheetml/2009/9/main" uri="{B025F937-C7B1-47D3-B67F-A62EFF666E3E}">
          <x14:id>{12FA700F-1B02-4EF6-B740-FD3888679B06}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E89C99A-DDD5-49B6-A53D-6D7CB026150A}">
            <x14:dataBar minLength="0" maxLength="100" border="1" negativeBarBorderColorSameAsPositive="0">
              <x14:cfvo type="autoMin"/>
              <x14:cfvo type="autoMax"/>
              <x14:borderColor rgb="FF638EC6"/>
              <x14:negativeFillColor rgb="FFFF0000"/>
              <x14:negativeBorderColor rgb="FFFF0000"/>
              <x14:axisColor rgb="FF000000"/>
            </x14:dataBar>
          </x14:cfRule>
          <xm:sqref>C16:C19</xm:sqref>
        </x14:conditionalFormatting>
        <x14:conditionalFormatting xmlns:xm="http://schemas.microsoft.com/office/excel/2006/main">
          <x14:cfRule type="dataBar" id="{4CD9C4ED-D802-483E-AB3C-F40904F36308}">
            <x14:dataBar minLength="0" maxLength="100" border="1" negativeBarBorderColorSameAsPositive="0">
              <x14:cfvo type="autoMin"/>
              <x14:cfvo type="autoMax"/>
              <x14:borderColor rgb="FF638EC6"/>
              <x14:negativeFillColor rgb="FFFF0000"/>
              <x14:negativeBorderColor rgb="FFFF0000"/>
              <x14:axisColor rgb="FF000000"/>
            </x14:dataBar>
          </x14:cfRule>
          <xm:sqref>C6:U10</xm:sqref>
        </x14:conditionalFormatting>
        <x14:conditionalFormatting xmlns:xm="http://schemas.microsoft.com/office/excel/2006/main">
          <x14:cfRule type="dataBar" id="{2C738373-EADA-4387-9BC1-D749E664468B}">
            <x14:dataBar minLength="0" maxLength="100" gradient="0">
              <x14:cfvo type="autoMin"/>
              <x14:cfvo type="autoMax"/>
              <x14:negativeFillColor rgb="FFFF0000"/>
              <x14:axisColor rgb="FF000000"/>
            </x14:dataBar>
          </x14:cfRule>
          <xm:sqref>C20:U20</xm:sqref>
        </x14:conditionalFormatting>
        <x14:conditionalFormatting xmlns:xm="http://schemas.microsoft.com/office/excel/2006/main">
          <x14:cfRule type="dataBar" id="{9F7E47E4-C929-4A29-9D96-418C8A3EC045}">
            <x14:dataBar minLength="0" maxLength="100" border="1" negativeBarBorderColorSameAsPositive="0">
              <x14:cfvo type="autoMin"/>
              <x14:cfvo type="autoMax"/>
              <x14:borderColor rgb="FF638EC6"/>
              <x14:negativeFillColor rgb="FFFF0000"/>
              <x14:negativeBorderColor rgb="FFFF0000"/>
              <x14:axisColor rgb="FF000000"/>
            </x14:dataBar>
          </x14:cfRule>
          <xm:sqref>D16:D19</xm:sqref>
        </x14:conditionalFormatting>
        <x14:conditionalFormatting xmlns:xm="http://schemas.microsoft.com/office/excel/2006/main">
          <x14:cfRule type="dataBar" id="{D9B33D4A-F485-4020-9B82-0F102698D159}">
            <x14:dataBar minLength="0" maxLength="100" border="1" negativeBarBorderColorSameAsPositive="0">
              <x14:cfvo type="autoMin"/>
              <x14:cfvo type="autoMax"/>
              <x14:borderColor rgb="FF638EC6"/>
              <x14:negativeFillColor rgb="FFFF0000"/>
              <x14:negativeBorderColor rgb="FFFF0000"/>
              <x14:axisColor rgb="FF000000"/>
            </x14:dataBar>
          </x14:cfRule>
          <xm:sqref>E16:E19</xm:sqref>
        </x14:conditionalFormatting>
        <x14:conditionalFormatting xmlns:xm="http://schemas.microsoft.com/office/excel/2006/main">
          <x14:cfRule type="dataBar" id="{74627CEE-943A-4C39-99E2-312913B20C59}">
            <x14:dataBar minLength="0" maxLength="100" border="1" negativeBarBorderColorSameAsPositive="0">
              <x14:cfvo type="autoMin"/>
              <x14:cfvo type="autoMax"/>
              <x14:borderColor rgb="FF638EC6"/>
              <x14:negativeFillColor rgb="FFFF0000"/>
              <x14:negativeBorderColor rgb="FFFF0000"/>
              <x14:axisColor rgb="FF000000"/>
            </x14:dataBar>
          </x14:cfRule>
          <xm:sqref>F16:F19</xm:sqref>
        </x14:conditionalFormatting>
        <x14:conditionalFormatting xmlns:xm="http://schemas.microsoft.com/office/excel/2006/main">
          <x14:cfRule type="dataBar" id="{1C7A1118-1094-4C09-83B3-4C764F0796FA}">
            <x14:dataBar minLength="0" maxLength="100" border="1" negativeBarBorderColorSameAsPositive="0">
              <x14:cfvo type="autoMin"/>
              <x14:cfvo type="autoMax"/>
              <x14:borderColor rgb="FF638EC6"/>
              <x14:negativeFillColor rgb="FFFF0000"/>
              <x14:negativeBorderColor rgb="FFFF0000"/>
              <x14:axisColor rgb="FF000000"/>
            </x14:dataBar>
          </x14:cfRule>
          <xm:sqref>G16:G19</xm:sqref>
        </x14:conditionalFormatting>
        <x14:conditionalFormatting xmlns:xm="http://schemas.microsoft.com/office/excel/2006/main">
          <x14:cfRule type="dataBar" id="{BDF84A25-7178-48DC-8F49-E140BCE14221}">
            <x14:dataBar minLength="0" maxLength="100" border="1" negativeBarBorderColorSameAsPositive="0">
              <x14:cfvo type="autoMin"/>
              <x14:cfvo type="autoMax"/>
              <x14:borderColor rgb="FF638EC6"/>
              <x14:negativeFillColor rgb="FFFF0000"/>
              <x14:negativeBorderColor rgb="FFFF0000"/>
              <x14:axisColor rgb="FF000000"/>
            </x14:dataBar>
          </x14:cfRule>
          <xm:sqref>H16:H19</xm:sqref>
        </x14:conditionalFormatting>
        <x14:conditionalFormatting xmlns:xm="http://schemas.microsoft.com/office/excel/2006/main">
          <x14:cfRule type="dataBar" id="{35F144EA-7FDE-4C62-973B-67730215FCEB}">
            <x14:dataBar minLength="0" maxLength="100" border="1" negativeBarBorderColorSameAsPositive="0">
              <x14:cfvo type="autoMin"/>
              <x14:cfvo type="autoMax"/>
              <x14:borderColor rgb="FF638EC6"/>
              <x14:negativeFillColor rgb="FFFF0000"/>
              <x14:negativeBorderColor rgb="FFFF0000"/>
              <x14:axisColor rgb="FF000000"/>
            </x14:dataBar>
          </x14:cfRule>
          <xm:sqref>I16:I19</xm:sqref>
        </x14:conditionalFormatting>
        <x14:conditionalFormatting xmlns:xm="http://schemas.microsoft.com/office/excel/2006/main">
          <x14:cfRule type="dataBar" id="{4C5C5EF3-17F6-45CE-9E2E-E2893C39032D}">
            <x14:dataBar minLength="0" maxLength="100" border="1" negativeBarBorderColorSameAsPositive="0">
              <x14:cfvo type="autoMin"/>
              <x14:cfvo type="autoMax"/>
              <x14:borderColor rgb="FF638EC6"/>
              <x14:negativeFillColor rgb="FFFF0000"/>
              <x14:negativeBorderColor rgb="FFFF0000"/>
              <x14:axisColor rgb="FF000000"/>
            </x14:dataBar>
          </x14:cfRule>
          <xm:sqref>J16:J19</xm:sqref>
        </x14:conditionalFormatting>
        <x14:conditionalFormatting xmlns:xm="http://schemas.microsoft.com/office/excel/2006/main">
          <x14:cfRule type="dataBar" id="{22AEC7D6-C390-4A89-8622-98BF3019138C}">
            <x14:dataBar minLength="0" maxLength="100" border="1" negativeBarBorderColorSameAsPositive="0">
              <x14:cfvo type="autoMin"/>
              <x14:cfvo type="autoMax"/>
              <x14:borderColor rgb="FF638EC6"/>
              <x14:negativeFillColor rgb="FFFF0000"/>
              <x14:negativeBorderColor rgb="FFFF0000"/>
              <x14:axisColor rgb="FF000000"/>
            </x14:dataBar>
          </x14:cfRule>
          <xm:sqref>K16:K19</xm:sqref>
        </x14:conditionalFormatting>
        <x14:conditionalFormatting xmlns:xm="http://schemas.microsoft.com/office/excel/2006/main">
          <x14:cfRule type="dataBar" id="{44B8203A-3E15-42A4-BFF1-421B7F941E1F}">
            <x14:dataBar minLength="0" maxLength="100" border="1" negativeBarBorderColorSameAsPositive="0">
              <x14:cfvo type="autoMin"/>
              <x14:cfvo type="autoMax"/>
              <x14:borderColor rgb="FF638EC6"/>
              <x14:negativeFillColor rgb="FFFF0000"/>
              <x14:negativeBorderColor rgb="FFFF0000"/>
              <x14:axisColor rgb="FF000000"/>
            </x14:dataBar>
          </x14:cfRule>
          <xm:sqref>L16:L19</xm:sqref>
        </x14:conditionalFormatting>
        <x14:conditionalFormatting xmlns:xm="http://schemas.microsoft.com/office/excel/2006/main">
          <x14:cfRule type="dataBar" id="{1A7F7AC6-3764-4B50-A533-E57C9AF51B28}">
            <x14:dataBar minLength="0" maxLength="100" border="1" negativeBarBorderColorSameAsPositive="0">
              <x14:cfvo type="autoMin"/>
              <x14:cfvo type="autoMax"/>
              <x14:borderColor rgb="FF638EC6"/>
              <x14:negativeFillColor rgb="FFFF0000"/>
              <x14:negativeBorderColor rgb="FFFF0000"/>
              <x14:axisColor rgb="FF000000"/>
            </x14:dataBar>
          </x14:cfRule>
          <xm:sqref>M16:M19</xm:sqref>
        </x14:conditionalFormatting>
        <x14:conditionalFormatting xmlns:xm="http://schemas.microsoft.com/office/excel/2006/main">
          <x14:cfRule type="dataBar" id="{2E4937D7-8F92-4D07-92E9-A91FA7C38631}">
            <x14:dataBar minLength="0" maxLength="100" border="1" negativeBarBorderColorSameAsPositive="0">
              <x14:cfvo type="autoMin"/>
              <x14:cfvo type="autoMax"/>
              <x14:borderColor rgb="FF638EC6"/>
              <x14:negativeFillColor rgb="FFFF0000"/>
              <x14:negativeBorderColor rgb="FFFF0000"/>
              <x14:axisColor rgb="FF000000"/>
            </x14:dataBar>
          </x14:cfRule>
          <xm:sqref>N16:N19</xm:sqref>
        </x14:conditionalFormatting>
        <x14:conditionalFormatting xmlns:xm="http://schemas.microsoft.com/office/excel/2006/main">
          <x14:cfRule type="dataBar" id="{DE3D3B2C-F226-456F-8499-7851850219EA}">
            <x14:dataBar minLength="0" maxLength="100" border="1" negativeBarBorderColorSameAsPositive="0">
              <x14:cfvo type="autoMin"/>
              <x14:cfvo type="autoMax"/>
              <x14:borderColor rgb="FF638EC6"/>
              <x14:negativeFillColor rgb="FFFF0000"/>
              <x14:negativeBorderColor rgb="FFFF0000"/>
              <x14:axisColor rgb="FF000000"/>
            </x14:dataBar>
          </x14:cfRule>
          <xm:sqref>O16:O19</xm:sqref>
        </x14:conditionalFormatting>
        <x14:conditionalFormatting xmlns:xm="http://schemas.microsoft.com/office/excel/2006/main">
          <x14:cfRule type="dataBar" id="{6EE2E1A4-8D4B-44DA-B6AD-514D7EAC82E2}">
            <x14:dataBar minLength="0" maxLength="100" border="1" negativeBarBorderColorSameAsPositive="0">
              <x14:cfvo type="autoMin"/>
              <x14:cfvo type="autoMax"/>
              <x14:borderColor rgb="FF638EC6"/>
              <x14:negativeFillColor rgb="FFFF0000"/>
              <x14:negativeBorderColor rgb="FFFF0000"/>
              <x14:axisColor rgb="FF000000"/>
            </x14:dataBar>
          </x14:cfRule>
          <xm:sqref>P16:P19</xm:sqref>
        </x14:conditionalFormatting>
        <x14:conditionalFormatting xmlns:xm="http://schemas.microsoft.com/office/excel/2006/main">
          <x14:cfRule type="dataBar" id="{8F3474F5-FFEF-4D1D-A327-01375464F711}">
            <x14:dataBar minLength="0" maxLength="100" border="1" negativeBarBorderColorSameAsPositive="0">
              <x14:cfvo type="autoMin"/>
              <x14:cfvo type="autoMax"/>
              <x14:borderColor rgb="FF638EC6"/>
              <x14:negativeFillColor rgb="FFFF0000"/>
              <x14:negativeBorderColor rgb="FFFF0000"/>
              <x14:axisColor rgb="FF000000"/>
            </x14:dataBar>
          </x14:cfRule>
          <xm:sqref>Q16:Q19</xm:sqref>
        </x14:conditionalFormatting>
        <x14:conditionalFormatting xmlns:xm="http://schemas.microsoft.com/office/excel/2006/main">
          <x14:cfRule type="dataBar" id="{5ABFAF05-A559-40E0-AD89-AE68F8B95FAF}">
            <x14:dataBar minLength="0" maxLength="100" border="1" negativeBarBorderColorSameAsPositive="0">
              <x14:cfvo type="autoMin"/>
              <x14:cfvo type="autoMax"/>
              <x14:borderColor rgb="FF638EC6"/>
              <x14:negativeFillColor rgb="FFFF0000"/>
              <x14:negativeBorderColor rgb="FFFF0000"/>
              <x14:axisColor rgb="FF000000"/>
            </x14:dataBar>
          </x14:cfRule>
          <xm:sqref>R16:R19</xm:sqref>
        </x14:conditionalFormatting>
        <x14:conditionalFormatting xmlns:xm="http://schemas.microsoft.com/office/excel/2006/main">
          <x14:cfRule type="dataBar" id="{279FEE0E-67D9-415B-9D01-CBF3A0CFF163}">
            <x14:dataBar minLength="0" maxLength="100" border="1" negativeBarBorderColorSameAsPositive="0">
              <x14:cfvo type="autoMin"/>
              <x14:cfvo type="autoMax"/>
              <x14:borderColor rgb="FF638EC6"/>
              <x14:negativeFillColor rgb="FFFF0000"/>
              <x14:negativeBorderColor rgb="FFFF0000"/>
              <x14:axisColor rgb="FF000000"/>
            </x14:dataBar>
          </x14:cfRule>
          <xm:sqref>S16:S19</xm:sqref>
        </x14:conditionalFormatting>
        <x14:conditionalFormatting xmlns:xm="http://schemas.microsoft.com/office/excel/2006/main">
          <x14:cfRule type="dataBar" id="{87907298-2737-42B2-8680-749648B5672C}">
            <x14:dataBar minLength="0" maxLength="100" border="1" negativeBarBorderColorSameAsPositive="0">
              <x14:cfvo type="autoMin"/>
              <x14:cfvo type="autoMax"/>
              <x14:borderColor rgb="FF638EC6"/>
              <x14:negativeFillColor rgb="FFFF0000"/>
              <x14:negativeBorderColor rgb="FFFF0000"/>
              <x14:axisColor rgb="FF000000"/>
            </x14:dataBar>
          </x14:cfRule>
          <xm:sqref>T16:T19</xm:sqref>
        </x14:conditionalFormatting>
        <x14:conditionalFormatting xmlns:xm="http://schemas.microsoft.com/office/excel/2006/main">
          <x14:cfRule type="dataBar" id="{12FA700F-1B02-4EF6-B740-FD3888679B06}">
            <x14:dataBar minLength="0" maxLength="100" border="1" negativeBarBorderColorSameAsPositive="0">
              <x14:cfvo type="autoMin"/>
              <x14:cfvo type="autoMax"/>
              <x14:borderColor rgb="FF638EC6"/>
              <x14:negativeFillColor rgb="FFFF0000"/>
              <x14:negativeBorderColor rgb="FFFF0000"/>
              <x14:axisColor rgb="FF000000"/>
            </x14:dataBar>
          </x14:cfRule>
          <xm:sqref>U16:U19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82A9-645A-4638-B8BE-9551C61E2CE3}">
  <sheetPr filterMode="1"/>
  <dimension ref="A1:BI494"/>
  <sheetViews>
    <sheetView tabSelected="1" zoomScale="80" zoomScaleNormal="80" workbookViewId="0">
      <pane xSplit="3" ySplit="1" topLeftCell="D412" activePane="bottomRight" state="frozen"/>
      <selection pane="topRight" activeCell="C1" sqref="C1"/>
      <selection pane="bottomLeft" activeCell="A2" sqref="A2"/>
      <selection pane="bottomRight" activeCell="C492" sqref="C492"/>
    </sheetView>
  </sheetViews>
  <sheetFormatPr defaultColWidth="8.5703125" defaultRowHeight="55.35" customHeight="1" x14ac:dyDescent="0.25"/>
  <cols>
    <col min="1" max="1" width="8.5703125" style="5"/>
    <col min="2" max="2" width="12.42578125" style="5" customWidth="1"/>
    <col min="3" max="3" width="22.28515625" style="5" customWidth="1"/>
    <col min="4" max="4" width="14.5703125" style="5" customWidth="1"/>
    <col min="5" max="5" width="22.42578125" style="114" customWidth="1"/>
    <col min="6" max="7" width="15" style="120" customWidth="1"/>
    <col min="8" max="8" width="18.42578125" style="5" customWidth="1"/>
    <col min="9" max="9" width="15" style="5" customWidth="1"/>
    <col min="10" max="10" width="20.42578125" style="5" customWidth="1"/>
    <col min="11" max="11" width="19.42578125" style="5" customWidth="1"/>
    <col min="12" max="12" width="14.5703125" style="5" customWidth="1"/>
    <col min="13" max="13" width="33.5703125" style="5" customWidth="1"/>
    <col min="14" max="14" width="71.7109375" style="5" customWidth="1"/>
    <col min="15" max="15" width="34.5703125" style="5" customWidth="1"/>
    <col min="16" max="16" width="14.42578125" style="5" customWidth="1"/>
    <col min="17" max="17" width="27.5703125" style="5" customWidth="1"/>
    <col min="18" max="23" width="27.42578125" style="5" customWidth="1"/>
    <col min="24" max="24" width="13.5703125" style="5" customWidth="1"/>
    <col min="25" max="28" width="11.42578125" style="5" customWidth="1"/>
    <col min="29" max="29" width="15.28515625" style="5" customWidth="1"/>
    <col min="30" max="31" width="13.42578125" style="5" customWidth="1"/>
    <col min="32" max="32" width="14.5703125" style="5" customWidth="1"/>
    <col min="33" max="33" width="17.42578125" style="5" customWidth="1"/>
    <col min="34" max="34" width="14.42578125" style="5" customWidth="1"/>
    <col min="35" max="35" width="17.5703125" style="5" customWidth="1"/>
    <col min="36" max="36" width="17.42578125" style="22" customWidth="1"/>
    <col min="37" max="37" width="20.5703125" style="22" customWidth="1"/>
    <col min="38" max="38" width="21.7109375" style="22" customWidth="1"/>
    <col min="39" max="39" width="16" style="22" customWidth="1"/>
    <col min="40" max="41" width="15.5703125" style="22" customWidth="1"/>
    <col min="42" max="42" width="42.42578125" style="22" customWidth="1"/>
    <col min="43" max="44" width="15.42578125" style="5" customWidth="1"/>
    <col min="45" max="45" width="15.7109375" style="5" customWidth="1"/>
    <col min="46" max="46" width="18.42578125" style="5" customWidth="1"/>
    <col min="47" max="47" width="17.5703125" style="5" customWidth="1"/>
    <col min="48" max="48" width="15.42578125" style="5" customWidth="1"/>
    <col min="49" max="50" width="14.5703125" style="5" customWidth="1"/>
    <col min="51" max="51" width="12.42578125" style="5" customWidth="1"/>
    <col min="52" max="52" width="13.42578125" style="5" customWidth="1"/>
    <col min="53" max="53" width="11.42578125" style="5" customWidth="1"/>
    <col min="54" max="54" width="18.42578125" style="5" customWidth="1"/>
    <col min="55" max="55" width="22.5703125" style="5" customWidth="1"/>
    <col min="56" max="56" width="20.42578125" style="5" customWidth="1"/>
    <col min="57" max="57" width="13.5703125" style="5" customWidth="1"/>
    <col min="58" max="58" width="16" style="5" customWidth="1"/>
    <col min="59" max="59" width="14.5703125" style="5" customWidth="1"/>
    <col min="60" max="60" width="11.7109375" style="5" customWidth="1"/>
    <col min="61" max="61" width="40.7109375" style="5" customWidth="1"/>
    <col min="62" max="16384" width="8.5703125" style="5"/>
  </cols>
  <sheetData>
    <row r="1" spans="1:61" s="38" customFormat="1" ht="84" customHeight="1" x14ac:dyDescent="0.25">
      <c r="A1" s="38" t="s">
        <v>3666</v>
      </c>
      <c r="B1" s="19" t="s">
        <v>75</v>
      </c>
      <c r="C1" s="19" t="s">
        <v>76</v>
      </c>
      <c r="D1" s="19" t="s">
        <v>77</v>
      </c>
      <c r="E1" s="19" t="s">
        <v>78</v>
      </c>
      <c r="F1" s="19" t="s">
        <v>79</v>
      </c>
      <c r="G1" s="19" t="s">
        <v>80</v>
      </c>
      <c r="H1" s="19" t="s">
        <v>81</v>
      </c>
      <c r="I1" s="19" t="s">
        <v>82</v>
      </c>
      <c r="J1" s="19" t="s">
        <v>83</v>
      </c>
      <c r="K1" s="19" t="s">
        <v>84</v>
      </c>
      <c r="L1" s="19" t="s">
        <v>85</v>
      </c>
      <c r="M1" s="19" t="s">
        <v>86</v>
      </c>
      <c r="N1" s="19" t="s">
        <v>87</v>
      </c>
      <c r="O1" s="19" t="s">
        <v>88</v>
      </c>
      <c r="P1" s="98" t="s">
        <v>89</v>
      </c>
      <c r="Q1" s="19" t="s">
        <v>90</v>
      </c>
      <c r="R1" s="19" t="s">
        <v>91</v>
      </c>
      <c r="S1" s="19" t="s">
        <v>92</v>
      </c>
      <c r="T1" s="19" t="s">
        <v>93</v>
      </c>
      <c r="U1" s="20" t="s">
        <v>94</v>
      </c>
      <c r="V1" s="20" t="s">
        <v>95</v>
      </c>
      <c r="W1" s="20" t="s">
        <v>96</v>
      </c>
      <c r="X1" s="19" t="s">
        <v>97</v>
      </c>
      <c r="Y1" s="19" t="s">
        <v>98</v>
      </c>
      <c r="Z1" s="19" t="s">
        <v>99</v>
      </c>
      <c r="AA1" s="19" t="s">
        <v>100</v>
      </c>
      <c r="AB1" s="19" t="s">
        <v>101</v>
      </c>
      <c r="AC1" s="19" t="s">
        <v>102</v>
      </c>
      <c r="AD1" s="19" t="s">
        <v>103</v>
      </c>
      <c r="AE1" s="19" t="s">
        <v>104</v>
      </c>
      <c r="AF1" s="19" t="s">
        <v>105</v>
      </c>
      <c r="AG1" s="19" t="s">
        <v>106</v>
      </c>
      <c r="AH1" s="19" t="s">
        <v>107</v>
      </c>
      <c r="AI1" s="19" t="s">
        <v>108</v>
      </c>
      <c r="AJ1" s="43" t="s">
        <v>109</v>
      </c>
      <c r="AK1" s="43" t="s">
        <v>110</v>
      </c>
      <c r="AL1" s="40" t="s">
        <v>111</v>
      </c>
      <c r="AM1" s="40" t="s">
        <v>112</v>
      </c>
      <c r="AN1" s="40" t="s">
        <v>113</v>
      </c>
      <c r="AO1" s="40" t="s">
        <v>114</v>
      </c>
      <c r="AP1" s="40" t="s">
        <v>115</v>
      </c>
      <c r="AQ1" s="21" t="s">
        <v>116</v>
      </c>
      <c r="AR1" s="21" t="s">
        <v>117</v>
      </c>
      <c r="AS1" s="21" t="s">
        <v>118</v>
      </c>
      <c r="AT1" s="21" t="s">
        <v>119</v>
      </c>
      <c r="AU1" s="21" t="s">
        <v>120</v>
      </c>
      <c r="AV1" s="21" t="s">
        <v>121</v>
      </c>
      <c r="AW1" s="21" t="s">
        <v>122</v>
      </c>
      <c r="AX1" s="21" t="s">
        <v>123</v>
      </c>
      <c r="AY1" s="21" t="s">
        <v>124</v>
      </c>
      <c r="AZ1" s="21" t="s">
        <v>125</v>
      </c>
      <c r="BA1" s="21" t="s">
        <v>126</v>
      </c>
      <c r="BB1" s="21" t="s">
        <v>127</v>
      </c>
      <c r="BC1" s="21" t="s">
        <v>128</v>
      </c>
      <c r="BD1" s="21" t="s">
        <v>129</v>
      </c>
      <c r="BE1" s="21" t="s">
        <v>130</v>
      </c>
      <c r="BF1" s="21" t="s">
        <v>131</v>
      </c>
      <c r="BG1" s="21" t="s">
        <v>132</v>
      </c>
      <c r="BH1" s="21" t="s">
        <v>133</v>
      </c>
      <c r="BI1" s="21" t="s">
        <v>134</v>
      </c>
    </row>
    <row r="2" spans="1:61" ht="55.35" hidden="1" customHeight="1" x14ac:dyDescent="0.25">
      <c r="B2" s="4" t="s">
        <v>135</v>
      </c>
      <c r="C2" s="4" t="s">
        <v>136</v>
      </c>
      <c r="D2" s="2"/>
      <c r="E2" s="2" t="s">
        <v>137</v>
      </c>
      <c r="F2" s="44">
        <v>44844</v>
      </c>
      <c r="G2" s="3" t="s">
        <v>138</v>
      </c>
      <c r="H2" s="4" t="s">
        <v>139</v>
      </c>
      <c r="I2" s="4"/>
      <c r="J2" s="4"/>
      <c r="K2" s="4"/>
      <c r="L2" s="4"/>
      <c r="M2" s="4" t="s">
        <v>140</v>
      </c>
      <c r="N2" s="4" t="s">
        <v>141</v>
      </c>
      <c r="O2" s="4" t="s">
        <v>142</v>
      </c>
      <c r="P2" s="84" t="s">
        <v>143</v>
      </c>
      <c r="Q2" s="4" t="s">
        <v>144</v>
      </c>
      <c r="R2" s="4"/>
      <c r="S2" s="4" t="s">
        <v>145</v>
      </c>
      <c r="T2" s="4"/>
      <c r="U2" s="4"/>
      <c r="V2" s="4"/>
      <c r="W2" s="4"/>
      <c r="X2" s="4"/>
      <c r="Y2" s="4" t="s">
        <v>146</v>
      </c>
      <c r="Z2" s="4"/>
      <c r="AA2" s="4" t="s">
        <v>147</v>
      </c>
      <c r="AB2" s="4"/>
      <c r="AC2" s="4" t="s">
        <v>147</v>
      </c>
      <c r="AD2" s="4"/>
      <c r="AE2" s="4" t="s">
        <v>148</v>
      </c>
      <c r="AF2" s="4" t="s">
        <v>149</v>
      </c>
      <c r="AG2" s="4" t="s">
        <v>69</v>
      </c>
      <c r="AH2" s="4" t="s">
        <v>150</v>
      </c>
      <c r="AI2" s="4" t="s">
        <v>151</v>
      </c>
      <c r="AJ2" s="3"/>
      <c r="AK2" s="3"/>
      <c r="AL2" s="3" t="s">
        <v>152</v>
      </c>
      <c r="AM2" s="3"/>
      <c r="AN2" s="3" t="s">
        <v>153</v>
      </c>
      <c r="AO2" s="3" t="s">
        <v>154</v>
      </c>
      <c r="AP2" s="3" t="s">
        <v>155</v>
      </c>
      <c r="AQ2" s="4"/>
      <c r="AR2" s="4"/>
      <c r="AS2" s="4"/>
      <c r="AT2" s="4"/>
      <c r="AU2" s="4"/>
      <c r="AV2" s="4"/>
      <c r="AW2" s="4"/>
      <c r="AX2" s="4"/>
      <c r="AY2" s="4"/>
      <c r="AZ2" s="4"/>
      <c r="BA2" s="4"/>
      <c r="BB2" s="4"/>
      <c r="BC2" s="4"/>
      <c r="BD2" s="4"/>
      <c r="BE2" s="4"/>
      <c r="BF2" s="4"/>
      <c r="BG2" s="4"/>
      <c r="BH2" s="4"/>
      <c r="BI2" s="4"/>
    </row>
    <row r="3" spans="1:61" s="39" customFormat="1" ht="55.35" hidden="1" customHeight="1" x14ac:dyDescent="0.25">
      <c r="B3" s="4" t="s">
        <v>156</v>
      </c>
      <c r="C3" s="4" t="s">
        <v>136</v>
      </c>
      <c r="D3" s="2"/>
      <c r="E3" s="2" t="s">
        <v>137</v>
      </c>
      <c r="F3" s="44">
        <v>44844</v>
      </c>
      <c r="G3" s="3" t="s">
        <v>138</v>
      </c>
      <c r="H3" s="4" t="s">
        <v>139</v>
      </c>
      <c r="I3" s="4"/>
      <c r="J3" s="4"/>
      <c r="K3" s="4"/>
      <c r="L3" s="4"/>
      <c r="M3" s="4" t="s">
        <v>157</v>
      </c>
      <c r="N3" s="4" t="s">
        <v>158</v>
      </c>
      <c r="O3" s="4" t="s">
        <v>159</v>
      </c>
      <c r="P3" s="84" t="s">
        <v>160</v>
      </c>
      <c r="Q3" s="4" t="s">
        <v>144</v>
      </c>
      <c r="R3" s="4"/>
      <c r="S3" s="4" t="s">
        <v>161</v>
      </c>
      <c r="T3" s="4"/>
      <c r="U3" s="4"/>
      <c r="V3" s="4"/>
      <c r="W3" s="4"/>
      <c r="X3" s="4"/>
      <c r="Y3" s="4" t="s">
        <v>162</v>
      </c>
      <c r="Z3" s="4"/>
      <c r="AA3" s="4" t="s">
        <v>56</v>
      </c>
      <c r="AB3" s="4"/>
      <c r="AC3" s="4" t="s">
        <v>58</v>
      </c>
      <c r="AD3" s="4"/>
      <c r="AE3" s="4" t="s">
        <v>163</v>
      </c>
      <c r="AF3" s="4" t="s">
        <v>164</v>
      </c>
      <c r="AG3" s="4" t="s">
        <v>69</v>
      </c>
      <c r="AH3" s="4" t="s">
        <v>165</v>
      </c>
      <c r="AI3" s="4"/>
      <c r="AJ3" s="3"/>
      <c r="AK3" s="3"/>
      <c r="AL3" s="3" t="s">
        <v>166</v>
      </c>
      <c r="AM3" s="3" t="s">
        <v>167</v>
      </c>
      <c r="AN3" s="3" t="s">
        <v>168</v>
      </c>
      <c r="AO3" s="3" t="s">
        <v>167</v>
      </c>
      <c r="AP3" s="3" t="s">
        <v>169</v>
      </c>
      <c r="AQ3" s="4"/>
      <c r="AR3" s="4"/>
      <c r="AS3" s="4"/>
      <c r="AT3" s="4"/>
      <c r="AU3" s="4"/>
      <c r="AV3" s="4"/>
      <c r="AW3" s="4"/>
      <c r="AX3" s="4"/>
      <c r="AY3" s="4"/>
      <c r="AZ3" s="4"/>
      <c r="BA3" s="4"/>
      <c r="BB3" s="4"/>
      <c r="BC3" s="4"/>
      <c r="BD3" s="4"/>
      <c r="BE3" s="4"/>
      <c r="BF3" s="4"/>
      <c r="BG3" s="4"/>
      <c r="BH3" s="4"/>
      <c r="BI3" s="4"/>
    </row>
    <row r="4" spans="1:61" s="39" customFormat="1" ht="55.35" hidden="1" customHeight="1" x14ac:dyDescent="0.25">
      <c r="B4" s="4" t="s">
        <v>170</v>
      </c>
      <c r="C4" s="4" t="s">
        <v>136</v>
      </c>
      <c r="D4" s="2"/>
      <c r="E4" s="2" t="s">
        <v>137</v>
      </c>
      <c r="F4" s="44">
        <v>44844</v>
      </c>
      <c r="G4" s="3" t="s">
        <v>138</v>
      </c>
      <c r="H4" s="4" t="s">
        <v>171</v>
      </c>
      <c r="I4" s="4"/>
      <c r="J4" s="4"/>
      <c r="K4" s="4"/>
      <c r="L4" s="4"/>
      <c r="M4" s="4" t="s">
        <v>172</v>
      </c>
      <c r="N4" s="4" t="s">
        <v>173</v>
      </c>
      <c r="O4" s="4" t="s">
        <v>174</v>
      </c>
      <c r="P4" s="84" t="s">
        <v>175</v>
      </c>
      <c r="Q4" s="4" t="s">
        <v>176</v>
      </c>
      <c r="R4" s="4"/>
      <c r="S4" s="4" t="s">
        <v>177</v>
      </c>
      <c r="T4" s="4"/>
      <c r="U4" s="4"/>
      <c r="V4" s="4"/>
      <c r="W4" s="4"/>
      <c r="X4" s="4"/>
      <c r="Y4" s="4" t="s">
        <v>178</v>
      </c>
      <c r="Z4" s="4"/>
      <c r="AA4" s="4" t="s">
        <v>179</v>
      </c>
      <c r="AB4" s="4"/>
      <c r="AC4" s="4" t="s">
        <v>179</v>
      </c>
      <c r="AD4" s="4"/>
      <c r="AE4" s="4" t="s">
        <v>180</v>
      </c>
      <c r="AF4" s="4" t="s">
        <v>181</v>
      </c>
      <c r="AG4" s="4" t="s">
        <v>69</v>
      </c>
      <c r="AH4" s="4" t="s">
        <v>182</v>
      </c>
      <c r="AI4" s="4"/>
      <c r="AJ4" s="3"/>
      <c r="AK4" s="3"/>
      <c r="AL4" s="3" t="s">
        <v>166</v>
      </c>
      <c r="AM4" s="3"/>
      <c r="AN4" s="3" t="s">
        <v>175</v>
      </c>
      <c r="AO4" s="3" t="s">
        <v>183</v>
      </c>
      <c r="AP4" s="3" t="s">
        <v>183</v>
      </c>
      <c r="AQ4" s="4"/>
      <c r="AR4" s="4"/>
      <c r="AS4" s="4"/>
      <c r="AT4" s="4"/>
      <c r="AU4" s="4"/>
      <c r="AV4" s="4"/>
      <c r="AW4" s="4"/>
      <c r="AX4" s="4"/>
      <c r="AY4" s="4"/>
      <c r="AZ4" s="4"/>
      <c r="BA4" s="4"/>
      <c r="BB4" s="4"/>
      <c r="BC4" s="4"/>
      <c r="BD4" s="4"/>
      <c r="BE4" s="4"/>
      <c r="BF4" s="4"/>
      <c r="BG4" s="4"/>
      <c r="BH4" s="4"/>
      <c r="BI4" s="4"/>
    </row>
    <row r="5" spans="1:61" ht="55.35" hidden="1" customHeight="1" x14ac:dyDescent="0.25">
      <c r="B5" s="4" t="s">
        <v>184</v>
      </c>
      <c r="C5" s="4" t="s">
        <v>136</v>
      </c>
      <c r="D5" s="2"/>
      <c r="E5" s="2" t="s">
        <v>137</v>
      </c>
      <c r="F5" s="44">
        <v>44844</v>
      </c>
      <c r="G5" s="3" t="s">
        <v>138</v>
      </c>
      <c r="H5" s="4" t="s">
        <v>171</v>
      </c>
      <c r="I5" s="4"/>
      <c r="J5" s="4"/>
      <c r="K5" s="4"/>
      <c r="L5" s="4"/>
      <c r="M5" s="4" t="s">
        <v>185</v>
      </c>
      <c r="N5" s="4" t="s">
        <v>186</v>
      </c>
      <c r="O5" s="4" t="s">
        <v>174</v>
      </c>
      <c r="P5" s="84" t="s">
        <v>187</v>
      </c>
      <c r="Q5" s="4" t="s">
        <v>188</v>
      </c>
      <c r="R5" s="4"/>
      <c r="S5" s="4" t="s">
        <v>161</v>
      </c>
      <c r="T5" s="4"/>
      <c r="U5" s="4"/>
      <c r="V5" s="4"/>
      <c r="W5" s="4"/>
      <c r="X5" s="4"/>
      <c r="Y5" s="4" t="s">
        <v>189</v>
      </c>
      <c r="Z5" s="4"/>
      <c r="AA5" s="4" t="s">
        <v>179</v>
      </c>
      <c r="AB5" s="4"/>
      <c r="AC5" s="4" t="s">
        <v>179</v>
      </c>
      <c r="AD5" s="4"/>
      <c r="AE5" s="4" t="s">
        <v>190</v>
      </c>
      <c r="AF5" s="4" t="s">
        <v>191</v>
      </c>
      <c r="AG5" s="4" t="s">
        <v>69</v>
      </c>
      <c r="AH5" s="4" t="s">
        <v>192</v>
      </c>
      <c r="AI5" s="4"/>
      <c r="AJ5" s="3"/>
      <c r="AK5" s="3"/>
      <c r="AL5" s="3" t="s">
        <v>166</v>
      </c>
      <c r="AM5" s="3"/>
      <c r="AN5" s="3" t="s">
        <v>187</v>
      </c>
      <c r="AO5" s="3" t="s">
        <v>193</v>
      </c>
      <c r="AP5" s="3" t="s">
        <v>193</v>
      </c>
      <c r="AQ5" s="4"/>
      <c r="AR5" s="4"/>
      <c r="AS5" s="4"/>
      <c r="AT5" s="4"/>
      <c r="AU5" s="4"/>
      <c r="AV5" s="4"/>
      <c r="AW5" s="4"/>
      <c r="AX5" s="4"/>
      <c r="AY5" s="4"/>
      <c r="AZ5" s="4"/>
      <c r="BA5" s="4"/>
      <c r="BB5" s="4"/>
      <c r="BC5" s="4"/>
      <c r="BD5" s="4"/>
      <c r="BE5" s="4"/>
      <c r="BF5" s="4"/>
      <c r="BG5" s="4"/>
      <c r="BH5" s="4"/>
      <c r="BI5" s="4"/>
    </row>
    <row r="6" spans="1:61" s="39" customFormat="1" ht="55.35" hidden="1" customHeight="1" x14ac:dyDescent="0.25">
      <c r="B6" s="4" t="s">
        <v>194</v>
      </c>
      <c r="C6" s="4" t="s">
        <v>136</v>
      </c>
      <c r="D6" s="2"/>
      <c r="E6" s="2" t="s">
        <v>137</v>
      </c>
      <c r="F6" s="44">
        <v>44844</v>
      </c>
      <c r="G6" s="3" t="s">
        <v>138</v>
      </c>
      <c r="H6" s="4" t="s">
        <v>171</v>
      </c>
      <c r="I6" s="4"/>
      <c r="J6" s="4"/>
      <c r="K6" s="4"/>
      <c r="L6" s="4"/>
      <c r="M6" s="4" t="s">
        <v>195</v>
      </c>
      <c r="N6" s="4" t="s">
        <v>196</v>
      </c>
      <c r="O6" s="4" t="s">
        <v>174</v>
      </c>
      <c r="P6" s="84" t="s">
        <v>187</v>
      </c>
      <c r="Q6" s="4" t="s">
        <v>188</v>
      </c>
      <c r="R6" s="4"/>
      <c r="S6" s="4" t="s">
        <v>177</v>
      </c>
      <c r="T6" s="4"/>
      <c r="U6" s="4"/>
      <c r="V6" s="4"/>
      <c r="W6" s="4"/>
      <c r="X6" s="4"/>
      <c r="Y6" s="4" t="s">
        <v>189</v>
      </c>
      <c r="Z6" s="4"/>
      <c r="AA6" s="4" t="s">
        <v>179</v>
      </c>
      <c r="AB6" s="4"/>
      <c r="AC6" s="4" t="s">
        <v>179</v>
      </c>
      <c r="AD6" s="4"/>
      <c r="AE6" s="4" t="s">
        <v>197</v>
      </c>
      <c r="AF6" s="4" t="s">
        <v>198</v>
      </c>
      <c r="AG6" s="4" t="s">
        <v>69</v>
      </c>
      <c r="AH6" s="4" t="s">
        <v>199</v>
      </c>
      <c r="AI6" s="4"/>
      <c r="AJ6" s="3"/>
      <c r="AK6" s="3"/>
      <c r="AL6" s="3" t="s">
        <v>166</v>
      </c>
      <c r="AM6" s="3"/>
      <c r="AN6" s="3" t="s">
        <v>187</v>
      </c>
      <c r="AO6" s="3" t="s">
        <v>193</v>
      </c>
      <c r="AP6" s="3" t="s">
        <v>193</v>
      </c>
      <c r="AQ6" s="4"/>
      <c r="AR6" s="4"/>
      <c r="AS6" s="4"/>
      <c r="AT6" s="4"/>
      <c r="AU6" s="4"/>
      <c r="AV6" s="4"/>
      <c r="AW6" s="4"/>
      <c r="AX6" s="4"/>
      <c r="AY6" s="4"/>
      <c r="AZ6" s="4"/>
      <c r="BA6" s="4"/>
      <c r="BB6" s="4"/>
      <c r="BC6" s="4"/>
      <c r="BD6" s="4"/>
      <c r="BE6" s="4"/>
      <c r="BF6" s="4"/>
      <c r="BG6" s="4"/>
      <c r="BH6" s="4"/>
      <c r="BI6" s="4"/>
    </row>
    <row r="7" spans="1:61" ht="55.35" hidden="1" customHeight="1" x14ac:dyDescent="0.25">
      <c r="B7" s="4" t="s">
        <v>200</v>
      </c>
      <c r="C7" s="4" t="s">
        <v>136</v>
      </c>
      <c r="D7" s="2"/>
      <c r="E7" s="2" t="s">
        <v>137</v>
      </c>
      <c r="F7" s="44">
        <v>44844</v>
      </c>
      <c r="G7" s="3" t="s">
        <v>138</v>
      </c>
      <c r="H7" s="4" t="s">
        <v>171</v>
      </c>
      <c r="I7" s="4"/>
      <c r="J7" s="4"/>
      <c r="K7" s="4"/>
      <c r="L7" s="4"/>
      <c r="M7" s="4" t="s">
        <v>201</v>
      </c>
      <c r="N7" s="4" t="s">
        <v>202</v>
      </c>
      <c r="O7" s="4" t="s">
        <v>203</v>
      </c>
      <c r="P7" s="84" t="s">
        <v>204</v>
      </c>
      <c r="Q7" s="4" t="s">
        <v>205</v>
      </c>
      <c r="R7" s="4"/>
      <c r="S7" s="4" t="s">
        <v>177</v>
      </c>
      <c r="T7" s="4"/>
      <c r="U7" s="4"/>
      <c r="V7" s="4"/>
      <c r="W7" s="4"/>
      <c r="X7" s="4"/>
      <c r="Y7" s="4" t="s">
        <v>206</v>
      </c>
      <c r="Z7" s="4"/>
      <c r="AA7" s="4" t="s">
        <v>53</v>
      </c>
      <c r="AB7" s="4"/>
      <c r="AC7" s="4" t="s">
        <v>53</v>
      </c>
      <c r="AD7" s="4"/>
      <c r="AE7" s="4" t="s">
        <v>207</v>
      </c>
      <c r="AF7" s="4" t="s">
        <v>208</v>
      </c>
      <c r="AG7" s="4" t="s">
        <v>69</v>
      </c>
      <c r="AH7" s="4" t="s">
        <v>209</v>
      </c>
      <c r="AI7" s="4"/>
      <c r="AJ7" s="3"/>
      <c r="AK7" s="3"/>
      <c r="AL7" s="3" t="s">
        <v>152</v>
      </c>
      <c r="AM7" s="3"/>
      <c r="AN7" s="3" t="s">
        <v>204</v>
      </c>
      <c r="AO7" s="3" t="s">
        <v>210</v>
      </c>
      <c r="AP7" s="3" t="s">
        <v>211</v>
      </c>
      <c r="AQ7" s="4"/>
      <c r="AR7" s="4"/>
      <c r="AS7" s="4"/>
      <c r="AT7" s="4"/>
      <c r="AU7" s="4"/>
      <c r="AV7" s="4"/>
      <c r="AW7" s="4"/>
      <c r="AX7" s="4"/>
      <c r="AY7" s="4"/>
      <c r="AZ7" s="4"/>
      <c r="BA7" s="4"/>
      <c r="BB7" s="4"/>
      <c r="BC7" s="4"/>
      <c r="BD7" s="4"/>
      <c r="BE7" s="4"/>
      <c r="BF7" s="4"/>
      <c r="BG7" s="4"/>
      <c r="BH7" s="4"/>
      <c r="BI7" s="4"/>
    </row>
    <row r="8" spans="1:61" ht="55.35" hidden="1" customHeight="1" x14ac:dyDescent="0.25">
      <c r="B8" s="4" t="s">
        <v>212</v>
      </c>
      <c r="C8" s="4" t="s">
        <v>136</v>
      </c>
      <c r="D8" s="2"/>
      <c r="E8" s="2" t="s">
        <v>137</v>
      </c>
      <c r="F8" s="44">
        <v>44844</v>
      </c>
      <c r="G8" s="3" t="s">
        <v>138</v>
      </c>
      <c r="H8" s="4" t="s">
        <v>213</v>
      </c>
      <c r="I8" s="4"/>
      <c r="J8" s="4"/>
      <c r="K8" s="4" t="s">
        <v>213</v>
      </c>
      <c r="L8" s="4"/>
      <c r="M8" s="4" t="s">
        <v>214</v>
      </c>
      <c r="N8" s="4" t="s">
        <v>215</v>
      </c>
      <c r="O8" s="4" t="s">
        <v>216</v>
      </c>
      <c r="P8" s="84" t="s">
        <v>217</v>
      </c>
      <c r="Q8" s="4" t="s">
        <v>218</v>
      </c>
      <c r="R8" s="4"/>
      <c r="S8" s="4"/>
      <c r="T8" s="4"/>
      <c r="U8" s="4"/>
      <c r="V8" s="4"/>
      <c r="W8" s="4"/>
      <c r="X8" s="4"/>
      <c r="Y8" s="4" t="s">
        <v>219</v>
      </c>
      <c r="Z8" s="4"/>
      <c r="AA8" s="4" t="s">
        <v>55</v>
      </c>
      <c r="AB8" s="4"/>
      <c r="AC8" s="4" t="s">
        <v>57</v>
      </c>
      <c r="AD8" s="4"/>
      <c r="AE8" s="4" t="s">
        <v>148</v>
      </c>
      <c r="AF8" s="4" t="s">
        <v>220</v>
      </c>
      <c r="AG8" s="4" t="s">
        <v>69</v>
      </c>
      <c r="AH8" s="4" t="s">
        <v>221</v>
      </c>
      <c r="AI8" s="4"/>
      <c r="AJ8" s="3"/>
      <c r="AK8" s="3"/>
      <c r="AL8" s="3" t="s">
        <v>152</v>
      </c>
      <c r="AM8" s="3"/>
      <c r="AN8" s="3" t="s">
        <v>217</v>
      </c>
      <c r="AO8" s="3" t="s">
        <v>222</v>
      </c>
      <c r="AP8" s="3" t="s">
        <v>223</v>
      </c>
      <c r="AQ8" s="4"/>
      <c r="AR8" s="4"/>
      <c r="AS8" s="4"/>
      <c r="AT8" s="4"/>
      <c r="AU8" s="4"/>
      <c r="AV8" s="4"/>
      <c r="AW8" s="4"/>
      <c r="AX8" s="4"/>
      <c r="AY8" s="4"/>
      <c r="AZ8" s="4"/>
      <c r="BA8" s="4"/>
      <c r="BB8" s="4"/>
      <c r="BC8" s="4"/>
      <c r="BD8" s="4"/>
      <c r="BE8" s="4"/>
      <c r="BF8" s="4" t="s">
        <v>224</v>
      </c>
      <c r="BG8" s="4" t="s">
        <v>225</v>
      </c>
      <c r="BH8" s="4"/>
      <c r="BI8" s="4"/>
    </row>
    <row r="9" spans="1:61" ht="55.35" hidden="1" customHeight="1" x14ac:dyDescent="0.25">
      <c r="B9" s="4" t="s">
        <v>226</v>
      </c>
      <c r="C9" s="4" t="s">
        <v>136</v>
      </c>
      <c r="D9" s="2"/>
      <c r="E9" s="2" t="s">
        <v>137</v>
      </c>
      <c r="F9" s="44">
        <v>44844</v>
      </c>
      <c r="G9" s="3" t="s">
        <v>138</v>
      </c>
      <c r="H9" s="4" t="s">
        <v>213</v>
      </c>
      <c r="I9" s="4"/>
      <c r="J9" s="4"/>
      <c r="K9" s="4" t="s">
        <v>213</v>
      </c>
      <c r="L9" s="4"/>
      <c r="M9" s="4" t="s">
        <v>227</v>
      </c>
      <c r="N9" s="4" t="s">
        <v>228</v>
      </c>
      <c r="O9" s="4" t="s">
        <v>216</v>
      </c>
      <c r="P9" s="84" t="s">
        <v>160</v>
      </c>
      <c r="Q9" s="4" t="s">
        <v>218</v>
      </c>
      <c r="R9" s="4"/>
      <c r="S9" s="4"/>
      <c r="T9" s="4"/>
      <c r="U9" s="4"/>
      <c r="V9" s="4"/>
      <c r="W9" s="4"/>
      <c r="X9" s="4"/>
      <c r="Y9" s="4" t="s">
        <v>219</v>
      </c>
      <c r="Z9" s="4"/>
      <c r="AA9" s="4" t="s">
        <v>55</v>
      </c>
      <c r="AB9" s="4"/>
      <c r="AC9" s="4" t="s">
        <v>57</v>
      </c>
      <c r="AD9" s="4"/>
      <c r="AE9" s="4" t="s">
        <v>148</v>
      </c>
      <c r="AF9" s="4" t="s">
        <v>229</v>
      </c>
      <c r="AG9" s="4" t="s">
        <v>69</v>
      </c>
      <c r="AH9" s="4" t="s">
        <v>230</v>
      </c>
      <c r="AI9" s="4"/>
      <c r="AJ9" s="3"/>
      <c r="AK9" s="3"/>
      <c r="AL9" s="3" t="s">
        <v>166</v>
      </c>
      <c r="AM9" s="3"/>
      <c r="AN9" s="3" t="s">
        <v>231</v>
      </c>
      <c r="AO9" s="3" t="s">
        <v>232</v>
      </c>
      <c r="AP9" s="3" t="s">
        <v>233</v>
      </c>
      <c r="AQ9" s="4"/>
      <c r="AR9" s="4"/>
      <c r="AS9" s="4"/>
      <c r="AT9" s="4"/>
      <c r="AU9" s="4"/>
      <c r="AV9" s="4"/>
      <c r="AW9" s="4"/>
      <c r="AX9" s="4"/>
      <c r="AY9" s="4"/>
      <c r="AZ9" s="4"/>
      <c r="BA9" s="4"/>
      <c r="BB9" s="4"/>
      <c r="BC9" s="4"/>
      <c r="BD9" s="4"/>
      <c r="BE9" s="4"/>
      <c r="BF9" s="4"/>
      <c r="BG9" s="4"/>
      <c r="BH9" s="4"/>
      <c r="BI9" s="4"/>
    </row>
    <row r="10" spans="1:61" ht="55.35" hidden="1" customHeight="1" x14ac:dyDescent="0.25">
      <c r="B10" s="4" t="s">
        <v>234</v>
      </c>
      <c r="C10" s="4" t="s">
        <v>136</v>
      </c>
      <c r="D10" s="2"/>
      <c r="E10" s="2" t="s">
        <v>137</v>
      </c>
      <c r="F10" s="44">
        <v>44845</v>
      </c>
      <c r="G10" s="3" t="s">
        <v>138</v>
      </c>
      <c r="H10" s="4" t="s">
        <v>235</v>
      </c>
      <c r="I10" s="4"/>
      <c r="J10" s="4"/>
      <c r="K10" s="4"/>
      <c r="L10" s="4"/>
      <c r="M10" s="4" t="s">
        <v>236</v>
      </c>
      <c r="N10" s="4" t="s">
        <v>237</v>
      </c>
      <c r="O10" s="4" t="s">
        <v>238</v>
      </c>
      <c r="P10" s="84" t="s">
        <v>239</v>
      </c>
      <c r="Q10" s="4" t="s">
        <v>144</v>
      </c>
      <c r="R10" s="4"/>
      <c r="S10" s="4" t="s">
        <v>161</v>
      </c>
      <c r="T10" s="4"/>
      <c r="U10" s="4"/>
      <c r="V10" s="4"/>
      <c r="W10" s="4"/>
      <c r="X10" s="4"/>
      <c r="Y10" s="4" t="s">
        <v>240</v>
      </c>
      <c r="Z10" s="4"/>
      <c r="AA10" s="4" t="s">
        <v>241</v>
      </c>
      <c r="AB10" s="4"/>
      <c r="AC10" s="4" t="s">
        <v>241</v>
      </c>
      <c r="AD10" s="4"/>
      <c r="AE10" s="4" t="s">
        <v>242</v>
      </c>
      <c r="AF10" s="4" t="s">
        <v>235</v>
      </c>
      <c r="AG10" s="4" t="s">
        <v>69</v>
      </c>
      <c r="AH10" s="4" t="s">
        <v>243</v>
      </c>
      <c r="AI10" s="4"/>
      <c r="AJ10" s="3"/>
      <c r="AK10" s="3"/>
      <c r="AL10" s="3" t="s">
        <v>152</v>
      </c>
      <c r="AM10" s="3" t="s">
        <v>244</v>
      </c>
      <c r="AN10" s="3" t="s">
        <v>239</v>
      </c>
      <c r="AO10" s="3" t="s">
        <v>245</v>
      </c>
      <c r="AP10" s="3" t="s">
        <v>246</v>
      </c>
      <c r="AQ10" s="4"/>
      <c r="AR10" s="4"/>
      <c r="AS10" s="4"/>
      <c r="AT10" s="4"/>
      <c r="AU10" s="4"/>
      <c r="AV10" s="4"/>
      <c r="AW10" s="4"/>
      <c r="AX10" s="4"/>
      <c r="AY10" s="4"/>
      <c r="AZ10" s="4"/>
      <c r="BA10" s="4"/>
      <c r="BB10" s="4"/>
      <c r="BC10" s="4"/>
      <c r="BD10" s="4"/>
      <c r="BE10" s="4"/>
      <c r="BF10" s="4"/>
      <c r="BG10" s="4"/>
      <c r="BH10" s="4"/>
      <c r="BI10" s="4"/>
    </row>
    <row r="11" spans="1:61" ht="55.35" hidden="1" customHeight="1" x14ac:dyDescent="0.25">
      <c r="B11" s="4" t="s">
        <v>247</v>
      </c>
      <c r="C11" s="4" t="s">
        <v>136</v>
      </c>
      <c r="D11" s="2"/>
      <c r="E11" s="2"/>
      <c r="F11" s="44">
        <v>44918</v>
      </c>
      <c r="G11" s="3" t="s">
        <v>138</v>
      </c>
      <c r="H11" s="4" t="s">
        <v>248</v>
      </c>
      <c r="I11" s="4"/>
      <c r="J11" s="4"/>
      <c r="K11" s="4" t="s">
        <v>249</v>
      </c>
      <c r="L11" s="4"/>
      <c r="M11" s="4" t="s">
        <v>250</v>
      </c>
      <c r="N11" s="4" t="s">
        <v>251</v>
      </c>
      <c r="O11" s="4" t="s">
        <v>174</v>
      </c>
      <c r="P11" s="84" t="s">
        <v>252</v>
      </c>
      <c r="Q11" s="4"/>
      <c r="R11" s="4"/>
      <c r="S11" s="4"/>
      <c r="T11" s="4"/>
      <c r="U11" s="4"/>
      <c r="V11" s="4"/>
      <c r="W11" s="4"/>
      <c r="X11" s="4"/>
      <c r="Y11" s="4" t="s">
        <v>253</v>
      </c>
      <c r="Z11" s="4"/>
      <c r="AA11" s="4" t="s">
        <v>54</v>
      </c>
      <c r="AB11" s="4"/>
      <c r="AC11" s="4" t="s">
        <v>61</v>
      </c>
      <c r="AD11" s="4"/>
      <c r="AE11" s="4" t="s">
        <v>190</v>
      </c>
      <c r="AF11" s="4" t="s">
        <v>249</v>
      </c>
      <c r="AG11" s="4" t="s">
        <v>69</v>
      </c>
      <c r="AH11" s="4" t="s">
        <v>254</v>
      </c>
      <c r="AI11" s="4"/>
      <c r="AJ11" s="3"/>
      <c r="AK11" s="3"/>
      <c r="AL11" s="3" t="s">
        <v>166</v>
      </c>
      <c r="AM11" s="3"/>
      <c r="AN11" s="3" t="s">
        <v>160</v>
      </c>
      <c r="AO11" s="3" t="s">
        <v>255</v>
      </c>
      <c r="AP11" s="3" t="s">
        <v>256</v>
      </c>
      <c r="AQ11" s="4"/>
      <c r="AR11" s="4"/>
      <c r="AS11" s="4"/>
      <c r="AT11" s="4"/>
      <c r="AU11" s="4"/>
      <c r="AV11" s="4"/>
      <c r="AW11" s="4"/>
      <c r="AX11" s="4"/>
      <c r="AY11" s="4"/>
      <c r="AZ11" s="4"/>
      <c r="BA11" s="4"/>
      <c r="BB11" s="4"/>
      <c r="BC11" s="4"/>
      <c r="BD11" s="4"/>
      <c r="BE11" s="4"/>
      <c r="BF11" s="4"/>
      <c r="BG11" s="4"/>
      <c r="BH11" s="4"/>
      <c r="BI11" s="4"/>
    </row>
    <row r="12" spans="1:61" s="39" customFormat="1" ht="55.35" hidden="1" customHeight="1" x14ac:dyDescent="0.25">
      <c r="B12" s="4" t="s">
        <v>257</v>
      </c>
      <c r="C12" s="4" t="s">
        <v>136</v>
      </c>
      <c r="D12" s="2"/>
      <c r="E12" s="2"/>
      <c r="F12" s="44">
        <v>44918</v>
      </c>
      <c r="G12" s="3" t="s">
        <v>138</v>
      </c>
      <c r="H12" s="4" t="s">
        <v>248</v>
      </c>
      <c r="I12" s="4"/>
      <c r="J12" s="4"/>
      <c r="K12" s="4" t="s">
        <v>258</v>
      </c>
      <c r="L12" s="4"/>
      <c r="M12" s="4" t="s">
        <v>259</v>
      </c>
      <c r="N12" s="4" t="s">
        <v>260</v>
      </c>
      <c r="O12" s="4" t="s">
        <v>261</v>
      </c>
      <c r="P12" s="84" t="s">
        <v>262</v>
      </c>
      <c r="Q12" s="4" t="s">
        <v>205</v>
      </c>
      <c r="R12" s="4"/>
      <c r="S12" s="4"/>
      <c r="T12" s="4"/>
      <c r="U12" s="4"/>
      <c r="V12" s="4"/>
      <c r="W12" s="4"/>
      <c r="X12" s="4"/>
      <c r="Y12" s="4" t="s">
        <v>263</v>
      </c>
      <c r="Z12" s="4"/>
      <c r="AA12" s="4" t="s">
        <v>54</v>
      </c>
      <c r="AB12" s="4"/>
      <c r="AC12" s="4" t="s">
        <v>55</v>
      </c>
      <c r="AD12" s="4"/>
      <c r="AE12" s="4" t="s">
        <v>207</v>
      </c>
      <c r="AF12" s="4" t="s">
        <v>258</v>
      </c>
      <c r="AG12" s="4" t="s">
        <v>69</v>
      </c>
      <c r="AH12" s="4" t="s">
        <v>264</v>
      </c>
      <c r="AI12" s="4"/>
      <c r="AJ12" s="3"/>
      <c r="AK12" s="3"/>
      <c r="AL12" s="3" t="s">
        <v>152</v>
      </c>
      <c r="AM12" s="3"/>
      <c r="AN12" s="3" t="s">
        <v>262</v>
      </c>
      <c r="AO12" s="3" t="s">
        <v>265</v>
      </c>
      <c r="AP12" s="3"/>
      <c r="AQ12" s="4"/>
      <c r="AR12" s="4"/>
      <c r="AS12" s="4"/>
      <c r="AT12" s="4"/>
      <c r="AU12" s="4"/>
      <c r="AV12" s="4"/>
      <c r="AW12" s="4"/>
      <c r="AX12" s="4"/>
      <c r="AY12" s="4"/>
      <c r="AZ12" s="4"/>
      <c r="BA12" s="4"/>
      <c r="BB12" s="4"/>
      <c r="BC12" s="4"/>
      <c r="BD12" s="4"/>
      <c r="BE12" s="4"/>
      <c r="BF12" s="4"/>
      <c r="BG12" s="4"/>
      <c r="BH12" s="4" t="s">
        <v>138</v>
      </c>
      <c r="BI12" s="4" t="s">
        <v>266</v>
      </c>
    </row>
    <row r="13" spans="1:61" ht="55.35" hidden="1" customHeight="1" x14ac:dyDescent="0.25">
      <c r="B13" s="4" t="s">
        <v>267</v>
      </c>
      <c r="C13" s="4" t="s">
        <v>136</v>
      </c>
      <c r="D13" s="2"/>
      <c r="E13" s="2"/>
      <c r="F13" s="44">
        <v>44992</v>
      </c>
      <c r="G13" s="3" t="s">
        <v>138</v>
      </c>
      <c r="H13" s="4" t="s">
        <v>268</v>
      </c>
      <c r="I13" s="4"/>
      <c r="J13" s="4"/>
      <c r="K13" s="4"/>
      <c r="L13" s="4"/>
      <c r="M13" s="4" t="s">
        <v>269</v>
      </c>
      <c r="N13" s="4" t="s">
        <v>270</v>
      </c>
      <c r="O13" s="4" t="s">
        <v>271</v>
      </c>
      <c r="P13" s="84" t="s">
        <v>272</v>
      </c>
      <c r="Q13" s="4" t="s">
        <v>273</v>
      </c>
      <c r="R13" s="4"/>
      <c r="S13" s="4"/>
      <c r="T13" s="4"/>
      <c r="U13" s="4"/>
      <c r="V13" s="4"/>
      <c r="W13" s="4"/>
      <c r="X13" s="4"/>
      <c r="Y13" s="4" t="s">
        <v>274</v>
      </c>
      <c r="Z13" s="4"/>
      <c r="AA13" s="4" t="s">
        <v>61</v>
      </c>
      <c r="AB13" s="4"/>
      <c r="AC13" s="4" t="s">
        <v>63</v>
      </c>
      <c r="AD13" s="4"/>
      <c r="AE13" s="4" t="s">
        <v>275</v>
      </c>
      <c r="AF13" s="4" t="s">
        <v>276</v>
      </c>
      <c r="AG13" s="4" t="s">
        <v>69</v>
      </c>
      <c r="AH13" s="4" t="s">
        <v>277</v>
      </c>
      <c r="AI13" s="4"/>
      <c r="AJ13" s="3"/>
      <c r="AK13" s="3"/>
      <c r="AL13" s="3" t="s">
        <v>166</v>
      </c>
      <c r="AM13" s="3"/>
      <c r="AN13" s="3" t="s">
        <v>252</v>
      </c>
      <c r="AO13" s="3" t="s">
        <v>278</v>
      </c>
      <c r="AP13" s="3" t="s">
        <v>279</v>
      </c>
      <c r="AQ13" s="4"/>
      <c r="AR13" s="4"/>
      <c r="AS13" s="4"/>
      <c r="AT13" s="4"/>
      <c r="AU13" s="4"/>
      <c r="AV13" s="4"/>
      <c r="AW13" s="4"/>
      <c r="AX13" s="4"/>
      <c r="AY13" s="4"/>
      <c r="AZ13" s="4"/>
      <c r="BA13" s="4"/>
      <c r="BB13" s="4"/>
      <c r="BC13" s="4"/>
      <c r="BD13" s="4"/>
      <c r="BE13" s="4"/>
      <c r="BF13" s="4"/>
      <c r="BG13" s="4"/>
      <c r="BH13" s="4"/>
      <c r="BI13" s="4"/>
    </row>
    <row r="14" spans="1:61" ht="55.35" hidden="1" customHeight="1" x14ac:dyDescent="0.25">
      <c r="B14" s="4" t="s">
        <v>280</v>
      </c>
      <c r="C14" s="4" t="s">
        <v>136</v>
      </c>
      <c r="D14" s="2"/>
      <c r="E14" s="2"/>
      <c r="F14" s="44">
        <v>44992</v>
      </c>
      <c r="G14" s="3" t="s">
        <v>138</v>
      </c>
      <c r="H14" s="4" t="s">
        <v>268</v>
      </c>
      <c r="I14" s="4"/>
      <c r="J14" s="4"/>
      <c r="K14" s="4"/>
      <c r="L14" s="4"/>
      <c r="M14" s="4" t="s">
        <v>281</v>
      </c>
      <c r="N14" s="4" t="s">
        <v>282</v>
      </c>
      <c r="O14" s="4" t="s">
        <v>271</v>
      </c>
      <c r="P14" s="84" t="s">
        <v>272</v>
      </c>
      <c r="Q14" s="4" t="s">
        <v>273</v>
      </c>
      <c r="R14" s="4"/>
      <c r="S14" s="4"/>
      <c r="T14" s="4"/>
      <c r="U14" s="4"/>
      <c r="V14" s="4"/>
      <c r="W14" s="4"/>
      <c r="X14" s="4"/>
      <c r="Y14" s="4" t="s">
        <v>274</v>
      </c>
      <c r="Z14" s="4"/>
      <c r="AA14" s="4" t="s">
        <v>61</v>
      </c>
      <c r="AB14" s="4"/>
      <c r="AC14" s="4" t="s">
        <v>63</v>
      </c>
      <c r="AD14" s="4"/>
      <c r="AE14" s="4" t="s">
        <v>163</v>
      </c>
      <c r="AF14" s="4" t="s">
        <v>283</v>
      </c>
      <c r="AG14" s="4" t="s">
        <v>69</v>
      </c>
      <c r="AH14" s="4" t="s">
        <v>284</v>
      </c>
      <c r="AJ14" s="3"/>
      <c r="AK14" s="3"/>
      <c r="AL14" s="3" t="s">
        <v>166</v>
      </c>
      <c r="AM14" s="3"/>
      <c r="AN14" s="3" t="s">
        <v>252</v>
      </c>
      <c r="AO14" s="3" t="s">
        <v>285</v>
      </c>
      <c r="AP14" s="3" t="s">
        <v>286</v>
      </c>
      <c r="AQ14" s="4"/>
      <c r="AR14" s="4"/>
      <c r="AS14" s="4"/>
      <c r="AT14" s="4"/>
      <c r="AU14" s="4"/>
      <c r="AV14" s="4"/>
      <c r="AW14" s="4"/>
      <c r="AX14" s="4"/>
      <c r="AY14" s="4"/>
      <c r="AZ14" s="4"/>
      <c r="BA14" s="4"/>
      <c r="BB14" s="4"/>
      <c r="BC14" s="4"/>
      <c r="BD14" s="4"/>
      <c r="BE14" s="4"/>
      <c r="BF14" s="4"/>
      <c r="BG14" s="4"/>
      <c r="BH14" s="4"/>
      <c r="BI14" s="4"/>
    </row>
    <row r="15" spans="1:61" ht="55.35" hidden="1" customHeight="1" x14ac:dyDescent="0.25">
      <c r="B15" s="4" t="s">
        <v>287</v>
      </c>
      <c r="C15" s="4" t="s">
        <v>136</v>
      </c>
      <c r="D15" s="2"/>
      <c r="E15" s="2"/>
      <c r="F15" s="44">
        <v>45006</v>
      </c>
      <c r="G15" s="3" t="s">
        <v>138</v>
      </c>
      <c r="H15" s="4" t="s">
        <v>268</v>
      </c>
      <c r="I15" s="4"/>
      <c r="J15" s="4"/>
      <c r="K15" s="4" t="s">
        <v>288</v>
      </c>
      <c r="L15" s="4"/>
      <c r="M15" s="4" t="s">
        <v>289</v>
      </c>
      <c r="N15" s="4" t="s">
        <v>290</v>
      </c>
      <c r="O15" s="4" t="s">
        <v>271</v>
      </c>
      <c r="P15" s="99" t="s">
        <v>291</v>
      </c>
      <c r="Q15" s="4" t="s">
        <v>273</v>
      </c>
      <c r="R15" s="4"/>
      <c r="S15" s="4"/>
      <c r="T15" s="4"/>
      <c r="U15" s="4"/>
      <c r="V15" s="4"/>
      <c r="W15" s="4"/>
      <c r="X15" s="4"/>
      <c r="Y15" s="4" t="s">
        <v>274</v>
      </c>
      <c r="Z15" s="4"/>
      <c r="AA15" s="4" t="s">
        <v>58</v>
      </c>
      <c r="AB15" s="4"/>
      <c r="AC15" s="4" t="s">
        <v>61</v>
      </c>
      <c r="AD15" s="4"/>
      <c r="AE15" s="4" t="s">
        <v>148</v>
      </c>
      <c r="AF15" s="4" t="s">
        <v>292</v>
      </c>
      <c r="AG15" s="4" t="s">
        <v>69</v>
      </c>
      <c r="AH15" s="4" t="s">
        <v>293</v>
      </c>
      <c r="AI15" s="4"/>
      <c r="AJ15" s="3"/>
      <c r="AK15" s="3"/>
      <c r="AL15" s="3" t="s">
        <v>166</v>
      </c>
      <c r="AM15" s="3"/>
      <c r="AN15" s="3" t="s">
        <v>294</v>
      </c>
      <c r="AO15" s="3" t="s">
        <v>295</v>
      </c>
      <c r="AP15" s="3" t="s">
        <v>296</v>
      </c>
      <c r="AQ15" s="4"/>
      <c r="AR15" s="4"/>
      <c r="AS15" s="4"/>
      <c r="AT15" s="4"/>
      <c r="AU15" s="4"/>
      <c r="AV15" s="4"/>
      <c r="AW15" s="4"/>
      <c r="AX15" s="4"/>
      <c r="AY15" s="4"/>
      <c r="AZ15" s="4"/>
      <c r="BA15" s="4"/>
      <c r="BB15" s="4"/>
      <c r="BC15" s="4"/>
      <c r="BD15" s="4"/>
      <c r="BE15" s="4"/>
      <c r="BF15" s="4"/>
      <c r="BG15" s="4"/>
      <c r="BH15" s="4" t="s">
        <v>138</v>
      </c>
      <c r="BI15" s="4" t="s">
        <v>297</v>
      </c>
    </row>
    <row r="16" spans="1:61" ht="55.35" hidden="1" customHeight="1" x14ac:dyDescent="0.25">
      <c r="B16" s="4" t="s">
        <v>298</v>
      </c>
      <c r="C16" s="4" t="s">
        <v>136</v>
      </c>
      <c r="D16" s="2"/>
      <c r="E16" s="2"/>
      <c r="F16" s="44">
        <v>45006</v>
      </c>
      <c r="G16" s="3" t="s">
        <v>138</v>
      </c>
      <c r="H16" s="4" t="s">
        <v>268</v>
      </c>
      <c r="I16" s="4"/>
      <c r="J16" s="4"/>
      <c r="K16" s="4" t="s">
        <v>288</v>
      </c>
      <c r="L16" s="4"/>
      <c r="M16" s="4" t="s">
        <v>299</v>
      </c>
      <c r="N16" s="4" t="s">
        <v>300</v>
      </c>
      <c r="O16" s="4" t="s">
        <v>271</v>
      </c>
      <c r="P16" s="84" t="s">
        <v>252</v>
      </c>
      <c r="Q16" s="4" t="s">
        <v>273</v>
      </c>
      <c r="R16" s="4"/>
      <c r="S16" s="4"/>
      <c r="T16" s="4"/>
      <c r="U16" s="4"/>
      <c r="V16" s="4"/>
      <c r="W16" s="4"/>
      <c r="X16" s="4"/>
      <c r="Y16" s="4" t="s">
        <v>274</v>
      </c>
      <c r="Z16" s="4"/>
      <c r="AA16" s="4" t="s">
        <v>58</v>
      </c>
      <c r="AB16" s="4"/>
      <c r="AC16" s="4" t="s">
        <v>61</v>
      </c>
      <c r="AD16" s="4"/>
      <c r="AE16" s="4" t="s">
        <v>148</v>
      </c>
      <c r="AF16" s="4" t="s">
        <v>301</v>
      </c>
      <c r="AG16" s="4" t="s">
        <v>69</v>
      </c>
      <c r="AH16" s="4" t="s">
        <v>302</v>
      </c>
      <c r="AI16" s="4"/>
      <c r="AJ16" s="3"/>
      <c r="AK16" s="3"/>
      <c r="AL16" s="3" t="s">
        <v>166</v>
      </c>
      <c r="AM16" s="3"/>
      <c r="AN16" s="3" t="s">
        <v>231</v>
      </c>
      <c r="AO16" s="3" t="s">
        <v>303</v>
      </c>
      <c r="AP16" s="3" t="s">
        <v>304</v>
      </c>
      <c r="AQ16" s="4"/>
      <c r="AR16" s="4"/>
      <c r="AS16" s="4"/>
      <c r="AT16" s="4"/>
      <c r="AU16" s="4"/>
      <c r="AV16" s="4"/>
      <c r="AW16" s="4"/>
      <c r="AX16" s="4"/>
      <c r="AY16" s="4"/>
      <c r="AZ16" s="4"/>
      <c r="BA16" s="4"/>
      <c r="BB16" s="4"/>
      <c r="BC16" s="4"/>
      <c r="BD16" s="4"/>
      <c r="BE16" s="4"/>
      <c r="BF16" s="4"/>
      <c r="BG16" s="4"/>
      <c r="BH16" s="4"/>
      <c r="BI16" s="4"/>
    </row>
    <row r="17" spans="2:61" ht="55.35" hidden="1" customHeight="1" x14ac:dyDescent="0.25">
      <c r="B17" s="4" t="s">
        <v>305</v>
      </c>
      <c r="C17" s="4" t="s">
        <v>136</v>
      </c>
      <c r="D17" s="2"/>
      <c r="E17" s="2"/>
      <c r="F17" s="44">
        <v>45006</v>
      </c>
      <c r="G17" s="3" t="s">
        <v>138</v>
      </c>
      <c r="H17" s="4" t="s">
        <v>268</v>
      </c>
      <c r="I17" s="4"/>
      <c r="J17" s="4"/>
      <c r="K17" s="4" t="s">
        <v>288</v>
      </c>
      <c r="L17" s="4"/>
      <c r="M17" s="4" t="s">
        <v>306</v>
      </c>
      <c r="N17" s="4" t="s">
        <v>307</v>
      </c>
      <c r="O17" s="4" t="s">
        <v>271</v>
      </c>
      <c r="P17" s="84" t="s">
        <v>252</v>
      </c>
      <c r="Q17" s="4" t="s">
        <v>273</v>
      </c>
      <c r="R17" s="4"/>
      <c r="S17" s="4"/>
      <c r="T17" s="4"/>
      <c r="U17" s="4"/>
      <c r="V17" s="4"/>
      <c r="W17" s="4"/>
      <c r="X17" s="4"/>
      <c r="Y17" s="4" t="s">
        <v>274</v>
      </c>
      <c r="Z17" s="4"/>
      <c r="AA17" s="4" t="s">
        <v>58</v>
      </c>
      <c r="AB17" s="4"/>
      <c r="AC17" s="4" t="s">
        <v>61</v>
      </c>
      <c r="AD17" s="4"/>
      <c r="AE17" s="4" t="s">
        <v>148</v>
      </c>
      <c r="AF17" s="4" t="s">
        <v>308</v>
      </c>
      <c r="AG17" s="4" t="s">
        <v>69</v>
      </c>
      <c r="AH17" s="4" t="s">
        <v>309</v>
      </c>
      <c r="AI17" s="4"/>
      <c r="AJ17" s="3"/>
      <c r="AK17" s="3"/>
      <c r="AL17" s="3" t="s">
        <v>166</v>
      </c>
      <c r="AM17" s="3"/>
      <c r="AN17" s="3" t="s">
        <v>231</v>
      </c>
      <c r="AO17" s="3" t="s">
        <v>310</v>
      </c>
      <c r="AP17" s="3" t="s">
        <v>304</v>
      </c>
      <c r="AQ17" s="4"/>
      <c r="AR17" s="4"/>
      <c r="AS17" s="4"/>
      <c r="AT17" s="4"/>
      <c r="AU17" s="4"/>
      <c r="AV17" s="4"/>
      <c r="AW17" s="4"/>
      <c r="AX17" s="4"/>
      <c r="AY17" s="4"/>
      <c r="AZ17" s="4"/>
      <c r="BA17" s="4"/>
      <c r="BB17" s="4"/>
      <c r="BC17" s="4"/>
      <c r="BD17" s="4"/>
      <c r="BE17" s="4"/>
      <c r="BF17" s="4"/>
      <c r="BG17" s="4"/>
      <c r="BH17" s="4"/>
      <c r="BI17" s="4"/>
    </row>
    <row r="18" spans="2:61" ht="55.35" hidden="1" customHeight="1" x14ac:dyDescent="0.25">
      <c r="B18" s="4" t="s">
        <v>311</v>
      </c>
      <c r="C18" s="4" t="s">
        <v>136</v>
      </c>
      <c r="D18" s="2"/>
      <c r="E18" s="2"/>
      <c r="F18" s="44">
        <v>45006</v>
      </c>
      <c r="G18" s="3" t="s">
        <v>138</v>
      </c>
      <c r="H18" s="4" t="s">
        <v>268</v>
      </c>
      <c r="I18" s="4"/>
      <c r="J18" s="4"/>
      <c r="K18" s="4" t="s">
        <v>288</v>
      </c>
      <c r="L18" s="4"/>
      <c r="M18" s="4" t="s">
        <v>312</v>
      </c>
      <c r="N18" s="4" t="s">
        <v>313</v>
      </c>
      <c r="O18" s="4" t="s">
        <v>271</v>
      </c>
      <c r="P18" s="84" t="s">
        <v>252</v>
      </c>
      <c r="Q18" s="4" t="s">
        <v>273</v>
      </c>
      <c r="R18" s="4"/>
      <c r="S18" s="4"/>
      <c r="T18" s="4"/>
      <c r="U18" s="4"/>
      <c r="V18" s="4"/>
      <c r="W18" s="4"/>
      <c r="X18" s="4"/>
      <c r="Y18" s="4" t="s">
        <v>274</v>
      </c>
      <c r="Z18" s="4"/>
      <c r="AA18" s="4" t="s">
        <v>58</v>
      </c>
      <c r="AB18" s="4"/>
      <c r="AC18" s="4" t="s">
        <v>61</v>
      </c>
      <c r="AD18" s="4"/>
      <c r="AE18" s="4" t="s">
        <v>275</v>
      </c>
      <c r="AF18" s="4" t="s">
        <v>314</v>
      </c>
      <c r="AG18" s="4" t="s">
        <v>69</v>
      </c>
      <c r="AH18" s="4" t="s">
        <v>315</v>
      </c>
      <c r="AI18" s="4"/>
      <c r="AJ18" s="3"/>
      <c r="AK18" s="3"/>
      <c r="AL18" s="3" t="s">
        <v>166</v>
      </c>
      <c r="AM18" s="3"/>
      <c r="AN18" s="3" t="s">
        <v>291</v>
      </c>
      <c r="AO18" s="3" t="s">
        <v>316</v>
      </c>
      <c r="AP18" s="3" t="s">
        <v>317</v>
      </c>
      <c r="AQ18" s="4"/>
      <c r="AR18" s="4"/>
      <c r="AS18" s="4"/>
      <c r="AT18" s="4"/>
      <c r="AU18" s="4"/>
      <c r="AV18" s="4"/>
      <c r="AW18" s="4"/>
      <c r="AX18" s="4"/>
      <c r="AY18" s="4"/>
      <c r="AZ18" s="4"/>
      <c r="BA18" s="4"/>
      <c r="BB18" s="4"/>
      <c r="BC18" s="4"/>
      <c r="BD18" s="4"/>
      <c r="BE18" s="4"/>
      <c r="BF18" s="4"/>
      <c r="BG18" s="4"/>
      <c r="BH18" s="4"/>
      <c r="BI18" s="4"/>
    </row>
    <row r="19" spans="2:61" s="39" customFormat="1" ht="55.35" hidden="1" customHeight="1" x14ac:dyDescent="0.25">
      <c r="B19" s="4" t="s">
        <v>318</v>
      </c>
      <c r="C19" s="4" t="s">
        <v>136</v>
      </c>
      <c r="D19" s="2"/>
      <c r="E19" s="2"/>
      <c r="F19" s="44">
        <v>45006</v>
      </c>
      <c r="G19" s="3" t="s">
        <v>138</v>
      </c>
      <c r="H19" s="4" t="s">
        <v>268</v>
      </c>
      <c r="I19" s="4"/>
      <c r="J19" s="4"/>
      <c r="K19" s="4" t="s">
        <v>319</v>
      </c>
      <c r="L19" s="4"/>
      <c r="M19" s="4" t="s">
        <v>320</v>
      </c>
      <c r="N19" s="4" t="s">
        <v>321</v>
      </c>
      <c r="O19" s="4" t="s">
        <v>271</v>
      </c>
      <c r="P19" s="84" t="s">
        <v>217</v>
      </c>
      <c r="Q19" s="4" t="s">
        <v>273</v>
      </c>
      <c r="R19" s="4"/>
      <c r="S19" s="4"/>
      <c r="T19" s="4"/>
      <c r="U19" s="4"/>
      <c r="V19" s="4"/>
      <c r="W19" s="4"/>
      <c r="X19" s="4"/>
      <c r="Y19" s="4" t="s">
        <v>274</v>
      </c>
      <c r="Z19" s="4"/>
      <c r="AA19" s="4" t="s">
        <v>60</v>
      </c>
      <c r="AB19" s="4"/>
      <c r="AC19" s="4" t="s">
        <v>62</v>
      </c>
      <c r="AD19" s="4"/>
      <c r="AE19" s="4" t="s">
        <v>163</v>
      </c>
      <c r="AF19" s="4" t="s">
        <v>322</v>
      </c>
      <c r="AG19" s="4" t="s">
        <v>69</v>
      </c>
      <c r="AH19" s="4" t="s">
        <v>323</v>
      </c>
      <c r="AI19" s="4"/>
      <c r="AJ19" s="3"/>
      <c r="AK19" s="3"/>
      <c r="AL19" s="3" t="s">
        <v>152</v>
      </c>
      <c r="AM19" s="3"/>
      <c r="AN19" s="3" t="s">
        <v>217</v>
      </c>
      <c r="AO19" s="3" t="s">
        <v>324</v>
      </c>
      <c r="AP19" s="3" t="s">
        <v>325</v>
      </c>
      <c r="AQ19" s="4"/>
      <c r="AR19" s="4"/>
      <c r="AS19" s="4"/>
      <c r="AT19" s="4"/>
      <c r="AU19" s="4"/>
      <c r="AV19" s="4"/>
      <c r="AW19" s="4"/>
      <c r="AX19" s="4"/>
      <c r="AY19" s="4"/>
      <c r="AZ19" s="4"/>
      <c r="BA19" s="4"/>
      <c r="BB19" s="4"/>
      <c r="BC19" s="4"/>
      <c r="BD19" s="4"/>
      <c r="BE19" s="4"/>
      <c r="BF19" s="4"/>
      <c r="BG19" s="4"/>
      <c r="BH19" s="4"/>
      <c r="BI19" s="4"/>
    </row>
    <row r="20" spans="2:61" s="39" customFormat="1" ht="55.35" hidden="1" customHeight="1" x14ac:dyDescent="0.25">
      <c r="B20" s="7" t="s">
        <v>326</v>
      </c>
      <c r="C20" s="7" t="s">
        <v>136</v>
      </c>
      <c r="D20" s="16"/>
      <c r="E20" s="16"/>
      <c r="F20" s="50">
        <v>45387</v>
      </c>
      <c r="G20" s="8" t="s">
        <v>138</v>
      </c>
      <c r="H20" s="7" t="s">
        <v>268</v>
      </c>
      <c r="I20" s="7" t="s">
        <v>138</v>
      </c>
      <c r="J20" s="7" t="s">
        <v>327</v>
      </c>
      <c r="K20" s="7" t="s">
        <v>288</v>
      </c>
      <c r="L20" s="7"/>
      <c r="M20" s="7" t="s">
        <v>328</v>
      </c>
      <c r="N20" s="7" t="s">
        <v>329</v>
      </c>
      <c r="O20" s="7" t="s">
        <v>271</v>
      </c>
      <c r="P20" s="85" t="s">
        <v>272</v>
      </c>
      <c r="Q20" s="7" t="s">
        <v>273</v>
      </c>
      <c r="R20" s="7"/>
      <c r="S20" s="7"/>
      <c r="T20" s="7"/>
      <c r="U20" s="7"/>
      <c r="V20" s="7"/>
      <c r="W20" s="7"/>
      <c r="X20" s="7"/>
      <c r="Y20" s="7" t="s">
        <v>274</v>
      </c>
      <c r="Z20" s="7"/>
      <c r="AA20" s="7" t="s">
        <v>59</v>
      </c>
      <c r="AB20" s="7"/>
      <c r="AC20" s="7" t="s">
        <v>63</v>
      </c>
      <c r="AD20" s="7"/>
      <c r="AE20" s="7" t="s">
        <v>148</v>
      </c>
      <c r="AF20" s="7" t="s">
        <v>330</v>
      </c>
      <c r="AG20" s="7" t="s">
        <v>69</v>
      </c>
      <c r="AH20" s="7" t="s">
        <v>331</v>
      </c>
      <c r="AI20" s="7"/>
      <c r="AJ20" s="8"/>
      <c r="AK20" s="8"/>
      <c r="AL20" s="8" t="s">
        <v>332</v>
      </c>
      <c r="AM20" s="8"/>
      <c r="AN20" s="8"/>
      <c r="AO20" s="8"/>
      <c r="AP20" s="8" t="s">
        <v>333</v>
      </c>
      <c r="AQ20" s="7"/>
      <c r="AR20" s="7"/>
      <c r="AS20" s="7"/>
      <c r="AT20" s="7"/>
      <c r="AU20" s="7"/>
      <c r="AV20" s="7"/>
      <c r="AW20" s="7"/>
      <c r="AX20" s="7"/>
      <c r="AY20" s="7"/>
      <c r="AZ20" s="7"/>
      <c r="BA20" s="7"/>
      <c r="BB20" s="7"/>
      <c r="BC20" s="7"/>
      <c r="BD20" s="7"/>
      <c r="BE20" s="7"/>
      <c r="BF20" s="7"/>
      <c r="BG20" s="7"/>
      <c r="BH20" s="4"/>
      <c r="BI20" s="4"/>
    </row>
    <row r="21" spans="2:61" ht="55.35" hidden="1" customHeight="1" x14ac:dyDescent="0.25">
      <c r="B21" s="4" t="s">
        <v>334</v>
      </c>
      <c r="C21" s="4" t="s">
        <v>136</v>
      </c>
      <c r="D21" s="2"/>
      <c r="E21" s="2"/>
      <c r="F21" s="44">
        <v>45028</v>
      </c>
      <c r="G21" s="3" t="s">
        <v>138</v>
      </c>
      <c r="H21" s="4" t="s">
        <v>335</v>
      </c>
      <c r="I21" s="4"/>
      <c r="J21" s="4"/>
      <c r="K21" s="4" t="s">
        <v>336</v>
      </c>
      <c r="L21" s="4" t="s">
        <v>337</v>
      </c>
      <c r="M21" s="4" t="s">
        <v>338</v>
      </c>
      <c r="N21" s="4" t="s">
        <v>339</v>
      </c>
      <c r="O21" s="4" t="s">
        <v>174</v>
      </c>
      <c r="P21" s="100" t="s">
        <v>294</v>
      </c>
      <c r="Q21" s="4" t="s">
        <v>188</v>
      </c>
      <c r="R21" s="4"/>
      <c r="S21" s="4" t="s">
        <v>340</v>
      </c>
      <c r="T21" s="4"/>
      <c r="U21" s="4"/>
      <c r="V21" s="4"/>
      <c r="W21" s="4"/>
      <c r="X21" s="4"/>
      <c r="Y21" s="4" t="s">
        <v>341</v>
      </c>
      <c r="Z21" s="4"/>
      <c r="AA21" s="4"/>
      <c r="AB21" s="4"/>
      <c r="AC21" s="4"/>
      <c r="AD21" s="4"/>
      <c r="AE21" s="4" t="s">
        <v>190</v>
      </c>
      <c r="AF21" s="4" t="s">
        <v>336</v>
      </c>
      <c r="AG21" s="4" t="s">
        <v>69</v>
      </c>
      <c r="AH21" s="4" t="s">
        <v>342</v>
      </c>
      <c r="AI21" s="4"/>
      <c r="AJ21" s="3"/>
      <c r="AK21" s="3"/>
      <c r="AL21" s="3" t="s">
        <v>166</v>
      </c>
      <c r="AM21" s="3"/>
      <c r="AN21" s="3" t="s">
        <v>291</v>
      </c>
      <c r="AO21" s="3" t="s">
        <v>343</v>
      </c>
      <c r="AP21" s="3" t="s">
        <v>344</v>
      </c>
      <c r="AQ21" s="4"/>
      <c r="AR21" s="4"/>
      <c r="AS21" s="4"/>
      <c r="AT21" s="4"/>
      <c r="AU21" s="4"/>
      <c r="AV21" s="4"/>
      <c r="AW21" s="4"/>
      <c r="AX21" s="4"/>
      <c r="AY21" s="4"/>
      <c r="AZ21" s="4"/>
      <c r="BA21" s="4"/>
      <c r="BB21" s="4"/>
      <c r="BC21" s="4"/>
      <c r="BD21" s="4"/>
      <c r="BE21" s="4"/>
      <c r="BF21" s="4"/>
      <c r="BG21" s="4"/>
      <c r="BH21" s="4"/>
      <c r="BI21" s="4"/>
    </row>
    <row r="22" spans="2:61" ht="55.35" hidden="1" customHeight="1" x14ac:dyDescent="0.25">
      <c r="B22" s="4" t="s">
        <v>345</v>
      </c>
      <c r="C22" s="4" t="s">
        <v>136</v>
      </c>
      <c r="D22" s="2"/>
      <c r="E22" s="2"/>
      <c r="F22" s="44">
        <v>45154</v>
      </c>
      <c r="G22" s="3" t="s">
        <v>138</v>
      </c>
      <c r="H22" s="4" t="s">
        <v>346</v>
      </c>
      <c r="I22" s="4"/>
      <c r="J22" s="4"/>
      <c r="K22" s="4"/>
      <c r="L22" s="4"/>
      <c r="M22" s="4" t="s">
        <v>347</v>
      </c>
      <c r="N22" s="4" t="s">
        <v>348</v>
      </c>
      <c r="O22" s="4" t="s">
        <v>349</v>
      </c>
      <c r="P22" s="84" t="s">
        <v>168</v>
      </c>
      <c r="Q22" s="4"/>
      <c r="R22" s="4"/>
      <c r="S22" s="4"/>
      <c r="T22" s="4"/>
      <c r="U22" s="4"/>
      <c r="V22" s="4"/>
      <c r="W22" s="4"/>
      <c r="X22" s="4"/>
      <c r="Y22" s="4" t="s">
        <v>253</v>
      </c>
      <c r="Z22" s="4"/>
      <c r="AA22" s="4" t="s">
        <v>241</v>
      </c>
      <c r="AB22" s="4"/>
      <c r="AC22" s="4" t="s">
        <v>241</v>
      </c>
      <c r="AD22" s="4"/>
      <c r="AE22" s="4" t="s">
        <v>190</v>
      </c>
      <c r="AF22" s="4" t="s">
        <v>350</v>
      </c>
      <c r="AG22" s="4" t="s">
        <v>69</v>
      </c>
      <c r="AH22" s="4" t="s">
        <v>351</v>
      </c>
      <c r="AI22" s="4"/>
      <c r="AJ22" s="3"/>
      <c r="AK22" s="3"/>
      <c r="AL22" s="3" t="s">
        <v>152</v>
      </c>
      <c r="AM22" s="3"/>
      <c r="AN22" s="3" t="s">
        <v>352</v>
      </c>
      <c r="AO22" s="3" t="s">
        <v>353</v>
      </c>
      <c r="AP22" s="3" t="s">
        <v>354</v>
      </c>
      <c r="AQ22" s="4"/>
      <c r="AR22" s="4"/>
      <c r="AS22" s="4"/>
      <c r="AT22" s="4"/>
      <c r="AU22" s="4"/>
      <c r="AV22" s="4"/>
      <c r="AW22" s="4"/>
      <c r="AX22" s="4"/>
      <c r="AY22" s="4"/>
      <c r="AZ22" s="4"/>
      <c r="BA22" s="4"/>
      <c r="BB22" s="4"/>
      <c r="BC22" s="4"/>
      <c r="BD22" s="4"/>
      <c r="BE22" s="4"/>
      <c r="BF22" s="4"/>
      <c r="BG22" s="4"/>
      <c r="BH22" s="4"/>
      <c r="BI22" s="4"/>
    </row>
    <row r="23" spans="2:61" ht="55.35" hidden="1" customHeight="1" x14ac:dyDescent="0.25">
      <c r="B23" s="4" t="s">
        <v>355</v>
      </c>
      <c r="C23" s="4" t="s">
        <v>136</v>
      </c>
      <c r="D23" s="2"/>
      <c r="E23" s="2"/>
      <c r="F23" s="44">
        <v>45209</v>
      </c>
      <c r="G23" s="3" t="s">
        <v>138</v>
      </c>
      <c r="H23" s="4" t="s">
        <v>356</v>
      </c>
      <c r="I23" s="4"/>
      <c r="J23" s="4"/>
      <c r="K23" s="4"/>
      <c r="L23" s="4"/>
      <c r="M23" s="4" t="s">
        <v>357</v>
      </c>
      <c r="N23" s="4" t="s">
        <v>358</v>
      </c>
      <c r="O23" s="4" t="s">
        <v>349</v>
      </c>
      <c r="P23" s="84" t="s">
        <v>291</v>
      </c>
      <c r="Q23" s="4" t="s">
        <v>188</v>
      </c>
      <c r="R23" s="4"/>
      <c r="S23" s="4"/>
      <c r="T23" s="4"/>
      <c r="U23" s="4"/>
      <c r="V23" s="4"/>
      <c r="W23" s="4"/>
      <c r="X23" s="4"/>
      <c r="Y23" s="4" t="s">
        <v>341</v>
      </c>
      <c r="Z23" s="4"/>
      <c r="AA23" s="4"/>
      <c r="AB23" s="4"/>
      <c r="AC23" s="4"/>
      <c r="AD23" s="4"/>
      <c r="AE23" s="4" t="s">
        <v>190</v>
      </c>
      <c r="AF23" s="4" t="s">
        <v>359</v>
      </c>
      <c r="AG23" s="4" t="s">
        <v>69</v>
      </c>
      <c r="AH23" s="4" t="s">
        <v>360</v>
      </c>
      <c r="AI23" s="4"/>
      <c r="AJ23" s="3"/>
      <c r="AK23" s="3"/>
      <c r="AL23" s="3" t="s">
        <v>166</v>
      </c>
      <c r="AM23" s="3"/>
      <c r="AN23" s="3" t="s">
        <v>291</v>
      </c>
      <c r="AO23" s="3" t="s">
        <v>361</v>
      </c>
      <c r="AP23" s="3"/>
      <c r="AQ23" s="4"/>
      <c r="AR23" s="4"/>
      <c r="AS23" s="4"/>
      <c r="AT23" s="4"/>
      <c r="AU23" s="4"/>
      <c r="AV23" s="4"/>
      <c r="AW23" s="4"/>
      <c r="AX23" s="4"/>
      <c r="AY23" s="4"/>
      <c r="AZ23" s="4"/>
      <c r="BA23" s="4"/>
      <c r="BB23" s="4"/>
      <c r="BC23" s="4"/>
      <c r="BD23" s="4"/>
      <c r="BE23" s="4"/>
      <c r="BF23" s="4"/>
      <c r="BG23" s="4"/>
      <c r="BH23" s="4"/>
      <c r="BI23" s="4"/>
    </row>
    <row r="24" spans="2:61" ht="55.35" hidden="1" customHeight="1" x14ac:dyDescent="0.25">
      <c r="B24" s="4" t="s">
        <v>362</v>
      </c>
      <c r="C24" s="4" t="s">
        <v>136</v>
      </c>
      <c r="D24" s="2"/>
      <c r="E24" s="2"/>
      <c r="F24" s="44">
        <v>45223</v>
      </c>
      <c r="G24" s="3" t="s">
        <v>138</v>
      </c>
      <c r="H24" s="4" t="s">
        <v>363</v>
      </c>
      <c r="I24" s="4"/>
      <c r="J24" s="4"/>
      <c r="K24" s="4"/>
      <c r="L24" s="4"/>
      <c r="M24" s="4" t="s">
        <v>364</v>
      </c>
      <c r="N24" s="4" t="s">
        <v>365</v>
      </c>
      <c r="O24" s="4" t="s">
        <v>366</v>
      </c>
      <c r="P24" s="84" t="s">
        <v>272</v>
      </c>
      <c r="Q24" s="4" t="s">
        <v>205</v>
      </c>
      <c r="R24" s="4"/>
      <c r="S24" s="4"/>
      <c r="T24" s="4"/>
      <c r="U24" s="4"/>
      <c r="V24" s="4"/>
      <c r="W24" s="4"/>
      <c r="X24" s="4"/>
      <c r="Y24" s="4" t="s">
        <v>367</v>
      </c>
      <c r="Z24" s="4"/>
      <c r="AA24" s="4" t="s">
        <v>63</v>
      </c>
      <c r="AB24" s="4"/>
      <c r="AC24" s="4" t="s">
        <v>63</v>
      </c>
      <c r="AD24" s="4"/>
      <c r="AE24" s="4" t="s">
        <v>368</v>
      </c>
      <c r="AF24" s="4" t="s">
        <v>369</v>
      </c>
      <c r="AG24" s="4" t="s">
        <v>69</v>
      </c>
      <c r="AH24" s="4" t="s">
        <v>370</v>
      </c>
      <c r="AI24" s="4"/>
      <c r="AJ24" s="3"/>
      <c r="AK24" s="3"/>
      <c r="AL24" s="3"/>
      <c r="AM24" s="3"/>
      <c r="AN24" s="3" t="s">
        <v>371</v>
      </c>
      <c r="AO24" s="3" t="s">
        <v>372</v>
      </c>
      <c r="AP24" s="3" t="s">
        <v>373</v>
      </c>
      <c r="AQ24" s="4"/>
      <c r="AR24" s="4"/>
      <c r="AS24" s="4"/>
      <c r="AT24" s="4"/>
      <c r="AU24" s="4"/>
      <c r="AV24" s="4"/>
      <c r="AW24" s="4"/>
      <c r="AX24" s="4"/>
      <c r="AY24" s="4"/>
      <c r="AZ24" s="4"/>
      <c r="BA24" s="4"/>
      <c r="BB24" s="4"/>
      <c r="BC24" s="4"/>
      <c r="BD24" s="4"/>
      <c r="BE24" s="4"/>
      <c r="BF24" s="4"/>
      <c r="BG24" s="4"/>
      <c r="BH24" s="4"/>
      <c r="BI24" s="4"/>
    </row>
    <row r="25" spans="2:61" ht="55.35" hidden="1" customHeight="1" x14ac:dyDescent="0.25">
      <c r="B25" s="4" t="s">
        <v>374</v>
      </c>
      <c r="C25" s="4" t="s">
        <v>136</v>
      </c>
      <c r="D25" s="2"/>
      <c r="E25" s="2"/>
      <c r="F25" s="44">
        <v>45225</v>
      </c>
      <c r="G25" s="3" t="s">
        <v>138</v>
      </c>
      <c r="H25" s="4" t="s">
        <v>375</v>
      </c>
      <c r="I25" s="4"/>
      <c r="J25" s="4"/>
      <c r="K25" s="4"/>
      <c r="L25" s="4"/>
      <c r="M25" s="4" t="s">
        <v>376</v>
      </c>
      <c r="N25" s="4" t="s">
        <v>377</v>
      </c>
      <c r="O25" s="4" t="s">
        <v>378</v>
      </c>
      <c r="P25" s="84" t="s">
        <v>291</v>
      </c>
      <c r="Q25" s="4" t="s">
        <v>205</v>
      </c>
      <c r="R25" s="4"/>
      <c r="S25" s="4"/>
      <c r="T25" s="4"/>
      <c r="U25" s="4"/>
      <c r="V25" s="4"/>
      <c r="W25" s="4"/>
      <c r="X25" s="4"/>
      <c r="Y25" s="4" t="s">
        <v>379</v>
      </c>
      <c r="Z25" s="4"/>
      <c r="AA25" s="4" t="s">
        <v>64</v>
      </c>
      <c r="AB25" s="4"/>
      <c r="AC25" s="4" t="s">
        <v>64</v>
      </c>
      <c r="AD25" s="4"/>
      <c r="AE25" s="4" t="s">
        <v>148</v>
      </c>
      <c r="AF25" s="4" t="s">
        <v>380</v>
      </c>
      <c r="AG25" s="4" t="s">
        <v>69</v>
      </c>
      <c r="AH25" s="4" t="s">
        <v>381</v>
      </c>
      <c r="AI25" s="4"/>
      <c r="AJ25" s="3"/>
      <c r="AK25" s="3"/>
      <c r="AL25" s="3" t="s">
        <v>166</v>
      </c>
      <c r="AM25" s="3"/>
      <c r="AN25" s="3" t="s">
        <v>382</v>
      </c>
      <c r="AO25" s="3" t="s">
        <v>383</v>
      </c>
      <c r="AP25" s="3" t="s">
        <v>384</v>
      </c>
      <c r="AQ25" s="4"/>
      <c r="AR25" s="4"/>
      <c r="AS25" s="4"/>
      <c r="AT25" s="4"/>
      <c r="AU25" s="4"/>
      <c r="AV25" s="4"/>
      <c r="AW25" s="4"/>
      <c r="AX25" s="4"/>
      <c r="AY25" s="4"/>
      <c r="AZ25" s="4"/>
      <c r="BA25" s="4"/>
      <c r="BB25" s="4"/>
      <c r="BC25" s="4"/>
      <c r="BD25" s="4"/>
      <c r="BE25" s="4"/>
      <c r="BF25" s="4"/>
      <c r="BG25" s="4"/>
      <c r="BH25" s="4"/>
      <c r="BI25" s="4"/>
    </row>
    <row r="26" spans="2:61" ht="55.35" hidden="1" customHeight="1" x14ac:dyDescent="0.25">
      <c r="B26" s="4" t="s">
        <v>385</v>
      </c>
      <c r="C26" s="4" t="s">
        <v>136</v>
      </c>
      <c r="D26" s="2"/>
      <c r="E26" s="2"/>
      <c r="F26" s="44">
        <v>45316</v>
      </c>
      <c r="G26" s="3" t="s">
        <v>138</v>
      </c>
      <c r="H26" s="4" t="s">
        <v>375</v>
      </c>
      <c r="I26" s="4"/>
      <c r="J26" s="4"/>
      <c r="K26" s="4"/>
      <c r="L26" s="4"/>
      <c r="M26" s="4" t="s">
        <v>386</v>
      </c>
      <c r="N26" s="4" t="s">
        <v>387</v>
      </c>
      <c r="O26" s="4" t="s">
        <v>388</v>
      </c>
      <c r="P26" s="101" t="s">
        <v>294</v>
      </c>
      <c r="Q26" s="4" t="s">
        <v>389</v>
      </c>
      <c r="R26" s="4"/>
      <c r="S26" s="4"/>
      <c r="T26" s="4"/>
      <c r="U26" s="4"/>
      <c r="V26" s="4"/>
      <c r="W26" s="4"/>
      <c r="X26" s="4"/>
      <c r="Y26" s="4" t="s">
        <v>390</v>
      </c>
      <c r="Z26" s="4"/>
      <c r="AA26" s="4" t="s">
        <v>391</v>
      </c>
      <c r="AB26" s="4"/>
      <c r="AC26" s="4" t="s">
        <v>392</v>
      </c>
      <c r="AD26" s="4"/>
      <c r="AE26" s="4" t="s">
        <v>393</v>
      </c>
      <c r="AF26" s="4" t="s">
        <v>394</v>
      </c>
      <c r="AG26" s="4" t="s">
        <v>395</v>
      </c>
      <c r="AH26" s="4" t="s">
        <v>370</v>
      </c>
      <c r="AI26" s="4"/>
      <c r="AJ26" s="3"/>
      <c r="AK26" s="3"/>
      <c r="AL26" s="3" t="s">
        <v>166</v>
      </c>
      <c r="AM26" s="3"/>
      <c r="AN26" s="3" t="s">
        <v>382</v>
      </c>
      <c r="AO26" s="3"/>
      <c r="AP26" s="3" t="s">
        <v>384</v>
      </c>
      <c r="AQ26" s="4"/>
      <c r="AR26" s="4"/>
      <c r="AS26" s="4"/>
      <c r="AT26" s="4"/>
      <c r="AU26" s="4"/>
      <c r="AV26" s="4"/>
      <c r="AW26" s="4"/>
      <c r="AX26" s="4"/>
      <c r="AY26" s="4"/>
      <c r="AZ26" s="4"/>
      <c r="BA26" s="4"/>
      <c r="BB26" s="4"/>
      <c r="BC26" s="4"/>
      <c r="BD26" s="4"/>
      <c r="BE26" s="4"/>
      <c r="BF26" s="4"/>
      <c r="BG26" s="4"/>
      <c r="BH26" s="4" t="s">
        <v>138</v>
      </c>
      <c r="BI26" s="4" t="s">
        <v>396</v>
      </c>
    </row>
    <row r="27" spans="2:61" ht="55.35" hidden="1" customHeight="1" x14ac:dyDescent="0.25">
      <c r="B27" s="7" t="s">
        <v>397</v>
      </c>
      <c r="C27" s="7" t="s">
        <v>136</v>
      </c>
      <c r="D27" s="7"/>
      <c r="E27" s="16"/>
      <c r="F27" s="50">
        <v>45342</v>
      </c>
      <c r="G27" s="8" t="s">
        <v>138</v>
      </c>
      <c r="H27" s="7" t="s">
        <v>398</v>
      </c>
      <c r="I27" s="7" t="s">
        <v>138</v>
      </c>
      <c r="J27" s="7" t="s">
        <v>399</v>
      </c>
      <c r="K27" s="7" t="s">
        <v>400</v>
      </c>
      <c r="L27" s="7"/>
      <c r="M27" s="7" t="s">
        <v>401</v>
      </c>
      <c r="N27" s="7" t="s">
        <v>402</v>
      </c>
      <c r="O27" s="7" t="s">
        <v>403</v>
      </c>
      <c r="P27" s="102" t="s">
        <v>294</v>
      </c>
      <c r="Q27" s="7" t="s">
        <v>188</v>
      </c>
      <c r="R27" s="7"/>
      <c r="S27" s="7"/>
      <c r="T27" s="7"/>
      <c r="U27" s="7"/>
      <c r="V27" s="7"/>
      <c r="W27" s="7"/>
      <c r="X27" s="7"/>
      <c r="Y27" s="7" t="s">
        <v>404</v>
      </c>
      <c r="Z27" s="7"/>
      <c r="AA27" s="7" t="s">
        <v>392</v>
      </c>
      <c r="AB27" s="7"/>
      <c r="AC27" s="7" t="s">
        <v>392</v>
      </c>
      <c r="AD27" s="7"/>
      <c r="AE27" s="7" t="s">
        <v>148</v>
      </c>
      <c r="AF27" s="7"/>
      <c r="AG27" s="7"/>
      <c r="AH27" s="7"/>
      <c r="AI27" s="7"/>
      <c r="AJ27" s="116"/>
      <c r="AK27" s="116"/>
      <c r="AL27" s="116"/>
      <c r="AM27" s="8"/>
      <c r="AN27" s="116"/>
      <c r="AO27" s="116"/>
      <c r="AP27" s="8"/>
      <c r="AQ27" s="7"/>
      <c r="AR27" s="7"/>
      <c r="AS27" s="7"/>
      <c r="AT27" s="7"/>
      <c r="AU27" s="7"/>
      <c r="AV27" s="7"/>
      <c r="AW27" s="7"/>
      <c r="AX27" s="7"/>
      <c r="AY27" s="7"/>
      <c r="AZ27" s="7"/>
      <c r="BA27" s="7"/>
      <c r="BB27" s="7"/>
      <c r="BC27" s="7"/>
      <c r="BD27" s="7"/>
      <c r="BE27" s="7"/>
      <c r="BF27" s="7"/>
      <c r="BG27" s="7"/>
      <c r="BH27" s="4"/>
      <c r="BI27" s="4"/>
    </row>
    <row r="28" spans="2:61" ht="55.35" hidden="1" customHeight="1" x14ac:dyDescent="0.25">
      <c r="B28" s="4" t="s">
        <v>405</v>
      </c>
      <c r="C28" s="4" t="s">
        <v>136</v>
      </c>
      <c r="D28" s="4"/>
      <c r="E28" s="2"/>
      <c r="F28" s="44">
        <v>45344</v>
      </c>
      <c r="G28" s="3" t="s">
        <v>138</v>
      </c>
      <c r="H28" s="4" t="s">
        <v>398</v>
      </c>
      <c r="I28" s="4"/>
      <c r="J28" s="4"/>
      <c r="K28" s="4"/>
      <c r="L28" s="4"/>
      <c r="M28" s="4" t="s">
        <v>406</v>
      </c>
      <c r="N28" s="4" t="s">
        <v>407</v>
      </c>
      <c r="O28" s="4" t="s">
        <v>403</v>
      </c>
      <c r="P28" s="101" t="s">
        <v>294</v>
      </c>
      <c r="Q28" s="4" t="s">
        <v>188</v>
      </c>
      <c r="R28" s="4"/>
      <c r="S28" s="4"/>
      <c r="T28" s="4"/>
      <c r="U28" s="4"/>
      <c r="V28" s="4"/>
      <c r="W28" s="4"/>
      <c r="X28" s="4"/>
      <c r="Y28" s="4" t="s">
        <v>404</v>
      </c>
      <c r="Z28" s="4"/>
      <c r="AA28" s="4" t="s">
        <v>392</v>
      </c>
      <c r="AB28" s="4"/>
      <c r="AC28" s="4" t="s">
        <v>392</v>
      </c>
      <c r="AD28" s="4"/>
      <c r="AE28" s="4" t="s">
        <v>148</v>
      </c>
      <c r="AF28" s="4" t="s">
        <v>408</v>
      </c>
      <c r="AG28" s="4" t="s">
        <v>69</v>
      </c>
      <c r="AH28" s="4" t="s">
        <v>409</v>
      </c>
      <c r="AI28" s="4"/>
      <c r="AJ28" s="42"/>
      <c r="AK28" s="42"/>
      <c r="AL28" s="3" t="s">
        <v>166</v>
      </c>
      <c r="AM28" s="3"/>
      <c r="AN28" s="3" t="s">
        <v>410</v>
      </c>
      <c r="AO28" s="3" t="s">
        <v>411</v>
      </c>
      <c r="AP28" s="3" t="s">
        <v>412</v>
      </c>
      <c r="AQ28" s="4"/>
      <c r="AR28" s="4"/>
      <c r="AS28" s="4"/>
      <c r="AT28" s="4"/>
      <c r="AU28" s="4"/>
      <c r="AV28" s="4"/>
      <c r="AW28" s="4"/>
      <c r="AX28" s="4"/>
      <c r="AY28" s="4"/>
      <c r="AZ28" s="4"/>
      <c r="BA28" s="4"/>
      <c r="BB28" s="4"/>
      <c r="BC28" s="4"/>
      <c r="BD28" s="4"/>
      <c r="BE28" s="4"/>
      <c r="BF28" s="4"/>
      <c r="BG28" s="4"/>
      <c r="BH28" s="4" t="s">
        <v>138</v>
      </c>
      <c r="BI28" s="4" t="s">
        <v>413</v>
      </c>
    </row>
    <row r="29" spans="2:61" ht="97.5" hidden="1" customHeight="1" x14ac:dyDescent="0.25">
      <c r="B29" s="4" t="s">
        <v>414</v>
      </c>
      <c r="C29" s="4" t="s">
        <v>136</v>
      </c>
      <c r="D29" s="4"/>
      <c r="E29" s="2"/>
      <c r="F29" s="44">
        <v>45386</v>
      </c>
      <c r="G29" s="3" t="s">
        <v>138</v>
      </c>
      <c r="H29" s="4" t="s">
        <v>415</v>
      </c>
      <c r="I29" s="4"/>
      <c r="J29" s="4"/>
      <c r="K29" s="4"/>
      <c r="L29" s="4"/>
      <c r="M29" s="4" t="s">
        <v>416</v>
      </c>
      <c r="N29" s="4"/>
      <c r="O29" s="4" t="s">
        <v>417</v>
      </c>
      <c r="P29" s="130">
        <v>45505</v>
      </c>
      <c r="Q29" s="4"/>
      <c r="R29" s="4"/>
      <c r="S29" s="4"/>
      <c r="T29" s="4"/>
      <c r="U29" s="4"/>
      <c r="V29" s="4"/>
      <c r="W29" s="4"/>
      <c r="X29" s="4"/>
      <c r="Y29" s="4" t="s">
        <v>418</v>
      </c>
      <c r="Z29" s="4"/>
      <c r="AA29" s="4" t="s">
        <v>392</v>
      </c>
      <c r="AB29" s="4"/>
      <c r="AC29" s="4" t="s">
        <v>419</v>
      </c>
      <c r="AD29" s="4"/>
      <c r="AE29" s="4" t="s">
        <v>242</v>
      </c>
      <c r="AF29" s="4" t="s">
        <v>420</v>
      </c>
      <c r="AG29" s="4" t="s">
        <v>69</v>
      </c>
      <c r="AH29" s="4" t="s">
        <v>421</v>
      </c>
      <c r="AI29" s="4"/>
      <c r="AJ29" s="42"/>
      <c r="AK29" s="42"/>
      <c r="AL29" s="42"/>
      <c r="AM29" s="3"/>
      <c r="AN29" s="42"/>
      <c r="AO29" s="42"/>
      <c r="AP29" s="3"/>
      <c r="AQ29" s="4"/>
      <c r="AR29" s="4"/>
      <c r="AS29" s="4"/>
      <c r="AT29" s="4"/>
      <c r="AU29" s="4"/>
      <c r="AV29" s="4"/>
      <c r="AW29" s="4"/>
      <c r="AX29" s="4"/>
      <c r="AY29" s="4"/>
      <c r="AZ29" s="4"/>
      <c r="BA29" s="4"/>
      <c r="BB29" s="4"/>
      <c r="BC29" s="4"/>
      <c r="BD29" s="4"/>
      <c r="BE29" s="4"/>
      <c r="BF29" s="4"/>
      <c r="BG29" s="4"/>
      <c r="BH29" s="4" t="s">
        <v>138</v>
      </c>
      <c r="BI29" s="4" t="s">
        <v>413</v>
      </c>
    </row>
    <row r="30" spans="2:61" ht="55.35" hidden="1" customHeight="1" x14ac:dyDescent="0.25">
      <c r="B30" s="4" t="s">
        <v>422</v>
      </c>
      <c r="C30" s="4" t="s">
        <v>423</v>
      </c>
      <c r="D30" s="2"/>
      <c r="E30" s="2" t="s">
        <v>137</v>
      </c>
      <c r="F30" s="44">
        <v>44853</v>
      </c>
      <c r="G30" s="3" t="s">
        <v>138</v>
      </c>
      <c r="H30" s="4" t="s">
        <v>171</v>
      </c>
      <c r="I30" s="4"/>
      <c r="J30" s="4"/>
      <c r="K30" s="4"/>
      <c r="L30" s="4"/>
      <c r="M30" s="4" t="s">
        <v>424</v>
      </c>
      <c r="N30" s="4" t="s">
        <v>424</v>
      </c>
      <c r="O30" s="4" t="s">
        <v>425</v>
      </c>
      <c r="P30" s="84" t="s">
        <v>423</v>
      </c>
      <c r="Q30" s="4" t="s">
        <v>144</v>
      </c>
      <c r="R30" s="4"/>
      <c r="S30" s="4"/>
      <c r="T30" s="4"/>
      <c r="U30" s="4"/>
      <c r="V30" s="4"/>
      <c r="W30" s="4"/>
      <c r="X30" s="4"/>
      <c r="Y30" s="4" t="s">
        <v>426</v>
      </c>
      <c r="Z30" s="4"/>
      <c r="AA30" s="4" t="s">
        <v>179</v>
      </c>
      <c r="AB30" s="4"/>
      <c r="AC30" s="4" t="s">
        <v>179</v>
      </c>
      <c r="AD30" s="4"/>
      <c r="AE30" s="4" t="s">
        <v>368</v>
      </c>
      <c r="AF30" s="4" t="s">
        <v>427</v>
      </c>
      <c r="AG30" s="4" t="s">
        <v>69</v>
      </c>
      <c r="AH30" s="4" t="s">
        <v>428</v>
      </c>
      <c r="AI30" s="4"/>
      <c r="AJ30" s="3"/>
      <c r="AK30" s="3"/>
      <c r="AL30" s="3"/>
      <c r="AM30" s="3"/>
      <c r="AN30" s="3"/>
      <c r="AO30" s="3"/>
      <c r="AP30" s="3" t="s">
        <v>429</v>
      </c>
      <c r="AQ30" s="4"/>
      <c r="AR30" s="4"/>
      <c r="AS30" s="4"/>
      <c r="AT30" s="4"/>
      <c r="AU30" s="4"/>
      <c r="AV30" s="4"/>
      <c r="AW30" s="4"/>
      <c r="AX30" s="4"/>
      <c r="AY30" s="4"/>
      <c r="AZ30" s="4"/>
      <c r="BA30" s="4"/>
      <c r="BB30" s="4"/>
      <c r="BC30" s="4"/>
      <c r="BD30" s="4"/>
      <c r="BE30" s="4"/>
      <c r="BF30" s="4"/>
      <c r="BG30" s="4"/>
      <c r="BH30" s="4"/>
      <c r="BI30" s="4"/>
    </row>
    <row r="31" spans="2:61" ht="55.35" hidden="1" customHeight="1" x14ac:dyDescent="0.25">
      <c r="B31" s="4" t="s">
        <v>430</v>
      </c>
      <c r="C31" s="4" t="s">
        <v>423</v>
      </c>
      <c r="D31" s="2"/>
      <c r="E31" s="2" t="s">
        <v>137</v>
      </c>
      <c r="F31" s="44">
        <v>44853</v>
      </c>
      <c r="G31" s="3" t="s">
        <v>138</v>
      </c>
      <c r="H31" s="4" t="s">
        <v>171</v>
      </c>
      <c r="I31" s="4"/>
      <c r="J31" s="4"/>
      <c r="K31" s="4"/>
      <c r="L31" s="4"/>
      <c r="M31" s="4" t="s">
        <v>431</v>
      </c>
      <c r="N31" s="4" t="s">
        <v>431</v>
      </c>
      <c r="O31" s="4" t="s">
        <v>425</v>
      </c>
      <c r="P31" s="84" t="s">
        <v>423</v>
      </c>
      <c r="Q31" s="4" t="s">
        <v>144</v>
      </c>
      <c r="R31" s="4"/>
      <c r="S31" s="4"/>
      <c r="T31" s="4"/>
      <c r="U31" s="4"/>
      <c r="V31" s="4"/>
      <c r="W31" s="4"/>
      <c r="X31" s="4"/>
      <c r="Y31" s="4" t="s">
        <v>426</v>
      </c>
      <c r="Z31" s="4"/>
      <c r="AA31" s="4" t="s">
        <v>179</v>
      </c>
      <c r="AB31" s="4"/>
      <c r="AC31" s="4" t="s">
        <v>179</v>
      </c>
      <c r="AD31" s="4"/>
      <c r="AE31" s="4" t="s">
        <v>368</v>
      </c>
      <c r="AF31" s="4" t="s">
        <v>427</v>
      </c>
      <c r="AG31" s="4" t="s">
        <v>69</v>
      </c>
      <c r="AH31" s="4" t="s">
        <v>432</v>
      </c>
      <c r="AI31" s="4"/>
      <c r="AJ31" s="3"/>
      <c r="AK31" s="3"/>
      <c r="AL31" s="3"/>
      <c r="AM31" s="3"/>
      <c r="AN31" s="3"/>
      <c r="AO31" s="3"/>
      <c r="AP31" s="3" t="s">
        <v>429</v>
      </c>
      <c r="AQ31" s="4"/>
      <c r="AR31" s="4"/>
      <c r="AS31" s="4"/>
      <c r="AT31" s="4"/>
      <c r="AU31" s="4"/>
      <c r="AV31" s="4"/>
      <c r="AW31" s="4"/>
      <c r="AX31" s="4"/>
      <c r="AY31" s="4"/>
      <c r="AZ31" s="4"/>
      <c r="BA31" s="4"/>
      <c r="BB31" s="4"/>
      <c r="BC31" s="4"/>
      <c r="BD31" s="4"/>
      <c r="BE31" s="4"/>
      <c r="BF31" s="4"/>
      <c r="BG31" s="4"/>
      <c r="BH31" s="4"/>
      <c r="BI31" s="4"/>
    </row>
    <row r="32" spans="2:61" ht="55.35" hidden="1" customHeight="1" x14ac:dyDescent="0.25">
      <c r="B32" s="4" t="s">
        <v>433</v>
      </c>
      <c r="C32" s="4" t="s">
        <v>423</v>
      </c>
      <c r="D32" s="2"/>
      <c r="E32" s="2" t="s">
        <v>137</v>
      </c>
      <c r="F32" s="44">
        <v>44853</v>
      </c>
      <c r="G32" s="3" t="s">
        <v>138</v>
      </c>
      <c r="H32" s="4" t="s">
        <v>171</v>
      </c>
      <c r="I32" s="4"/>
      <c r="J32" s="4"/>
      <c r="K32" s="4"/>
      <c r="L32" s="4"/>
      <c r="M32" s="4" t="s">
        <v>434</v>
      </c>
      <c r="N32" s="4" t="s">
        <v>434</v>
      </c>
      <c r="O32" s="4" t="s">
        <v>425</v>
      </c>
      <c r="P32" s="84" t="s">
        <v>423</v>
      </c>
      <c r="Q32" s="4" t="s">
        <v>144</v>
      </c>
      <c r="R32" s="4"/>
      <c r="S32" s="4"/>
      <c r="T32" s="4"/>
      <c r="U32" s="4"/>
      <c r="V32" s="4"/>
      <c r="W32" s="4"/>
      <c r="X32" s="4"/>
      <c r="Y32" s="4" t="s">
        <v>426</v>
      </c>
      <c r="Z32" s="4"/>
      <c r="AA32" s="4" t="s">
        <v>179</v>
      </c>
      <c r="AB32" s="4"/>
      <c r="AC32" s="4" t="s">
        <v>179</v>
      </c>
      <c r="AD32" s="4"/>
      <c r="AE32" s="4" t="s">
        <v>368</v>
      </c>
      <c r="AF32" s="4" t="s">
        <v>427</v>
      </c>
      <c r="AG32" s="4" t="s">
        <v>69</v>
      </c>
      <c r="AH32" s="4" t="s">
        <v>435</v>
      </c>
      <c r="AI32" s="4"/>
      <c r="AJ32" s="3"/>
      <c r="AK32" s="3"/>
      <c r="AL32" s="3"/>
      <c r="AM32" s="3"/>
      <c r="AN32" s="3"/>
      <c r="AO32" s="3"/>
      <c r="AP32" s="3" t="s">
        <v>429</v>
      </c>
      <c r="AQ32" s="4"/>
      <c r="AR32" s="4"/>
      <c r="AS32" s="4"/>
      <c r="AT32" s="4"/>
      <c r="AU32" s="4"/>
      <c r="AV32" s="4"/>
      <c r="AW32" s="4"/>
      <c r="AX32" s="4"/>
      <c r="AY32" s="4"/>
      <c r="AZ32" s="4"/>
      <c r="BA32" s="4"/>
      <c r="BB32" s="4"/>
      <c r="BC32" s="4"/>
      <c r="BD32" s="4"/>
      <c r="BE32" s="4"/>
      <c r="BF32" s="4"/>
      <c r="BG32" s="4"/>
      <c r="BH32" s="4"/>
      <c r="BI32" s="4"/>
    </row>
    <row r="33" spans="2:61" ht="55.35" hidden="1" customHeight="1" x14ac:dyDescent="0.25">
      <c r="B33" s="4" t="s">
        <v>436</v>
      </c>
      <c r="C33" s="4" t="s">
        <v>423</v>
      </c>
      <c r="D33" s="2"/>
      <c r="E33" s="2" t="s">
        <v>137</v>
      </c>
      <c r="F33" s="44">
        <v>44853</v>
      </c>
      <c r="G33" s="3" t="s">
        <v>138</v>
      </c>
      <c r="H33" s="4" t="s">
        <v>171</v>
      </c>
      <c r="I33" s="4"/>
      <c r="J33" s="4"/>
      <c r="K33" s="4"/>
      <c r="L33" s="4"/>
      <c r="M33" s="4" t="s">
        <v>437</v>
      </c>
      <c r="N33" s="4" t="s">
        <v>437</v>
      </c>
      <c r="O33" s="4" t="s">
        <v>425</v>
      </c>
      <c r="P33" s="84" t="s">
        <v>423</v>
      </c>
      <c r="Q33" s="4" t="s">
        <v>144</v>
      </c>
      <c r="R33" s="4"/>
      <c r="S33" s="4"/>
      <c r="T33" s="4"/>
      <c r="U33" s="4"/>
      <c r="V33" s="4"/>
      <c r="W33" s="4"/>
      <c r="X33" s="4"/>
      <c r="Y33" s="4" t="s">
        <v>426</v>
      </c>
      <c r="Z33" s="4"/>
      <c r="AA33" s="4" t="s">
        <v>179</v>
      </c>
      <c r="AB33" s="4"/>
      <c r="AC33" s="4" t="s">
        <v>179</v>
      </c>
      <c r="AD33" s="4"/>
      <c r="AE33" s="4" t="s">
        <v>368</v>
      </c>
      <c r="AF33" s="4" t="s">
        <v>427</v>
      </c>
      <c r="AG33" s="4" t="s">
        <v>69</v>
      </c>
      <c r="AH33" s="4" t="s">
        <v>438</v>
      </c>
      <c r="AI33" s="4"/>
      <c r="AJ33" s="3"/>
      <c r="AK33" s="3"/>
      <c r="AL33" s="3"/>
      <c r="AM33" s="3"/>
      <c r="AN33" s="3"/>
      <c r="AO33" s="3"/>
      <c r="AP33" s="3" t="s">
        <v>429</v>
      </c>
      <c r="AQ33" s="4"/>
      <c r="AR33" s="4"/>
      <c r="AS33" s="4"/>
      <c r="AT33" s="4"/>
      <c r="AU33" s="4"/>
      <c r="AV33" s="4"/>
      <c r="AW33" s="4"/>
      <c r="AX33" s="4"/>
      <c r="AY33" s="4"/>
      <c r="AZ33" s="4"/>
      <c r="BA33" s="4"/>
      <c r="BB33" s="4"/>
      <c r="BC33" s="4"/>
      <c r="BD33" s="4"/>
      <c r="BE33" s="4"/>
      <c r="BF33" s="4"/>
      <c r="BG33" s="4"/>
      <c r="BH33" s="4"/>
      <c r="BI33" s="4"/>
    </row>
    <row r="34" spans="2:61" ht="55.35" hidden="1" customHeight="1" x14ac:dyDescent="0.25">
      <c r="B34" s="4" t="s">
        <v>439</v>
      </c>
      <c r="C34" s="4" t="s">
        <v>423</v>
      </c>
      <c r="D34" s="2"/>
      <c r="E34" s="2" t="s">
        <v>137</v>
      </c>
      <c r="F34" s="44">
        <v>44853</v>
      </c>
      <c r="G34" s="3" t="s">
        <v>138</v>
      </c>
      <c r="H34" s="4" t="s">
        <v>171</v>
      </c>
      <c r="I34" s="4"/>
      <c r="J34" s="4"/>
      <c r="K34" s="4"/>
      <c r="L34" s="4"/>
      <c r="M34" s="4" t="s">
        <v>440</v>
      </c>
      <c r="N34" s="4" t="s">
        <v>440</v>
      </c>
      <c r="O34" s="4" t="s">
        <v>425</v>
      </c>
      <c r="P34" s="84" t="s">
        <v>423</v>
      </c>
      <c r="Q34" s="4" t="s">
        <v>144</v>
      </c>
      <c r="R34" s="4"/>
      <c r="S34" s="4"/>
      <c r="T34" s="4"/>
      <c r="U34" s="4"/>
      <c r="V34" s="4"/>
      <c r="W34" s="4"/>
      <c r="X34" s="4"/>
      <c r="Y34" s="4" t="s">
        <v>426</v>
      </c>
      <c r="Z34" s="4"/>
      <c r="AA34" s="4" t="s">
        <v>179</v>
      </c>
      <c r="AB34" s="4"/>
      <c r="AC34" s="4" t="s">
        <v>179</v>
      </c>
      <c r="AD34" s="4"/>
      <c r="AE34" s="4" t="s">
        <v>368</v>
      </c>
      <c r="AF34" s="4" t="s">
        <v>427</v>
      </c>
      <c r="AG34" s="4" t="s">
        <v>69</v>
      </c>
      <c r="AH34" s="4" t="s">
        <v>441</v>
      </c>
      <c r="AI34" s="4"/>
      <c r="AJ34" s="3"/>
      <c r="AK34" s="3"/>
      <c r="AL34" s="3"/>
      <c r="AM34" s="3"/>
      <c r="AN34" s="3"/>
      <c r="AO34" s="3"/>
      <c r="AP34" s="3" t="s">
        <v>429</v>
      </c>
      <c r="AQ34" s="4"/>
      <c r="AR34" s="4"/>
      <c r="AS34" s="4"/>
      <c r="AT34" s="4"/>
      <c r="AU34" s="4"/>
      <c r="AV34" s="4"/>
      <c r="AW34" s="4"/>
      <c r="AX34" s="4"/>
      <c r="AY34" s="4"/>
      <c r="AZ34" s="4"/>
      <c r="BA34" s="4"/>
      <c r="BB34" s="4"/>
      <c r="BC34" s="4"/>
      <c r="BD34" s="4"/>
      <c r="BE34" s="4"/>
      <c r="BF34" s="4"/>
      <c r="BG34" s="4"/>
      <c r="BH34" s="4"/>
      <c r="BI34" s="4"/>
    </row>
    <row r="35" spans="2:61" ht="55.35" hidden="1" customHeight="1" x14ac:dyDescent="0.25">
      <c r="B35" s="4" t="s">
        <v>442</v>
      </c>
      <c r="C35" s="4" t="s">
        <v>423</v>
      </c>
      <c r="D35" s="2"/>
      <c r="E35" s="2" t="s">
        <v>137</v>
      </c>
      <c r="F35" s="44">
        <v>44853</v>
      </c>
      <c r="G35" s="3" t="s">
        <v>138</v>
      </c>
      <c r="H35" s="4" t="s">
        <v>171</v>
      </c>
      <c r="I35" s="4"/>
      <c r="J35" s="4"/>
      <c r="K35" s="4"/>
      <c r="L35" s="4"/>
      <c r="M35" s="4" t="s">
        <v>443</v>
      </c>
      <c r="N35" s="4" t="s">
        <v>443</v>
      </c>
      <c r="O35" s="4" t="s">
        <v>425</v>
      </c>
      <c r="P35" s="84" t="s">
        <v>423</v>
      </c>
      <c r="Q35" s="4" t="s">
        <v>144</v>
      </c>
      <c r="R35" s="4"/>
      <c r="S35" s="4"/>
      <c r="T35" s="4"/>
      <c r="U35" s="4"/>
      <c r="V35" s="4"/>
      <c r="W35" s="4"/>
      <c r="X35" s="4"/>
      <c r="Y35" s="4" t="s">
        <v>426</v>
      </c>
      <c r="Z35" s="4"/>
      <c r="AA35" s="4" t="s">
        <v>179</v>
      </c>
      <c r="AB35" s="4"/>
      <c r="AC35" s="4" t="s">
        <v>179</v>
      </c>
      <c r="AD35" s="4"/>
      <c r="AE35" s="4" t="s">
        <v>368</v>
      </c>
      <c r="AF35" s="4" t="s">
        <v>427</v>
      </c>
      <c r="AG35" s="4" t="s">
        <v>69</v>
      </c>
      <c r="AH35" s="4" t="s">
        <v>444</v>
      </c>
      <c r="AI35" s="4"/>
      <c r="AJ35" s="3"/>
      <c r="AK35" s="3"/>
      <c r="AL35" s="3"/>
      <c r="AM35" s="3"/>
      <c r="AN35" s="3"/>
      <c r="AO35" s="3"/>
      <c r="AP35" s="3" t="s">
        <v>429</v>
      </c>
      <c r="AQ35" s="4"/>
      <c r="AR35" s="4"/>
      <c r="AS35" s="4"/>
      <c r="AT35" s="4"/>
      <c r="AU35" s="4"/>
      <c r="AV35" s="4"/>
      <c r="AW35" s="4"/>
      <c r="AX35" s="4"/>
      <c r="AY35" s="4"/>
      <c r="AZ35" s="4"/>
      <c r="BA35" s="4"/>
      <c r="BB35" s="4"/>
      <c r="BC35" s="4"/>
      <c r="BD35" s="4"/>
      <c r="BE35" s="4"/>
      <c r="BF35" s="4"/>
      <c r="BG35" s="4"/>
      <c r="BH35" s="4"/>
      <c r="BI35" s="4"/>
    </row>
    <row r="36" spans="2:61" ht="55.35" hidden="1" customHeight="1" x14ac:dyDescent="0.25">
      <c r="B36" s="4" t="s">
        <v>445</v>
      </c>
      <c r="C36" s="4" t="s">
        <v>423</v>
      </c>
      <c r="D36" s="2"/>
      <c r="E36" s="2" t="s">
        <v>137</v>
      </c>
      <c r="F36" s="44">
        <v>44853</v>
      </c>
      <c r="G36" s="3" t="s">
        <v>138</v>
      </c>
      <c r="H36" s="4" t="s">
        <v>171</v>
      </c>
      <c r="I36" s="4"/>
      <c r="J36" s="4"/>
      <c r="K36" s="4"/>
      <c r="L36" s="4"/>
      <c r="M36" s="4" t="s">
        <v>446</v>
      </c>
      <c r="N36" s="4" t="s">
        <v>446</v>
      </c>
      <c r="O36" s="4" t="s">
        <v>425</v>
      </c>
      <c r="P36" s="84" t="s">
        <v>423</v>
      </c>
      <c r="Q36" s="4" t="s">
        <v>144</v>
      </c>
      <c r="R36" s="4"/>
      <c r="S36" s="4"/>
      <c r="T36" s="4"/>
      <c r="U36" s="4"/>
      <c r="V36" s="4"/>
      <c r="W36" s="4"/>
      <c r="X36" s="4"/>
      <c r="Y36" s="4" t="s">
        <v>426</v>
      </c>
      <c r="Z36" s="4"/>
      <c r="AA36" s="4" t="s">
        <v>179</v>
      </c>
      <c r="AB36" s="4"/>
      <c r="AC36" s="4" t="s">
        <v>179</v>
      </c>
      <c r="AD36" s="4"/>
      <c r="AE36" s="4" t="s">
        <v>368</v>
      </c>
      <c r="AF36" s="4" t="s">
        <v>427</v>
      </c>
      <c r="AG36" s="4" t="s">
        <v>69</v>
      </c>
      <c r="AH36" s="4" t="s">
        <v>447</v>
      </c>
      <c r="AI36" s="4"/>
      <c r="AJ36" s="3"/>
      <c r="AK36" s="3"/>
      <c r="AL36" s="3"/>
      <c r="AM36" s="3"/>
      <c r="AN36" s="3"/>
      <c r="AO36" s="3"/>
      <c r="AP36" s="3" t="s">
        <v>429</v>
      </c>
      <c r="AQ36" s="4"/>
      <c r="AR36" s="4"/>
      <c r="AS36" s="4"/>
      <c r="AT36" s="4"/>
      <c r="AU36" s="4"/>
      <c r="AV36" s="4"/>
      <c r="AW36" s="4"/>
      <c r="AX36" s="4"/>
      <c r="AY36" s="4"/>
      <c r="AZ36" s="4"/>
      <c r="BA36" s="4"/>
      <c r="BB36" s="4"/>
      <c r="BC36" s="4"/>
      <c r="BD36" s="4"/>
      <c r="BE36" s="4"/>
      <c r="BF36" s="4"/>
      <c r="BG36" s="4"/>
      <c r="BH36" s="4"/>
      <c r="BI36" s="4"/>
    </row>
    <row r="37" spans="2:61" ht="55.35" hidden="1" customHeight="1" x14ac:dyDescent="0.25">
      <c r="B37" s="4" t="s">
        <v>448</v>
      </c>
      <c r="C37" s="4" t="s">
        <v>423</v>
      </c>
      <c r="D37" s="2"/>
      <c r="E37" s="2" t="s">
        <v>137</v>
      </c>
      <c r="F37" s="44">
        <v>44853</v>
      </c>
      <c r="G37" s="3" t="s">
        <v>138</v>
      </c>
      <c r="H37" s="4" t="s">
        <v>171</v>
      </c>
      <c r="I37" s="4"/>
      <c r="J37" s="4"/>
      <c r="K37" s="4"/>
      <c r="L37" s="4"/>
      <c r="M37" s="4" t="s">
        <v>449</v>
      </c>
      <c r="N37" s="4" t="s">
        <v>449</v>
      </c>
      <c r="O37" s="4" t="s">
        <v>425</v>
      </c>
      <c r="P37" s="84" t="s">
        <v>423</v>
      </c>
      <c r="Q37" s="4" t="s">
        <v>144</v>
      </c>
      <c r="R37" s="4"/>
      <c r="S37" s="4"/>
      <c r="T37" s="4"/>
      <c r="U37" s="4"/>
      <c r="V37" s="4"/>
      <c r="W37" s="4"/>
      <c r="X37" s="4"/>
      <c r="Y37" s="4" t="s">
        <v>426</v>
      </c>
      <c r="Z37" s="4"/>
      <c r="AA37" s="4" t="s">
        <v>179</v>
      </c>
      <c r="AB37" s="4"/>
      <c r="AC37" s="4" t="s">
        <v>179</v>
      </c>
      <c r="AD37" s="4"/>
      <c r="AE37" s="4" t="s">
        <v>368</v>
      </c>
      <c r="AF37" s="4" t="s">
        <v>427</v>
      </c>
      <c r="AG37" s="4" t="s">
        <v>69</v>
      </c>
      <c r="AH37" s="4" t="s">
        <v>450</v>
      </c>
      <c r="AI37" s="4"/>
      <c r="AJ37" s="3"/>
      <c r="AK37" s="3"/>
      <c r="AL37" s="3"/>
      <c r="AM37" s="3"/>
      <c r="AN37" s="3"/>
      <c r="AO37" s="3"/>
      <c r="AP37" s="3" t="s">
        <v>429</v>
      </c>
      <c r="AQ37" s="4"/>
      <c r="AR37" s="4"/>
      <c r="AS37" s="4"/>
      <c r="AT37" s="4"/>
      <c r="AU37" s="4"/>
      <c r="AV37" s="4"/>
      <c r="AW37" s="4"/>
      <c r="AX37" s="4"/>
      <c r="AY37" s="4"/>
      <c r="AZ37" s="4"/>
      <c r="BA37" s="4"/>
      <c r="BB37" s="4"/>
      <c r="BC37" s="4"/>
      <c r="BD37" s="4"/>
      <c r="BE37" s="4"/>
      <c r="BF37" s="4"/>
      <c r="BG37" s="4"/>
      <c r="BH37" s="4"/>
      <c r="BI37" s="4"/>
    </row>
    <row r="38" spans="2:61" ht="55.35" hidden="1" customHeight="1" x14ac:dyDescent="0.25">
      <c r="B38" s="4" t="s">
        <v>451</v>
      </c>
      <c r="C38" s="4" t="s">
        <v>423</v>
      </c>
      <c r="D38" s="4"/>
      <c r="E38" s="2" t="s">
        <v>137</v>
      </c>
      <c r="F38" s="44">
        <v>44844</v>
      </c>
      <c r="G38" s="3" t="s">
        <v>138</v>
      </c>
      <c r="H38" s="4" t="s">
        <v>171</v>
      </c>
      <c r="I38" s="4"/>
      <c r="J38" s="4"/>
      <c r="K38" s="4"/>
      <c r="L38" s="4"/>
      <c r="M38" s="4" t="s">
        <v>452</v>
      </c>
      <c r="N38" s="4" t="s">
        <v>453</v>
      </c>
      <c r="O38" s="4" t="s">
        <v>454</v>
      </c>
      <c r="P38" s="84" t="s">
        <v>423</v>
      </c>
      <c r="Q38" s="4" t="s">
        <v>205</v>
      </c>
      <c r="R38" s="4"/>
      <c r="S38" s="4"/>
      <c r="T38" s="4"/>
      <c r="U38" s="4"/>
      <c r="V38" s="4"/>
      <c r="W38" s="4"/>
      <c r="X38" s="4"/>
      <c r="Y38" s="4" t="s">
        <v>455</v>
      </c>
      <c r="Z38" s="4"/>
      <c r="AA38" s="4" t="s">
        <v>52</v>
      </c>
      <c r="AB38" s="4"/>
      <c r="AC38" s="4" t="s">
        <v>52</v>
      </c>
      <c r="AD38" s="4"/>
      <c r="AE38" s="4" t="s">
        <v>207</v>
      </c>
      <c r="AF38" s="4" t="s">
        <v>456</v>
      </c>
      <c r="AG38" s="4" t="s">
        <v>69</v>
      </c>
      <c r="AH38" s="4" t="s">
        <v>457</v>
      </c>
      <c r="AI38" s="4"/>
      <c r="AJ38" s="42"/>
      <c r="AK38" s="42"/>
      <c r="AL38" s="42" t="s">
        <v>152</v>
      </c>
      <c r="AM38" s="42"/>
      <c r="AN38" s="42"/>
      <c r="AO38" s="42"/>
      <c r="AP38" s="42"/>
      <c r="AQ38" s="4"/>
      <c r="AR38" s="4"/>
      <c r="AS38" s="4"/>
      <c r="AT38" s="4"/>
      <c r="AU38" s="4"/>
      <c r="AV38" s="4"/>
      <c r="AW38" s="4"/>
      <c r="AX38" s="4"/>
      <c r="AY38" s="4"/>
      <c r="AZ38" s="4"/>
      <c r="BA38" s="4"/>
      <c r="BB38" s="4"/>
      <c r="BC38" s="4"/>
      <c r="BD38" s="4"/>
      <c r="BE38" s="4"/>
      <c r="BF38" s="4"/>
      <c r="BG38" s="4"/>
      <c r="BH38" s="4"/>
      <c r="BI38" s="4"/>
    </row>
    <row r="39" spans="2:61" ht="55.35" hidden="1" customHeight="1" x14ac:dyDescent="0.25">
      <c r="B39" s="4" t="s">
        <v>458</v>
      </c>
      <c r="C39" s="4" t="s">
        <v>423</v>
      </c>
      <c r="D39" s="4"/>
      <c r="E39" s="2" t="s">
        <v>137</v>
      </c>
      <c r="F39" s="44">
        <v>44844</v>
      </c>
      <c r="G39" s="3" t="s">
        <v>138</v>
      </c>
      <c r="H39" s="4" t="s">
        <v>171</v>
      </c>
      <c r="I39" s="4"/>
      <c r="J39" s="4"/>
      <c r="K39" s="4"/>
      <c r="L39" s="4"/>
      <c r="M39" s="4" t="s">
        <v>459</v>
      </c>
      <c r="N39" s="4" t="s">
        <v>460</v>
      </c>
      <c r="O39" s="4" t="s">
        <v>454</v>
      </c>
      <c r="P39" s="84" t="s">
        <v>423</v>
      </c>
      <c r="Q39" s="4" t="s">
        <v>144</v>
      </c>
      <c r="R39" s="4"/>
      <c r="S39" s="4"/>
      <c r="T39" s="4"/>
      <c r="U39" s="4"/>
      <c r="V39" s="4"/>
      <c r="W39" s="4"/>
      <c r="X39" s="4"/>
      <c r="Y39" s="4" t="s">
        <v>455</v>
      </c>
      <c r="Z39" s="4"/>
      <c r="AA39" s="4" t="s">
        <v>52</v>
      </c>
      <c r="AB39" s="4"/>
      <c r="AC39" s="4" t="s">
        <v>52</v>
      </c>
      <c r="AD39" s="4"/>
      <c r="AE39" s="4" t="s">
        <v>207</v>
      </c>
      <c r="AF39" s="4" t="s">
        <v>461</v>
      </c>
      <c r="AG39" s="4" t="s">
        <v>69</v>
      </c>
      <c r="AH39" s="4" t="s">
        <v>462</v>
      </c>
      <c r="AI39" s="4"/>
      <c r="AJ39" s="42"/>
      <c r="AK39" s="42"/>
      <c r="AL39" s="42" t="s">
        <v>152</v>
      </c>
      <c r="AM39" s="42"/>
      <c r="AN39" s="42"/>
      <c r="AO39" s="42"/>
      <c r="AP39" s="42"/>
      <c r="AQ39" s="4"/>
      <c r="AR39" s="4"/>
      <c r="AS39" s="4"/>
      <c r="AT39" s="4"/>
      <c r="AU39" s="4"/>
      <c r="AV39" s="4"/>
      <c r="AW39" s="4"/>
      <c r="AX39" s="4"/>
      <c r="AY39" s="4"/>
      <c r="AZ39" s="4"/>
      <c r="BA39" s="4"/>
      <c r="BB39" s="4"/>
      <c r="BC39" s="4"/>
      <c r="BD39" s="4"/>
      <c r="BE39" s="4"/>
      <c r="BF39" s="4"/>
      <c r="BG39" s="4"/>
      <c r="BH39" s="4"/>
      <c r="BI39" s="4"/>
    </row>
    <row r="40" spans="2:61" ht="55.35" hidden="1" customHeight="1" x14ac:dyDescent="0.25">
      <c r="B40" s="4" t="s">
        <v>463</v>
      </c>
      <c r="C40" s="4" t="s">
        <v>423</v>
      </c>
      <c r="D40" s="4"/>
      <c r="E40" s="2" t="s">
        <v>137</v>
      </c>
      <c r="F40" s="44">
        <v>44844</v>
      </c>
      <c r="G40" s="3" t="s">
        <v>138</v>
      </c>
      <c r="H40" s="4" t="s">
        <v>171</v>
      </c>
      <c r="I40" s="4"/>
      <c r="J40" s="4"/>
      <c r="K40" s="4"/>
      <c r="L40" s="4"/>
      <c r="M40" s="4" t="s">
        <v>464</v>
      </c>
      <c r="N40" s="4" t="s">
        <v>465</v>
      </c>
      <c r="O40" s="4" t="s">
        <v>466</v>
      </c>
      <c r="P40" s="84" t="s">
        <v>423</v>
      </c>
      <c r="Q40" s="4" t="s">
        <v>205</v>
      </c>
      <c r="R40" s="4"/>
      <c r="S40" s="4"/>
      <c r="T40" s="4"/>
      <c r="U40" s="4"/>
      <c r="V40" s="4"/>
      <c r="W40" s="4"/>
      <c r="X40" s="4"/>
      <c r="Y40" s="4" t="s">
        <v>206</v>
      </c>
      <c r="Z40" s="4"/>
      <c r="AA40" s="4" t="s">
        <v>53</v>
      </c>
      <c r="AB40" s="4"/>
      <c r="AC40" s="4" t="s">
        <v>54</v>
      </c>
      <c r="AD40" s="4"/>
      <c r="AE40" s="4" t="s">
        <v>207</v>
      </c>
      <c r="AF40" s="4" t="s">
        <v>467</v>
      </c>
      <c r="AG40" s="4" t="s">
        <v>69</v>
      </c>
      <c r="AH40" s="4"/>
      <c r="AI40" s="4"/>
      <c r="AJ40" s="42"/>
      <c r="AK40" s="42"/>
      <c r="AL40" s="42" t="s">
        <v>152</v>
      </c>
      <c r="AM40" s="42"/>
      <c r="AN40" s="42"/>
      <c r="AO40" s="42"/>
      <c r="AP40" s="42"/>
      <c r="AQ40" s="4"/>
      <c r="AR40" s="4"/>
      <c r="AS40" s="4"/>
      <c r="AT40" s="4"/>
      <c r="AU40" s="4"/>
      <c r="AV40" s="4"/>
      <c r="AW40" s="4"/>
      <c r="AX40" s="4"/>
      <c r="AY40" s="4"/>
      <c r="AZ40" s="4"/>
      <c r="BA40" s="4"/>
      <c r="BB40" s="4"/>
      <c r="BC40" s="4"/>
      <c r="BD40" s="4"/>
      <c r="BE40" s="4"/>
      <c r="BF40" s="4"/>
      <c r="BG40" s="4"/>
      <c r="BH40" s="4"/>
      <c r="BI40" s="4"/>
    </row>
    <row r="41" spans="2:61" ht="55.35" hidden="1" customHeight="1" x14ac:dyDescent="0.25">
      <c r="B41" s="4" t="s">
        <v>468</v>
      </c>
      <c r="C41" s="4" t="s">
        <v>423</v>
      </c>
      <c r="D41" s="2"/>
      <c r="E41" s="2" t="s">
        <v>137</v>
      </c>
      <c r="F41" s="44">
        <v>44845</v>
      </c>
      <c r="G41" s="3" t="s">
        <v>138</v>
      </c>
      <c r="H41" s="4" t="s">
        <v>171</v>
      </c>
      <c r="I41" s="4"/>
      <c r="J41" s="4"/>
      <c r="K41" s="4"/>
      <c r="L41" s="4"/>
      <c r="M41" s="4" t="s">
        <v>469</v>
      </c>
      <c r="N41" s="4" t="s">
        <v>469</v>
      </c>
      <c r="O41" s="4" t="s">
        <v>470</v>
      </c>
      <c r="P41" s="84" t="s">
        <v>423</v>
      </c>
      <c r="Q41" s="4" t="s">
        <v>144</v>
      </c>
      <c r="R41" s="4"/>
      <c r="S41" s="4"/>
      <c r="T41" s="4"/>
      <c r="U41" s="4"/>
      <c r="V41" s="4"/>
      <c r="W41" s="4"/>
      <c r="X41" s="4"/>
      <c r="Y41" s="4" t="s">
        <v>471</v>
      </c>
      <c r="Z41" s="4"/>
      <c r="AA41" s="4" t="s">
        <v>472</v>
      </c>
      <c r="AB41" s="4"/>
      <c r="AC41" s="4" t="s">
        <v>472</v>
      </c>
      <c r="AD41" s="4"/>
      <c r="AE41" s="4" t="s">
        <v>473</v>
      </c>
      <c r="AF41" s="4" t="s">
        <v>474</v>
      </c>
      <c r="AG41" s="4" t="s">
        <v>69</v>
      </c>
      <c r="AH41" s="4" t="s">
        <v>475</v>
      </c>
      <c r="AI41" s="4"/>
      <c r="AJ41" s="3"/>
      <c r="AK41" s="3"/>
      <c r="AL41" s="3"/>
      <c r="AM41" s="3"/>
      <c r="AN41" s="3"/>
      <c r="AO41" s="3"/>
      <c r="AP41" s="3" t="s">
        <v>476</v>
      </c>
      <c r="AQ41" s="4"/>
      <c r="AR41" s="4"/>
      <c r="AS41" s="4"/>
      <c r="AT41" s="4"/>
      <c r="AU41" s="4"/>
      <c r="AV41" s="4"/>
      <c r="AW41" s="4"/>
      <c r="AX41" s="4"/>
      <c r="AY41" s="4"/>
      <c r="AZ41" s="4"/>
      <c r="BA41" s="4"/>
      <c r="BB41" s="4"/>
      <c r="BC41" s="4"/>
      <c r="BD41" s="4"/>
      <c r="BE41" s="4"/>
      <c r="BF41" s="4"/>
      <c r="BG41" s="4"/>
      <c r="BH41" s="4"/>
      <c r="BI41" s="4"/>
    </row>
    <row r="42" spans="2:61" ht="55.35" hidden="1" customHeight="1" x14ac:dyDescent="0.25">
      <c r="B42" s="4" t="s">
        <v>477</v>
      </c>
      <c r="C42" s="4" t="s">
        <v>423</v>
      </c>
      <c r="D42" s="2"/>
      <c r="E42" s="2" t="s">
        <v>137</v>
      </c>
      <c r="F42" s="44">
        <v>44845</v>
      </c>
      <c r="G42" s="3" t="s">
        <v>138</v>
      </c>
      <c r="H42" s="4" t="s">
        <v>171</v>
      </c>
      <c r="I42" s="4"/>
      <c r="J42" s="4"/>
      <c r="K42" s="4"/>
      <c r="L42" s="4"/>
      <c r="M42" s="4" t="s">
        <v>478</v>
      </c>
      <c r="N42" s="4" t="s">
        <v>478</v>
      </c>
      <c r="O42" s="4" t="s">
        <v>479</v>
      </c>
      <c r="P42" s="84" t="s">
        <v>423</v>
      </c>
      <c r="Q42" s="4" t="s">
        <v>205</v>
      </c>
      <c r="R42" s="4"/>
      <c r="S42" s="4"/>
      <c r="T42" s="4"/>
      <c r="U42" s="4"/>
      <c r="V42" s="4"/>
      <c r="W42" s="4"/>
      <c r="X42" s="4"/>
      <c r="Y42" s="4" t="s">
        <v>480</v>
      </c>
      <c r="Z42" s="4"/>
      <c r="AA42" s="4" t="s">
        <v>51</v>
      </c>
      <c r="AB42" s="4"/>
      <c r="AC42" s="4" t="s">
        <v>51</v>
      </c>
      <c r="AD42" s="4"/>
      <c r="AE42" s="4" t="s">
        <v>473</v>
      </c>
      <c r="AF42" s="4" t="s">
        <v>481</v>
      </c>
      <c r="AG42" s="4" t="s">
        <v>69</v>
      </c>
      <c r="AH42" s="4" t="s">
        <v>482</v>
      </c>
      <c r="AI42" s="4"/>
      <c r="AJ42" s="3"/>
      <c r="AK42" s="3"/>
      <c r="AL42" s="42" t="s">
        <v>152</v>
      </c>
      <c r="AM42" s="3"/>
      <c r="AN42" s="3"/>
      <c r="AO42" s="3"/>
      <c r="AP42" s="3" t="s">
        <v>483</v>
      </c>
      <c r="AQ42" s="4"/>
      <c r="AR42" s="4"/>
      <c r="AS42" s="4"/>
      <c r="AT42" s="4"/>
      <c r="AU42" s="4"/>
      <c r="AV42" s="4"/>
      <c r="AW42" s="4"/>
      <c r="AX42" s="4"/>
      <c r="AY42" s="4"/>
      <c r="AZ42" s="4"/>
      <c r="BA42" s="4"/>
      <c r="BB42" s="4"/>
      <c r="BC42" s="4"/>
      <c r="BD42" s="4"/>
      <c r="BE42" s="4"/>
      <c r="BF42" s="4"/>
      <c r="BG42" s="4"/>
      <c r="BH42" s="4"/>
      <c r="BI42" s="4"/>
    </row>
    <row r="43" spans="2:61" s="39" customFormat="1" ht="55.35" hidden="1" customHeight="1" x14ac:dyDescent="0.25">
      <c r="B43" s="4" t="s">
        <v>484</v>
      </c>
      <c r="C43" s="4" t="s">
        <v>423</v>
      </c>
      <c r="D43" s="2"/>
      <c r="E43" s="2"/>
      <c r="F43" s="44">
        <v>44882</v>
      </c>
      <c r="G43" s="3" t="s">
        <v>138</v>
      </c>
      <c r="H43" s="4" t="s">
        <v>485</v>
      </c>
      <c r="I43" s="4"/>
      <c r="J43" s="4"/>
      <c r="K43" s="4"/>
      <c r="L43" s="4"/>
      <c r="M43" s="4" t="s">
        <v>486</v>
      </c>
      <c r="N43" s="4" t="s">
        <v>487</v>
      </c>
      <c r="O43" s="4" t="s">
        <v>488</v>
      </c>
      <c r="P43" s="84" t="s">
        <v>423</v>
      </c>
      <c r="Q43" s="4" t="s">
        <v>205</v>
      </c>
      <c r="R43" s="4"/>
      <c r="S43" s="4"/>
      <c r="T43" s="4"/>
      <c r="U43" s="4"/>
      <c r="V43" s="4"/>
      <c r="W43" s="4"/>
      <c r="X43" s="4"/>
      <c r="Y43" s="4" t="s">
        <v>263</v>
      </c>
      <c r="Z43" s="4"/>
      <c r="AA43" s="4" t="s">
        <v>54</v>
      </c>
      <c r="AB43" s="4"/>
      <c r="AC43" s="4" t="s">
        <v>55</v>
      </c>
      <c r="AD43" s="4"/>
      <c r="AE43" s="4" t="s">
        <v>207</v>
      </c>
      <c r="AF43" s="4" t="s">
        <v>489</v>
      </c>
      <c r="AG43" s="4" t="s">
        <v>69</v>
      </c>
      <c r="AH43" s="4" t="s">
        <v>490</v>
      </c>
      <c r="AI43" s="4"/>
      <c r="AJ43" s="3"/>
      <c r="AK43" s="3"/>
      <c r="AL43" s="3" t="s">
        <v>491</v>
      </c>
      <c r="AM43" s="3"/>
      <c r="AN43" s="3"/>
      <c r="AO43" s="3"/>
      <c r="AP43" s="3"/>
      <c r="AQ43" s="4"/>
      <c r="AR43" s="4"/>
      <c r="AS43" s="4"/>
      <c r="AT43" s="4"/>
      <c r="AU43" s="4"/>
      <c r="AV43" s="4"/>
      <c r="AW43" s="4"/>
      <c r="AX43" s="4"/>
      <c r="AY43" s="4"/>
      <c r="AZ43" s="4"/>
      <c r="BA43" s="4"/>
      <c r="BB43" s="4"/>
      <c r="BC43" s="4"/>
      <c r="BD43" s="4"/>
      <c r="BE43" s="4"/>
      <c r="BF43" s="4"/>
      <c r="BG43" s="4"/>
      <c r="BH43" s="4"/>
      <c r="BI43" s="4"/>
    </row>
    <row r="44" spans="2:61" s="39" customFormat="1" ht="55.35" hidden="1" customHeight="1" x14ac:dyDescent="0.25">
      <c r="B44" s="4" t="s">
        <v>492</v>
      </c>
      <c r="C44" s="4" t="s">
        <v>423</v>
      </c>
      <c r="D44" s="2"/>
      <c r="E44" s="2"/>
      <c r="F44" s="44">
        <v>44883</v>
      </c>
      <c r="G44" s="3" t="s">
        <v>138</v>
      </c>
      <c r="H44" s="4" t="s">
        <v>493</v>
      </c>
      <c r="I44" s="4"/>
      <c r="J44" s="4"/>
      <c r="K44" s="4"/>
      <c r="L44" s="4"/>
      <c r="M44" s="4" t="s">
        <v>494</v>
      </c>
      <c r="N44" s="4" t="s">
        <v>494</v>
      </c>
      <c r="O44" s="4" t="s">
        <v>488</v>
      </c>
      <c r="P44" s="84" t="s">
        <v>423</v>
      </c>
      <c r="Q44" s="4" t="s">
        <v>205</v>
      </c>
      <c r="R44" s="4"/>
      <c r="S44" s="4"/>
      <c r="T44" s="4"/>
      <c r="U44" s="4"/>
      <c r="V44" s="4"/>
      <c r="W44" s="4"/>
      <c r="X44" s="4"/>
      <c r="Y44" s="4" t="s">
        <v>495</v>
      </c>
      <c r="Z44" s="4"/>
      <c r="AA44" s="4" t="s">
        <v>55</v>
      </c>
      <c r="AB44" s="4"/>
      <c r="AC44" s="4" t="s">
        <v>55</v>
      </c>
      <c r="AD44" s="4"/>
      <c r="AE44" s="4" t="s">
        <v>207</v>
      </c>
      <c r="AF44" s="4" t="s">
        <v>496</v>
      </c>
      <c r="AG44" s="4" t="s">
        <v>69</v>
      </c>
      <c r="AH44" s="4"/>
      <c r="AI44" s="4"/>
      <c r="AJ44" s="3"/>
      <c r="AK44" s="3"/>
      <c r="AL44" s="42" t="s">
        <v>152</v>
      </c>
      <c r="AM44" s="3"/>
      <c r="AN44" s="3"/>
      <c r="AO44" s="3"/>
      <c r="AP44" s="3"/>
      <c r="AQ44" s="4"/>
      <c r="AR44" s="4"/>
      <c r="AS44" s="4"/>
      <c r="AT44" s="4"/>
      <c r="AU44" s="4"/>
      <c r="AV44" s="4"/>
      <c r="AW44" s="4"/>
      <c r="AX44" s="4"/>
      <c r="AY44" s="4"/>
      <c r="AZ44" s="4"/>
      <c r="BA44" s="4"/>
      <c r="BB44" s="4"/>
      <c r="BC44" s="4"/>
      <c r="BD44" s="4"/>
      <c r="BE44" s="4"/>
      <c r="BF44" s="4"/>
      <c r="BG44" s="4"/>
      <c r="BH44" s="4"/>
      <c r="BI44" s="4"/>
    </row>
    <row r="45" spans="2:61" s="39" customFormat="1" ht="55.35" hidden="1" customHeight="1" x14ac:dyDescent="0.25">
      <c r="B45" s="4" t="s">
        <v>497</v>
      </c>
      <c r="C45" s="4" t="s">
        <v>423</v>
      </c>
      <c r="D45" s="2"/>
      <c r="E45" s="2"/>
      <c r="F45" s="44">
        <v>44883</v>
      </c>
      <c r="G45" s="3" t="s">
        <v>138</v>
      </c>
      <c r="H45" s="4" t="s">
        <v>498</v>
      </c>
      <c r="I45" s="4"/>
      <c r="J45" s="4"/>
      <c r="K45" s="4"/>
      <c r="L45" s="4"/>
      <c r="M45" s="4" t="s">
        <v>499</v>
      </c>
      <c r="N45" s="4" t="s">
        <v>499</v>
      </c>
      <c r="O45" s="4" t="s">
        <v>488</v>
      </c>
      <c r="P45" s="84" t="s">
        <v>423</v>
      </c>
      <c r="Q45" s="4" t="s">
        <v>205</v>
      </c>
      <c r="R45" s="4"/>
      <c r="S45" s="4"/>
      <c r="T45" s="4"/>
      <c r="U45" s="4"/>
      <c r="V45" s="4"/>
      <c r="W45" s="4"/>
      <c r="X45" s="4"/>
      <c r="Y45" s="4" t="s">
        <v>263</v>
      </c>
      <c r="Z45" s="4"/>
      <c r="AA45" s="4" t="s">
        <v>54</v>
      </c>
      <c r="AB45" s="4"/>
      <c r="AC45" s="4" t="s">
        <v>54</v>
      </c>
      <c r="AD45" s="4"/>
      <c r="AE45" s="4" t="s">
        <v>207</v>
      </c>
      <c r="AF45" s="4" t="s">
        <v>500</v>
      </c>
      <c r="AG45" s="4" t="s">
        <v>69</v>
      </c>
      <c r="AH45" s="4" t="s">
        <v>501</v>
      </c>
      <c r="AI45" s="4"/>
      <c r="AJ45" s="3"/>
      <c r="AK45" s="3"/>
      <c r="AL45" s="3" t="s">
        <v>152</v>
      </c>
      <c r="AM45" s="3"/>
      <c r="AN45" s="3"/>
      <c r="AO45" s="3"/>
      <c r="AP45" s="3"/>
      <c r="AQ45" s="4"/>
      <c r="AR45" s="4"/>
      <c r="AS45" s="4"/>
      <c r="AT45" s="4"/>
      <c r="AU45" s="4"/>
      <c r="AV45" s="4"/>
      <c r="AW45" s="4"/>
      <c r="AX45" s="4"/>
      <c r="AY45" s="4"/>
      <c r="AZ45" s="4"/>
      <c r="BA45" s="4"/>
      <c r="BB45" s="4"/>
      <c r="BC45" s="4"/>
      <c r="BD45" s="4"/>
      <c r="BE45" s="4"/>
      <c r="BF45" s="4"/>
      <c r="BG45" s="4"/>
      <c r="BH45" s="4"/>
      <c r="BI45" s="4"/>
    </row>
    <row r="46" spans="2:61" s="39" customFormat="1" ht="55.35" hidden="1" customHeight="1" x14ac:dyDescent="0.25">
      <c r="B46" s="4" t="s">
        <v>502</v>
      </c>
      <c r="C46" s="4" t="s">
        <v>423</v>
      </c>
      <c r="D46" s="2"/>
      <c r="E46" s="2"/>
      <c r="F46" s="44">
        <v>44904</v>
      </c>
      <c r="G46" s="3" t="s">
        <v>138</v>
      </c>
      <c r="H46" s="4" t="s">
        <v>171</v>
      </c>
      <c r="I46" s="4"/>
      <c r="J46" s="4"/>
      <c r="K46" s="4"/>
      <c r="L46" s="4"/>
      <c r="M46" s="4" t="s">
        <v>503</v>
      </c>
      <c r="N46" s="4" t="s">
        <v>504</v>
      </c>
      <c r="O46" s="4" t="s">
        <v>505</v>
      </c>
      <c r="P46" s="84" t="s">
        <v>423</v>
      </c>
      <c r="Q46" s="4" t="s">
        <v>506</v>
      </c>
      <c r="R46" s="4"/>
      <c r="S46" s="4"/>
      <c r="T46" s="4"/>
      <c r="U46" s="4"/>
      <c r="V46" s="4"/>
      <c r="W46" s="4"/>
      <c r="X46" s="4"/>
      <c r="Y46" s="4" t="s">
        <v>507</v>
      </c>
      <c r="Z46" s="4"/>
      <c r="AA46" s="4" t="s">
        <v>55</v>
      </c>
      <c r="AB46" s="4"/>
      <c r="AC46" s="4" t="s">
        <v>58</v>
      </c>
      <c r="AD46" s="4"/>
      <c r="AE46" s="4" t="s">
        <v>148</v>
      </c>
      <c r="AF46" s="4" t="s">
        <v>508</v>
      </c>
      <c r="AG46" s="4" t="s">
        <v>69</v>
      </c>
      <c r="AH46" s="4" t="s">
        <v>509</v>
      </c>
      <c r="AI46" s="4"/>
      <c r="AJ46" s="3"/>
      <c r="AK46" s="3"/>
      <c r="AL46" s="3" t="s">
        <v>510</v>
      </c>
      <c r="AM46" s="3"/>
      <c r="AN46" s="3"/>
      <c r="AO46" s="3"/>
      <c r="AP46" s="3"/>
      <c r="AQ46" s="4"/>
      <c r="AR46" s="4"/>
      <c r="AS46" s="4"/>
      <c r="AT46" s="4"/>
      <c r="AU46" s="4"/>
      <c r="AV46" s="4"/>
      <c r="AW46" s="4"/>
      <c r="AX46" s="4"/>
      <c r="AY46" s="4"/>
      <c r="AZ46" s="4"/>
      <c r="BA46" s="4"/>
      <c r="BB46" s="4"/>
      <c r="BC46" s="4"/>
      <c r="BD46" s="4"/>
      <c r="BE46" s="4"/>
      <c r="BF46" s="4"/>
      <c r="BG46" s="4"/>
      <c r="BH46" s="4"/>
      <c r="BI46" s="4"/>
    </row>
    <row r="47" spans="2:61" s="39" customFormat="1" ht="55.35" hidden="1" customHeight="1" x14ac:dyDescent="0.25">
      <c r="B47" s="4" t="s">
        <v>511</v>
      </c>
      <c r="C47" s="4" t="s">
        <v>423</v>
      </c>
      <c r="D47" s="2"/>
      <c r="E47" s="2"/>
      <c r="F47" s="44">
        <v>44904</v>
      </c>
      <c r="G47" s="3" t="s">
        <v>138</v>
      </c>
      <c r="H47" s="4" t="s">
        <v>171</v>
      </c>
      <c r="I47" s="4"/>
      <c r="J47" s="4"/>
      <c r="K47" s="4"/>
      <c r="L47" s="4"/>
      <c r="M47" s="4" t="s">
        <v>512</v>
      </c>
      <c r="N47" s="4" t="s">
        <v>513</v>
      </c>
      <c r="O47" s="4" t="s">
        <v>470</v>
      </c>
      <c r="P47" s="84" t="s">
        <v>423</v>
      </c>
      <c r="Q47" s="4" t="s">
        <v>144</v>
      </c>
      <c r="R47" s="4"/>
      <c r="S47" s="4"/>
      <c r="T47" s="4"/>
      <c r="U47" s="4"/>
      <c r="V47" s="4"/>
      <c r="W47" s="4"/>
      <c r="X47" s="4"/>
      <c r="Y47" s="4" t="s">
        <v>471</v>
      </c>
      <c r="Z47" s="4"/>
      <c r="AA47" s="4" t="s">
        <v>472</v>
      </c>
      <c r="AB47" s="4"/>
      <c r="AC47" s="4" t="s">
        <v>472</v>
      </c>
      <c r="AD47" s="4"/>
      <c r="AE47" s="4" t="s">
        <v>514</v>
      </c>
      <c r="AF47" s="4" t="s">
        <v>515</v>
      </c>
      <c r="AG47" s="4" t="s">
        <v>69</v>
      </c>
      <c r="AH47" s="4" t="s">
        <v>516</v>
      </c>
      <c r="AI47" s="4"/>
      <c r="AJ47" s="3"/>
      <c r="AK47" s="3"/>
      <c r="AL47" s="3"/>
      <c r="AM47" s="3"/>
      <c r="AN47" s="3"/>
      <c r="AO47" s="3"/>
      <c r="AP47" s="3"/>
      <c r="AQ47" s="4"/>
      <c r="AR47" s="4"/>
      <c r="AS47" s="4"/>
      <c r="AT47" s="4"/>
      <c r="AU47" s="4"/>
      <c r="AV47" s="4"/>
      <c r="AW47" s="4"/>
      <c r="AX47" s="4"/>
      <c r="AY47" s="4"/>
      <c r="AZ47" s="4"/>
      <c r="BA47" s="4"/>
      <c r="BB47" s="4"/>
      <c r="BC47" s="4"/>
      <c r="BD47" s="4"/>
      <c r="BE47" s="4"/>
      <c r="BF47" s="4"/>
      <c r="BG47" s="4"/>
      <c r="BH47" s="4"/>
      <c r="BI47" s="4"/>
    </row>
    <row r="48" spans="2:61" s="39" customFormat="1" ht="55.35" hidden="1" customHeight="1" x14ac:dyDescent="0.25">
      <c r="B48" s="4" t="s">
        <v>517</v>
      </c>
      <c r="C48" s="4" t="s">
        <v>423</v>
      </c>
      <c r="D48" s="2"/>
      <c r="E48" s="2"/>
      <c r="F48" s="44">
        <v>44904</v>
      </c>
      <c r="G48" s="3" t="s">
        <v>138</v>
      </c>
      <c r="H48" s="4" t="s">
        <v>171</v>
      </c>
      <c r="I48" s="4"/>
      <c r="J48" s="4"/>
      <c r="K48" s="4"/>
      <c r="L48" s="4"/>
      <c r="M48" s="4" t="s">
        <v>518</v>
      </c>
      <c r="N48" s="4" t="s">
        <v>519</v>
      </c>
      <c r="O48" s="4" t="s">
        <v>479</v>
      </c>
      <c r="P48" s="84" t="s">
        <v>423</v>
      </c>
      <c r="Q48" s="4" t="s">
        <v>205</v>
      </c>
      <c r="R48" s="4"/>
      <c r="S48" s="4"/>
      <c r="T48" s="4"/>
      <c r="U48" s="4"/>
      <c r="V48" s="4"/>
      <c r="W48" s="4"/>
      <c r="X48" s="4"/>
      <c r="Y48" s="4" t="s">
        <v>480</v>
      </c>
      <c r="Z48" s="4"/>
      <c r="AA48" s="4" t="s">
        <v>51</v>
      </c>
      <c r="AB48" s="4"/>
      <c r="AC48" s="4" t="s">
        <v>51</v>
      </c>
      <c r="AD48" s="4"/>
      <c r="AE48" s="4" t="s">
        <v>473</v>
      </c>
      <c r="AF48" s="4" t="s">
        <v>520</v>
      </c>
      <c r="AG48" s="4" t="s">
        <v>69</v>
      </c>
      <c r="AH48" s="4" t="s">
        <v>521</v>
      </c>
      <c r="AI48" s="4"/>
      <c r="AJ48" s="3"/>
      <c r="AK48" s="3"/>
      <c r="AL48" s="42" t="s">
        <v>152</v>
      </c>
      <c r="AM48" s="3"/>
      <c r="AN48" s="3"/>
      <c r="AO48" s="3"/>
      <c r="AP48" s="3"/>
      <c r="AQ48" s="4"/>
      <c r="AR48" s="4"/>
      <c r="AS48" s="4"/>
      <c r="AT48" s="4"/>
      <c r="AU48" s="4"/>
      <c r="AV48" s="4"/>
      <c r="AW48" s="4"/>
      <c r="AX48" s="4"/>
      <c r="AY48" s="4"/>
      <c r="AZ48" s="4"/>
      <c r="BA48" s="4"/>
      <c r="BB48" s="4"/>
      <c r="BC48" s="4"/>
      <c r="BD48" s="4"/>
      <c r="BE48" s="4"/>
      <c r="BF48" s="4"/>
      <c r="BG48" s="4"/>
      <c r="BH48" s="4"/>
      <c r="BI48" s="4"/>
    </row>
    <row r="49" spans="2:61" s="39" customFormat="1" ht="55.35" hidden="1" customHeight="1" x14ac:dyDescent="0.25">
      <c r="B49" s="4" t="s">
        <v>522</v>
      </c>
      <c r="C49" s="4" t="s">
        <v>423</v>
      </c>
      <c r="D49" s="2"/>
      <c r="E49" s="2"/>
      <c r="F49" s="44">
        <v>44904</v>
      </c>
      <c r="G49" s="3" t="s">
        <v>138</v>
      </c>
      <c r="H49" s="4" t="s">
        <v>171</v>
      </c>
      <c r="I49" s="4"/>
      <c r="J49" s="4"/>
      <c r="K49" s="4"/>
      <c r="L49" s="4"/>
      <c r="M49" s="4" t="s">
        <v>523</v>
      </c>
      <c r="N49" s="4" t="s">
        <v>523</v>
      </c>
      <c r="O49" s="4" t="s">
        <v>479</v>
      </c>
      <c r="P49" s="84" t="s">
        <v>423</v>
      </c>
      <c r="Q49" s="4"/>
      <c r="R49" s="4"/>
      <c r="S49" s="4"/>
      <c r="T49" s="4"/>
      <c r="U49" s="4"/>
      <c r="V49" s="4"/>
      <c r="W49" s="4"/>
      <c r="X49" s="4"/>
      <c r="Y49" s="4" t="s">
        <v>480</v>
      </c>
      <c r="Z49" s="4"/>
      <c r="AA49" s="4" t="s">
        <v>51</v>
      </c>
      <c r="AB49" s="4"/>
      <c r="AC49" s="4" t="s">
        <v>51</v>
      </c>
      <c r="AD49" s="4"/>
      <c r="AE49" s="4" t="s">
        <v>473</v>
      </c>
      <c r="AF49" s="4" t="s">
        <v>524</v>
      </c>
      <c r="AG49" s="4" t="s">
        <v>69</v>
      </c>
      <c r="AH49" s="4" t="s">
        <v>525</v>
      </c>
      <c r="AI49" s="4"/>
      <c r="AJ49" s="3"/>
      <c r="AK49" s="3"/>
      <c r="AL49" s="42" t="s">
        <v>152</v>
      </c>
      <c r="AM49" s="3"/>
      <c r="AN49" s="3"/>
      <c r="AO49" s="3"/>
      <c r="AP49" s="3"/>
      <c r="AQ49" s="4"/>
      <c r="AR49" s="4"/>
      <c r="AS49" s="4"/>
      <c r="AT49" s="4"/>
      <c r="AU49" s="4"/>
      <c r="AV49" s="4"/>
      <c r="AW49" s="4"/>
      <c r="AX49" s="4"/>
      <c r="AY49" s="4"/>
      <c r="AZ49" s="4"/>
      <c r="BA49" s="4"/>
      <c r="BB49" s="4"/>
      <c r="BC49" s="4"/>
      <c r="BD49" s="4"/>
      <c r="BE49" s="4"/>
      <c r="BF49" s="4"/>
      <c r="BG49" s="4"/>
      <c r="BH49" s="4"/>
      <c r="BI49" s="4"/>
    </row>
    <row r="50" spans="2:61" ht="55.35" hidden="1" customHeight="1" x14ac:dyDescent="0.25">
      <c r="B50" s="4" t="s">
        <v>526</v>
      </c>
      <c r="C50" s="4" t="s">
        <v>423</v>
      </c>
      <c r="D50" s="2"/>
      <c r="E50" s="2"/>
      <c r="F50" s="44">
        <v>44904</v>
      </c>
      <c r="G50" s="3" t="s">
        <v>138</v>
      </c>
      <c r="H50" s="4" t="s">
        <v>171</v>
      </c>
      <c r="I50" s="4"/>
      <c r="J50" s="4"/>
      <c r="K50" s="4"/>
      <c r="L50" s="4"/>
      <c r="M50" s="4" t="s">
        <v>527</v>
      </c>
      <c r="N50" s="4" t="s">
        <v>528</v>
      </c>
      <c r="O50" s="4" t="s">
        <v>216</v>
      </c>
      <c r="P50" s="84" t="s">
        <v>423</v>
      </c>
      <c r="Q50" s="4"/>
      <c r="R50" s="4"/>
      <c r="S50" s="4"/>
      <c r="T50" s="4"/>
      <c r="U50" s="4"/>
      <c r="V50" s="4"/>
      <c r="W50" s="4"/>
      <c r="X50" s="4"/>
      <c r="Y50" s="4" t="s">
        <v>529</v>
      </c>
      <c r="Z50" s="4"/>
      <c r="AA50" s="4" t="s">
        <v>52</v>
      </c>
      <c r="AB50" s="4"/>
      <c r="AC50" s="4" t="s">
        <v>52</v>
      </c>
      <c r="AD50" s="4"/>
      <c r="AE50" s="4" t="s">
        <v>473</v>
      </c>
      <c r="AF50" s="4" t="s">
        <v>530</v>
      </c>
      <c r="AG50" s="4" t="s">
        <v>69</v>
      </c>
      <c r="AH50" s="4"/>
      <c r="AI50" s="4"/>
      <c r="AJ50" s="3"/>
      <c r="AK50" s="3"/>
      <c r="AL50" s="3"/>
      <c r="AM50" s="3"/>
      <c r="AN50" s="3"/>
      <c r="AO50" s="3"/>
      <c r="AP50" s="3"/>
      <c r="AQ50" s="4"/>
      <c r="AR50" s="4"/>
      <c r="AS50" s="4"/>
      <c r="AT50" s="4"/>
      <c r="AU50" s="4"/>
      <c r="AV50" s="4"/>
      <c r="AW50" s="4"/>
      <c r="AX50" s="4"/>
      <c r="AY50" s="4"/>
      <c r="AZ50" s="4"/>
      <c r="BA50" s="4"/>
      <c r="BB50" s="4"/>
      <c r="BC50" s="4"/>
      <c r="BD50" s="4"/>
      <c r="BE50" s="4"/>
      <c r="BF50" s="4"/>
      <c r="BG50" s="4"/>
      <c r="BH50" s="4"/>
      <c r="BI50" s="4"/>
    </row>
    <row r="51" spans="2:61" ht="55.35" hidden="1" customHeight="1" x14ac:dyDescent="0.25">
      <c r="B51" s="4" t="s">
        <v>531</v>
      </c>
      <c r="C51" s="4" t="s">
        <v>423</v>
      </c>
      <c r="D51" s="4"/>
      <c r="E51" s="2"/>
      <c r="F51" s="44">
        <v>44844</v>
      </c>
      <c r="G51" s="3" t="s">
        <v>138</v>
      </c>
      <c r="H51" s="4" t="s">
        <v>171</v>
      </c>
      <c r="I51" s="4"/>
      <c r="J51" s="4"/>
      <c r="K51" s="4"/>
      <c r="L51" s="4"/>
      <c r="M51" s="4" t="s">
        <v>532</v>
      </c>
      <c r="N51" s="4" t="s">
        <v>533</v>
      </c>
      <c r="O51" s="4" t="s">
        <v>466</v>
      </c>
      <c r="P51" s="84" t="s">
        <v>423</v>
      </c>
      <c r="Q51" s="4" t="s">
        <v>205</v>
      </c>
      <c r="R51" s="4"/>
      <c r="S51" s="4"/>
      <c r="T51" s="4"/>
      <c r="U51" s="4"/>
      <c r="V51" s="4"/>
      <c r="W51" s="4"/>
      <c r="X51" s="4"/>
      <c r="Y51" s="4" t="s">
        <v>534</v>
      </c>
      <c r="Z51" s="4"/>
      <c r="AA51" s="4" t="s">
        <v>147</v>
      </c>
      <c r="AB51" s="4"/>
      <c r="AC51" s="4" t="s">
        <v>147</v>
      </c>
      <c r="AD51" s="4"/>
      <c r="AE51" s="4" t="s">
        <v>207</v>
      </c>
      <c r="AF51" s="55" t="s">
        <v>535</v>
      </c>
      <c r="AG51" s="4" t="s">
        <v>69</v>
      </c>
      <c r="AH51" s="4"/>
      <c r="AI51" s="4"/>
      <c r="AJ51" s="42"/>
      <c r="AK51" s="42"/>
      <c r="AL51" s="42"/>
      <c r="AM51" s="42"/>
      <c r="AN51" s="42"/>
      <c r="AO51" s="42"/>
      <c r="AP51" s="54" t="s">
        <v>536</v>
      </c>
      <c r="AQ51" s="4"/>
      <c r="AR51" s="4"/>
      <c r="AS51" s="4"/>
      <c r="AT51" s="4"/>
      <c r="AU51" s="4"/>
      <c r="AV51" s="4"/>
      <c r="AW51" s="4"/>
      <c r="AX51" s="4"/>
      <c r="AY51" s="4"/>
      <c r="AZ51" s="4"/>
      <c r="BA51" s="4"/>
      <c r="BB51" s="4"/>
      <c r="BC51" s="4"/>
      <c r="BD51" s="4"/>
      <c r="BE51" s="4"/>
      <c r="BF51" s="4"/>
      <c r="BG51" s="4"/>
      <c r="BH51" s="4"/>
      <c r="BI51" s="4"/>
    </row>
    <row r="52" spans="2:61" ht="55.35" hidden="1" customHeight="1" x14ac:dyDescent="0.25">
      <c r="B52" s="4" t="s">
        <v>537</v>
      </c>
      <c r="C52" s="4" t="s">
        <v>423</v>
      </c>
      <c r="D52" s="4"/>
      <c r="E52" s="2"/>
      <c r="F52" s="44">
        <v>44844</v>
      </c>
      <c r="G52" s="3" t="s">
        <v>138</v>
      </c>
      <c r="H52" s="4" t="s">
        <v>171</v>
      </c>
      <c r="I52" s="4"/>
      <c r="J52" s="4"/>
      <c r="K52" s="4"/>
      <c r="L52" s="4"/>
      <c r="M52" s="55" t="s">
        <v>538</v>
      </c>
      <c r="N52" s="4" t="s">
        <v>539</v>
      </c>
      <c r="O52" s="4" t="s">
        <v>454</v>
      </c>
      <c r="P52" s="84" t="s">
        <v>423</v>
      </c>
      <c r="Q52" s="4" t="s">
        <v>205</v>
      </c>
      <c r="R52" s="4"/>
      <c r="S52" s="4"/>
      <c r="T52" s="4"/>
      <c r="U52" s="4"/>
      <c r="V52" s="4"/>
      <c r="W52" s="4"/>
      <c r="X52" s="4"/>
      <c r="Y52" s="4" t="s">
        <v>534</v>
      </c>
      <c r="Z52" s="4"/>
      <c r="AA52" s="4" t="s">
        <v>147</v>
      </c>
      <c r="AB52" s="4"/>
      <c r="AC52" s="4" t="s">
        <v>147</v>
      </c>
      <c r="AD52" s="4"/>
      <c r="AE52" s="4" t="s">
        <v>207</v>
      </c>
      <c r="AF52" s="4" t="s">
        <v>540</v>
      </c>
      <c r="AG52" s="4" t="s">
        <v>69</v>
      </c>
      <c r="AH52" s="4"/>
      <c r="AI52" s="4"/>
      <c r="AJ52" s="42"/>
      <c r="AK52" s="42"/>
      <c r="AL52" s="42"/>
      <c r="AM52" s="42"/>
      <c r="AN52" s="42"/>
      <c r="AO52" s="42"/>
      <c r="AP52" s="54" t="s">
        <v>536</v>
      </c>
      <c r="AQ52" s="4"/>
      <c r="AR52" s="4"/>
      <c r="AS52" s="4"/>
      <c r="AT52" s="4"/>
      <c r="AU52" s="4"/>
      <c r="AV52" s="4"/>
      <c r="AW52" s="4"/>
      <c r="AX52" s="4"/>
      <c r="AY52" s="4"/>
      <c r="AZ52" s="4"/>
      <c r="BA52" s="4"/>
      <c r="BB52" s="4"/>
      <c r="BC52" s="4"/>
      <c r="BD52" s="4"/>
      <c r="BE52" s="4"/>
      <c r="BF52" s="4"/>
      <c r="BG52" s="4"/>
      <c r="BH52" s="4"/>
      <c r="BI52" s="4"/>
    </row>
    <row r="53" spans="2:61" s="39" customFormat="1" ht="55.35" hidden="1" customHeight="1" x14ac:dyDescent="0.25">
      <c r="B53" s="4" t="s">
        <v>541</v>
      </c>
      <c r="C53" s="4" t="s">
        <v>423</v>
      </c>
      <c r="D53" s="4"/>
      <c r="E53" s="2"/>
      <c r="F53" s="44">
        <v>44844</v>
      </c>
      <c r="G53" s="3" t="s">
        <v>138</v>
      </c>
      <c r="H53" s="4" t="s">
        <v>171</v>
      </c>
      <c r="I53" s="4"/>
      <c r="J53" s="4"/>
      <c r="K53" s="4"/>
      <c r="L53" s="4"/>
      <c r="M53" s="55" t="s">
        <v>542</v>
      </c>
      <c r="N53" s="4" t="s">
        <v>543</v>
      </c>
      <c r="O53" s="4" t="s">
        <v>454</v>
      </c>
      <c r="P53" s="84" t="s">
        <v>423</v>
      </c>
      <c r="Q53" s="4" t="s">
        <v>205</v>
      </c>
      <c r="R53" s="4"/>
      <c r="S53" s="4"/>
      <c r="T53" s="4"/>
      <c r="U53" s="4"/>
      <c r="V53" s="4"/>
      <c r="W53" s="4"/>
      <c r="X53" s="4"/>
      <c r="Y53" s="4" t="s">
        <v>534</v>
      </c>
      <c r="Z53" s="4"/>
      <c r="AA53" s="4" t="s">
        <v>147</v>
      </c>
      <c r="AB53" s="4"/>
      <c r="AC53" s="4" t="s">
        <v>147</v>
      </c>
      <c r="AD53" s="4"/>
      <c r="AE53" s="4" t="s">
        <v>207</v>
      </c>
      <c r="AF53" s="4" t="s">
        <v>544</v>
      </c>
      <c r="AG53" s="4" t="s">
        <v>69</v>
      </c>
      <c r="AH53" s="4"/>
      <c r="AI53" s="4"/>
      <c r="AJ53" s="42"/>
      <c r="AK53" s="42"/>
      <c r="AL53" s="42"/>
      <c r="AM53" s="42"/>
      <c r="AN53" s="42"/>
      <c r="AO53" s="42"/>
      <c r="AP53" s="54" t="s">
        <v>536</v>
      </c>
      <c r="AQ53" s="4"/>
      <c r="AR53" s="4"/>
      <c r="AS53" s="4"/>
      <c r="AT53" s="4"/>
      <c r="AU53" s="4"/>
      <c r="AV53" s="4"/>
      <c r="AW53" s="4"/>
      <c r="AX53" s="4"/>
      <c r="AY53" s="4"/>
      <c r="AZ53" s="4"/>
      <c r="BA53" s="4"/>
      <c r="BB53" s="4"/>
      <c r="BC53" s="4"/>
      <c r="BD53" s="4"/>
      <c r="BE53" s="4"/>
      <c r="BF53" s="4"/>
      <c r="BG53" s="4"/>
      <c r="BH53" s="4"/>
      <c r="BI53" s="4"/>
    </row>
    <row r="54" spans="2:61" s="39" customFormat="1" ht="55.35" hidden="1" customHeight="1" x14ac:dyDescent="0.25">
      <c r="B54" s="4" t="s">
        <v>545</v>
      </c>
      <c r="C54" s="4" t="s">
        <v>423</v>
      </c>
      <c r="D54" s="4"/>
      <c r="E54" s="2"/>
      <c r="F54" s="44">
        <v>44844</v>
      </c>
      <c r="G54" s="3" t="s">
        <v>138</v>
      </c>
      <c r="H54" s="4" t="s">
        <v>171</v>
      </c>
      <c r="I54" s="4"/>
      <c r="J54" s="4"/>
      <c r="K54" s="4"/>
      <c r="L54" s="4"/>
      <c r="M54" s="4" t="s">
        <v>546</v>
      </c>
      <c r="N54" s="4" t="s">
        <v>547</v>
      </c>
      <c r="O54" s="4" t="s">
        <v>454</v>
      </c>
      <c r="P54" s="84" t="s">
        <v>423</v>
      </c>
      <c r="Q54" s="4" t="s">
        <v>205</v>
      </c>
      <c r="R54" s="4"/>
      <c r="S54" s="4"/>
      <c r="T54" s="4"/>
      <c r="U54" s="4"/>
      <c r="V54" s="4"/>
      <c r="W54" s="4"/>
      <c r="X54" s="4"/>
      <c r="Y54" s="4" t="s">
        <v>548</v>
      </c>
      <c r="Z54" s="4"/>
      <c r="AA54" s="4" t="s">
        <v>549</v>
      </c>
      <c r="AB54" s="4"/>
      <c r="AC54" s="4" t="s">
        <v>549</v>
      </c>
      <c r="AD54" s="4"/>
      <c r="AE54" s="4" t="s">
        <v>207</v>
      </c>
      <c r="AF54" s="4" t="s">
        <v>550</v>
      </c>
      <c r="AG54" s="4" t="s">
        <v>69</v>
      </c>
      <c r="AH54" s="4"/>
      <c r="AI54" s="4"/>
      <c r="AJ54" s="42"/>
      <c r="AK54" s="42"/>
      <c r="AL54" s="42"/>
      <c r="AM54" s="42"/>
      <c r="AN54" s="42"/>
      <c r="AO54" s="42"/>
      <c r="AP54" s="54" t="s">
        <v>551</v>
      </c>
      <c r="AQ54" s="4"/>
      <c r="AR54" s="4"/>
      <c r="AS54" s="4"/>
      <c r="AT54" s="4"/>
      <c r="AU54" s="4"/>
      <c r="AV54" s="4"/>
      <c r="AW54" s="4"/>
      <c r="AX54" s="4"/>
      <c r="AY54" s="4"/>
      <c r="AZ54" s="4"/>
      <c r="BA54" s="4"/>
      <c r="BB54" s="4"/>
      <c r="BC54" s="4"/>
      <c r="BD54" s="4"/>
      <c r="BE54" s="4"/>
      <c r="BF54" s="4"/>
      <c r="BG54" s="4"/>
      <c r="BH54" s="4"/>
      <c r="BI54" s="4"/>
    </row>
    <row r="55" spans="2:61" ht="55.35" hidden="1" customHeight="1" x14ac:dyDescent="0.25">
      <c r="B55" s="4" t="s">
        <v>552</v>
      </c>
      <c r="C55" s="4" t="s">
        <v>423</v>
      </c>
      <c r="D55" s="4"/>
      <c r="E55" s="2"/>
      <c r="F55" s="44">
        <v>44844</v>
      </c>
      <c r="G55" s="3" t="s">
        <v>138</v>
      </c>
      <c r="H55" s="4" t="s">
        <v>171</v>
      </c>
      <c r="I55" s="4"/>
      <c r="J55" s="4"/>
      <c r="K55" s="4"/>
      <c r="L55" s="4"/>
      <c r="M55" s="4" t="s">
        <v>553</v>
      </c>
      <c r="N55" s="4" t="s">
        <v>554</v>
      </c>
      <c r="O55" s="4" t="s">
        <v>454</v>
      </c>
      <c r="P55" s="84" t="s">
        <v>423</v>
      </c>
      <c r="Q55" s="4" t="s">
        <v>205</v>
      </c>
      <c r="R55" s="4"/>
      <c r="S55" s="4"/>
      <c r="T55" s="4"/>
      <c r="U55" s="4"/>
      <c r="V55" s="4"/>
      <c r="W55" s="4"/>
      <c r="X55" s="4"/>
      <c r="Y55" s="4" t="s">
        <v>548</v>
      </c>
      <c r="Z55" s="4"/>
      <c r="AA55" s="4" t="s">
        <v>549</v>
      </c>
      <c r="AB55" s="4"/>
      <c r="AC55" s="4" t="s">
        <v>549</v>
      </c>
      <c r="AD55" s="4"/>
      <c r="AE55" s="4" t="s">
        <v>207</v>
      </c>
      <c r="AF55" s="4" t="s">
        <v>555</v>
      </c>
      <c r="AG55" s="4" t="s">
        <v>69</v>
      </c>
      <c r="AH55" s="4"/>
      <c r="AI55" s="4"/>
      <c r="AJ55" s="42"/>
      <c r="AK55" s="42"/>
      <c r="AL55" s="42"/>
      <c r="AM55" s="42"/>
      <c r="AN55" s="42"/>
      <c r="AO55" s="42"/>
      <c r="AP55" s="54" t="s">
        <v>551</v>
      </c>
      <c r="AQ55" s="4"/>
      <c r="AR55" s="4"/>
      <c r="AS55" s="4"/>
      <c r="AT55" s="4"/>
      <c r="AU55" s="4"/>
      <c r="AV55" s="4"/>
      <c r="AW55" s="4"/>
      <c r="AX55" s="4"/>
      <c r="AY55" s="4"/>
      <c r="AZ55" s="4"/>
      <c r="BA55" s="4"/>
      <c r="BB55" s="4"/>
      <c r="BC55" s="4"/>
      <c r="BD55" s="4"/>
      <c r="BE55" s="4"/>
      <c r="BF55" s="4"/>
      <c r="BG55" s="4"/>
      <c r="BH55" s="4"/>
      <c r="BI55" s="4"/>
    </row>
    <row r="56" spans="2:61" ht="55.35" hidden="1" customHeight="1" x14ac:dyDescent="0.25">
      <c r="B56" s="4" t="s">
        <v>556</v>
      </c>
      <c r="C56" s="4" t="s">
        <v>423</v>
      </c>
      <c r="D56" s="4"/>
      <c r="E56" s="2"/>
      <c r="F56" s="44">
        <v>44844</v>
      </c>
      <c r="G56" s="3" t="s">
        <v>138</v>
      </c>
      <c r="H56" s="4" t="s">
        <v>171</v>
      </c>
      <c r="I56" s="4"/>
      <c r="J56" s="4"/>
      <c r="K56" s="4"/>
      <c r="L56" s="4"/>
      <c r="M56" s="4" t="s">
        <v>557</v>
      </c>
      <c r="N56" s="4" t="s">
        <v>558</v>
      </c>
      <c r="O56" s="4" t="s">
        <v>454</v>
      </c>
      <c r="P56" s="84" t="s">
        <v>423</v>
      </c>
      <c r="Q56" s="4" t="s">
        <v>205</v>
      </c>
      <c r="R56" s="4"/>
      <c r="S56" s="4"/>
      <c r="T56" s="4"/>
      <c r="U56" s="4"/>
      <c r="V56" s="4"/>
      <c r="W56" s="4"/>
      <c r="X56" s="4"/>
      <c r="Y56" s="4" t="s">
        <v>548</v>
      </c>
      <c r="Z56" s="4"/>
      <c r="AA56" s="4" t="s">
        <v>549</v>
      </c>
      <c r="AB56" s="4"/>
      <c r="AC56" s="4" t="s">
        <v>549</v>
      </c>
      <c r="AD56" s="4"/>
      <c r="AE56" s="4" t="s">
        <v>207</v>
      </c>
      <c r="AF56" s="4" t="s">
        <v>559</v>
      </c>
      <c r="AG56" s="4" t="s">
        <v>69</v>
      </c>
      <c r="AH56" s="4"/>
      <c r="AI56" s="4"/>
      <c r="AJ56" s="42"/>
      <c r="AK56" s="42"/>
      <c r="AL56" s="42"/>
      <c r="AM56" s="42"/>
      <c r="AN56" s="42"/>
      <c r="AO56" s="42"/>
      <c r="AP56" s="54" t="s">
        <v>551</v>
      </c>
      <c r="AQ56" s="4"/>
      <c r="AR56" s="4"/>
      <c r="AS56" s="4"/>
      <c r="AT56" s="4"/>
      <c r="AU56" s="4"/>
      <c r="AV56" s="4"/>
      <c r="AW56" s="4"/>
      <c r="AX56" s="4"/>
      <c r="AY56" s="4"/>
      <c r="AZ56" s="4"/>
      <c r="BA56" s="4"/>
      <c r="BB56" s="4"/>
      <c r="BC56" s="4"/>
      <c r="BD56" s="4"/>
      <c r="BE56" s="4"/>
      <c r="BF56" s="4"/>
      <c r="BG56" s="4"/>
      <c r="BH56" s="4"/>
      <c r="BI56" s="4"/>
    </row>
    <row r="57" spans="2:61" ht="55.35" hidden="1" customHeight="1" x14ac:dyDescent="0.25">
      <c r="B57" s="4" t="s">
        <v>560</v>
      </c>
      <c r="C57" s="4" t="s">
        <v>423</v>
      </c>
      <c r="D57" s="4"/>
      <c r="E57" s="2"/>
      <c r="F57" s="44">
        <v>44844</v>
      </c>
      <c r="G57" s="3" t="s">
        <v>138</v>
      </c>
      <c r="H57" s="4" t="s">
        <v>171</v>
      </c>
      <c r="I57" s="4"/>
      <c r="J57" s="4"/>
      <c r="K57" s="4"/>
      <c r="L57" s="4"/>
      <c r="M57" s="4" t="s">
        <v>561</v>
      </c>
      <c r="N57" s="4" t="s">
        <v>562</v>
      </c>
      <c r="O57" s="4" t="s">
        <v>454</v>
      </c>
      <c r="P57" s="84" t="s">
        <v>423</v>
      </c>
      <c r="Q57" s="4" t="s">
        <v>205</v>
      </c>
      <c r="R57" s="4"/>
      <c r="S57" s="4"/>
      <c r="T57" s="4"/>
      <c r="U57" s="4"/>
      <c r="V57" s="4"/>
      <c r="W57" s="4"/>
      <c r="X57" s="4"/>
      <c r="Y57" s="4" t="s">
        <v>548</v>
      </c>
      <c r="Z57" s="4"/>
      <c r="AA57" s="4" t="s">
        <v>549</v>
      </c>
      <c r="AB57" s="4"/>
      <c r="AC57" s="4" t="s">
        <v>549</v>
      </c>
      <c r="AD57" s="4"/>
      <c r="AE57" s="4" t="s">
        <v>207</v>
      </c>
      <c r="AF57" s="4" t="s">
        <v>563</v>
      </c>
      <c r="AG57" s="4" t="s">
        <v>69</v>
      </c>
      <c r="AH57" s="4"/>
      <c r="AI57" s="4"/>
      <c r="AJ57" s="42"/>
      <c r="AK57" s="42"/>
      <c r="AL57" s="42"/>
      <c r="AM57" s="42"/>
      <c r="AN57" s="42"/>
      <c r="AO57" s="42"/>
      <c r="AP57" s="54" t="s">
        <v>551</v>
      </c>
      <c r="AQ57" s="4"/>
      <c r="AR57" s="4"/>
      <c r="AS57" s="4"/>
      <c r="AT57" s="4"/>
      <c r="AU57" s="4"/>
      <c r="AV57" s="4"/>
      <c r="AW57" s="4"/>
      <c r="AX57" s="4"/>
      <c r="AY57" s="4"/>
      <c r="AZ57" s="4"/>
      <c r="BA57" s="4"/>
      <c r="BB57" s="4"/>
      <c r="BC57" s="4"/>
      <c r="BD57" s="4"/>
      <c r="BE57" s="4"/>
      <c r="BF57" s="4"/>
      <c r="BG57" s="4"/>
      <c r="BH57" s="4"/>
      <c r="BI57" s="4"/>
    </row>
    <row r="58" spans="2:61" ht="55.35" hidden="1" customHeight="1" x14ac:dyDescent="0.25">
      <c r="B58" s="4" t="s">
        <v>564</v>
      </c>
      <c r="C58" s="4" t="s">
        <v>423</v>
      </c>
      <c r="D58" s="4"/>
      <c r="E58" s="2"/>
      <c r="F58" s="44">
        <v>44844</v>
      </c>
      <c r="G58" s="3" t="s">
        <v>138</v>
      </c>
      <c r="H58" s="4" t="s">
        <v>171</v>
      </c>
      <c r="I58" s="4"/>
      <c r="J58" s="4"/>
      <c r="K58" s="4"/>
      <c r="L58" s="4"/>
      <c r="M58" s="4" t="s">
        <v>565</v>
      </c>
      <c r="N58" s="4" t="s">
        <v>566</v>
      </c>
      <c r="O58" s="4" t="s">
        <v>454</v>
      </c>
      <c r="P58" s="84" t="s">
        <v>423</v>
      </c>
      <c r="Q58" s="4" t="s">
        <v>205</v>
      </c>
      <c r="R58" s="4"/>
      <c r="S58" s="4"/>
      <c r="T58" s="4"/>
      <c r="U58" s="4"/>
      <c r="V58" s="4"/>
      <c r="W58" s="4"/>
      <c r="X58" s="4"/>
      <c r="Y58" s="4" t="s">
        <v>567</v>
      </c>
      <c r="Z58" s="4"/>
      <c r="AA58" s="4" t="s">
        <v>241</v>
      </c>
      <c r="AB58" s="4"/>
      <c r="AC58" s="4" t="s">
        <v>241</v>
      </c>
      <c r="AD58" s="4"/>
      <c r="AE58" s="4" t="s">
        <v>207</v>
      </c>
      <c r="AF58" s="4" t="s">
        <v>568</v>
      </c>
      <c r="AG58" s="4" t="s">
        <v>69</v>
      </c>
      <c r="AH58" s="4"/>
      <c r="AI58" s="4"/>
      <c r="AJ58" s="42"/>
      <c r="AK58" s="42"/>
      <c r="AL58" s="42" t="s">
        <v>152</v>
      </c>
      <c r="AM58" s="42"/>
      <c r="AN58" s="42"/>
      <c r="AO58" s="42"/>
      <c r="AP58" s="54" t="s">
        <v>569</v>
      </c>
      <c r="AQ58" s="4"/>
      <c r="AR58" s="4"/>
      <c r="AS58" s="4"/>
      <c r="AT58" s="4"/>
      <c r="AU58" s="4"/>
      <c r="AV58" s="4"/>
      <c r="AW58" s="4"/>
      <c r="AX58" s="4"/>
      <c r="AY58" s="4"/>
      <c r="AZ58" s="4"/>
      <c r="BA58" s="4"/>
      <c r="BB58" s="4"/>
      <c r="BC58" s="4"/>
      <c r="BD58" s="4"/>
      <c r="BE58" s="4"/>
      <c r="BF58" s="4"/>
      <c r="BG58" s="4"/>
      <c r="BH58" s="4"/>
      <c r="BI58" s="4"/>
    </row>
    <row r="59" spans="2:61" ht="55.35" hidden="1" customHeight="1" x14ac:dyDescent="0.25">
      <c r="B59" s="4" t="s">
        <v>570</v>
      </c>
      <c r="C59" s="4" t="s">
        <v>423</v>
      </c>
      <c r="D59" s="2"/>
      <c r="E59" s="2"/>
      <c r="F59" s="44">
        <v>44853</v>
      </c>
      <c r="G59" s="3" t="s">
        <v>138</v>
      </c>
      <c r="H59" s="4" t="s">
        <v>171</v>
      </c>
      <c r="I59" s="4"/>
      <c r="J59" s="4"/>
      <c r="K59" s="4"/>
      <c r="L59" s="4"/>
      <c r="M59" s="4" t="s">
        <v>571</v>
      </c>
      <c r="N59" s="4" t="s">
        <v>571</v>
      </c>
      <c r="O59" s="4" t="s">
        <v>238</v>
      </c>
      <c r="P59" s="84" t="s">
        <v>423</v>
      </c>
      <c r="Q59" s="4" t="s">
        <v>144</v>
      </c>
      <c r="R59" s="4"/>
      <c r="S59" s="4"/>
      <c r="T59" s="4"/>
      <c r="U59" s="4"/>
      <c r="V59" s="4"/>
      <c r="W59" s="4"/>
      <c r="X59" s="4"/>
      <c r="Y59" s="4" t="s">
        <v>572</v>
      </c>
      <c r="Z59" s="4"/>
      <c r="AA59" s="4" t="s">
        <v>549</v>
      </c>
      <c r="AB59" s="4"/>
      <c r="AC59" s="4" t="s">
        <v>549</v>
      </c>
      <c r="AD59" s="4"/>
      <c r="AE59" s="4" t="s">
        <v>368</v>
      </c>
      <c r="AF59" s="4" t="s">
        <v>573</v>
      </c>
      <c r="AG59" s="4" t="s">
        <v>69</v>
      </c>
      <c r="AH59" s="4" t="s">
        <v>574</v>
      </c>
      <c r="AI59" s="4"/>
      <c r="AJ59" s="3"/>
      <c r="AK59" s="3"/>
      <c r="AL59" s="3"/>
      <c r="AM59" s="3"/>
      <c r="AN59" s="3"/>
      <c r="AO59" s="3"/>
      <c r="AP59" s="3" t="s">
        <v>575</v>
      </c>
      <c r="AQ59" s="4"/>
      <c r="AR59" s="4"/>
      <c r="AS59" s="4"/>
      <c r="AT59" s="4"/>
      <c r="AU59" s="4"/>
      <c r="AV59" s="4"/>
      <c r="AW59" s="4"/>
      <c r="AX59" s="4"/>
      <c r="AY59" s="4"/>
      <c r="AZ59" s="4"/>
      <c r="BA59" s="4"/>
      <c r="BB59" s="4"/>
      <c r="BC59" s="4"/>
      <c r="BD59" s="4"/>
      <c r="BE59" s="4"/>
      <c r="BF59" s="4"/>
      <c r="BG59" s="4"/>
      <c r="BH59" s="4"/>
      <c r="BI59" s="4"/>
    </row>
    <row r="60" spans="2:61" ht="55.35" hidden="1" customHeight="1" x14ac:dyDescent="0.25">
      <c r="B60" s="4" t="s">
        <v>576</v>
      </c>
      <c r="C60" s="4" t="s">
        <v>423</v>
      </c>
      <c r="D60" s="2"/>
      <c r="E60" s="2"/>
      <c r="F60" s="44">
        <v>44853</v>
      </c>
      <c r="G60" s="3" t="s">
        <v>138</v>
      </c>
      <c r="H60" s="4" t="s">
        <v>171</v>
      </c>
      <c r="I60" s="4"/>
      <c r="J60" s="4"/>
      <c r="K60" s="4"/>
      <c r="L60" s="4"/>
      <c r="M60" s="4" t="s">
        <v>577</v>
      </c>
      <c r="N60" s="4" t="s">
        <v>578</v>
      </c>
      <c r="O60" s="4" t="s">
        <v>238</v>
      </c>
      <c r="P60" s="84" t="s">
        <v>423</v>
      </c>
      <c r="Q60" s="4" t="s">
        <v>144</v>
      </c>
      <c r="R60" s="4"/>
      <c r="S60" s="4"/>
      <c r="T60" s="4"/>
      <c r="U60" s="4"/>
      <c r="V60" s="4"/>
      <c r="W60" s="4"/>
      <c r="X60" s="4"/>
      <c r="Y60" s="4" t="s">
        <v>579</v>
      </c>
      <c r="Z60" s="4"/>
      <c r="AA60" s="4" t="s">
        <v>472</v>
      </c>
      <c r="AB60" s="4"/>
      <c r="AC60" s="4" t="s">
        <v>472</v>
      </c>
      <c r="AD60" s="4"/>
      <c r="AE60" s="4" t="s">
        <v>368</v>
      </c>
      <c r="AF60" s="4" t="s">
        <v>580</v>
      </c>
      <c r="AG60" s="4" t="s">
        <v>69</v>
      </c>
      <c r="AH60" s="4" t="s">
        <v>581</v>
      </c>
      <c r="AI60" s="4"/>
      <c r="AJ60" s="3"/>
      <c r="AK60" s="3"/>
      <c r="AL60" s="3"/>
      <c r="AM60" s="3"/>
      <c r="AN60" s="3"/>
      <c r="AO60" s="3"/>
      <c r="AP60" s="3" t="s">
        <v>582</v>
      </c>
      <c r="AQ60" s="4"/>
      <c r="AR60" s="4"/>
      <c r="AS60" s="4"/>
      <c r="AT60" s="4"/>
      <c r="AU60" s="4"/>
      <c r="AV60" s="4"/>
      <c r="AW60" s="4"/>
      <c r="AX60" s="4"/>
      <c r="AY60" s="4"/>
      <c r="AZ60" s="4"/>
      <c r="BA60" s="4"/>
      <c r="BB60" s="4"/>
      <c r="BC60" s="4"/>
      <c r="BD60" s="4"/>
      <c r="BE60" s="4"/>
      <c r="BF60" s="4"/>
      <c r="BG60" s="4"/>
      <c r="BH60" s="4"/>
      <c r="BI60" s="4"/>
    </row>
    <row r="61" spans="2:61" s="39" customFormat="1" ht="55.35" hidden="1" customHeight="1" x14ac:dyDescent="0.25">
      <c r="B61" s="4" t="s">
        <v>583</v>
      </c>
      <c r="C61" s="4" t="s">
        <v>423</v>
      </c>
      <c r="D61" s="2"/>
      <c r="E61" s="2"/>
      <c r="F61" s="44">
        <v>44853</v>
      </c>
      <c r="G61" s="3" t="s">
        <v>138</v>
      </c>
      <c r="H61" s="4" t="s">
        <v>171</v>
      </c>
      <c r="I61" s="4"/>
      <c r="J61" s="4"/>
      <c r="K61" s="4"/>
      <c r="L61" s="4"/>
      <c r="M61" s="4" t="s">
        <v>584</v>
      </c>
      <c r="N61" s="4" t="s">
        <v>585</v>
      </c>
      <c r="O61" s="4" t="s">
        <v>238</v>
      </c>
      <c r="P61" s="84" t="s">
        <v>423</v>
      </c>
      <c r="Q61" s="4" t="s">
        <v>144</v>
      </c>
      <c r="R61" s="4"/>
      <c r="S61" s="4"/>
      <c r="T61" s="4"/>
      <c r="U61" s="4"/>
      <c r="V61" s="4"/>
      <c r="W61" s="4"/>
      <c r="X61" s="4"/>
      <c r="Y61" s="4" t="s">
        <v>579</v>
      </c>
      <c r="Z61" s="4"/>
      <c r="AA61" s="4" t="s">
        <v>472</v>
      </c>
      <c r="AB61" s="4"/>
      <c r="AC61" s="4" t="s">
        <v>472</v>
      </c>
      <c r="AD61" s="4"/>
      <c r="AE61" s="4" t="s">
        <v>242</v>
      </c>
      <c r="AF61" s="4" t="s">
        <v>580</v>
      </c>
      <c r="AG61" s="4" t="s">
        <v>68</v>
      </c>
      <c r="AH61" s="4"/>
      <c r="AI61" s="4"/>
      <c r="AJ61" s="3"/>
      <c r="AK61" s="3"/>
      <c r="AL61" s="3"/>
      <c r="AM61" s="3"/>
      <c r="AN61" s="3"/>
      <c r="AO61" s="3"/>
      <c r="AP61" s="3"/>
      <c r="AQ61" s="4"/>
      <c r="AR61" s="4"/>
      <c r="AS61" s="4"/>
      <c r="AT61" s="4"/>
      <c r="AU61" s="4"/>
      <c r="AV61" s="4"/>
      <c r="AW61" s="4"/>
      <c r="AX61" s="4"/>
      <c r="AY61" s="4"/>
      <c r="AZ61" s="4"/>
      <c r="BA61" s="4"/>
      <c r="BB61" s="4"/>
      <c r="BC61" s="4"/>
      <c r="BD61" s="4"/>
      <c r="BE61" s="4"/>
      <c r="BF61" s="4"/>
      <c r="BG61" s="4"/>
      <c r="BH61" s="4"/>
      <c r="BI61" s="4"/>
    </row>
    <row r="62" spans="2:61" ht="55.35" hidden="1" customHeight="1" x14ac:dyDescent="0.25">
      <c r="B62" s="4" t="s">
        <v>586</v>
      </c>
      <c r="C62" s="4" t="s">
        <v>423</v>
      </c>
      <c r="D62" s="2"/>
      <c r="E62" s="2"/>
      <c r="F62" s="44">
        <v>44883</v>
      </c>
      <c r="G62" s="3" t="s">
        <v>138</v>
      </c>
      <c r="H62" s="4" t="s">
        <v>580</v>
      </c>
      <c r="I62" s="4"/>
      <c r="J62" s="4"/>
      <c r="K62" s="4" t="s">
        <v>580</v>
      </c>
      <c r="L62" s="4"/>
      <c r="M62" s="4" t="s">
        <v>587</v>
      </c>
      <c r="N62" s="4" t="s">
        <v>588</v>
      </c>
      <c r="O62" s="4" t="s">
        <v>238</v>
      </c>
      <c r="P62" s="84" t="s">
        <v>423</v>
      </c>
      <c r="Q62" s="4" t="s">
        <v>144</v>
      </c>
      <c r="R62" s="4"/>
      <c r="S62" s="4"/>
      <c r="T62" s="4"/>
      <c r="U62" s="4"/>
      <c r="V62" s="4"/>
      <c r="W62" s="4"/>
      <c r="X62" s="4"/>
      <c r="Y62" s="4" t="s">
        <v>240</v>
      </c>
      <c r="Z62" s="4"/>
      <c r="AA62" s="4" t="s">
        <v>54</v>
      </c>
      <c r="AB62" s="4"/>
      <c r="AC62" s="4" t="s">
        <v>55</v>
      </c>
      <c r="AD62" s="4"/>
      <c r="AE62" s="4" t="s">
        <v>242</v>
      </c>
      <c r="AF62" s="4" t="s">
        <v>580</v>
      </c>
      <c r="AG62" s="4" t="s">
        <v>69</v>
      </c>
      <c r="AH62" s="4" t="s">
        <v>589</v>
      </c>
      <c r="AI62" s="4"/>
      <c r="AJ62" s="3"/>
      <c r="AK62" s="3"/>
      <c r="AL62" s="3" t="s">
        <v>590</v>
      </c>
      <c r="AM62" s="3"/>
      <c r="AN62" s="3"/>
      <c r="AO62" s="3"/>
      <c r="AP62" s="3"/>
      <c r="AQ62" s="4"/>
      <c r="AR62" s="4"/>
      <c r="AS62" s="4"/>
      <c r="AT62" s="4"/>
      <c r="AU62" s="4"/>
      <c r="AV62" s="4"/>
      <c r="AW62" s="4"/>
      <c r="AX62" s="4"/>
      <c r="AY62" s="4"/>
      <c r="AZ62" s="4"/>
      <c r="BA62" s="4"/>
      <c r="BB62" s="4"/>
      <c r="BC62" s="4"/>
      <c r="BD62" s="4"/>
      <c r="BE62" s="4"/>
      <c r="BF62" s="4"/>
      <c r="BG62" s="4"/>
      <c r="BH62" s="4"/>
      <c r="BI62" s="4"/>
    </row>
    <row r="63" spans="2:61" ht="55.35" hidden="1" customHeight="1" x14ac:dyDescent="0.25">
      <c r="B63" s="4" t="s">
        <v>591</v>
      </c>
      <c r="C63" s="4" t="s">
        <v>423</v>
      </c>
      <c r="D63" s="2"/>
      <c r="E63" s="2"/>
      <c r="F63" s="44">
        <v>44608</v>
      </c>
      <c r="G63" s="3" t="s">
        <v>138</v>
      </c>
      <c r="H63" s="4" t="s">
        <v>592</v>
      </c>
      <c r="I63" s="4"/>
      <c r="J63" s="4"/>
      <c r="K63" s="4"/>
      <c r="L63" s="4"/>
      <c r="M63" s="4" t="s">
        <v>593</v>
      </c>
      <c r="N63" s="4"/>
      <c r="O63" s="4" t="s">
        <v>594</v>
      </c>
      <c r="P63" s="84" t="s">
        <v>423</v>
      </c>
      <c r="Q63" s="4" t="s">
        <v>205</v>
      </c>
      <c r="R63" s="4"/>
      <c r="S63" s="4"/>
      <c r="T63" s="4"/>
      <c r="U63" s="4"/>
      <c r="V63" s="4"/>
      <c r="W63" s="4"/>
      <c r="X63" s="4"/>
      <c r="Y63" s="4" t="s">
        <v>595</v>
      </c>
      <c r="Z63" s="4"/>
      <c r="AA63" s="4" t="s">
        <v>57</v>
      </c>
      <c r="AB63" s="4"/>
      <c r="AC63" s="4" t="s">
        <v>57</v>
      </c>
      <c r="AD63" s="4"/>
      <c r="AE63" s="4" t="s">
        <v>207</v>
      </c>
      <c r="AF63" s="4" t="s">
        <v>596</v>
      </c>
      <c r="AG63" s="4" t="s">
        <v>67</v>
      </c>
      <c r="AH63" s="4"/>
      <c r="AI63" s="4"/>
      <c r="AJ63" s="3"/>
      <c r="AK63" s="3"/>
      <c r="AL63" s="42" t="s">
        <v>152</v>
      </c>
      <c r="AM63" s="3"/>
      <c r="AN63" s="3"/>
      <c r="AO63" s="3"/>
      <c r="AP63" s="3"/>
      <c r="AQ63" s="4"/>
      <c r="AR63" s="4"/>
      <c r="AS63" s="4"/>
      <c r="AT63" s="4"/>
      <c r="AU63" s="4"/>
      <c r="AV63" s="4"/>
      <c r="AW63" s="4"/>
      <c r="AX63" s="4"/>
      <c r="AY63" s="4"/>
      <c r="AZ63" s="4"/>
      <c r="BA63" s="4"/>
      <c r="BB63" s="4"/>
      <c r="BC63" s="4"/>
      <c r="BD63" s="4"/>
      <c r="BE63" s="4"/>
      <c r="BF63" s="4"/>
      <c r="BG63" s="4"/>
      <c r="BH63" s="4"/>
      <c r="BI63" s="4"/>
    </row>
    <row r="64" spans="2:61" ht="55.35" hidden="1" customHeight="1" x14ac:dyDescent="0.25">
      <c r="B64" s="4" t="s">
        <v>597</v>
      </c>
      <c r="C64" s="4" t="s">
        <v>423</v>
      </c>
      <c r="D64" s="2"/>
      <c r="E64" s="2"/>
      <c r="F64" s="44">
        <v>45006</v>
      </c>
      <c r="G64" s="3" t="s">
        <v>138</v>
      </c>
      <c r="H64" s="4" t="s">
        <v>268</v>
      </c>
      <c r="I64" s="4"/>
      <c r="J64" s="4"/>
      <c r="K64" s="4"/>
      <c r="L64" s="4"/>
      <c r="M64" s="4" t="s">
        <v>598</v>
      </c>
      <c r="N64" s="4" t="s">
        <v>599</v>
      </c>
      <c r="O64" s="4" t="s">
        <v>271</v>
      </c>
      <c r="P64" s="84" t="s">
        <v>423</v>
      </c>
      <c r="Q64" s="4" t="s">
        <v>273</v>
      </c>
      <c r="R64" s="4"/>
      <c r="S64" s="4"/>
      <c r="T64" s="4"/>
      <c r="U64" s="4"/>
      <c r="V64" s="4"/>
      <c r="W64" s="4"/>
      <c r="X64" s="4"/>
      <c r="Y64" s="4" t="s">
        <v>274</v>
      </c>
      <c r="Z64" s="4"/>
      <c r="AA64" s="4" t="s">
        <v>60</v>
      </c>
      <c r="AB64" s="4"/>
      <c r="AC64" s="4" t="s">
        <v>64</v>
      </c>
      <c r="AD64" s="4"/>
      <c r="AE64" s="4" t="s">
        <v>148</v>
      </c>
      <c r="AF64" s="119"/>
      <c r="AG64" s="4"/>
      <c r="AH64" s="4"/>
      <c r="AI64" s="4"/>
      <c r="AJ64" s="3"/>
      <c r="AK64" s="3"/>
      <c r="AL64" s="3"/>
      <c r="AM64" s="3"/>
      <c r="AN64" s="3"/>
      <c r="AO64" s="3"/>
      <c r="AP64" s="3"/>
      <c r="AQ64" s="4"/>
      <c r="AR64" s="4"/>
      <c r="AS64" s="4"/>
      <c r="AT64" s="4"/>
      <c r="AU64" s="4"/>
      <c r="AV64" s="4"/>
      <c r="AW64" s="4"/>
      <c r="AX64" s="4"/>
      <c r="AY64" s="4"/>
      <c r="AZ64" s="4"/>
      <c r="BA64" s="4"/>
      <c r="BB64" s="4"/>
      <c r="BC64" s="4"/>
      <c r="BD64" s="4"/>
      <c r="BE64" s="4"/>
      <c r="BF64" s="4"/>
      <c r="BG64" s="4"/>
      <c r="BH64" s="4"/>
      <c r="BI64" s="4"/>
    </row>
    <row r="65" spans="1:61" ht="55.35" hidden="1" customHeight="1" x14ac:dyDescent="0.25">
      <c r="B65" s="4" t="s">
        <v>600</v>
      </c>
      <c r="C65" s="4" t="s">
        <v>423</v>
      </c>
      <c r="D65" s="2"/>
      <c r="E65" s="2"/>
      <c r="F65" s="44">
        <v>44988</v>
      </c>
      <c r="G65" s="3" t="s">
        <v>138</v>
      </c>
      <c r="H65" s="4" t="s">
        <v>601</v>
      </c>
      <c r="I65" s="4"/>
      <c r="J65" s="4"/>
      <c r="K65" s="4"/>
      <c r="L65" s="4"/>
      <c r="M65" s="4" t="s">
        <v>602</v>
      </c>
      <c r="N65" s="4"/>
      <c r="O65" s="4" t="s">
        <v>603</v>
      </c>
      <c r="P65" s="84" t="s">
        <v>423</v>
      </c>
      <c r="Q65" s="4" t="s">
        <v>205</v>
      </c>
      <c r="R65" s="4"/>
      <c r="S65" s="4"/>
      <c r="T65" s="4"/>
      <c r="U65" s="4"/>
      <c r="V65" s="4"/>
      <c r="W65" s="4"/>
      <c r="X65" s="4"/>
      <c r="Y65" s="4" t="s">
        <v>604</v>
      </c>
      <c r="Z65" s="4"/>
      <c r="AA65" s="4" t="s">
        <v>57</v>
      </c>
      <c r="AB65" s="4"/>
      <c r="AC65" s="4" t="s">
        <v>58</v>
      </c>
      <c r="AD65" s="4"/>
      <c r="AE65" s="4" t="s">
        <v>207</v>
      </c>
      <c r="AF65" s="119" t="s">
        <v>605</v>
      </c>
      <c r="AG65" s="4" t="s">
        <v>69</v>
      </c>
      <c r="AH65" s="4"/>
      <c r="AI65" s="4"/>
      <c r="AJ65" s="3"/>
      <c r="AK65" s="3"/>
      <c r="AL65" s="42" t="s">
        <v>152</v>
      </c>
      <c r="AM65" s="3"/>
      <c r="AN65" s="3"/>
      <c r="AO65" s="3"/>
      <c r="AP65" s="3"/>
      <c r="AQ65" s="4"/>
      <c r="AR65" s="4"/>
      <c r="AS65" s="4"/>
      <c r="AT65" s="4"/>
      <c r="AU65" s="4"/>
      <c r="AV65" s="4"/>
      <c r="AW65" s="4"/>
      <c r="AX65" s="4"/>
      <c r="AY65" s="4"/>
      <c r="AZ65" s="4"/>
      <c r="BA65" s="4"/>
      <c r="BB65" s="4"/>
      <c r="BC65" s="4"/>
      <c r="BD65" s="4"/>
      <c r="BE65" s="4"/>
      <c r="BF65" s="4"/>
      <c r="BG65" s="4"/>
      <c r="BH65" s="4"/>
      <c r="BI65" s="4"/>
    </row>
    <row r="66" spans="1:61" ht="55.35" hidden="1" customHeight="1" x14ac:dyDescent="0.25">
      <c r="B66" s="4" t="s">
        <v>606</v>
      </c>
      <c r="C66" s="4" t="s">
        <v>423</v>
      </c>
      <c r="D66" s="2"/>
      <c r="E66" s="2"/>
      <c r="F66" s="44">
        <v>45062</v>
      </c>
      <c r="G66" s="3" t="s">
        <v>138</v>
      </c>
      <c r="H66" s="4" t="s">
        <v>363</v>
      </c>
      <c r="I66" s="4"/>
      <c r="J66" s="4"/>
      <c r="K66" s="4"/>
      <c r="L66" s="4"/>
      <c r="M66" s="4" t="s">
        <v>607</v>
      </c>
      <c r="N66" s="4" t="s">
        <v>608</v>
      </c>
      <c r="O66" s="4" t="s">
        <v>603</v>
      </c>
      <c r="P66" s="84" t="s">
        <v>423</v>
      </c>
      <c r="Q66" s="4" t="s">
        <v>205</v>
      </c>
      <c r="R66" s="4"/>
      <c r="S66" s="4"/>
      <c r="T66" s="4"/>
      <c r="U66" s="4"/>
      <c r="V66" s="4"/>
      <c r="W66" s="4"/>
      <c r="X66" s="4"/>
      <c r="Y66" s="4" t="s">
        <v>604</v>
      </c>
      <c r="Z66" s="4"/>
      <c r="AA66" s="4" t="s">
        <v>59</v>
      </c>
      <c r="AB66" s="4"/>
      <c r="AC66" s="4" t="s">
        <v>609</v>
      </c>
      <c r="AD66" s="4"/>
      <c r="AE66" s="4" t="s">
        <v>207</v>
      </c>
      <c r="AF66" s="4" t="s">
        <v>610</v>
      </c>
      <c r="AG66" s="4" t="s">
        <v>69</v>
      </c>
      <c r="AH66" s="4" t="s">
        <v>611</v>
      </c>
      <c r="AI66" s="4"/>
      <c r="AJ66" s="3"/>
      <c r="AK66" s="3"/>
      <c r="AL66" s="3" t="s">
        <v>152</v>
      </c>
      <c r="AM66" s="3"/>
      <c r="AN66" s="3"/>
      <c r="AO66" s="3"/>
      <c r="AP66" s="3"/>
      <c r="AQ66" s="4"/>
      <c r="AR66" s="4"/>
      <c r="AS66" s="4"/>
      <c r="AT66" s="4"/>
      <c r="AU66" s="4"/>
      <c r="AV66" s="4"/>
      <c r="AW66" s="4"/>
      <c r="AX66" s="4"/>
      <c r="AY66" s="4"/>
      <c r="AZ66" s="4"/>
      <c r="BA66" s="4"/>
      <c r="BB66" s="4"/>
      <c r="BC66" s="4"/>
      <c r="BD66" s="4"/>
      <c r="BE66" s="4"/>
      <c r="BF66" s="4"/>
      <c r="BG66" s="4"/>
      <c r="BH66" s="4"/>
      <c r="BI66" s="4"/>
    </row>
    <row r="67" spans="1:61" ht="55.35" hidden="1" customHeight="1" x14ac:dyDescent="0.25">
      <c r="B67" s="7" t="s">
        <v>612</v>
      </c>
      <c r="C67" s="7" t="s">
        <v>423</v>
      </c>
      <c r="D67" s="16"/>
      <c r="E67" s="16"/>
      <c r="F67" s="50">
        <v>45035</v>
      </c>
      <c r="G67" s="8" t="s">
        <v>138</v>
      </c>
      <c r="H67" s="7" t="s">
        <v>268</v>
      </c>
      <c r="I67" s="7" t="s">
        <v>138</v>
      </c>
      <c r="J67" s="7" t="s">
        <v>613</v>
      </c>
      <c r="K67" s="7"/>
      <c r="L67" s="7"/>
      <c r="M67" s="7" t="s">
        <v>614</v>
      </c>
      <c r="N67" s="7" t="s">
        <v>615</v>
      </c>
      <c r="O67" s="7" t="s">
        <v>271</v>
      </c>
      <c r="P67" s="85" t="s">
        <v>616</v>
      </c>
      <c r="Q67" s="7" t="s">
        <v>273</v>
      </c>
      <c r="R67" s="7"/>
      <c r="S67" s="7"/>
      <c r="T67" s="7"/>
      <c r="U67" s="7"/>
      <c r="V67" s="7"/>
      <c r="W67" s="7"/>
      <c r="X67" s="7"/>
      <c r="Y67" s="7" t="s">
        <v>274</v>
      </c>
      <c r="Z67" s="7"/>
      <c r="AA67" s="7" t="s">
        <v>59</v>
      </c>
      <c r="AB67" s="7"/>
      <c r="AC67" s="7" t="s">
        <v>59</v>
      </c>
      <c r="AD67" s="7"/>
      <c r="AE67" s="7" t="s">
        <v>148</v>
      </c>
      <c r="AF67" s="7"/>
      <c r="AG67" s="7"/>
      <c r="AH67" s="7"/>
      <c r="AI67" s="7"/>
      <c r="AJ67" s="8"/>
      <c r="AK67" s="8"/>
      <c r="AL67" s="8"/>
      <c r="AM67" s="8"/>
      <c r="AN67" s="8"/>
      <c r="AO67" s="8"/>
      <c r="AP67" s="8"/>
      <c r="AQ67" s="7"/>
      <c r="AR67" s="7"/>
      <c r="AS67" s="7"/>
      <c r="AT67" s="7"/>
      <c r="AU67" s="7"/>
      <c r="AV67" s="7"/>
      <c r="AW67" s="7"/>
      <c r="AX67" s="7"/>
      <c r="AY67" s="7"/>
      <c r="AZ67" s="7"/>
      <c r="BA67" s="7"/>
      <c r="BB67" s="7"/>
      <c r="BC67" s="7"/>
      <c r="BD67" s="7"/>
      <c r="BE67" s="7"/>
      <c r="BF67" s="7"/>
      <c r="BG67" s="7"/>
      <c r="BH67" s="4"/>
      <c r="BI67" s="4"/>
    </row>
    <row r="68" spans="1:61" ht="55.35" hidden="1" customHeight="1" x14ac:dyDescent="0.25">
      <c r="B68" s="4" t="s">
        <v>617</v>
      </c>
      <c r="C68" s="4" t="s">
        <v>423</v>
      </c>
      <c r="D68" s="2"/>
      <c r="E68" s="2"/>
      <c r="F68" s="44">
        <v>45054</v>
      </c>
      <c r="G68" s="3" t="s">
        <v>138</v>
      </c>
      <c r="H68" s="4" t="s">
        <v>268</v>
      </c>
      <c r="I68" s="4"/>
      <c r="J68" s="4"/>
      <c r="K68" s="4"/>
      <c r="L68" s="4"/>
      <c r="M68" s="4" t="s">
        <v>618</v>
      </c>
      <c r="N68" s="4" t="s">
        <v>619</v>
      </c>
      <c r="O68" s="4" t="s">
        <v>271</v>
      </c>
      <c r="P68" s="84" t="s">
        <v>423</v>
      </c>
      <c r="Q68" s="4" t="s">
        <v>273</v>
      </c>
      <c r="R68" s="4"/>
      <c r="S68" s="4"/>
      <c r="T68" s="4"/>
      <c r="U68" s="4"/>
      <c r="V68" s="4"/>
      <c r="W68" s="4"/>
      <c r="X68" s="4"/>
      <c r="Y68" s="4" t="s">
        <v>274</v>
      </c>
      <c r="Z68" s="4"/>
      <c r="AA68" s="4" t="s">
        <v>59</v>
      </c>
      <c r="AB68" s="4"/>
      <c r="AC68" s="4" t="s">
        <v>609</v>
      </c>
      <c r="AD68" s="4"/>
      <c r="AE68" s="4" t="s">
        <v>473</v>
      </c>
      <c r="AF68" s="4"/>
      <c r="AG68" s="4"/>
      <c r="AH68" s="4"/>
      <c r="AI68" s="4"/>
      <c r="AJ68" s="3"/>
      <c r="AK68" s="3"/>
      <c r="AL68" s="3"/>
      <c r="AM68" s="3"/>
      <c r="AN68" s="3"/>
      <c r="AO68" s="3"/>
      <c r="AP68" s="3"/>
      <c r="AQ68" s="4"/>
      <c r="AR68" s="4"/>
      <c r="AS68" s="4"/>
      <c r="AT68" s="4"/>
      <c r="AU68" s="4"/>
      <c r="AV68" s="4"/>
      <c r="AW68" s="4"/>
      <c r="AX68" s="4"/>
      <c r="AY68" s="4"/>
      <c r="AZ68" s="4"/>
      <c r="BA68" s="4"/>
      <c r="BB68" s="4"/>
      <c r="BC68" s="4"/>
      <c r="BD68" s="4"/>
      <c r="BE68" s="4"/>
      <c r="BF68" s="4"/>
      <c r="BG68" s="4"/>
      <c r="BH68" s="4"/>
      <c r="BI68" s="4"/>
    </row>
    <row r="69" spans="1:61" ht="120" hidden="1" customHeight="1" x14ac:dyDescent="0.25">
      <c r="B69" s="4" t="s">
        <v>620</v>
      </c>
      <c r="C69" s="4" t="s">
        <v>423</v>
      </c>
      <c r="D69" s="2"/>
      <c r="E69" s="2"/>
      <c r="F69" s="44">
        <v>45054</v>
      </c>
      <c r="G69" s="3" t="s">
        <v>138</v>
      </c>
      <c r="H69" s="4" t="s">
        <v>621</v>
      </c>
      <c r="I69" s="4"/>
      <c r="J69" s="4"/>
      <c r="K69" s="4"/>
      <c r="L69" s="4"/>
      <c r="M69" s="4" t="s">
        <v>622</v>
      </c>
      <c r="N69" s="4" t="s">
        <v>623</v>
      </c>
      <c r="O69" s="4" t="s">
        <v>624</v>
      </c>
      <c r="P69" s="84" t="s">
        <v>423</v>
      </c>
      <c r="Q69" s="4" t="s">
        <v>176</v>
      </c>
      <c r="R69" s="4"/>
      <c r="S69" s="4"/>
      <c r="T69" s="4"/>
      <c r="U69" s="4"/>
      <c r="V69" s="4"/>
      <c r="W69" s="4"/>
      <c r="X69" s="4"/>
      <c r="Y69" s="4" t="s">
        <v>625</v>
      </c>
      <c r="Z69" s="4"/>
      <c r="AA69" s="4"/>
      <c r="AB69" s="4"/>
      <c r="AC69" s="4"/>
      <c r="AD69" s="4"/>
      <c r="AE69" s="4" t="s">
        <v>207</v>
      </c>
      <c r="AF69" s="4" t="s">
        <v>626</v>
      </c>
      <c r="AG69" s="4" t="s">
        <v>69</v>
      </c>
      <c r="AH69" s="4" t="s">
        <v>627</v>
      </c>
      <c r="AI69" s="4"/>
      <c r="AJ69" s="3"/>
      <c r="AK69" s="3"/>
      <c r="AL69" s="3" t="s">
        <v>628</v>
      </c>
      <c r="AM69" s="3"/>
      <c r="AN69" s="3"/>
      <c r="AO69" s="3"/>
      <c r="AP69" s="3"/>
      <c r="AQ69" s="4"/>
      <c r="AR69" s="4"/>
      <c r="AS69" s="4"/>
      <c r="AT69" s="4"/>
      <c r="AU69" s="4"/>
      <c r="AV69" s="4"/>
      <c r="AW69" s="4"/>
      <c r="AX69" s="4"/>
      <c r="AY69" s="4"/>
      <c r="AZ69" s="4"/>
      <c r="BA69" s="4"/>
      <c r="BB69" s="4"/>
      <c r="BC69" s="4"/>
      <c r="BD69" s="4"/>
      <c r="BE69" s="4"/>
      <c r="BF69" s="4"/>
      <c r="BG69" s="4"/>
      <c r="BH69" s="4" t="s">
        <v>138</v>
      </c>
      <c r="BI69" s="4" t="s">
        <v>297</v>
      </c>
    </row>
    <row r="70" spans="1:61" ht="55.35" hidden="1" customHeight="1" x14ac:dyDescent="0.25">
      <c r="B70" s="4" t="s">
        <v>629</v>
      </c>
      <c r="C70" s="4" t="s">
        <v>423</v>
      </c>
      <c r="D70" s="2"/>
      <c r="E70" s="2"/>
      <c r="F70" s="44">
        <v>45223</v>
      </c>
      <c r="G70" s="3" t="s">
        <v>138</v>
      </c>
      <c r="H70" s="4" t="s">
        <v>363</v>
      </c>
      <c r="I70" s="4"/>
      <c r="J70" s="4"/>
      <c r="K70" s="4"/>
      <c r="L70" s="4"/>
      <c r="M70" s="4" t="s">
        <v>630</v>
      </c>
      <c r="N70" s="4" t="s">
        <v>631</v>
      </c>
      <c r="O70" s="4" t="s">
        <v>366</v>
      </c>
      <c r="P70" s="84" t="s">
        <v>423</v>
      </c>
      <c r="Q70" s="4" t="s">
        <v>205</v>
      </c>
      <c r="R70" s="4"/>
      <c r="S70" s="4"/>
      <c r="T70" s="4"/>
      <c r="U70" s="4"/>
      <c r="V70" s="4"/>
      <c r="W70" s="4"/>
      <c r="X70" s="4"/>
      <c r="Y70" s="4" t="s">
        <v>367</v>
      </c>
      <c r="Z70" s="4"/>
      <c r="AA70" s="4" t="s">
        <v>63</v>
      </c>
      <c r="AB70" s="4"/>
      <c r="AC70" s="4" t="s">
        <v>63</v>
      </c>
      <c r="AD70" s="4"/>
      <c r="AE70" s="4" t="s">
        <v>368</v>
      </c>
      <c r="AF70" s="4"/>
      <c r="AG70" s="4"/>
      <c r="AH70" s="4"/>
      <c r="AI70" s="4"/>
      <c r="AJ70" s="3"/>
      <c r="AK70" s="3"/>
      <c r="AL70" s="3"/>
      <c r="AM70" s="3"/>
      <c r="AN70" s="3"/>
      <c r="AO70" s="3"/>
      <c r="AP70" s="3"/>
      <c r="AQ70" s="4"/>
      <c r="AR70" s="4"/>
      <c r="AS70" s="4"/>
      <c r="AT70" s="4"/>
      <c r="AU70" s="4"/>
      <c r="AV70" s="4"/>
      <c r="AW70" s="4"/>
      <c r="AX70" s="4"/>
      <c r="AY70" s="4"/>
      <c r="AZ70" s="4"/>
      <c r="BA70" s="4"/>
      <c r="BB70" s="4"/>
      <c r="BC70" s="4"/>
      <c r="BD70" s="4"/>
      <c r="BE70" s="4"/>
      <c r="BF70" s="4"/>
      <c r="BG70" s="4"/>
      <c r="BH70" s="4"/>
      <c r="BI70" s="4"/>
    </row>
    <row r="71" spans="1:61" ht="55.35" hidden="1" customHeight="1" x14ac:dyDescent="0.25">
      <c r="B71" s="4" t="s">
        <v>632</v>
      </c>
      <c r="C71" s="4" t="s">
        <v>423</v>
      </c>
      <c r="D71" s="2"/>
      <c r="E71" s="2"/>
      <c r="F71" s="44">
        <v>45223</v>
      </c>
      <c r="G71" s="3" t="s">
        <v>138</v>
      </c>
      <c r="H71" s="4" t="s">
        <v>363</v>
      </c>
      <c r="I71" s="4"/>
      <c r="J71" s="4"/>
      <c r="K71" s="4"/>
      <c r="L71" s="4"/>
      <c r="M71" s="4" t="s">
        <v>633</v>
      </c>
      <c r="N71" s="4" t="s">
        <v>634</v>
      </c>
      <c r="O71" s="4" t="s">
        <v>366</v>
      </c>
      <c r="P71" s="84" t="s">
        <v>423</v>
      </c>
      <c r="Q71" s="4" t="s">
        <v>205</v>
      </c>
      <c r="R71" s="4"/>
      <c r="S71" s="4"/>
      <c r="T71" s="4"/>
      <c r="U71" s="4"/>
      <c r="V71" s="4"/>
      <c r="W71" s="4"/>
      <c r="X71" s="4"/>
      <c r="Y71" s="4" t="s">
        <v>367</v>
      </c>
      <c r="Z71" s="4"/>
      <c r="AA71" s="4" t="s">
        <v>63</v>
      </c>
      <c r="AB71" s="4"/>
      <c r="AC71" s="4" t="s">
        <v>63</v>
      </c>
      <c r="AD71" s="4"/>
      <c r="AE71" s="4" t="s">
        <v>368</v>
      </c>
      <c r="AF71" s="4"/>
      <c r="AG71" s="4"/>
      <c r="AH71" s="4"/>
      <c r="AI71" s="4"/>
      <c r="AJ71" s="3"/>
      <c r="AK71" s="3"/>
      <c r="AL71" s="3"/>
      <c r="AM71" s="3"/>
      <c r="AN71" s="3"/>
      <c r="AO71" s="3"/>
      <c r="AP71" s="3"/>
      <c r="AQ71" s="4"/>
      <c r="AR71" s="4"/>
      <c r="AS71" s="4"/>
      <c r="AT71" s="4"/>
      <c r="AU71" s="4"/>
      <c r="AV71" s="4"/>
      <c r="AW71" s="4"/>
      <c r="AX71" s="4"/>
      <c r="AY71" s="4"/>
      <c r="AZ71" s="4"/>
      <c r="BA71" s="4"/>
      <c r="BB71" s="4"/>
      <c r="BC71" s="4"/>
      <c r="BD71" s="4"/>
      <c r="BE71" s="4"/>
      <c r="BF71" s="4"/>
      <c r="BG71" s="4"/>
      <c r="BH71" s="4"/>
      <c r="BI71" s="4"/>
    </row>
    <row r="72" spans="1:61" ht="55.35" hidden="1" customHeight="1" x14ac:dyDescent="0.25">
      <c r="B72" s="4" t="s">
        <v>635</v>
      </c>
      <c r="C72" s="4" t="s">
        <v>423</v>
      </c>
      <c r="D72" s="2"/>
      <c r="E72" s="2"/>
      <c r="F72" s="44">
        <v>45223</v>
      </c>
      <c r="G72" s="3" t="s">
        <v>138</v>
      </c>
      <c r="H72" s="4" t="s">
        <v>363</v>
      </c>
      <c r="I72" s="4"/>
      <c r="J72" s="4"/>
      <c r="K72" s="4"/>
      <c r="L72" s="4"/>
      <c r="M72" s="4" t="s">
        <v>636</v>
      </c>
      <c r="N72" s="4" t="s">
        <v>637</v>
      </c>
      <c r="O72" s="4" t="s">
        <v>366</v>
      </c>
      <c r="P72" s="84" t="s">
        <v>423</v>
      </c>
      <c r="Q72" s="4" t="s">
        <v>205</v>
      </c>
      <c r="R72" s="4"/>
      <c r="S72" s="4"/>
      <c r="T72" s="4"/>
      <c r="U72" s="4"/>
      <c r="V72" s="4"/>
      <c r="W72" s="4"/>
      <c r="X72" s="4"/>
      <c r="Y72" s="4" t="s">
        <v>367</v>
      </c>
      <c r="Z72" s="4"/>
      <c r="AA72" s="4" t="s">
        <v>63</v>
      </c>
      <c r="AB72" s="4"/>
      <c r="AC72" s="4" t="s">
        <v>63</v>
      </c>
      <c r="AD72" s="4"/>
      <c r="AE72" s="4" t="s">
        <v>368</v>
      </c>
      <c r="AF72" s="4"/>
      <c r="AG72" s="4"/>
      <c r="AH72" s="4"/>
      <c r="AI72" s="4"/>
      <c r="AJ72" s="3"/>
      <c r="AK72" s="3"/>
      <c r="AL72" s="3"/>
      <c r="AM72" s="3"/>
      <c r="AN72" s="3"/>
      <c r="AO72" s="3"/>
      <c r="AP72" s="3"/>
      <c r="AQ72" s="4"/>
      <c r="AR72" s="4"/>
      <c r="AS72" s="4"/>
      <c r="AT72" s="4"/>
      <c r="AU72" s="4"/>
      <c r="AV72" s="4"/>
      <c r="AW72" s="4"/>
      <c r="AX72" s="4"/>
      <c r="AY72" s="4"/>
      <c r="AZ72" s="4"/>
      <c r="BA72" s="4"/>
      <c r="BB72" s="4"/>
      <c r="BC72" s="4"/>
      <c r="BD72" s="4"/>
      <c r="BE72" s="4"/>
      <c r="BF72" s="4"/>
      <c r="BG72" s="4"/>
      <c r="BH72" s="4"/>
      <c r="BI72" s="4"/>
    </row>
    <row r="73" spans="1:61" ht="55.35" hidden="1" customHeight="1" x14ac:dyDescent="0.25">
      <c r="B73" s="4" t="s">
        <v>638</v>
      </c>
      <c r="C73" s="4" t="s">
        <v>423</v>
      </c>
      <c r="D73" s="2"/>
      <c r="E73" s="2"/>
      <c r="F73" s="44">
        <v>45223</v>
      </c>
      <c r="G73" s="3" t="s">
        <v>138</v>
      </c>
      <c r="H73" s="4" t="s">
        <v>363</v>
      </c>
      <c r="I73" s="4"/>
      <c r="J73" s="4"/>
      <c r="K73" s="4"/>
      <c r="L73" s="4"/>
      <c r="M73" s="4" t="s">
        <v>639</v>
      </c>
      <c r="N73" s="4" t="s">
        <v>640</v>
      </c>
      <c r="O73" s="4" t="s">
        <v>366</v>
      </c>
      <c r="P73" s="84" t="s">
        <v>423</v>
      </c>
      <c r="Q73" s="4" t="s">
        <v>205</v>
      </c>
      <c r="R73" s="4"/>
      <c r="S73" s="4"/>
      <c r="T73" s="4"/>
      <c r="U73" s="4"/>
      <c r="V73" s="4"/>
      <c r="W73" s="4"/>
      <c r="X73" s="4"/>
      <c r="Y73" s="4" t="s">
        <v>367</v>
      </c>
      <c r="Z73" s="4"/>
      <c r="AA73" s="4" t="s">
        <v>63</v>
      </c>
      <c r="AB73" s="4"/>
      <c r="AC73" s="4" t="s">
        <v>63</v>
      </c>
      <c r="AD73" s="4"/>
      <c r="AE73" s="4" t="s">
        <v>368</v>
      </c>
      <c r="AF73" s="4"/>
      <c r="AG73" s="4"/>
      <c r="AH73" s="4"/>
      <c r="AI73" s="4"/>
      <c r="AJ73" s="3"/>
      <c r="AK73" s="3"/>
      <c r="AL73" s="3"/>
      <c r="AM73" s="3"/>
      <c r="AN73" s="3"/>
      <c r="AO73" s="3"/>
      <c r="AP73" s="3"/>
      <c r="AQ73" s="4"/>
      <c r="AR73" s="4"/>
      <c r="AS73" s="4"/>
      <c r="AT73" s="4"/>
      <c r="AU73" s="4"/>
      <c r="AV73" s="4"/>
      <c r="AW73" s="4"/>
      <c r="AX73" s="4"/>
      <c r="AY73" s="4"/>
      <c r="AZ73" s="4"/>
      <c r="BA73" s="4"/>
      <c r="BB73" s="4"/>
      <c r="BC73" s="4"/>
      <c r="BD73" s="4"/>
      <c r="BE73" s="4"/>
      <c r="BF73" s="4"/>
      <c r="BG73" s="4"/>
      <c r="BH73" s="4"/>
      <c r="BI73" s="4"/>
    </row>
    <row r="74" spans="1:61" ht="55.35" customHeight="1" x14ac:dyDescent="0.25">
      <c r="A74" s="5" t="s">
        <v>3668</v>
      </c>
      <c r="B74" s="4" t="s">
        <v>641</v>
      </c>
      <c r="C74" s="4" t="s">
        <v>642</v>
      </c>
      <c r="D74" s="2"/>
      <c r="E74" s="2"/>
      <c r="F74" s="3"/>
      <c r="G74" s="3"/>
      <c r="H74" s="4"/>
      <c r="I74" s="4"/>
      <c r="J74" s="4"/>
      <c r="K74" s="4" t="s">
        <v>643</v>
      </c>
      <c r="L74" s="4"/>
      <c r="M74" s="4" t="s">
        <v>644</v>
      </c>
      <c r="N74" s="4" t="s">
        <v>645</v>
      </c>
      <c r="O74" s="3" t="s">
        <v>238</v>
      </c>
      <c r="P74" s="84" t="s">
        <v>231</v>
      </c>
      <c r="Q74" s="4" t="s">
        <v>144</v>
      </c>
      <c r="R74" s="4"/>
      <c r="S74" s="4"/>
      <c r="T74" s="4"/>
      <c r="U74" s="4"/>
      <c r="V74" s="4"/>
      <c r="W74" s="4"/>
      <c r="X74" s="4"/>
      <c r="Y74" s="4" t="s">
        <v>646</v>
      </c>
      <c r="Z74" s="4"/>
      <c r="AA74" s="4" t="s">
        <v>147</v>
      </c>
      <c r="AB74" s="4"/>
      <c r="AC74" s="4" t="s">
        <v>51</v>
      </c>
      <c r="AD74" s="4"/>
      <c r="AE74" s="4" t="s">
        <v>242</v>
      </c>
      <c r="AF74" s="4" t="s">
        <v>647</v>
      </c>
      <c r="AG74" s="4" t="s">
        <v>69</v>
      </c>
      <c r="AH74" s="3" t="s">
        <v>648</v>
      </c>
      <c r="AI74" s="3"/>
      <c r="AJ74" s="3"/>
      <c r="AK74" s="3"/>
      <c r="AL74" s="3" t="s">
        <v>166</v>
      </c>
      <c r="AM74" s="3" t="s">
        <v>649</v>
      </c>
      <c r="AN74" s="3" t="s">
        <v>231</v>
      </c>
      <c r="AO74" s="3" t="s">
        <v>650</v>
      </c>
      <c r="AP74" s="3" t="s">
        <v>651</v>
      </c>
      <c r="AQ74" s="4"/>
      <c r="AR74" s="4"/>
      <c r="AS74" s="4"/>
      <c r="AT74" s="4" t="s">
        <v>652</v>
      </c>
      <c r="AU74" s="4"/>
      <c r="AV74" s="3"/>
      <c r="AW74" s="4" t="s">
        <v>653</v>
      </c>
      <c r="AX74" s="4" t="s">
        <v>654</v>
      </c>
      <c r="AY74" s="3" t="s">
        <v>655</v>
      </c>
      <c r="AZ74" s="3" t="s">
        <v>656</v>
      </c>
      <c r="BA74" s="3"/>
      <c r="BB74" s="3" t="s">
        <v>657</v>
      </c>
      <c r="BC74" s="3"/>
      <c r="BD74" s="4"/>
      <c r="BE74" s="4" t="s">
        <v>652</v>
      </c>
      <c r="BF74" s="4" t="s">
        <v>658</v>
      </c>
      <c r="BG74" s="4" t="s">
        <v>658</v>
      </c>
      <c r="BH74" s="4"/>
      <c r="BI74" s="4"/>
    </row>
    <row r="75" spans="1:61" ht="55.35" customHeight="1" x14ac:dyDescent="0.25">
      <c r="A75" s="5" t="s">
        <v>3667</v>
      </c>
      <c r="B75" s="7" t="s">
        <v>659</v>
      </c>
      <c r="C75" s="7" t="s">
        <v>642</v>
      </c>
      <c r="D75" s="16"/>
      <c r="E75" s="16" t="s">
        <v>137</v>
      </c>
      <c r="F75" s="8"/>
      <c r="G75" s="8"/>
      <c r="H75" s="7"/>
      <c r="I75" s="7" t="s">
        <v>138</v>
      </c>
      <c r="J75" s="7" t="s">
        <v>660</v>
      </c>
      <c r="K75" s="7"/>
      <c r="L75" s="7"/>
      <c r="M75" s="7" t="s">
        <v>661</v>
      </c>
      <c r="N75" s="7" t="s">
        <v>662</v>
      </c>
      <c r="O75" s="8" t="s">
        <v>238</v>
      </c>
      <c r="P75" s="85" t="s">
        <v>616</v>
      </c>
      <c r="Q75" s="7" t="s">
        <v>144</v>
      </c>
      <c r="R75" s="7"/>
      <c r="S75" s="7"/>
      <c r="T75" s="7"/>
      <c r="U75" s="7"/>
      <c r="V75" s="7"/>
      <c r="W75" s="7"/>
      <c r="X75" s="7"/>
      <c r="Y75" s="7" t="s">
        <v>240</v>
      </c>
      <c r="Z75" s="7"/>
      <c r="AA75" s="7" t="s">
        <v>663</v>
      </c>
      <c r="AB75" s="7"/>
      <c r="AC75" s="7" t="s">
        <v>51</v>
      </c>
      <c r="AD75" s="7"/>
      <c r="AE75" s="7" t="s">
        <v>242</v>
      </c>
      <c r="AF75" s="8"/>
      <c r="AG75" s="8"/>
      <c r="AH75" s="8"/>
      <c r="AI75" s="8"/>
      <c r="AJ75" s="3"/>
      <c r="AK75" s="3"/>
      <c r="AL75" s="3"/>
      <c r="AM75" s="3"/>
      <c r="AN75" s="3"/>
      <c r="AO75" s="3"/>
      <c r="AP75" s="3"/>
      <c r="AQ75" s="7"/>
      <c r="AR75" s="7"/>
      <c r="AS75" s="7"/>
      <c r="AT75" s="7" t="s">
        <v>652</v>
      </c>
      <c r="AU75" s="7"/>
      <c r="AV75" s="8"/>
      <c r="AW75" s="7" t="s">
        <v>653</v>
      </c>
      <c r="AX75" s="7" t="s">
        <v>664</v>
      </c>
      <c r="AY75" s="8" t="s">
        <v>655</v>
      </c>
      <c r="AZ75" s="8" t="s">
        <v>656</v>
      </c>
      <c r="BA75" s="8"/>
      <c r="BB75" s="8" t="s">
        <v>657</v>
      </c>
      <c r="BC75" s="8"/>
      <c r="BD75" s="7"/>
      <c r="BE75" s="7" t="s">
        <v>652</v>
      </c>
      <c r="BF75" s="7" t="s">
        <v>658</v>
      </c>
      <c r="BG75" s="7" t="s">
        <v>658</v>
      </c>
      <c r="BH75" s="4"/>
      <c r="BI75" s="4"/>
    </row>
    <row r="76" spans="1:61" ht="55.35" customHeight="1" x14ac:dyDescent="0.25">
      <c r="A76" s="5" t="s">
        <v>3667</v>
      </c>
      <c r="B76" s="7" t="s">
        <v>665</v>
      </c>
      <c r="C76" s="7" t="s">
        <v>642</v>
      </c>
      <c r="D76" s="16"/>
      <c r="E76" s="16" t="s">
        <v>137</v>
      </c>
      <c r="F76" s="8"/>
      <c r="G76" s="8"/>
      <c r="H76" s="7"/>
      <c r="I76" s="7" t="s">
        <v>138</v>
      </c>
      <c r="J76" s="7" t="s">
        <v>660</v>
      </c>
      <c r="K76" s="7"/>
      <c r="L76" s="7"/>
      <c r="M76" s="7" t="s">
        <v>666</v>
      </c>
      <c r="N76" s="7" t="s">
        <v>667</v>
      </c>
      <c r="O76" s="8" t="s">
        <v>238</v>
      </c>
      <c r="P76" s="85" t="s">
        <v>616</v>
      </c>
      <c r="Q76" s="7" t="s">
        <v>144</v>
      </c>
      <c r="R76" s="7"/>
      <c r="S76" s="7"/>
      <c r="T76" s="7"/>
      <c r="U76" s="7"/>
      <c r="V76" s="7"/>
      <c r="W76" s="7"/>
      <c r="X76" s="7"/>
      <c r="Y76" s="7" t="s">
        <v>240</v>
      </c>
      <c r="Z76" s="7"/>
      <c r="AA76" s="7" t="s">
        <v>51</v>
      </c>
      <c r="AB76" s="7"/>
      <c r="AC76" s="7"/>
      <c r="AD76" s="7"/>
      <c r="AE76" s="7"/>
      <c r="AF76" s="8"/>
      <c r="AG76" s="8"/>
      <c r="AH76" s="8"/>
      <c r="AI76" s="8"/>
      <c r="AJ76" s="3"/>
      <c r="AK76" s="3"/>
      <c r="AL76" s="3"/>
      <c r="AM76" s="3"/>
      <c r="AN76" s="3"/>
      <c r="AO76" s="3"/>
      <c r="AP76" s="3"/>
      <c r="AQ76" s="7"/>
      <c r="AR76" s="7"/>
      <c r="AS76" s="7"/>
      <c r="AT76" s="7" t="s">
        <v>652</v>
      </c>
      <c r="AU76" s="7"/>
      <c r="AV76" s="8"/>
      <c r="AW76" s="7" t="s">
        <v>653</v>
      </c>
      <c r="AX76" s="7" t="s">
        <v>664</v>
      </c>
      <c r="AY76" s="8" t="s">
        <v>655</v>
      </c>
      <c r="AZ76" s="8" t="s">
        <v>656</v>
      </c>
      <c r="BA76" s="8"/>
      <c r="BB76" s="8" t="s">
        <v>657</v>
      </c>
      <c r="BC76" s="8"/>
      <c r="BD76" s="7"/>
      <c r="BE76" s="7" t="s">
        <v>652</v>
      </c>
      <c r="BF76" s="7" t="s">
        <v>658</v>
      </c>
      <c r="BG76" s="7" t="s">
        <v>658</v>
      </c>
      <c r="BH76" s="4"/>
      <c r="BI76" s="4"/>
    </row>
    <row r="77" spans="1:61" ht="55.35" customHeight="1" x14ac:dyDescent="0.25">
      <c r="A77" s="5" t="s">
        <v>3668</v>
      </c>
      <c r="B77" s="4" t="s">
        <v>668</v>
      </c>
      <c r="C77" s="4" t="s">
        <v>642</v>
      </c>
      <c r="D77" s="2"/>
      <c r="E77" s="2"/>
      <c r="F77" s="3"/>
      <c r="G77" s="3"/>
      <c r="H77" s="4"/>
      <c r="I77" s="4"/>
      <c r="J77" s="4"/>
      <c r="K77" s="4" t="s">
        <v>669</v>
      </c>
      <c r="L77" s="4"/>
      <c r="M77" s="4" t="s">
        <v>670</v>
      </c>
      <c r="N77" s="4" t="s">
        <v>671</v>
      </c>
      <c r="O77" s="3" t="s">
        <v>238</v>
      </c>
      <c r="P77" s="129">
        <v>45536</v>
      </c>
      <c r="Q77" s="4" t="s">
        <v>144</v>
      </c>
      <c r="R77" s="4"/>
      <c r="S77" s="4"/>
      <c r="T77" s="4"/>
      <c r="U77" s="4"/>
      <c r="V77" s="4"/>
      <c r="W77" s="4"/>
      <c r="X77" s="4"/>
      <c r="Y77" s="4" t="s">
        <v>240</v>
      </c>
      <c r="Z77" s="4"/>
      <c r="AA77" s="4" t="s">
        <v>241</v>
      </c>
      <c r="AB77" s="4"/>
      <c r="AC77" s="4" t="s">
        <v>52</v>
      </c>
      <c r="AD77" s="4"/>
      <c r="AE77" s="4" t="s">
        <v>242</v>
      </c>
      <c r="AF77" s="3" t="s">
        <v>672</v>
      </c>
      <c r="AG77" s="4" t="s">
        <v>69</v>
      </c>
      <c r="AH77" s="3" t="s">
        <v>673</v>
      </c>
      <c r="AI77" s="3"/>
      <c r="AJ77" s="3"/>
      <c r="AK77" s="3"/>
      <c r="AL77" s="3" t="s">
        <v>628</v>
      </c>
      <c r="AM77" s="3" t="s">
        <v>674</v>
      </c>
      <c r="AN77" s="3"/>
      <c r="AO77" s="3"/>
      <c r="AP77" s="3"/>
      <c r="AQ77" s="4"/>
      <c r="AR77" s="4"/>
      <c r="AS77" s="4"/>
      <c r="AT77" s="4" t="s">
        <v>652</v>
      </c>
      <c r="AU77" s="4"/>
      <c r="AV77" s="3"/>
      <c r="AW77" s="4" t="s">
        <v>675</v>
      </c>
      <c r="AX77" s="4" t="s">
        <v>664</v>
      </c>
      <c r="AY77" s="3" t="s">
        <v>655</v>
      </c>
      <c r="AZ77" s="3" t="s">
        <v>656</v>
      </c>
      <c r="BA77" s="3"/>
      <c r="BB77" s="3" t="s">
        <v>657</v>
      </c>
      <c r="BC77" s="3" t="s">
        <v>676</v>
      </c>
      <c r="BD77" s="4"/>
      <c r="BE77" s="4" t="s">
        <v>652</v>
      </c>
      <c r="BF77" s="4" t="s">
        <v>658</v>
      </c>
      <c r="BG77" s="4" t="s">
        <v>658</v>
      </c>
      <c r="BH77" s="4" t="s">
        <v>138</v>
      </c>
      <c r="BI77" s="4" t="s">
        <v>413</v>
      </c>
    </row>
    <row r="78" spans="1:61" s="39" customFormat="1" ht="55.35" customHeight="1" x14ac:dyDescent="0.25">
      <c r="A78" s="39" t="s">
        <v>3667</v>
      </c>
      <c r="B78" s="7" t="s">
        <v>677</v>
      </c>
      <c r="C78" s="7" t="s">
        <v>642</v>
      </c>
      <c r="D78" s="7"/>
      <c r="E78" s="16" t="s">
        <v>137</v>
      </c>
      <c r="F78" s="8"/>
      <c r="G78" s="8"/>
      <c r="H78" s="7"/>
      <c r="I78" s="7" t="s">
        <v>138</v>
      </c>
      <c r="J78" s="7" t="s">
        <v>678</v>
      </c>
      <c r="K78" s="7"/>
      <c r="L78" s="7"/>
      <c r="M78" s="7" t="s">
        <v>679</v>
      </c>
      <c r="N78" s="7" t="s">
        <v>680</v>
      </c>
      <c r="O78" s="7" t="s">
        <v>238</v>
      </c>
      <c r="P78" s="85" t="s">
        <v>616</v>
      </c>
      <c r="Q78" s="7" t="s">
        <v>144</v>
      </c>
      <c r="R78" s="7"/>
      <c r="S78" s="7"/>
      <c r="T78" s="7"/>
      <c r="U78" s="7"/>
      <c r="V78" s="7"/>
      <c r="W78" s="7"/>
      <c r="X78" s="7"/>
      <c r="Y78" s="7" t="s">
        <v>579</v>
      </c>
      <c r="Z78" s="7"/>
      <c r="AA78" s="7" t="s">
        <v>472</v>
      </c>
      <c r="AB78" s="7"/>
      <c r="AC78" s="7" t="s">
        <v>663</v>
      </c>
      <c r="AD78" s="7"/>
      <c r="AE78" s="7" t="s">
        <v>242</v>
      </c>
      <c r="AF78" s="7"/>
      <c r="AG78" s="7"/>
      <c r="AH78" s="7"/>
      <c r="AI78" s="7"/>
      <c r="AJ78" s="3"/>
      <c r="AK78" s="3"/>
      <c r="AL78" s="3"/>
      <c r="AM78" s="3"/>
      <c r="AN78" s="3"/>
      <c r="AO78" s="3"/>
      <c r="AP78" s="3"/>
      <c r="AQ78" s="7"/>
      <c r="AR78" s="7"/>
      <c r="AS78" s="7"/>
      <c r="AT78" s="7" t="s">
        <v>681</v>
      </c>
      <c r="AU78" s="7"/>
      <c r="AV78" s="7"/>
      <c r="AW78" s="7" t="s">
        <v>653</v>
      </c>
      <c r="AX78" s="7" t="s">
        <v>654</v>
      </c>
      <c r="AY78" s="7" t="s">
        <v>682</v>
      </c>
      <c r="AZ78" s="7" t="s">
        <v>656</v>
      </c>
      <c r="BA78" s="7"/>
      <c r="BB78" s="8" t="s">
        <v>657</v>
      </c>
      <c r="BC78" s="7"/>
      <c r="BD78" s="7"/>
      <c r="BE78" s="7" t="s">
        <v>652</v>
      </c>
      <c r="BF78" s="7" t="s">
        <v>658</v>
      </c>
      <c r="BG78" s="7" t="s">
        <v>658</v>
      </c>
      <c r="BH78" s="4"/>
      <c r="BI78" s="4"/>
    </row>
    <row r="79" spans="1:61" ht="55.35" customHeight="1" x14ac:dyDescent="0.25">
      <c r="A79" s="5" t="s">
        <v>3668</v>
      </c>
      <c r="B79" s="4" t="s">
        <v>683</v>
      </c>
      <c r="C79" s="4" t="s">
        <v>642</v>
      </c>
      <c r="D79" s="4"/>
      <c r="E79" s="2"/>
      <c r="F79" s="3"/>
      <c r="G79" s="3"/>
      <c r="H79" s="4"/>
      <c r="I79" s="4"/>
      <c r="J79" s="4"/>
      <c r="K79" s="4" t="s">
        <v>669</v>
      </c>
      <c r="L79" s="4"/>
      <c r="M79" s="4" t="s">
        <v>684</v>
      </c>
      <c r="N79" s="4" t="s">
        <v>685</v>
      </c>
      <c r="O79" s="4" t="s">
        <v>238</v>
      </c>
      <c r="P79" s="86" t="s">
        <v>168</v>
      </c>
      <c r="Q79" s="4" t="s">
        <v>144</v>
      </c>
      <c r="R79" s="4"/>
      <c r="S79" s="4"/>
      <c r="T79" s="4"/>
      <c r="U79" s="4"/>
      <c r="V79" s="4"/>
      <c r="W79" s="4"/>
      <c r="X79" s="4"/>
      <c r="Y79" s="4" t="s">
        <v>240</v>
      </c>
      <c r="Z79" s="4"/>
      <c r="AA79" s="4" t="s">
        <v>51</v>
      </c>
      <c r="AB79" s="4"/>
      <c r="AC79" s="4" t="s">
        <v>52</v>
      </c>
      <c r="AD79" s="4"/>
      <c r="AE79" s="4" t="s">
        <v>242</v>
      </c>
      <c r="AF79" s="4" t="s">
        <v>686</v>
      </c>
      <c r="AG79" s="4" t="s">
        <v>69</v>
      </c>
      <c r="AH79" s="4" t="s">
        <v>687</v>
      </c>
      <c r="AI79" s="4"/>
      <c r="AJ79" s="3"/>
      <c r="AK79" s="3"/>
      <c r="AL79" s="3" t="s">
        <v>166</v>
      </c>
      <c r="AM79" s="3" t="s">
        <v>688</v>
      </c>
      <c r="AN79" s="3" t="s">
        <v>160</v>
      </c>
      <c r="AO79" s="3" t="s">
        <v>689</v>
      </c>
      <c r="AP79" s="3" t="s">
        <v>256</v>
      </c>
      <c r="AQ79" s="4"/>
      <c r="AR79" s="4"/>
      <c r="AS79" s="4"/>
      <c r="AT79" s="4" t="s">
        <v>652</v>
      </c>
      <c r="AU79" s="4"/>
      <c r="AV79" s="4"/>
      <c r="AW79" s="4" t="s">
        <v>349</v>
      </c>
      <c r="AX79" s="4" t="s">
        <v>664</v>
      </c>
      <c r="AY79" s="3" t="s">
        <v>655</v>
      </c>
      <c r="AZ79" s="4" t="s">
        <v>656</v>
      </c>
      <c r="BA79" s="4"/>
      <c r="BB79" s="3" t="s">
        <v>657</v>
      </c>
      <c r="BC79" s="4"/>
      <c r="BD79" s="4"/>
      <c r="BE79" s="4" t="s">
        <v>652</v>
      </c>
      <c r="BF79" s="4" t="s">
        <v>658</v>
      </c>
      <c r="BG79" s="4" t="s">
        <v>658</v>
      </c>
      <c r="BH79" s="4"/>
      <c r="BI79" s="4"/>
    </row>
    <row r="80" spans="1:61" ht="55.35" customHeight="1" x14ac:dyDescent="0.25">
      <c r="A80" s="5" t="s">
        <v>3668</v>
      </c>
      <c r="B80" s="4" t="s">
        <v>690</v>
      </c>
      <c r="C80" s="4" t="s">
        <v>642</v>
      </c>
      <c r="D80" s="4"/>
      <c r="E80" s="2"/>
      <c r="F80" s="3"/>
      <c r="G80" s="3"/>
      <c r="H80" s="4"/>
      <c r="I80" s="4"/>
      <c r="J80" s="4"/>
      <c r="K80" s="4" t="s">
        <v>669</v>
      </c>
      <c r="L80" s="4"/>
      <c r="M80" s="4" t="s">
        <v>691</v>
      </c>
      <c r="N80" s="4" t="s">
        <v>692</v>
      </c>
      <c r="O80" s="3" t="s">
        <v>238</v>
      </c>
      <c r="P80" s="84" t="s">
        <v>160</v>
      </c>
      <c r="Q80" s="4" t="s">
        <v>144</v>
      </c>
      <c r="R80" s="4"/>
      <c r="S80" s="4"/>
      <c r="T80" s="4"/>
      <c r="U80" s="4"/>
      <c r="V80" s="4"/>
      <c r="W80" s="4"/>
      <c r="X80" s="4"/>
      <c r="Y80" s="4" t="s">
        <v>240</v>
      </c>
      <c r="Z80" s="4"/>
      <c r="AA80" s="4" t="s">
        <v>52</v>
      </c>
      <c r="AB80" s="4"/>
      <c r="AC80" s="4" t="s">
        <v>53</v>
      </c>
      <c r="AD80" s="4"/>
      <c r="AE80" s="4" t="s">
        <v>242</v>
      </c>
      <c r="AF80" s="4" t="s">
        <v>693</v>
      </c>
      <c r="AG80" s="4" t="s">
        <v>69</v>
      </c>
      <c r="AH80" s="4" t="s">
        <v>694</v>
      </c>
      <c r="AI80" s="4"/>
      <c r="AJ80" s="3"/>
      <c r="AK80" s="3"/>
      <c r="AL80" s="3" t="s">
        <v>166</v>
      </c>
      <c r="AM80" s="3" t="s">
        <v>695</v>
      </c>
      <c r="AN80" s="3" t="s">
        <v>252</v>
      </c>
      <c r="AO80" s="3" t="s">
        <v>696</v>
      </c>
      <c r="AP80" s="3" t="s">
        <v>286</v>
      </c>
      <c r="AQ80" s="4"/>
      <c r="AR80" s="4"/>
      <c r="AS80" s="4"/>
      <c r="AT80" s="4" t="s">
        <v>652</v>
      </c>
      <c r="AU80" s="4"/>
      <c r="AV80" s="4"/>
      <c r="AW80" s="4" t="s">
        <v>349</v>
      </c>
      <c r="AX80" s="4" t="s">
        <v>664</v>
      </c>
      <c r="AY80" s="3" t="s">
        <v>655</v>
      </c>
      <c r="AZ80" s="4" t="s">
        <v>656</v>
      </c>
      <c r="BA80" s="4"/>
      <c r="BB80" s="3" t="s">
        <v>657</v>
      </c>
      <c r="BC80" s="4"/>
      <c r="BD80" s="4"/>
      <c r="BE80" s="4" t="s">
        <v>652</v>
      </c>
      <c r="BF80" s="4" t="s">
        <v>658</v>
      </c>
      <c r="BG80" s="4" t="s">
        <v>658</v>
      </c>
      <c r="BH80" s="4"/>
      <c r="BI80" s="4"/>
    </row>
    <row r="81" spans="1:61" ht="107.25" customHeight="1" x14ac:dyDescent="0.25">
      <c r="A81" s="5" t="s">
        <v>3668</v>
      </c>
      <c r="B81" s="4" t="s">
        <v>697</v>
      </c>
      <c r="C81" s="4" t="s">
        <v>642</v>
      </c>
      <c r="D81" s="4"/>
      <c r="E81" s="2"/>
      <c r="F81" s="3"/>
      <c r="G81" s="3"/>
      <c r="H81" s="4"/>
      <c r="I81" s="4"/>
      <c r="J81" s="4"/>
      <c r="K81" s="4" t="s">
        <v>669</v>
      </c>
      <c r="L81" s="4"/>
      <c r="M81" s="4" t="s">
        <v>698</v>
      </c>
      <c r="N81" s="4" t="s">
        <v>699</v>
      </c>
      <c r="O81" s="3" t="s">
        <v>238</v>
      </c>
      <c r="P81" s="129">
        <v>45536</v>
      </c>
      <c r="Q81" s="4" t="s">
        <v>144</v>
      </c>
      <c r="R81" s="4"/>
      <c r="S81" s="4"/>
      <c r="T81" s="4"/>
      <c r="U81" s="4"/>
      <c r="V81" s="4"/>
      <c r="W81" s="4"/>
      <c r="X81" s="4"/>
      <c r="Y81" s="4" t="s">
        <v>240</v>
      </c>
      <c r="Z81" s="4"/>
      <c r="AA81" s="4" t="s">
        <v>52</v>
      </c>
      <c r="AB81" s="4"/>
      <c r="AC81" s="4" t="s">
        <v>54</v>
      </c>
      <c r="AD81" s="4"/>
      <c r="AE81" s="4" t="s">
        <v>242</v>
      </c>
      <c r="AF81" s="4" t="s">
        <v>700</v>
      </c>
      <c r="AG81" s="4" t="s">
        <v>69</v>
      </c>
      <c r="AH81" s="4" t="s">
        <v>701</v>
      </c>
      <c r="AI81" s="4"/>
      <c r="AJ81" s="3"/>
      <c r="AK81" s="3"/>
      <c r="AL81" s="3" t="s">
        <v>166</v>
      </c>
      <c r="AM81" s="3" t="s">
        <v>294</v>
      </c>
      <c r="AN81" s="131" t="s">
        <v>702</v>
      </c>
      <c r="AO81" s="3" t="s">
        <v>703</v>
      </c>
      <c r="AP81" s="3" t="s">
        <v>704</v>
      </c>
      <c r="AQ81" s="4"/>
      <c r="AR81" s="4"/>
      <c r="AS81" s="4"/>
      <c r="AT81" s="4" t="s">
        <v>652</v>
      </c>
      <c r="AU81" s="4"/>
      <c r="AV81" s="4"/>
      <c r="AW81" s="4" t="s">
        <v>349</v>
      </c>
      <c r="AX81" s="4" t="s">
        <v>654</v>
      </c>
      <c r="AY81" s="3" t="s">
        <v>655</v>
      </c>
      <c r="AZ81" s="4" t="s">
        <v>656</v>
      </c>
      <c r="BA81" s="4"/>
      <c r="BB81" s="3" t="s">
        <v>657</v>
      </c>
      <c r="BC81" s="4"/>
      <c r="BD81" s="4"/>
      <c r="BE81" s="4" t="s">
        <v>652</v>
      </c>
      <c r="BF81" s="4" t="s">
        <v>658</v>
      </c>
      <c r="BG81" s="4" t="s">
        <v>658</v>
      </c>
      <c r="BH81" s="4" t="s">
        <v>138</v>
      </c>
      <c r="BI81" s="4" t="s">
        <v>705</v>
      </c>
    </row>
    <row r="82" spans="1:61" s="39" customFormat="1" ht="55.35" customHeight="1" x14ac:dyDescent="0.25">
      <c r="A82" s="39" t="s">
        <v>3668</v>
      </c>
      <c r="B82" s="4" t="s">
        <v>706</v>
      </c>
      <c r="C82" s="4" t="s">
        <v>642</v>
      </c>
      <c r="D82" s="2"/>
      <c r="E82" s="2"/>
      <c r="F82" s="3"/>
      <c r="G82" s="3"/>
      <c r="H82" s="4"/>
      <c r="I82" s="4"/>
      <c r="J82" s="4"/>
      <c r="K82" s="4" t="s">
        <v>669</v>
      </c>
      <c r="L82" s="4"/>
      <c r="M82" s="4" t="s">
        <v>707</v>
      </c>
      <c r="N82" s="4" t="s">
        <v>708</v>
      </c>
      <c r="O82" s="3" t="s">
        <v>238</v>
      </c>
      <c r="P82" s="130">
        <v>45536</v>
      </c>
      <c r="Q82" s="4" t="s">
        <v>144</v>
      </c>
      <c r="R82" s="4"/>
      <c r="S82" s="4"/>
      <c r="T82" s="4"/>
      <c r="U82" s="4"/>
      <c r="V82" s="4"/>
      <c r="W82" s="4"/>
      <c r="X82" s="4"/>
      <c r="Y82" s="4" t="s">
        <v>240</v>
      </c>
      <c r="Z82" s="4"/>
      <c r="AA82" s="4" t="s">
        <v>51</v>
      </c>
      <c r="AB82" s="4"/>
      <c r="AC82" s="4" t="s">
        <v>53</v>
      </c>
      <c r="AD82" s="4"/>
      <c r="AE82" s="4" t="s">
        <v>242</v>
      </c>
      <c r="AF82" s="3" t="s">
        <v>709</v>
      </c>
      <c r="AG82" s="3" t="s">
        <v>69</v>
      </c>
      <c r="AH82" s="3" t="s">
        <v>710</v>
      </c>
      <c r="AI82" s="3"/>
      <c r="AJ82" s="3"/>
      <c r="AK82" s="3"/>
      <c r="AL82" s="3" t="s">
        <v>628</v>
      </c>
      <c r="AM82" s="3" t="s">
        <v>294</v>
      </c>
      <c r="AN82" s="3"/>
      <c r="AO82" s="3"/>
      <c r="AP82" s="3"/>
      <c r="AQ82" s="4"/>
      <c r="AR82" s="4"/>
      <c r="AS82" s="4"/>
      <c r="AT82" s="4" t="s">
        <v>652</v>
      </c>
      <c r="AU82" s="4"/>
      <c r="AV82" s="3"/>
      <c r="AW82" s="4" t="s">
        <v>675</v>
      </c>
      <c r="AX82" s="4" t="s">
        <v>664</v>
      </c>
      <c r="AY82" s="3" t="s">
        <v>655</v>
      </c>
      <c r="AZ82" s="3" t="s">
        <v>656</v>
      </c>
      <c r="BA82" s="3"/>
      <c r="BB82" s="3" t="s">
        <v>657</v>
      </c>
      <c r="BC82" s="3" t="s">
        <v>711</v>
      </c>
      <c r="BD82" s="4"/>
      <c r="BE82" s="4" t="s">
        <v>652</v>
      </c>
      <c r="BF82" s="4" t="s">
        <v>658</v>
      </c>
      <c r="BG82" s="4" t="s">
        <v>658</v>
      </c>
      <c r="BH82" s="4" t="s">
        <v>138</v>
      </c>
      <c r="BI82" s="4" t="s">
        <v>297</v>
      </c>
    </row>
    <row r="83" spans="1:61" ht="55.35" customHeight="1" x14ac:dyDescent="0.25">
      <c r="A83" s="5" t="s">
        <v>3668</v>
      </c>
      <c r="B83" s="4" t="s">
        <v>712</v>
      </c>
      <c r="C83" s="4" t="s">
        <v>642</v>
      </c>
      <c r="D83" s="2"/>
      <c r="E83" s="2"/>
      <c r="F83" s="3"/>
      <c r="G83" s="3"/>
      <c r="H83" s="4"/>
      <c r="I83" s="4"/>
      <c r="J83" s="4"/>
      <c r="K83" s="4" t="s">
        <v>669</v>
      </c>
      <c r="L83" s="4"/>
      <c r="M83" s="4" t="s">
        <v>713</v>
      </c>
      <c r="N83" s="4" t="s">
        <v>714</v>
      </c>
      <c r="O83" s="3" t="s">
        <v>238</v>
      </c>
      <c r="P83" s="84" t="str">
        <f>AN83</f>
        <v>Ver15</v>
      </c>
      <c r="Q83" s="4" t="s">
        <v>144</v>
      </c>
      <c r="R83" s="4"/>
      <c r="S83" s="4"/>
      <c r="T83" s="4"/>
      <c r="U83" s="4"/>
      <c r="V83" s="4"/>
      <c r="W83" s="4"/>
      <c r="X83" s="4"/>
      <c r="Y83" s="4" t="s">
        <v>240</v>
      </c>
      <c r="Z83" s="4"/>
      <c r="AA83" s="4" t="s">
        <v>51</v>
      </c>
      <c r="AB83" s="4"/>
      <c r="AC83" s="4" t="s">
        <v>53</v>
      </c>
      <c r="AD83" s="4"/>
      <c r="AE83" s="4" t="s">
        <v>242</v>
      </c>
      <c r="AF83" s="3" t="s">
        <v>715</v>
      </c>
      <c r="AG83" s="4" t="s">
        <v>69</v>
      </c>
      <c r="AH83" s="3" t="s">
        <v>716</v>
      </c>
      <c r="AI83" s="3"/>
      <c r="AJ83" s="3"/>
      <c r="AK83" s="3"/>
      <c r="AL83" s="3" t="s">
        <v>152</v>
      </c>
      <c r="AM83" s="3" t="s">
        <v>717</v>
      </c>
      <c r="AN83" s="3" t="s">
        <v>143</v>
      </c>
      <c r="AO83" s="3" t="s">
        <v>718</v>
      </c>
      <c r="AP83" s="3" t="s">
        <v>719</v>
      </c>
      <c r="AQ83" s="4"/>
      <c r="AR83" s="4"/>
      <c r="AS83" s="4"/>
      <c r="AT83" s="4" t="s">
        <v>652</v>
      </c>
      <c r="AU83" s="4"/>
      <c r="AV83" s="3"/>
      <c r="AW83" s="4" t="s">
        <v>653</v>
      </c>
      <c r="AX83" s="4" t="s">
        <v>654</v>
      </c>
      <c r="AY83" s="3" t="s">
        <v>655</v>
      </c>
      <c r="AZ83" s="3" t="s">
        <v>656</v>
      </c>
      <c r="BA83" s="3"/>
      <c r="BB83" s="3" t="s">
        <v>657</v>
      </c>
      <c r="BC83" s="3"/>
      <c r="BD83" s="4"/>
      <c r="BE83" s="4" t="s">
        <v>652</v>
      </c>
      <c r="BF83" s="4" t="s">
        <v>658</v>
      </c>
      <c r="BG83" s="4" t="s">
        <v>658</v>
      </c>
      <c r="BH83" s="4"/>
      <c r="BI83" s="4"/>
    </row>
    <row r="84" spans="1:61" ht="55.35" customHeight="1" x14ac:dyDescent="0.25">
      <c r="A84" s="5" t="s">
        <v>3667</v>
      </c>
      <c r="B84" s="7" t="s">
        <v>720</v>
      </c>
      <c r="C84" s="7" t="s">
        <v>642</v>
      </c>
      <c r="D84" s="16"/>
      <c r="E84" s="16" t="s">
        <v>137</v>
      </c>
      <c r="F84" s="8"/>
      <c r="G84" s="8"/>
      <c r="H84" s="7"/>
      <c r="I84" s="7" t="s">
        <v>138</v>
      </c>
      <c r="J84" s="7" t="s">
        <v>721</v>
      </c>
      <c r="K84" s="7"/>
      <c r="L84" s="7"/>
      <c r="M84" s="7" t="s">
        <v>722</v>
      </c>
      <c r="N84" s="7" t="s">
        <v>723</v>
      </c>
      <c r="O84" s="8" t="s">
        <v>238</v>
      </c>
      <c r="P84" s="85" t="s">
        <v>616</v>
      </c>
      <c r="Q84" s="7" t="s">
        <v>144</v>
      </c>
      <c r="R84" s="7"/>
      <c r="S84" s="7"/>
      <c r="T84" s="7"/>
      <c r="U84" s="7"/>
      <c r="V84" s="7"/>
      <c r="W84" s="7"/>
      <c r="X84" s="7"/>
      <c r="Y84" s="7" t="s">
        <v>579</v>
      </c>
      <c r="Z84" s="7"/>
      <c r="AA84" s="7" t="s">
        <v>472</v>
      </c>
      <c r="AB84" s="7"/>
      <c r="AC84" s="7" t="s">
        <v>663</v>
      </c>
      <c r="AD84" s="7"/>
      <c r="AE84" s="7" t="s">
        <v>242</v>
      </c>
      <c r="AF84" s="8"/>
      <c r="AG84" s="8"/>
      <c r="AH84" s="8"/>
      <c r="AI84" s="8"/>
      <c r="AJ84" s="8"/>
      <c r="AK84" s="8"/>
      <c r="AL84" s="8"/>
      <c r="AM84" s="8"/>
      <c r="AN84" s="8"/>
      <c r="AO84" s="8"/>
      <c r="AP84" s="8" t="s">
        <v>724</v>
      </c>
      <c r="AQ84" s="7"/>
      <c r="AR84" s="7"/>
      <c r="AS84" s="7"/>
      <c r="AT84" s="7" t="s">
        <v>725</v>
      </c>
      <c r="AU84" s="7"/>
      <c r="AV84" s="8"/>
      <c r="AW84" s="7" t="s">
        <v>653</v>
      </c>
      <c r="AX84" s="7" t="s">
        <v>654</v>
      </c>
      <c r="AY84" s="7" t="s">
        <v>682</v>
      </c>
      <c r="AZ84" s="8" t="s">
        <v>656</v>
      </c>
      <c r="BA84" s="8"/>
      <c r="BB84" s="8" t="s">
        <v>657</v>
      </c>
      <c r="BC84" s="8"/>
      <c r="BD84" s="7"/>
      <c r="BE84" s="7" t="s">
        <v>652</v>
      </c>
      <c r="BF84" s="7" t="s">
        <v>658</v>
      </c>
      <c r="BG84" s="7" t="s">
        <v>658</v>
      </c>
      <c r="BH84" s="4"/>
      <c r="BI84" s="4"/>
    </row>
    <row r="85" spans="1:61" s="39" customFormat="1" ht="78" customHeight="1" x14ac:dyDescent="0.25">
      <c r="A85" s="39" t="s">
        <v>3668</v>
      </c>
      <c r="B85" s="4" t="s">
        <v>726</v>
      </c>
      <c r="C85" s="4" t="s">
        <v>642</v>
      </c>
      <c r="D85" s="2"/>
      <c r="E85" s="2"/>
      <c r="F85" s="3"/>
      <c r="G85" s="3"/>
      <c r="H85" s="4"/>
      <c r="I85" s="4"/>
      <c r="J85" s="6"/>
      <c r="K85" s="6" t="s">
        <v>669</v>
      </c>
      <c r="L85" s="6"/>
      <c r="M85" s="4" t="s">
        <v>727</v>
      </c>
      <c r="N85" s="4" t="s">
        <v>728</v>
      </c>
      <c r="O85" s="3" t="s">
        <v>238</v>
      </c>
      <c r="P85" s="130">
        <v>45536</v>
      </c>
      <c r="Q85" s="4" t="s">
        <v>144</v>
      </c>
      <c r="R85" s="4"/>
      <c r="S85" s="4"/>
      <c r="T85" s="4"/>
      <c r="U85" s="4"/>
      <c r="V85" s="4"/>
      <c r="W85" s="4"/>
      <c r="X85" s="4"/>
      <c r="Y85" s="4" t="s">
        <v>646</v>
      </c>
      <c r="Z85" s="4"/>
      <c r="AA85" s="4" t="s">
        <v>51</v>
      </c>
      <c r="AB85" s="4"/>
      <c r="AC85" s="4" t="s">
        <v>52</v>
      </c>
      <c r="AD85" s="4"/>
      <c r="AE85" s="4" t="s">
        <v>242</v>
      </c>
      <c r="AF85" s="3" t="s">
        <v>729</v>
      </c>
      <c r="AG85" s="4" t="s">
        <v>69</v>
      </c>
      <c r="AH85" s="3" t="s">
        <v>730</v>
      </c>
      <c r="AI85" s="3"/>
      <c r="AJ85" s="3"/>
      <c r="AK85" s="3"/>
      <c r="AL85" s="3" t="s">
        <v>166</v>
      </c>
      <c r="AM85" s="3"/>
      <c r="AN85" s="131" t="s">
        <v>702</v>
      </c>
      <c r="AO85" s="3" t="s">
        <v>731</v>
      </c>
      <c r="AP85" s="3" t="s">
        <v>732</v>
      </c>
      <c r="AQ85" s="4"/>
      <c r="AR85" s="4"/>
      <c r="AS85" s="4"/>
      <c r="AT85" s="4" t="s">
        <v>652</v>
      </c>
      <c r="AU85" s="4"/>
      <c r="AV85" s="3"/>
      <c r="AW85" s="4" t="s">
        <v>653</v>
      </c>
      <c r="AX85" s="4" t="s">
        <v>654</v>
      </c>
      <c r="AY85" s="3" t="s">
        <v>655</v>
      </c>
      <c r="AZ85" s="3" t="s">
        <v>656</v>
      </c>
      <c r="BA85" s="3"/>
      <c r="BB85" s="3" t="s">
        <v>657</v>
      </c>
      <c r="BC85" s="3"/>
      <c r="BD85" s="4"/>
      <c r="BE85" s="4" t="s">
        <v>652</v>
      </c>
      <c r="BF85" s="4" t="s">
        <v>658</v>
      </c>
      <c r="BG85" s="4" t="s">
        <v>658</v>
      </c>
      <c r="BH85" s="4" t="s">
        <v>138</v>
      </c>
      <c r="BI85" s="4" t="s">
        <v>413</v>
      </c>
    </row>
    <row r="86" spans="1:61" ht="55.35" customHeight="1" x14ac:dyDescent="0.25">
      <c r="A86" s="5" t="s">
        <v>3668</v>
      </c>
      <c r="B86" s="4" t="s">
        <v>733</v>
      </c>
      <c r="C86" s="4" t="s">
        <v>642</v>
      </c>
      <c r="D86" s="4"/>
      <c r="E86" s="2"/>
      <c r="F86" s="3"/>
      <c r="G86" s="3"/>
      <c r="H86" s="4"/>
      <c r="I86" s="4"/>
      <c r="J86" s="4"/>
      <c r="K86" s="4" t="s">
        <v>669</v>
      </c>
      <c r="L86" s="4"/>
      <c r="M86" s="4" t="s">
        <v>734</v>
      </c>
      <c r="N86" s="4" t="s">
        <v>735</v>
      </c>
      <c r="O86" s="4" t="s">
        <v>238</v>
      </c>
      <c r="P86" s="86" t="s">
        <v>168</v>
      </c>
      <c r="Q86" s="4" t="s">
        <v>144</v>
      </c>
      <c r="R86" s="4"/>
      <c r="S86" s="4"/>
      <c r="T86" s="4"/>
      <c r="U86" s="4"/>
      <c r="V86" s="4"/>
      <c r="W86" s="4"/>
      <c r="X86" s="4"/>
      <c r="Y86" s="4" t="s">
        <v>240</v>
      </c>
      <c r="Z86" s="4"/>
      <c r="AA86" s="4" t="s">
        <v>51</v>
      </c>
      <c r="AB86" s="4"/>
      <c r="AC86" s="4" t="s">
        <v>53</v>
      </c>
      <c r="AD86" s="4"/>
      <c r="AE86" s="4" t="s">
        <v>242</v>
      </c>
      <c r="AF86" s="4" t="s">
        <v>736</v>
      </c>
      <c r="AG86" s="4" t="s">
        <v>69</v>
      </c>
      <c r="AH86" s="4" t="s">
        <v>737</v>
      </c>
      <c r="AI86" s="4"/>
      <c r="AJ86" s="3"/>
      <c r="AK86" s="3"/>
      <c r="AL86" s="3" t="s">
        <v>166</v>
      </c>
      <c r="AM86" s="3"/>
      <c r="AN86" s="3" t="s">
        <v>382</v>
      </c>
      <c r="AO86" s="3" t="s">
        <v>738</v>
      </c>
      <c r="AP86" s="3" t="s">
        <v>384</v>
      </c>
      <c r="AQ86" s="4"/>
      <c r="AR86" s="4"/>
      <c r="AS86" s="4"/>
      <c r="AT86" s="4" t="s">
        <v>652</v>
      </c>
      <c r="AU86" s="4"/>
      <c r="AV86" s="4"/>
      <c r="AW86" s="4" t="s">
        <v>739</v>
      </c>
      <c r="AX86" s="4" t="s">
        <v>654</v>
      </c>
      <c r="AY86" s="3" t="s">
        <v>655</v>
      </c>
      <c r="AZ86" s="4" t="s">
        <v>656</v>
      </c>
      <c r="BA86" s="4"/>
      <c r="BB86" s="3" t="s">
        <v>657</v>
      </c>
      <c r="BC86" s="4"/>
      <c r="BD86" s="4"/>
      <c r="BE86" s="4" t="s">
        <v>652</v>
      </c>
      <c r="BF86" s="4" t="s">
        <v>658</v>
      </c>
      <c r="BG86" s="4" t="s">
        <v>658</v>
      </c>
      <c r="BH86" s="4" t="s">
        <v>138</v>
      </c>
      <c r="BI86" s="4" t="s">
        <v>297</v>
      </c>
    </row>
    <row r="87" spans="1:61" s="39" customFormat="1" ht="55.35" customHeight="1" x14ac:dyDescent="0.25">
      <c r="A87" s="39" t="s">
        <v>3668</v>
      </c>
      <c r="B87" s="4" t="s">
        <v>740</v>
      </c>
      <c r="C87" s="4" t="s">
        <v>642</v>
      </c>
      <c r="D87" s="4"/>
      <c r="E87" s="2"/>
      <c r="F87" s="3"/>
      <c r="G87" s="3"/>
      <c r="H87" s="4"/>
      <c r="I87" s="4"/>
      <c r="J87" s="4"/>
      <c r="K87" s="4" t="s">
        <v>669</v>
      </c>
      <c r="L87" s="4"/>
      <c r="M87" s="4" t="s">
        <v>741</v>
      </c>
      <c r="N87" s="4" t="s">
        <v>742</v>
      </c>
      <c r="O87" s="4" t="s">
        <v>238</v>
      </c>
      <c r="P87" s="84" t="s">
        <v>272</v>
      </c>
      <c r="Q87" s="4" t="s">
        <v>144</v>
      </c>
      <c r="R87" s="4"/>
      <c r="S87" s="4"/>
      <c r="T87" s="4"/>
      <c r="U87" s="4"/>
      <c r="V87" s="4"/>
      <c r="W87" s="4"/>
      <c r="X87" s="4"/>
      <c r="Y87" s="4" t="s">
        <v>240</v>
      </c>
      <c r="Z87" s="4"/>
      <c r="AA87" s="4" t="s">
        <v>52</v>
      </c>
      <c r="AB87" s="4"/>
      <c r="AC87" s="4" t="s">
        <v>53</v>
      </c>
      <c r="AD87" s="4"/>
      <c r="AE87" s="4" t="s">
        <v>242</v>
      </c>
      <c r="AF87" s="4" t="s">
        <v>743</v>
      </c>
      <c r="AG87" s="4" t="s">
        <v>69</v>
      </c>
      <c r="AH87" s="4" t="s">
        <v>744</v>
      </c>
      <c r="AI87" s="4"/>
      <c r="AJ87" s="3"/>
      <c r="AK87" s="3"/>
      <c r="AL87" s="3" t="s">
        <v>166</v>
      </c>
      <c r="AM87" s="3" t="s">
        <v>745</v>
      </c>
      <c r="AN87" s="3" t="s">
        <v>231</v>
      </c>
      <c r="AO87" s="3" t="s">
        <v>746</v>
      </c>
      <c r="AP87" s="3" t="s">
        <v>304</v>
      </c>
      <c r="AQ87" s="4"/>
      <c r="AR87" s="4"/>
      <c r="AS87" s="4"/>
      <c r="AT87" s="4" t="s">
        <v>652</v>
      </c>
      <c r="AU87" s="4"/>
      <c r="AV87" s="4"/>
      <c r="AW87" s="4" t="s">
        <v>349</v>
      </c>
      <c r="AX87" s="4" t="s">
        <v>664</v>
      </c>
      <c r="AY87" s="3" t="s">
        <v>655</v>
      </c>
      <c r="AZ87" s="4" t="s">
        <v>656</v>
      </c>
      <c r="BA87" s="4"/>
      <c r="BB87" s="3" t="s">
        <v>657</v>
      </c>
      <c r="BC87" s="4"/>
      <c r="BD87" s="4"/>
      <c r="BE87" s="4" t="s">
        <v>652</v>
      </c>
      <c r="BF87" s="4" t="s">
        <v>658</v>
      </c>
      <c r="BG87" s="4" t="s">
        <v>658</v>
      </c>
      <c r="BH87" s="4"/>
      <c r="BI87" s="4"/>
    </row>
    <row r="88" spans="1:61" ht="55.35" customHeight="1" x14ac:dyDescent="0.25">
      <c r="A88" s="5" t="s">
        <v>3668</v>
      </c>
      <c r="B88" s="4" t="s">
        <v>747</v>
      </c>
      <c r="C88" s="4" t="s">
        <v>642</v>
      </c>
      <c r="D88" s="2"/>
      <c r="E88" s="2"/>
      <c r="F88" s="3"/>
      <c r="G88" s="3"/>
      <c r="H88" s="4"/>
      <c r="I88" s="4"/>
      <c r="J88" s="4"/>
      <c r="K88" s="4" t="s">
        <v>669</v>
      </c>
      <c r="L88" s="4"/>
      <c r="M88" s="4" t="s">
        <v>748</v>
      </c>
      <c r="N88" s="4" t="s">
        <v>749</v>
      </c>
      <c r="O88" s="3" t="s">
        <v>238</v>
      </c>
      <c r="P88" s="84" t="str">
        <f>AN88</f>
        <v>Ver12</v>
      </c>
      <c r="Q88" s="4" t="s">
        <v>144</v>
      </c>
      <c r="R88" s="4"/>
      <c r="S88" s="4"/>
      <c r="T88" s="4"/>
      <c r="U88" s="4"/>
      <c r="V88" s="4"/>
      <c r="W88" s="4"/>
      <c r="X88" s="4"/>
      <c r="Y88" s="4" t="s">
        <v>579</v>
      </c>
      <c r="Z88" s="4"/>
      <c r="AA88" s="4" t="s">
        <v>241</v>
      </c>
      <c r="AB88" s="4"/>
      <c r="AC88" s="4" t="s">
        <v>52</v>
      </c>
      <c r="AD88" s="4"/>
      <c r="AE88" s="4" t="s">
        <v>242</v>
      </c>
      <c r="AF88" s="3" t="s">
        <v>750</v>
      </c>
      <c r="AG88" s="3" t="s">
        <v>69</v>
      </c>
      <c r="AH88" s="3" t="s">
        <v>751</v>
      </c>
      <c r="AI88" s="3"/>
      <c r="AJ88" s="3"/>
      <c r="AK88" s="3"/>
      <c r="AL88" s="3" t="s">
        <v>152</v>
      </c>
      <c r="AM88" s="3" t="s">
        <v>752</v>
      </c>
      <c r="AN88" s="3" t="s">
        <v>204</v>
      </c>
      <c r="AO88" s="3" t="s">
        <v>753</v>
      </c>
      <c r="AP88" s="3" t="s">
        <v>211</v>
      </c>
      <c r="AQ88" s="4"/>
      <c r="AR88" s="4"/>
      <c r="AS88" s="4"/>
      <c r="AT88" s="4" t="s">
        <v>652</v>
      </c>
      <c r="AU88" s="4"/>
      <c r="AV88" s="3"/>
      <c r="AW88" s="4" t="s">
        <v>754</v>
      </c>
      <c r="AX88" s="4" t="s">
        <v>664</v>
      </c>
      <c r="AY88" s="3" t="s">
        <v>655</v>
      </c>
      <c r="AZ88" s="3" t="s">
        <v>656</v>
      </c>
      <c r="BA88" s="3"/>
      <c r="BB88" s="3" t="s">
        <v>657</v>
      </c>
      <c r="BC88" s="3"/>
      <c r="BD88" s="4"/>
      <c r="BE88" s="4" t="s">
        <v>652</v>
      </c>
      <c r="BF88" s="4" t="s">
        <v>658</v>
      </c>
      <c r="BG88" s="4" t="s">
        <v>658</v>
      </c>
      <c r="BH88" s="4"/>
      <c r="BI88" s="4"/>
    </row>
    <row r="89" spans="1:61" ht="55.35" customHeight="1" x14ac:dyDescent="0.25">
      <c r="A89" s="5" t="s">
        <v>3668</v>
      </c>
      <c r="B89" s="4" t="s">
        <v>755</v>
      </c>
      <c r="C89" s="4" t="s">
        <v>642</v>
      </c>
      <c r="D89" s="2"/>
      <c r="E89" s="2"/>
      <c r="F89" s="3"/>
      <c r="G89" s="3"/>
      <c r="H89" s="4"/>
      <c r="I89" s="4"/>
      <c r="J89" s="4"/>
      <c r="K89" s="4" t="s">
        <v>669</v>
      </c>
      <c r="L89" s="4"/>
      <c r="M89" s="4" t="s">
        <v>756</v>
      </c>
      <c r="N89" s="4" t="s">
        <v>757</v>
      </c>
      <c r="O89" s="3" t="s">
        <v>238</v>
      </c>
      <c r="P89" s="84" t="s">
        <v>217</v>
      </c>
      <c r="Q89" s="4" t="s">
        <v>144</v>
      </c>
      <c r="R89" s="4"/>
      <c r="S89" s="4"/>
      <c r="T89" s="4"/>
      <c r="U89" s="4"/>
      <c r="V89" s="4"/>
      <c r="W89" s="4"/>
      <c r="X89" s="4"/>
      <c r="Y89" s="4" t="s">
        <v>579</v>
      </c>
      <c r="Z89" s="4"/>
      <c r="AA89" s="4" t="s">
        <v>51</v>
      </c>
      <c r="AB89" s="4"/>
      <c r="AC89" s="4" t="s">
        <v>54</v>
      </c>
      <c r="AD89" s="4"/>
      <c r="AE89" s="4" t="s">
        <v>242</v>
      </c>
      <c r="AF89" s="3" t="s">
        <v>758</v>
      </c>
      <c r="AG89" s="3" t="s">
        <v>69</v>
      </c>
      <c r="AH89" s="3" t="s">
        <v>759</v>
      </c>
      <c r="AI89" s="3"/>
      <c r="AJ89" s="3"/>
      <c r="AK89" s="3"/>
      <c r="AL89" s="3" t="s">
        <v>152</v>
      </c>
      <c r="AM89" s="3" t="s">
        <v>760</v>
      </c>
      <c r="AN89" s="3" t="s">
        <v>217</v>
      </c>
      <c r="AO89" s="3" t="s">
        <v>761</v>
      </c>
      <c r="AP89" s="3" t="s">
        <v>325</v>
      </c>
      <c r="AQ89" s="4"/>
      <c r="AR89" s="4"/>
      <c r="AS89" s="4"/>
      <c r="AT89" s="4" t="s">
        <v>652</v>
      </c>
      <c r="AU89" s="4"/>
      <c r="AV89" s="3"/>
      <c r="AW89" s="4" t="s">
        <v>762</v>
      </c>
      <c r="AX89" s="4" t="s">
        <v>664</v>
      </c>
      <c r="AY89" s="3" t="s">
        <v>655</v>
      </c>
      <c r="AZ89" s="3" t="s">
        <v>656</v>
      </c>
      <c r="BA89" s="3"/>
      <c r="BB89" s="3" t="s">
        <v>657</v>
      </c>
      <c r="BC89" s="3"/>
      <c r="BD89" s="4"/>
      <c r="BE89" s="4" t="s">
        <v>652</v>
      </c>
      <c r="BF89" s="4" t="s">
        <v>658</v>
      </c>
      <c r="BG89" s="4" t="s">
        <v>658</v>
      </c>
      <c r="BH89" s="4"/>
      <c r="BI89" s="4"/>
    </row>
    <row r="90" spans="1:61" ht="55.35" customHeight="1" x14ac:dyDescent="0.25">
      <c r="A90" s="5" t="s">
        <v>3667</v>
      </c>
      <c r="B90" s="7" t="s">
        <v>763</v>
      </c>
      <c r="C90" s="7" t="s">
        <v>642</v>
      </c>
      <c r="D90" s="16"/>
      <c r="E90" s="16"/>
      <c r="F90" s="50">
        <v>45218</v>
      </c>
      <c r="G90" s="8"/>
      <c r="H90" s="7"/>
      <c r="I90" s="7" t="s">
        <v>138</v>
      </c>
      <c r="J90" s="7" t="s">
        <v>764</v>
      </c>
      <c r="K90" s="7" t="s">
        <v>669</v>
      </c>
      <c r="L90" s="7"/>
      <c r="M90" s="7" t="s">
        <v>765</v>
      </c>
      <c r="N90" s="7" t="s">
        <v>766</v>
      </c>
      <c r="O90" s="8" t="s">
        <v>238</v>
      </c>
      <c r="P90" s="85" t="s">
        <v>616</v>
      </c>
      <c r="Q90" s="7" t="s">
        <v>144</v>
      </c>
      <c r="R90" s="7"/>
      <c r="S90" s="7"/>
      <c r="T90" s="7"/>
      <c r="U90" s="7"/>
      <c r="V90" s="7"/>
      <c r="W90" s="7"/>
      <c r="X90" s="7"/>
      <c r="Y90" s="7" t="s">
        <v>579</v>
      </c>
      <c r="Z90" s="7"/>
      <c r="AA90" s="7" t="s">
        <v>241</v>
      </c>
      <c r="AB90" s="7"/>
      <c r="AC90" s="7" t="s">
        <v>52</v>
      </c>
      <c r="AD90" s="7"/>
      <c r="AE90" s="7" t="s">
        <v>242</v>
      </c>
      <c r="AF90" s="8" t="s">
        <v>767</v>
      </c>
      <c r="AG90" s="8" t="s">
        <v>69</v>
      </c>
      <c r="AH90" s="8"/>
      <c r="AI90" s="8"/>
      <c r="AJ90" s="8"/>
      <c r="AK90" s="8"/>
      <c r="AL90" s="8"/>
      <c r="AM90" s="8" t="s">
        <v>768</v>
      </c>
      <c r="AN90" s="8"/>
      <c r="AO90" s="8"/>
      <c r="AP90" s="8"/>
      <c r="AQ90" s="7"/>
      <c r="AR90" s="7"/>
      <c r="AS90" s="7"/>
      <c r="AT90" s="7" t="s">
        <v>652</v>
      </c>
      <c r="AU90" s="7"/>
      <c r="AV90" s="8"/>
      <c r="AW90" s="7" t="s">
        <v>769</v>
      </c>
      <c r="AX90" s="7" t="s">
        <v>654</v>
      </c>
      <c r="AY90" s="8" t="s">
        <v>655</v>
      </c>
      <c r="AZ90" s="8" t="s">
        <v>656</v>
      </c>
      <c r="BA90" s="8"/>
      <c r="BB90" s="8" t="s">
        <v>657</v>
      </c>
      <c r="BC90" s="8"/>
      <c r="BD90" s="7"/>
      <c r="BE90" s="7" t="s">
        <v>652</v>
      </c>
      <c r="BF90" s="7" t="s">
        <v>658</v>
      </c>
      <c r="BG90" s="7" t="s">
        <v>658</v>
      </c>
      <c r="BH90" s="4"/>
      <c r="BI90" s="4"/>
    </row>
    <row r="91" spans="1:61" ht="55.35" customHeight="1" x14ac:dyDescent="0.25">
      <c r="A91" s="5" t="s">
        <v>3667</v>
      </c>
      <c r="B91" s="7" t="s">
        <v>770</v>
      </c>
      <c r="C91" s="7" t="s">
        <v>642</v>
      </c>
      <c r="D91" s="7"/>
      <c r="E91" s="16" t="s">
        <v>137</v>
      </c>
      <c r="F91" s="8"/>
      <c r="G91" s="8"/>
      <c r="H91" s="7"/>
      <c r="I91" s="7" t="s">
        <v>138</v>
      </c>
      <c r="J91" s="7" t="s">
        <v>771</v>
      </c>
      <c r="K91" s="7"/>
      <c r="L91" s="7"/>
      <c r="M91" s="7" t="s">
        <v>772</v>
      </c>
      <c r="N91" s="7" t="s">
        <v>773</v>
      </c>
      <c r="O91" s="8" t="s">
        <v>454</v>
      </c>
      <c r="P91" s="85" t="s">
        <v>616</v>
      </c>
      <c r="Q91" s="7" t="s">
        <v>205</v>
      </c>
      <c r="R91" s="7"/>
      <c r="S91" s="7"/>
      <c r="T91" s="7"/>
      <c r="U91" s="7"/>
      <c r="V91" s="7"/>
      <c r="W91" s="7"/>
      <c r="X91" s="7"/>
      <c r="Y91" s="7" t="s">
        <v>480</v>
      </c>
      <c r="Z91" s="7"/>
      <c r="AA91" s="7" t="s">
        <v>52</v>
      </c>
      <c r="AB91" s="7"/>
      <c r="AC91" s="7"/>
      <c r="AD91" s="7"/>
      <c r="AE91" s="7"/>
      <c r="AF91" s="7"/>
      <c r="AG91" s="7"/>
      <c r="AH91" s="7"/>
      <c r="AI91" s="7"/>
      <c r="AJ91" s="8"/>
      <c r="AK91" s="8"/>
      <c r="AL91" s="8"/>
      <c r="AM91" s="8"/>
      <c r="AN91" s="8"/>
      <c r="AO91" s="8"/>
      <c r="AP91" s="8"/>
      <c r="AQ91" s="7"/>
      <c r="AR91" s="7"/>
      <c r="AS91" s="7"/>
      <c r="AT91" s="7" t="s">
        <v>652</v>
      </c>
      <c r="AU91" s="7"/>
      <c r="AV91" s="7"/>
      <c r="AW91" s="7"/>
      <c r="AX91" s="7" t="s">
        <v>654</v>
      </c>
      <c r="AY91" s="8" t="s">
        <v>655</v>
      </c>
      <c r="AZ91" s="7" t="s">
        <v>656</v>
      </c>
      <c r="BA91" s="7" t="s">
        <v>138</v>
      </c>
      <c r="BB91" s="8" t="s">
        <v>774</v>
      </c>
      <c r="BC91" s="7" t="s">
        <v>775</v>
      </c>
      <c r="BD91" s="7"/>
      <c r="BE91" s="7" t="s">
        <v>652</v>
      </c>
      <c r="BF91" s="7" t="s">
        <v>658</v>
      </c>
      <c r="BG91" s="7" t="s">
        <v>658</v>
      </c>
      <c r="BH91" s="4"/>
      <c r="BI91" s="4"/>
    </row>
    <row r="92" spans="1:61" ht="55.35" customHeight="1" x14ac:dyDescent="0.25">
      <c r="A92" s="5" t="s">
        <v>3668</v>
      </c>
      <c r="B92" s="4" t="s">
        <v>776</v>
      </c>
      <c r="C92" s="4" t="s">
        <v>642</v>
      </c>
      <c r="D92" s="4"/>
      <c r="E92" s="2"/>
      <c r="F92" s="3"/>
      <c r="G92" s="3"/>
      <c r="H92" s="4"/>
      <c r="I92" s="4"/>
      <c r="J92" s="4"/>
      <c r="K92" s="4" t="s">
        <v>777</v>
      </c>
      <c r="L92" s="4"/>
      <c r="M92" s="4" t="s">
        <v>778</v>
      </c>
      <c r="N92" s="4" t="s">
        <v>779</v>
      </c>
      <c r="O92" s="3" t="s">
        <v>454</v>
      </c>
      <c r="P92" s="84" t="s">
        <v>272</v>
      </c>
      <c r="Q92" s="4" t="s">
        <v>205</v>
      </c>
      <c r="R92" s="4"/>
      <c r="S92" s="4"/>
      <c r="T92" s="4"/>
      <c r="U92" s="4"/>
      <c r="V92" s="4"/>
      <c r="W92" s="4"/>
      <c r="X92" s="4"/>
      <c r="Y92" s="4" t="s">
        <v>495</v>
      </c>
      <c r="Z92" s="4"/>
      <c r="AA92" s="4" t="s">
        <v>55</v>
      </c>
      <c r="AB92" s="4"/>
      <c r="AC92" s="4" t="s">
        <v>61</v>
      </c>
      <c r="AD92" s="4"/>
      <c r="AE92" s="4" t="s">
        <v>190</v>
      </c>
      <c r="AF92" s="4" t="s">
        <v>780</v>
      </c>
      <c r="AG92" s="4" t="s">
        <v>69</v>
      </c>
      <c r="AH92" s="4" t="s">
        <v>781</v>
      </c>
      <c r="AI92" s="4"/>
      <c r="AJ92" s="3"/>
      <c r="AK92" s="3"/>
      <c r="AL92" s="3" t="s">
        <v>166</v>
      </c>
      <c r="AM92" s="3"/>
      <c r="AN92" s="3" t="s">
        <v>291</v>
      </c>
      <c r="AO92" s="3" t="s">
        <v>782</v>
      </c>
      <c r="AP92" s="3" t="s">
        <v>783</v>
      </c>
      <c r="AQ92" s="4"/>
      <c r="AR92" s="4"/>
      <c r="AS92" s="4"/>
      <c r="AT92" s="4" t="s">
        <v>138</v>
      </c>
      <c r="AU92" s="4"/>
      <c r="AV92" s="4"/>
      <c r="AW92" s="4" t="s">
        <v>784</v>
      </c>
      <c r="AX92" s="4" t="s">
        <v>664</v>
      </c>
      <c r="AY92" s="3" t="s">
        <v>655</v>
      </c>
      <c r="AZ92" s="4" t="s">
        <v>785</v>
      </c>
      <c r="BA92" s="4" t="s">
        <v>138</v>
      </c>
      <c r="BB92" s="3" t="s">
        <v>488</v>
      </c>
      <c r="BC92" s="4"/>
      <c r="BD92" s="4" t="s">
        <v>786</v>
      </c>
      <c r="BE92" s="4" t="s">
        <v>138</v>
      </c>
      <c r="BF92" s="4" t="s">
        <v>658</v>
      </c>
      <c r="BG92" s="4" t="s">
        <v>658</v>
      </c>
      <c r="BH92" s="4"/>
      <c r="BI92" s="4"/>
    </row>
    <row r="93" spans="1:61" ht="55.35" customHeight="1" x14ac:dyDescent="0.25">
      <c r="A93" s="5" t="s">
        <v>3668</v>
      </c>
      <c r="B93" s="4" t="s">
        <v>787</v>
      </c>
      <c r="C93" s="4" t="s">
        <v>642</v>
      </c>
      <c r="D93" s="4"/>
      <c r="E93" s="2"/>
      <c r="F93" s="3"/>
      <c r="G93" s="3"/>
      <c r="H93" s="4"/>
      <c r="I93" s="4"/>
      <c r="J93" s="4"/>
      <c r="K93" s="4" t="s">
        <v>669</v>
      </c>
      <c r="L93" s="4"/>
      <c r="M93" s="4" t="s">
        <v>788</v>
      </c>
      <c r="N93" s="4" t="s">
        <v>789</v>
      </c>
      <c r="O93" s="3" t="s">
        <v>454</v>
      </c>
      <c r="P93" s="84" t="s">
        <v>272</v>
      </c>
      <c r="Q93" s="4" t="s">
        <v>205</v>
      </c>
      <c r="R93" s="4"/>
      <c r="S93" s="4"/>
      <c r="T93" s="4"/>
      <c r="U93" s="4"/>
      <c r="V93" s="4"/>
      <c r="W93" s="4"/>
      <c r="X93" s="4"/>
      <c r="Y93" s="4" t="s">
        <v>495</v>
      </c>
      <c r="Z93" s="4"/>
      <c r="AA93" s="4" t="s">
        <v>55</v>
      </c>
      <c r="AB93" s="4"/>
      <c r="AC93" s="4" t="s">
        <v>61</v>
      </c>
      <c r="AD93" s="4"/>
      <c r="AE93" s="4" t="s">
        <v>190</v>
      </c>
      <c r="AF93" s="4" t="s">
        <v>790</v>
      </c>
      <c r="AG93" s="4" t="s">
        <v>69</v>
      </c>
      <c r="AH93" s="4" t="s">
        <v>791</v>
      </c>
      <c r="AI93" s="4"/>
      <c r="AJ93" s="3"/>
      <c r="AK93" s="3"/>
      <c r="AL93" s="3" t="s">
        <v>166</v>
      </c>
      <c r="AM93" s="3"/>
      <c r="AN93" s="3" t="s">
        <v>291</v>
      </c>
      <c r="AO93" s="3" t="s">
        <v>792</v>
      </c>
      <c r="AP93" s="3" t="s">
        <v>793</v>
      </c>
      <c r="AQ93" s="4"/>
      <c r="AR93" s="4"/>
      <c r="AS93" s="4"/>
      <c r="AT93" s="4" t="s">
        <v>652</v>
      </c>
      <c r="AU93" s="4"/>
      <c r="AV93" s="4"/>
      <c r="AW93" s="4"/>
      <c r="AX93" s="4" t="s">
        <v>654</v>
      </c>
      <c r="AY93" s="3" t="s">
        <v>655</v>
      </c>
      <c r="AZ93" s="4" t="s">
        <v>656</v>
      </c>
      <c r="BA93" s="4" t="s">
        <v>138</v>
      </c>
      <c r="BB93" s="3" t="s">
        <v>488</v>
      </c>
      <c r="BC93" s="4"/>
      <c r="BD93" s="4"/>
      <c r="BE93" s="4" t="s">
        <v>794</v>
      </c>
      <c r="BF93" s="4" t="s">
        <v>658</v>
      </c>
      <c r="BG93" s="4" t="s">
        <v>658</v>
      </c>
      <c r="BH93" s="4"/>
      <c r="BI93" s="4"/>
    </row>
    <row r="94" spans="1:61" ht="55.35" customHeight="1" x14ac:dyDescent="0.25">
      <c r="A94" s="5" t="s">
        <v>3667</v>
      </c>
      <c r="B94" s="7" t="s">
        <v>795</v>
      </c>
      <c r="C94" s="7" t="s">
        <v>642</v>
      </c>
      <c r="D94" s="7"/>
      <c r="E94" s="16"/>
      <c r="F94" s="50">
        <v>45394</v>
      </c>
      <c r="G94" s="8"/>
      <c r="H94" s="7"/>
      <c r="I94" s="7" t="s">
        <v>138</v>
      </c>
      <c r="J94" s="7" t="s">
        <v>796</v>
      </c>
      <c r="K94" s="7" t="s">
        <v>669</v>
      </c>
      <c r="L94" s="7"/>
      <c r="M94" s="7" t="s">
        <v>797</v>
      </c>
      <c r="N94" s="7" t="s">
        <v>798</v>
      </c>
      <c r="O94" s="8" t="s">
        <v>216</v>
      </c>
      <c r="P94" s="103" t="s">
        <v>799</v>
      </c>
      <c r="Q94" s="7" t="s">
        <v>218</v>
      </c>
      <c r="R94" s="7"/>
      <c r="S94" s="7"/>
      <c r="T94" s="7"/>
      <c r="U94" s="7"/>
      <c r="V94" s="7"/>
      <c r="W94" s="7"/>
      <c r="X94" s="7"/>
      <c r="Y94" s="7" t="s">
        <v>800</v>
      </c>
      <c r="Z94" s="7"/>
      <c r="AA94" s="7" t="s">
        <v>56</v>
      </c>
      <c r="AB94" s="7"/>
      <c r="AC94" s="7" t="s">
        <v>58</v>
      </c>
      <c r="AD94" s="7"/>
      <c r="AE94" s="7" t="s">
        <v>801</v>
      </c>
      <c r="AF94" s="7"/>
      <c r="AG94" s="7"/>
      <c r="AH94" s="7" t="s">
        <v>802</v>
      </c>
      <c r="AI94" s="7"/>
      <c r="AJ94" s="8"/>
      <c r="AK94" s="8"/>
      <c r="AL94" s="8"/>
      <c r="AM94" s="8"/>
      <c r="AN94" s="8"/>
      <c r="AO94" s="8"/>
      <c r="AP94" s="8" t="s">
        <v>803</v>
      </c>
      <c r="AQ94" s="7"/>
      <c r="AR94" s="7"/>
      <c r="AS94" s="7"/>
      <c r="AT94" s="7" t="s">
        <v>652</v>
      </c>
      <c r="AU94" s="7"/>
      <c r="AV94" s="7"/>
      <c r="AW94" s="7" t="s">
        <v>804</v>
      </c>
      <c r="AX94" s="7" t="s">
        <v>664</v>
      </c>
      <c r="AY94" s="8" t="s">
        <v>655</v>
      </c>
      <c r="AZ94" s="7" t="s">
        <v>805</v>
      </c>
      <c r="BA94" s="7" t="s">
        <v>806</v>
      </c>
      <c r="BB94" s="8" t="s">
        <v>216</v>
      </c>
      <c r="BC94" s="7"/>
      <c r="BD94" s="7"/>
      <c r="BE94" s="7" t="s">
        <v>652</v>
      </c>
      <c r="BF94" s="7" t="s">
        <v>658</v>
      </c>
      <c r="BG94" s="7" t="s">
        <v>658</v>
      </c>
      <c r="BH94" s="4"/>
      <c r="BI94" s="4"/>
    </row>
    <row r="95" spans="1:61" ht="55.35" customHeight="1" x14ac:dyDescent="0.25">
      <c r="A95" s="5" t="s">
        <v>3668</v>
      </c>
      <c r="B95" s="4" t="s">
        <v>807</v>
      </c>
      <c r="C95" s="4" t="s">
        <v>642</v>
      </c>
      <c r="D95" s="4"/>
      <c r="E95" s="2"/>
      <c r="F95" s="3"/>
      <c r="G95" s="3"/>
      <c r="H95" s="4"/>
      <c r="I95" s="4"/>
      <c r="J95" s="4"/>
      <c r="K95" s="4" t="s">
        <v>669</v>
      </c>
      <c r="L95" s="4"/>
      <c r="M95" s="4" t="s">
        <v>808</v>
      </c>
      <c r="N95" s="4" t="s">
        <v>809</v>
      </c>
      <c r="O95" s="3" t="s">
        <v>216</v>
      </c>
      <c r="P95" s="86" t="s">
        <v>799</v>
      </c>
      <c r="Q95" s="4" t="s">
        <v>218</v>
      </c>
      <c r="R95" s="4"/>
      <c r="S95" s="4"/>
      <c r="T95" s="4"/>
      <c r="U95" s="4"/>
      <c r="V95" s="4"/>
      <c r="W95" s="4"/>
      <c r="X95" s="4"/>
      <c r="Y95" s="4" t="s">
        <v>800</v>
      </c>
      <c r="Z95" s="4"/>
      <c r="AA95" s="4" t="s">
        <v>55</v>
      </c>
      <c r="AB95" s="4"/>
      <c r="AC95" s="4" t="s">
        <v>58</v>
      </c>
      <c r="AD95" s="4"/>
      <c r="AE95" s="4" t="s">
        <v>163</v>
      </c>
      <c r="AF95" s="4" t="s">
        <v>810</v>
      </c>
      <c r="AG95" s="4" t="s">
        <v>69</v>
      </c>
      <c r="AH95" s="4" t="s">
        <v>811</v>
      </c>
      <c r="AI95" s="4"/>
      <c r="AJ95" s="3"/>
      <c r="AK95" s="3"/>
      <c r="AL95" s="3" t="s">
        <v>166</v>
      </c>
      <c r="AM95" s="3"/>
      <c r="AN95" s="3" t="s">
        <v>812</v>
      </c>
      <c r="AO95" s="3" t="s">
        <v>813</v>
      </c>
      <c r="AP95" s="3" t="s">
        <v>814</v>
      </c>
      <c r="AQ95" s="4"/>
      <c r="AR95" s="4"/>
      <c r="AS95" s="4"/>
      <c r="AT95" s="4" t="s">
        <v>652</v>
      </c>
      <c r="AU95" s="4"/>
      <c r="AV95" s="4"/>
      <c r="AW95" s="4" t="s">
        <v>804</v>
      </c>
      <c r="AX95" s="4" t="s">
        <v>664</v>
      </c>
      <c r="AY95" s="3" t="s">
        <v>655</v>
      </c>
      <c r="AZ95" s="4" t="s">
        <v>656</v>
      </c>
      <c r="BA95" s="4" t="s">
        <v>806</v>
      </c>
      <c r="BB95" s="3" t="s">
        <v>216</v>
      </c>
      <c r="BC95" s="4"/>
      <c r="BD95" s="4"/>
      <c r="BE95" s="4" t="s">
        <v>652</v>
      </c>
      <c r="BF95" s="4" t="s">
        <v>658</v>
      </c>
      <c r="BG95" s="4" t="s">
        <v>658</v>
      </c>
      <c r="BH95" s="4"/>
      <c r="BI95" s="4"/>
    </row>
    <row r="96" spans="1:61" ht="55.35" customHeight="1" x14ac:dyDescent="0.25">
      <c r="A96" s="5" t="s">
        <v>3668</v>
      </c>
      <c r="B96" s="4" t="s">
        <v>815</v>
      </c>
      <c r="C96" s="4" t="s">
        <v>642</v>
      </c>
      <c r="D96" s="4"/>
      <c r="E96" s="2"/>
      <c r="F96" s="3"/>
      <c r="G96" s="3"/>
      <c r="H96" s="4"/>
      <c r="I96" s="4"/>
      <c r="J96" s="4"/>
      <c r="K96" s="4" t="s">
        <v>669</v>
      </c>
      <c r="L96" s="4"/>
      <c r="M96" s="4" t="s">
        <v>816</v>
      </c>
      <c r="N96" s="4" t="s">
        <v>817</v>
      </c>
      <c r="O96" s="3" t="s">
        <v>216</v>
      </c>
      <c r="P96" s="86" t="s">
        <v>799</v>
      </c>
      <c r="Q96" s="4" t="s">
        <v>218</v>
      </c>
      <c r="R96" s="4"/>
      <c r="S96" s="4"/>
      <c r="T96" s="4"/>
      <c r="U96" s="4"/>
      <c r="V96" s="4"/>
      <c r="W96" s="4"/>
      <c r="X96" s="4"/>
      <c r="Y96" s="4" t="s">
        <v>800</v>
      </c>
      <c r="Z96" s="4"/>
      <c r="AA96" s="4" t="s">
        <v>55</v>
      </c>
      <c r="AB96" s="4"/>
      <c r="AC96" s="4" t="s">
        <v>58</v>
      </c>
      <c r="AD96" s="4"/>
      <c r="AE96" s="4" t="s">
        <v>163</v>
      </c>
      <c r="AF96" s="4" t="s">
        <v>818</v>
      </c>
      <c r="AG96" s="4" t="s">
        <v>69</v>
      </c>
      <c r="AH96" s="4" t="s">
        <v>819</v>
      </c>
      <c r="AI96" s="4"/>
      <c r="AJ96" s="3"/>
      <c r="AK96" s="3"/>
      <c r="AL96" s="3" t="s">
        <v>166</v>
      </c>
      <c r="AM96" s="3"/>
      <c r="AN96" s="3" t="s">
        <v>371</v>
      </c>
      <c r="AO96" s="3" t="s">
        <v>820</v>
      </c>
      <c r="AP96" s="3" t="s">
        <v>821</v>
      </c>
      <c r="AQ96" s="4"/>
      <c r="AR96" s="4"/>
      <c r="AS96" s="4"/>
      <c r="AT96" s="4" t="s">
        <v>652</v>
      </c>
      <c r="AU96" s="4"/>
      <c r="AV96" s="4"/>
      <c r="AW96" s="4" t="s">
        <v>804</v>
      </c>
      <c r="AX96" s="4" t="s">
        <v>664</v>
      </c>
      <c r="AY96" s="3" t="s">
        <v>655</v>
      </c>
      <c r="AZ96" s="4" t="s">
        <v>656</v>
      </c>
      <c r="BA96" s="4" t="s">
        <v>806</v>
      </c>
      <c r="BB96" s="3" t="s">
        <v>216</v>
      </c>
      <c r="BC96" s="4"/>
      <c r="BD96" s="4"/>
      <c r="BE96" s="4" t="s">
        <v>652</v>
      </c>
      <c r="BF96" s="4" t="s">
        <v>658</v>
      </c>
      <c r="BG96" s="4" t="s">
        <v>658</v>
      </c>
      <c r="BH96" s="4" t="s">
        <v>138</v>
      </c>
      <c r="BI96" s="4" t="s">
        <v>705</v>
      </c>
    </row>
    <row r="97" spans="1:61" ht="55.35" customHeight="1" x14ac:dyDescent="0.25">
      <c r="A97" s="5" t="s">
        <v>3667</v>
      </c>
      <c r="B97" s="7" t="s">
        <v>822</v>
      </c>
      <c r="C97" s="7" t="s">
        <v>642</v>
      </c>
      <c r="D97" s="7"/>
      <c r="E97" s="16"/>
      <c r="F97" s="50">
        <v>45394</v>
      </c>
      <c r="G97" s="8"/>
      <c r="H97" s="7"/>
      <c r="I97" s="7" t="s">
        <v>138</v>
      </c>
      <c r="J97" s="7" t="s">
        <v>796</v>
      </c>
      <c r="K97" s="7" t="s">
        <v>669</v>
      </c>
      <c r="L97" s="7"/>
      <c r="M97" s="7" t="s">
        <v>823</v>
      </c>
      <c r="N97" s="7" t="s">
        <v>824</v>
      </c>
      <c r="O97" s="8" t="s">
        <v>216</v>
      </c>
      <c r="P97" s="115" t="s">
        <v>382</v>
      </c>
      <c r="Q97" s="7" t="s">
        <v>218</v>
      </c>
      <c r="R97" s="7"/>
      <c r="S97" s="7"/>
      <c r="T97" s="7"/>
      <c r="U97" s="7"/>
      <c r="V97" s="7"/>
      <c r="W97" s="7"/>
      <c r="X97" s="7"/>
      <c r="Y97" s="7" t="s">
        <v>800</v>
      </c>
      <c r="Z97" s="7"/>
      <c r="AA97" s="7" t="s">
        <v>56</v>
      </c>
      <c r="AB97" s="7"/>
      <c r="AC97" s="7" t="s">
        <v>58</v>
      </c>
      <c r="AD97" s="7"/>
      <c r="AE97" s="7" t="s">
        <v>163</v>
      </c>
      <c r="AF97" s="7"/>
      <c r="AG97" s="7"/>
      <c r="AH97" s="7" t="s">
        <v>825</v>
      </c>
      <c r="AI97" s="7"/>
      <c r="AJ97" s="8"/>
      <c r="AK97" s="8"/>
      <c r="AL97" s="8"/>
      <c r="AM97" s="8"/>
      <c r="AN97" s="8"/>
      <c r="AO97" s="8"/>
      <c r="AP97" s="8" t="s">
        <v>826</v>
      </c>
      <c r="AQ97" s="7"/>
      <c r="AR97" s="7"/>
      <c r="AS97" s="7"/>
      <c r="AT97" s="7" t="s">
        <v>652</v>
      </c>
      <c r="AU97" s="7"/>
      <c r="AV97" s="7"/>
      <c r="AW97" s="7" t="s">
        <v>827</v>
      </c>
      <c r="AX97" s="7" t="s">
        <v>664</v>
      </c>
      <c r="AY97" s="8" t="s">
        <v>655</v>
      </c>
      <c r="AZ97" s="7" t="s">
        <v>656</v>
      </c>
      <c r="BA97" s="7" t="s">
        <v>806</v>
      </c>
      <c r="BB97" s="8" t="s">
        <v>216</v>
      </c>
      <c r="BC97" s="7"/>
      <c r="BD97" s="7"/>
      <c r="BE97" s="7" t="s">
        <v>652</v>
      </c>
      <c r="BF97" s="7" t="s">
        <v>658</v>
      </c>
      <c r="BG97" s="7" t="s">
        <v>658</v>
      </c>
      <c r="BH97" s="4"/>
      <c r="BI97" s="4"/>
    </row>
    <row r="98" spans="1:61" s="39" customFormat="1" ht="55.35" customHeight="1" x14ac:dyDescent="0.25">
      <c r="A98" s="5" t="s">
        <v>3668</v>
      </c>
      <c r="B98" s="4" t="s">
        <v>828</v>
      </c>
      <c r="C98" s="4" t="s">
        <v>642</v>
      </c>
      <c r="D98" s="4"/>
      <c r="E98" s="2"/>
      <c r="F98" s="3"/>
      <c r="G98" s="3"/>
      <c r="H98" s="4"/>
      <c r="I98" s="4"/>
      <c r="J98" s="4"/>
      <c r="K98" s="4" t="s">
        <v>669</v>
      </c>
      <c r="L98" s="4"/>
      <c r="M98" s="4" t="s">
        <v>829</v>
      </c>
      <c r="N98" s="4" t="s">
        <v>830</v>
      </c>
      <c r="O98" s="3" t="s">
        <v>454</v>
      </c>
      <c r="P98" s="87" t="s">
        <v>382</v>
      </c>
      <c r="Q98" s="4" t="s">
        <v>205</v>
      </c>
      <c r="R98" s="4"/>
      <c r="S98" s="4"/>
      <c r="T98" s="4"/>
      <c r="U98" s="4"/>
      <c r="V98" s="4"/>
      <c r="W98" s="4"/>
      <c r="X98" s="4"/>
      <c r="Y98" s="4" t="s">
        <v>604</v>
      </c>
      <c r="Z98" s="4"/>
      <c r="AA98" s="4" t="s">
        <v>60</v>
      </c>
      <c r="AB98" s="4"/>
      <c r="AC98" s="4" t="s">
        <v>61</v>
      </c>
      <c r="AD98" s="4"/>
      <c r="AE98" s="4" t="s">
        <v>190</v>
      </c>
      <c r="AF98" s="4" t="s">
        <v>831</v>
      </c>
      <c r="AG98" s="4" t="s">
        <v>69</v>
      </c>
      <c r="AH98" s="4" t="s">
        <v>832</v>
      </c>
      <c r="AI98" s="4"/>
      <c r="AJ98" s="3"/>
      <c r="AK98" s="3"/>
      <c r="AL98" s="3" t="s">
        <v>166</v>
      </c>
      <c r="AM98" s="3"/>
      <c r="AN98" s="3" t="s">
        <v>252</v>
      </c>
      <c r="AO98" s="3" t="s">
        <v>833</v>
      </c>
      <c r="AP98" s="3" t="s">
        <v>834</v>
      </c>
      <c r="AQ98" s="4"/>
      <c r="AR98" s="4"/>
      <c r="AS98" s="4"/>
      <c r="AT98" s="4" t="s">
        <v>652</v>
      </c>
      <c r="AU98" s="4"/>
      <c r="AV98" s="4"/>
      <c r="AW98" s="4"/>
      <c r="AX98" s="4" t="s">
        <v>654</v>
      </c>
      <c r="AY98" s="3" t="s">
        <v>655</v>
      </c>
      <c r="AZ98" s="4" t="s">
        <v>785</v>
      </c>
      <c r="BA98" s="4" t="s">
        <v>138</v>
      </c>
      <c r="BB98" s="3" t="s">
        <v>774</v>
      </c>
      <c r="BC98" s="4" t="s">
        <v>835</v>
      </c>
      <c r="BD98" s="4"/>
      <c r="BE98" s="4" t="s">
        <v>652</v>
      </c>
      <c r="BF98" s="4" t="s">
        <v>658</v>
      </c>
      <c r="BG98" s="4" t="s">
        <v>658</v>
      </c>
      <c r="BH98" s="4"/>
      <c r="BI98" s="4"/>
    </row>
    <row r="99" spans="1:61" ht="55.35" customHeight="1" x14ac:dyDescent="0.25">
      <c r="A99" s="5" t="s">
        <v>3668</v>
      </c>
      <c r="B99" s="4" t="s">
        <v>836</v>
      </c>
      <c r="C99" s="4" t="s">
        <v>642</v>
      </c>
      <c r="D99" s="4"/>
      <c r="E99" s="2"/>
      <c r="F99" s="3"/>
      <c r="G99" s="3"/>
      <c r="H99" s="4"/>
      <c r="I99" s="4"/>
      <c r="J99" s="4"/>
      <c r="K99" s="4" t="s">
        <v>669</v>
      </c>
      <c r="L99" s="4"/>
      <c r="M99" s="4" t="s">
        <v>837</v>
      </c>
      <c r="N99" s="4" t="s">
        <v>838</v>
      </c>
      <c r="O99" s="3" t="s">
        <v>454</v>
      </c>
      <c r="P99" s="87" t="s">
        <v>382</v>
      </c>
      <c r="Q99" s="4" t="s">
        <v>205</v>
      </c>
      <c r="R99" s="4"/>
      <c r="S99" s="4"/>
      <c r="T99" s="4"/>
      <c r="U99" s="4"/>
      <c r="V99" s="4"/>
      <c r="W99" s="4"/>
      <c r="X99" s="4"/>
      <c r="Y99" s="4" t="s">
        <v>839</v>
      </c>
      <c r="Z99" s="4"/>
      <c r="AA99" s="4" t="s">
        <v>58</v>
      </c>
      <c r="AB99" s="4"/>
      <c r="AC99" s="4" t="s">
        <v>62</v>
      </c>
      <c r="AD99" s="4"/>
      <c r="AE99" s="4" t="s">
        <v>180</v>
      </c>
      <c r="AF99" s="4" t="s">
        <v>840</v>
      </c>
      <c r="AG99" s="4" t="s">
        <v>69</v>
      </c>
      <c r="AH99" s="4" t="s">
        <v>841</v>
      </c>
      <c r="AI99" s="4"/>
      <c r="AJ99" s="3"/>
      <c r="AK99" s="3"/>
      <c r="AL99" s="3" t="s">
        <v>166</v>
      </c>
      <c r="AM99" s="3"/>
      <c r="AN99" s="3" t="s">
        <v>168</v>
      </c>
      <c r="AO99" s="3" t="s">
        <v>842</v>
      </c>
      <c r="AP99" s="3" t="s">
        <v>843</v>
      </c>
      <c r="AQ99" s="4"/>
      <c r="AR99" s="4"/>
      <c r="AS99" s="4"/>
      <c r="AT99" s="4" t="s">
        <v>652</v>
      </c>
      <c r="AU99" s="4"/>
      <c r="AV99" s="4"/>
      <c r="AW99" s="4"/>
      <c r="AX99" s="4" t="s">
        <v>654</v>
      </c>
      <c r="AY99" s="3" t="s">
        <v>655</v>
      </c>
      <c r="AZ99" s="4" t="s">
        <v>785</v>
      </c>
      <c r="BA99" s="4" t="s">
        <v>138</v>
      </c>
      <c r="BB99" s="3" t="s">
        <v>844</v>
      </c>
      <c r="BC99" s="4"/>
      <c r="BD99" s="4"/>
      <c r="BE99" s="4" t="s">
        <v>652</v>
      </c>
      <c r="BF99" s="4" t="s">
        <v>658</v>
      </c>
      <c r="BG99" s="4" t="s">
        <v>658</v>
      </c>
      <c r="BH99" s="4"/>
      <c r="BI99" s="4"/>
    </row>
    <row r="100" spans="1:61" ht="55.35" customHeight="1" x14ac:dyDescent="0.25">
      <c r="A100" s="5" t="s">
        <v>3668</v>
      </c>
      <c r="B100" s="4" t="s">
        <v>845</v>
      </c>
      <c r="C100" s="4" t="s">
        <v>642</v>
      </c>
      <c r="D100" s="4"/>
      <c r="E100" s="2"/>
      <c r="F100" s="3"/>
      <c r="G100" s="3"/>
      <c r="H100" s="4"/>
      <c r="I100" s="4"/>
      <c r="J100" s="4"/>
      <c r="K100" s="4" t="s">
        <v>669</v>
      </c>
      <c r="L100" s="4"/>
      <c r="M100" s="4" t="s">
        <v>846</v>
      </c>
      <c r="N100" s="4" t="s">
        <v>838</v>
      </c>
      <c r="O100" s="3" t="s">
        <v>454</v>
      </c>
      <c r="P100" s="87" t="s">
        <v>382</v>
      </c>
      <c r="Q100" s="4" t="s">
        <v>205</v>
      </c>
      <c r="R100" s="4"/>
      <c r="S100" s="4"/>
      <c r="T100" s="4"/>
      <c r="U100" s="4"/>
      <c r="V100" s="4"/>
      <c r="W100" s="4"/>
      <c r="X100" s="4"/>
      <c r="Y100" s="4" t="s">
        <v>847</v>
      </c>
      <c r="Z100" s="4"/>
      <c r="AA100" s="4" t="s">
        <v>61</v>
      </c>
      <c r="AB100" s="4"/>
      <c r="AC100" s="4" t="s">
        <v>848</v>
      </c>
      <c r="AD100" s="4"/>
      <c r="AE100" s="4" t="s">
        <v>849</v>
      </c>
      <c r="AF100" s="4" t="s">
        <v>850</v>
      </c>
      <c r="AG100" s="4" t="s">
        <v>69</v>
      </c>
      <c r="AH100" s="4" t="s">
        <v>851</v>
      </c>
      <c r="AI100" s="4"/>
      <c r="AJ100" s="3"/>
      <c r="AK100" s="3"/>
      <c r="AL100" s="3" t="s">
        <v>166</v>
      </c>
      <c r="AM100" s="3"/>
      <c r="AN100" s="3" t="s">
        <v>252</v>
      </c>
      <c r="AO100" s="3" t="s">
        <v>852</v>
      </c>
      <c r="AP100" s="3" t="s">
        <v>853</v>
      </c>
      <c r="AQ100" s="4"/>
      <c r="AR100" s="4"/>
      <c r="AS100" s="4"/>
      <c r="AT100" s="4" t="s">
        <v>652</v>
      </c>
      <c r="AU100" s="4"/>
      <c r="AV100" s="4"/>
      <c r="AW100" s="4"/>
      <c r="AX100" s="4" t="s">
        <v>654</v>
      </c>
      <c r="AY100" s="3" t="s">
        <v>655</v>
      </c>
      <c r="AZ100" s="4" t="s">
        <v>785</v>
      </c>
      <c r="BA100" s="4" t="s">
        <v>138</v>
      </c>
      <c r="BB100" s="3" t="s">
        <v>844</v>
      </c>
      <c r="BC100" s="4" t="s">
        <v>854</v>
      </c>
      <c r="BD100" s="4"/>
      <c r="BE100" s="4" t="s">
        <v>652</v>
      </c>
      <c r="BF100" s="4" t="s">
        <v>658</v>
      </c>
      <c r="BG100" s="4" t="s">
        <v>658</v>
      </c>
      <c r="BH100" s="4"/>
      <c r="BI100" s="4"/>
    </row>
    <row r="101" spans="1:61" ht="55.35" customHeight="1" x14ac:dyDescent="0.25">
      <c r="A101" s="5" t="s">
        <v>3668</v>
      </c>
      <c r="B101" s="4" t="s">
        <v>855</v>
      </c>
      <c r="C101" s="4" t="s">
        <v>642</v>
      </c>
      <c r="D101" s="4"/>
      <c r="E101" s="2"/>
      <c r="F101" s="3"/>
      <c r="G101" s="3"/>
      <c r="H101" s="4"/>
      <c r="I101" s="4"/>
      <c r="J101" s="4"/>
      <c r="K101" s="4" t="s">
        <v>669</v>
      </c>
      <c r="L101" s="4"/>
      <c r="M101" s="4" t="s">
        <v>856</v>
      </c>
      <c r="N101" s="4" t="s">
        <v>857</v>
      </c>
      <c r="O101" s="3" t="s">
        <v>454</v>
      </c>
      <c r="P101" s="87" t="s">
        <v>382</v>
      </c>
      <c r="Q101" s="4" t="s">
        <v>205</v>
      </c>
      <c r="R101" s="4"/>
      <c r="S101" s="4"/>
      <c r="T101" s="4"/>
      <c r="U101" s="4"/>
      <c r="V101" s="4"/>
      <c r="W101" s="4"/>
      <c r="X101" s="4"/>
      <c r="Y101" s="4" t="s">
        <v>567</v>
      </c>
      <c r="Z101" s="4"/>
      <c r="AA101" s="4" t="s">
        <v>51</v>
      </c>
      <c r="AB101" s="4"/>
      <c r="AC101" s="4" t="s">
        <v>52</v>
      </c>
      <c r="AD101" s="4"/>
      <c r="AE101" s="4" t="s">
        <v>849</v>
      </c>
      <c r="AF101" s="4" t="s">
        <v>858</v>
      </c>
      <c r="AG101" s="4" t="s">
        <v>69</v>
      </c>
      <c r="AH101" s="4" t="s">
        <v>859</v>
      </c>
      <c r="AI101" s="4"/>
      <c r="AJ101" s="3"/>
      <c r="AK101" s="3"/>
      <c r="AL101" s="3" t="s">
        <v>166</v>
      </c>
      <c r="AM101" s="3"/>
      <c r="AN101" s="3" t="s">
        <v>410</v>
      </c>
      <c r="AO101" s="3" t="s">
        <v>860</v>
      </c>
      <c r="AP101" s="3" t="s">
        <v>861</v>
      </c>
      <c r="AQ101" s="4"/>
      <c r="AR101" s="4"/>
      <c r="AS101" s="4"/>
      <c r="AT101" s="4" t="s">
        <v>652</v>
      </c>
      <c r="AU101" s="4"/>
      <c r="AV101" s="4"/>
      <c r="AW101" s="4"/>
      <c r="AX101" s="4" t="s">
        <v>654</v>
      </c>
      <c r="AY101" s="3" t="s">
        <v>655</v>
      </c>
      <c r="AZ101" s="4" t="s">
        <v>656</v>
      </c>
      <c r="BA101" s="4" t="s">
        <v>138</v>
      </c>
      <c r="BB101" s="3" t="s">
        <v>774</v>
      </c>
      <c r="BC101" s="4" t="s">
        <v>862</v>
      </c>
      <c r="BD101" s="4"/>
      <c r="BE101" s="4" t="s">
        <v>652</v>
      </c>
      <c r="BF101" s="4" t="s">
        <v>658</v>
      </c>
      <c r="BG101" s="4" t="s">
        <v>658</v>
      </c>
      <c r="BH101" s="4" t="s">
        <v>138</v>
      </c>
      <c r="BI101" s="4" t="s">
        <v>297</v>
      </c>
    </row>
    <row r="102" spans="1:61" ht="55.35" customHeight="1" x14ac:dyDescent="0.25">
      <c r="A102" s="5" t="s">
        <v>3668</v>
      </c>
      <c r="B102" s="4" t="s">
        <v>863</v>
      </c>
      <c r="C102" s="4" t="s">
        <v>642</v>
      </c>
      <c r="D102" s="4"/>
      <c r="E102" s="2"/>
      <c r="F102" s="3"/>
      <c r="G102" s="3"/>
      <c r="H102" s="4"/>
      <c r="I102" s="4"/>
      <c r="J102" s="4"/>
      <c r="K102" s="4" t="s">
        <v>669</v>
      </c>
      <c r="L102" s="4"/>
      <c r="M102" s="4" t="s">
        <v>864</v>
      </c>
      <c r="N102" s="4" t="s">
        <v>865</v>
      </c>
      <c r="O102" s="3" t="s">
        <v>454</v>
      </c>
      <c r="P102" s="87" t="s">
        <v>382</v>
      </c>
      <c r="Q102" s="4" t="s">
        <v>205</v>
      </c>
      <c r="R102" s="4"/>
      <c r="S102" s="4"/>
      <c r="T102" s="4"/>
      <c r="U102" s="4"/>
      <c r="V102" s="4"/>
      <c r="W102" s="4"/>
      <c r="X102" s="4"/>
      <c r="Y102" s="4" t="s">
        <v>604</v>
      </c>
      <c r="Z102" s="4"/>
      <c r="AA102" s="4" t="s">
        <v>63</v>
      </c>
      <c r="AB102" s="4"/>
      <c r="AC102" s="4" t="s">
        <v>64</v>
      </c>
      <c r="AD102" s="4"/>
      <c r="AE102" s="4" t="s">
        <v>180</v>
      </c>
      <c r="AF102" s="4" t="s">
        <v>866</v>
      </c>
      <c r="AG102" s="4" t="s">
        <v>69</v>
      </c>
      <c r="AH102" s="4" t="s">
        <v>867</v>
      </c>
      <c r="AI102" s="4"/>
      <c r="AJ102" s="3"/>
      <c r="AK102" s="3"/>
      <c r="AL102" s="3" t="s">
        <v>166</v>
      </c>
      <c r="AM102" s="3"/>
      <c r="AN102" s="3" t="s">
        <v>252</v>
      </c>
      <c r="AO102" s="3" t="s">
        <v>868</v>
      </c>
      <c r="AP102" s="3" t="s">
        <v>853</v>
      </c>
      <c r="AQ102" s="4"/>
      <c r="AR102" s="4"/>
      <c r="AS102" s="4"/>
      <c r="AT102" s="4" t="s">
        <v>652</v>
      </c>
      <c r="AU102" s="4"/>
      <c r="AV102" s="4"/>
      <c r="AW102" s="4"/>
      <c r="AX102" s="4" t="s">
        <v>654</v>
      </c>
      <c r="AY102" s="3" t="s">
        <v>655</v>
      </c>
      <c r="AZ102" s="4" t="s">
        <v>656</v>
      </c>
      <c r="BA102" s="4" t="s">
        <v>138</v>
      </c>
      <c r="BB102" s="3" t="s">
        <v>774</v>
      </c>
      <c r="BC102" s="4" t="s">
        <v>869</v>
      </c>
      <c r="BD102" s="4"/>
      <c r="BE102" s="4" t="s">
        <v>652</v>
      </c>
      <c r="BF102" s="4" t="s">
        <v>658</v>
      </c>
      <c r="BG102" s="4" t="s">
        <v>658</v>
      </c>
      <c r="BH102" s="4"/>
      <c r="BI102" s="4"/>
    </row>
    <row r="103" spans="1:61" ht="55.35" customHeight="1" x14ac:dyDescent="0.25">
      <c r="A103" s="5" t="s">
        <v>3668</v>
      </c>
      <c r="B103" s="4" t="s">
        <v>870</v>
      </c>
      <c r="C103" s="4" t="s">
        <v>642</v>
      </c>
      <c r="D103" s="4"/>
      <c r="E103" s="2"/>
      <c r="F103" s="3"/>
      <c r="G103" s="3"/>
      <c r="H103" s="4"/>
      <c r="I103" s="4"/>
      <c r="J103" s="4"/>
      <c r="K103" s="4" t="s">
        <v>871</v>
      </c>
      <c r="L103" s="4"/>
      <c r="M103" s="4" t="s">
        <v>872</v>
      </c>
      <c r="N103" s="4" t="s">
        <v>873</v>
      </c>
      <c r="O103" s="3" t="s">
        <v>454</v>
      </c>
      <c r="P103" s="99" t="s">
        <v>382</v>
      </c>
      <c r="Q103" s="4" t="s">
        <v>205</v>
      </c>
      <c r="R103" s="4"/>
      <c r="S103" s="4"/>
      <c r="T103" s="4"/>
      <c r="U103" s="4"/>
      <c r="V103" s="4"/>
      <c r="W103" s="4"/>
      <c r="X103" s="4"/>
      <c r="Y103" s="4" t="s">
        <v>604</v>
      </c>
      <c r="Z103" s="4"/>
      <c r="AA103" s="4" t="s">
        <v>63</v>
      </c>
      <c r="AB103" s="4"/>
      <c r="AC103" s="4" t="s">
        <v>64</v>
      </c>
      <c r="AD103" s="4"/>
      <c r="AE103" s="4" t="s">
        <v>849</v>
      </c>
      <c r="AF103" s="4" t="s">
        <v>874</v>
      </c>
      <c r="AG103" s="4" t="s">
        <v>69</v>
      </c>
      <c r="AH103" s="4" t="s">
        <v>875</v>
      </c>
      <c r="AI103" s="4"/>
      <c r="AJ103" s="3"/>
      <c r="AK103" s="3"/>
      <c r="AL103" s="3" t="s">
        <v>166</v>
      </c>
      <c r="AM103" s="3"/>
      <c r="AN103" s="3" t="s">
        <v>410</v>
      </c>
      <c r="AO103" s="3" t="s">
        <v>876</v>
      </c>
      <c r="AP103" s="3" t="s">
        <v>861</v>
      </c>
      <c r="AQ103" s="4"/>
      <c r="AR103" s="4"/>
      <c r="AS103" s="4"/>
      <c r="AT103" s="4" t="s">
        <v>652</v>
      </c>
      <c r="AU103" s="4"/>
      <c r="AV103" s="4"/>
      <c r="AW103" s="4"/>
      <c r="AX103" s="4" t="s">
        <v>664</v>
      </c>
      <c r="AY103" s="3" t="s">
        <v>655</v>
      </c>
      <c r="AZ103" s="4" t="s">
        <v>656</v>
      </c>
      <c r="BA103" s="4" t="s">
        <v>138</v>
      </c>
      <c r="BB103" s="3" t="s">
        <v>774</v>
      </c>
      <c r="BC103" s="4" t="s">
        <v>877</v>
      </c>
      <c r="BD103" s="4"/>
      <c r="BE103" s="4" t="s">
        <v>652</v>
      </c>
      <c r="BF103" s="4" t="s">
        <v>658</v>
      </c>
      <c r="BG103" s="4" t="s">
        <v>658</v>
      </c>
      <c r="BH103" s="4" t="s">
        <v>138</v>
      </c>
      <c r="BI103" s="4" t="s">
        <v>297</v>
      </c>
    </row>
    <row r="104" spans="1:61" ht="55.35" customHeight="1" x14ac:dyDescent="0.25">
      <c r="A104" s="5" t="s">
        <v>3668</v>
      </c>
      <c r="B104" s="4" t="s">
        <v>878</v>
      </c>
      <c r="C104" s="4" t="s">
        <v>642</v>
      </c>
      <c r="D104" s="4"/>
      <c r="E104" s="2"/>
      <c r="F104" s="3"/>
      <c r="G104" s="3"/>
      <c r="H104" s="4"/>
      <c r="I104" s="4"/>
      <c r="J104" s="4"/>
      <c r="K104" s="4"/>
      <c r="L104" s="4"/>
      <c r="M104" s="4" t="s">
        <v>879</v>
      </c>
      <c r="N104" s="4" t="s">
        <v>880</v>
      </c>
      <c r="O104" s="3" t="s">
        <v>454</v>
      </c>
      <c r="P104" s="87" t="s">
        <v>382</v>
      </c>
      <c r="Q104" s="4" t="s">
        <v>205</v>
      </c>
      <c r="R104" s="4"/>
      <c r="S104" s="4"/>
      <c r="T104" s="4"/>
      <c r="U104" s="4"/>
      <c r="V104" s="4"/>
      <c r="W104" s="4"/>
      <c r="X104" s="4"/>
      <c r="Y104" s="4" t="s">
        <v>495</v>
      </c>
      <c r="Z104" s="4"/>
      <c r="AA104" s="4" t="s">
        <v>63</v>
      </c>
      <c r="AB104" s="4"/>
      <c r="AC104" s="4" t="s">
        <v>64</v>
      </c>
      <c r="AD104" s="4"/>
      <c r="AE104" s="4" t="s">
        <v>849</v>
      </c>
      <c r="AF104" s="4" t="s">
        <v>881</v>
      </c>
      <c r="AG104" s="4" t="s">
        <v>69</v>
      </c>
      <c r="AH104" s="4" t="s">
        <v>882</v>
      </c>
      <c r="AI104" s="4"/>
      <c r="AJ104" s="3"/>
      <c r="AK104" s="3"/>
      <c r="AL104" s="3" t="s">
        <v>166</v>
      </c>
      <c r="AM104" s="3"/>
      <c r="AN104" s="3" t="s">
        <v>168</v>
      </c>
      <c r="AO104" s="3" t="s">
        <v>883</v>
      </c>
      <c r="AP104" s="3" t="s">
        <v>884</v>
      </c>
      <c r="AQ104" s="4"/>
      <c r="AR104" s="4"/>
      <c r="AS104" s="4"/>
      <c r="AT104" s="4" t="s">
        <v>652</v>
      </c>
      <c r="AU104" s="4"/>
      <c r="AV104" s="4"/>
      <c r="AW104" s="4"/>
      <c r="AX104" s="4" t="s">
        <v>654</v>
      </c>
      <c r="AY104" s="3" t="s">
        <v>655</v>
      </c>
      <c r="AZ104" s="4" t="s">
        <v>656</v>
      </c>
      <c r="BA104" s="4" t="s">
        <v>138</v>
      </c>
      <c r="BB104" s="3" t="s">
        <v>488</v>
      </c>
      <c r="BC104" s="4" t="s">
        <v>885</v>
      </c>
      <c r="BD104" s="4"/>
      <c r="BE104" s="4" t="s">
        <v>652</v>
      </c>
      <c r="BF104" s="4" t="s">
        <v>658</v>
      </c>
      <c r="BG104" s="4" t="s">
        <v>658</v>
      </c>
      <c r="BH104" s="4"/>
      <c r="BI104" s="4"/>
    </row>
    <row r="105" spans="1:61" ht="55.35" customHeight="1" x14ac:dyDescent="0.25">
      <c r="A105" s="5" t="s">
        <v>3668</v>
      </c>
      <c r="B105" s="4" t="s">
        <v>886</v>
      </c>
      <c r="C105" s="4" t="s">
        <v>642</v>
      </c>
      <c r="D105" s="4"/>
      <c r="E105" s="2"/>
      <c r="F105" s="3"/>
      <c r="G105" s="3"/>
      <c r="H105" s="4"/>
      <c r="I105" s="4"/>
      <c r="J105" s="4"/>
      <c r="K105" s="4" t="s">
        <v>669</v>
      </c>
      <c r="L105" s="4"/>
      <c r="M105" s="4" t="s">
        <v>887</v>
      </c>
      <c r="N105" s="4" t="s">
        <v>888</v>
      </c>
      <c r="O105" s="3" t="s">
        <v>454</v>
      </c>
      <c r="P105" s="87" t="s">
        <v>382</v>
      </c>
      <c r="Q105" s="4" t="s">
        <v>205</v>
      </c>
      <c r="R105" s="4"/>
      <c r="S105" s="4"/>
      <c r="T105" s="4"/>
      <c r="U105" s="4"/>
      <c r="V105" s="4"/>
      <c r="W105" s="4"/>
      <c r="X105" s="4"/>
      <c r="Y105" s="4" t="s">
        <v>889</v>
      </c>
      <c r="Z105" s="4"/>
      <c r="AA105" s="4" t="s">
        <v>63</v>
      </c>
      <c r="AB105" s="4"/>
      <c r="AC105" s="4" t="s">
        <v>64</v>
      </c>
      <c r="AD105" s="4"/>
      <c r="AE105" s="4" t="s">
        <v>849</v>
      </c>
      <c r="AF105" s="4" t="s">
        <v>890</v>
      </c>
      <c r="AG105" s="4" t="s">
        <v>69</v>
      </c>
      <c r="AH105" s="4" t="s">
        <v>891</v>
      </c>
      <c r="AI105" s="4"/>
      <c r="AJ105" s="3"/>
      <c r="AK105" s="3"/>
      <c r="AL105" s="3" t="s">
        <v>166</v>
      </c>
      <c r="AM105" s="3"/>
      <c r="AN105" s="3" t="s">
        <v>371</v>
      </c>
      <c r="AO105" s="3" t="s">
        <v>892</v>
      </c>
      <c r="AP105" s="3" t="s">
        <v>893</v>
      </c>
      <c r="AQ105" s="4"/>
      <c r="AR105" s="4"/>
      <c r="AS105" s="4"/>
      <c r="AT105" s="4" t="s">
        <v>652</v>
      </c>
      <c r="AU105" s="4"/>
      <c r="AV105" s="4"/>
      <c r="AW105" s="4"/>
      <c r="AX105" s="4" t="s">
        <v>654</v>
      </c>
      <c r="AY105" s="3" t="s">
        <v>655</v>
      </c>
      <c r="AZ105" s="4" t="s">
        <v>656</v>
      </c>
      <c r="BA105" s="4" t="s">
        <v>138</v>
      </c>
      <c r="BB105" s="3" t="s">
        <v>774</v>
      </c>
      <c r="BC105" s="4"/>
      <c r="BD105" s="4"/>
      <c r="BE105" s="4" t="s">
        <v>652</v>
      </c>
      <c r="BF105" s="4" t="s">
        <v>658</v>
      </c>
      <c r="BG105" s="4" t="s">
        <v>658</v>
      </c>
      <c r="BH105" s="4"/>
      <c r="BI105" s="4"/>
    </row>
    <row r="106" spans="1:61" ht="55.35" customHeight="1" x14ac:dyDescent="0.25">
      <c r="A106" s="5" t="s">
        <v>3668</v>
      </c>
      <c r="B106" s="4" t="s">
        <v>894</v>
      </c>
      <c r="C106" s="4" t="s">
        <v>642</v>
      </c>
      <c r="D106" s="4"/>
      <c r="E106" s="2"/>
      <c r="F106" s="3"/>
      <c r="G106" s="3"/>
      <c r="H106" s="4"/>
      <c r="I106" s="4"/>
      <c r="J106" s="4"/>
      <c r="K106" s="4" t="s">
        <v>669</v>
      </c>
      <c r="L106" s="4"/>
      <c r="M106" s="4" t="s">
        <v>895</v>
      </c>
      <c r="N106" s="4" t="s">
        <v>896</v>
      </c>
      <c r="O106" s="3" t="s">
        <v>454</v>
      </c>
      <c r="P106" s="87" t="s">
        <v>382</v>
      </c>
      <c r="Q106" s="4" t="s">
        <v>205</v>
      </c>
      <c r="R106" s="4"/>
      <c r="S106" s="4"/>
      <c r="T106" s="4"/>
      <c r="U106" s="4"/>
      <c r="V106" s="4"/>
      <c r="W106" s="4"/>
      <c r="X106" s="4"/>
      <c r="Y106" s="4" t="s">
        <v>595</v>
      </c>
      <c r="Z106" s="4"/>
      <c r="AA106" s="4" t="s">
        <v>64</v>
      </c>
      <c r="AB106" s="4"/>
      <c r="AC106" s="4" t="s">
        <v>65</v>
      </c>
      <c r="AD106" s="4"/>
      <c r="AE106" s="4" t="s">
        <v>849</v>
      </c>
      <c r="AF106" s="4" t="s">
        <v>897</v>
      </c>
      <c r="AG106" s="4" t="s">
        <v>69</v>
      </c>
      <c r="AH106" s="4" t="s">
        <v>898</v>
      </c>
      <c r="AI106" s="4"/>
      <c r="AJ106" s="3"/>
      <c r="AK106" s="3"/>
      <c r="AL106" s="3" t="s">
        <v>166</v>
      </c>
      <c r="AM106" s="3"/>
      <c r="AN106" s="3" t="s">
        <v>294</v>
      </c>
      <c r="AO106" s="3" t="s">
        <v>899</v>
      </c>
      <c r="AP106" s="3" t="s">
        <v>900</v>
      </c>
      <c r="AQ106" s="4"/>
      <c r="AR106" s="4"/>
      <c r="AS106" s="4"/>
      <c r="AT106" s="4" t="s">
        <v>652</v>
      </c>
      <c r="AU106" s="4"/>
      <c r="AV106" s="4"/>
      <c r="AW106" s="4"/>
      <c r="AX106" s="4" t="s">
        <v>654</v>
      </c>
      <c r="AY106" s="3" t="s">
        <v>655</v>
      </c>
      <c r="AZ106" s="4" t="s">
        <v>656</v>
      </c>
      <c r="BA106" s="4" t="s">
        <v>138</v>
      </c>
      <c r="BB106" s="3" t="s">
        <v>774</v>
      </c>
      <c r="BC106" s="4" t="s">
        <v>835</v>
      </c>
      <c r="BD106" s="4"/>
      <c r="BE106" s="4" t="s">
        <v>652</v>
      </c>
      <c r="BF106" s="4" t="s">
        <v>658</v>
      </c>
      <c r="BG106" s="4" t="s">
        <v>658</v>
      </c>
      <c r="BH106" s="4"/>
      <c r="BI106" s="4"/>
    </row>
    <row r="107" spans="1:61" ht="55.35" customHeight="1" x14ac:dyDescent="0.25">
      <c r="A107" s="5" t="s">
        <v>3668</v>
      </c>
      <c r="B107" s="4" t="s">
        <v>901</v>
      </c>
      <c r="C107" s="4" t="s">
        <v>642</v>
      </c>
      <c r="D107" s="4"/>
      <c r="E107" s="2"/>
      <c r="F107" s="3"/>
      <c r="G107" s="3"/>
      <c r="H107" s="4"/>
      <c r="I107" s="4"/>
      <c r="J107" s="4"/>
      <c r="K107" s="4" t="s">
        <v>669</v>
      </c>
      <c r="L107" s="4"/>
      <c r="M107" s="4" t="s">
        <v>902</v>
      </c>
      <c r="N107" s="4" t="s">
        <v>903</v>
      </c>
      <c r="O107" s="3" t="s">
        <v>454</v>
      </c>
      <c r="P107" s="99" t="s">
        <v>382</v>
      </c>
      <c r="Q107" s="4" t="s">
        <v>205</v>
      </c>
      <c r="R107" s="4"/>
      <c r="S107" s="4"/>
      <c r="T107" s="4"/>
      <c r="U107" s="4"/>
      <c r="V107" s="4"/>
      <c r="W107" s="4"/>
      <c r="X107" s="4"/>
      <c r="Y107" s="4" t="s">
        <v>604</v>
      </c>
      <c r="Z107" s="4"/>
      <c r="AA107" s="4" t="s">
        <v>64</v>
      </c>
      <c r="AB107" s="4"/>
      <c r="AC107" s="4" t="s">
        <v>65</v>
      </c>
      <c r="AD107" s="4"/>
      <c r="AE107" s="3" t="s">
        <v>190</v>
      </c>
      <c r="AF107" s="4" t="s">
        <v>904</v>
      </c>
      <c r="AG107" s="4" t="s">
        <v>69</v>
      </c>
      <c r="AH107" s="4" t="s">
        <v>905</v>
      </c>
      <c r="AI107" s="4"/>
      <c r="AJ107" s="3"/>
      <c r="AK107" s="3"/>
      <c r="AL107" s="3" t="s">
        <v>166</v>
      </c>
      <c r="AM107" s="3"/>
      <c r="AN107" s="3" t="s">
        <v>294</v>
      </c>
      <c r="AO107" s="3" t="s">
        <v>906</v>
      </c>
      <c r="AP107" s="3" t="s">
        <v>900</v>
      </c>
      <c r="AQ107" s="4"/>
      <c r="AR107" s="4"/>
      <c r="AS107" s="4"/>
      <c r="AT107" s="4" t="s">
        <v>652</v>
      </c>
      <c r="AU107" s="4"/>
      <c r="AV107" s="4"/>
      <c r="AW107" s="4"/>
      <c r="AX107" s="4" t="s">
        <v>654</v>
      </c>
      <c r="AY107" s="3" t="s">
        <v>655</v>
      </c>
      <c r="AZ107" s="4" t="s">
        <v>656</v>
      </c>
      <c r="BA107" s="4" t="s">
        <v>138</v>
      </c>
      <c r="BB107" s="3" t="s">
        <v>774</v>
      </c>
      <c r="BC107" s="4" t="s">
        <v>835</v>
      </c>
      <c r="BD107" s="4"/>
      <c r="BE107" s="4" t="s">
        <v>652</v>
      </c>
      <c r="BF107" s="4" t="s">
        <v>658</v>
      </c>
      <c r="BG107" s="4" t="s">
        <v>658</v>
      </c>
      <c r="BH107" s="4"/>
      <c r="BI107" s="4"/>
    </row>
    <row r="108" spans="1:61" ht="55.35" customHeight="1" x14ac:dyDescent="0.25">
      <c r="A108" s="5" t="s">
        <v>3668</v>
      </c>
      <c r="B108" s="4" t="s">
        <v>907</v>
      </c>
      <c r="C108" s="4" t="s">
        <v>642</v>
      </c>
      <c r="D108" s="4"/>
      <c r="E108" s="2"/>
      <c r="F108" s="3"/>
      <c r="G108" s="3"/>
      <c r="H108" s="4"/>
      <c r="I108" s="4"/>
      <c r="J108" s="4"/>
      <c r="K108" s="4" t="s">
        <v>908</v>
      </c>
      <c r="L108" s="4"/>
      <c r="M108" s="4" t="s">
        <v>909</v>
      </c>
      <c r="N108" s="4" t="s">
        <v>910</v>
      </c>
      <c r="O108" s="4" t="s">
        <v>505</v>
      </c>
      <c r="P108" s="84" t="str">
        <f>AN108</f>
        <v>Ver17</v>
      </c>
      <c r="Q108" s="4" t="s">
        <v>506</v>
      </c>
      <c r="R108" s="4"/>
      <c r="S108" s="4"/>
      <c r="T108" s="4"/>
      <c r="U108" s="4"/>
      <c r="V108" s="4"/>
      <c r="W108" s="4"/>
      <c r="X108" s="4"/>
      <c r="Y108" s="4" t="s">
        <v>507</v>
      </c>
      <c r="Z108" s="4"/>
      <c r="AA108" s="4" t="s">
        <v>179</v>
      </c>
      <c r="AB108" s="4"/>
      <c r="AC108" s="4" t="s">
        <v>53</v>
      </c>
      <c r="AD108" s="4"/>
      <c r="AE108" s="4" t="s">
        <v>148</v>
      </c>
      <c r="AF108" s="4" t="s">
        <v>908</v>
      </c>
      <c r="AG108" s="4" t="s">
        <v>69</v>
      </c>
      <c r="AH108" s="4" t="s">
        <v>911</v>
      </c>
      <c r="AI108" s="4" t="s">
        <v>912</v>
      </c>
      <c r="AJ108" s="3"/>
      <c r="AK108" s="3"/>
      <c r="AL108" s="3" t="s">
        <v>152</v>
      </c>
      <c r="AM108" s="3"/>
      <c r="AN108" s="3" t="s">
        <v>913</v>
      </c>
      <c r="AO108" s="3" t="s">
        <v>914</v>
      </c>
      <c r="AP108" s="3" t="s">
        <v>915</v>
      </c>
      <c r="AQ108" s="4"/>
      <c r="AR108" s="4"/>
      <c r="AS108" s="9"/>
      <c r="AT108" s="4" t="s">
        <v>652</v>
      </c>
      <c r="AU108" s="9" t="s">
        <v>916</v>
      </c>
      <c r="AV108" s="4"/>
      <c r="AW108" s="4"/>
      <c r="AX108" s="4" t="s">
        <v>654</v>
      </c>
      <c r="AY108" s="4" t="s">
        <v>655</v>
      </c>
      <c r="AZ108" s="4" t="s">
        <v>656</v>
      </c>
      <c r="BA108" s="4" t="s">
        <v>138</v>
      </c>
      <c r="BB108" s="3" t="s">
        <v>505</v>
      </c>
      <c r="BC108" s="4" t="s">
        <v>917</v>
      </c>
      <c r="BD108" s="4"/>
      <c r="BE108" s="4" t="s">
        <v>652</v>
      </c>
      <c r="BF108" s="4" t="s">
        <v>658</v>
      </c>
      <c r="BG108" s="4" t="s">
        <v>658</v>
      </c>
      <c r="BH108" s="4"/>
      <c r="BI108" s="4"/>
    </row>
    <row r="109" spans="1:61" ht="55.35" customHeight="1" x14ac:dyDescent="0.25">
      <c r="A109" s="5" t="s">
        <v>3668</v>
      </c>
      <c r="B109" s="4" t="s">
        <v>918</v>
      </c>
      <c r="C109" s="4" t="s">
        <v>642</v>
      </c>
      <c r="D109" s="4"/>
      <c r="E109" s="2"/>
      <c r="F109" s="3"/>
      <c r="G109" s="3"/>
      <c r="H109" s="4"/>
      <c r="I109" s="4"/>
      <c r="J109" s="4"/>
      <c r="K109" s="4" t="s">
        <v>919</v>
      </c>
      <c r="L109" s="4"/>
      <c r="M109" s="4" t="s">
        <v>920</v>
      </c>
      <c r="N109" s="4" t="s">
        <v>921</v>
      </c>
      <c r="O109" s="4" t="s">
        <v>505</v>
      </c>
      <c r="P109" s="84" t="str">
        <f>AN109</f>
        <v>Ver17</v>
      </c>
      <c r="Q109" s="4" t="s">
        <v>506</v>
      </c>
      <c r="R109" s="4"/>
      <c r="S109" s="4"/>
      <c r="T109" s="4"/>
      <c r="U109" s="4"/>
      <c r="V109" s="4"/>
      <c r="W109" s="4"/>
      <c r="X109" s="4"/>
      <c r="Y109" s="4" t="s">
        <v>507</v>
      </c>
      <c r="Z109" s="4"/>
      <c r="AA109" s="4" t="s">
        <v>179</v>
      </c>
      <c r="AB109" s="4"/>
      <c r="AC109" s="4" t="s">
        <v>52</v>
      </c>
      <c r="AD109" s="4"/>
      <c r="AE109" s="4" t="s">
        <v>148</v>
      </c>
      <c r="AF109" s="4" t="s">
        <v>919</v>
      </c>
      <c r="AG109" s="4" t="s">
        <v>69</v>
      </c>
      <c r="AH109" s="4" t="s">
        <v>922</v>
      </c>
      <c r="AI109" s="4" t="s">
        <v>923</v>
      </c>
      <c r="AJ109" s="3"/>
      <c r="AK109" s="3"/>
      <c r="AL109" s="3" t="s">
        <v>152</v>
      </c>
      <c r="AM109" s="3"/>
      <c r="AN109" s="3" t="s">
        <v>913</v>
      </c>
      <c r="AO109" s="3" t="s">
        <v>924</v>
      </c>
      <c r="AP109" s="3" t="s">
        <v>925</v>
      </c>
      <c r="AQ109" s="4"/>
      <c r="AR109" s="4"/>
      <c r="AS109" s="9"/>
      <c r="AT109" s="4" t="s">
        <v>652</v>
      </c>
      <c r="AU109" s="9" t="s">
        <v>916</v>
      </c>
      <c r="AV109" s="4"/>
      <c r="AW109" s="4"/>
      <c r="AX109" s="4" t="s">
        <v>654</v>
      </c>
      <c r="AY109" s="4" t="s">
        <v>655</v>
      </c>
      <c r="AZ109" s="4" t="s">
        <v>656</v>
      </c>
      <c r="BA109" s="4" t="s">
        <v>138</v>
      </c>
      <c r="BB109" s="3" t="s">
        <v>505</v>
      </c>
      <c r="BC109" s="4" t="s">
        <v>917</v>
      </c>
      <c r="BD109" s="4"/>
      <c r="BE109" s="4" t="s">
        <v>652</v>
      </c>
      <c r="BF109" s="4" t="s">
        <v>658</v>
      </c>
      <c r="BG109" s="4" t="s">
        <v>658</v>
      </c>
      <c r="BH109" s="4"/>
      <c r="BI109" s="4"/>
    </row>
    <row r="110" spans="1:61" s="39" customFormat="1" ht="55.35" customHeight="1" x14ac:dyDescent="0.25">
      <c r="A110" s="5" t="s">
        <v>3668</v>
      </c>
      <c r="B110" s="4" t="s">
        <v>926</v>
      </c>
      <c r="C110" s="4" t="s">
        <v>642</v>
      </c>
      <c r="D110" s="4"/>
      <c r="E110" s="2"/>
      <c r="F110" s="3"/>
      <c r="G110" s="3"/>
      <c r="H110" s="4"/>
      <c r="I110" s="4"/>
      <c r="J110" s="4"/>
      <c r="K110" s="4" t="s">
        <v>927</v>
      </c>
      <c r="L110" s="4"/>
      <c r="M110" s="4" t="s">
        <v>928</v>
      </c>
      <c r="N110" s="4" t="s">
        <v>929</v>
      </c>
      <c r="O110" s="4" t="s">
        <v>505</v>
      </c>
      <c r="P110" s="84" t="str">
        <f>AN110</f>
        <v>Ver17</v>
      </c>
      <c r="Q110" s="4" t="s">
        <v>506</v>
      </c>
      <c r="R110" s="4"/>
      <c r="S110" s="4"/>
      <c r="T110" s="4"/>
      <c r="U110" s="4"/>
      <c r="V110" s="4"/>
      <c r="W110" s="4"/>
      <c r="X110" s="4"/>
      <c r="Y110" s="4" t="s">
        <v>507</v>
      </c>
      <c r="Z110" s="4"/>
      <c r="AA110" s="4" t="s">
        <v>179</v>
      </c>
      <c r="AB110" s="4"/>
      <c r="AC110" s="4" t="s">
        <v>52</v>
      </c>
      <c r="AD110" s="4"/>
      <c r="AE110" s="4" t="s">
        <v>148</v>
      </c>
      <c r="AF110" s="4" t="s">
        <v>927</v>
      </c>
      <c r="AG110" s="4" t="s">
        <v>69</v>
      </c>
      <c r="AH110" s="4" t="s">
        <v>930</v>
      </c>
      <c r="AI110" s="4" t="s">
        <v>931</v>
      </c>
      <c r="AJ110" s="3"/>
      <c r="AK110" s="3"/>
      <c r="AL110" s="3" t="s">
        <v>152</v>
      </c>
      <c r="AM110" s="3"/>
      <c r="AN110" s="3" t="s">
        <v>913</v>
      </c>
      <c r="AO110" s="3" t="s">
        <v>932</v>
      </c>
      <c r="AP110" s="3" t="s">
        <v>933</v>
      </c>
      <c r="AQ110" s="4"/>
      <c r="AR110" s="4"/>
      <c r="AS110" s="9"/>
      <c r="AT110" s="4" t="s">
        <v>652</v>
      </c>
      <c r="AU110" s="9" t="s">
        <v>916</v>
      </c>
      <c r="AV110" s="4"/>
      <c r="AW110" s="4"/>
      <c r="AX110" s="4" t="s">
        <v>654</v>
      </c>
      <c r="AY110" s="4" t="s">
        <v>655</v>
      </c>
      <c r="AZ110" s="4" t="s">
        <v>656</v>
      </c>
      <c r="BA110" s="4" t="s">
        <v>138</v>
      </c>
      <c r="BB110" s="3" t="s">
        <v>505</v>
      </c>
      <c r="BC110" s="4" t="s">
        <v>917</v>
      </c>
      <c r="BD110" s="4"/>
      <c r="BE110" s="4" t="s">
        <v>652</v>
      </c>
      <c r="BF110" s="4" t="s">
        <v>658</v>
      </c>
      <c r="BG110" s="4" t="s">
        <v>658</v>
      </c>
      <c r="BH110" s="4"/>
      <c r="BI110" s="4"/>
    </row>
    <row r="111" spans="1:61" ht="55.35" customHeight="1" x14ac:dyDescent="0.25">
      <c r="A111" s="5" t="s">
        <v>3668</v>
      </c>
      <c r="B111" s="4" t="s">
        <v>934</v>
      </c>
      <c r="C111" s="4" t="s">
        <v>642</v>
      </c>
      <c r="D111" s="4"/>
      <c r="E111" s="2"/>
      <c r="F111" s="3"/>
      <c r="G111" s="3"/>
      <c r="H111" s="4"/>
      <c r="I111" s="4"/>
      <c r="J111" s="4"/>
      <c r="K111" s="4" t="s">
        <v>935</v>
      </c>
      <c r="L111" s="4"/>
      <c r="M111" s="4" t="s">
        <v>936</v>
      </c>
      <c r="N111" s="4" t="s">
        <v>937</v>
      </c>
      <c r="O111" s="4" t="s">
        <v>505</v>
      </c>
      <c r="P111" s="84" t="str">
        <f>AN111</f>
        <v>Ver17</v>
      </c>
      <c r="Q111" s="4" t="s">
        <v>506</v>
      </c>
      <c r="R111" s="4"/>
      <c r="S111" s="4"/>
      <c r="T111" s="4"/>
      <c r="U111" s="4"/>
      <c r="V111" s="4"/>
      <c r="W111" s="4"/>
      <c r="X111" s="4"/>
      <c r="Y111" s="4" t="s">
        <v>507</v>
      </c>
      <c r="Z111" s="4"/>
      <c r="AA111" s="4" t="s">
        <v>179</v>
      </c>
      <c r="AB111" s="4"/>
      <c r="AC111" s="4" t="s">
        <v>52</v>
      </c>
      <c r="AD111" s="4"/>
      <c r="AE111" s="4" t="s">
        <v>148</v>
      </c>
      <c r="AF111" s="4" t="s">
        <v>935</v>
      </c>
      <c r="AG111" s="4" t="s">
        <v>69</v>
      </c>
      <c r="AH111" s="4" t="s">
        <v>938</v>
      </c>
      <c r="AI111" s="4" t="s">
        <v>939</v>
      </c>
      <c r="AJ111" s="3"/>
      <c r="AK111" s="3"/>
      <c r="AL111" s="3" t="s">
        <v>152</v>
      </c>
      <c r="AM111" s="3"/>
      <c r="AN111" s="3" t="s">
        <v>913</v>
      </c>
      <c r="AO111" s="3" t="s">
        <v>940</v>
      </c>
      <c r="AP111" s="3" t="s">
        <v>941</v>
      </c>
      <c r="AQ111" s="4"/>
      <c r="AR111" s="4"/>
      <c r="AS111" s="9"/>
      <c r="AT111" s="4" t="s">
        <v>652</v>
      </c>
      <c r="AU111" s="9" t="s">
        <v>916</v>
      </c>
      <c r="AV111" s="4"/>
      <c r="AW111" s="4"/>
      <c r="AX111" s="4" t="s">
        <v>654</v>
      </c>
      <c r="AY111" s="4" t="s">
        <v>655</v>
      </c>
      <c r="AZ111" s="4" t="s">
        <v>656</v>
      </c>
      <c r="BA111" s="4" t="s">
        <v>138</v>
      </c>
      <c r="BB111" s="3" t="s">
        <v>505</v>
      </c>
      <c r="BC111" s="4" t="s">
        <v>917</v>
      </c>
      <c r="BD111" s="4"/>
      <c r="BE111" s="4" t="s">
        <v>652</v>
      </c>
      <c r="BF111" s="4" t="s">
        <v>658</v>
      </c>
      <c r="BG111" s="4" t="s">
        <v>658</v>
      </c>
      <c r="BH111" s="4"/>
      <c r="BI111" s="4"/>
    </row>
    <row r="112" spans="1:61" ht="55.35" customHeight="1" x14ac:dyDescent="0.25">
      <c r="A112" s="5" t="s">
        <v>3668</v>
      </c>
      <c r="B112" s="4" t="s">
        <v>942</v>
      </c>
      <c r="C112" s="4" t="s">
        <v>642</v>
      </c>
      <c r="D112" s="4"/>
      <c r="E112" s="2"/>
      <c r="F112" s="3"/>
      <c r="G112" s="3"/>
      <c r="H112" s="4"/>
      <c r="I112" s="4"/>
      <c r="J112" s="4"/>
      <c r="K112" s="4" t="s">
        <v>669</v>
      </c>
      <c r="L112" s="4"/>
      <c r="M112" s="4" t="s">
        <v>943</v>
      </c>
      <c r="N112" s="4" t="s">
        <v>944</v>
      </c>
      <c r="O112" s="4" t="s">
        <v>203</v>
      </c>
      <c r="P112" s="84" t="str">
        <f>AN112</f>
        <v>Val1</v>
      </c>
      <c r="Q112" s="4" t="s">
        <v>205</v>
      </c>
      <c r="R112" s="4"/>
      <c r="S112" s="4"/>
      <c r="T112" s="4"/>
      <c r="U112" s="4"/>
      <c r="V112" s="4"/>
      <c r="W112" s="4"/>
      <c r="X112" s="4"/>
      <c r="Y112" s="4" t="s">
        <v>945</v>
      </c>
      <c r="Z112" s="4"/>
      <c r="AA112" s="4" t="s">
        <v>179</v>
      </c>
      <c r="AB112" s="4"/>
      <c r="AC112" s="4" t="s">
        <v>51</v>
      </c>
      <c r="AD112" s="4"/>
      <c r="AE112" s="4" t="s">
        <v>190</v>
      </c>
      <c r="AF112" s="4" t="s">
        <v>946</v>
      </c>
      <c r="AG112" s="4" t="s">
        <v>69</v>
      </c>
      <c r="AH112" s="4" t="s">
        <v>947</v>
      </c>
      <c r="AI112" s="4" t="s">
        <v>948</v>
      </c>
      <c r="AJ112" s="3"/>
      <c r="AK112" s="3"/>
      <c r="AL112" s="3" t="s">
        <v>152</v>
      </c>
      <c r="AM112" s="3"/>
      <c r="AN112" s="3" t="s">
        <v>949</v>
      </c>
      <c r="AO112" s="3" t="s">
        <v>950</v>
      </c>
      <c r="AP112" s="3" t="s">
        <v>951</v>
      </c>
      <c r="AQ112" s="4"/>
      <c r="AR112" s="4"/>
      <c r="AS112" s="4"/>
      <c r="AT112" s="4" t="s">
        <v>652</v>
      </c>
      <c r="AU112" s="4"/>
      <c r="AV112" s="4"/>
      <c r="AW112" s="4" t="s">
        <v>784</v>
      </c>
      <c r="AX112" s="4"/>
      <c r="AY112" s="4"/>
      <c r="AZ112" s="4"/>
      <c r="BA112" s="4"/>
      <c r="BB112" s="3" t="s">
        <v>844</v>
      </c>
      <c r="BC112" s="4"/>
      <c r="BD112" s="4" t="s">
        <v>952</v>
      </c>
      <c r="BE112" s="4" t="s">
        <v>138</v>
      </c>
      <c r="BF112" s="4"/>
      <c r="BG112" s="4"/>
      <c r="BH112" s="4"/>
      <c r="BI112" s="4"/>
    </row>
    <row r="113" spans="1:61" ht="55.35" customHeight="1" x14ac:dyDescent="0.25">
      <c r="A113" s="5" t="s">
        <v>3668</v>
      </c>
      <c r="B113" s="4" t="s">
        <v>953</v>
      </c>
      <c r="C113" s="4" t="s">
        <v>642</v>
      </c>
      <c r="D113" s="4"/>
      <c r="E113" s="2"/>
      <c r="F113" s="3"/>
      <c r="G113" s="3"/>
      <c r="H113" s="4"/>
      <c r="I113" s="4"/>
      <c r="J113" s="4"/>
      <c r="K113" s="4" t="s">
        <v>669</v>
      </c>
      <c r="L113" s="4"/>
      <c r="M113" s="4" t="s">
        <v>954</v>
      </c>
      <c r="N113" s="4" t="s">
        <v>955</v>
      </c>
      <c r="O113" s="4" t="s">
        <v>203</v>
      </c>
      <c r="P113" s="84" t="s">
        <v>949</v>
      </c>
      <c r="Q113" s="4" t="s">
        <v>956</v>
      </c>
      <c r="R113" s="4"/>
      <c r="S113" s="4"/>
      <c r="T113" s="4"/>
      <c r="U113" s="4"/>
      <c r="V113" s="4"/>
      <c r="W113" s="4"/>
      <c r="X113" s="4"/>
      <c r="Y113" s="4" t="s">
        <v>945</v>
      </c>
      <c r="Z113" s="4"/>
      <c r="AA113" s="4" t="s">
        <v>549</v>
      </c>
      <c r="AB113" s="4"/>
      <c r="AC113" s="4" t="s">
        <v>241</v>
      </c>
      <c r="AD113" s="4"/>
      <c r="AE113" s="4" t="s">
        <v>957</v>
      </c>
      <c r="AF113" s="4" t="s">
        <v>958</v>
      </c>
      <c r="AG113" s="4" t="s">
        <v>69</v>
      </c>
      <c r="AH113" s="4" t="s">
        <v>959</v>
      </c>
      <c r="AI113" s="4" t="s">
        <v>960</v>
      </c>
      <c r="AJ113" s="3"/>
      <c r="AK113" s="3"/>
      <c r="AL113" s="3" t="s">
        <v>152</v>
      </c>
      <c r="AM113" s="3"/>
      <c r="AN113" s="3" t="s">
        <v>961</v>
      </c>
      <c r="AO113" s="3" t="s">
        <v>962</v>
      </c>
      <c r="AP113" s="3" t="s">
        <v>963</v>
      </c>
      <c r="AQ113" s="4"/>
      <c r="AR113" s="4"/>
      <c r="AS113" s="4"/>
      <c r="AT113" s="4" t="s">
        <v>652</v>
      </c>
      <c r="AU113" s="4"/>
      <c r="AV113" s="4"/>
      <c r="AW113" s="4" t="s">
        <v>964</v>
      </c>
      <c r="AX113" s="4" t="s">
        <v>654</v>
      </c>
      <c r="AY113" s="4" t="s">
        <v>965</v>
      </c>
      <c r="AZ113" s="4" t="s">
        <v>656</v>
      </c>
      <c r="BA113" s="4"/>
      <c r="BB113" s="3" t="s">
        <v>844</v>
      </c>
      <c r="BC113" s="4"/>
      <c r="BD113" s="4"/>
      <c r="BE113" s="4" t="s">
        <v>652</v>
      </c>
      <c r="BF113" s="4" t="s">
        <v>652</v>
      </c>
      <c r="BG113" s="4" t="s">
        <v>138</v>
      </c>
      <c r="BH113" s="4"/>
      <c r="BI113" s="4"/>
    </row>
    <row r="114" spans="1:61" ht="55.35" customHeight="1" x14ac:dyDescent="0.25">
      <c r="A114" s="5" t="s">
        <v>3668</v>
      </c>
      <c r="B114" s="4" t="s">
        <v>966</v>
      </c>
      <c r="C114" s="4" t="s">
        <v>642</v>
      </c>
      <c r="D114" s="4"/>
      <c r="E114" s="2"/>
      <c r="F114" s="3"/>
      <c r="G114" s="3"/>
      <c r="H114" s="4"/>
      <c r="I114" s="4"/>
      <c r="J114" s="4"/>
      <c r="K114" s="4" t="s">
        <v>669</v>
      </c>
      <c r="L114" s="4"/>
      <c r="M114" s="4" t="s">
        <v>967</v>
      </c>
      <c r="N114" s="4" t="s">
        <v>968</v>
      </c>
      <c r="O114" s="4" t="s">
        <v>142</v>
      </c>
      <c r="P114" s="84" t="str">
        <f>AN114</f>
        <v>Val1</v>
      </c>
      <c r="Q114" s="4" t="s">
        <v>144</v>
      </c>
      <c r="R114" s="4"/>
      <c r="S114" s="4"/>
      <c r="T114" s="4"/>
      <c r="U114" s="4"/>
      <c r="V114" s="4"/>
      <c r="W114" s="4"/>
      <c r="X114" s="4"/>
      <c r="Y114" s="4" t="s">
        <v>146</v>
      </c>
      <c r="Z114" s="4"/>
      <c r="AA114" s="4" t="s">
        <v>549</v>
      </c>
      <c r="AB114" s="4"/>
      <c r="AC114" s="4" t="s">
        <v>241</v>
      </c>
      <c r="AD114" s="4"/>
      <c r="AE114" s="4" t="s">
        <v>957</v>
      </c>
      <c r="AF114" s="4" t="s">
        <v>969</v>
      </c>
      <c r="AG114" s="4" t="s">
        <v>69</v>
      </c>
      <c r="AH114" s="4" t="s">
        <v>970</v>
      </c>
      <c r="AI114" s="4" t="s">
        <v>971</v>
      </c>
      <c r="AJ114" s="3"/>
      <c r="AK114" s="3"/>
      <c r="AL114" s="3" t="s">
        <v>152</v>
      </c>
      <c r="AM114" s="3"/>
      <c r="AN114" s="3" t="s">
        <v>949</v>
      </c>
      <c r="AO114" s="3" t="s">
        <v>972</v>
      </c>
      <c r="AP114" s="3" t="s">
        <v>973</v>
      </c>
      <c r="AQ114" s="4"/>
      <c r="AR114" s="4"/>
      <c r="AS114" s="4"/>
      <c r="AT114" s="4" t="s">
        <v>652</v>
      </c>
      <c r="AU114" s="4"/>
      <c r="AV114" s="4"/>
      <c r="AW114" s="4"/>
      <c r="AX114" s="4" t="s">
        <v>664</v>
      </c>
      <c r="AY114" s="4" t="s">
        <v>655</v>
      </c>
      <c r="AZ114" s="4" t="s">
        <v>656</v>
      </c>
      <c r="BA114" s="4"/>
      <c r="BB114" s="4" t="s">
        <v>804</v>
      </c>
      <c r="BC114" s="4"/>
      <c r="BD114" s="4"/>
      <c r="BE114" s="4"/>
      <c r="BF114" s="4" t="s">
        <v>658</v>
      </c>
      <c r="BG114" s="4" t="s">
        <v>658</v>
      </c>
      <c r="BH114" s="4"/>
      <c r="BI114" s="4"/>
    </row>
    <row r="115" spans="1:61" ht="55.35" customHeight="1" x14ac:dyDescent="0.25">
      <c r="A115" s="5" t="s">
        <v>3667</v>
      </c>
      <c r="B115" s="7" t="s">
        <v>974</v>
      </c>
      <c r="C115" s="7" t="s">
        <v>642</v>
      </c>
      <c r="D115" s="7"/>
      <c r="E115" s="16" t="s">
        <v>137</v>
      </c>
      <c r="F115" s="50">
        <v>44853</v>
      </c>
      <c r="G115" s="8"/>
      <c r="H115" s="7"/>
      <c r="I115" s="7" t="s">
        <v>138</v>
      </c>
      <c r="J115" s="7" t="s">
        <v>975</v>
      </c>
      <c r="K115" s="7" t="s">
        <v>976</v>
      </c>
      <c r="L115" s="7"/>
      <c r="M115" s="7" t="s">
        <v>977</v>
      </c>
      <c r="N115" s="7" t="s">
        <v>978</v>
      </c>
      <c r="O115" s="7" t="s">
        <v>203</v>
      </c>
      <c r="P115" s="85" t="s">
        <v>616</v>
      </c>
      <c r="Q115" s="7" t="s">
        <v>979</v>
      </c>
      <c r="R115" s="7"/>
      <c r="S115" s="7"/>
      <c r="T115" s="7"/>
      <c r="U115" s="7"/>
      <c r="V115" s="7"/>
      <c r="W115" s="7"/>
      <c r="X115" s="7"/>
      <c r="Y115" s="7" t="s">
        <v>945</v>
      </c>
      <c r="Z115" s="7"/>
      <c r="AA115" s="7" t="s">
        <v>472</v>
      </c>
      <c r="AB115" s="7"/>
      <c r="AC115" s="7" t="s">
        <v>52</v>
      </c>
      <c r="AD115" s="7"/>
      <c r="AE115" s="7" t="s">
        <v>801</v>
      </c>
      <c r="AF115" s="7" t="s">
        <v>976</v>
      </c>
      <c r="AG115" s="7" t="s">
        <v>69</v>
      </c>
      <c r="AH115" s="7" t="s">
        <v>980</v>
      </c>
      <c r="AI115" s="7"/>
      <c r="AJ115" s="8"/>
      <c r="AK115" s="8"/>
      <c r="AL115" s="8" t="s">
        <v>981</v>
      </c>
      <c r="AM115" s="8"/>
      <c r="AN115" s="8"/>
      <c r="AO115" s="8"/>
      <c r="AP115" s="8" t="s">
        <v>982</v>
      </c>
      <c r="AQ115" s="7"/>
      <c r="AR115" s="7"/>
      <c r="AS115" s="7"/>
      <c r="AT115" s="7" t="s">
        <v>983</v>
      </c>
      <c r="AU115" s="7"/>
      <c r="AV115" s="7"/>
      <c r="AW115" s="7"/>
      <c r="AX115" s="7"/>
      <c r="AY115" s="7" t="s">
        <v>655</v>
      </c>
      <c r="AZ115" s="7" t="s">
        <v>656</v>
      </c>
      <c r="BA115" s="58"/>
      <c r="BB115" s="58"/>
      <c r="BC115" s="7"/>
      <c r="BD115" s="7"/>
      <c r="BE115" s="7"/>
      <c r="BF115" s="7"/>
      <c r="BG115" s="7"/>
      <c r="BH115" s="4"/>
      <c r="BI115" s="4"/>
    </row>
    <row r="116" spans="1:61" ht="66.75" customHeight="1" x14ac:dyDescent="0.25">
      <c r="A116" s="5" t="s">
        <v>3667</v>
      </c>
      <c r="B116" s="7" t="s">
        <v>984</v>
      </c>
      <c r="C116" s="7" t="s">
        <v>642</v>
      </c>
      <c r="D116" s="7"/>
      <c r="E116" s="16" t="s">
        <v>137</v>
      </c>
      <c r="F116" s="8"/>
      <c r="G116" s="8"/>
      <c r="H116" s="7"/>
      <c r="I116" s="7" t="s">
        <v>138</v>
      </c>
      <c r="J116" s="7" t="s">
        <v>985</v>
      </c>
      <c r="K116" s="7"/>
      <c r="L116" s="7"/>
      <c r="M116" s="7" t="s">
        <v>986</v>
      </c>
      <c r="N116" s="7" t="s">
        <v>987</v>
      </c>
      <c r="O116" s="7" t="s">
        <v>505</v>
      </c>
      <c r="P116" s="85" t="s">
        <v>616</v>
      </c>
      <c r="Q116" s="7" t="s">
        <v>506</v>
      </c>
      <c r="R116" s="7"/>
      <c r="S116" s="7"/>
      <c r="T116" s="7"/>
      <c r="U116" s="7"/>
      <c r="V116" s="7"/>
      <c r="W116" s="7"/>
      <c r="X116" s="7"/>
      <c r="Y116" s="7" t="s">
        <v>455</v>
      </c>
      <c r="Z116" s="7"/>
      <c r="AA116" s="7" t="s">
        <v>52</v>
      </c>
      <c r="AB116" s="7"/>
      <c r="AC116" s="7" t="s">
        <v>53</v>
      </c>
      <c r="AD116" s="7"/>
      <c r="AE116" s="7"/>
      <c r="AF116" s="7"/>
      <c r="AG116" s="7"/>
      <c r="AH116" s="7"/>
      <c r="AI116" s="7"/>
      <c r="AJ116" s="8"/>
      <c r="AK116" s="8"/>
      <c r="AL116" s="8"/>
      <c r="AM116" s="8"/>
      <c r="AN116" s="8"/>
      <c r="AO116" s="8"/>
      <c r="AP116" s="8"/>
      <c r="AQ116" s="7"/>
      <c r="AR116" s="7"/>
      <c r="AS116" s="7"/>
      <c r="AT116" s="7" t="s">
        <v>652</v>
      </c>
      <c r="AU116" s="7"/>
      <c r="AV116" s="7"/>
      <c r="AW116" s="7"/>
      <c r="AX116" s="7"/>
      <c r="AY116" s="7" t="s">
        <v>655</v>
      </c>
      <c r="AZ116" s="7" t="s">
        <v>656</v>
      </c>
      <c r="BA116" s="7"/>
      <c r="BB116" s="7" t="s">
        <v>505</v>
      </c>
      <c r="BC116" s="7"/>
      <c r="BD116" s="7"/>
      <c r="BE116" s="7" t="s">
        <v>652</v>
      </c>
      <c r="BF116" s="7" t="s">
        <v>658</v>
      </c>
      <c r="BG116" s="7" t="s">
        <v>658</v>
      </c>
      <c r="BH116" s="4"/>
      <c r="BI116" s="4"/>
    </row>
    <row r="117" spans="1:61" ht="55.35" customHeight="1" x14ac:dyDescent="0.25">
      <c r="A117" s="5" t="s">
        <v>3667</v>
      </c>
      <c r="B117" s="7" t="s">
        <v>988</v>
      </c>
      <c r="C117" s="7" t="s">
        <v>642</v>
      </c>
      <c r="D117" s="7"/>
      <c r="E117" s="16" t="s">
        <v>137</v>
      </c>
      <c r="F117" s="8"/>
      <c r="G117" s="8"/>
      <c r="H117" s="7"/>
      <c r="I117" s="7" t="s">
        <v>138</v>
      </c>
      <c r="J117" s="7" t="s">
        <v>985</v>
      </c>
      <c r="K117" s="7"/>
      <c r="L117" s="7"/>
      <c r="M117" s="7" t="s">
        <v>989</v>
      </c>
      <c r="N117" s="7" t="s">
        <v>987</v>
      </c>
      <c r="O117" s="7" t="s">
        <v>505</v>
      </c>
      <c r="P117" s="85" t="s">
        <v>616</v>
      </c>
      <c r="Q117" s="7" t="s">
        <v>506</v>
      </c>
      <c r="R117" s="7"/>
      <c r="S117" s="7"/>
      <c r="T117" s="7"/>
      <c r="U117" s="7"/>
      <c r="V117" s="7"/>
      <c r="W117" s="7"/>
      <c r="X117" s="7"/>
      <c r="Y117" s="7" t="s">
        <v>455</v>
      </c>
      <c r="Z117" s="7"/>
      <c r="AA117" s="7" t="s">
        <v>52</v>
      </c>
      <c r="AB117" s="7"/>
      <c r="AC117" s="7" t="s">
        <v>53</v>
      </c>
      <c r="AD117" s="7"/>
      <c r="AE117" s="7"/>
      <c r="AF117" s="7"/>
      <c r="AG117" s="7"/>
      <c r="AH117" s="7"/>
      <c r="AI117" s="7"/>
      <c r="AJ117" s="8"/>
      <c r="AK117" s="8"/>
      <c r="AL117" s="8"/>
      <c r="AM117" s="8"/>
      <c r="AN117" s="8"/>
      <c r="AO117" s="8"/>
      <c r="AP117" s="8"/>
      <c r="AQ117" s="7"/>
      <c r="AR117" s="7"/>
      <c r="AS117" s="7"/>
      <c r="AT117" s="7" t="s">
        <v>652</v>
      </c>
      <c r="AU117" s="7"/>
      <c r="AV117" s="7"/>
      <c r="AW117" s="7"/>
      <c r="AX117" s="7"/>
      <c r="AY117" s="7" t="s">
        <v>655</v>
      </c>
      <c r="AZ117" s="7" t="s">
        <v>656</v>
      </c>
      <c r="BA117" s="7"/>
      <c r="BB117" s="7" t="s">
        <v>505</v>
      </c>
      <c r="BC117" s="7"/>
      <c r="BD117" s="7"/>
      <c r="BE117" s="7" t="s">
        <v>652</v>
      </c>
      <c r="BF117" s="7" t="s">
        <v>658</v>
      </c>
      <c r="BG117" s="7" t="s">
        <v>658</v>
      </c>
      <c r="BH117" s="4"/>
      <c r="BI117" s="4"/>
    </row>
    <row r="118" spans="1:61" ht="55.35" customHeight="1" x14ac:dyDescent="0.25">
      <c r="A118" s="5" t="s">
        <v>3667</v>
      </c>
      <c r="B118" s="7" t="s">
        <v>990</v>
      </c>
      <c r="C118" s="7" t="s">
        <v>642</v>
      </c>
      <c r="D118" s="7"/>
      <c r="E118" s="16" t="s">
        <v>137</v>
      </c>
      <c r="F118" s="8"/>
      <c r="G118" s="8"/>
      <c r="H118" s="7"/>
      <c r="I118" s="7" t="s">
        <v>138</v>
      </c>
      <c r="J118" s="7" t="s">
        <v>985</v>
      </c>
      <c r="K118" s="7"/>
      <c r="L118" s="7"/>
      <c r="M118" s="7" t="s">
        <v>991</v>
      </c>
      <c r="N118" s="7" t="s">
        <v>987</v>
      </c>
      <c r="O118" s="7" t="s">
        <v>505</v>
      </c>
      <c r="P118" s="85" t="s">
        <v>616</v>
      </c>
      <c r="Q118" s="7" t="s">
        <v>506</v>
      </c>
      <c r="R118" s="7"/>
      <c r="S118" s="7"/>
      <c r="T118" s="7"/>
      <c r="U118" s="7"/>
      <c r="V118" s="7"/>
      <c r="W118" s="7"/>
      <c r="X118" s="7"/>
      <c r="Y118" s="7" t="s">
        <v>455</v>
      </c>
      <c r="Z118" s="7"/>
      <c r="AA118" s="7" t="s">
        <v>52</v>
      </c>
      <c r="AB118" s="7"/>
      <c r="AC118" s="7" t="s">
        <v>53</v>
      </c>
      <c r="AD118" s="7"/>
      <c r="AE118" s="7"/>
      <c r="AF118" s="7"/>
      <c r="AG118" s="7"/>
      <c r="AH118" s="7"/>
      <c r="AI118" s="7"/>
      <c r="AJ118" s="8"/>
      <c r="AK118" s="8"/>
      <c r="AL118" s="8"/>
      <c r="AM118" s="8"/>
      <c r="AN118" s="8"/>
      <c r="AO118" s="8"/>
      <c r="AP118" s="8"/>
      <c r="AQ118" s="7"/>
      <c r="AR118" s="7"/>
      <c r="AS118" s="7"/>
      <c r="AT118" s="7" t="s">
        <v>652</v>
      </c>
      <c r="AU118" s="7"/>
      <c r="AV118" s="7"/>
      <c r="AW118" s="7"/>
      <c r="AX118" s="7"/>
      <c r="AY118" s="7" t="s">
        <v>655</v>
      </c>
      <c r="AZ118" s="7" t="s">
        <v>656</v>
      </c>
      <c r="BA118" s="7"/>
      <c r="BB118" s="7" t="s">
        <v>505</v>
      </c>
      <c r="BC118" s="7"/>
      <c r="BD118" s="7"/>
      <c r="BE118" s="7" t="s">
        <v>652</v>
      </c>
      <c r="BF118" s="7" t="s">
        <v>658</v>
      </c>
      <c r="BG118" s="7" t="s">
        <v>658</v>
      </c>
      <c r="BH118" s="4"/>
      <c r="BI118" s="4"/>
    </row>
    <row r="119" spans="1:61" ht="55.35" customHeight="1" x14ac:dyDescent="0.25">
      <c r="A119" s="5" t="s">
        <v>3668</v>
      </c>
      <c r="B119" s="4" t="s">
        <v>992</v>
      </c>
      <c r="C119" s="4" t="s">
        <v>642</v>
      </c>
      <c r="D119" s="4"/>
      <c r="E119" s="2"/>
      <c r="F119" s="3"/>
      <c r="G119" s="3"/>
      <c r="H119" s="4"/>
      <c r="I119" s="4"/>
      <c r="J119" s="4"/>
      <c r="K119" s="4" t="s">
        <v>669</v>
      </c>
      <c r="L119" s="4"/>
      <c r="M119" s="4" t="s">
        <v>993</v>
      </c>
      <c r="N119" s="4" t="s">
        <v>994</v>
      </c>
      <c r="O119" s="3" t="s">
        <v>238</v>
      </c>
      <c r="P119" s="84" t="s">
        <v>231</v>
      </c>
      <c r="Q119" s="4" t="s">
        <v>144</v>
      </c>
      <c r="R119" s="4"/>
      <c r="S119" s="4"/>
      <c r="T119" s="4"/>
      <c r="U119" s="4"/>
      <c r="V119" s="4"/>
      <c r="W119" s="4"/>
      <c r="X119" s="4"/>
      <c r="Y119" s="4" t="s">
        <v>579</v>
      </c>
      <c r="Z119" s="4"/>
      <c r="AA119" s="4" t="s">
        <v>65</v>
      </c>
      <c r="AB119" s="4"/>
      <c r="AC119" s="4" t="s">
        <v>995</v>
      </c>
      <c r="AD119" s="4"/>
      <c r="AE119" s="4" t="s">
        <v>242</v>
      </c>
      <c r="AF119" s="4" t="s">
        <v>996</v>
      </c>
      <c r="AG119" s="4" t="s">
        <v>69</v>
      </c>
      <c r="AH119" s="4" t="s">
        <v>996</v>
      </c>
      <c r="AI119" s="4"/>
      <c r="AJ119" s="3"/>
      <c r="AK119" s="3"/>
      <c r="AL119" s="3" t="s">
        <v>166</v>
      </c>
      <c r="AM119" s="3" t="s">
        <v>997</v>
      </c>
      <c r="AN119" s="3" t="s">
        <v>252</v>
      </c>
      <c r="AO119" s="3" t="s">
        <v>998</v>
      </c>
      <c r="AP119" s="3" t="s">
        <v>999</v>
      </c>
      <c r="AQ119" s="4"/>
      <c r="AR119" s="4"/>
      <c r="AS119" s="4"/>
      <c r="AT119" s="4" t="s">
        <v>652</v>
      </c>
      <c r="AU119" s="4"/>
      <c r="AV119" s="4"/>
      <c r="AW119" s="4" t="s">
        <v>349</v>
      </c>
      <c r="AX119" s="4" t="s">
        <v>654</v>
      </c>
      <c r="AY119" s="3" t="s">
        <v>655</v>
      </c>
      <c r="AZ119" s="3" t="s">
        <v>656</v>
      </c>
      <c r="BA119" s="4"/>
      <c r="BB119" s="3" t="s">
        <v>657</v>
      </c>
      <c r="BC119" s="4"/>
      <c r="BD119" s="4"/>
      <c r="BE119" s="4" t="s">
        <v>652</v>
      </c>
      <c r="BF119" s="4" t="s">
        <v>658</v>
      </c>
      <c r="BG119" s="4" t="s">
        <v>658</v>
      </c>
      <c r="BH119" s="4"/>
      <c r="BI119" s="4"/>
    </row>
    <row r="120" spans="1:61" ht="55.35" customHeight="1" x14ac:dyDescent="0.25">
      <c r="A120" s="5" t="s">
        <v>3668</v>
      </c>
      <c r="B120" s="4" t="s">
        <v>1000</v>
      </c>
      <c r="C120" s="4" t="s">
        <v>642</v>
      </c>
      <c r="D120" s="4"/>
      <c r="E120" s="2"/>
      <c r="F120" s="3"/>
      <c r="G120" s="3"/>
      <c r="H120" s="4"/>
      <c r="I120" s="4"/>
      <c r="J120" s="4"/>
      <c r="K120" s="4" t="s">
        <v>669</v>
      </c>
      <c r="L120" s="4"/>
      <c r="M120" s="4" t="s">
        <v>1001</v>
      </c>
      <c r="N120" s="4" t="s">
        <v>1002</v>
      </c>
      <c r="O120" s="4" t="s">
        <v>238</v>
      </c>
      <c r="P120" s="84" t="s">
        <v>231</v>
      </c>
      <c r="Q120" s="4" t="s">
        <v>144</v>
      </c>
      <c r="R120" s="4"/>
      <c r="S120" s="4"/>
      <c r="T120" s="4"/>
      <c r="U120" s="4"/>
      <c r="V120" s="4"/>
      <c r="W120" s="4"/>
      <c r="X120" s="4"/>
      <c r="Y120" s="4" t="s">
        <v>240</v>
      </c>
      <c r="Z120" s="4"/>
      <c r="AA120" s="4" t="s">
        <v>65</v>
      </c>
      <c r="AB120" s="4"/>
      <c r="AC120" s="4" t="s">
        <v>995</v>
      </c>
      <c r="AD120" s="4"/>
      <c r="AE120" s="4" t="s">
        <v>242</v>
      </c>
      <c r="AF120" s="4" t="s">
        <v>1003</v>
      </c>
      <c r="AG120" s="4" t="s">
        <v>69</v>
      </c>
      <c r="AH120" s="4" t="s">
        <v>1004</v>
      </c>
      <c r="AI120" s="4"/>
      <c r="AJ120" s="3"/>
      <c r="AK120" s="3"/>
      <c r="AL120" s="3" t="s">
        <v>166</v>
      </c>
      <c r="AM120" s="3" t="s">
        <v>1005</v>
      </c>
      <c r="AN120" s="3" t="s">
        <v>231</v>
      </c>
      <c r="AO120" s="3" t="s">
        <v>998</v>
      </c>
      <c r="AP120" s="3" t="s">
        <v>304</v>
      </c>
      <c r="AQ120" s="4"/>
      <c r="AR120" s="4"/>
      <c r="AS120" s="4"/>
      <c r="AT120" s="4" t="s">
        <v>652</v>
      </c>
      <c r="AU120" s="4"/>
      <c r="AV120" s="4"/>
      <c r="AW120" s="4" t="s">
        <v>1006</v>
      </c>
      <c r="AX120" s="4" t="s">
        <v>664</v>
      </c>
      <c r="AY120" s="3" t="s">
        <v>655</v>
      </c>
      <c r="AZ120" s="4" t="s">
        <v>785</v>
      </c>
      <c r="BA120" s="4"/>
      <c r="BB120" s="3" t="s">
        <v>657</v>
      </c>
      <c r="BC120" s="4"/>
      <c r="BD120" s="4"/>
      <c r="BE120" s="4" t="s">
        <v>652</v>
      </c>
      <c r="BF120" s="4" t="s">
        <v>658</v>
      </c>
      <c r="BG120" s="4" t="s">
        <v>658</v>
      </c>
      <c r="BH120" s="4"/>
      <c r="BI120" s="4"/>
    </row>
    <row r="121" spans="1:61" ht="55.35" customHeight="1" x14ac:dyDescent="0.25">
      <c r="A121" s="5" t="s">
        <v>3668</v>
      </c>
      <c r="B121" s="4" t="s">
        <v>1007</v>
      </c>
      <c r="C121" s="4" t="s">
        <v>642</v>
      </c>
      <c r="D121" s="4"/>
      <c r="E121" s="2"/>
      <c r="F121" s="3"/>
      <c r="G121" s="3"/>
      <c r="H121" s="4"/>
      <c r="I121" s="4"/>
      <c r="J121" s="4"/>
      <c r="K121" s="4" t="s">
        <v>669</v>
      </c>
      <c r="L121" s="4"/>
      <c r="M121" s="4" t="s">
        <v>1008</v>
      </c>
      <c r="N121" s="4" t="s">
        <v>1009</v>
      </c>
      <c r="O121" s="3" t="s">
        <v>238</v>
      </c>
      <c r="P121" s="84" t="s">
        <v>217</v>
      </c>
      <c r="Q121" s="4" t="s">
        <v>144</v>
      </c>
      <c r="R121" s="4"/>
      <c r="S121" s="4"/>
      <c r="T121" s="4"/>
      <c r="U121" s="4"/>
      <c r="V121" s="4"/>
      <c r="W121" s="4"/>
      <c r="X121" s="4"/>
      <c r="Y121" s="4" t="s">
        <v>240</v>
      </c>
      <c r="Z121" s="4"/>
      <c r="AA121" s="4" t="s">
        <v>52</v>
      </c>
      <c r="AB121" s="4"/>
      <c r="AC121" s="4" t="s">
        <v>53</v>
      </c>
      <c r="AD121" s="4"/>
      <c r="AE121" s="4" t="s">
        <v>242</v>
      </c>
      <c r="AF121" s="4" t="s">
        <v>1010</v>
      </c>
      <c r="AG121" s="4" t="s">
        <v>69</v>
      </c>
      <c r="AH121" s="4" t="s">
        <v>1011</v>
      </c>
      <c r="AI121" s="4"/>
      <c r="AJ121" s="42"/>
      <c r="AK121" s="42"/>
      <c r="AL121" s="3" t="s">
        <v>152</v>
      </c>
      <c r="AM121" s="3" t="s">
        <v>1012</v>
      </c>
      <c r="AN121" s="3" t="s">
        <v>217</v>
      </c>
      <c r="AO121" s="3" t="s">
        <v>1013</v>
      </c>
      <c r="AP121" s="3" t="s">
        <v>1014</v>
      </c>
      <c r="AQ121" s="4"/>
      <c r="AR121" s="4"/>
      <c r="AS121" s="4"/>
      <c r="AT121" s="4" t="s">
        <v>652</v>
      </c>
      <c r="AU121" s="4"/>
      <c r="AV121" s="4"/>
      <c r="AW121" s="4" t="s">
        <v>653</v>
      </c>
      <c r="AX121" s="4" t="s">
        <v>664</v>
      </c>
      <c r="AY121" s="3" t="s">
        <v>655</v>
      </c>
      <c r="AZ121" s="4" t="s">
        <v>656</v>
      </c>
      <c r="BA121" s="4"/>
      <c r="BB121" s="3" t="s">
        <v>657</v>
      </c>
      <c r="BC121" s="4"/>
      <c r="BD121" s="4"/>
      <c r="BE121" s="4" t="s">
        <v>1015</v>
      </c>
      <c r="BF121" s="4" t="s">
        <v>658</v>
      </c>
      <c r="BG121" s="4" t="s">
        <v>1016</v>
      </c>
      <c r="BH121" s="4"/>
      <c r="BI121" s="4"/>
    </row>
    <row r="122" spans="1:61" ht="55.35" customHeight="1" x14ac:dyDescent="0.25">
      <c r="A122" s="5" t="s">
        <v>3667</v>
      </c>
      <c r="B122" s="7" t="s">
        <v>1017</v>
      </c>
      <c r="C122" s="7" t="s">
        <v>642</v>
      </c>
      <c r="D122" s="7"/>
      <c r="E122" s="16" t="s">
        <v>137</v>
      </c>
      <c r="F122" s="8"/>
      <c r="G122" s="8"/>
      <c r="H122" s="7"/>
      <c r="I122" s="7" t="s">
        <v>138</v>
      </c>
      <c r="J122" s="7" t="s">
        <v>1018</v>
      </c>
      <c r="K122" s="7"/>
      <c r="L122" s="7"/>
      <c r="M122" s="7" t="s">
        <v>1019</v>
      </c>
      <c r="N122" s="7"/>
      <c r="O122" s="8" t="s">
        <v>454</v>
      </c>
      <c r="P122" s="85" t="s">
        <v>616</v>
      </c>
      <c r="Q122" s="7"/>
      <c r="R122" s="7"/>
      <c r="S122" s="7"/>
      <c r="T122" s="7"/>
      <c r="U122" s="7"/>
      <c r="V122" s="7"/>
      <c r="W122" s="7"/>
      <c r="X122" s="7"/>
      <c r="Y122" s="7" t="s">
        <v>253</v>
      </c>
      <c r="Z122" s="7"/>
      <c r="AA122" s="7" t="s">
        <v>549</v>
      </c>
      <c r="AB122" s="7"/>
      <c r="AC122" s="7" t="s">
        <v>472</v>
      </c>
      <c r="AD122" s="7"/>
      <c r="AE122" s="7"/>
      <c r="AF122" s="8"/>
      <c r="AG122" s="8"/>
      <c r="AH122" s="8"/>
      <c r="AI122" s="8"/>
      <c r="AJ122" s="3"/>
      <c r="AK122" s="3"/>
      <c r="AL122" s="3"/>
      <c r="AM122" s="3"/>
      <c r="AN122" s="3"/>
      <c r="AO122" s="3"/>
      <c r="AP122" s="3"/>
      <c r="AQ122" s="7"/>
      <c r="AR122" s="7"/>
      <c r="AS122" s="7"/>
      <c r="AT122" s="7" t="s">
        <v>1020</v>
      </c>
      <c r="AU122" s="7"/>
      <c r="AV122" s="8" t="s">
        <v>1021</v>
      </c>
      <c r="AW122" s="7" t="s">
        <v>653</v>
      </c>
      <c r="AX122" s="7"/>
      <c r="AY122" s="8" t="s">
        <v>965</v>
      </c>
      <c r="AZ122" s="8" t="s">
        <v>785</v>
      </c>
      <c r="BA122" s="8" t="s">
        <v>138</v>
      </c>
      <c r="BB122" s="8" t="s">
        <v>1022</v>
      </c>
      <c r="BC122" s="8"/>
      <c r="BD122" s="7"/>
      <c r="BE122" s="7"/>
      <c r="BF122" s="7" t="s">
        <v>658</v>
      </c>
      <c r="BG122" s="7" t="s">
        <v>658</v>
      </c>
      <c r="BH122" s="4"/>
      <c r="BI122" s="4"/>
    </row>
    <row r="123" spans="1:61" ht="55.35" customHeight="1" x14ac:dyDescent="0.25">
      <c r="A123" s="5" t="s">
        <v>3667</v>
      </c>
      <c r="B123" s="7" t="s">
        <v>1023</v>
      </c>
      <c r="C123" s="7" t="s">
        <v>642</v>
      </c>
      <c r="D123" s="7"/>
      <c r="E123" s="16" t="s">
        <v>137</v>
      </c>
      <c r="F123" s="8"/>
      <c r="G123" s="8"/>
      <c r="H123" s="7"/>
      <c r="I123" s="7" t="s">
        <v>138</v>
      </c>
      <c r="J123" s="7" t="s">
        <v>985</v>
      </c>
      <c r="K123" s="7"/>
      <c r="L123" s="7"/>
      <c r="M123" s="7" t="s">
        <v>1024</v>
      </c>
      <c r="N123" s="7" t="s">
        <v>987</v>
      </c>
      <c r="O123" s="7" t="s">
        <v>505</v>
      </c>
      <c r="P123" s="85" t="s">
        <v>616</v>
      </c>
      <c r="Q123" s="7" t="s">
        <v>506</v>
      </c>
      <c r="R123" s="7"/>
      <c r="S123" s="7"/>
      <c r="T123" s="7"/>
      <c r="U123" s="7"/>
      <c r="V123" s="7"/>
      <c r="W123" s="7"/>
      <c r="X123" s="7"/>
      <c r="Y123" s="7" t="s">
        <v>1025</v>
      </c>
      <c r="Z123" s="7"/>
      <c r="AA123" s="7" t="s">
        <v>52</v>
      </c>
      <c r="AB123" s="7"/>
      <c r="AC123" s="7" t="s">
        <v>53</v>
      </c>
      <c r="AD123" s="7"/>
      <c r="AE123" s="7"/>
      <c r="AF123" s="7"/>
      <c r="AG123" s="7"/>
      <c r="AH123" s="7"/>
      <c r="AI123" s="7"/>
      <c r="AJ123" s="8"/>
      <c r="AK123" s="8"/>
      <c r="AL123" s="8"/>
      <c r="AM123" s="8"/>
      <c r="AN123" s="8"/>
      <c r="AO123" s="8"/>
      <c r="AP123" s="8"/>
      <c r="AQ123" s="7"/>
      <c r="AR123" s="7"/>
      <c r="AS123" s="7"/>
      <c r="AT123" s="7" t="s">
        <v>652</v>
      </c>
      <c r="AU123" s="7"/>
      <c r="AV123" s="7"/>
      <c r="AW123" s="7"/>
      <c r="AX123" s="7"/>
      <c r="AY123" s="7" t="s">
        <v>655</v>
      </c>
      <c r="AZ123" s="7" t="s">
        <v>656</v>
      </c>
      <c r="BA123" s="7"/>
      <c r="BB123" s="7" t="s">
        <v>505</v>
      </c>
      <c r="BC123" s="7"/>
      <c r="BD123" s="7"/>
      <c r="BE123" s="7" t="s">
        <v>652</v>
      </c>
      <c r="BF123" s="7" t="s">
        <v>658</v>
      </c>
      <c r="BG123" s="7" t="s">
        <v>658</v>
      </c>
      <c r="BH123" s="4"/>
      <c r="BI123" s="4"/>
    </row>
    <row r="124" spans="1:61" ht="55.35" customHeight="1" x14ac:dyDescent="0.25">
      <c r="A124" s="5" t="s">
        <v>3668</v>
      </c>
      <c r="B124" s="4" t="s">
        <v>1026</v>
      </c>
      <c r="C124" s="4" t="s">
        <v>642</v>
      </c>
      <c r="D124" s="6"/>
      <c r="E124" s="112" t="s">
        <v>137</v>
      </c>
      <c r="F124" s="3"/>
      <c r="G124" s="3" t="s">
        <v>138</v>
      </c>
      <c r="H124" s="4" t="s">
        <v>669</v>
      </c>
      <c r="I124" s="6"/>
      <c r="J124" s="6"/>
      <c r="K124" s="6" t="s">
        <v>669</v>
      </c>
      <c r="L124" s="6"/>
      <c r="M124" s="6" t="s">
        <v>1027</v>
      </c>
      <c r="N124" s="6" t="s">
        <v>1028</v>
      </c>
      <c r="O124" s="6" t="s">
        <v>470</v>
      </c>
      <c r="P124" s="99" t="s">
        <v>382</v>
      </c>
      <c r="Q124" s="6" t="s">
        <v>144</v>
      </c>
      <c r="R124" s="6"/>
      <c r="S124" s="6"/>
      <c r="T124" s="6"/>
      <c r="U124" s="6"/>
      <c r="V124" s="6"/>
      <c r="W124" s="4"/>
      <c r="X124" s="6"/>
      <c r="Y124" s="6" t="s">
        <v>379</v>
      </c>
      <c r="Z124" s="6"/>
      <c r="AA124" s="6" t="s">
        <v>62</v>
      </c>
      <c r="AB124" s="6"/>
      <c r="AC124" s="6" t="s">
        <v>63</v>
      </c>
      <c r="AD124" s="6"/>
      <c r="AE124" s="6" t="s">
        <v>148</v>
      </c>
      <c r="AF124" s="6" t="s">
        <v>1029</v>
      </c>
      <c r="AG124" s="6" t="s">
        <v>69</v>
      </c>
      <c r="AH124" s="6" t="s">
        <v>1030</v>
      </c>
      <c r="AI124" s="6"/>
      <c r="AJ124" s="3"/>
      <c r="AK124" s="3"/>
      <c r="AL124" s="3" t="s">
        <v>166</v>
      </c>
      <c r="AM124" s="3"/>
      <c r="AN124" s="3" t="s">
        <v>294</v>
      </c>
      <c r="AO124" s="3" t="s">
        <v>1031</v>
      </c>
      <c r="AP124" s="3" t="s">
        <v>900</v>
      </c>
      <c r="AQ124" s="6"/>
      <c r="AR124" s="6"/>
      <c r="AS124" s="6"/>
      <c r="AT124" s="6" t="s">
        <v>652</v>
      </c>
      <c r="AU124" s="6"/>
      <c r="AV124" s="6"/>
      <c r="AW124" s="6"/>
      <c r="AX124" s="6"/>
      <c r="AY124" s="6" t="s">
        <v>655</v>
      </c>
      <c r="AZ124" s="6" t="s">
        <v>656</v>
      </c>
      <c r="BA124" s="6"/>
      <c r="BB124" s="6" t="s">
        <v>1032</v>
      </c>
      <c r="BC124" s="10" t="s">
        <v>1033</v>
      </c>
      <c r="BD124" s="6"/>
      <c r="BE124" s="6"/>
      <c r="BF124" s="6"/>
      <c r="BG124" s="6"/>
      <c r="BH124" s="4"/>
      <c r="BI124" s="4"/>
    </row>
    <row r="125" spans="1:61" s="39" customFormat="1" ht="55.35" customHeight="1" x14ac:dyDescent="0.25">
      <c r="A125" s="5" t="s">
        <v>3668</v>
      </c>
      <c r="B125" s="4" t="s">
        <v>1034</v>
      </c>
      <c r="C125" s="4" t="s">
        <v>642</v>
      </c>
      <c r="D125" s="6"/>
      <c r="E125" s="112" t="s">
        <v>137</v>
      </c>
      <c r="F125" s="3"/>
      <c r="G125" s="3" t="s">
        <v>138</v>
      </c>
      <c r="H125" s="4" t="s">
        <v>669</v>
      </c>
      <c r="I125" s="6"/>
      <c r="J125" s="6"/>
      <c r="K125" s="6" t="s">
        <v>669</v>
      </c>
      <c r="L125" s="6"/>
      <c r="M125" s="6" t="s">
        <v>1035</v>
      </c>
      <c r="N125" s="6" t="s">
        <v>1036</v>
      </c>
      <c r="O125" s="6" t="s">
        <v>470</v>
      </c>
      <c r="P125" s="87" t="s">
        <v>1037</v>
      </c>
      <c r="Q125" s="6" t="s">
        <v>144</v>
      </c>
      <c r="R125" s="6"/>
      <c r="S125" s="6"/>
      <c r="T125" s="6"/>
      <c r="U125" s="6"/>
      <c r="V125" s="6"/>
      <c r="W125" s="4"/>
      <c r="X125" s="6"/>
      <c r="Y125" s="6" t="s">
        <v>471</v>
      </c>
      <c r="Z125" s="6"/>
      <c r="AA125" s="6" t="s">
        <v>663</v>
      </c>
      <c r="AB125" s="6"/>
      <c r="AC125" s="6" t="s">
        <v>241</v>
      </c>
      <c r="AD125" s="6"/>
      <c r="AE125" s="6" t="s">
        <v>275</v>
      </c>
      <c r="AF125" s="6" t="s">
        <v>1038</v>
      </c>
      <c r="AG125" s="6" t="s">
        <v>69</v>
      </c>
      <c r="AH125" s="6" t="s">
        <v>1039</v>
      </c>
      <c r="AI125" s="6" t="s">
        <v>1040</v>
      </c>
      <c r="AJ125" s="3"/>
      <c r="AK125" s="3"/>
      <c r="AL125" s="3" t="s">
        <v>152</v>
      </c>
      <c r="AM125" s="3"/>
      <c r="AN125" s="3" t="s">
        <v>1037</v>
      </c>
      <c r="AO125" s="3" t="s">
        <v>1041</v>
      </c>
      <c r="AP125" s="3" t="s">
        <v>1042</v>
      </c>
      <c r="AQ125" s="6"/>
      <c r="AR125" s="6"/>
      <c r="AS125" s="6"/>
      <c r="AT125" s="6" t="s">
        <v>652</v>
      </c>
      <c r="AU125" s="6"/>
      <c r="AV125" s="6"/>
      <c r="AW125" s="6"/>
      <c r="AX125" s="6"/>
      <c r="AY125" s="6" t="s">
        <v>655</v>
      </c>
      <c r="AZ125" s="6" t="s">
        <v>656</v>
      </c>
      <c r="BA125" s="6"/>
      <c r="BB125" s="6" t="s">
        <v>1032</v>
      </c>
      <c r="BC125" s="10" t="s">
        <v>1033</v>
      </c>
      <c r="BD125" s="6"/>
      <c r="BE125" s="6"/>
      <c r="BF125" s="6"/>
      <c r="BG125" s="6"/>
      <c r="BH125" s="4"/>
      <c r="BI125" s="4"/>
    </row>
    <row r="126" spans="1:61" s="39" customFormat="1" ht="55.35" customHeight="1" x14ac:dyDescent="0.25">
      <c r="A126" s="5" t="s">
        <v>3668</v>
      </c>
      <c r="B126" s="4" t="s">
        <v>1043</v>
      </c>
      <c r="C126" s="4" t="s">
        <v>642</v>
      </c>
      <c r="D126" s="4"/>
      <c r="E126" s="2" t="s">
        <v>137</v>
      </c>
      <c r="F126" s="3"/>
      <c r="G126" s="3" t="s">
        <v>138</v>
      </c>
      <c r="H126" s="4" t="s">
        <v>1044</v>
      </c>
      <c r="I126" s="4"/>
      <c r="J126" s="4"/>
      <c r="K126" s="4" t="s">
        <v>669</v>
      </c>
      <c r="L126" s="4"/>
      <c r="M126" s="4" t="s">
        <v>1045</v>
      </c>
      <c r="N126" s="4" t="s">
        <v>798</v>
      </c>
      <c r="O126" s="3" t="s">
        <v>216</v>
      </c>
      <c r="P126" s="87" t="s">
        <v>382</v>
      </c>
      <c r="Q126" s="4" t="s">
        <v>218</v>
      </c>
      <c r="R126" s="4"/>
      <c r="S126" s="4"/>
      <c r="T126" s="4"/>
      <c r="U126" s="4"/>
      <c r="V126" s="4"/>
      <c r="W126" s="4"/>
      <c r="X126" s="4"/>
      <c r="Y126" s="4" t="s">
        <v>800</v>
      </c>
      <c r="Z126" s="4"/>
      <c r="AA126" s="4" t="s">
        <v>56</v>
      </c>
      <c r="AB126" s="4"/>
      <c r="AC126" s="4" t="s">
        <v>58</v>
      </c>
      <c r="AD126" s="4"/>
      <c r="AE126" s="4" t="s">
        <v>163</v>
      </c>
      <c r="AF126" s="4" t="s">
        <v>1046</v>
      </c>
      <c r="AG126" s="4" t="s">
        <v>69</v>
      </c>
      <c r="AH126" s="4" t="s">
        <v>1047</v>
      </c>
      <c r="AI126" s="4"/>
      <c r="AJ126" s="3"/>
      <c r="AK126" s="3"/>
      <c r="AL126" s="3" t="s">
        <v>166</v>
      </c>
      <c r="AM126" s="3"/>
      <c r="AN126" s="3" t="s">
        <v>252</v>
      </c>
      <c r="AO126" s="3" t="s">
        <v>1048</v>
      </c>
      <c r="AP126" s="3" t="s">
        <v>1049</v>
      </c>
      <c r="AQ126" s="4"/>
      <c r="AR126" s="4"/>
      <c r="AS126" s="4"/>
      <c r="AT126" s="4" t="s">
        <v>652</v>
      </c>
      <c r="AU126" s="4"/>
      <c r="AV126" s="4"/>
      <c r="AW126" s="4" t="s">
        <v>1050</v>
      </c>
      <c r="AX126" s="4" t="s">
        <v>664</v>
      </c>
      <c r="AY126" s="3" t="s">
        <v>655</v>
      </c>
      <c r="AZ126" s="4" t="s">
        <v>656</v>
      </c>
      <c r="BA126" s="4" t="s">
        <v>806</v>
      </c>
      <c r="BB126" s="3" t="s">
        <v>216</v>
      </c>
      <c r="BC126" s="4"/>
      <c r="BD126" s="4"/>
      <c r="BE126" s="4"/>
      <c r="BF126" s="4" t="s">
        <v>1051</v>
      </c>
      <c r="BG126" s="4" t="s">
        <v>1051</v>
      </c>
      <c r="BH126" s="4"/>
      <c r="BI126" s="4"/>
    </row>
    <row r="127" spans="1:61" ht="55.35" customHeight="1" x14ac:dyDescent="0.25">
      <c r="A127" s="5" t="s">
        <v>3668</v>
      </c>
      <c r="B127" s="4" t="s">
        <v>1052</v>
      </c>
      <c r="C127" s="4" t="s">
        <v>642</v>
      </c>
      <c r="D127" s="6"/>
      <c r="E127" s="112" t="s">
        <v>137</v>
      </c>
      <c r="F127" s="3"/>
      <c r="G127" s="3" t="s">
        <v>138</v>
      </c>
      <c r="H127" s="4" t="s">
        <v>1053</v>
      </c>
      <c r="I127" s="6"/>
      <c r="J127" s="6"/>
      <c r="K127" s="6" t="s">
        <v>1054</v>
      </c>
      <c r="L127" s="6"/>
      <c r="M127" s="6" t="s">
        <v>1055</v>
      </c>
      <c r="N127" s="6" t="s">
        <v>1056</v>
      </c>
      <c r="O127" s="6" t="s">
        <v>1057</v>
      </c>
      <c r="P127" s="88" t="s">
        <v>217</v>
      </c>
      <c r="Q127" s="6" t="s">
        <v>956</v>
      </c>
      <c r="R127" s="6"/>
      <c r="S127" s="6"/>
      <c r="T127" s="6"/>
      <c r="U127" s="6"/>
      <c r="V127" s="6"/>
      <c r="W127" s="4"/>
      <c r="X127" s="6"/>
      <c r="Y127" s="6" t="s">
        <v>1058</v>
      </c>
      <c r="Z127" s="6"/>
      <c r="AA127" s="6" t="s">
        <v>472</v>
      </c>
      <c r="AB127" s="6"/>
      <c r="AC127" s="6" t="s">
        <v>51</v>
      </c>
      <c r="AD127" s="6"/>
      <c r="AE127" s="6" t="s">
        <v>801</v>
      </c>
      <c r="AF127" s="6" t="s">
        <v>1054</v>
      </c>
      <c r="AG127" s="6" t="s">
        <v>69</v>
      </c>
      <c r="AH127" s="6" t="s">
        <v>1059</v>
      </c>
      <c r="AI127" s="6"/>
      <c r="AJ127" s="3"/>
      <c r="AK127" s="3"/>
      <c r="AL127" s="3" t="s">
        <v>152</v>
      </c>
      <c r="AM127" s="3"/>
      <c r="AN127" s="3" t="s">
        <v>217</v>
      </c>
      <c r="AO127" s="3" t="s">
        <v>1060</v>
      </c>
      <c r="AP127" s="3" t="s">
        <v>325</v>
      </c>
      <c r="AQ127" s="6"/>
      <c r="AR127" s="6"/>
      <c r="AS127" s="6"/>
      <c r="AT127" s="6" t="s">
        <v>652</v>
      </c>
      <c r="AU127" s="6"/>
      <c r="AV127" s="6"/>
      <c r="AW127" s="6"/>
      <c r="AX127" s="6"/>
      <c r="AY127" s="6" t="s">
        <v>655</v>
      </c>
      <c r="AZ127" s="6"/>
      <c r="BA127" s="6"/>
      <c r="BB127" s="6"/>
      <c r="BC127" s="6" t="s">
        <v>1061</v>
      </c>
      <c r="BD127" s="6"/>
      <c r="BE127" s="6"/>
      <c r="BF127" s="6"/>
      <c r="BG127" s="6"/>
      <c r="BH127" s="4"/>
      <c r="BI127" s="4"/>
    </row>
    <row r="128" spans="1:61" ht="55.35" customHeight="1" x14ac:dyDescent="0.25">
      <c r="A128" s="5" t="s">
        <v>3668</v>
      </c>
      <c r="B128" s="4" t="s">
        <v>1062</v>
      </c>
      <c r="C128" s="4" t="s">
        <v>642</v>
      </c>
      <c r="D128" s="6"/>
      <c r="E128" s="112" t="s">
        <v>137</v>
      </c>
      <c r="F128" s="3"/>
      <c r="G128" s="3" t="s">
        <v>138</v>
      </c>
      <c r="H128" s="4" t="s">
        <v>1063</v>
      </c>
      <c r="I128" s="6"/>
      <c r="J128" s="6"/>
      <c r="K128" s="6" t="s">
        <v>1063</v>
      </c>
      <c r="L128" s="6"/>
      <c r="M128" s="6" t="s">
        <v>1064</v>
      </c>
      <c r="N128" s="6" t="s">
        <v>1065</v>
      </c>
      <c r="O128" s="6" t="s">
        <v>1066</v>
      </c>
      <c r="P128" s="84" t="str">
        <f>AN128</f>
        <v>Ver15</v>
      </c>
      <c r="Q128" s="6" t="s">
        <v>956</v>
      </c>
      <c r="R128" s="6"/>
      <c r="S128" s="6"/>
      <c r="T128" s="6"/>
      <c r="U128" s="6"/>
      <c r="V128" s="6"/>
      <c r="W128" s="4"/>
      <c r="X128" s="6"/>
      <c r="Y128" s="6" t="s">
        <v>162</v>
      </c>
      <c r="Z128" s="6"/>
      <c r="AA128" s="6" t="s">
        <v>472</v>
      </c>
      <c r="AB128" s="6"/>
      <c r="AC128" s="6" t="s">
        <v>54</v>
      </c>
      <c r="AD128" s="6"/>
      <c r="AE128" s="4" t="s">
        <v>148</v>
      </c>
      <c r="AF128" s="4" t="s">
        <v>1067</v>
      </c>
      <c r="AG128" s="4" t="s">
        <v>69</v>
      </c>
      <c r="AH128" s="4" t="s">
        <v>1068</v>
      </c>
      <c r="AI128" s="4" t="s">
        <v>1069</v>
      </c>
      <c r="AJ128" s="3"/>
      <c r="AK128" s="3"/>
      <c r="AL128" s="3" t="s">
        <v>152</v>
      </c>
      <c r="AM128" s="3"/>
      <c r="AN128" s="3" t="s">
        <v>143</v>
      </c>
      <c r="AO128" s="3" t="s">
        <v>1070</v>
      </c>
      <c r="AP128" s="3" t="s">
        <v>1071</v>
      </c>
      <c r="AQ128" s="6"/>
      <c r="AR128" s="6"/>
      <c r="AS128" s="6"/>
      <c r="AT128" s="6" t="s">
        <v>652</v>
      </c>
      <c r="AU128" s="6"/>
      <c r="AV128" s="6"/>
      <c r="AW128" s="6"/>
      <c r="AX128" s="6"/>
      <c r="AY128" s="6" t="s">
        <v>965</v>
      </c>
      <c r="AZ128" s="6" t="s">
        <v>656</v>
      </c>
      <c r="BA128" s="6"/>
      <c r="BB128" s="6" t="s">
        <v>1066</v>
      </c>
      <c r="BC128" s="6"/>
      <c r="BD128" s="6"/>
      <c r="BE128" s="6" t="s">
        <v>652</v>
      </c>
      <c r="BF128" s="6" t="s">
        <v>652</v>
      </c>
      <c r="BG128" s="6" t="s">
        <v>138</v>
      </c>
      <c r="BH128" s="4"/>
      <c r="BI128" s="4"/>
    </row>
    <row r="129" spans="1:61" ht="55.35" customHeight="1" x14ac:dyDescent="0.25">
      <c r="A129" s="5" t="s">
        <v>3668</v>
      </c>
      <c r="B129" s="4" t="s">
        <v>1072</v>
      </c>
      <c r="C129" s="4" t="s">
        <v>642</v>
      </c>
      <c r="D129" s="6"/>
      <c r="E129" s="112" t="s">
        <v>137</v>
      </c>
      <c r="F129" s="3"/>
      <c r="G129" s="3" t="s">
        <v>138</v>
      </c>
      <c r="H129" s="4" t="s">
        <v>1063</v>
      </c>
      <c r="I129" s="6"/>
      <c r="J129" s="6"/>
      <c r="K129" s="6" t="s">
        <v>1063</v>
      </c>
      <c r="L129" s="6"/>
      <c r="M129" s="6" t="s">
        <v>1073</v>
      </c>
      <c r="N129" s="6" t="s">
        <v>1074</v>
      </c>
      <c r="O129" s="6" t="s">
        <v>1066</v>
      </c>
      <c r="P129" s="84" t="str">
        <f>AN129</f>
        <v>Ver15</v>
      </c>
      <c r="Q129" s="6" t="s">
        <v>956</v>
      </c>
      <c r="R129" s="6"/>
      <c r="S129" s="6"/>
      <c r="T129" s="6"/>
      <c r="U129" s="6"/>
      <c r="V129" s="6"/>
      <c r="W129" s="4"/>
      <c r="X129" s="6"/>
      <c r="Y129" s="6" t="s">
        <v>162</v>
      </c>
      <c r="Z129" s="6"/>
      <c r="AA129" s="6" t="s">
        <v>472</v>
      </c>
      <c r="AB129" s="6"/>
      <c r="AC129" s="6" t="s">
        <v>52</v>
      </c>
      <c r="AD129" s="6"/>
      <c r="AE129" s="6" t="s">
        <v>957</v>
      </c>
      <c r="AF129" s="6" t="s">
        <v>1075</v>
      </c>
      <c r="AG129" s="6" t="s">
        <v>69</v>
      </c>
      <c r="AH129" s="6" t="s">
        <v>1076</v>
      </c>
      <c r="AI129" s="6"/>
      <c r="AJ129" s="3"/>
      <c r="AK129" s="3"/>
      <c r="AL129" s="3" t="s">
        <v>152</v>
      </c>
      <c r="AM129" s="3"/>
      <c r="AN129" s="3" t="s">
        <v>143</v>
      </c>
      <c r="AO129" s="3" t="s">
        <v>1077</v>
      </c>
      <c r="AP129" s="3" t="s">
        <v>1078</v>
      </c>
      <c r="AQ129" s="6"/>
      <c r="AR129" s="6"/>
      <c r="AS129" s="6"/>
      <c r="AT129" s="6" t="s">
        <v>652</v>
      </c>
      <c r="AU129" s="6"/>
      <c r="AV129" s="6"/>
      <c r="AW129" s="6"/>
      <c r="AX129" s="6"/>
      <c r="AY129" s="6" t="s">
        <v>965</v>
      </c>
      <c r="AZ129" s="6" t="s">
        <v>656</v>
      </c>
      <c r="BA129" s="6"/>
      <c r="BB129" s="6" t="s">
        <v>1066</v>
      </c>
      <c r="BC129" s="6"/>
      <c r="BD129" s="6"/>
      <c r="BE129" s="6" t="s">
        <v>652</v>
      </c>
      <c r="BF129" s="6" t="s">
        <v>652</v>
      </c>
      <c r="BG129" s="6" t="s">
        <v>138</v>
      </c>
      <c r="BH129" s="4"/>
      <c r="BI129" s="4"/>
    </row>
    <row r="130" spans="1:61" ht="55.35" customHeight="1" x14ac:dyDescent="0.25">
      <c r="A130" s="5" t="s">
        <v>3667</v>
      </c>
      <c r="B130" s="7" t="s">
        <v>1079</v>
      </c>
      <c r="C130" s="7" t="s">
        <v>642</v>
      </c>
      <c r="D130" s="11"/>
      <c r="E130" s="113" t="s">
        <v>137</v>
      </c>
      <c r="F130" s="8"/>
      <c r="G130" s="8" t="s">
        <v>138</v>
      </c>
      <c r="H130" s="7" t="s">
        <v>1063</v>
      </c>
      <c r="I130" s="11" t="s">
        <v>138</v>
      </c>
      <c r="J130" s="7" t="s">
        <v>1080</v>
      </c>
      <c r="K130" s="11" t="s">
        <v>1063</v>
      </c>
      <c r="L130" s="11"/>
      <c r="M130" s="11" t="s">
        <v>1081</v>
      </c>
      <c r="N130" s="11" t="s">
        <v>1074</v>
      </c>
      <c r="O130" s="11" t="s">
        <v>1066</v>
      </c>
      <c r="P130" s="85" t="s">
        <v>616</v>
      </c>
      <c r="Q130" s="11" t="s">
        <v>956</v>
      </c>
      <c r="R130" s="11"/>
      <c r="S130" s="11"/>
      <c r="T130" s="11"/>
      <c r="U130" s="11"/>
      <c r="V130" s="11"/>
      <c r="W130" s="7"/>
      <c r="X130" s="11"/>
      <c r="Y130" s="11" t="s">
        <v>162</v>
      </c>
      <c r="Z130" s="11"/>
      <c r="AA130" s="11" t="s">
        <v>472</v>
      </c>
      <c r="AB130" s="11"/>
      <c r="AC130" s="11" t="s">
        <v>51</v>
      </c>
      <c r="AD130" s="11"/>
      <c r="AE130" s="11"/>
      <c r="AF130" s="11"/>
      <c r="AG130" s="11"/>
      <c r="AH130" s="11"/>
      <c r="AI130" s="11"/>
      <c r="AJ130" s="8"/>
      <c r="AK130" s="8"/>
      <c r="AL130" s="8"/>
      <c r="AM130" s="8"/>
      <c r="AN130" s="8"/>
      <c r="AO130" s="8"/>
      <c r="AP130" s="8"/>
      <c r="AQ130" s="11"/>
      <c r="AR130" s="11"/>
      <c r="AS130" s="11"/>
      <c r="AT130" s="11" t="s">
        <v>652</v>
      </c>
      <c r="AU130" s="11"/>
      <c r="AV130" s="11"/>
      <c r="AW130" s="11"/>
      <c r="AX130" s="11"/>
      <c r="AY130" s="11" t="s">
        <v>965</v>
      </c>
      <c r="AZ130" s="11" t="s">
        <v>656</v>
      </c>
      <c r="BA130" s="11"/>
      <c r="BB130" s="11" t="s">
        <v>1066</v>
      </c>
      <c r="BC130" s="11"/>
      <c r="BD130" s="11"/>
      <c r="BE130" s="11" t="s">
        <v>652</v>
      </c>
      <c r="BF130" s="11" t="s">
        <v>652</v>
      </c>
      <c r="BG130" s="11" t="s">
        <v>138</v>
      </c>
      <c r="BH130" s="4"/>
      <c r="BI130" s="4"/>
    </row>
    <row r="131" spans="1:61" ht="55.35" customHeight="1" x14ac:dyDescent="0.25">
      <c r="A131" s="5" t="s">
        <v>3668</v>
      </c>
      <c r="B131" s="4" t="s">
        <v>1082</v>
      </c>
      <c r="C131" s="4" t="s">
        <v>642</v>
      </c>
      <c r="D131" s="6"/>
      <c r="E131" s="112" t="s">
        <v>137</v>
      </c>
      <c r="F131" s="3"/>
      <c r="G131" s="3" t="s">
        <v>138</v>
      </c>
      <c r="H131" s="4" t="s">
        <v>1063</v>
      </c>
      <c r="I131" s="6"/>
      <c r="J131" s="6"/>
      <c r="K131" s="6" t="s">
        <v>1063</v>
      </c>
      <c r="L131" s="6"/>
      <c r="M131" s="6" t="s">
        <v>1083</v>
      </c>
      <c r="N131" s="6" t="s">
        <v>1074</v>
      </c>
      <c r="O131" s="6" t="s">
        <v>1066</v>
      </c>
      <c r="P131" s="84" t="s">
        <v>272</v>
      </c>
      <c r="Q131" s="6" t="s">
        <v>956</v>
      </c>
      <c r="R131" s="6"/>
      <c r="S131" s="6"/>
      <c r="T131" s="6"/>
      <c r="U131" s="6"/>
      <c r="V131" s="6"/>
      <c r="W131" s="4"/>
      <c r="X131" s="6"/>
      <c r="Y131" s="6" t="s">
        <v>162</v>
      </c>
      <c r="Z131" s="6"/>
      <c r="AA131" s="6" t="s">
        <v>472</v>
      </c>
      <c r="AB131" s="6"/>
      <c r="AC131" s="6" t="s">
        <v>52</v>
      </c>
      <c r="AD131" s="6"/>
      <c r="AE131" s="6" t="s">
        <v>148</v>
      </c>
      <c r="AF131" s="6" t="s">
        <v>1084</v>
      </c>
      <c r="AG131" s="6" t="s">
        <v>69</v>
      </c>
      <c r="AH131" s="6" t="s">
        <v>1085</v>
      </c>
      <c r="AI131" s="6"/>
      <c r="AJ131" s="3"/>
      <c r="AK131" s="3"/>
      <c r="AL131" s="3" t="s">
        <v>166</v>
      </c>
      <c r="AM131" s="3"/>
      <c r="AN131" s="3" t="s">
        <v>168</v>
      </c>
      <c r="AO131" s="3" t="s">
        <v>1086</v>
      </c>
      <c r="AP131" s="3" t="s">
        <v>169</v>
      </c>
      <c r="AQ131" s="6"/>
      <c r="AR131" s="6"/>
      <c r="AS131" s="6"/>
      <c r="AT131" s="6" t="s">
        <v>652</v>
      </c>
      <c r="AU131" s="6"/>
      <c r="AV131" s="6"/>
      <c r="AW131" s="6"/>
      <c r="AX131" s="6"/>
      <c r="AY131" s="6" t="s">
        <v>965</v>
      </c>
      <c r="AZ131" s="6" t="s">
        <v>656</v>
      </c>
      <c r="BA131" s="6"/>
      <c r="BB131" s="6" t="s">
        <v>1066</v>
      </c>
      <c r="BC131" s="6"/>
      <c r="BD131" s="6"/>
      <c r="BE131" s="6" t="s">
        <v>652</v>
      </c>
      <c r="BF131" s="6" t="s">
        <v>652</v>
      </c>
      <c r="BG131" s="6" t="s">
        <v>138</v>
      </c>
      <c r="BH131" s="4"/>
      <c r="BI131" s="4"/>
    </row>
    <row r="132" spans="1:61" ht="55.35" customHeight="1" x14ac:dyDescent="0.25">
      <c r="A132" s="5" t="s">
        <v>3668</v>
      </c>
      <c r="B132" s="4" t="s">
        <v>1087</v>
      </c>
      <c r="C132" s="4" t="s">
        <v>642</v>
      </c>
      <c r="D132" s="6"/>
      <c r="E132" s="112" t="s">
        <v>137</v>
      </c>
      <c r="F132" s="3"/>
      <c r="G132" s="3" t="s">
        <v>138</v>
      </c>
      <c r="H132" s="4" t="s">
        <v>1088</v>
      </c>
      <c r="I132" s="6"/>
      <c r="J132" s="6"/>
      <c r="K132" s="6" t="s">
        <v>1089</v>
      </c>
      <c r="L132" s="6"/>
      <c r="M132" s="6" t="s">
        <v>1090</v>
      </c>
      <c r="N132" s="6" t="s">
        <v>1091</v>
      </c>
      <c r="O132" s="6" t="s">
        <v>774</v>
      </c>
      <c r="P132" s="84" t="str">
        <f>AN132</f>
        <v>Ver14</v>
      </c>
      <c r="Q132" s="6" t="s">
        <v>205</v>
      </c>
      <c r="R132" s="6"/>
      <c r="S132" s="6"/>
      <c r="T132" s="6"/>
      <c r="U132" s="6"/>
      <c r="V132" s="6"/>
      <c r="W132" s="4"/>
      <c r="X132" s="6"/>
      <c r="Y132" s="6" t="s">
        <v>889</v>
      </c>
      <c r="Z132" s="6"/>
      <c r="AA132" s="6" t="s">
        <v>241</v>
      </c>
      <c r="AB132" s="6"/>
      <c r="AC132" s="6" t="s">
        <v>51</v>
      </c>
      <c r="AD132" s="6"/>
      <c r="AE132" s="6" t="s">
        <v>801</v>
      </c>
      <c r="AF132" s="6" t="s">
        <v>1089</v>
      </c>
      <c r="AG132" s="6" t="s">
        <v>69</v>
      </c>
      <c r="AH132" s="6" t="s">
        <v>1092</v>
      </c>
      <c r="AI132" s="6"/>
      <c r="AJ132" s="3"/>
      <c r="AK132" s="3"/>
      <c r="AL132" s="3" t="s">
        <v>152</v>
      </c>
      <c r="AM132" s="3"/>
      <c r="AN132" s="3" t="s">
        <v>1093</v>
      </c>
      <c r="AO132" s="3" t="s">
        <v>1094</v>
      </c>
      <c r="AP132" s="3" t="s">
        <v>1095</v>
      </c>
      <c r="AQ132" s="6"/>
      <c r="AR132" s="6"/>
      <c r="AS132" s="6"/>
      <c r="AT132" s="6" t="s">
        <v>652</v>
      </c>
      <c r="AU132" s="6"/>
      <c r="AV132" s="6"/>
      <c r="AW132" s="6"/>
      <c r="AX132" s="6"/>
      <c r="AY132" s="6" t="s">
        <v>655</v>
      </c>
      <c r="AZ132" s="6" t="s">
        <v>656</v>
      </c>
      <c r="BA132" s="6"/>
      <c r="BB132" s="6"/>
      <c r="BC132" s="6"/>
      <c r="BD132" s="6"/>
      <c r="BE132" s="6"/>
      <c r="BF132" s="6"/>
      <c r="BG132" s="6"/>
      <c r="BH132" s="4"/>
      <c r="BI132" s="4"/>
    </row>
    <row r="133" spans="1:61" s="39" customFormat="1" ht="55.35" customHeight="1" x14ac:dyDescent="0.25">
      <c r="A133" s="5" t="s">
        <v>3668</v>
      </c>
      <c r="B133" s="4" t="s">
        <v>1096</v>
      </c>
      <c r="C133" s="4" t="s">
        <v>642</v>
      </c>
      <c r="D133" s="6"/>
      <c r="E133" s="112" t="s">
        <v>137</v>
      </c>
      <c r="F133" s="3"/>
      <c r="G133" s="3" t="s">
        <v>138</v>
      </c>
      <c r="H133" s="4" t="s">
        <v>1097</v>
      </c>
      <c r="I133" s="6"/>
      <c r="J133" s="6"/>
      <c r="K133" s="6" t="s">
        <v>669</v>
      </c>
      <c r="L133" s="6"/>
      <c r="M133" s="6" t="s">
        <v>1098</v>
      </c>
      <c r="N133" s="6"/>
      <c r="O133" s="6"/>
      <c r="P133" s="87" t="s">
        <v>382</v>
      </c>
      <c r="Q133" s="6" t="s">
        <v>205</v>
      </c>
      <c r="R133" s="6"/>
      <c r="S133" s="6"/>
      <c r="T133" s="6"/>
      <c r="U133" s="6"/>
      <c r="V133" s="6"/>
      <c r="W133" s="4"/>
      <c r="X133" s="6"/>
      <c r="Y133" s="6" t="s">
        <v>471</v>
      </c>
      <c r="Z133" s="6"/>
      <c r="AA133" s="6" t="s">
        <v>51</v>
      </c>
      <c r="AB133" s="6"/>
      <c r="AC133" s="6" t="s">
        <v>55</v>
      </c>
      <c r="AD133" s="6"/>
      <c r="AE133" s="6" t="s">
        <v>148</v>
      </c>
      <c r="AF133" s="81" t="s">
        <v>1099</v>
      </c>
      <c r="AG133" s="4" t="s">
        <v>69</v>
      </c>
      <c r="AH133" s="6" t="s">
        <v>1100</v>
      </c>
      <c r="AI133" s="6"/>
      <c r="AJ133" s="3"/>
      <c r="AK133" s="3"/>
      <c r="AL133" s="3" t="s">
        <v>166</v>
      </c>
      <c r="AM133" s="3"/>
      <c r="AN133" s="3" t="s">
        <v>294</v>
      </c>
      <c r="AO133" s="3" t="s">
        <v>1101</v>
      </c>
      <c r="AP133" s="3" t="s">
        <v>1102</v>
      </c>
      <c r="AQ133" s="6"/>
      <c r="AR133" s="6"/>
      <c r="AS133" s="6"/>
      <c r="AT133" s="6" t="s">
        <v>652</v>
      </c>
      <c r="AU133" s="6"/>
      <c r="AV133" s="6"/>
      <c r="AW133" s="6"/>
      <c r="AX133" s="6"/>
      <c r="AY133" s="6" t="s">
        <v>655</v>
      </c>
      <c r="AZ133" s="6" t="s">
        <v>656</v>
      </c>
      <c r="BA133" s="6"/>
      <c r="BB133" s="6"/>
      <c r="BC133" s="6"/>
      <c r="BD133" s="6"/>
      <c r="BE133" s="6"/>
      <c r="BF133" s="6"/>
      <c r="BG133" s="6"/>
      <c r="BH133" s="4"/>
      <c r="BI133" s="4"/>
    </row>
    <row r="134" spans="1:61" s="39" customFormat="1" ht="55.35" customHeight="1" x14ac:dyDescent="0.25">
      <c r="A134" s="5" t="s">
        <v>3668</v>
      </c>
      <c r="B134" s="4" t="s">
        <v>1103</v>
      </c>
      <c r="C134" s="4" t="s">
        <v>642</v>
      </c>
      <c r="D134" s="6"/>
      <c r="E134" s="112" t="s">
        <v>137</v>
      </c>
      <c r="F134" s="3"/>
      <c r="G134" s="3" t="s">
        <v>138</v>
      </c>
      <c r="H134" s="4" t="s">
        <v>1104</v>
      </c>
      <c r="I134" s="6"/>
      <c r="J134" s="6">
        <v>0</v>
      </c>
      <c r="K134" s="6" t="s">
        <v>669</v>
      </c>
      <c r="L134" s="6"/>
      <c r="M134" s="6" t="s">
        <v>1105</v>
      </c>
      <c r="N134" s="6"/>
      <c r="O134" s="6" t="s">
        <v>470</v>
      </c>
      <c r="P134" s="87" t="s">
        <v>382</v>
      </c>
      <c r="Q134" s="6" t="s">
        <v>144</v>
      </c>
      <c r="R134" s="6"/>
      <c r="S134" s="6"/>
      <c r="T134" s="6"/>
      <c r="U134" s="6"/>
      <c r="V134" s="6"/>
      <c r="W134" s="4"/>
      <c r="X134" s="6"/>
      <c r="Y134" s="6" t="s">
        <v>471</v>
      </c>
      <c r="Z134" s="6"/>
      <c r="AA134" s="6" t="s">
        <v>51</v>
      </c>
      <c r="AB134" s="6"/>
      <c r="AC134" s="6" t="s">
        <v>55</v>
      </c>
      <c r="AD134" s="6"/>
      <c r="AE134" s="6" t="s">
        <v>163</v>
      </c>
      <c r="AF134" s="80" t="s">
        <v>1106</v>
      </c>
      <c r="AG134" s="4" t="s">
        <v>69</v>
      </c>
      <c r="AH134" s="6" t="s">
        <v>1107</v>
      </c>
      <c r="AI134" s="6"/>
      <c r="AJ134" s="3"/>
      <c r="AK134" s="3"/>
      <c r="AL134" s="3" t="s">
        <v>166</v>
      </c>
      <c r="AM134" s="3"/>
      <c r="AN134" s="3" t="s">
        <v>1108</v>
      </c>
      <c r="AO134" s="3" t="s">
        <v>1109</v>
      </c>
      <c r="AP134" s="3" t="s">
        <v>1110</v>
      </c>
      <c r="AQ134" s="6"/>
      <c r="AR134" s="6"/>
      <c r="AS134" s="6"/>
      <c r="AT134" s="6" t="s">
        <v>652</v>
      </c>
      <c r="AU134" s="6"/>
      <c r="AV134" s="6"/>
      <c r="AW134" s="6"/>
      <c r="AX134" s="6"/>
      <c r="AY134" s="6" t="s">
        <v>655</v>
      </c>
      <c r="AZ134" s="6" t="s">
        <v>656</v>
      </c>
      <c r="BA134" s="6"/>
      <c r="BB134" s="6"/>
      <c r="BC134" s="6"/>
      <c r="BD134" s="6"/>
      <c r="BE134" s="6"/>
      <c r="BF134" s="6"/>
      <c r="BG134" s="6"/>
      <c r="BH134" s="4" t="s">
        <v>138</v>
      </c>
      <c r="BI134" s="4" t="s">
        <v>1111</v>
      </c>
    </row>
    <row r="135" spans="1:61" s="39" customFormat="1" ht="55.35" customHeight="1" x14ac:dyDescent="0.25">
      <c r="A135" s="5" t="s">
        <v>3668</v>
      </c>
      <c r="B135" s="4" t="s">
        <v>1112</v>
      </c>
      <c r="C135" s="4" t="s">
        <v>642</v>
      </c>
      <c r="D135" s="6"/>
      <c r="E135" s="112" t="s">
        <v>137</v>
      </c>
      <c r="F135" s="3"/>
      <c r="G135" s="3" t="s">
        <v>138</v>
      </c>
      <c r="H135" s="4" t="s">
        <v>1113</v>
      </c>
      <c r="I135" s="6"/>
      <c r="J135" s="6"/>
      <c r="K135" s="6" t="s">
        <v>1113</v>
      </c>
      <c r="L135" s="6"/>
      <c r="M135" s="6" t="s">
        <v>1114</v>
      </c>
      <c r="N135" s="6" t="s">
        <v>1115</v>
      </c>
      <c r="O135" s="6" t="s">
        <v>804</v>
      </c>
      <c r="P135" s="84" t="s">
        <v>272</v>
      </c>
      <c r="Q135" s="6" t="s">
        <v>144</v>
      </c>
      <c r="R135" s="6"/>
      <c r="S135" s="6"/>
      <c r="T135" s="6"/>
      <c r="U135" s="6"/>
      <c r="V135" s="6"/>
      <c r="W135" s="4"/>
      <c r="X135" s="6"/>
      <c r="Y135" s="6" t="s">
        <v>1116</v>
      </c>
      <c r="Z135" s="6"/>
      <c r="AA135" s="6" t="s">
        <v>56</v>
      </c>
      <c r="AB135" s="6"/>
      <c r="AC135" s="6" t="s">
        <v>57</v>
      </c>
      <c r="AD135" s="6"/>
      <c r="AE135" s="6" t="s">
        <v>801</v>
      </c>
      <c r="AF135" s="6" t="s">
        <v>1117</v>
      </c>
      <c r="AG135" s="6" t="s">
        <v>69</v>
      </c>
      <c r="AH135" s="6" t="s">
        <v>1118</v>
      </c>
      <c r="AI135" s="6"/>
      <c r="AJ135" s="3"/>
      <c r="AK135" s="3"/>
      <c r="AL135" s="3" t="s">
        <v>166</v>
      </c>
      <c r="AM135" s="3"/>
      <c r="AN135" s="3" t="s">
        <v>168</v>
      </c>
      <c r="AO135" s="3" t="s">
        <v>1119</v>
      </c>
      <c r="AP135" s="3" t="s">
        <v>169</v>
      </c>
      <c r="AQ135" s="6"/>
      <c r="AR135" s="6"/>
      <c r="AS135" s="6"/>
      <c r="AT135" s="6" t="s">
        <v>652</v>
      </c>
      <c r="AU135" s="6"/>
      <c r="AV135" s="6"/>
      <c r="AW135" s="6"/>
      <c r="AX135" s="6"/>
      <c r="AY135" s="6" t="s">
        <v>1120</v>
      </c>
      <c r="AZ135" s="6" t="s">
        <v>656</v>
      </c>
      <c r="BA135" s="6"/>
      <c r="BB135" s="6"/>
      <c r="BC135" s="6"/>
      <c r="BD135" s="6"/>
      <c r="BE135" s="6"/>
      <c r="BF135" s="6"/>
      <c r="BG135" s="6"/>
      <c r="BH135" s="4"/>
      <c r="BI135" s="4"/>
    </row>
    <row r="136" spans="1:61" ht="55.35" customHeight="1" x14ac:dyDescent="0.25">
      <c r="A136" s="5" t="s">
        <v>3668</v>
      </c>
      <c r="B136" s="4" t="s">
        <v>1121</v>
      </c>
      <c r="C136" s="4" t="s">
        <v>642</v>
      </c>
      <c r="D136" s="4"/>
      <c r="E136" s="2" t="s">
        <v>137</v>
      </c>
      <c r="F136" s="3"/>
      <c r="G136" s="3" t="s">
        <v>138</v>
      </c>
      <c r="H136" s="4"/>
      <c r="I136" s="4"/>
      <c r="J136" s="4"/>
      <c r="K136" s="4" t="s">
        <v>1122</v>
      </c>
      <c r="L136" s="4"/>
      <c r="M136" s="4" t="s">
        <v>1123</v>
      </c>
      <c r="N136" s="4" t="s">
        <v>1124</v>
      </c>
      <c r="O136" s="4" t="s">
        <v>1125</v>
      </c>
      <c r="P136" s="84" t="str">
        <f>AN136</f>
        <v>Ver10</v>
      </c>
      <c r="Q136" s="4" t="s">
        <v>1126</v>
      </c>
      <c r="R136" s="4"/>
      <c r="S136" s="4"/>
      <c r="T136" s="4"/>
      <c r="U136" s="4"/>
      <c r="V136" s="4"/>
      <c r="W136" s="4"/>
      <c r="X136" s="4"/>
      <c r="Y136" s="4" t="s">
        <v>567</v>
      </c>
      <c r="Z136" s="4"/>
      <c r="AA136" s="4" t="s">
        <v>663</v>
      </c>
      <c r="AB136" s="4"/>
      <c r="AC136" s="4" t="s">
        <v>51</v>
      </c>
      <c r="AD136" s="4"/>
      <c r="AE136" s="4" t="s">
        <v>849</v>
      </c>
      <c r="AF136" s="4" t="s">
        <v>1122</v>
      </c>
      <c r="AG136" s="4" t="s">
        <v>69</v>
      </c>
      <c r="AH136" s="4" t="s">
        <v>1127</v>
      </c>
      <c r="AI136" s="4" t="s">
        <v>1128</v>
      </c>
      <c r="AJ136" s="3"/>
      <c r="AK136" s="3"/>
      <c r="AL136" s="3" t="s">
        <v>152</v>
      </c>
      <c r="AM136" s="3"/>
      <c r="AN136" s="3" t="s">
        <v>1129</v>
      </c>
      <c r="AO136" s="3" t="s">
        <v>1130</v>
      </c>
      <c r="AP136" s="3" t="s">
        <v>1131</v>
      </c>
      <c r="AQ136" s="4"/>
      <c r="AR136" s="4"/>
      <c r="AS136" s="4"/>
      <c r="AT136" s="4" t="s">
        <v>652</v>
      </c>
      <c r="AU136" s="4"/>
      <c r="AV136" s="4"/>
      <c r="AW136" s="4"/>
      <c r="AX136" s="4"/>
      <c r="AY136" s="4" t="s">
        <v>655</v>
      </c>
      <c r="AZ136" s="4" t="s">
        <v>656</v>
      </c>
      <c r="BA136" s="4"/>
      <c r="BB136" s="4"/>
      <c r="BC136" s="4"/>
      <c r="BD136" s="4"/>
      <c r="BE136" s="4"/>
      <c r="BF136" s="4"/>
      <c r="BG136" s="4"/>
      <c r="BH136" s="4"/>
      <c r="BI136" s="4"/>
    </row>
    <row r="137" spans="1:61" ht="55.35" customHeight="1" x14ac:dyDescent="0.25">
      <c r="A137" s="5" t="s">
        <v>3667</v>
      </c>
      <c r="B137" s="7" t="s">
        <v>1132</v>
      </c>
      <c r="C137" s="7" t="s">
        <v>642</v>
      </c>
      <c r="D137" s="7"/>
      <c r="E137" s="16" t="s">
        <v>1133</v>
      </c>
      <c r="F137" s="8"/>
      <c r="G137" s="8" t="s">
        <v>138</v>
      </c>
      <c r="H137" s="7"/>
      <c r="I137" s="7" t="s">
        <v>138</v>
      </c>
      <c r="J137" s="7" t="s">
        <v>1134</v>
      </c>
      <c r="K137" s="59" t="s">
        <v>1135</v>
      </c>
      <c r="L137" s="59"/>
      <c r="M137" s="59" t="s">
        <v>1136</v>
      </c>
      <c r="N137" s="7" t="s">
        <v>1137</v>
      </c>
      <c r="O137" s="7" t="s">
        <v>488</v>
      </c>
      <c r="P137" s="85" t="s">
        <v>616</v>
      </c>
      <c r="Q137" s="7" t="s">
        <v>205</v>
      </c>
      <c r="R137" s="7"/>
      <c r="S137" s="7"/>
      <c r="T137" s="7"/>
      <c r="U137" s="7"/>
      <c r="V137" s="7"/>
      <c r="W137" s="7"/>
      <c r="X137" s="7"/>
      <c r="Y137" s="7"/>
      <c r="Z137" s="7"/>
      <c r="AA137" s="7"/>
      <c r="AB137" s="7"/>
      <c r="AC137" s="7"/>
      <c r="AD137" s="7"/>
      <c r="AE137" s="7"/>
      <c r="AF137" s="7"/>
      <c r="AG137" s="7"/>
      <c r="AH137" s="7"/>
      <c r="AI137" s="7"/>
      <c r="AJ137" s="8"/>
      <c r="AK137" s="8"/>
      <c r="AL137" s="8"/>
      <c r="AM137" s="8"/>
      <c r="AN137" s="8"/>
      <c r="AO137" s="8"/>
      <c r="AP137" s="8"/>
      <c r="AQ137" s="7"/>
      <c r="AR137" s="7"/>
      <c r="AS137" s="7"/>
      <c r="AT137" s="7" t="s">
        <v>652</v>
      </c>
      <c r="AU137" s="7"/>
      <c r="AV137" s="7"/>
      <c r="AW137" s="7"/>
      <c r="AX137" s="7"/>
      <c r="AY137" s="7" t="s">
        <v>655</v>
      </c>
      <c r="AZ137" s="7" t="s">
        <v>656</v>
      </c>
      <c r="BA137" s="7"/>
      <c r="BB137" s="7"/>
      <c r="BC137" s="7"/>
      <c r="BD137" s="7"/>
      <c r="BE137" s="7"/>
      <c r="BF137" s="7"/>
      <c r="BG137" s="7"/>
      <c r="BH137" s="4"/>
      <c r="BI137" s="4"/>
    </row>
    <row r="138" spans="1:61" ht="55.35" customHeight="1" x14ac:dyDescent="0.25">
      <c r="A138" s="5" t="s">
        <v>3667</v>
      </c>
      <c r="B138" s="7" t="s">
        <v>1138</v>
      </c>
      <c r="C138" s="7" t="s">
        <v>642</v>
      </c>
      <c r="D138" s="7"/>
      <c r="E138" s="16" t="s">
        <v>1133</v>
      </c>
      <c r="F138" s="8"/>
      <c r="G138" s="8" t="s">
        <v>138</v>
      </c>
      <c r="H138" s="7"/>
      <c r="I138" s="7" t="s">
        <v>138</v>
      </c>
      <c r="J138" s="7" t="s">
        <v>1139</v>
      </c>
      <c r="K138" s="59" t="s">
        <v>1135</v>
      </c>
      <c r="L138" s="59"/>
      <c r="M138" s="59" t="s">
        <v>1140</v>
      </c>
      <c r="N138" s="7" t="s">
        <v>1141</v>
      </c>
      <c r="O138" s="7" t="s">
        <v>488</v>
      </c>
      <c r="P138" s="85" t="s">
        <v>616</v>
      </c>
      <c r="Q138" s="7" t="s">
        <v>205</v>
      </c>
      <c r="R138" s="7"/>
      <c r="S138" s="7"/>
      <c r="T138" s="7"/>
      <c r="U138" s="7"/>
      <c r="V138" s="7"/>
      <c r="W138" s="7"/>
      <c r="X138" s="7"/>
      <c r="Y138" s="7"/>
      <c r="Z138" s="7"/>
      <c r="AA138" s="7"/>
      <c r="AB138" s="7"/>
      <c r="AC138" s="7"/>
      <c r="AD138" s="7"/>
      <c r="AE138" s="7"/>
      <c r="AF138" s="7"/>
      <c r="AG138" s="7"/>
      <c r="AH138" s="7"/>
      <c r="AI138" s="7"/>
      <c r="AJ138" s="8"/>
      <c r="AK138" s="8"/>
      <c r="AL138" s="8"/>
      <c r="AM138" s="8"/>
      <c r="AN138" s="8"/>
      <c r="AO138" s="8"/>
      <c r="AP138" s="8"/>
      <c r="AQ138" s="7"/>
      <c r="AR138" s="7"/>
      <c r="AS138" s="7"/>
      <c r="AT138" s="7" t="s">
        <v>652</v>
      </c>
      <c r="AU138" s="7"/>
      <c r="AV138" s="7"/>
      <c r="AW138" s="7"/>
      <c r="AX138" s="7"/>
      <c r="AY138" s="7" t="s">
        <v>655</v>
      </c>
      <c r="AZ138" s="7" t="s">
        <v>656</v>
      </c>
      <c r="BA138" s="7"/>
      <c r="BB138" s="7"/>
      <c r="BC138" s="7"/>
      <c r="BD138" s="7"/>
      <c r="BE138" s="7"/>
      <c r="BF138" s="7"/>
      <c r="BG138" s="7"/>
      <c r="BH138" s="4"/>
      <c r="BI138" s="4"/>
    </row>
    <row r="139" spans="1:61" ht="55.35" customHeight="1" x14ac:dyDescent="0.25">
      <c r="A139" s="5" t="s">
        <v>3668</v>
      </c>
      <c r="B139" s="4" t="s">
        <v>1142</v>
      </c>
      <c r="C139" s="4" t="s">
        <v>642</v>
      </c>
      <c r="D139" s="4"/>
      <c r="E139" s="2" t="s">
        <v>137</v>
      </c>
      <c r="F139" s="3"/>
      <c r="G139" s="3" t="s">
        <v>138</v>
      </c>
      <c r="H139" s="4" t="s">
        <v>1143</v>
      </c>
      <c r="I139" s="4"/>
      <c r="J139" s="4"/>
      <c r="K139" s="4" t="s">
        <v>1143</v>
      </c>
      <c r="L139" s="4"/>
      <c r="M139" s="4" t="s">
        <v>1144</v>
      </c>
      <c r="N139" s="4"/>
      <c r="O139" s="4" t="s">
        <v>1145</v>
      </c>
      <c r="P139" s="84" t="s">
        <v>160</v>
      </c>
      <c r="Q139" s="4" t="s">
        <v>205</v>
      </c>
      <c r="R139" s="4"/>
      <c r="S139" s="4"/>
      <c r="T139" s="4"/>
      <c r="U139" s="4"/>
      <c r="V139" s="4"/>
      <c r="W139" s="4"/>
      <c r="X139" s="4"/>
      <c r="Y139" s="4" t="s">
        <v>1146</v>
      </c>
      <c r="Z139" s="4"/>
      <c r="AA139" s="4" t="s">
        <v>51</v>
      </c>
      <c r="AB139" s="4"/>
      <c r="AC139" s="4" t="s">
        <v>54</v>
      </c>
      <c r="AD139" s="4"/>
      <c r="AE139" s="4" t="s">
        <v>148</v>
      </c>
      <c r="AF139" s="4" t="s">
        <v>1143</v>
      </c>
      <c r="AG139" s="4" t="s">
        <v>69</v>
      </c>
      <c r="AH139" s="4" t="s">
        <v>1147</v>
      </c>
      <c r="AI139" s="4" t="s">
        <v>1148</v>
      </c>
      <c r="AJ139" s="3"/>
      <c r="AK139" s="3"/>
      <c r="AL139" s="3" t="s">
        <v>166</v>
      </c>
      <c r="AM139" s="3"/>
      <c r="AN139" s="3" t="s">
        <v>812</v>
      </c>
      <c r="AO139" s="3" t="s">
        <v>1149</v>
      </c>
      <c r="AP139" s="3" t="s">
        <v>1150</v>
      </c>
      <c r="AQ139" s="4"/>
      <c r="AR139" s="4"/>
      <c r="AS139" s="4"/>
      <c r="AT139" s="4" t="s">
        <v>138</v>
      </c>
      <c r="AU139" s="4"/>
      <c r="AV139" s="4"/>
      <c r="AW139" s="4"/>
      <c r="AX139" s="4"/>
      <c r="AY139" s="4" t="s">
        <v>655</v>
      </c>
      <c r="AZ139" s="4" t="s">
        <v>656</v>
      </c>
      <c r="BA139" s="4" t="s">
        <v>138</v>
      </c>
      <c r="BB139" s="4" t="s">
        <v>1145</v>
      </c>
      <c r="BC139" s="4"/>
      <c r="BD139" s="4"/>
      <c r="BE139" s="4"/>
      <c r="BF139" s="4" t="s">
        <v>138</v>
      </c>
      <c r="BG139" s="4" t="s">
        <v>138</v>
      </c>
      <c r="BH139" s="4"/>
      <c r="BI139" s="4"/>
    </row>
    <row r="140" spans="1:61" ht="55.35" customHeight="1" x14ac:dyDescent="0.25">
      <c r="A140" s="5" t="s">
        <v>3668</v>
      </c>
      <c r="B140" s="4" t="s">
        <v>1151</v>
      </c>
      <c r="C140" s="4" t="s">
        <v>642</v>
      </c>
      <c r="D140" s="2"/>
      <c r="E140" s="2"/>
      <c r="F140" s="3"/>
      <c r="G140" s="3"/>
      <c r="H140" s="4"/>
      <c r="I140" s="4"/>
      <c r="J140" s="4"/>
      <c r="K140" s="4" t="s">
        <v>669</v>
      </c>
      <c r="L140" s="4"/>
      <c r="M140" s="4" t="s">
        <v>1152</v>
      </c>
      <c r="N140" s="4" t="s">
        <v>1153</v>
      </c>
      <c r="O140" s="3" t="s">
        <v>238</v>
      </c>
      <c r="P140" s="84" t="s">
        <v>272</v>
      </c>
      <c r="Q140" s="4" t="s">
        <v>144</v>
      </c>
      <c r="R140" s="4"/>
      <c r="S140" s="4"/>
      <c r="T140" s="4"/>
      <c r="U140" s="4"/>
      <c r="V140" s="4"/>
      <c r="W140" s="4"/>
      <c r="X140" s="4"/>
      <c r="Y140" s="4" t="s">
        <v>579</v>
      </c>
      <c r="Z140" s="4"/>
      <c r="AA140" s="4" t="s">
        <v>241</v>
      </c>
      <c r="AB140" s="4"/>
      <c r="AC140" s="4" t="s">
        <v>52</v>
      </c>
      <c r="AD140" s="4"/>
      <c r="AE140" s="4" t="s">
        <v>242</v>
      </c>
      <c r="AF140" s="3" t="s">
        <v>1154</v>
      </c>
      <c r="AG140" s="3" t="s">
        <v>69</v>
      </c>
      <c r="AH140" s="3" t="s">
        <v>1155</v>
      </c>
      <c r="AI140" s="3"/>
      <c r="AJ140" s="3" t="s">
        <v>652</v>
      </c>
      <c r="AK140" s="3"/>
      <c r="AL140" s="3" t="s">
        <v>166</v>
      </c>
      <c r="AM140" s="3" t="s">
        <v>1156</v>
      </c>
      <c r="AN140" s="3" t="s">
        <v>291</v>
      </c>
      <c r="AO140" s="3" t="s">
        <v>1157</v>
      </c>
      <c r="AP140" s="3" t="s">
        <v>1158</v>
      </c>
      <c r="AQ140" s="4"/>
      <c r="AR140" s="4"/>
      <c r="AS140" s="4"/>
      <c r="AT140" s="4" t="s">
        <v>652</v>
      </c>
      <c r="AU140" s="4"/>
      <c r="AV140" s="3"/>
      <c r="AW140" s="4" t="s">
        <v>784</v>
      </c>
      <c r="AX140" s="4" t="s">
        <v>664</v>
      </c>
      <c r="AY140" s="3" t="s">
        <v>655</v>
      </c>
      <c r="AZ140" s="3" t="s">
        <v>656</v>
      </c>
      <c r="BA140" s="3"/>
      <c r="BB140" s="3" t="s">
        <v>657</v>
      </c>
      <c r="BC140" s="3"/>
      <c r="BD140" s="4" t="s">
        <v>1159</v>
      </c>
      <c r="BE140" s="4" t="s">
        <v>138</v>
      </c>
      <c r="BF140" s="4" t="s">
        <v>658</v>
      </c>
      <c r="BG140" s="4" t="s">
        <v>658</v>
      </c>
      <c r="BH140" s="4"/>
      <c r="BI140" s="4"/>
    </row>
    <row r="141" spans="1:61" ht="55.35" customHeight="1" x14ac:dyDescent="0.25">
      <c r="A141" s="5" t="s">
        <v>3668</v>
      </c>
      <c r="B141" s="4" t="s">
        <v>1160</v>
      </c>
      <c r="C141" s="4" t="s">
        <v>642</v>
      </c>
      <c r="D141" s="2"/>
      <c r="E141" s="2"/>
      <c r="F141" s="3"/>
      <c r="G141" s="3"/>
      <c r="H141" s="4"/>
      <c r="I141" s="4"/>
      <c r="J141" s="4"/>
      <c r="K141" s="4" t="s">
        <v>669</v>
      </c>
      <c r="L141" s="4"/>
      <c r="M141" s="4" t="s">
        <v>1161</v>
      </c>
      <c r="N141" s="4" t="s">
        <v>1162</v>
      </c>
      <c r="O141" s="3" t="s">
        <v>238</v>
      </c>
      <c r="P141" s="84" t="s">
        <v>231</v>
      </c>
      <c r="Q141" s="4" t="s">
        <v>144</v>
      </c>
      <c r="R141" s="4"/>
      <c r="S141" s="4"/>
      <c r="T141" s="4"/>
      <c r="U141" s="4"/>
      <c r="V141" s="4"/>
      <c r="W141" s="4"/>
      <c r="X141" s="4"/>
      <c r="Y141" s="4" t="s">
        <v>240</v>
      </c>
      <c r="Z141" s="4"/>
      <c r="AA141" s="4" t="s">
        <v>52</v>
      </c>
      <c r="AB141" s="4"/>
      <c r="AC141" s="4" t="s">
        <v>53</v>
      </c>
      <c r="AD141" s="4"/>
      <c r="AE141" s="4" t="s">
        <v>242</v>
      </c>
      <c r="AF141" s="3" t="s">
        <v>1163</v>
      </c>
      <c r="AG141" s="3" t="s">
        <v>69</v>
      </c>
      <c r="AH141" s="3" t="s">
        <v>1164</v>
      </c>
      <c r="AI141" s="3"/>
      <c r="AJ141" s="3" t="s">
        <v>652</v>
      </c>
      <c r="AK141" s="3"/>
      <c r="AL141" s="3" t="s">
        <v>166</v>
      </c>
      <c r="AM141" s="3" t="s">
        <v>1165</v>
      </c>
      <c r="AN141" s="3" t="s">
        <v>231</v>
      </c>
      <c r="AO141" s="3" t="s">
        <v>1166</v>
      </c>
      <c r="AP141" s="3" t="s">
        <v>1167</v>
      </c>
      <c r="AQ141" s="4"/>
      <c r="AR141" s="4"/>
      <c r="AS141" s="4"/>
      <c r="AT141" s="4" t="s">
        <v>652</v>
      </c>
      <c r="AU141" s="4"/>
      <c r="AV141" s="3"/>
      <c r="AW141" s="4" t="s">
        <v>784</v>
      </c>
      <c r="AX141" s="4" t="s">
        <v>664</v>
      </c>
      <c r="AY141" s="3" t="s">
        <v>655</v>
      </c>
      <c r="AZ141" s="3" t="s">
        <v>656</v>
      </c>
      <c r="BA141" s="3"/>
      <c r="BB141" s="3" t="s">
        <v>657</v>
      </c>
      <c r="BC141" s="3"/>
      <c r="BD141" s="4" t="s">
        <v>1168</v>
      </c>
      <c r="BE141" s="4" t="s">
        <v>138</v>
      </c>
      <c r="BF141" s="4" t="s">
        <v>658</v>
      </c>
      <c r="BG141" s="4" t="s">
        <v>658</v>
      </c>
      <c r="BH141" s="4"/>
      <c r="BI141" s="4"/>
    </row>
    <row r="142" spans="1:61" ht="55.35" customHeight="1" x14ac:dyDescent="0.25">
      <c r="A142" s="5" t="s">
        <v>3668</v>
      </c>
      <c r="B142" s="4" t="s">
        <v>1169</v>
      </c>
      <c r="C142" s="4" t="s">
        <v>642</v>
      </c>
      <c r="D142" s="2"/>
      <c r="E142" s="2"/>
      <c r="F142" s="3"/>
      <c r="G142" s="3"/>
      <c r="H142" s="4"/>
      <c r="I142" s="4"/>
      <c r="J142" s="4"/>
      <c r="K142" s="4" t="s">
        <v>669</v>
      </c>
      <c r="L142" s="4"/>
      <c r="M142" s="4" t="s">
        <v>1170</v>
      </c>
      <c r="N142" s="4" t="s">
        <v>1171</v>
      </c>
      <c r="O142" s="3" t="s">
        <v>238</v>
      </c>
      <c r="P142" s="84" t="str">
        <f>AN142</f>
        <v>Ver16</v>
      </c>
      <c r="Q142" s="4" t="s">
        <v>144</v>
      </c>
      <c r="R142" s="4"/>
      <c r="S142" s="4"/>
      <c r="T142" s="4"/>
      <c r="U142" s="4"/>
      <c r="V142" s="4"/>
      <c r="W142" s="4"/>
      <c r="X142" s="4"/>
      <c r="Y142" s="4" t="s">
        <v>240</v>
      </c>
      <c r="Z142" s="4"/>
      <c r="AA142" s="4" t="s">
        <v>241</v>
      </c>
      <c r="AB142" s="4"/>
      <c r="AC142" s="4" t="s">
        <v>52</v>
      </c>
      <c r="AD142" s="4"/>
      <c r="AE142" s="4" t="s">
        <v>242</v>
      </c>
      <c r="AF142" s="3" t="s">
        <v>1172</v>
      </c>
      <c r="AG142" s="3" t="s">
        <v>69</v>
      </c>
      <c r="AH142" s="3" t="s">
        <v>1173</v>
      </c>
      <c r="AI142" s="3"/>
      <c r="AJ142" s="3" t="s">
        <v>652</v>
      </c>
      <c r="AK142" s="3"/>
      <c r="AL142" s="3" t="s">
        <v>152</v>
      </c>
      <c r="AM142" s="3" t="s">
        <v>1174</v>
      </c>
      <c r="AN142" s="3" t="s">
        <v>239</v>
      </c>
      <c r="AO142" s="3" t="s">
        <v>239</v>
      </c>
      <c r="AP142" s="3" t="s">
        <v>1175</v>
      </c>
      <c r="AQ142" s="4"/>
      <c r="AR142" s="4"/>
      <c r="AS142" s="4"/>
      <c r="AT142" s="4" t="s">
        <v>652</v>
      </c>
      <c r="AU142" s="4"/>
      <c r="AV142" s="3"/>
      <c r="AW142" s="4" t="s">
        <v>784</v>
      </c>
      <c r="AX142" s="4" t="s">
        <v>654</v>
      </c>
      <c r="AY142" s="3" t="s">
        <v>655</v>
      </c>
      <c r="AZ142" s="3" t="s">
        <v>656</v>
      </c>
      <c r="BA142" s="3"/>
      <c r="BB142" s="3" t="s">
        <v>657</v>
      </c>
      <c r="BC142" s="3"/>
      <c r="BD142" s="4" t="s">
        <v>1176</v>
      </c>
      <c r="BE142" s="4" t="s">
        <v>138</v>
      </c>
      <c r="BF142" s="4" t="s">
        <v>658</v>
      </c>
      <c r="BG142" s="4" t="s">
        <v>658</v>
      </c>
      <c r="BH142" s="4"/>
      <c r="BI142" s="4"/>
    </row>
    <row r="143" spans="1:61" ht="55.35" customHeight="1" x14ac:dyDescent="0.25">
      <c r="A143" s="5" t="s">
        <v>3668</v>
      </c>
      <c r="B143" s="4" t="s">
        <v>1177</v>
      </c>
      <c r="C143" s="4" t="s">
        <v>642</v>
      </c>
      <c r="D143" s="2"/>
      <c r="E143" s="2" t="s">
        <v>137</v>
      </c>
      <c r="F143" s="44">
        <v>44770</v>
      </c>
      <c r="G143" s="3" t="s">
        <v>138</v>
      </c>
      <c r="H143" s="4" t="s">
        <v>1178</v>
      </c>
      <c r="I143" s="4"/>
      <c r="J143" s="4"/>
      <c r="K143" s="4" t="s">
        <v>5</v>
      </c>
      <c r="L143" s="4"/>
      <c r="M143" s="4" t="s">
        <v>1179</v>
      </c>
      <c r="N143" s="4" t="s">
        <v>1180</v>
      </c>
      <c r="O143" s="4" t="s">
        <v>1181</v>
      </c>
      <c r="P143" s="86" t="s">
        <v>294</v>
      </c>
      <c r="Q143" s="4" t="s">
        <v>506</v>
      </c>
      <c r="R143" s="4"/>
      <c r="S143" s="4"/>
      <c r="T143" s="4"/>
      <c r="U143" s="4"/>
      <c r="V143" s="4"/>
      <c r="W143" s="4"/>
      <c r="X143" s="4"/>
      <c r="Y143" s="4" t="s">
        <v>455</v>
      </c>
      <c r="Z143" s="4"/>
      <c r="AA143" s="4" t="s">
        <v>52</v>
      </c>
      <c r="AB143" s="4"/>
      <c r="AC143" s="4" t="s">
        <v>55</v>
      </c>
      <c r="AD143" s="4"/>
      <c r="AE143" s="4" t="s">
        <v>849</v>
      </c>
      <c r="AF143" s="4" t="s">
        <v>1182</v>
      </c>
      <c r="AG143" s="4" t="s">
        <v>69</v>
      </c>
      <c r="AH143" s="4" t="s">
        <v>1183</v>
      </c>
      <c r="AI143" s="4"/>
      <c r="AJ143" s="3"/>
      <c r="AK143" s="3"/>
      <c r="AL143" s="3" t="s">
        <v>166</v>
      </c>
      <c r="AM143" s="3"/>
      <c r="AN143" s="3" t="s">
        <v>252</v>
      </c>
      <c r="AO143" s="3" t="s">
        <v>1184</v>
      </c>
      <c r="AP143" s="3" t="s">
        <v>1185</v>
      </c>
      <c r="AQ143" s="4"/>
      <c r="AR143" s="4"/>
      <c r="AS143" s="4"/>
      <c r="AT143" s="4" t="s">
        <v>652</v>
      </c>
      <c r="AU143" s="4"/>
      <c r="AV143" s="4"/>
      <c r="AW143" s="4" t="s">
        <v>1186</v>
      </c>
      <c r="AX143" s="4" t="s">
        <v>1187</v>
      </c>
      <c r="AY143" s="4"/>
      <c r="AZ143" s="4"/>
      <c r="BA143" s="4"/>
      <c r="BB143" s="4" t="s">
        <v>1181</v>
      </c>
      <c r="BC143" s="4"/>
      <c r="BD143" s="4"/>
      <c r="BE143" s="4" t="s">
        <v>652</v>
      </c>
      <c r="BF143" s="4" t="s">
        <v>658</v>
      </c>
      <c r="BG143" s="4" t="s">
        <v>658</v>
      </c>
      <c r="BH143" s="4"/>
      <c r="BI143" s="4"/>
    </row>
    <row r="144" spans="1:61" ht="55.35" customHeight="1" x14ac:dyDescent="0.25">
      <c r="A144" s="5" t="s">
        <v>3668</v>
      </c>
      <c r="B144" s="4" t="s">
        <v>1188</v>
      </c>
      <c r="C144" s="4" t="s">
        <v>642</v>
      </c>
      <c r="D144" s="4"/>
      <c r="E144" s="2" t="s">
        <v>137</v>
      </c>
      <c r="F144" s="3"/>
      <c r="G144" s="3" t="s">
        <v>138</v>
      </c>
      <c r="H144" s="4" t="s">
        <v>1089</v>
      </c>
      <c r="I144" s="4"/>
      <c r="J144" s="4"/>
      <c r="K144" s="4" t="s">
        <v>1089</v>
      </c>
      <c r="L144" s="4"/>
      <c r="M144" s="4" t="s">
        <v>1189</v>
      </c>
      <c r="N144" s="4" t="s">
        <v>1190</v>
      </c>
      <c r="O144" s="4" t="s">
        <v>1191</v>
      </c>
      <c r="P144" s="84" t="s">
        <v>231</v>
      </c>
      <c r="Q144" s="4"/>
      <c r="R144" s="4"/>
      <c r="S144" s="4"/>
      <c r="T144" s="4"/>
      <c r="U144" s="4"/>
      <c r="V144" s="4"/>
      <c r="W144" s="4"/>
      <c r="X144" s="4"/>
      <c r="Y144" s="4" t="s">
        <v>889</v>
      </c>
      <c r="Z144" s="4"/>
      <c r="AA144" s="4" t="s">
        <v>663</v>
      </c>
      <c r="AB144" s="4"/>
      <c r="AC144" s="4" t="s">
        <v>52</v>
      </c>
      <c r="AD144" s="4"/>
      <c r="AE144" s="4" t="s">
        <v>801</v>
      </c>
      <c r="AF144" s="4" t="s">
        <v>1089</v>
      </c>
      <c r="AG144" s="4" t="s">
        <v>69</v>
      </c>
      <c r="AH144" s="4" t="s">
        <v>1192</v>
      </c>
      <c r="AI144" s="4"/>
      <c r="AJ144" s="3"/>
      <c r="AK144" s="3"/>
      <c r="AL144" s="3" t="s">
        <v>166</v>
      </c>
      <c r="AM144" s="3"/>
      <c r="AN144" s="3" t="s">
        <v>231</v>
      </c>
      <c r="AO144" s="3" t="s">
        <v>1193</v>
      </c>
      <c r="AP144" s="3" t="s">
        <v>304</v>
      </c>
      <c r="AQ144" s="4"/>
      <c r="AR144" s="4"/>
      <c r="AS144" s="4"/>
      <c r="AT144" s="4" t="s">
        <v>652</v>
      </c>
      <c r="AU144" s="4"/>
      <c r="AV144" s="4"/>
      <c r="AW144" s="4"/>
      <c r="AX144" s="4"/>
      <c r="AY144" s="4" t="s">
        <v>655</v>
      </c>
      <c r="AZ144" s="4"/>
      <c r="BA144" s="4"/>
      <c r="BB144" s="4" t="s">
        <v>774</v>
      </c>
      <c r="BC144" s="4"/>
      <c r="BD144" s="4" t="s">
        <v>1194</v>
      </c>
      <c r="BE144" s="4"/>
      <c r="BF144" s="4"/>
      <c r="BG144" s="4"/>
      <c r="BH144" s="4"/>
      <c r="BI144" s="4"/>
    </row>
    <row r="145" spans="1:61" ht="55.35" customHeight="1" x14ac:dyDescent="0.25">
      <c r="A145" s="5" t="s">
        <v>3668</v>
      </c>
      <c r="B145" s="4" t="s">
        <v>1195</v>
      </c>
      <c r="C145" s="4" t="s">
        <v>642</v>
      </c>
      <c r="D145" s="2"/>
      <c r="E145" s="2" t="s">
        <v>137</v>
      </c>
      <c r="F145" s="3"/>
      <c r="G145" s="3" t="s">
        <v>138</v>
      </c>
      <c r="H145" s="4" t="s">
        <v>1196</v>
      </c>
      <c r="I145" s="4"/>
      <c r="J145" s="4"/>
      <c r="K145" s="4" t="s">
        <v>1197</v>
      </c>
      <c r="L145" s="4"/>
      <c r="M145" s="4" t="s">
        <v>1198</v>
      </c>
      <c r="N145" s="4" t="s">
        <v>1199</v>
      </c>
      <c r="O145" s="4" t="s">
        <v>238</v>
      </c>
      <c r="P145" s="84" t="s">
        <v>160</v>
      </c>
      <c r="Q145" s="4" t="s">
        <v>144</v>
      </c>
      <c r="R145" s="4"/>
      <c r="S145" s="4"/>
      <c r="T145" s="4"/>
      <c r="U145" s="4"/>
      <c r="V145" s="4"/>
      <c r="W145" s="4"/>
      <c r="X145" s="4"/>
      <c r="Y145" s="4" t="s">
        <v>572</v>
      </c>
      <c r="Z145" s="4"/>
      <c r="AA145" s="4" t="s">
        <v>241</v>
      </c>
      <c r="AB145" s="4"/>
      <c r="AC145" s="4" t="s">
        <v>51</v>
      </c>
      <c r="AD145" s="4"/>
      <c r="AE145" s="4" t="s">
        <v>242</v>
      </c>
      <c r="AF145" s="4" t="s">
        <v>1200</v>
      </c>
      <c r="AG145" s="4" t="s">
        <v>69</v>
      </c>
      <c r="AH145" s="4" t="s">
        <v>1201</v>
      </c>
      <c r="AI145" s="4" t="s">
        <v>1202</v>
      </c>
      <c r="AJ145" s="3"/>
      <c r="AK145" s="3"/>
      <c r="AL145" s="3" t="s">
        <v>166</v>
      </c>
      <c r="AM145" s="3" t="s">
        <v>1203</v>
      </c>
      <c r="AN145" s="3" t="s">
        <v>160</v>
      </c>
      <c r="AO145" s="3" t="s">
        <v>1204</v>
      </c>
      <c r="AP145" s="3" t="s">
        <v>1205</v>
      </c>
      <c r="AQ145" s="4"/>
      <c r="AR145" s="4"/>
      <c r="AS145" s="4"/>
      <c r="AT145" s="4"/>
      <c r="AU145" s="4"/>
      <c r="AV145" s="4"/>
      <c r="AW145" s="4"/>
      <c r="AX145" s="4"/>
      <c r="AY145" s="4"/>
      <c r="AZ145" s="4"/>
      <c r="BA145" s="4"/>
      <c r="BB145" s="4" t="s">
        <v>657</v>
      </c>
      <c r="BC145" s="4"/>
      <c r="BD145" s="4" t="s">
        <v>1206</v>
      </c>
      <c r="BE145" s="4"/>
      <c r="BF145" s="4"/>
      <c r="BG145" s="4"/>
      <c r="BH145" s="4"/>
      <c r="BI145" s="4"/>
    </row>
    <row r="146" spans="1:61" s="39" customFormat="1" ht="81" customHeight="1" x14ac:dyDescent="0.25">
      <c r="A146" s="39" t="s">
        <v>3667</v>
      </c>
      <c r="B146" s="7" t="s">
        <v>1207</v>
      </c>
      <c r="C146" s="7" t="s">
        <v>642</v>
      </c>
      <c r="D146" s="16"/>
      <c r="E146" s="16" t="s">
        <v>137</v>
      </c>
      <c r="F146" s="8"/>
      <c r="G146" s="8" t="s">
        <v>138</v>
      </c>
      <c r="H146" s="7" t="s">
        <v>1208</v>
      </c>
      <c r="I146" s="7" t="s">
        <v>138</v>
      </c>
      <c r="J146" s="7" t="s">
        <v>1209</v>
      </c>
      <c r="K146" s="7" t="s">
        <v>1210</v>
      </c>
      <c r="L146" s="7"/>
      <c r="M146" s="7" t="s">
        <v>1211</v>
      </c>
      <c r="N146" s="7"/>
      <c r="O146" s="7" t="s">
        <v>238</v>
      </c>
      <c r="P146" s="85" t="s">
        <v>616</v>
      </c>
      <c r="Q146" s="7"/>
      <c r="R146" s="7"/>
      <c r="S146" s="7"/>
      <c r="T146" s="7"/>
      <c r="U146" s="7"/>
      <c r="V146" s="7"/>
      <c r="W146" s="7"/>
      <c r="X146" s="7"/>
      <c r="Y146" s="7" t="s">
        <v>572</v>
      </c>
      <c r="Z146" s="7"/>
      <c r="AA146" s="7"/>
      <c r="AB146" s="7"/>
      <c r="AC146" s="7"/>
      <c r="AD146" s="7"/>
      <c r="AE146" s="7" t="s">
        <v>242</v>
      </c>
      <c r="AF146" s="7" t="s">
        <v>1212</v>
      </c>
      <c r="AG146" s="7" t="s">
        <v>67</v>
      </c>
      <c r="AH146" s="7"/>
      <c r="AI146" s="7"/>
      <c r="AJ146" s="8"/>
      <c r="AK146" s="8"/>
      <c r="AL146" s="8"/>
      <c r="AM146" s="8"/>
      <c r="AN146" s="8"/>
      <c r="AO146" s="8"/>
      <c r="AP146" s="8"/>
      <c r="AQ146" s="7"/>
      <c r="AR146" s="7"/>
      <c r="AS146" s="7"/>
      <c r="AT146" s="7"/>
      <c r="AU146" s="7"/>
      <c r="AV146" s="7"/>
      <c r="AW146" s="7"/>
      <c r="AX146" s="7"/>
      <c r="AY146" s="7"/>
      <c r="AZ146" s="7"/>
      <c r="BA146" s="7"/>
      <c r="BB146" s="7"/>
      <c r="BC146" s="7"/>
      <c r="BD146" s="7"/>
      <c r="BE146" s="7"/>
      <c r="BF146" s="7"/>
      <c r="BG146" s="7"/>
      <c r="BH146" s="4"/>
      <c r="BI146" s="4"/>
    </row>
    <row r="147" spans="1:61" s="46" customFormat="1" ht="55.35" customHeight="1" x14ac:dyDescent="0.25">
      <c r="A147" s="5" t="s">
        <v>3668</v>
      </c>
      <c r="B147" s="4" t="s">
        <v>1213</v>
      </c>
      <c r="C147" s="4" t="s">
        <v>642</v>
      </c>
      <c r="D147" s="2"/>
      <c r="E147" s="2" t="s">
        <v>137</v>
      </c>
      <c r="F147" s="3"/>
      <c r="G147" s="3" t="s">
        <v>138</v>
      </c>
      <c r="H147" s="4" t="s">
        <v>1214</v>
      </c>
      <c r="I147" s="4"/>
      <c r="J147" s="4"/>
      <c r="K147" s="4" t="s">
        <v>5</v>
      </c>
      <c r="L147" s="4"/>
      <c r="M147" s="4" t="s">
        <v>1215</v>
      </c>
      <c r="N147" s="4" t="s">
        <v>1216</v>
      </c>
      <c r="O147" s="4" t="s">
        <v>1217</v>
      </c>
      <c r="P147" s="84" t="str">
        <f>AN147</f>
        <v>Ver14</v>
      </c>
      <c r="Q147" s="4" t="s">
        <v>205</v>
      </c>
      <c r="R147" s="4"/>
      <c r="S147" s="4"/>
      <c r="T147" s="4"/>
      <c r="U147" s="4"/>
      <c r="V147" s="4"/>
      <c r="W147" s="4"/>
      <c r="X147" s="4"/>
      <c r="Y147" s="4" t="s">
        <v>567</v>
      </c>
      <c r="Z147" s="4"/>
      <c r="AA147" s="4" t="s">
        <v>241</v>
      </c>
      <c r="AB147" s="4"/>
      <c r="AC147" s="4" t="s">
        <v>54</v>
      </c>
      <c r="AD147" s="4"/>
      <c r="AE147" s="4" t="s">
        <v>207</v>
      </c>
      <c r="AF147" s="4" t="s">
        <v>568</v>
      </c>
      <c r="AG147" s="4" t="s">
        <v>69</v>
      </c>
      <c r="AH147" s="4" t="s">
        <v>1218</v>
      </c>
      <c r="AI147" s="4"/>
      <c r="AJ147" s="3"/>
      <c r="AK147" s="3"/>
      <c r="AL147" s="3" t="s">
        <v>152</v>
      </c>
      <c r="AM147" s="3"/>
      <c r="AN147" s="3" t="s">
        <v>1093</v>
      </c>
      <c r="AO147" s="3" t="s">
        <v>1219</v>
      </c>
      <c r="AP147" s="3" t="s">
        <v>1220</v>
      </c>
      <c r="AQ147" s="4"/>
      <c r="AR147" s="4"/>
      <c r="AS147" s="4"/>
      <c r="AT147" s="4"/>
      <c r="AU147" s="4"/>
      <c r="AV147" s="4"/>
      <c r="AW147" s="4"/>
      <c r="AX147" s="4"/>
      <c r="AY147" s="4"/>
      <c r="AZ147" s="4"/>
      <c r="BA147" s="4"/>
      <c r="BB147" s="4"/>
      <c r="BC147" s="4"/>
      <c r="BD147" s="4"/>
      <c r="BE147" s="4"/>
      <c r="BF147" s="4"/>
      <c r="BG147" s="4"/>
      <c r="BH147" s="4"/>
      <c r="BI147" s="4"/>
    </row>
    <row r="148" spans="1:61" ht="55.35" customHeight="1" x14ac:dyDescent="0.25">
      <c r="A148" s="5" t="s">
        <v>3668</v>
      </c>
      <c r="B148" s="4" t="s">
        <v>1221</v>
      </c>
      <c r="C148" s="4" t="s">
        <v>642</v>
      </c>
      <c r="D148" s="2"/>
      <c r="E148" s="2" t="s">
        <v>137</v>
      </c>
      <c r="F148" s="44">
        <v>44770</v>
      </c>
      <c r="G148" s="3" t="s">
        <v>138</v>
      </c>
      <c r="H148" s="4" t="s">
        <v>1178</v>
      </c>
      <c r="I148" s="4"/>
      <c r="J148" s="4"/>
      <c r="K148" s="4" t="s">
        <v>5</v>
      </c>
      <c r="L148" s="4"/>
      <c r="M148" s="4" t="s">
        <v>1222</v>
      </c>
      <c r="N148" s="4" t="s">
        <v>1223</v>
      </c>
      <c r="O148" s="4" t="s">
        <v>1181</v>
      </c>
      <c r="P148" s="86" t="s">
        <v>294</v>
      </c>
      <c r="Q148" s="4" t="s">
        <v>506</v>
      </c>
      <c r="R148" s="4"/>
      <c r="S148" s="4"/>
      <c r="T148" s="4"/>
      <c r="U148" s="4"/>
      <c r="V148" s="4"/>
      <c r="W148" s="4"/>
      <c r="X148" s="4"/>
      <c r="Y148" s="4" t="s">
        <v>455</v>
      </c>
      <c r="Z148" s="4"/>
      <c r="AA148" s="4" t="s">
        <v>52</v>
      </c>
      <c r="AB148" s="4"/>
      <c r="AC148" s="4" t="s">
        <v>55</v>
      </c>
      <c r="AD148" s="4"/>
      <c r="AE148" s="4" t="s">
        <v>849</v>
      </c>
      <c r="AF148" s="4" t="s">
        <v>1224</v>
      </c>
      <c r="AG148" s="4" t="s">
        <v>69</v>
      </c>
      <c r="AH148" s="4" t="s">
        <v>1225</v>
      </c>
      <c r="AI148" s="4"/>
      <c r="AJ148" s="3"/>
      <c r="AK148" s="3"/>
      <c r="AL148" s="3" t="s">
        <v>166</v>
      </c>
      <c r="AM148" s="3"/>
      <c r="AN148" s="3" t="s">
        <v>252</v>
      </c>
      <c r="AO148" s="3" t="s">
        <v>1226</v>
      </c>
      <c r="AP148" s="3" t="s">
        <v>1185</v>
      </c>
      <c r="AQ148" s="4"/>
      <c r="AR148" s="4"/>
      <c r="AS148" s="4"/>
      <c r="AT148" s="4" t="s">
        <v>652</v>
      </c>
      <c r="AU148" s="4"/>
      <c r="AV148" s="4"/>
      <c r="AW148" s="4" t="s">
        <v>1186</v>
      </c>
      <c r="AX148" s="4" t="s">
        <v>1187</v>
      </c>
      <c r="AY148" s="4"/>
      <c r="AZ148" s="4"/>
      <c r="BA148" s="4"/>
      <c r="BB148" s="4" t="s">
        <v>1181</v>
      </c>
      <c r="BC148" s="4"/>
      <c r="BD148" s="4"/>
      <c r="BE148" s="4" t="s">
        <v>652</v>
      </c>
      <c r="BF148" s="4" t="s">
        <v>658</v>
      </c>
      <c r="BG148" s="4" t="s">
        <v>658</v>
      </c>
      <c r="BH148" s="4"/>
      <c r="BI148" s="4"/>
    </row>
    <row r="149" spans="1:61" s="46" customFormat="1" ht="55.35" customHeight="1" x14ac:dyDescent="0.25">
      <c r="A149" s="5" t="s">
        <v>3668</v>
      </c>
      <c r="B149" s="4" t="s">
        <v>1227</v>
      </c>
      <c r="C149" s="4" t="s">
        <v>642</v>
      </c>
      <c r="D149" s="2"/>
      <c r="E149" s="2" t="s">
        <v>137</v>
      </c>
      <c r="F149" s="44">
        <v>44770</v>
      </c>
      <c r="G149" s="3" t="s">
        <v>138</v>
      </c>
      <c r="H149" s="4" t="s">
        <v>1178</v>
      </c>
      <c r="I149" s="4"/>
      <c r="J149" s="4"/>
      <c r="K149" s="4" t="s">
        <v>5</v>
      </c>
      <c r="L149" s="4"/>
      <c r="M149" s="4" t="s">
        <v>1228</v>
      </c>
      <c r="N149" s="4" t="s">
        <v>1229</v>
      </c>
      <c r="O149" s="4" t="s">
        <v>1181</v>
      </c>
      <c r="P149" s="86" t="s">
        <v>294</v>
      </c>
      <c r="Q149" s="4" t="s">
        <v>506</v>
      </c>
      <c r="R149" s="4"/>
      <c r="S149" s="4"/>
      <c r="T149" s="4"/>
      <c r="U149" s="4"/>
      <c r="V149" s="4"/>
      <c r="W149" s="4"/>
      <c r="X149" s="4"/>
      <c r="Y149" s="4" t="s">
        <v>455</v>
      </c>
      <c r="Z149" s="4"/>
      <c r="AA149" s="4" t="s">
        <v>52</v>
      </c>
      <c r="AB149" s="4"/>
      <c r="AC149" s="4" t="s">
        <v>55</v>
      </c>
      <c r="AD149" s="4"/>
      <c r="AE149" s="4" t="s">
        <v>849</v>
      </c>
      <c r="AF149" s="4" t="s">
        <v>1230</v>
      </c>
      <c r="AG149" s="4" t="s">
        <v>69</v>
      </c>
      <c r="AH149" s="4" t="s">
        <v>1231</v>
      </c>
      <c r="AI149" s="4"/>
      <c r="AJ149" s="3"/>
      <c r="AK149" s="3"/>
      <c r="AL149" s="3" t="s">
        <v>166</v>
      </c>
      <c r="AM149" s="3"/>
      <c r="AN149" s="3" t="s">
        <v>252</v>
      </c>
      <c r="AO149" s="3" t="s">
        <v>1232</v>
      </c>
      <c r="AP149" s="3" t="s">
        <v>1185</v>
      </c>
      <c r="AQ149" s="4"/>
      <c r="AR149" s="4"/>
      <c r="AS149" s="4"/>
      <c r="AT149" s="4" t="s">
        <v>652</v>
      </c>
      <c r="AU149" s="4"/>
      <c r="AV149" s="4"/>
      <c r="AW149" s="4" t="s">
        <v>1186</v>
      </c>
      <c r="AX149" s="4" t="s">
        <v>1187</v>
      </c>
      <c r="AY149" s="4"/>
      <c r="AZ149" s="4"/>
      <c r="BA149" s="4"/>
      <c r="BB149" s="4" t="s">
        <v>1181</v>
      </c>
      <c r="BC149" s="4"/>
      <c r="BD149" s="4"/>
      <c r="BE149" s="4" t="s">
        <v>652</v>
      </c>
      <c r="BF149" s="4" t="s">
        <v>658</v>
      </c>
      <c r="BG149" s="4" t="s">
        <v>658</v>
      </c>
      <c r="BH149" s="4"/>
      <c r="BI149" s="4"/>
    </row>
    <row r="150" spans="1:61" s="39" customFormat="1" ht="55.35" customHeight="1" x14ac:dyDescent="0.25">
      <c r="A150" s="5" t="s">
        <v>3668</v>
      </c>
      <c r="B150" s="4" t="s">
        <v>1233</v>
      </c>
      <c r="C150" s="4" t="s">
        <v>642</v>
      </c>
      <c r="D150" s="2"/>
      <c r="E150" s="2" t="s">
        <v>137</v>
      </c>
      <c r="F150" s="44">
        <v>44770</v>
      </c>
      <c r="G150" s="3" t="s">
        <v>138</v>
      </c>
      <c r="H150" s="4" t="s">
        <v>1178</v>
      </c>
      <c r="I150" s="4"/>
      <c r="J150" s="4"/>
      <c r="K150" s="4" t="s">
        <v>5</v>
      </c>
      <c r="L150" s="4"/>
      <c r="M150" s="4" t="s">
        <v>1234</v>
      </c>
      <c r="N150" s="4" t="s">
        <v>1235</v>
      </c>
      <c r="O150" s="4" t="s">
        <v>1181</v>
      </c>
      <c r="P150" s="86" t="s">
        <v>294</v>
      </c>
      <c r="Q150" s="4" t="s">
        <v>506</v>
      </c>
      <c r="R150" s="4"/>
      <c r="S150" s="4"/>
      <c r="T150" s="4"/>
      <c r="U150" s="4"/>
      <c r="V150" s="4"/>
      <c r="W150" s="4"/>
      <c r="X150" s="4"/>
      <c r="Y150" s="4" t="s">
        <v>455</v>
      </c>
      <c r="Z150" s="4"/>
      <c r="AA150" s="4" t="s">
        <v>52</v>
      </c>
      <c r="AB150" s="4"/>
      <c r="AC150" s="4" t="s">
        <v>55</v>
      </c>
      <c r="AD150" s="4"/>
      <c r="AE150" s="4" t="s">
        <v>849</v>
      </c>
      <c r="AF150" s="4" t="s">
        <v>1236</v>
      </c>
      <c r="AG150" s="4" t="s">
        <v>69</v>
      </c>
      <c r="AH150" s="4" t="s">
        <v>1237</v>
      </c>
      <c r="AI150" s="4"/>
      <c r="AJ150" s="3"/>
      <c r="AK150" s="3"/>
      <c r="AL150" s="3" t="s">
        <v>166</v>
      </c>
      <c r="AM150" s="3"/>
      <c r="AN150" s="3" t="s">
        <v>252</v>
      </c>
      <c r="AO150" s="3" t="s">
        <v>1238</v>
      </c>
      <c r="AP150" s="3" t="s">
        <v>1185</v>
      </c>
      <c r="AQ150" s="4"/>
      <c r="AR150" s="4"/>
      <c r="AS150" s="4"/>
      <c r="AT150" s="4" t="s">
        <v>652</v>
      </c>
      <c r="AU150" s="4"/>
      <c r="AV150" s="4"/>
      <c r="AW150" s="4" t="s">
        <v>1186</v>
      </c>
      <c r="AX150" s="4" t="s">
        <v>1187</v>
      </c>
      <c r="AY150" s="4"/>
      <c r="AZ150" s="4"/>
      <c r="BA150" s="4"/>
      <c r="BB150" s="4" t="s">
        <v>1181</v>
      </c>
      <c r="BC150" s="4"/>
      <c r="BD150" s="4"/>
      <c r="BE150" s="4" t="s">
        <v>652</v>
      </c>
      <c r="BF150" s="4" t="s">
        <v>658</v>
      </c>
      <c r="BG150" s="4" t="s">
        <v>658</v>
      </c>
      <c r="BH150" s="4"/>
      <c r="BI150" s="4"/>
    </row>
    <row r="151" spans="1:61" ht="61.5" customHeight="1" x14ac:dyDescent="0.25">
      <c r="A151" s="5" t="s">
        <v>3668</v>
      </c>
      <c r="B151" s="4" t="s">
        <v>1239</v>
      </c>
      <c r="C151" s="4" t="s">
        <v>642</v>
      </c>
      <c r="D151" s="2"/>
      <c r="E151" s="2" t="s">
        <v>137</v>
      </c>
      <c r="F151" s="44">
        <v>44770</v>
      </c>
      <c r="G151" s="3" t="s">
        <v>138</v>
      </c>
      <c r="H151" s="4" t="s">
        <v>1178</v>
      </c>
      <c r="I151" s="4"/>
      <c r="J151" s="4"/>
      <c r="K151" s="4" t="s">
        <v>5</v>
      </c>
      <c r="L151" s="4"/>
      <c r="M151" s="4" t="s">
        <v>1240</v>
      </c>
      <c r="N151" s="4" t="s">
        <v>1241</v>
      </c>
      <c r="O151" s="4" t="s">
        <v>1181</v>
      </c>
      <c r="P151" s="86" t="s">
        <v>294</v>
      </c>
      <c r="Q151" s="4" t="s">
        <v>506</v>
      </c>
      <c r="R151" s="4"/>
      <c r="S151" s="4"/>
      <c r="T151" s="4"/>
      <c r="U151" s="4"/>
      <c r="V151" s="4"/>
      <c r="W151" s="4"/>
      <c r="X151" s="4"/>
      <c r="Y151" s="4" t="s">
        <v>455</v>
      </c>
      <c r="Z151" s="4"/>
      <c r="AA151" s="4" t="s">
        <v>52</v>
      </c>
      <c r="AB151" s="4"/>
      <c r="AC151" s="4" t="s">
        <v>55</v>
      </c>
      <c r="AD151" s="4"/>
      <c r="AE151" s="4" t="s">
        <v>849</v>
      </c>
      <c r="AF151" s="4" t="s">
        <v>1242</v>
      </c>
      <c r="AG151" s="4" t="s">
        <v>69</v>
      </c>
      <c r="AH151" s="4" t="s">
        <v>1243</v>
      </c>
      <c r="AJ151" s="3"/>
      <c r="AK151" s="3"/>
      <c r="AL151" s="3" t="s">
        <v>166</v>
      </c>
      <c r="AM151" s="3"/>
      <c r="AN151" s="3" t="s">
        <v>252</v>
      </c>
      <c r="AO151" s="3" t="s">
        <v>1244</v>
      </c>
      <c r="AP151" s="3" t="s">
        <v>1185</v>
      </c>
      <c r="AQ151" s="4"/>
      <c r="AR151" s="4"/>
      <c r="AS151" s="4"/>
      <c r="AT151" s="4" t="s">
        <v>652</v>
      </c>
      <c r="AU151" s="4"/>
      <c r="AV151" s="4"/>
      <c r="AW151" s="4" t="s">
        <v>1186</v>
      </c>
      <c r="AX151" s="4" t="s">
        <v>1187</v>
      </c>
      <c r="AY151" s="4"/>
      <c r="AZ151" s="4"/>
      <c r="BA151" s="4"/>
      <c r="BB151" s="4" t="s">
        <v>1181</v>
      </c>
      <c r="BC151" s="4"/>
      <c r="BD151" s="4"/>
      <c r="BE151" s="4" t="s">
        <v>652</v>
      </c>
      <c r="BF151" s="4" t="s">
        <v>658</v>
      </c>
      <c r="BG151" s="4" t="s">
        <v>658</v>
      </c>
      <c r="BH151" s="4"/>
      <c r="BI151" s="4"/>
    </row>
    <row r="152" spans="1:61" ht="55.35" customHeight="1" x14ac:dyDescent="0.25">
      <c r="A152" s="5" t="s">
        <v>3668</v>
      </c>
      <c r="B152" s="4" t="s">
        <v>1245</v>
      </c>
      <c r="C152" s="4" t="s">
        <v>642</v>
      </c>
      <c r="D152" s="2"/>
      <c r="E152" s="2" t="s">
        <v>137</v>
      </c>
      <c r="F152" s="44">
        <v>44770</v>
      </c>
      <c r="G152" s="3" t="s">
        <v>138</v>
      </c>
      <c r="H152" s="4" t="s">
        <v>1178</v>
      </c>
      <c r="I152" s="4"/>
      <c r="J152" s="4"/>
      <c r="K152" s="4" t="s">
        <v>5</v>
      </c>
      <c r="L152" s="4"/>
      <c r="M152" s="4" t="s">
        <v>1246</v>
      </c>
      <c r="N152" s="4" t="s">
        <v>1247</v>
      </c>
      <c r="O152" s="4" t="s">
        <v>1181</v>
      </c>
      <c r="P152" s="86" t="s">
        <v>294</v>
      </c>
      <c r="Q152" s="4" t="s">
        <v>506</v>
      </c>
      <c r="R152" s="4"/>
      <c r="S152" s="4"/>
      <c r="T152" s="4"/>
      <c r="U152" s="4"/>
      <c r="V152" s="4"/>
      <c r="W152" s="4"/>
      <c r="X152" s="4"/>
      <c r="Y152" s="4" t="s">
        <v>455</v>
      </c>
      <c r="Z152" s="4"/>
      <c r="AA152" s="4" t="s">
        <v>52</v>
      </c>
      <c r="AB152" s="4"/>
      <c r="AC152" s="4" t="s">
        <v>55</v>
      </c>
      <c r="AD152" s="4"/>
      <c r="AE152" s="4" t="s">
        <v>849</v>
      </c>
      <c r="AF152" s="4" t="s">
        <v>1248</v>
      </c>
      <c r="AG152" s="4" t="s">
        <v>69</v>
      </c>
      <c r="AH152" s="4" t="s">
        <v>1249</v>
      </c>
      <c r="AI152" s="4"/>
      <c r="AJ152" s="3"/>
      <c r="AK152" s="3"/>
      <c r="AL152" s="3" t="s">
        <v>166</v>
      </c>
      <c r="AM152" s="3"/>
      <c r="AN152" s="3" t="s">
        <v>812</v>
      </c>
      <c r="AO152" s="3" t="s">
        <v>1250</v>
      </c>
      <c r="AP152" s="3" t="s">
        <v>1251</v>
      </c>
      <c r="AQ152" s="4"/>
      <c r="AR152" s="4"/>
      <c r="AS152" s="4"/>
      <c r="AT152" s="4" t="s">
        <v>652</v>
      </c>
      <c r="AU152" s="4"/>
      <c r="AV152" s="4"/>
      <c r="AW152" s="4" t="s">
        <v>1186</v>
      </c>
      <c r="AX152" s="4" t="s">
        <v>1187</v>
      </c>
      <c r="AY152" s="4"/>
      <c r="AZ152" s="4"/>
      <c r="BA152" s="4"/>
      <c r="BB152" s="4" t="s">
        <v>1181</v>
      </c>
      <c r="BC152" s="4"/>
      <c r="BD152" s="4"/>
      <c r="BE152" s="4" t="s">
        <v>652</v>
      </c>
      <c r="BF152" s="4" t="s">
        <v>658</v>
      </c>
      <c r="BG152" s="4" t="s">
        <v>658</v>
      </c>
      <c r="BH152" s="4"/>
      <c r="BI152" s="4"/>
    </row>
    <row r="153" spans="1:61" ht="55.35" customHeight="1" x14ac:dyDescent="0.25">
      <c r="A153" s="5" t="s">
        <v>3668</v>
      </c>
      <c r="B153" s="4" t="s">
        <v>1252</v>
      </c>
      <c r="C153" s="4" t="s">
        <v>642</v>
      </c>
      <c r="D153" s="2"/>
      <c r="E153" s="2" t="s">
        <v>137</v>
      </c>
      <c r="F153" s="44">
        <v>44770</v>
      </c>
      <c r="G153" s="3" t="s">
        <v>138</v>
      </c>
      <c r="H153" s="4" t="s">
        <v>1178</v>
      </c>
      <c r="I153" s="4"/>
      <c r="J153" s="4"/>
      <c r="K153" s="4" t="s">
        <v>5</v>
      </c>
      <c r="L153" s="4"/>
      <c r="M153" s="4" t="s">
        <v>1253</v>
      </c>
      <c r="N153" s="4" t="s">
        <v>1254</v>
      </c>
      <c r="O153" s="4" t="s">
        <v>1181</v>
      </c>
      <c r="P153" s="86" t="s">
        <v>294</v>
      </c>
      <c r="Q153" s="4" t="s">
        <v>506</v>
      </c>
      <c r="R153" s="4"/>
      <c r="S153" s="4"/>
      <c r="T153" s="4"/>
      <c r="U153" s="4"/>
      <c r="V153" s="4"/>
      <c r="W153" s="4"/>
      <c r="X153" s="4"/>
      <c r="Y153" s="4" t="s">
        <v>455</v>
      </c>
      <c r="Z153" s="4"/>
      <c r="AA153" s="4" t="s">
        <v>52</v>
      </c>
      <c r="AB153" s="4"/>
      <c r="AC153" s="4" t="s">
        <v>55</v>
      </c>
      <c r="AD153" s="4"/>
      <c r="AE153" s="4" t="s">
        <v>849</v>
      </c>
      <c r="AF153" s="4" t="s">
        <v>1255</v>
      </c>
      <c r="AG153" s="4" t="s">
        <v>69</v>
      </c>
      <c r="AH153" s="4" t="s">
        <v>1256</v>
      </c>
      <c r="AI153" s="4"/>
      <c r="AJ153" s="3"/>
      <c r="AK153" s="3"/>
      <c r="AL153" s="3" t="s">
        <v>166</v>
      </c>
      <c r="AM153" s="3"/>
      <c r="AN153" s="3" t="s">
        <v>272</v>
      </c>
      <c r="AO153" s="3" t="s">
        <v>1257</v>
      </c>
      <c r="AP153" s="3" t="s">
        <v>1258</v>
      </c>
      <c r="AQ153" s="4"/>
      <c r="AR153" s="4"/>
      <c r="AS153" s="4"/>
      <c r="AT153" s="4" t="s">
        <v>652</v>
      </c>
      <c r="AU153" s="4"/>
      <c r="AV153" s="4"/>
      <c r="AW153" s="4" t="s">
        <v>1186</v>
      </c>
      <c r="AX153" s="4" t="s">
        <v>1187</v>
      </c>
      <c r="AY153" s="4"/>
      <c r="AZ153" s="4"/>
      <c r="BA153" s="4"/>
      <c r="BB153" s="4" t="s">
        <v>1181</v>
      </c>
      <c r="BC153" s="4"/>
      <c r="BD153" s="4"/>
      <c r="BE153" s="4" t="s">
        <v>652</v>
      </c>
      <c r="BF153" s="4" t="s">
        <v>658</v>
      </c>
      <c r="BG153" s="4" t="s">
        <v>658</v>
      </c>
      <c r="BH153" s="4"/>
      <c r="BI153" s="4"/>
    </row>
    <row r="154" spans="1:61" s="39" customFormat="1" ht="55.35" customHeight="1" x14ac:dyDescent="0.25">
      <c r="A154" s="5" t="s">
        <v>3668</v>
      </c>
      <c r="B154" s="4" t="s">
        <v>1259</v>
      </c>
      <c r="C154" s="4" t="s">
        <v>642</v>
      </c>
      <c r="D154" s="2"/>
      <c r="E154" s="2" t="s">
        <v>137</v>
      </c>
      <c r="F154" s="44">
        <v>44770</v>
      </c>
      <c r="G154" s="3" t="s">
        <v>138</v>
      </c>
      <c r="H154" s="4" t="s">
        <v>1178</v>
      </c>
      <c r="I154" s="4"/>
      <c r="J154" s="4"/>
      <c r="K154" s="4" t="s">
        <v>5</v>
      </c>
      <c r="L154" s="4"/>
      <c r="M154" s="4" t="s">
        <v>1260</v>
      </c>
      <c r="N154" s="4" t="s">
        <v>1261</v>
      </c>
      <c r="O154" s="4" t="s">
        <v>1181</v>
      </c>
      <c r="P154" s="86" t="s">
        <v>294</v>
      </c>
      <c r="Q154" s="4" t="s">
        <v>506</v>
      </c>
      <c r="R154" s="4"/>
      <c r="S154" s="4"/>
      <c r="T154" s="4"/>
      <c r="U154" s="4"/>
      <c r="V154" s="4"/>
      <c r="W154" s="4"/>
      <c r="X154" s="4"/>
      <c r="Y154" s="4" t="s">
        <v>455</v>
      </c>
      <c r="Z154" s="4"/>
      <c r="AA154" s="4" t="s">
        <v>52</v>
      </c>
      <c r="AB154" s="4"/>
      <c r="AC154" s="4" t="s">
        <v>55</v>
      </c>
      <c r="AD154" s="4"/>
      <c r="AE154" s="4" t="s">
        <v>849</v>
      </c>
      <c r="AF154" s="4" t="s">
        <v>1262</v>
      </c>
      <c r="AG154" s="4" t="s">
        <v>69</v>
      </c>
      <c r="AH154" s="4" t="s">
        <v>1263</v>
      </c>
      <c r="AI154" s="4"/>
      <c r="AJ154" s="3"/>
      <c r="AK154" s="3"/>
      <c r="AL154" s="3" t="s">
        <v>166</v>
      </c>
      <c r="AM154" s="3"/>
      <c r="AN154" s="3" t="s">
        <v>291</v>
      </c>
      <c r="AO154" s="3" t="s">
        <v>1264</v>
      </c>
      <c r="AP154" s="3" t="s">
        <v>1265</v>
      </c>
      <c r="AQ154" s="4"/>
      <c r="AR154" s="4"/>
      <c r="AS154" s="4"/>
      <c r="AT154" s="4" t="s">
        <v>652</v>
      </c>
      <c r="AU154" s="4"/>
      <c r="AV154" s="4"/>
      <c r="AW154" s="4" t="s">
        <v>1186</v>
      </c>
      <c r="AX154" s="4" t="s">
        <v>1187</v>
      </c>
      <c r="AY154" s="4"/>
      <c r="AZ154" s="4"/>
      <c r="BA154" s="4"/>
      <c r="BB154" s="4" t="s">
        <v>1181</v>
      </c>
      <c r="BC154" s="4"/>
      <c r="BD154" s="4"/>
      <c r="BE154" s="4" t="s">
        <v>652</v>
      </c>
      <c r="BF154" s="4" t="s">
        <v>658</v>
      </c>
      <c r="BG154" s="4" t="s">
        <v>658</v>
      </c>
      <c r="BH154" s="4"/>
      <c r="BI154" s="4"/>
    </row>
    <row r="155" spans="1:61" ht="55.35" customHeight="1" x14ac:dyDescent="0.25">
      <c r="A155" s="5" t="s">
        <v>3668</v>
      </c>
      <c r="B155" s="4" t="s">
        <v>1266</v>
      </c>
      <c r="C155" s="4" t="s">
        <v>642</v>
      </c>
      <c r="D155" s="2"/>
      <c r="E155" s="2" t="s">
        <v>137</v>
      </c>
      <c r="F155" s="44">
        <v>44770</v>
      </c>
      <c r="G155" s="3" t="s">
        <v>138</v>
      </c>
      <c r="H155" s="4" t="s">
        <v>1178</v>
      </c>
      <c r="I155" s="4"/>
      <c r="J155" s="4"/>
      <c r="K155" s="4" t="s">
        <v>5</v>
      </c>
      <c r="L155" s="4"/>
      <c r="M155" s="4" t="s">
        <v>1267</v>
      </c>
      <c r="N155" s="4" t="s">
        <v>1268</v>
      </c>
      <c r="O155" s="4" t="s">
        <v>1181</v>
      </c>
      <c r="P155" s="86" t="s">
        <v>294</v>
      </c>
      <c r="Q155" s="4" t="s">
        <v>506</v>
      </c>
      <c r="R155" s="4"/>
      <c r="S155" s="4"/>
      <c r="T155" s="4"/>
      <c r="U155" s="4"/>
      <c r="V155" s="4"/>
      <c r="W155" s="4"/>
      <c r="X155" s="4"/>
      <c r="Y155" s="4" t="s">
        <v>455</v>
      </c>
      <c r="Z155" s="4"/>
      <c r="AA155" s="4" t="s">
        <v>52</v>
      </c>
      <c r="AB155" s="4"/>
      <c r="AC155" s="4" t="s">
        <v>55</v>
      </c>
      <c r="AD155" s="4"/>
      <c r="AE155" s="4" t="s">
        <v>849</v>
      </c>
      <c r="AF155" s="4" t="s">
        <v>1269</v>
      </c>
      <c r="AG155" s="4" t="s">
        <v>69</v>
      </c>
      <c r="AH155" s="4" t="s">
        <v>1270</v>
      </c>
      <c r="AI155" s="4"/>
      <c r="AJ155" s="3"/>
      <c r="AK155" s="3"/>
      <c r="AL155" s="3" t="s">
        <v>166</v>
      </c>
      <c r="AM155" s="3"/>
      <c r="AN155" s="3" t="s">
        <v>291</v>
      </c>
      <c r="AO155" s="3" t="s">
        <v>1271</v>
      </c>
      <c r="AP155" s="3" t="s">
        <v>1265</v>
      </c>
      <c r="AQ155" s="4"/>
      <c r="AR155" s="4"/>
      <c r="AS155" s="4"/>
      <c r="AT155" s="4" t="s">
        <v>652</v>
      </c>
      <c r="AU155" s="4"/>
      <c r="AV155" s="4"/>
      <c r="AW155" s="4" t="s">
        <v>1186</v>
      </c>
      <c r="AX155" s="4" t="s">
        <v>1187</v>
      </c>
      <c r="AY155" s="4"/>
      <c r="AZ155" s="4"/>
      <c r="BA155" s="4"/>
      <c r="BB155" s="4" t="s">
        <v>1181</v>
      </c>
      <c r="BC155" s="4"/>
      <c r="BD155" s="4"/>
      <c r="BE155" s="4" t="s">
        <v>652</v>
      </c>
      <c r="BF155" s="4" t="s">
        <v>658</v>
      </c>
      <c r="BG155" s="4" t="s">
        <v>658</v>
      </c>
      <c r="BH155" s="4"/>
      <c r="BI155" s="4"/>
    </row>
    <row r="156" spans="1:61" ht="55.35" customHeight="1" x14ac:dyDescent="0.25">
      <c r="A156" s="5" t="s">
        <v>3668</v>
      </c>
      <c r="B156" s="4" t="s">
        <v>1272</v>
      </c>
      <c r="C156" s="4" t="s">
        <v>642</v>
      </c>
      <c r="D156" s="2"/>
      <c r="E156" s="2" t="s">
        <v>137</v>
      </c>
      <c r="F156" s="44">
        <v>44770</v>
      </c>
      <c r="G156" s="3" t="s">
        <v>138</v>
      </c>
      <c r="H156" s="4" t="s">
        <v>1178</v>
      </c>
      <c r="I156" s="4"/>
      <c r="J156" s="4"/>
      <c r="K156" s="4" t="s">
        <v>5</v>
      </c>
      <c r="L156" s="4"/>
      <c r="M156" s="4" t="s">
        <v>1273</v>
      </c>
      <c r="N156" s="4" t="s">
        <v>1274</v>
      </c>
      <c r="O156" s="4" t="s">
        <v>1181</v>
      </c>
      <c r="P156" s="86" t="s">
        <v>294</v>
      </c>
      <c r="Q156" s="4" t="s">
        <v>506</v>
      </c>
      <c r="R156" s="4"/>
      <c r="S156" s="4"/>
      <c r="T156" s="4"/>
      <c r="U156" s="4"/>
      <c r="V156" s="4"/>
      <c r="W156" s="4"/>
      <c r="X156" s="4"/>
      <c r="Y156" s="4" t="s">
        <v>455</v>
      </c>
      <c r="Z156" s="4"/>
      <c r="AA156" s="4" t="s">
        <v>52</v>
      </c>
      <c r="AB156" s="4"/>
      <c r="AC156" s="4" t="s">
        <v>55</v>
      </c>
      <c r="AD156" s="4"/>
      <c r="AE156" s="4" t="s">
        <v>849</v>
      </c>
      <c r="AF156" s="4" t="s">
        <v>1275</v>
      </c>
      <c r="AG156" s="4" t="s">
        <v>69</v>
      </c>
      <c r="AH156" s="4" t="s">
        <v>1276</v>
      </c>
      <c r="AI156" s="4"/>
      <c r="AJ156" s="3"/>
      <c r="AK156" s="3"/>
      <c r="AL156" s="3" t="s">
        <v>166</v>
      </c>
      <c r="AM156" s="3"/>
      <c r="AN156" s="3" t="s">
        <v>291</v>
      </c>
      <c r="AO156" s="3" t="s">
        <v>1277</v>
      </c>
      <c r="AP156" s="3" t="s">
        <v>1278</v>
      </c>
      <c r="AQ156" s="4"/>
      <c r="AR156" s="4"/>
      <c r="AS156" s="4"/>
      <c r="AT156" s="4" t="s">
        <v>652</v>
      </c>
      <c r="AU156" s="4"/>
      <c r="AV156" s="4"/>
      <c r="AW156" s="4" t="s">
        <v>1186</v>
      </c>
      <c r="AX156" s="4" t="s">
        <v>1187</v>
      </c>
      <c r="AY156" s="4"/>
      <c r="AZ156" s="4"/>
      <c r="BA156" s="4"/>
      <c r="BB156" s="4" t="s">
        <v>1181</v>
      </c>
      <c r="BC156" s="4"/>
      <c r="BD156" s="4"/>
      <c r="BE156" s="4" t="s">
        <v>652</v>
      </c>
      <c r="BF156" s="4" t="s">
        <v>658</v>
      </c>
      <c r="BG156" s="4" t="s">
        <v>658</v>
      </c>
      <c r="BH156" s="4"/>
      <c r="BI156" s="4"/>
    </row>
    <row r="157" spans="1:61" ht="55.35" customHeight="1" x14ac:dyDescent="0.25">
      <c r="A157" s="5" t="s">
        <v>3668</v>
      </c>
      <c r="B157" s="4" t="s">
        <v>1279</v>
      </c>
      <c r="C157" s="4" t="s">
        <v>642</v>
      </c>
      <c r="D157" s="4"/>
      <c r="E157" s="2" t="s">
        <v>137</v>
      </c>
      <c r="F157" s="3"/>
      <c r="G157" s="3" t="s">
        <v>138</v>
      </c>
      <c r="H157" s="4" t="s">
        <v>1280</v>
      </c>
      <c r="I157" s="4"/>
      <c r="J157" s="4"/>
      <c r="K157" s="4" t="s">
        <v>1280</v>
      </c>
      <c r="L157" s="4"/>
      <c r="M157" s="3" t="s">
        <v>1281</v>
      </c>
      <c r="N157" s="3" t="s">
        <v>1282</v>
      </c>
      <c r="O157" s="4" t="s">
        <v>479</v>
      </c>
      <c r="P157" s="84" t="str">
        <f>AN157</f>
        <v>Ver15</v>
      </c>
      <c r="Q157" s="3" t="s">
        <v>205</v>
      </c>
      <c r="R157" s="3"/>
      <c r="S157" s="3"/>
      <c r="T157" s="3"/>
      <c r="U157" s="3"/>
      <c r="V157" s="3"/>
      <c r="W157" s="4"/>
      <c r="X157" s="4"/>
      <c r="Y157" s="4" t="s">
        <v>480</v>
      </c>
      <c r="Z157" s="4"/>
      <c r="AA157" s="4" t="s">
        <v>52</v>
      </c>
      <c r="AB157" s="4"/>
      <c r="AC157" s="4" t="s">
        <v>54</v>
      </c>
      <c r="AD157" s="4"/>
      <c r="AE157" s="4" t="s">
        <v>148</v>
      </c>
      <c r="AF157" s="4" t="s">
        <v>1283</v>
      </c>
      <c r="AG157" s="4" t="s">
        <v>69</v>
      </c>
      <c r="AH157" s="4" t="s">
        <v>1284</v>
      </c>
      <c r="AI157" s="4" t="s">
        <v>1285</v>
      </c>
      <c r="AJ157" s="3"/>
      <c r="AK157" s="3"/>
      <c r="AL157" s="3" t="s">
        <v>152</v>
      </c>
      <c r="AM157" s="3"/>
      <c r="AN157" s="3" t="s">
        <v>143</v>
      </c>
      <c r="AO157" s="3" t="s">
        <v>1286</v>
      </c>
      <c r="AP157" s="3" t="s">
        <v>1287</v>
      </c>
      <c r="AQ157" s="6"/>
      <c r="AR157" s="6"/>
      <c r="AS157" s="9"/>
      <c r="AT157" s="3"/>
      <c r="AU157" s="9"/>
      <c r="AV157" s="4"/>
      <c r="AW157" s="4"/>
      <c r="AX157" s="4"/>
      <c r="AY157" s="3" t="s">
        <v>655</v>
      </c>
      <c r="AZ157" s="4" t="s">
        <v>656</v>
      </c>
      <c r="BA157" s="4"/>
      <c r="BB157" s="4" t="s">
        <v>479</v>
      </c>
      <c r="BC157" s="4" t="s">
        <v>1288</v>
      </c>
      <c r="BD157" s="4"/>
      <c r="BE157" s="4"/>
      <c r="BF157" s="4"/>
      <c r="BG157" s="4"/>
      <c r="BH157" s="4"/>
      <c r="BI157" s="4"/>
    </row>
    <row r="158" spans="1:61" ht="55.35" customHeight="1" x14ac:dyDescent="0.25">
      <c r="A158" s="5" t="s">
        <v>3667</v>
      </c>
      <c r="B158" s="7" t="s">
        <v>1289</v>
      </c>
      <c r="C158" s="7" t="s">
        <v>642</v>
      </c>
      <c r="D158" s="16"/>
      <c r="E158" s="16" t="s">
        <v>137</v>
      </c>
      <c r="F158" s="50">
        <v>45383</v>
      </c>
      <c r="G158" s="8" t="s">
        <v>138</v>
      </c>
      <c r="H158" s="7" t="s">
        <v>1290</v>
      </c>
      <c r="I158" s="7" t="s">
        <v>138</v>
      </c>
      <c r="J158" s="7" t="s">
        <v>1291</v>
      </c>
      <c r="K158" s="7" t="s">
        <v>1292</v>
      </c>
      <c r="L158" s="7"/>
      <c r="M158" s="7" t="s">
        <v>1293</v>
      </c>
      <c r="N158" s="7" t="s">
        <v>1294</v>
      </c>
      <c r="O158" s="7" t="s">
        <v>216</v>
      </c>
      <c r="P158" s="115" t="s">
        <v>382</v>
      </c>
      <c r="Q158" s="7" t="s">
        <v>218</v>
      </c>
      <c r="R158" s="7"/>
      <c r="S158" s="7"/>
      <c r="T158" s="7"/>
      <c r="U158" s="7"/>
      <c r="V158" s="7"/>
      <c r="W158" s="7"/>
      <c r="X158" s="7"/>
      <c r="Y158" s="7" t="s">
        <v>219</v>
      </c>
      <c r="Z158" s="7"/>
      <c r="AA158" s="7" t="s">
        <v>56</v>
      </c>
      <c r="AB158" s="7"/>
      <c r="AC158" s="7" t="s">
        <v>59</v>
      </c>
      <c r="AD158" s="7"/>
      <c r="AE158" s="7" t="s">
        <v>148</v>
      </c>
      <c r="AF158" s="7" t="s">
        <v>1295</v>
      </c>
      <c r="AG158" s="7" t="s">
        <v>68</v>
      </c>
      <c r="AH158" s="7" t="s">
        <v>1296</v>
      </c>
      <c r="AI158" s="7"/>
      <c r="AJ158" s="8"/>
      <c r="AK158" s="8"/>
      <c r="AL158" s="8"/>
      <c r="AM158" s="8"/>
      <c r="AN158" s="8"/>
      <c r="AO158" s="8"/>
      <c r="AP158" s="8" t="s">
        <v>1297</v>
      </c>
      <c r="AQ158" s="7"/>
      <c r="AR158" s="7"/>
      <c r="AS158" s="7"/>
      <c r="AT158" s="7"/>
      <c r="AU158" s="7"/>
      <c r="AV158" s="7"/>
      <c r="AW158" s="7"/>
      <c r="AX158" s="7"/>
      <c r="AY158" s="7"/>
      <c r="AZ158" s="7"/>
      <c r="BA158" s="7"/>
      <c r="BB158" s="7"/>
      <c r="BC158" s="7"/>
      <c r="BD158" s="7"/>
      <c r="BE158" s="7"/>
      <c r="BF158" s="7" t="s">
        <v>1298</v>
      </c>
      <c r="BG158" s="7" t="s">
        <v>1299</v>
      </c>
      <c r="BH158" s="4"/>
      <c r="BI158" s="4"/>
    </row>
    <row r="159" spans="1:61" ht="55.35" customHeight="1" x14ac:dyDescent="0.25">
      <c r="A159" s="5" t="s">
        <v>3668</v>
      </c>
      <c r="B159" s="4" t="s">
        <v>1300</v>
      </c>
      <c r="C159" s="4" t="s">
        <v>642</v>
      </c>
      <c r="D159" s="2"/>
      <c r="E159" s="2" t="s">
        <v>137</v>
      </c>
      <c r="F159" s="44">
        <v>44844</v>
      </c>
      <c r="G159" s="3" t="s">
        <v>138</v>
      </c>
      <c r="H159" s="4" t="s">
        <v>213</v>
      </c>
      <c r="I159" s="4"/>
      <c r="J159" s="4"/>
      <c r="K159" s="4" t="s">
        <v>213</v>
      </c>
      <c r="L159" s="4"/>
      <c r="M159" s="4" t="s">
        <v>1301</v>
      </c>
      <c r="N159" s="4" t="s">
        <v>1302</v>
      </c>
      <c r="O159" s="4" t="s">
        <v>216</v>
      </c>
      <c r="P159" s="84" t="str">
        <f>AN159</f>
        <v>Ver15</v>
      </c>
      <c r="Q159" s="4" t="s">
        <v>218</v>
      </c>
      <c r="R159" s="4"/>
      <c r="S159" s="4"/>
      <c r="T159" s="4"/>
      <c r="U159" s="4"/>
      <c r="V159" s="4"/>
      <c r="W159" s="4"/>
      <c r="X159" s="4"/>
      <c r="Y159" s="4" t="s">
        <v>219</v>
      </c>
      <c r="Z159" s="4"/>
      <c r="AA159" s="4" t="s">
        <v>55</v>
      </c>
      <c r="AB159" s="4"/>
      <c r="AC159" s="4" t="s">
        <v>57</v>
      </c>
      <c r="AD159" s="4"/>
      <c r="AE159" s="4" t="s">
        <v>148</v>
      </c>
      <c r="AF159" s="4" t="s">
        <v>1303</v>
      </c>
      <c r="AG159" s="4" t="s">
        <v>69</v>
      </c>
      <c r="AH159" s="4" t="s">
        <v>1304</v>
      </c>
      <c r="AI159" s="4" t="s">
        <v>1305</v>
      </c>
      <c r="AJ159" s="3"/>
      <c r="AK159" s="3"/>
      <c r="AL159" s="3" t="s">
        <v>152</v>
      </c>
      <c r="AM159" s="3"/>
      <c r="AN159" s="3" t="s">
        <v>143</v>
      </c>
      <c r="AO159" s="3" t="s">
        <v>1306</v>
      </c>
      <c r="AP159" s="3" t="s">
        <v>1307</v>
      </c>
      <c r="AQ159" s="4"/>
      <c r="AR159" s="4"/>
      <c r="AS159" s="4"/>
      <c r="AT159" s="4"/>
      <c r="AU159" s="4"/>
      <c r="AV159" s="4"/>
      <c r="AW159" s="4"/>
      <c r="AX159" s="4"/>
      <c r="AY159" s="4"/>
      <c r="AZ159" s="4"/>
      <c r="BA159" s="4"/>
      <c r="BB159" s="4"/>
      <c r="BC159" s="4"/>
      <c r="BD159" s="4"/>
      <c r="BE159" s="4"/>
      <c r="BF159" s="4" t="s">
        <v>224</v>
      </c>
      <c r="BG159" s="4" t="s">
        <v>225</v>
      </c>
      <c r="BH159" s="6"/>
      <c r="BI159" s="6"/>
    </row>
    <row r="160" spans="1:61" ht="55.35" customHeight="1" x14ac:dyDescent="0.25">
      <c r="A160" s="5" t="s">
        <v>3668</v>
      </c>
      <c r="B160" s="4" t="s">
        <v>1308</v>
      </c>
      <c r="C160" s="4" t="s">
        <v>642</v>
      </c>
      <c r="D160" s="2"/>
      <c r="E160" s="2" t="s">
        <v>137</v>
      </c>
      <c r="F160" s="44">
        <v>44844</v>
      </c>
      <c r="G160" s="3" t="s">
        <v>138</v>
      </c>
      <c r="H160" s="4" t="s">
        <v>213</v>
      </c>
      <c r="I160" s="4"/>
      <c r="J160" s="4"/>
      <c r="K160" s="4" t="s">
        <v>213</v>
      </c>
      <c r="L160" s="4"/>
      <c r="M160" s="4" t="s">
        <v>1309</v>
      </c>
      <c r="N160" s="4" t="s">
        <v>1310</v>
      </c>
      <c r="O160" s="4" t="s">
        <v>216</v>
      </c>
      <c r="P160" s="84" t="s">
        <v>239</v>
      </c>
      <c r="Q160" s="4" t="s">
        <v>218</v>
      </c>
      <c r="R160" s="4"/>
      <c r="S160" s="4"/>
      <c r="T160" s="4"/>
      <c r="U160" s="4"/>
      <c r="V160" s="4"/>
      <c r="W160" s="4"/>
      <c r="X160" s="4"/>
      <c r="Y160" s="4" t="s">
        <v>219</v>
      </c>
      <c r="Z160" s="4"/>
      <c r="AA160" s="4" t="s">
        <v>55</v>
      </c>
      <c r="AB160" s="4"/>
      <c r="AC160" s="4" t="s">
        <v>57</v>
      </c>
      <c r="AD160" s="4"/>
      <c r="AE160" s="4" t="s">
        <v>148</v>
      </c>
      <c r="AF160" s="4" t="s">
        <v>1311</v>
      </c>
      <c r="AG160" s="4" t="s">
        <v>69</v>
      </c>
      <c r="AH160" s="4" t="s">
        <v>1312</v>
      </c>
      <c r="AI160" s="4"/>
      <c r="AJ160" s="3"/>
      <c r="AK160" s="3"/>
      <c r="AL160" s="3" t="s">
        <v>152</v>
      </c>
      <c r="AM160" s="3"/>
      <c r="AN160" s="3" t="s">
        <v>1313</v>
      </c>
      <c r="AO160" s="3" t="s">
        <v>1314</v>
      </c>
      <c r="AP160" s="3" t="s">
        <v>1315</v>
      </c>
      <c r="AQ160" s="4"/>
      <c r="AR160" s="4"/>
      <c r="AS160" s="4"/>
      <c r="AT160" s="4"/>
      <c r="AU160" s="4"/>
      <c r="AV160" s="4"/>
      <c r="AW160" s="4"/>
      <c r="AX160" s="4"/>
      <c r="AY160" s="4"/>
      <c r="AZ160" s="4"/>
      <c r="BA160" s="4"/>
      <c r="BB160" s="4"/>
      <c r="BC160" s="4"/>
      <c r="BD160" s="4"/>
      <c r="BE160" s="4"/>
      <c r="BF160" s="4" t="s">
        <v>224</v>
      </c>
      <c r="BG160" s="4" t="s">
        <v>224</v>
      </c>
      <c r="BH160" s="4"/>
      <c r="BI160" s="4"/>
    </row>
    <row r="161" spans="1:61" ht="55.35" customHeight="1" x14ac:dyDescent="0.25">
      <c r="A161" s="5" t="s">
        <v>3667</v>
      </c>
      <c r="B161" s="7" t="s">
        <v>1316</v>
      </c>
      <c r="C161" s="7" t="s">
        <v>642</v>
      </c>
      <c r="D161" s="16"/>
      <c r="E161" s="16"/>
      <c r="F161" s="50">
        <v>45383</v>
      </c>
      <c r="G161" s="8" t="s">
        <v>138</v>
      </c>
      <c r="H161" s="7" t="s">
        <v>1317</v>
      </c>
      <c r="I161" s="7" t="s">
        <v>138</v>
      </c>
      <c r="J161" s="7" t="s">
        <v>1291</v>
      </c>
      <c r="K161" s="7" t="s">
        <v>213</v>
      </c>
      <c r="L161" s="7"/>
      <c r="M161" s="7" t="s">
        <v>1318</v>
      </c>
      <c r="N161" s="7"/>
      <c r="O161" s="7" t="s">
        <v>216</v>
      </c>
      <c r="P161" s="115" t="s">
        <v>382</v>
      </c>
      <c r="Q161" s="7" t="s">
        <v>218</v>
      </c>
      <c r="R161" s="7"/>
      <c r="S161" s="7"/>
      <c r="T161" s="7"/>
      <c r="U161" s="7"/>
      <c r="V161" s="7"/>
      <c r="W161" s="7"/>
      <c r="X161" s="7"/>
      <c r="Y161" s="7" t="s">
        <v>219</v>
      </c>
      <c r="Z161" s="7"/>
      <c r="AA161" s="7" t="s">
        <v>848</v>
      </c>
      <c r="AB161" s="7"/>
      <c r="AC161" s="7" t="s">
        <v>57</v>
      </c>
      <c r="AD161" s="7"/>
      <c r="AE161" s="7" t="s">
        <v>148</v>
      </c>
      <c r="AF161" s="7"/>
      <c r="AG161" s="7"/>
      <c r="AH161" s="7" t="s">
        <v>1319</v>
      </c>
      <c r="AI161" s="7"/>
      <c r="AJ161" s="8"/>
      <c r="AK161" s="8"/>
      <c r="AL161" s="8"/>
      <c r="AM161" s="8"/>
      <c r="AN161" s="8"/>
      <c r="AO161" s="8"/>
      <c r="AP161" s="8" t="s">
        <v>1320</v>
      </c>
      <c r="AQ161" s="7"/>
      <c r="AR161" s="7"/>
      <c r="AS161" s="7"/>
      <c r="AT161" s="7"/>
      <c r="AU161" s="7"/>
      <c r="AV161" s="7"/>
      <c r="AW161" s="7"/>
      <c r="AX161" s="7"/>
      <c r="AY161" s="7"/>
      <c r="AZ161" s="7"/>
      <c r="BA161" s="7"/>
      <c r="BB161" s="7"/>
      <c r="BC161" s="7"/>
      <c r="BD161" s="7"/>
      <c r="BE161" s="7"/>
      <c r="BF161" s="7"/>
      <c r="BG161" s="7"/>
      <c r="BH161" s="6"/>
      <c r="BI161" s="6"/>
    </row>
    <row r="162" spans="1:61" ht="55.35" customHeight="1" x14ac:dyDescent="0.25">
      <c r="A162" s="5" t="s">
        <v>3667</v>
      </c>
      <c r="B162" s="7" t="s">
        <v>1321</v>
      </c>
      <c r="C162" s="7" t="s">
        <v>642</v>
      </c>
      <c r="D162" s="16"/>
      <c r="E162" s="16"/>
      <c r="F162" s="50">
        <v>44981</v>
      </c>
      <c r="G162" s="8" t="s">
        <v>138</v>
      </c>
      <c r="H162" s="7" t="s">
        <v>1322</v>
      </c>
      <c r="I162" s="7" t="s">
        <v>138</v>
      </c>
      <c r="J162" s="7"/>
      <c r="K162" s="7"/>
      <c r="L162" s="7"/>
      <c r="M162" s="7" t="s">
        <v>1323</v>
      </c>
      <c r="N162" s="7" t="s">
        <v>1324</v>
      </c>
      <c r="O162" s="7" t="s">
        <v>238</v>
      </c>
      <c r="P162" s="102" t="s">
        <v>160</v>
      </c>
      <c r="Q162" s="7" t="s">
        <v>176</v>
      </c>
      <c r="R162" s="7"/>
      <c r="S162" s="7"/>
      <c r="T162" s="7"/>
      <c r="U162" s="7"/>
      <c r="V162" s="7"/>
      <c r="W162" s="7"/>
      <c r="X162" s="7"/>
      <c r="Y162" s="7" t="s">
        <v>240</v>
      </c>
      <c r="Z162" s="7"/>
      <c r="AA162" s="7" t="s">
        <v>1325</v>
      </c>
      <c r="AB162" s="7"/>
      <c r="AC162" s="7" t="s">
        <v>55</v>
      </c>
      <c r="AD162" s="7"/>
      <c r="AE162" s="7" t="s">
        <v>242</v>
      </c>
      <c r="AF162" s="7"/>
      <c r="AG162" s="7"/>
      <c r="AH162" s="7"/>
      <c r="AI162" s="7"/>
      <c r="AJ162" s="8"/>
      <c r="AK162" s="8"/>
      <c r="AL162" s="8"/>
      <c r="AM162" s="8"/>
      <c r="AN162" s="8"/>
      <c r="AO162" s="8"/>
      <c r="AP162" s="8" t="s">
        <v>1326</v>
      </c>
      <c r="AQ162" s="7"/>
      <c r="AR162" s="7"/>
      <c r="AS162" s="7"/>
      <c r="AT162" s="7"/>
      <c r="AU162" s="7"/>
      <c r="AV162" s="7"/>
      <c r="AW162" s="7"/>
      <c r="AX162" s="7"/>
      <c r="AY162" s="7"/>
      <c r="AZ162" s="7"/>
      <c r="BA162" s="7"/>
      <c r="BB162" s="7"/>
      <c r="BC162" s="7"/>
      <c r="BD162" s="7"/>
      <c r="BE162" s="7"/>
      <c r="BF162" s="7"/>
      <c r="BG162" s="7"/>
      <c r="BH162" s="4"/>
      <c r="BI162" s="4"/>
    </row>
    <row r="163" spans="1:61" ht="55.35" customHeight="1" x14ac:dyDescent="0.25">
      <c r="A163" s="5" t="s">
        <v>3668</v>
      </c>
      <c r="B163" s="4" t="s">
        <v>1327</v>
      </c>
      <c r="C163" s="4" t="s">
        <v>642</v>
      </c>
      <c r="D163" s="2"/>
      <c r="E163" s="2"/>
      <c r="F163" s="44">
        <v>44992</v>
      </c>
      <c r="G163" s="3" t="s">
        <v>138</v>
      </c>
      <c r="H163" s="4" t="s">
        <v>268</v>
      </c>
      <c r="I163" s="4"/>
      <c r="J163" s="4"/>
      <c r="K163" s="4" t="s">
        <v>1328</v>
      </c>
      <c r="L163" s="4"/>
      <c r="M163" s="4" t="s">
        <v>1329</v>
      </c>
      <c r="N163" s="4" t="s">
        <v>1330</v>
      </c>
      <c r="O163" s="4" t="s">
        <v>271</v>
      </c>
      <c r="P163" s="87" t="s">
        <v>291</v>
      </c>
      <c r="Q163" s="4" t="s">
        <v>273</v>
      </c>
      <c r="R163" s="4"/>
      <c r="S163" s="4"/>
      <c r="T163" s="4"/>
      <c r="U163" s="4"/>
      <c r="V163" s="4"/>
      <c r="W163" s="4"/>
      <c r="X163" s="4"/>
      <c r="Y163" s="4" t="s">
        <v>274</v>
      </c>
      <c r="Z163" s="4"/>
      <c r="AA163" s="4" t="s">
        <v>61</v>
      </c>
      <c r="AB163" s="4"/>
      <c r="AC163" s="4" t="s">
        <v>63</v>
      </c>
      <c r="AD163" s="4"/>
      <c r="AE163" s="4" t="s">
        <v>275</v>
      </c>
      <c r="AF163" s="4" t="s">
        <v>1331</v>
      </c>
      <c r="AG163" s="4" t="s">
        <v>69</v>
      </c>
      <c r="AH163" s="4" t="s">
        <v>1332</v>
      </c>
      <c r="AI163" s="4"/>
      <c r="AJ163" s="3"/>
      <c r="AK163" s="3"/>
      <c r="AL163" s="3" t="s">
        <v>166</v>
      </c>
      <c r="AM163" s="3"/>
      <c r="AN163" s="3" t="s">
        <v>371</v>
      </c>
      <c r="AO163" s="3" t="s">
        <v>1333</v>
      </c>
      <c r="AP163" s="3" t="s">
        <v>1334</v>
      </c>
      <c r="AQ163" s="4"/>
      <c r="AR163" s="4"/>
      <c r="AS163" s="4"/>
      <c r="AT163" s="4"/>
      <c r="AU163" s="4"/>
      <c r="AV163" s="4"/>
      <c r="AW163" s="4"/>
      <c r="AX163" s="4"/>
      <c r="AY163" s="4"/>
      <c r="AZ163" s="4"/>
      <c r="BA163" s="4"/>
      <c r="BB163" s="4"/>
      <c r="BC163" s="4"/>
      <c r="BD163" s="4"/>
      <c r="BE163" s="4"/>
      <c r="BF163" s="4"/>
      <c r="BG163" s="4"/>
      <c r="BH163" s="4"/>
      <c r="BI163" s="4"/>
    </row>
    <row r="164" spans="1:61" ht="55.35" customHeight="1" x14ac:dyDescent="0.25">
      <c r="A164" s="5" t="s">
        <v>3668</v>
      </c>
      <c r="B164" s="4" t="s">
        <v>1335</v>
      </c>
      <c r="C164" s="4" t="s">
        <v>642</v>
      </c>
      <c r="D164" s="2"/>
      <c r="E164" s="2"/>
      <c r="F164" s="44">
        <v>45006</v>
      </c>
      <c r="G164" s="3" t="s">
        <v>138</v>
      </c>
      <c r="H164" s="4" t="s">
        <v>268</v>
      </c>
      <c r="I164" s="4"/>
      <c r="J164" s="4"/>
      <c r="K164" s="4" t="s">
        <v>1336</v>
      </c>
      <c r="L164" s="4"/>
      <c r="M164" s="4" t="s">
        <v>1337</v>
      </c>
      <c r="N164" s="4" t="s">
        <v>1338</v>
      </c>
      <c r="O164" s="4" t="s">
        <v>271</v>
      </c>
      <c r="P164" s="87" t="s">
        <v>291</v>
      </c>
      <c r="Q164" s="4" t="s">
        <v>273</v>
      </c>
      <c r="R164" s="4"/>
      <c r="S164" s="4"/>
      <c r="T164" s="4"/>
      <c r="U164" s="4"/>
      <c r="V164" s="4"/>
      <c r="W164" s="4"/>
      <c r="X164" s="4"/>
      <c r="Y164" s="4" t="s">
        <v>274</v>
      </c>
      <c r="Z164" s="4"/>
      <c r="AA164" s="4" t="s">
        <v>60</v>
      </c>
      <c r="AB164" s="4"/>
      <c r="AC164" s="4" t="s">
        <v>62</v>
      </c>
      <c r="AD164" s="4"/>
      <c r="AE164" s="4" t="s">
        <v>163</v>
      </c>
      <c r="AF164" s="4" t="s">
        <v>1339</v>
      </c>
      <c r="AG164" s="4" t="s">
        <v>69</v>
      </c>
      <c r="AH164" s="4" t="s">
        <v>1340</v>
      </c>
      <c r="AI164" s="4"/>
      <c r="AJ164" s="3"/>
      <c r="AK164" s="3"/>
      <c r="AL164" s="3" t="s">
        <v>166</v>
      </c>
      <c r="AM164" s="3"/>
      <c r="AN164" s="3" t="s">
        <v>217</v>
      </c>
      <c r="AO164" s="3" t="s">
        <v>217</v>
      </c>
      <c r="AP164" s="3" t="s">
        <v>325</v>
      </c>
      <c r="AQ164" s="4"/>
      <c r="AR164" s="4"/>
      <c r="AS164" s="4"/>
      <c r="AT164" s="4"/>
      <c r="AU164" s="4"/>
      <c r="AV164" s="4"/>
      <c r="AW164" s="4"/>
      <c r="AX164" s="4"/>
      <c r="AY164" s="4"/>
      <c r="AZ164" s="4"/>
      <c r="BA164" s="4"/>
      <c r="BB164" s="4"/>
      <c r="BC164" s="4"/>
      <c r="BD164" s="4"/>
      <c r="BE164" s="4"/>
      <c r="BF164" s="4"/>
      <c r="BG164" s="4"/>
      <c r="BH164" s="4"/>
      <c r="BI164" s="4"/>
    </row>
    <row r="165" spans="1:61" s="39" customFormat="1" ht="55.35" customHeight="1" x14ac:dyDescent="0.25">
      <c r="A165" s="5" t="s">
        <v>3668</v>
      </c>
      <c r="B165" s="4" t="s">
        <v>1341</v>
      </c>
      <c r="C165" s="4" t="s">
        <v>642</v>
      </c>
      <c r="D165" s="2"/>
      <c r="E165" s="2"/>
      <c r="F165" s="44">
        <v>45113</v>
      </c>
      <c r="G165" s="3" t="s">
        <v>138</v>
      </c>
      <c r="H165" s="4" t="s">
        <v>1342</v>
      </c>
      <c r="I165" s="4"/>
      <c r="J165" s="4"/>
      <c r="K165" s="4"/>
      <c r="L165" s="4"/>
      <c r="M165" s="4" t="s">
        <v>1343</v>
      </c>
      <c r="N165" s="4" t="s">
        <v>1344</v>
      </c>
      <c r="O165" s="4" t="s">
        <v>624</v>
      </c>
      <c r="P165" s="84" t="s">
        <v>812</v>
      </c>
      <c r="Q165" s="4" t="s">
        <v>176</v>
      </c>
      <c r="R165" s="4"/>
      <c r="S165" s="4"/>
      <c r="T165" s="4"/>
      <c r="U165" s="4"/>
      <c r="V165" s="4"/>
      <c r="W165" s="4"/>
      <c r="X165" s="4"/>
      <c r="Y165" s="4" t="s">
        <v>847</v>
      </c>
      <c r="Z165" s="4"/>
      <c r="AA165" s="4" t="s">
        <v>60</v>
      </c>
      <c r="AB165" s="4"/>
      <c r="AC165" s="4" t="s">
        <v>62</v>
      </c>
      <c r="AD165" s="4"/>
      <c r="AE165" s="4" t="s">
        <v>1345</v>
      </c>
      <c r="AF165" s="4" t="s">
        <v>1346</v>
      </c>
      <c r="AG165" s="4" t="s">
        <v>69</v>
      </c>
      <c r="AH165" s="4" t="s">
        <v>1347</v>
      </c>
      <c r="AI165" s="4"/>
      <c r="AJ165" s="3"/>
      <c r="AK165" s="3"/>
      <c r="AL165" s="3" t="s">
        <v>166</v>
      </c>
      <c r="AM165" s="3"/>
      <c r="AN165" s="3" t="s">
        <v>291</v>
      </c>
      <c r="AO165" s="3" t="s">
        <v>1348</v>
      </c>
      <c r="AP165" s="3" t="s">
        <v>1349</v>
      </c>
      <c r="AQ165" s="4"/>
      <c r="AR165" s="4"/>
      <c r="AS165" s="4"/>
      <c r="AT165" s="4"/>
      <c r="AU165" s="4"/>
      <c r="AV165" s="4"/>
      <c r="AW165" s="4"/>
      <c r="AX165" s="4"/>
      <c r="AY165" s="4"/>
      <c r="AZ165" s="4"/>
      <c r="BA165" s="4"/>
      <c r="BB165" s="4"/>
      <c r="BC165" s="4"/>
      <c r="BD165" s="4"/>
      <c r="BE165" s="4"/>
      <c r="BF165" s="4"/>
      <c r="BG165" s="4"/>
      <c r="BH165" s="4"/>
      <c r="BI165" s="4"/>
    </row>
    <row r="166" spans="1:61" ht="55.35" customHeight="1" x14ac:dyDescent="0.25">
      <c r="A166" s="5" t="s">
        <v>3668</v>
      </c>
      <c r="B166" s="4" t="s">
        <v>1350</v>
      </c>
      <c r="C166" s="4" t="s">
        <v>642</v>
      </c>
      <c r="D166" s="2"/>
      <c r="E166" s="2"/>
      <c r="F166" s="44">
        <v>45156</v>
      </c>
      <c r="G166" s="3" t="s">
        <v>138</v>
      </c>
      <c r="H166" s="4" t="s">
        <v>1351</v>
      </c>
      <c r="I166" s="4"/>
      <c r="J166" s="4"/>
      <c r="K166" s="4"/>
      <c r="L166" s="4" t="s">
        <v>1352</v>
      </c>
      <c r="M166" s="4" t="s">
        <v>1353</v>
      </c>
      <c r="N166" s="4" t="s">
        <v>1354</v>
      </c>
      <c r="O166" s="3" t="s">
        <v>378</v>
      </c>
      <c r="P166" s="84" t="s">
        <v>168</v>
      </c>
      <c r="Q166" s="4"/>
      <c r="R166" s="4"/>
      <c r="S166" s="4"/>
      <c r="T166" s="4"/>
      <c r="U166" s="4"/>
      <c r="V166" s="4"/>
      <c r="W166" s="4"/>
      <c r="X166" s="4"/>
      <c r="Y166" s="4" t="s">
        <v>379</v>
      </c>
      <c r="Z166" s="4"/>
      <c r="AA166" s="4" t="s">
        <v>848</v>
      </c>
      <c r="AB166" s="4"/>
      <c r="AC166" s="4" t="s">
        <v>848</v>
      </c>
      <c r="AD166" s="4"/>
      <c r="AE166" s="4" t="s">
        <v>148</v>
      </c>
      <c r="AF166" s="4" t="s">
        <v>1355</v>
      </c>
      <c r="AG166" s="4" t="s">
        <v>69</v>
      </c>
      <c r="AH166" s="4" t="s">
        <v>1356</v>
      </c>
      <c r="AI166" s="4"/>
      <c r="AJ166" s="3"/>
      <c r="AK166" s="3"/>
      <c r="AL166" s="3" t="s">
        <v>166</v>
      </c>
      <c r="AM166" s="3"/>
      <c r="AN166" s="3" t="s">
        <v>382</v>
      </c>
      <c r="AO166" s="3" t="s">
        <v>1357</v>
      </c>
      <c r="AP166" s="3" t="s">
        <v>1358</v>
      </c>
      <c r="AQ166" s="4"/>
      <c r="AR166" s="4"/>
      <c r="AS166" s="4"/>
      <c r="AT166" s="4"/>
      <c r="AU166" s="4"/>
      <c r="AV166" s="4"/>
      <c r="AW166" s="4"/>
      <c r="AX166" s="4"/>
      <c r="AY166" s="4"/>
      <c r="AZ166" s="4"/>
      <c r="BA166" s="4"/>
      <c r="BB166" s="4"/>
      <c r="BC166" s="4"/>
      <c r="BD166" s="4"/>
      <c r="BE166" s="4"/>
      <c r="BF166" s="4"/>
      <c r="BG166" s="4"/>
      <c r="BH166" s="4" t="s">
        <v>138</v>
      </c>
      <c r="BI166" s="4" t="s">
        <v>297</v>
      </c>
    </row>
    <row r="167" spans="1:61" s="39" customFormat="1" ht="55.35" customHeight="1" x14ac:dyDescent="0.25">
      <c r="A167" s="5" t="s">
        <v>3668</v>
      </c>
      <c r="B167" s="4" t="s">
        <v>1359</v>
      </c>
      <c r="C167" s="4" t="s">
        <v>642</v>
      </c>
      <c r="D167" s="2"/>
      <c r="E167" s="2"/>
      <c r="F167" s="44">
        <v>45195</v>
      </c>
      <c r="G167" s="3" t="s">
        <v>138</v>
      </c>
      <c r="H167" s="4" t="s">
        <v>1360</v>
      </c>
      <c r="I167" s="4"/>
      <c r="J167" s="4"/>
      <c r="K167" s="4" t="s">
        <v>1361</v>
      </c>
      <c r="L167" s="4"/>
      <c r="M167" s="4" t="s">
        <v>1362</v>
      </c>
      <c r="N167" s="4" t="s">
        <v>1363</v>
      </c>
      <c r="O167" s="4" t="s">
        <v>624</v>
      </c>
      <c r="P167" s="84" t="s">
        <v>168</v>
      </c>
      <c r="Q167" s="4"/>
      <c r="R167" s="4"/>
      <c r="S167" s="4"/>
      <c r="T167" s="4"/>
      <c r="U167" s="4"/>
      <c r="V167" s="4"/>
      <c r="W167" s="4"/>
      <c r="X167" s="4"/>
      <c r="Y167" s="4" t="s">
        <v>625</v>
      </c>
      <c r="Z167" s="4"/>
      <c r="AA167" s="4" t="s">
        <v>62</v>
      </c>
      <c r="AB167" s="4"/>
      <c r="AC167" s="4" t="s">
        <v>63</v>
      </c>
      <c r="AD167" s="4"/>
      <c r="AE167" s="4" t="s">
        <v>180</v>
      </c>
      <c r="AF167" s="4" t="s">
        <v>1361</v>
      </c>
      <c r="AG167" s="4" t="s">
        <v>69</v>
      </c>
      <c r="AH167" s="4" t="s">
        <v>1364</v>
      </c>
      <c r="AI167" s="4"/>
      <c r="AJ167" s="3"/>
      <c r="AK167" s="3"/>
      <c r="AL167" s="3" t="s">
        <v>166</v>
      </c>
      <c r="AM167" s="3"/>
      <c r="AN167" s="3" t="s">
        <v>371</v>
      </c>
      <c r="AO167" s="3" t="s">
        <v>1365</v>
      </c>
      <c r="AP167" s="3" t="s">
        <v>1366</v>
      </c>
      <c r="AQ167" s="4"/>
      <c r="AR167" s="4"/>
      <c r="AS167" s="4"/>
      <c r="AT167" s="4"/>
      <c r="AU167" s="4"/>
      <c r="AV167" s="4"/>
      <c r="AW167" s="4"/>
      <c r="AX167" s="4"/>
      <c r="AY167" s="4"/>
      <c r="AZ167" s="4"/>
      <c r="BA167" s="4"/>
      <c r="BB167" s="4"/>
      <c r="BC167" s="4"/>
      <c r="BD167" s="4"/>
      <c r="BE167" s="4"/>
      <c r="BF167" s="4"/>
      <c r="BG167" s="4"/>
      <c r="BH167" s="4"/>
      <c r="BI167" s="4"/>
    </row>
    <row r="168" spans="1:61" ht="55.35" hidden="1" customHeight="1" x14ac:dyDescent="0.25">
      <c r="B168" s="4" t="s">
        <v>1367</v>
      </c>
      <c r="C168" s="4" t="s">
        <v>1368</v>
      </c>
      <c r="D168" s="2"/>
      <c r="E168" s="2"/>
      <c r="F168" s="44">
        <v>44904</v>
      </c>
      <c r="G168" s="3" t="s">
        <v>138</v>
      </c>
      <c r="H168" s="4" t="s">
        <v>171</v>
      </c>
      <c r="I168" s="4"/>
      <c r="J168" s="4"/>
      <c r="K168" s="4"/>
      <c r="L168" s="4"/>
      <c r="M168" s="4" t="s">
        <v>1369</v>
      </c>
      <c r="N168" s="4" t="s">
        <v>1369</v>
      </c>
      <c r="O168" s="4" t="s">
        <v>1370</v>
      </c>
      <c r="P168" s="84" t="s">
        <v>1368</v>
      </c>
      <c r="Q168" s="4"/>
      <c r="R168" s="4"/>
      <c r="S168" s="4"/>
      <c r="T168" s="4"/>
      <c r="U168" s="4"/>
      <c r="V168" s="4"/>
      <c r="W168" s="4"/>
      <c r="X168" s="4"/>
      <c r="Y168" s="4" t="s">
        <v>800</v>
      </c>
      <c r="Z168" s="4"/>
      <c r="AA168" s="4" t="s">
        <v>54</v>
      </c>
      <c r="AB168" s="4"/>
      <c r="AC168" s="4" t="s">
        <v>54</v>
      </c>
      <c r="AD168" s="4"/>
      <c r="AE168" s="4" t="s">
        <v>1371</v>
      </c>
      <c r="AF168" s="4"/>
      <c r="AG168" s="4" t="s">
        <v>69</v>
      </c>
      <c r="AH168" s="4" t="s">
        <v>1372</v>
      </c>
      <c r="AI168" s="4"/>
      <c r="AJ168" s="3"/>
      <c r="AK168" s="3"/>
      <c r="AL168" s="3"/>
      <c r="AM168" s="3"/>
      <c r="AN168" s="3"/>
      <c r="AO168" s="3"/>
      <c r="AP168" s="3"/>
      <c r="AQ168" s="4"/>
      <c r="AR168" s="4"/>
      <c r="AS168" s="4"/>
      <c r="AT168" s="4"/>
      <c r="AU168" s="4"/>
      <c r="AV168" s="4"/>
      <c r="AW168" s="4"/>
      <c r="AX168" s="4"/>
      <c r="AY168" s="4"/>
      <c r="AZ168" s="4"/>
      <c r="BA168" s="4"/>
      <c r="BB168" s="4"/>
      <c r="BC168" s="4"/>
      <c r="BD168" s="4"/>
      <c r="BE168" s="4"/>
      <c r="BF168" s="4"/>
      <c r="BG168" s="4"/>
      <c r="BH168" s="4"/>
      <c r="BI168" s="4"/>
    </row>
    <row r="169" spans="1:61" ht="55.35" hidden="1" customHeight="1" x14ac:dyDescent="0.25">
      <c r="B169" s="4" t="s">
        <v>1373</v>
      </c>
      <c r="C169" s="4" t="s">
        <v>1368</v>
      </c>
      <c r="D169" s="2"/>
      <c r="E169" s="2"/>
      <c r="F169" s="44">
        <v>44972</v>
      </c>
      <c r="G169" s="3" t="s">
        <v>138</v>
      </c>
      <c r="H169" s="4" t="s">
        <v>268</v>
      </c>
      <c r="I169" s="4"/>
      <c r="J169" s="4"/>
      <c r="K169" s="4"/>
      <c r="L169" s="4"/>
      <c r="M169" s="4" t="s">
        <v>1374</v>
      </c>
      <c r="N169" s="4" t="s">
        <v>1375</v>
      </c>
      <c r="O169" s="4" t="s">
        <v>271</v>
      </c>
      <c r="P169" s="84" t="s">
        <v>1368</v>
      </c>
      <c r="Q169" s="4" t="s">
        <v>273</v>
      </c>
      <c r="R169" s="4"/>
      <c r="S169" s="4"/>
      <c r="T169" s="4"/>
      <c r="U169" s="4"/>
      <c r="V169" s="4"/>
      <c r="W169" s="4"/>
      <c r="X169" s="4"/>
      <c r="Y169" s="4" t="s">
        <v>1376</v>
      </c>
      <c r="Z169" s="4"/>
      <c r="AA169" s="4" t="s">
        <v>58</v>
      </c>
      <c r="AB169" s="4"/>
      <c r="AC169" s="4" t="s">
        <v>59</v>
      </c>
      <c r="AD169" s="4"/>
      <c r="AE169" s="4"/>
      <c r="AF169" s="4"/>
      <c r="AG169" s="4"/>
      <c r="AH169" s="4"/>
      <c r="AI169" s="4"/>
      <c r="AJ169" s="3"/>
      <c r="AK169" s="3"/>
      <c r="AL169" s="3"/>
      <c r="AM169" s="3"/>
      <c r="AN169" s="3"/>
      <c r="AO169" s="3"/>
      <c r="AP169" s="3"/>
      <c r="AQ169" s="4"/>
      <c r="AR169" s="4"/>
      <c r="AS169" s="4"/>
      <c r="AT169" s="4"/>
      <c r="AU169" s="4"/>
      <c r="AV169" s="4"/>
      <c r="AW169" s="4"/>
      <c r="AX169" s="4"/>
      <c r="AY169" s="4"/>
      <c r="AZ169" s="4"/>
      <c r="BA169" s="4"/>
      <c r="BB169" s="4"/>
      <c r="BC169" s="4"/>
      <c r="BD169" s="4"/>
      <c r="BE169" s="4"/>
      <c r="BF169" s="4"/>
      <c r="BG169" s="4"/>
      <c r="BH169" s="4"/>
      <c r="BI169" s="4"/>
    </row>
    <row r="170" spans="1:61" ht="55.35" hidden="1" customHeight="1" x14ac:dyDescent="0.25">
      <c r="B170" s="4" t="s">
        <v>1377</v>
      </c>
      <c r="C170" s="4" t="s">
        <v>1368</v>
      </c>
      <c r="D170" s="2"/>
      <c r="E170" s="2"/>
      <c r="F170" s="44">
        <v>45006</v>
      </c>
      <c r="G170" s="3" t="s">
        <v>138</v>
      </c>
      <c r="H170" s="4" t="s">
        <v>268</v>
      </c>
      <c r="I170" s="4"/>
      <c r="J170" s="4"/>
      <c r="K170" s="4" t="s">
        <v>288</v>
      </c>
      <c r="L170" s="4"/>
      <c r="M170" s="4" t="s">
        <v>1378</v>
      </c>
      <c r="N170" s="4" t="s">
        <v>1379</v>
      </c>
      <c r="O170" s="4" t="s">
        <v>271</v>
      </c>
      <c r="P170" s="84" t="s">
        <v>1368</v>
      </c>
      <c r="Q170" s="4" t="s">
        <v>273</v>
      </c>
      <c r="R170" s="4"/>
      <c r="S170" s="4"/>
      <c r="T170" s="4"/>
      <c r="U170" s="4"/>
      <c r="V170" s="4"/>
      <c r="W170" s="4"/>
      <c r="X170" s="4"/>
      <c r="Y170" s="4" t="s">
        <v>274</v>
      </c>
      <c r="Z170" s="4"/>
      <c r="AA170" s="4" t="s">
        <v>60</v>
      </c>
      <c r="AB170" s="4"/>
      <c r="AC170" s="4" t="s">
        <v>62</v>
      </c>
      <c r="AD170" s="4"/>
      <c r="AE170" s="4" t="s">
        <v>163</v>
      </c>
      <c r="AF170" s="4"/>
      <c r="AG170" s="4"/>
      <c r="AH170" s="4"/>
      <c r="AI170" s="4"/>
      <c r="AJ170" s="3"/>
      <c r="AK170" s="3"/>
      <c r="AL170" s="3"/>
      <c r="AM170" s="3"/>
      <c r="AN170" s="3"/>
      <c r="AO170" s="3"/>
      <c r="AP170" s="3"/>
      <c r="AQ170" s="4"/>
      <c r="AR170" s="4"/>
      <c r="AS170" s="4"/>
      <c r="AT170" s="4"/>
      <c r="AU170" s="4"/>
      <c r="AV170" s="4"/>
      <c r="AW170" s="4"/>
      <c r="AX170" s="4"/>
      <c r="AY170" s="4"/>
      <c r="AZ170" s="4"/>
      <c r="BA170" s="4"/>
      <c r="BB170" s="4"/>
      <c r="BC170" s="4"/>
      <c r="BD170" s="4"/>
      <c r="BE170" s="4"/>
      <c r="BF170" s="4"/>
      <c r="BG170" s="4"/>
      <c r="BH170" s="4"/>
      <c r="BI170" s="4"/>
    </row>
    <row r="171" spans="1:61" ht="55.35" hidden="1" customHeight="1" x14ac:dyDescent="0.25">
      <c r="B171" s="7" t="s">
        <v>1380</v>
      </c>
      <c r="C171" s="7" t="s">
        <v>1368</v>
      </c>
      <c r="D171" s="16"/>
      <c r="E171" s="16"/>
      <c r="F171" s="50">
        <v>45013</v>
      </c>
      <c r="G171" s="8"/>
      <c r="H171" s="7" t="s">
        <v>268</v>
      </c>
      <c r="I171" s="7" t="s">
        <v>138</v>
      </c>
      <c r="J171" s="7" t="s">
        <v>1381</v>
      </c>
      <c r="K171" s="7"/>
      <c r="L171" s="7"/>
      <c r="M171" s="7" t="s">
        <v>1382</v>
      </c>
      <c r="N171" s="7" t="s">
        <v>1383</v>
      </c>
      <c r="O171" s="7" t="s">
        <v>271</v>
      </c>
      <c r="P171" s="85" t="s">
        <v>1368</v>
      </c>
      <c r="Q171" s="7" t="s">
        <v>273</v>
      </c>
      <c r="R171" s="7"/>
      <c r="S171" s="7"/>
      <c r="T171" s="7"/>
      <c r="U171" s="7"/>
      <c r="V171" s="7"/>
      <c r="W171" s="7"/>
      <c r="X171" s="7"/>
      <c r="Y171" s="7" t="s">
        <v>274</v>
      </c>
      <c r="Z171" s="7"/>
      <c r="AA171" s="7" t="s">
        <v>58</v>
      </c>
      <c r="AB171" s="7"/>
      <c r="AC171" s="7" t="s">
        <v>59</v>
      </c>
      <c r="AD171" s="7"/>
      <c r="AE171" s="7" t="s">
        <v>148</v>
      </c>
      <c r="AF171" s="7"/>
      <c r="AG171" s="7"/>
      <c r="AH171" s="7"/>
      <c r="AI171" s="7"/>
      <c r="AJ171" s="8"/>
      <c r="AK171" s="8"/>
      <c r="AL171" s="8"/>
      <c r="AM171" s="8"/>
      <c r="AN171" s="8"/>
      <c r="AO171" s="8"/>
      <c r="AP171" s="8"/>
      <c r="AQ171" s="7"/>
      <c r="AR171" s="7"/>
      <c r="AS171" s="7"/>
      <c r="AT171" s="7"/>
      <c r="AU171" s="7"/>
      <c r="AV171" s="7"/>
      <c r="AW171" s="7"/>
      <c r="AX171" s="7"/>
      <c r="AY171" s="7"/>
      <c r="AZ171" s="7"/>
      <c r="BA171" s="7"/>
      <c r="BB171" s="7"/>
      <c r="BC171" s="7"/>
      <c r="BD171" s="7"/>
      <c r="BE171" s="7"/>
      <c r="BF171" s="7"/>
      <c r="BG171" s="7"/>
      <c r="BH171" s="4"/>
      <c r="BI171" s="4"/>
    </row>
    <row r="172" spans="1:61" ht="55.35" customHeight="1" x14ac:dyDescent="0.25">
      <c r="A172" s="5" t="s">
        <v>3668</v>
      </c>
      <c r="B172" s="4" t="s">
        <v>1384</v>
      </c>
      <c r="C172" s="4" t="s">
        <v>642</v>
      </c>
      <c r="D172" s="4" t="s">
        <v>1385</v>
      </c>
      <c r="E172" s="2"/>
      <c r="F172" s="3"/>
      <c r="G172" s="3"/>
      <c r="H172" s="4"/>
      <c r="I172" s="4"/>
      <c r="J172" s="4"/>
      <c r="K172" s="4" t="s">
        <v>1386</v>
      </c>
      <c r="L172" s="4"/>
      <c r="M172" s="4" t="s">
        <v>1387</v>
      </c>
      <c r="N172" s="4" t="s">
        <v>1388</v>
      </c>
      <c r="O172" s="4" t="s">
        <v>203</v>
      </c>
      <c r="P172" s="84" t="s">
        <v>1037</v>
      </c>
      <c r="Q172" s="4" t="s">
        <v>979</v>
      </c>
      <c r="R172" s="4"/>
      <c r="S172" s="4"/>
      <c r="T172" s="4"/>
      <c r="U172" s="4"/>
      <c r="V172" s="4"/>
      <c r="W172" s="4"/>
      <c r="X172" s="4"/>
      <c r="Y172" s="4" t="s">
        <v>945</v>
      </c>
      <c r="Z172" s="4"/>
      <c r="AA172" s="4" t="s">
        <v>179</v>
      </c>
      <c r="AB172" s="4"/>
      <c r="AC172" s="4" t="s">
        <v>663</v>
      </c>
      <c r="AD172" s="4"/>
      <c r="AE172" s="4" t="s">
        <v>801</v>
      </c>
      <c r="AF172" s="4" t="s">
        <v>1386</v>
      </c>
      <c r="AG172" s="4" t="s">
        <v>1389</v>
      </c>
      <c r="AH172" s="4" t="s">
        <v>1390</v>
      </c>
      <c r="AI172" s="4" t="s">
        <v>1391</v>
      </c>
      <c r="AJ172" s="3"/>
      <c r="AK172" s="3"/>
      <c r="AL172" s="3" t="s">
        <v>152</v>
      </c>
      <c r="AM172" s="3"/>
      <c r="AN172" s="3" t="s">
        <v>1037</v>
      </c>
      <c r="AO172" s="3" t="s">
        <v>1392</v>
      </c>
      <c r="AP172" s="3" t="s">
        <v>1393</v>
      </c>
      <c r="AQ172" s="9"/>
      <c r="AR172" s="9"/>
      <c r="AS172" s="9"/>
      <c r="AT172" s="3" t="s">
        <v>138</v>
      </c>
      <c r="AU172" s="9" t="s">
        <v>1394</v>
      </c>
      <c r="AV172" s="4"/>
      <c r="AW172" s="4"/>
      <c r="AX172" s="4"/>
      <c r="AY172" s="3"/>
      <c r="AZ172" s="4"/>
      <c r="BA172" s="4"/>
      <c r="BB172" s="3" t="s">
        <v>844</v>
      </c>
      <c r="BC172" s="4"/>
      <c r="BD172" s="3" t="s">
        <v>1395</v>
      </c>
      <c r="BE172" s="4" t="s">
        <v>138</v>
      </c>
      <c r="BF172" s="4"/>
      <c r="BG172" s="4"/>
      <c r="BH172" s="4"/>
      <c r="BI172" s="4"/>
    </row>
    <row r="173" spans="1:61" ht="55.35" customHeight="1" x14ac:dyDescent="0.25">
      <c r="A173" s="5" t="s">
        <v>3668</v>
      </c>
      <c r="B173" s="4" t="s">
        <v>1396</v>
      </c>
      <c r="C173" s="4" t="s">
        <v>642</v>
      </c>
      <c r="D173" s="4" t="s">
        <v>1397</v>
      </c>
      <c r="E173" s="2"/>
      <c r="F173" s="3"/>
      <c r="G173" s="3"/>
      <c r="H173" s="4"/>
      <c r="I173" s="4"/>
      <c r="J173" s="4"/>
      <c r="K173" s="4" t="s">
        <v>1398</v>
      </c>
      <c r="L173" s="4"/>
      <c r="M173" s="4" t="s">
        <v>1399</v>
      </c>
      <c r="N173" s="4" t="s">
        <v>1400</v>
      </c>
      <c r="O173" s="4" t="s">
        <v>804</v>
      </c>
      <c r="P173" s="84" t="s">
        <v>217</v>
      </c>
      <c r="Q173" s="4" t="s">
        <v>144</v>
      </c>
      <c r="R173" s="4"/>
      <c r="S173" s="4"/>
      <c r="T173" s="4"/>
      <c r="U173" s="4"/>
      <c r="V173" s="4"/>
      <c r="W173" s="4"/>
      <c r="X173" s="4"/>
      <c r="Y173" s="4" t="s">
        <v>1401</v>
      </c>
      <c r="Z173" s="4"/>
      <c r="AA173" s="4" t="s">
        <v>147</v>
      </c>
      <c r="AB173" s="4"/>
      <c r="AC173" s="4" t="s">
        <v>51</v>
      </c>
      <c r="AD173" s="4"/>
      <c r="AE173" s="4" t="s">
        <v>275</v>
      </c>
      <c r="AF173" s="4" t="s">
        <v>1402</v>
      </c>
      <c r="AG173" s="4" t="s">
        <v>69</v>
      </c>
      <c r="AH173" s="4" t="s">
        <v>1403</v>
      </c>
      <c r="AI173" s="4"/>
      <c r="AJ173" s="3"/>
      <c r="AK173" s="3"/>
      <c r="AL173" s="3" t="s">
        <v>152</v>
      </c>
      <c r="AM173" s="3"/>
      <c r="AN173" s="3" t="s">
        <v>217</v>
      </c>
      <c r="AO173" s="3" t="s">
        <v>1404</v>
      </c>
      <c r="AP173" s="3" t="s">
        <v>325</v>
      </c>
      <c r="AQ173" s="4"/>
      <c r="AR173" s="4"/>
      <c r="AS173" s="4"/>
      <c r="AT173" s="3" t="s">
        <v>1405</v>
      </c>
      <c r="AU173" s="4" t="s">
        <v>1406</v>
      </c>
      <c r="AV173" s="4"/>
      <c r="AW173" s="4" t="s">
        <v>784</v>
      </c>
      <c r="AX173" s="4"/>
      <c r="AY173" s="3"/>
      <c r="AZ173" s="4"/>
      <c r="BA173" s="4"/>
      <c r="BB173" s="3" t="s">
        <v>1407</v>
      </c>
      <c r="BC173" s="4"/>
      <c r="BD173" s="3" t="s">
        <v>1408</v>
      </c>
      <c r="BE173" s="4" t="s">
        <v>138</v>
      </c>
      <c r="BF173" s="4"/>
      <c r="BG173" s="4"/>
      <c r="BH173" s="4"/>
      <c r="BI173" s="4"/>
    </row>
    <row r="174" spans="1:61" ht="55.35" customHeight="1" x14ac:dyDescent="0.25">
      <c r="A174" s="5" t="s">
        <v>3668</v>
      </c>
      <c r="B174" s="4" t="s">
        <v>1409</v>
      </c>
      <c r="C174" s="4" t="s">
        <v>642</v>
      </c>
      <c r="D174" s="4"/>
      <c r="E174" s="2"/>
      <c r="F174" s="3"/>
      <c r="G174" s="3"/>
      <c r="H174" s="4"/>
      <c r="I174" s="4"/>
      <c r="J174" s="4"/>
      <c r="K174" s="4" t="s">
        <v>1410</v>
      </c>
      <c r="L174" s="4"/>
      <c r="M174" s="4" t="s">
        <v>1411</v>
      </c>
      <c r="N174" s="4" t="s">
        <v>1388</v>
      </c>
      <c r="O174" s="4" t="s">
        <v>203</v>
      </c>
      <c r="P174" s="84" t="s">
        <v>160</v>
      </c>
      <c r="Q174" s="4" t="s">
        <v>205</v>
      </c>
      <c r="R174" s="4"/>
      <c r="S174" s="4"/>
      <c r="T174" s="4"/>
      <c r="U174" s="4"/>
      <c r="V174" s="4"/>
      <c r="W174" s="4"/>
      <c r="X174" s="4"/>
      <c r="Y174" s="4" t="s">
        <v>1401</v>
      </c>
      <c r="Z174" s="4"/>
      <c r="AA174" s="4" t="s">
        <v>179</v>
      </c>
      <c r="AB174" s="4"/>
      <c r="AC174" s="4" t="s">
        <v>53</v>
      </c>
      <c r="AD174" s="4"/>
      <c r="AE174" s="4" t="s">
        <v>242</v>
      </c>
      <c r="AF174" s="4" t="s">
        <v>1410</v>
      </c>
      <c r="AG174" s="4" t="s">
        <v>1389</v>
      </c>
      <c r="AH174" s="4" t="s">
        <v>1412</v>
      </c>
      <c r="AI174" s="4"/>
      <c r="AJ174" s="3"/>
      <c r="AK174" s="3"/>
      <c r="AL174" s="3" t="s">
        <v>166</v>
      </c>
      <c r="AM174" s="3"/>
      <c r="AN174" s="3" t="s">
        <v>231</v>
      </c>
      <c r="AO174" s="3" t="s">
        <v>1413</v>
      </c>
      <c r="AP174" s="3" t="s">
        <v>304</v>
      </c>
      <c r="AQ174" s="4"/>
      <c r="AR174" s="4"/>
      <c r="AS174" s="4"/>
      <c r="AT174" s="3" t="s">
        <v>138</v>
      </c>
      <c r="AU174" s="4" t="s">
        <v>1406</v>
      </c>
      <c r="AV174" s="4"/>
      <c r="AW174" s="4" t="s">
        <v>784</v>
      </c>
      <c r="AX174" s="4"/>
      <c r="AY174" s="3"/>
      <c r="AZ174" s="4"/>
      <c r="BA174" s="4"/>
      <c r="BB174" s="3" t="s">
        <v>844</v>
      </c>
      <c r="BC174" s="4" t="s">
        <v>1414</v>
      </c>
      <c r="BD174" s="3" t="s">
        <v>1415</v>
      </c>
      <c r="BE174" s="4" t="s">
        <v>138</v>
      </c>
      <c r="BF174" s="4"/>
      <c r="BG174" s="4"/>
      <c r="BH174" s="4"/>
      <c r="BI174" s="4"/>
    </row>
    <row r="175" spans="1:61" ht="55.35" customHeight="1" x14ac:dyDescent="0.25">
      <c r="A175" s="5" t="s">
        <v>3667</v>
      </c>
      <c r="B175" s="7" t="s">
        <v>1416</v>
      </c>
      <c r="C175" s="7" t="s">
        <v>642</v>
      </c>
      <c r="D175" s="7"/>
      <c r="E175" s="16" t="s">
        <v>137</v>
      </c>
      <c r="F175" s="8"/>
      <c r="G175" s="8"/>
      <c r="H175" s="7"/>
      <c r="I175" s="7" t="s">
        <v>138</v>
      </c>
      <c r="J175" s="7" t="s">
        <v>1417</v>
      </c>
      <c r="K175" s="7" t="s">
        <v>935</v>
      </c>
      <c r="L175" s="7"/>
      <c r="M175" s="7" t="s">
        <v>1418</v>
      </c>
      <c r="N175" s="7" t="s">
        <v>987</v>
      </c>
      <c r="O175" s="7" t="s">
        <v>505</v>
      </c>
      <c r="P175" s="85" t="s">
        <v>616</v>
      </c>
      <c r="Q175" s="7" t="s">
        <v>506</v>
      </c>
      <c r="R175" s="7"/>
      <c r="S175" s="7"/>
      <c r="T175" s="7"/>
      <c r="U175" s="7"/>
      <c r="V175" s="7"/>
      <c r="W175" s="7"/>
      <c r="X175" s="7"/>
      <c r="Y175" s="7" t="s">
        <v>507</v>
      </c>
      <c r="Z175" s="7"/>
      <c r="AA175" s="7" t="s">
        <v>147</v>
      </c>
      <c r="AB175" s="7"/>
      <c r="AC175" s="7" t="s">
        <v>51</v>
      </c>
      <c r="AD175" s="7"/>
      <c r="AE175" s="7" t="s">
        <v>148</v>
      </c>
      <c r="AF175" s="7" t="s">
        <v>935</v>
      </c>
      <c r="AG175" s="7" t="s">
        <v>69</v>
      </c>
      <c r="AH175" s="7" t="s">
        <v>938</v>
      </c>
      <c r="AI175" s="7" t="s">
        <v>939</v>
      </c>
      <c r="AJ175" s="8"/>
      <c r="AK175" s="8"/>
      <c r="AL175" s="8" t="s">
        <v>1419</v>
      </c>
      <c r="AM175" s="8"/>
      <c r="AN175" s="8"/>
      <c r="AO175" s="8"/>
      <c r="AP175" s="8" t="s">
        <v>1420</v>
      </c>
      <c r="AQ175" s="45"/>
      <c r="AR175" s="45"/>
      <c r="AS175" s="45"/>
      <c r="AT175" s="8" t="s">
        <v>1405</v>
      </c>
      <c r="AU175" s="45" t="s">
        <v>916</v>
      </c>
      <c r="AV175" s="7"/>
      <c r="AW175" s="7"/>
      <c r="AX175" s="7"/>
      <c r="AY175" s="8"/>
      <c r="AZ175" s="7"/>
      <c r="BA175" s="7"/>
      <c r="BB175" s="8" t="s">
        <v>1181</v>
      </c>
      <c r="BC175" s="7"/>
      <c r="BD175" s="8" t="s">
        <v>1421</v>
      </c>
      <c r="BE175" s="7" t="s">
        <v>138</v>
      </c>
      <c r="BF175" s="7"/>
      <c r="BG175" s="7"/>
      <c r="BH175" s="4"/>
      <c r="BI175" s="4"/>
    </row>
    <row r="176" spans="1:61" ht="55.35" customHeight="1" x14ac:dyDescent="0.25">
      <c r="A176" s="5" t="s">
        <v>3668</v>
      </c>
      <c r="B176" s="4" t="s">
        <v>1422</v>
      </c>
      <c r="C176" s="4" t="s">
        <v>642</v>
      </c>
      <c r="D176" s="4"/>
      <c r="E176" s="2"/>
      <c r="F176" s="3"/>
      <c r="G176" s="3"/>
      <c r="H176" s="4"/>
      <c r="I176" s="4"/>
      <c r="J176" s="4"/>
      <c r="K176" s="4" t="s">
        <v>1423</v>
      </c>
      <c r="L176" s="4"/>
      <c r="M176" s="4" t="s">
        <v>1424</v>
      </c>
      <c r="N176" s="4" t="s">
        <v>987</v>
      </c>
      <c r="O176" s="4" t="s">
        <v>505</v>
      </c>
      <c r="P176" s="84" t="s">
        <v>160</v>
      </c>
      <c r="Q176" s="4" t="s">
        <v>506</v>
      </c>
      <c r="R176" s="4"/>
      <c r="S176" s="4"/>
      <c r="T176" s="4"/>
      <c r="U176" s="4"/>
      <c r="V176" s="4"/>
      <c r="W176" s="4"/>
      <c r="X176" s="4"/>
      <c r="Y176" s="4" t="s">
        <v>507</v>
      </c>
      <c r="Z176" s="4"/>
      <c r="AA176" s="4" t="s">
        <v>147</v>
      </c>
      <c r="AB176" s="4"/>
      <c r="AC176" s="4" t="s">
        <v>51</v>
      </c>
      <c r="AD176" s="4"/>
      <c r="AE176" s="4" t="s">
        <v>148</v>
      </c>
      <c r="AF176" s="4" t="s">
        <v>1423</v>
      </c>
      <c r="AG176" s="4" t="s">
        <v>69</v>
      </c>
      <c r="AH176" s="4" t="s">
        <v>1425</v>
      </c>
      <c r="AI176" s="4" t="s">
        <v>1426</v>
      </c>
      <c r="AJ176" s="3"/>
      <c r="AK176" s="3"/>
      <c r="AL176" s="3" t="s">
        <v>166</v>
      </c>
      <c r="AM176" s="3"/>
      <c r="AN176" s="3" t="s">
        <v>160</v>
      </c>
      <c r="AO176" s="3" t="s">
        <v>1427</v>
      </c>
      <c r="AP176" s="3" t="s">
        <v>1428</v>
      </c>
      <c r="AQ176" s="9"/>
      <c r="AR176" s="9"/>
      <c r="AS176" s="9"/>
      <c r="AT176" s="3" t="s">
        <v>1429</v>
      </c>
      <c r="AU176" s="9" t="s">
        <v>916</v>
      </c>
      <c r="AV176" s="4"/>
      <c r="AW176" s="4" t="s">
        <v>784</v>
      </c>
      <c r="AX176" s="4"/>
      <c r="AY176" s="3"/>
      <c r="AZ176" s="4"/>
      <c r="BA176" s="4"/>
      <c r="BB176" s="3" t="s">
        <v>1181</v>
      </c>
      <c r="BC176" s="4" t="s">
        <v>1430</v>
      </c>
      <c r="BD176" s="3" t="s">
        <v>1431</v>
      </c>
      <c r="BE176" s="4" t="s">
        <v>138</v>
      </c>
      <c r="BF176" s="4"/>
      <c r="BG176" s="4"/>
      <c r="BH176" s="4"/>
      <c r="BI176" s="4"/>
    </row>
    <row r="177" spans="1:61" s="39" customFormat="1" ht="124.5" customHeight="1" x14ac:dyDescent="0.25">
      <c r="A177" s="39" t="s">
        <v>3667</v>
      </c>
      <c r="B177" s="7" t="s">
        <v>1432</v>
      </c>
      <c r="C177" s="7" t="s">
        <v>642</v>
      </c>
      <c r="D177" s="7" t="s">
        <v>1433</v>
      </c>
      <c r="E177" s="16"/>
      <c r="F177" s="133">
        <v>45489</v>
      </c>
      <c r="G177" s="8"/>
      <c r="H177" s="7"/>
      <c r="I177" s="7" t="s">
        <v>138</v>
      </c>
      <c r="J177" s="7" t="s">
        <v>1434</v>
      </c>
      <c r="K177" s="7" t="s">
        <v>1435</v>
      </c>
      <c r="L177" s="7"/>
      <c r="M177" s="7" t="s">
        <v>1436</v>
      </c>
      <c r="N177" s="7" t="s">
        <v>1437</v>
      </c>
      <c r="O177" s="7" t="s">
        <v>804</v>
      </c>
      <c r="P177" s="95"/>
      <c r="Q177" s="7" t="s">
        <v>144</v>
      </c>
      <c r="R177" s="7"/>
      <c r="S177" s="7"/>
      <c r="T177" s="7"/>
      <c r="U177" s="7"/>
      <c r="V177" s="7"/>
      <c r="W177" s="7"/>
      <c r="X177" s="7"/>
      <c r="Y177" s="7" t="s">
        <v>1401</v>
      </c>
      <c r="Z177" s="7"/>
      <c r="AA177" s="7"/>
      <c r="AB177" s="7"/>
      <c r="AC177" s="7"/>
      <c r="AD177" s="7"/>
      <c r="AE177" s="7" t="s">
        <v>148</v>
      </c>
      <c r="AF177" s="7" t="s">
        <v>1438</v>
      </c>
      <c r="AG177" s="7" t="s">
        <v>152</v>
      </c>
      <c r="AH177" s="7" t="s">
        <v>1439</v>
      </c>
      <c r="AI177" s="7"/>
      <c r="AJ177" s="8"/>
      <c r="AK177" s="8"/>
      <c r="AL177" s="8"/>
      <c r="AM177" s="8"/>
      <c r="AN177" s="8"/>
      <c r="AO177" s="8"/>
      <c r="AP177" s="8" t="s">
        <v>1440</v>
      </c>
      <c r="AQ177" s="45"/>
      <c r="AR177" s="45"/>
      <c r="AS177" s="45"/>
      <c r="AT177" s="8" t="s">
        <v>1405</v>
      </c>
      <c r="AU177" s="45" t="s">
        <v>1441</v>
      </c>
      <c r="AV177" s="7"/>
      <c r="AW177" s="7" t="s">
        <v>784</v>
      </c>
      <c r="AX177" s="7"/>
      <c r="AY177" s="8"/>
      <c r="AZ177" s="7"/>
      <c r="BA177" s="7"/>
      <c r="BB177" s="8" t="s">
        <v>1407</v>
      </c>
      <c r="BC177" s="7"/>
      <c r="BD177" s="8" t="s">
        <v>1442</v>
      </c>
      <c r="BE177" s="7" t="s">
        <v>138</v>
      </c>
      <c r="BF177" s="7"/>
      <c r="BG177" s="7"/>
      <c r="BH177" s="7" t="s">
        <v>138</v>
      </c>
      <c r="BI177" s="7"/>
    </row>
    <row r="178" spans="1:61" ht="55.35" customHeight="1" x14ac:dyDescent="0.25">
      <c r="A178" s="5" t="s">
        <v>3668</v>
      </c>
      <c r="B178" s="4" t="s">
        <v>1443</v>
      </c>
      <c r="C178" s="4" t="s">
        <v>642</v>
      </c>
      <c r="D178" s="4" t="s">
        <v>1444</v>
      </c>
      <c r="E178" s="2"/>
      <c r="F178" s="3"/>
      <c r="G178" s="3"/>
      <c r="H178" s="4"/>
      <c r="I178" s="4"/>
      <c r="J178" s="4"/>
      <c r="K178" s="4" t="s">
        <v>1445</v>
      </c>
      <c r="L178" s="4"/>
      <c r="M178" s="4" t="s">
        <v>1446</v>
      </c>
      <c r="N178" s="4" t="s">
        <v>1437</v>
      </c>
      <c r="O178" s="4" t="s">
        <v>804</v>
      </c>
      <c r="P178" s="84" t="s">
        <v>231</v>
      </c>
      <c r="Q178" s="4" t="s">
        <v>144</v>
      </c>
      <c r="R178" s="4"/>
      <c r="S178" s="4"/>
      <c r="T178" s="4"/>
      <c r="U178" s="4"/>
      <c r="V178" s="4"/>
      <c r="W178" s="4"/>
      <c r="X178" s="4"/>
      <c r="Y178" s="4" t="s">
        <v>572</v>
      </c>
      <c r="Z178" s="4"/>
      <c r="AA178" s="4" t="s">
        <v>147</v>
      </c>
      <c r="AB178" s="4"/>
      <c r="AC178" s="4" t="s">
        <v>53</v>
      </c>
      <c r="AD178" s="4"/>
      <c r="AE178" s="4" t="s">
        <v>242</v>
      </c>
      <c r="AF178" s="4" t="s">
        <v>1447</v>
      </c>
      <c r="AG178" s="4" t="s">
        <v>1389</v>
      </c>
      <c r="AH178" s="4" t="s">
        <v>1448</v>
      </c>
      <c r="AI178" s="4"/>
      <c r="AJ178" s="3"/>
      <c r="AK178" s="3"/>
      <c r="AL178" s="3" t="s">
        <v>166</v>
      </c>
      <c r="AM178" s="3"/>
      <c r="AN178" s="3" t="s">
        <v>231</v>
      </c>
      <c r="AO178" s="3" t="s">
        <v>1449</v>
      </c>
      <c r="AP178" s="3" t="s">
        <v>304</v>
      </c>
      <c r="AQ178" s="4"/>
      <c r="AR178" s="4"/>
      <c r="AS178" s="4"/>
      <c r="AT178" s="3" t="s">
        <v>138</v>
      </c>
      <c r="AU178" s="4" t="s">
        <v>1406</v>
      </c>
      <c r="AV178" s="4"/>
      <c r="AW178" s="4" t="s">
        <v>784</v>
      </c>
      <c r="AX178" s="4"/>
      <c r="AY178" s="3"/>
      <c r="AZ178" s="4"/>
      <c r="BA178" s="4"/>
      <c r="BB178" s="3" t="s">
        <v>844</v>
      </c>
      <c r="BC178" s="4"/>
      <c r="BD178" s="3" t="s">
        <v>1450</v>
      </c>
      <c r="BE178" s="4" t="s">
        <v>138</v>
      </c>
      <c r="BF178" s="4"/>
      <c r="BG178" s="4"/>
      <c r="BH178" s="4"/>
      <c r="BI178" s="4"/>
    </row>
    <row r="179" spans="1:61" ht="55.35" customHeight="1" x14ac:dyDescent="0.25">
      <c r="A179" s="5" t="s">
        <v>3668</v>
      </c>
      <c r="B179" s="4" t="s">
        <v>1451</v>
      </c>
      <c r="C179" s="4" t="s">
        <v>642</v>
      </c>
      <c r="D179" s="4" t="s">
        <v>1452</v>
      </c>
      <c r="E179" s="2"/>
      <c r="F179" s="3"/>
      <c r="G179" s="3"/>
      <c r="H179" s="4"/>
      <c r="I179" s="4"/>
      <c r="J179" s="4"/>
      <c r="K179" s="4" t="s">
        <v>1453</v>
      </c>
      <c r="L179" s="4"/>
      <c r="M179" s="4" t="s">
        <v>1454</v>
      </c>
      <c r="N179" s="4" t="s">
        <v>1437</v>
      </c>
      <c r="O179" s="4" t="s">
        <v>804</v>
      </c>
      <c r="P179" s="84" t="s">
        <v>217</v>
      </c>
      <c r="Q179" s="4" t="s">
        <v>144</v>
      </c>
      <c r="R179" s="4"/>
      <c r="S179" s="4"/>
      <c r="T179" s="4"/>
      <c r="U179" s="4"/>
      <c r="V179" s="4"/>
      <c r="W179" s="4"/>
      <c r="X179" s="4"/>
      <c r="Y179" s="4" t="s">
        <v>1401</v>
      </c>
      <c r="Z179" s="4"/>
      <c r="AA179" s="4" t="s">
        <v>147</v>
      </c>
      <c r="AB179" s="4"/>
      <c r="AC179" s="4" t="s">
        <v>51</v>
      </c>
      <c r="AD179" s="4"/>
      <c r="AE179" s="4" t="s">
        <v>275</v>
      </c>
      <c r="AF179" s="4" t="s">
        <v>1453</v>
      </c>
      <c r="AG179" s="4" t="s">
        <v>69</v>
      </c>
      <c r="AH179" s="4" t="s">
        <v>1455</v>
      </c>
      <c r="AI179" s="4"/>
      <c r="AJ179" s="3"/>
      <c r="AK179" s="3"/>
      <c r="AL179" s="3" t="s">
        <v>152</v>
      </c>
      <c r="AM179" s="3"/>
      <c r="AN179" s="3" t="s">
        <v>217</v>
      </c>
      <c r="AO179" s="3" t="s">
        <v>1456</v>
      </c>
      <c r="AP179" s="3" t="s">
        <v>325</v>
      </c>
      <c r="AQ179" s="4"/>
      <c r="AR179" s="4"/>
      <c r="AS179" s="4"/>
      <c r="AT179" s="3" t="s">
        <v>1405</v>
      </c>
      <c r="AU179" s="4" t="s">
        <v>1406</v>
      </c>
      <c r="AV179" s="4"/>
      <c r="AW179" s="4" t="s">
        <v>784</v>
      </c>
      <c r="AX179" s="4"/>
      <c r="AY179" s="3"/>
      <c r="AZ179" s="4"/>
      <c r="BA179" s="4"/>
      <c r="BB179" s="3" t="s">
        <v>1407</v>
      </c>
      <c r="BC179" s="4"/>
      <c r="BD179" s="3" t="s">
        <v>1457</v>
      </c>
      <c r="BE179" s="4" t="s">
        <v>138</v>
      </c>
      <c r="BF179" s="4"/>
      <c r="BG179" s="4"/>
      <c r="BH179" s="4"/>
      <c r="BI179" s="4"/>
    </row>
    <row r="180" spans="1:61" ht="55.35" customHeight="1" x14ac:dyDescent="0.25">
      <c r="A180" s="5" t="s">
        <v>3668</v>
      </c>
      <c r="B180" s="4" t="s">
        <v>1458</v>
      </c>
      <c r="C180" s="4" t="s">
        <v>642</v>
      </c>
      <c r="D180" s="4" t="s">
        <v>1459</v>
      </c>
      <c r="E180" s="2"/>
      <c r="F180" s="3"/>
      <c r="G180" s="3"/>
      <c r="H180" s="4"/>
      <c r="I180" s="4"/>
      <c r="J180" s="4"/>
      <c r="K180" s="4" t="s">
        <v>1460</v>
      </c>
      <c r="L180" s="4"/>
      <c r="M180" s="4" t="s">
        <v>1461</v>
      </c>
      <c r="N180" s="4" t="s">
        <v>1462</v>
      </c>
      <c r="O180" s="3" t="s">
        <v>238</v>
      </c>
      <c r="P180" s="84" t="s">
        <v>252</v>
      </c>
      <c r="Q180" s="4" t="s">
        <v>144</v>
      </c>
      <c r="R180" s="4"/>
      <c r="S180" s="4"/>
      <c r="T180" s="4"/>
      <c r="U180" s="4"/>
      <c r="V180" s="4"/>
      <c r="W180" s="4"/>
      <c r="X180" s="4"/>
      <c r="Y180" s="4" t="s">
        <v>646</v>
      </c>
      <c r="Z180" s="4"/>
      <c r="AA180" s="4" t="s">
        <v>549</v>
      </c>
      <c r="AB180" s="4"/>
      <c r="AC180" s="4" t="s">
        <v>51</v>
      </c>
      <c r="AD180" s="4"/>
      <c r="AE180" s="4" t="s">
        <v>242</v>
      </c>
      <c r="AF180" s="4" t="s">
        <v>1460</v>
      </c>
      <c r="AG180" s="4" t="s">
        <v>69</v>
      </c>
      <c r="AH180" s="4" t="s">
        <v>1463</v>
      </c>
      <c r="AI180" s="4"/>
      <c r="AJ180" s="3"/>
      <c r="AK180" s="3"/>
      <c r="AL180" s="3" t="s">
        <v>166</v>
      </c>
      <c r="AM180" s="3" t="s">
        <v>1464</v>
      </c>
      <c r="AN180" s="3" t="s">
        <v>160</v>
      </c>
      <c r="AO180" s="3" t="s">
        <v>1465</v>
      </c>
      <c r="AP180" s="3" t="s">
        <v>256</v>
      </c>
      <c r="AQ180" s="4"/>
      <c r="AR180" s="4"/>
      <c r="AS180" s="9"/>
      <c r="AT180" s="4" t="s">
        <v>138</v>
      </c>
      <c r="AU180" s="9" t="s">
        <v>1466</v>
      </c>
      <c r="AV180" s="4"/>
      <c r="AW180" s="4" t="s">
        <v>784</v>
      </c>
      <c r="AX180" s="4"/>
      <c r="AY180" s="3"/>
      <c r="AZ180" s="4"/>
      <c r="BA180" s="4"/>
      <c r="BB180" s="3" t="s">
        <v>657</v>
      </c>
      <c r="BC180" s="4"/>
      <c r="BD180" s="3" t="s">
        <v>1467</v>
      </c>
      <c r="BE180" s="4" t="s">
        <v>138</v>
      </c>
      <c r="BF180" s="4"/>
      <c r="BG180" s="4"/>
      <c r="BH180" s="4"/>
      <c r="BI180" s="4"/>
    </row>
    <row r="181" spans="1:61" ht="55.35" customHeight="1" x14ac:dyDescent="0.25">
      <c r="A181" s="5" t="s">
        <v>3668</v>
      </c>
      <c r="B181" s="4" t="s">
        <v>1468</v>
      </c>
      <c r="C181" s="4" t="s">
        <v>642</v>
      </c>
      <c r="D181" s="4" t="s">
        <v>1469</v>
      </c>
      <c r="E181" s="2"/>
      <c r="F181" s="3"/>
      <c r="G181" s="3"/>
      <c r="H181" s="4"/>
      <c r="I181" s="4"/>
      <c r="J181" s="4"/>
      <c r="K181" s="4" t="s">
        <v>1470</v>
      </c>
      <c r="L181" s="4"/>
      <c r="M181" s="4" t="s">
        <v>1471</v>
      </c>
      <c r="N181" s="4" t="s">
        <v>1472</v>
      </c>
      <c r="O181" s="3" t="s">
        <v>238</v>
      </c>
      <c r="P181" s="84" t="s">
        <v>252</v>
      </c>
      <c r="Q181" s="4" t="s">
        <v>144</v>
      </c>
      <c r="R181" s="4"/>
      <c r="S181" s="4"/>
      <c r="T181" s="4"/>
      <c r="U181" s="4"/>
      <c r="V181" s="4"/>
      <c r="W181" s="4"/>
      <c r="X181" s="4"/>
      <c r="Y181" s="4" t="s">
        <v>646</v>
      </c>
      <c r="Z181" s="4"/>
      <c r="AA181" s="4" t="s">
        <v>549</v>
      </c>
      <c r="AB181" s="4"/>
      <c r="AC181" s="4" t="s">
        <v>52</v>
      </c>
      <c r="AD181" s="4"/>
      <c r="AE181" s="4" t="s">
        <v>242</v>
      </c>
      <c r="AF181" s="4" t="s">
        <v>1470</v>
      </c>
      <c r="AG181" s="4" t="s">
        <v>69</v>
      </c>
      <c r="AH181" s="4" t="s">
        <v>1473</v>
      </c>
      <c r="AI181" s="4"/>
      <c r="AJ181" s="3"/>
      <c r="AK181" s="3"/>
      <c r="AL181" s="3" t="s">
        <v>166</v>
      </c>
      <c r="AM181" s="3" t="s">
        <v>1474</v>
      </c>
      <c r="AN181" s="3" t="s">
        <v>160</v>
      </c>
      <c r="AO181" s="3" t="s">
        <v>1475</v>
      </c>
      <c r="AP181" s="3" t="s">
        <v>256</v>
      </c>
      <c r="AQ181" s="4"/>
      <c r="AR181" s="4"/>
      <c r="AS181" s="9"/>
      <c r="AT181" s="4" t="s">
        <v>138</v>
      </c>
      <c r="AU181" s="9" t="s">
        <v>1466</v>
      </c>
      <c r="AV181" s="4"/>
      <c r="AW181" s="4" t="s">
        <v>784</v>
      </c>
      <c r="AX181" s="4"/>
      <c r="AY181" s="3"/>
      <c r="AZ181" s="4"/>
      <c r="BA181" s="4"/>
      <c r="BB181" s="3" t="s">
        <v>657</v>
      </c>
      <c r="BC181" s="4"/>
      <c r="BD181" s="3" t="s">
        <v>1476</v>
      </c>
      <c r="BE181" s="4" t="s">
        <v>138</v>
      </c>
      <c r="BF181" s="4"/>
      <c r="BG181" s="4"/>
      <c r="BH181" s="4"/>
      <c r="BI181" s="4"/>
    </row>
    <row r="182" spans="1:61" ht="55.35" customHeight="1" x14ac:dyDescent="0.25">
      <c r="A182" s="5" t="s">
        <v>3668</v>
      </c>
      <c r="B182" s="4" t="s">
        <v>1477</v>
      </c>
      <c r="C182" s="4" t="s">
        <v>642</v>
      </c>
      <c r="D182" s="4" t="s">
        <v>1478</v>
      </c>
      <c r="E182" s="2"/>
      <c r="F182" s="3"/>
      <c r="G182" s="3"/>
      <c r="H182" s="4"/>
      <c r="I182" s="4"/>
      <c r="J182" s="4"/>
      <c r="K182" s="4" t="s">
        <v>1479</v>
      </c>
      <c r="L182" s="4"/>
      <c r="M182" s="4" t="s">
        <v>1480</v>
      </c>
      <c r="N182" s="4" t="s">
        <v>1481</v>
      </c>
      <c r="O182" s="3" t="s">
        <v>238</v>
      </c>
      <c r="P182" s="84" t="s">
        <v>252</v>
      </c>
      <c r="Q182" s="4" t="s">
        <v>144</v>
      </c>
      <c r="R182" s="4"/>
      <c r="S182" s="4"/>
      <c r="T182" s="4"/>
      <c r="U182" s="4"/>
      <c r="V182" s="4"/>
      <c r="W182" s="4"/>
      <c r="X182" s="4"/>
      <c r="Y182" s="4" t="s">
        <v>646</v>
      </c>
      <c r="Z182" s="4"/>
      <c r="AA182" s="4" t="s">
        <v>549</v>
      </c>
      <c r="AB182" s="4"/>
      <c r="AC182" s="4" t="s">
        <v>51</v>
      </c>
      <c r="AD182" s="4"/>
      <c r="AE182" s="4" t="s">
        <v>242</v>
      </c>
      <c r="AF182" s="4" t="s">
        <v>1479</v>
      </c>
      <c r="AG182" s="4" t="s">
        <v>69</v>
      </c>
      <c r="AH182" s="4" t="s">
        <v>1482</v>
      </c>
      <c r="AI182" s="4"/>
      <c r="AJ182" s="3"/>
      <c r="AK182" s="3"/>
      <c r="AL182" s="3" t="s">
        <v>166</v>
      </c>
      <c r="AM182" s="3" t="s">
        <v>1483</v>
      </c>
      <c r="AN182" s="3" t="s">
        <v>160</v>
      </c>
      <c r="AO182" s="3" t="s">
        <v>1484</v>
      </c>
      <c r="AP182" s="3" t="s">
        <v>256</v>
      </c>
      <c r="AQ182" s="4"/>
      <c r="AR182" s="4"/>
      <c r="AS182" s="9"/>
      <c r="AT182" s="4" t="s">
        <v>138</v>
      </c>
      <c r="AU182" s="9" t="s">
        <v>1466</v>
      </c>
      <c r="AV182" s="4"/>
      <c r="AW182" s="4" t="s">
        <v>784</v>
      </c>
      <c r="AX182" s="4"/>
      <c r="AY182" s="3"/>
      <c r="AZ182" s="4"/>
      <c r="BA182" s="4"/>
      <c r="BB182" s="3" t="s">
        <v>657</v>
      </c>
      <c r="BC182" s="4"/>
      <c r="BD182" s="3" t="s">
        <v>1485</v>
      </c>
      <c r="BE182" s="4" t="s">
        <v>138</v>
      </c>
      <c r="BF182" s="4"/>
      <c r="BG182" s="4"/>
      <c r="BH182" s="4"/>
      <c r="BI182" s="4"/>
    </row>
    <row r="183" spans="1:61" ht="55.35" customHeight="1" x14ac:dyDescent="0.25">
      <c r="A183" s="5" t="s">
        <v>3668</v>
      </c>
      <c r="B183" s="4" t="s">
        <v>1486</v>
      </c>
      <c r="C183" s="4" t="s">
        <v>642</v>
      </c>
      <c r="D183" s="4"/>
      <c r="E183" s="2"/>
      <c r="F183" s="3"/>
      <c r="G183" s="3"/>
      <c r="H183" s="4"/>
      <c r="I183" s="4"/>
      <c r="J183" s="4"/>
      <c r="K183" s="4" t="s">
        <v>669</v>
      </c>
      <c r="L183" s="4"/>
      <c r="M183" s="4" t="s">
        <v>1487</v>
      </c>
      <c r="N183" s="4" t="s">
        <v>1488</v>
      </c>
      <c r="O183" s="3" t="s">
        <v>238</v>
      </c>
      <c r="P183" s="84" t="s">
        <v>252</v>
      </c>
      <c r="Q183" s="4" t="s">
        <v>144</v>
      </c>
      <c r="R183" s="4"/>
      <c r="S183" s="4"/>
      <c r="T183" s="4"/>
      <c r="U183" s="4"/>
      <c r="V183" s="4"/>
      <c r="W183" s="4"/>
      <c r="X183" s="4"/>
      <c r="Y183" s="4" t="s">
        <v>240</v>
      </c>
      <c r="Z183" s="4"/>
      <c r="AA183" s="4" t="s">
        <v>52</v>
      </c>
      <c r="AB183" s="4"/>
      <c r="AC183" s="4" t="s">
        <v>56</v>
      </c>
      <c r="AD183" s="4"/>
      <c r="AE183" s="4" t="s">
        <v>242</v>
      </c>
      <c r="AF183" s="4" t="s">
        <v>1489</v>
      </c>
      <c r="AG183" s="4" t="s">
        <v>69</v>
      </c>
      <c r="AH183" s="4" t="s">
        <v>1490</v>
      </c>
      <c r="AI183" s="4"/>
      <c r="AJ183" s="3"/>
      <c r="AK183" s="3"/>
      <c r="AL183" s="3" t="s">
        <v>166</v>
      </c>
      <c r="AM183" s="3" t="s">
        <v>1491</v>
      </c>
      <c r="AN183" s="3" t="s">
        <v>231</v>
      </c>
      <c r="AO183" s="3" t="s">
        <v>1492</v>
      </c>
      <c r="AP183" s="3" t="s">
        <v>304</v>
      </c>
      <c r="AQ183" s="4"/>
      <c r="AR183" s="4"/>
      <c r="AS183" s="4"/>
      <c r="AT183" s="4" t="s">
        <v>652</v>
      </c>
      <c r="AU183" s="4"/>
      <c r="AV183" s="4"/>
      <c r="AW183" s="4" t="s">
        <v>784</v>
      </c>
      <c r="AX183" s="4" t="s">
        <v>1493</v>
      </c>
      <c r="AY183" s="3" t="s">
        <v>655</v>
      </c>
      <c r="AZ183" s="4" t="s">
        <v>656</v>
      </c>
      <c r="BA183" s="4"/>
      <c r="BB183" s="3" t="s">
        <v>657</v>
      </c>
      <c r="BC183" s="4"/>
      <c r="BD183" s="3" t="s">
        <v>1494</v>
      </c>
      <c r="BE183" s="4" t="s">
        <v>138</v>
      </c>
      <c r="BF183" s="4" t="s">
        <v>658</v>
      </c>
      <c r="BG183" s="4" t="s">
        <v>658</v>
      </c>
      <c r="BH183" s="4"/>
      <c r="BI183" s="4"/>
    </row>
    <row r="184" spans="1:61" ht="55.35" customHeight="1" x14ac:dyDescent="0.25">
      <c r="A184" s="5" t="s">
        <v>3667</v>
      </c>
      <c r="B184" s="7" t="s">
        <v>1495</v>
      </c>
      <c r="C184" s="7" t="s">
        <v>642</v>
      </c>
      <c r="D184" s="7"/>
      <c r="E184" s="16" t="s">
        <v>137</v>
      </c>
      <c r="F184" s="8"/>
      <c r="G184" s="8"/>
      <c r="H184" s="7"/>
      <c r="I184" s="7" t="s">
        <v>138</v>
      </c>
      <c r="J184" s="7" t="s">
        <v>1496</v>
      </c>
      <c r="K184" s="7"/>
      <c r="L184" s="7"/>
      <c r="M184" s="7" t="s">
        <v>1497</v>
      </c>
      <c r="N184" s="7" t="s">
        <v>1498</v>
      </c>
      <c r="O184" s="8" t="s">
        <v>238</v>
      </c>
      <c r="P184" s="85" t="s">
        <v>616</v>
      </c>
      <c r="Q184" s="7" t="s">
        <v>144</v>
      </c>
      <c r="R184" s="7"/>
      <c r="S184" s="7"/>
      <c r="T184" s="7"/>
      <c r="U184" s="7"/>
      <c r="V184" s="7"/>
      <c r="W184" s="7"/>
      <c r="X184" s="7"/>
      <c r="Y184" s="7" t="s">
        <v>240</v>
      </c>
      <c r="Z184" s="7"/>
      <c r="AA184" s="7" t="s">
        <v>65</v>
      </c>
      <c r="AB184" s="7"/>
      <c r="AC184" s="7"/>
      <c r="AD184" s="7"/>
      <c r="AE184" s="7"/>
      <c r="AF184" s="7"/>
      <c r="AG184" s="7"/>
      <c r="AH184" s="7"/>
      <c r="AI184" s="7"/>
      <c r="AJ184" s="8"/>
      <c r="AK184" s="8"/>
      <c r="AL184" s="8"/>
      <c r="AM184" s="8"/>
      <c r="AN184" s="8"/>
      <c r="AO184" s="8"/>
      <c r="AP184" s="8"/>
      <c r="AQ184" s="7"/>
      <c r="AR184" s="7"/>
      <c r="AS184" s="7"/>
      <c r="AT184" s="7" t="s">
        <v>652</v>
      </c>
      <c r="AU184" s="7"/>
      <c r="AV184" s="7"/>
      <c r="AW184" s="7" t="s">
        <v>784</v>
      </c>
      <c r="AX184" s="7" t="s">
        <v>664</v>
      </c>
      <c r="AY184" s="8" t="s">
        <v>655</v>
      </c>
      <c r="AZ184" s="7" t="s">
        <v>785</v>
      </c>
      <c r="BA184" s="7"/>
      <c r="BB184" s="8" t="s">
        <v>657</v>
      </c>
      <c r="BC184" s="7"/>
      <c r="BD184" s="8" t="s">
        <v>1499</v>
      </c>
      <c r="BE184" s="7" t="s">
        <v>138</v>
      </c>
      <c r="BF184" s="7" t="s">
        <v>658</v>
      </c>
      <c r="BG184" s="7" t="s">
        <v>658</v>
      </c>
      <c r="BH184" s="4"/>
      <c r="BI184" s="4"/>
    </row>
    <row r="185" spans="1:61" ht="55.35" customHeight="1" x14ac:dyDescent="0.25">
      <c r="A185" s="5" t="s">
        <v>3668</v>
      </c>
      <c r="B185" s="4" t="s">
        <v>1500</v>
      </c>
      <c r="C185" s="4" t="s">
        <v>642</v>
      </c>
      <c r="D185" s="2"/>
      <c r="E185" s="2"/>
      <c r="F185" s="3"/>
      <c r="G185" s="3"/>
      <c r="H185" s="4"/>
      <c r="I185" s="4"/>
      <c r="J185" s="4"/>
      <c r="K185" s="4" t="s">
        <v>1501</v>
      </c>
      <c r="L185" s="4"/>
      <c r="M185" s="4" t="s">
        <v>1502</v>
      </c>
      <c r="N185" s="4"/>
      <c r="O185" s="3" t="s">
        <v>454</v>
      </c>
      <c r="P185" s="84" t="s">
        <v>252</v>
      </c>
      <c r="Q185" s="4" t="s">
        <v>144</v>
      </c>
      <c r="R185" s="4"/>
      <c r="S185" s="4"/>
      <c r="T185" s="4"/>
      <c r="U185" s="4"/>
      <c r="V185" s="4"/>
      <c r="W185" s="4"/>
      <c r="X185" s="4" t="s">
        <v>138</v>
      </c>
      <c r="Y185" s="4" t="s">
        <v>471</v>
      </c>
      <c r="Z185" s="4"/>
      <c r="AA185" s="4" t="s">
        <v>663</v>
      </c>
      <c r="AB185" s="4"/>
      <c r="AC185" s="4" t="s">
        <v>51</v>
      </c>
      <c r="AD185" s="4"/>
      <c r="AE185" s="4" t="s">
        <v>148</v>
      </c>
      <c r="AF185" s="3" t="s">
        <v>1501</v>
      </c>
      <c r="AG185" s="3" t="s">
        <v>69</v>
      </c>
      <c r="AH185" s="3" t="s">
        <v>1503</v>
      </c>
      <c r="AI185" s="3"/>
      <c r="AJ185" s="3"/>
      <c r="AK185" s="3"/>
      <c r="AL185" s="3" t="s">
        <v>166</v>
      </c>
      <c r="AM185" s="3"/>
      <c r="AN185" s="3" t="s">
        <v>231</v>
      </c>
      <c r="AO185" s="3" t="s">
        <v>1504</v>
      </c>
      <c r="AP185" s="3" t="s">
        <v>304</v>
      </c>
      <c r="AQ185" s="4"/>
      <c r="AR185" s="4"/>
      <c r="AS185" s="4"/>
      <c r="AT185" s="4" t="s">
        <v>652</v>
      </c>
      <c r="AU185" s="4"/>
      <c r="AV185" s="3" t="s">
        <v>1505</v>
      </c>
      <c r="AW185" s="4" t="s">
        <v>784</v>
      </c>
      <c r="AX185" s="4"/>
      <c r="AY185" s="3" t="s">
        <v>655</v>
      </c>
      <c r="AZ185" s="3" t="s">
        <v>656</v>
      </c>
      <c r="BA185" s="3" t="s">
        <v>652</v>
      </c>
      <c r="BB185" s="3" t="s">
        <v>1506</v>
      </c>
      <c r="BC185" s="3"/>
      <c r="BD185" s="4" t="s">
        <v>1507</v>
      </c>
      <c r="BE185" s="4" t="s">
        <v>138</v>
      </c>
      <c r="BF185" s="4" t="s">
        <v>658</v>
      </c>
      <c r="BG185" s="4" t="s">
        <v>658</v>
      </c>
      <c r="BH185" s="4"/>
      <c r="BI185" s="4"/>
    </row>
    <row r="186" spans="1:61" ht="55.35" customHeight="1" x14ac:dyDescent="0.25">
      <c r="A186" s="5" t="s">
        <v>3668</v>
      </c>
      <c r="B186" s="4" t="s">
        <v>1508</v>
      </c>
      <c r="C186" s="4" t="s">
        <v>642</v>
      </c>
      <c r="D186" s="4"/>
      <c r="E186" s="2"/>
      <c r="F186" s="3"/>
      <c r="G186" s="3"/>
      <c r="H186" s="4"/>
      <c r="I186" s="4"/>
      <c r="J186" s="4"/>
      <c r="K186" s="4" t="s">
        <v>669</v>
      </c>
      <c r="L186" s="4"/>
      <c r="M186" s="4" t="s">
        <v>1509</v>
      </c>
      <c r="N186" s="4" t="s">
        <v>1510</v>
      </c>
      <c r="O186" s="4" t="s">
        <v>238</v>
      </c>
      <c r="P186" s="84" t="s">
        <v>217</v>
      </c>
      <c r="Q186" s="4" t="s">
        <v>144</v>
      </c>
      <c r="R186" s="4"/>
      <c r="S186" s="4"/>
      <c r="T186" s="4"/>
      <c r="U186" s="4"/>
      <c r="V186" s="4"/>
      <c r="W186" s="4"/>
      <c r="X186" s="4"/>
      <c r="Y186" s="4" t="s">
        <v>240</v>
      </c>
      <c r="Z186" s="4"/>
      <c r="AA186" s="4" t="s">
        <v>51</v>
      </c>
      <c r="AB186" s="4"/>
      <c r="AC186" s="4" t="s">
        <v>53</v>
      </c>
      <c r="AD186" s="4"/>
      <c r="AE186" s="4" t="s">
        <v>242</v>
      </c>
      <c r="AF186" s="4" t="s">
        <v>1511</v>
      </c>
      <c r="AG186" s="4" t="s">
        <v>69</v>
      </c>
      <c r="AH186" s="4" t="s">
        <v>1512</v>
      </c>
      <c r="AI186" s="4"/>
      <c r="AJ186" s="3"/>
      <c r="AK186" s="3"/>
      <c r="AL186" s="3" t="s">
        <v>152</v>
      </c>
      <c r="AM186" s="3" t="s">
        <v>1513</v>
      </c>
      <c r="AN186" s="3" t="s">
        <v>217</v>
      </c>
      <c r="AO186" s="3" t="s">
        <v>1514</v>
      </c>
      <c r="AP186" s="3" t="s">
        <v>325</v>
      </c>
      <c r="AQ186" s="4"/>
      <c r="AR186" s="4"/>
      <c r="AS186" s="4"/>
      <c r="AT186" s="4" t="s">
        <v>652</v>
      </c>
      <c r="AU186" s="4"/>
      <c r="AV186" s="4"/>
      <c r="AW186" s="4" t="s">
        <v>784</v>
      </c>
      <c r="AX186" s="4" t="s">
        <v>664</v>
      </c>
      <c r="AY186" s="3" t="s">
        <v>655</v>
      </c>
      <c r="AZ186" s="4" t="s">
        <v>656</v>
      </c>
      <c r="BA186" s="4"/>
      <c r="BB186" s="3" t="s">
        <v>657</v>
      </c>
      <c r="BC186" s="4"/>
      <c r="BD186" s="4" t="s">
        <v>1515</v>
      </c>
      <c r="BE186" s="4" t="s">
        <v>138</v>
      </c>
      <c r="BF186" s="4" t="s">
        <v>658</v>
      </c>
      <c r="BG186" s="4" t="s">
        <v>658</v>
      </c>
      <c r="BH186" s="4"/>
      <c r="BI186" s="4"/>
    </row>
    <row r="187" spans="1:61" ht="55.35" customHeight="1" x14ac:dyDescent="0.25">
      <c r="A187" s="5" t="s">
        <v>3668</v>
      </c>
      <c r="B187" s="4" t="s">
        <v>1516</v>
      </c>
      <c r="C187" s="4" t="s">
        <v>642</v>
      </c>
      <c r="D187" s="4" t="s">
        <v>1517</v>
      </c>
      <c r="E187" s="2"/>
      <c r="F187" s="3"/>
      <c r="G187" s="3"/>
      <c r="H187" s="4"/>
      <c r="I187" s="4"/>
      <c r="J187" s="4"/>
      <c r="K187" s="4" t="s">
        <v>1518</v>
      </c>
      <c r="L187" s="4"/>
      <c r="M187" s="4" t="s">
        <v>1519</v>
      </c>
      <c r="N187" s="4" t="s">
        <v>1520</v>
      </c>
      <c r="O187" s="4" t="s">
        <v>470</v>
      </c>
      <c r="P187" s="84" t="str">
        <f>AN187</f>
        <v>Ver10</v>
      </c>
      <c r="Q187" s="3" t="s">
        <v>144</v>
      </c>
      <c r="R187" s="4"/>
      <c r="S187" s="4"/>
      <c r="T187" s="4"/>
      <c r="U187" s="4"/>
      <c r="V187" s="4"/>
      <c r="W187" s="4"/>
      <c r="X187" s="4"/>
      <c r="Y187" s="4" t="s">
        <v>471</v>
      </c>
      <c r="Z187" s="4"/>
      <c r="AA187" s="4" t="s">
        <v>663</v>
      </c>
      <c r="AB187" s="4"/>
      <c r="AC187" s="4" t="s">
        <v>51</v>
      </c>
      <c r="AD187" s="4"/>
      <c r="AE187" s="4" t="s">
        <v>957</v>
      </c>
      <c r="AF187" s="4" t="s">
        <v>1518</v>
      </c>
      <c r="AG187" s="4" t="s">
        <v>69</v>
      </c>
      <c r="AH187" s="4" t="s">
        <v>1521</v>
      </c>
      <c r="AI187" s="4" t="s">
        <v>1522</v>
      </c>
      <c r="AJ187" s="3"/>
      <c r="AK187" s="3"/>
      <c r="AL187" s="3" t="s">
        <v>152</v>
      </c>
      <c r="AM187" s="3"/>
      <c r="AN187" s="3" t="s">
        <v>1129</v>
      </c>
      <c r="AO187" s="3" t="s">
        <v>1523</v>
      </c>
      <c r="AP187" s="3" t="s">
        <v>1524</v>
      </c>
      <c r="AQ187" s="9"/>
      <c r="AR187" s="9"/>
      <c r="AS187" s="9"/>
      <c r="AT187" s="3" t="s">
        <v>138</v>
      </c>
      <c r="AU187" s="9" t="s">
        <v>1525</v>
      </c>
      <c r="AV187" s="4"/>
      <c r="AW187" s="4" t="s">
        <v>784</v>
      </c>
      <c r="AX187" s="4"/>
      <c r="AY187" s="3"/>
      <c r="AZ187" s="4"/>
      <c r="BA187" s="4"/>
      <c r="BB187" s="3" t="s">
        <v>1506</v>
      </c>
      <c r="BC187" s="4"/>
      <c r="BD187" s="4" t="s">
        <v>1526</v>
      </c>
      <c r="BE187" s="4" t="s">
        <v>138</v>
      </c>
      <c r="BF187" s="4"/>
      <c r="BG187" s="4"/>
      <c r="BH187" s="4"/>
      <c r="BI187" s="4"/>
    </row>
    <row r="188" spans="1:61" ht="55.35" customHeight="1" x14ac:dyDescent="0.25">
      <c r="A188" s="5" t="s">
        <v>3668</v>
      </c>
      <c r="B188" s="4" t="s">
        <v>1527</v>
      </c>
      <c r="C188" s="4" t="s">
        <v>642</v>
      </c>
      <c r="D188" s="4"/>
      <c r="E188" s="2"/>
      <c r="F188" s="3"/>
      <c r="G188" s="3"/>
      <c r="H188" s="4"/>
      <c r="I188" s="4"/>
      <c r="J188" s="4"/>
      <c r="K188" s="4" t="s">
        <v>669</v>
      </c>
      <c r="L188" s="4"/>
      <c r="M188" s="4" t="s">
        <v>1528</v>
      </c>
      <c r="N188" s="4" t="s">
        <v>1529</v>
      </c>
      <c r="O188" s="3" t="s">
        <v>454</v>
      </c>
      <c r="P188" s="84" t="s">
        <v>812</v>
      </c>
      <c r="Q188" s="4" t="s">
        <v>205</v>
      </c>
      <c r="R188" s="4"/>
      <c r="S188" s="4"/>
      <c r="T188" s="4"/>
      <c r="U188" s="4"/>
      <c r="V188" s="4"/>
      <c r="W188" s="4"/>
      <c r="X188" s="4"/>
      <c r="Y188" s="4" t="s">
        <v>1146</v>
      </c>
      <c r="Z188" s="4"/>
      <c r="AA188" s="4" t="s">
        <v>52</v>
      </c>
      <c r="AB188" s="4"/>
      <c r="AC188" s="4" t="s">
        <v>56</v>
      </c>
      <c r="AD188" s="4"/>
      <c r="AE188" s="4" t="s">
        <v>275</v>
      </c>
      <c r="AF188" s="4" t="s">
        <v>1530</v>
      </c>
      <c r="AG188" s="4" t="s">
        <v>69</v>
      </c>
      <c r="AH188" s="4" t="s">
        <v>1531</v>
      </c>
      <c r="AI188" s="4"/>
      <c r="AJ188" s="3"/>
      <c r="AK188" s="3"/>
      <c r="AL188" s="3" t="s">
        <v>166</v>
      </c>
      <c r="AM188" s="3"/>
      <c r="AN188" s="3" t="s">
        <v>812</v>
      </c>
      <c r="AO188" s="3" t="s">
        <v>1532</v>
      </c>
      <c r="AP188" s="3" t="s">
        <v>317</v>
      </c>
      <c r="AQ188" s="4"/>
      <c r="AR188" s="4"/>
      <c r="AS188" s="4"/>
      <c r="AT188" s="4" t="s">
        <v>1015</v>
      </c>
      <c r="AU188" s="4"/>
      <c r="AV188" s="4"/>
      <c r="AW188" s="4" t="s">
        <v>784</v>
      </c>
      <c r="AX188" s="4" t="s">
        <v>654</v>
      </c>
      <c r="AY188" s="3" t="s">
        <v>655</v>
      </c>
      <c r="AZ188" s="4" t="s">
        <v>785</v>
      </c>
      <c r="BA188" s="4" t="s">
        <v>138</v>
      </c>
      <c r="BB188" s="3" t="s">
        <v>774</v>
      </c>
      <c r="BC188" s="4"/>
      <c r="BD188" s="4" t="s">
        <v>1533</v>
      </c>
      <c r="BE188" s="4" t="s">
        <v>1534</v>
      </c>
      <c r="BF188" s="4" t="s">
        <v>658</v>
      </c>
      <c r="BG188" s="4" t="s">
        <v>658</v>
      </c>
      <c r="BH188" s="4"/>
      <c r="BI188" s="4"/>
    </row>
    <row r="189" spans="1:61" ht="55.35" customHeight="1" x14ac:dyDescent="0.25">
      <c r="A189" s="5" t="s">
        <v>3668</v>
      </c>
      <c r="B189" s="4" t="s">
        <v>1535</v>
      </c>
      <c r="C189" s="4" t="s">
        <v>642</v>
      </c>
      <c r="D189" s="4" t="s">
        <v>1536</v>
      </c>
      <c r="E189" s="2"/>
      <c r="F189" s="3"/>
      <c r="G189" s="3"/>
      <c r="H189" s="4"/>
      <c r="I189" s="4"/>
      <c r="J189" s="4"/>
      <c r="K189" s="4" t="s">
        <v>1537</v>
      </c>
      <c r="L189" s="4"/>
      <c r="M189" s="3" t="s">
        <v>1538</v>
      </c>
      <c r="N189" s="3" t="s">
        <v>1539</v>
      </c>
      <c r="O189" s="3" t="s">
        <v>238</v>
      </c>
      <c r="P189" s="84" t="str">
        <f>AN189</f>
        <v>Ver10</v>
      </c>
      <c r="Q189" s="4" t="s">
        <v>144</v>
      </c>
      <c r="R189" s="3"/>
      <c r="S189" s="3"/>
      <c r="T189" s="3"/>
      <c r="U189" s="3"/>
      <c r="V189" s="3"/>
      <c r="W189" s="4"/>
      <c r="X189" s="4"/>
      <c r="Y189" s="4" t="s">
        <v>646</v>
      </c>
      <c r="Z189" s="4"/>
      <c r="AA189" s="4" t="s">
        <v>549</v>
      </c>
      <c r="AB189" s="4"/>
      <c r="AC189" s="4" t="s">
        <v>51</v>
      </c>
      <c r="AD189" s="4"/>
      <c r="AE189" s="4" t="s">
        <v>242</v>
      </c>
      <c r="AF189" s="4" t="s">
        <v>1537</v>
      </c>
      <c r="AG189" s="4" t="s">
        <v>69</v>
      </c>
      <c r="AH189" s="4" t="s">
        <v>1540</v>
      </c>
      <c r="AI189" s="4" t="s">
        <v>1541</v>
      </c>
      <c r="AJ189" s="3"/>
      <c r="AK189" s="3"/>
      <c r="AL189" s="3" t="s">
        <v>152</v>
      </c>
      <c r="AM189" s="3" t="s">
        <v>1542</v>
      </c>
      <c r="AN189" s="3" t="s">
        <v>1129</v>
      </c>
      <c r="AO189" s="3" t="s">
        <v>1543</v>
      </c>
      <c r="AP189" s="3" t="s">
        <v>1544</v>
      </c>
      <c r="AQ189" s="4"/>
      <c r="AR189" s="4"/>
      <c r="AS189" s="9"/>
      <c r="AT189" s="3" t="s">
        <v>138</v>
      </c>
      <c r="AU189" s="9" t="s">
        <v>1466</v>
      </c>
      <c r="AV189" s="4"/>
      <c r="AW189" s="4" t="s">
        <v>784</v>
      </c>
      <c r="AX189" s="4"/>
      <c r="AY189" s="3"/>
      <c r="AZ189" s="4"/>
      <c r="BA189" s="4"/>
      <c r="BB189" s="3" t="s">
        <v>657</v>
      </c>
      <c r="BC189" s="4"/>
      <c r="BD189" s="4" t="s">
        <v>1545</v>
      </c>
      <c r="BE189" s="4" t="s">
        <v>138</v>
      </c>
      <c r="BF189" s="4"/>
      <c r="BG189" s="4"/>
      <c r="BH189" s="4"/>
      <c r="BI189" s="4"/>
    </row>
    <row r="190" spans="1:61" ht="55.35" customHeight="1" x14ac:dyDescent="0.25">
      <c r="A190" s="5" t="s">
        <v>3668</v>
      </c>
      <c r="B190" s="4" t="s">
        <v>1546</v>
      </c>
      <c r="C190" s="4" t="s">
        <v>642</v>
      </c>
      <c r="D190" s="4"/>
      <c r="E190" s="2"/>
      <c r="F190" s="3"/>
      <c r="G190" s="3"/>
      <c r="H190" s="4"/>
      <c r="I190" s="4"/>
      <c r="J190" s="4"/>
      <c r="K190" s="4" t="s">
        <v>1547</v>
      </c>
      <c r="L190" s="4"/>
      <c r="M190" s="3" t="s">
        <v>1548</v>
      </c>
      <c r="N190" s="3" t="s">
        <v>1549</v>
      </c>
      <c r="O190" s="3" t="s">
        <v>238</v>
      </c>
      <c r="P190" s="84" t="s">
        <v>160</v>
      </c>
      <c r="Q190" s="4" t="s">
        <v>144</v>
      </c>
      <c r="R190" s="3"/>
      <c r="S190" s="3"/>
      <c r="T190" s="3"/>
      <c r="U190" s="3"/>
      <c r="V190" s="3"/>
      <c r="W190" s="4"/>
      <c r="X190" s="4"/>
      <c r="Y190" s="4" t="s">
        <v>646</v>
      </c>
      <c r="Z190" s="4"/>
      <c r="AA190" s="4" t="s">
        <v>549</v>
      </c>
      <c r="AB190" s="4"/>
      <c r="AC190" s="4" t="s">
        <v>52</v>
      </c>
      <c r="AD190" s="4"/>
      <c r="AE190" s="4" t="s">
        <v>957</v>
      </c>
      <c r="AF190" s="4" t="s">
        <v>1547</v>
      </c>
      <c r="AG190" s="4" t="s">
        <v>69</v>
      </c>
      <c r="AH190" s="4" t="s">
        <v>1550</v>
      </c>
      <c r="AI190" s="4"/>
      <c r="AJ190" s="3"/>
      <c r="AK190" s="3"/>
      <c r="AL190" s="3" t="s">
        <v>166</v>
      </c>
      <c r="AM190" s="3" t="s">
        <v>1551</v>
      </c>
      <c r="AN190" s="3" t="s">
        <v>160</v>
      </c>
      <c r="AO190" s="3" t="s">
        <v>1552</v>
      </c>
      <c r="AP190" s="3" t="s">
        <v>256</v>
      </c>
      <c r="AQ190" s="4"/>
      <c r="AR190" s="4"/>
      <c r="AS190" s="9"/>
      <c r="AT190" s="3" t="s">
        <v>138</v>
      </c>
      <c r="AU190" s="9" t="s">
        <v>1466</v>
      </c>
      <c r="AV190" s="4"/>
      <c r="AW190" s="4" t="s">
        <v>784</v>
      </c>
      <c r="AX190" s="4"/>
      <c r="AY190" s="3"/>
      <c r="AZ190" s="4"/>
      <c r="BA190" s="4"/>
      <c r="BB190" s="3" t="s">
        <v>657</v>
      </c>
      <c r="BC190" s="4"/>
      <c r="BD190" s="4" t="s">
        <v>1553</v>
      </c>
      <c r="BE190" s="4" t="s">
        <v>138</v>
      </c>
      <c r="BF190" s="4"/>
      <c r="BG190" s="4"/>
      <c r="BH190" s="4"/>
      <c r="BI190" s="4"/>
    </row>
    <row r="191" spans="1:61" ht="55.35" customHeight="1" x14ac:dyDescent="0.25">
      <c r="A191" s="5" t="s">
        <v>3668</v>
      </c>
      <c r="B191" s="4" t="s">
        <v>1554</v>
      </c>
      <c r="C191" s="4" t="s">
        <v>642</v>
      </c>
      <c r="D191" s="4" t="s">
        <v>1555</v>
      </c>
      <c r="E191" s="2"/>
      <c r="F191" s="3"/>
      <c r="G191" s="3"/>
      <c r="H191" s="4"/>
      <c r="I191" s="4"/>
      <c r="J191" s="4"/>
      <c r="K191" s="4" t="s">
        <v>1556</v>
      </c>
      <c r="L191" s="4"/>
      <c r="M191" s="3" t="s">
        <v>1557</v>
      </c>
      <c r="N191" s="3" t="s">
        <v>1539</v>
      </c>
      <c r="O191" s="3" t="s">
        <v>238</v>
      </c>
      <c r="P191" s="84" t="s">
        <v>217</v>
      </c>
      <c r="Q191" s="4" t="s">
        <v>144</v>
      </c>
      <c r="R191" s="3"/>
      <c r="S191" s="3"/>
      <c r="T191" s="3"/>
      <c r="U191" s="3"/>
      <c r="V191" s="3"/>
      <c r="W191" s="4"/>
      <c r="X191" s="4"/>
      <c r="Y191" s="4" t="s">
        <v>646</v>
      </c>
      <c r="Z191" s="4"/>
      <c r="AA191" s="4" t="s">
        <v>549</v>
      </c>
      <c r="AB191" s="4"/>
      <c r="AC191" s="4" t="s">
        <v>52</v>
      </c>
      <c r="AD191" s="4"/>
      <c r="AE191" s="4" t="s">
        <v>849</v>
      </c>
      <c r="AF191" s="4" t="s">
        <v>1556</v>
      </c>
      <c r="AG191" s="4" t="s">
        <v>69</v>
      </c>
      <c r="AH191" s="4" t="s">
        <v>1558</v>
      </c>
      <c r="AI191" s="4"/>
      <c r="AJ191" s="3"/>
      <c r="AK191" s="3"/>
      <c r="AL191" s="3" t="s">
        <v>152</v>
      </c>
      <c r="AM191" s="3" t="s">
        <v>1559</v>
      </c>
      <c r="AN191" s="3" t="s">
        <v>217</v>
      </c>
      <c r="AO191" s="3" t="s">
        <v>1560</v>
      </c>
      <c r="AP191" s="3" t="s">
        <v>325</v>
      </c>
      <c r="AQ191" s="4"/>
      <c r="AR191" s="4"/>
      <c r="AS191" s="9"/>
      <c r="AT191" s="3" t="s">
        <v>138</v>
      </c>
      <c r="AU191" s="9" t="s">
        <v>1466</v>
      </c>
      <c r="AV191" s="4"/>
      <c r="AW191" s="4" t="s">
        <v>784</v>
      </c>
      <c r="AX191" s="4"/>
      <c r="AY191" s="3"/>
      <c r="AZ191" s="4"/>
      <c r="BA191" s="4"/>
      <c r="BB191" s="3" t="s">
        <v>657</v>
      </c>
      <c r="BC191" s="4"/>
      <c r="BD191" s="4" t="s">
        <v>1561</v>
      </c>
      <c r="BE191" s="4" t="s">
        <v>138</v>
      </c>
      <c r="BF191" s="4"/>
      <c r="BG191" s="4"/>
      <c r="BH191" s="4"/>
      <c r="BI191" s="4"/>
    </row>
    <row r="192" spans="1:61" ht="55.35" customHeight="1" x14ac:dyDescent="0.25">
      <c r="A192" s="5" t="s">
        <v>3668</v>
      </c>
      <c r="B192" s="4" t="s">
        <v>1562</v>
      </c>
      <c r="C192" s="4" t="s">
        <v>642</v>
      </c>
      <c r="D192" s="4" t="s">
        <v>1563</v>
      </c>
      <c r="E192" s="2"/>
      <c r="F192" s="3"/>
      <c r="G192" s="3"/>
      <c r="H192" s="4"/>
      <c r="I192" s="4"/>
      <c r="J192" s="4"/>
      <c r="K192" s="4" t="s">
        <v>1564</v>
      </c>
      <c r="L192" s="4"/>
      <c r="M192" s="3" t="s">
        <v>1565</v>
      </c>
      <c r="N192" s="3" t="s">
        <v>1566</v>
      </c>
      <c r="O192" s="4" t="s">
        <v>1567</v>
      </c>
      <c r="P192" s="86" t="s">
        <v>168</v>
      </c>
      <c r="Q192" s="4" t="s">
        <v>205</v>
      </c>
      <c r="R192" s="3"/>
      <c r="S192" s="3"/>
      <c r="T192" s="3"/>
      <c r="U192" s="3"/>
      <c r="V192" s="3"/>
      <c r="W192" s="4"/>
      <c r="X192" s="4"/>
      <c r="Y192" s="4" t="s">
        <v>206</v>
      </c>
      <c r="Z192" s="4"/>
      <c r="AA192" s="4" t="s">
        <v>54</v>
      </c>
      <c r="AB192" s="4"/>
      <c r="AC192" s="4" t="s">
        <v>56</v>
      </c>
      <c r="AD192" s="4"/>
      <c r="AE192" s="4" t="s">
        <v>849</v>
      </c>
      <c r="AF192" s="4" t="s">
        <v>1568</v>
      </c>
      <c r="AG192" s="4" t="s">
        <v>69</v>
      </c>
      <c r="AH192" s="4" t="s">
        <v>1569</v>
      </c>
      <c r="AI192" s="4"/>
      <c r="AJ192" s="3"/>
      <c r="AK192" s="3"/>
      <c r="AL192" s="3" t="s">
        <v>166</v>
      </c>
      <c r="AM192" s="3"/>
      <c r="AN192" s="3" t="s">
        <v>291</v>
      </c>
      <c r="AO192" s="3" t="s">
        <v>1570</v>
      </c>
      <c r="AP192" s="3" t="s">
        <v>1571</v>
      </c>
      <c r="AQ192" s="4"/>
      <c r="AR192" s="4"/>
      <c r="AS192" s="9"/>
      <c r="AT192" s="3" t="s">
        <v>138</v>
      </c>
      <c r="AU192" s="9" t="s">
        <v>1572</v>
      </c>
      <c r="AV192" s="4"/>
      <c r="AW192" s="4" t="s">
        <v>784</v>
      </c>
      <c r="AX192" s="4"/>
      <c r="AY192" s="3"/>
      <c r="AZ192" s="4"/>
      <c r="BA192" s="4"/>
      <c r="BB192" s="3" t="s">
        <v>774</v>
      </c>
      <c r="BC192" s="4"/>
      <c r="BD192" s="4" t="s">
        <v>1573</v>
      </c>
      <c r="BE192" s="4" t="s">
        <v>138</v>
      </c>
      <c r="BF192" s="4"/>
      <c r="BG192" s="4"/>
      <c r="BH192" s="4"/>
      <c r="BI192" s="4"/>
    </row>
    <row r="193" spans="1:61" ht="55.35" customHeight="1" x14ac:dyDescent="0.25">
      <c r="A193" s="5" t="s">
        <v>3668</v>
      </c>
      <c r="B193" s="4" t="s">
        <v>1574</v>
      </c>
      <c r="C193" s="4" t="s">
        <v>642</v>
      </c>
      <c r="D193" s="4"/>
      <c r="E193" s="2"/>
      <c r="F193" s="3"/>
      <c r="G193" s="3"/>
      <c r="H193" s="4"/>
      <c r="I193" s="4"/>
      <c r="J193" s="4"/>
      <c r="K193" s="4" t="s">
        <v>1575</v>
      </c>
      <c r="L193" s="4"/>
      <c r="M193" s="4" t="s">
        <v>1576</v>
      </c>
      <c r="N193" s="4" t="s">
        <v>1566</v>
      </c>
      <c r="O193" s="4" t="s">
        <v>774</v>
      </c>
      <c r="P193" s="100" t="s">
        <v>371</v>
      </c>
      <c r="Q193" s="4" t="s">
        <v>205</v>
      </c>
      <c r="R193" s="4"/>
      <c r="S193" s="4"/>
      <c r="T193" s="4"/>
      <c r="U193" s="4"/>
      <c r="V193" s="4"/>
      <c r="W193" s="4"/>
      <c r="X193" s="4"/>
      <c r="Y193" s="4" t="s">
        <v>889</v>
      </c>
      <c r="Z193" s="4"/>
      <c r="AA193" s="4" t="s">
        <v>51</v>
      </c>
      <c r="AB193" s="4"/>
      <c r="AC193" s="4" t="s">
        <v>56</v>
      </c>
      <c r="AD193" s="4"/>
      <c r="AE193" s="4" t="s">
        <v>849</v>
      </c>
      <c r="AF193" s="4" t="s">
        <v>1577</v>
      </c>
      <c r="AG193" s="4" t="s">
        <v>69</v>
      </c>
      <c r="AH193" s="4" t="s">
        <v>1578</v>
      </c>
      <c r="AI193" s="4"/>
      <c r="AJ193" s="3"/>
      <c r="AK193" s="3"/>
      <c r="AL193" s="3" t="s">
        <v>166</v>
      </c>
      <c r="AM193" s="3"/>
      <c r="AN193" s="3" t="s">
        <v>382</v>
      </c>
      <c r="AO193" s="3" t="s">
        <v>1579</v>
      </c>
      <c r="AP193" s="3" t="s">
        <v>1580</v>
      </c>
      <c r="AQ193" s="4"/>
      <c r="AR193" s="4"/>
      <c r="AS193" s="9"/>
      <c r="AT193" s="3" t="s">
        <v>138</v>
      </c>
      <c r="AU193" s="9" t="s">
        <v>1572</v>
      </c>
      <c r="AV193" s="4"/>
      <c r="AW193" s="4" t="s">
        <v>784</v>
      </c>
      <c r="AX193" s="4"/>
      <c r="AY193" s="3"/>
      <c r="AZ193" s="4"/>
      <c r="BA193" s="4"/>
      <c r="BB193" s="3" t="s">
        <v>774</v>
      </c>
      <c r="BC193" s="4"/>
      <c r="BD193" s="4" t="s">
        <v>1581</v>
      </c>
      <c r="BE193" s="4" t="s">
        <v>138</v>
      </c>
      <c r="BF193" s="4"/>
      <c r="BG193" s="4"/>
      <c r="BH193" s="4" t="s">
        <v>138</v>
      </c>
      <c r="BI193" s="4" t="s">
        <v>297</v>
      </c>
    </row>
    <row r="194" spans="1:61" ht="55.35" customHeight="1" x14ac:dyDescent="0.25">
      <c r="A194" s="5" t="s">
        <v>3668</v>
      </c>
      <c r="B194" s="4" t="s">
        <v>1582</v>
      </c>
      <c r="C194" s="4" t="s">
        <v>642</v>
      </c>
      <c r="D194" s="4"/>
      <c r="E194" s="2"/>
      <c r="F194" s="3"/>
      <c r="G194" s="3"/>
      <c r="H194" s="4"/>
      <c r="I194" s="4"/>
      <c r="J194" s="4"/>
      <c r="K194" s="4" t="s">
        <v>1575</v>
      </c>
      <c r="L194" s="4"/>
      <c r="M194" s="4" t="s">
        <v>1583</v>
      </c>
      <c r="N194" s="4" t="s">
        <v>1566</v>
      </c>
      <c r="O194" s="4" t="s">
        <v>774</v>
      </c>
      <c r="P194" s="100" t="s">
        <v>371</v>
      </c>
      <c r="Q194" s="4" t="s">
        <v>205</v>
      </c>
      <c r="R194" s="4"/>
      <c r="S194" s="4"/>
      <c r="T194" s="4"/>
      <c r="U194" s="4"/>
      <c r="V194" s="4"/>
      <c r="W194" s="4"/>
      <c r="X194" s="4"/>
      <c r="Y194" s="4" t="s">
        <v>889</v>
      </c>
      <c r="Z194" s="4"/>
      <c r="AA194" s="4" t="s">
        <v>51</v>
      </c>
      <c r="AB194" s="4"/>
      <c r="AC194" s="4" t="s">
        <v>56</v>
      </c>
      <c r="AD194" s="4"/>
      <c r="AE194" s="4" t="s">
        <v>849</v>
      </c>
      <c r="AF194" s="4" t="s">
        <v>1575</v>
      </c>
      <c r="AG194" s="4" t="s">
        <v>69</v>
      </c>
      <c r="AH194" s="4" t="s">
        <v>1584</v>
      </c>
      <c r="AI194" s="4"/>
      <c r="AJ194" s="3"/>
      <c r="AK194" s="3"/>
      <c r="AL194" s="3" t="s">
        <v>166</v>
      </c>
      <c r="AM194" s="3"/>
      <c r="AN194" s="3" t="s">
        <v>382</v>
      </c>
      <c r="AO194" s="3" t="s">
        <v>1585</v>
      </c>
      <c r="AP194" s="3" t="s">
        <v>1580</v>
      </c>
      <c r="AQ194" s="4"/>
      <c r="AR194" s="4"/>
      <c r="AS194" s="9"/>
      <c r="AT194" s="3" t="s">
        <v>138</v>
      </c>
      <c r="AU194" s="9" t="s">
        <v>1572</v>
      </c>
      <c r="AV194" s="4"/>
      <c r="AW194" s="4" t="s">
        <v>784</v>
      </c>
      <c r="AX194" s="4"/>
      <c r="AY194" s="3"/>
      <c r="AZ194" s="4"/>
      <c r="BA194" s="4"/>
      <c r="BB194" s="3" t="s">
        <v>774</v>
      </c>
      <c r="BC194" s="4"/>
      <c r="BD194" s="4" t="s">
        <v>1586</v>
      </c>
      <c r="BE194" s="4" t="s">
        <v>138</v>
      </c>
      <c r="BF194" s="4"/>
      <c r="BG194" s="4"/>
      <c r="BH194" s="4" t="s">
        <v>138</v>
      </c>
      <c r="BI194" s="4" t="s">
        <v>297</v>
      </c>
    </row>
    <row r="195" spans="1:61" s="39" customFormat="1" ht="55.35" customHeight="1" x14ac:dyDescent="0.25">
      <c r="A195" s="39" t="s">
        <v>3667</v>
      </c>
      <c r="B195" s="7" t="s">
        <v>1587</v>
      </c>
      <c r="C195" s="7" t="s">
        <v>642</v>
      </c>
      <c r="D195" s="7"/>
      <c r="E195" s="16" t="s">
        <v>137</v>
      </c>
      <c r="F195" s="8"/>
      <c r="G195" s="8"/>
      <c r="H195" s="7"/>
      <c r="I195" s="7" t="s">
        <v>138</v>
      </c>
      <c r="J195" s="7" t="s">
        <v>1588</v>
      </c>
      <c r="K195" s="7"/>
      <c r="L195" s="7"/>
      <c r="M195" s="7" t="s">
        <v>1589</v>
      </c>
      <c r="N195" s="7" t="s">
        <v>1566</v>
      </c>
      <c r="O195" s="7" t="s">
        <v>804</v>
      </c>
      <c r="P195" s="85" t="s">
        <v>616</v>
      </c>
      <c r="Q195" s="7" t="s">
        <v>205</v>
      </c>
      <c r="R195" s="7"/>
      <c r="S195" s="7"/>
      <c r="T195" s="7"/>
      <c r="U195" s="7"/>
      <c r="V195" s="7"/>
      <c r="W195" s="7"/>
      <c r="X195" s="7"/>
      <c r="Y195" s="7" t="s">
        <v>889</v>
      </c>
      <c r="Z195" s="7"/>
      <c r="AA195" s="7" t="s">
        <v>51</v>
      </c>
      <c r="AB195" s="7"/>
      <c r="AC195" s="7"/>
      <c r="AD195" s="7"/>
      <c r="AE195" s="7"/>
      <c r="AF195" s="7"/>
      <c r="AG195" s="7"/>
      <c r="AH195" s="7"/>
      <c r="AI195" s="7"/>
      <c r="AJ195" s="8"/>
      <c r="AK195" s="8"/>
      <c r="AL195" s="8"/>
      <c r="AM195" s="8"/>
      <c r="AN195" s="8"/>
      <c r="AO195" s="8"/>
      <c r="AP195" s="8"/>
      <c r="AQ195" s="45"/>
      <c r="AR195" s="45"/>
      <c r="AS195" s="45"/>
      <c r="AT195" s="8" t="s">
        <v>138</v>
      </c>
      <c r="AU195" s="45" t="s">
        <v>1572</v>
      </c>
      <c r="AV195" s="7"/>
      <c r="AW195" s="7"/>
      <c r="AX195" s="7"/>
      <c r="AY195" s="8"/>
      <c r="AZ195" s="7"/>
      <c r="BA195" s="7"/>
      <c r="BB195" s="8" t="s">
        <v>774</v>
      </c>
      <c r="BC195" s="7"/>
      <c r="BD195" s="7"/>
      <c r="BE195" s="7" t="s">
        <v>138</v>
      </c>
      <c r="BF195" s="7"/>
      <c r="BG195" s="7"/>
      <c r="BH195" s="4"/>
      <c r="BI195" s="4"/>
    </row>
    <row r="196" spans="1:61" ht="55.35" customHeight="1" x14ac:dyDescent="0.25">
      <c r="A196" s="5" t="s">
        <v>3668</v>
      </c>
      <c r="B196" s="4" t="s">
        <v>1590</v>
      </c>
      <c r="C196" s="4" t="s">
        <v>642</v>
      </c>
      <c r="D196" s="2"/>
      <c r="E196" s="2"/>
      <c r="F196" s="3"/>
      <c r="G196" s="3"/>
      <c r="H196" s="4"/>
      <c r="I196" s="4"/>
      <c r="J196" s="4"/>
      <c r="K196" s="4" t="s">
        <v>669</v>
      </c>
      <c r="L196" s="4"/>
      <c r="M196" s="4" t="s">
        <v>1591</v>
      </c>
      <c r="N196" s="4" t="s">
        <v>1592</v>
      </c>
      <c r="O196" s="3" t="s">
        <v>238</v>
      </c>
      <c r="P196" s="84" t="s">
        <v>272</v>
      </c>
      <c r="Q196" s="4" t="s">
        <v>144</v>
      </c>
      <c r="R196" s="4"/>
      <c r="S196" s="4"/>
      <c r="T196" s="4"/>
      <c r="U196" s="4"/>
      <c r="V196" s="4"/>
      <c r="W196" s="4"/>
      <c r="X196" s="4"/>
      <c r="Y196" s="4" t="s">
        <v>240</v>
      </c>
      <c r="Z196" s="4"/>
      <c r="AA196" s="4" t="s">
        <v>52</v>
      </c>
      <c r="AB196" s="4"/>
      <c r="AC196" s="4" t="s">
        <v>55</v>
      </c>
      <c r="AD196" s="4"/>
      <c r="AE196" s="4" t="s">
        <v>242</v>
      </c>
      <c r="AF196" s="3" t="s">
        <v>1593</v>
      </c>
      <c r="AG196" s="3" t="s">
        <v>69</v>
      </c>
      <c r="AH196" s="3" t="s">
        <v>1594</v>
      </c>
      <c r="AI196" s="3"/>
      <c r="AJ196" s="3"/>
      <c r="AK196" s="3"/>
      <c r="AL196" s="3" t="s">
        <v>166</v>
      </c>
      <c r="AM196" s="3" t="s">
        <v>1595</v>
      </c>
      <c r="AN196" s="3" t="s">
        <v>291</v>
      </c>
      <c r="AO196" s="3" t="s">
        <v>1596</v>
      </c>
      <c r="AP196" s="3" t="s">
        <v>1597</v>
      </c>
      <c r="AQ196" s="4"/>
      <c r="AR196" s="4"/>
      <c r="AS196" s="4"/>
      <c r="AT196" s="4" t="s">
        <v>652</v>
      </c>
      <c r="AU196" s="4"/>
      <c r="AV196" s="3"/>
      <c r="AW196" s="4" t="s">
        <v>784</v>
      </c>
      <c r="AX196" s="4" t="s">
        <v>664</v>
      </c>
      <c r="AY196" s="3" t="s">
        <v>655</v>
      </c>
      <c r="AZ196" s="3" t="s">
        <v>785</v>
      </c>
      <c r="BA196" s="3"/>
      <c r="BB196" s="3" t="s">
        <v>657</v>
      </c>
      <c r="BC196" s="3"/>
      <c r="BD196" s="4" t="s">
        <v>1598</v>
      </c>
      <c r="BE196" s="4" t="s">
        <v>138</v>
      </c>
      <c r="BF196" s="4" t="s">
        <v>658</v>
      </c>
      <c r="BG196" s="4" t="s">
        <v>658</v>
      </c>
      <c r="BH196" s="4"/>
      <c r="BI196" s="4"/>
    </row>
    <row r="197" spans="1:61" ht="55.35" customHeight="1" x14ac:dyDescent="0.25">
      <c r="A197" s="5" t="s">
        <v>3668</v>
      </c>
      <c r="B197" s="4" t="s">
        <v>1599</v>
      </c>
      <c r="C197" s="4" t="s">
        <v>642</v>
      </c>
      <c r="D197" s="4" t="s">
        <v>1600</v>
      </c>
      <c r="E197" s="2"/>
      <c r="F197" s="3"/>
      <c r="G197" s="3"/>
      <c r="H197" s="4"/>
      <c r="I197" s="4"/>
      <c r="J197" s="4"/>
      <c r="K197" s="4" t="s">
        <v>1601</v>
      </c>
      <c r="L197" s="4"/>
      <c r="M197" s="3" t="s">
        <v>1602</v>
      </c>
      <c r="N197" s="3" t="s">
        <v>1481</v>
      </c>
      <c r="O197" s="3" t="s">
        <v>238</v>
      </c>
      <c r="P197" s="84" t="s">
        <v>812</v>
      </c>
      <c r="Q197" s="4" t="s">
        <v>144</v>
      </c>
      <c r="R197" s="3"/>
      <c r="S197" s="3"/>
      <c r="T197" s="3"/>
      <c r="U197" s="3"/>
      <c r="V197" s="3"/>
      <c r="W197" s="4"/>
      <c r="X197" s="4"/>
      <c r="Y197" s="4" t="s">
        <v>646</v>
      </c>
      <c r="Z197" s="4"/>
      <c r="AA197" s="4" t="s">
        <v>549</v>
      </c>
      <c r="AB197" s="4"/>
      <c r="AC197" s="4" t="s">
        <v>472</v>
      </c>
      <c r="AD197" s="4"/>
      <c r="AE197" s="4" t="s">
        <v>1603</v>
      </c>
      <c r="AF197" s="4" t="s">
        <v>1601</v>
      </c>
      <c r="AG197" s="4" t="s">
        <v>69</v>
      </c>
      <c r="AH197" s="4" t="s">
        <v>1604</v>
      </c>
      <c r="AI197" s="4"/>
      <c r="AJ197" s="3"/>
      <c r="AK197" s="3"/>
      <c r="AL197" s="3" t="s">
        <v>166</v>
      </c>
      <c r="AM197" s="3" t="s">
        <v>1605</v>
      </c>
      <c r="AN197" s="3" t="s">
        <v>272</v>
      </c>
      <c r="AO197" s="3" t="s">
        <v>1606</v>
      </c>
      <c r="AP197" s="3" t="s">
        <v>1607</v>
      </c>
      <c r="AQ197" s="4"/>
      <c r="AR197" s="4"/>
      <c r="AS197" s="9"/>
      <c r="AT197" s="3" t="s">
        <v>138</v>
      </c>
      <c r="AU197" s="9" t="s">
        <v>1466</v>
      </c>
      <c r="AV197" s="4"/>
      <c r="AW197" s="4"/>
      <c r="AX197" s="4"/>
      <c r="AY197" s="3"/>
      <c r="AZ197" s="4"/>
      <c r="BA197" s="4"/>
      <c r="BB197" s="3" t="s">
        <v>657</v>
      </c>
      <c r="BC197" s="4"/>
      <c r="BD197" s="4" t="s">
        <v>1608</v>
      </c>
      <c r="BE197" s="4" t="s">
        <v>138</v>
      </c>
      <c r="BF197" s="4"/>
      <c r="BG197" s="4"/>
      <c r="BH197" s="4"/>
      <c r="BI197" s="4"/>
    </row>
    <row r="198" spans="1:61" ht="55.35" customHeight="1" x14ac:dyDescent="0.25">
      <c r="A198" s="5" t="s">
        <v>3667</v>
      </c>
      <c r="B198" s="7" t="s">
        <v>1609</v>
      </c>
      <c r="C198" s="7" t="s">
        <v>642</v>
      </c>
      <c r="D198" s="7"/>
      <c r="E198" s="16"/>
      <c r="F198" s="50">
        <v>44960</v>
      </c>
      <c r="G198" s="8"/>
      <c r="H198" s="7"/>
      <c r="I198" s="7" t="s">
        <v>138</v>
      </c>
      <c r="J198" s="7" t="s">
        <v>1610</v>
      </c>
      <c r="K198" s="7"/>
      <c r="L198" s="7"/>
      <c r="M198" s="11" t="s">
        <v>1611</v>
      </c>
      <c r="N198" s="41" t="s">
        <v>1612</v>
      </c>
      <c r="O198" s="8" t="s">
        <v>1613</v>
      </c>
      <c r="P198" s="85" t="s">
        <v>616</v>
      </c>
      <c r="Q198" s="8" t="s">
        <v>205</v>
      </c>
      <c r="R198" s="41"/>
      <c r="S198" s="41"/>
      <c r="T198" s="41"/>
      <c r="U198" s="41"/>
      <c r="V198" s="41"/>
      <c r="W198" s="7"/>
      <c r="X198" s="7"/>
      <c r="Y198" s="7" t="s">
        <v>1614</v>
      </c>
      <c r="Z198" s="7"/>
      <c r="AA198" s="7" t="s">
        <v>56</v>
      </c>
      <c r="AB198" s="7"/>
      <c r="AC198" s="7" t="s">
        <v>58</v>
      </c>
      <c r="AD198" s="7"/>
      <c r="AE198" s="7" t="s">
        <v>148</v>
      </c>
      <c r="AF198" s="7"/>
      <c r="AG198" s="7"/>
      <c r="AH198" s="7"/>
      <c r="AI198" s="7"/>
      <c r="AJ198" s="8"/>
      <c r="AK198" s="8"/>
      <c r="AL198" s="8"/>
      <c r="AM198" s="8"/>
      <c r="AN198" s="8"/>
      <c r="AO198" s="8"/>
      <c r="AP198" s="8"/>
      <c r="AQ198" s="45"/>
      <c r="AR198" s="45"/>
      <c r="AS198" s="45"/>
      <c r="AT198" s="83" t="s">
        <v>1615</v>
      </c>
      <c r="AU198" s="45" t="s">
        <v>1441</v>
      </c>
      <c r="AV198" s="7"/>
      <c r="AW198" s="7" t="s">
        <v>784</v>
      </c>
      <c r="AX198" s="7"/>
      <c r="AY198" s="8"/>
      <c r="AZ198" s="7"/>
      <c r="BA198" s="7"/>
      <c r="BB198" s="8" t="s">
        <v>1407</v>
      </c>
      <c r="BC198" s="7"/>
      <c r="BD198" s="7" t="s">
        <v>1616</v>
      </c>
      <c r="BE198" s="7" t="s">
        <v>138</v>
      </c>
      <c r="BF198" s="7"/>
      <c r="BG198" s="7"/>
      <c r="BH198" s="4"/>
      <c r="BI198" s="4"/>
    </row>
    <row r="199" spans="1:61" ht="55.35" customHeight="1" x14ac:dyDescent="0.25">
      <c r="A199" s="5" t="s">
        <v>3668</v>
      </c>
      <c r="B199" s="4" t="s">
        <v>1617</v>
      </c>
      <c r="C199" s="4" t="s">
        <v>642</v>
      </c>
      <c r="D199" s="4" t="s">
        <v>1618</v>
      </c>
      <c r="E199" s="2"/>
      <c r="F199" s="3"/>
      <c r="G199" s="3"/>
      <c r="H199" s="4"/>
      <c r="I199" s="4"/>
      <c r="J199" s="4"/>
      <c r="K199" s="4" t="s">
        <v>1619</v>
      </c>
      <c r="L199" s="4"/>
      <c r="M199" s="3" t="s">
        <v>1620</v>
      </c>
      <c r="N199" s="3" t="s">
        <v>1566</v>
      </c>
      <c r="O199" s="4" t="s">
        <v>774</v>
      </c>
      <c r="P199" s="84" t="str">
        <f>AN199</f>
        <v>Ver10</v>
      </c>
      <c r="Q199" s="3" t="s">
        <v>205</v>
      </c>
      <c r="R199" s="3"/>
      <c r="S199" s="3"/>
      <c r="T199" s="3"/>
      <c r="U199" s="3"/>
      <c r="V199" s="3"/>
      <c r="W199" s="4"/>
      <c r="X199" s="4"/>
      <c r="Y199" s="4" t="s">
        <v>567</v>
      </c>
      <c r="Z199" s="4"/>
      <c r="AA199" s="4" t="s">
        <v>241</v>
      </c>
      <c r="AB199" s="4"/>
      <c r="AC199" s="4" t="s">
        <v>52</v>
      </c>
      <c r="AD199" s="4"/>
      <c r="AE199" s="4" t="s">
        <v>180</v>
      </c>
      <c r="AF199" s="4" t="s">
        <v>1619</v>
      </c>
      <c r="AG199" s="4" t="s">
        <v>69</v>
      </c>
      <c r="AH199" s="4" t="s">
        <v>1621</v>
      </c>
      <c r="AI199" s="4"/>
      <c r="AJ199" s="3"/>
      <c r="AK199" s="3"/>
      <c r="AL199" s="3" t="s">
        <v>152</v>
      </c>
      <c r="AM199" s="3"/>
      <c r="AN199" s="3" t="s">
        <v>1129</v>
      </c>
      <c r="AO199" s="3" t="s">
        <v>1622</v>
      </c>
      <c r="AP199" s="3" t="s">
        <v>1623</v>
      </c>
      <c r="AQ199" s="4"/>
      <c r="AR199" s="4"/>
      <c r="AS199" s="9"/>
      <c r="AT199" s="3" t="s">
        <v>138</v>
      </c>
      <c r="AU199" s="9" t="s">
        <v>1572</v>
      </c>
      <c r="AV199" s="4"/>
      <c r="AW199" s="4" t="s">
        <v>784</v>
      </c>
      <c r="AX199" s="4"/>
      <c r="AY199" s="3"/>
      <c r="AZ199" s="4"/>
      <c r="BA199" s="4"/>
      <c r="BB199" s="3" t="s">
        <v>774</v>
      </c>
      <c r="BC199" s="4"/>
      <c r="BD199" s="4" t="s">
        <v>1624</v>
      </c>
      <c r="BE199" s="4" t="s">
        <v>138</v>
      </c>
      <c r="BF199" s="4"/>
      <c r="BG199" s="4"/>
      <c r="BH199" s="4"/>
      <c r="BI199" s="4"/>
    </row>
    <row r="200" spans="1:61" ht="55.35" customHeight="1" x14ac:dyDescent="0.25">
      <c r="A200" s="5" t="s">
        <v>3668</v>
      </c>
      <c r="B200" s="4" t="s">
        <v>1625</v>
      </c>
      <c r="C200" s="4" t="s">
        <v>642</v>
      </c>
      <c r="D200" s="4" t="s">
        <v>1626</v>
      </c>
      <c r="E200" s="2"/>
      <c r="F200" s="3"/>
      <c r="G200" s="3"/>
      <c r="H200" s="4"/>
      <c r="I200" s="4"/>
      <c r="J200" s="4"/>
      <c r="K200" s="4" t="s">
        <v>1627</v>
      </c>
      <c r="L200" s="4"/>
      <c r="M200" s="3" t="s">
        <v>1628</v>
      </c>
      <c r="N200" s="3" t="s">
        <v>1566</v>
      </c>
      <c r="O200" s="4" t="s">
        <v>774</v>
      </c>
      <c r="P200" s="84" t="str">
        <f>AN200</f>
        <v>Ver11</v>
      </c>
      <c r="Q200" s="3" t="s">
        <v>205</v>
      </c>
      <c r="R200" s="3"/>
      <c r="S200" s="3"/>
      <c r="T200" s="3"/>
      <c r="U200" s="3"/>
      <c r="V200" s="3"/>
      <c r="W200" s="4"/>
      <c r="X200" s="4"/>
      <c r="Y200" s="4" t="s">
        <v>567</v>
      </c>
      <c r="Z200" s="4"/>
      <c r="AA200" s="4" t="s">
        <v>241</v>
      </c>
      <c r="AB200" s="4"/>
      <c r="AC200" s="4" t="s">
        <v>52</v>
      </c>
      <c r="AD200" s="4"/>
      <c r="AE200" s="4" t="s">
        <v>180</v>
      </c>
      <c r="AF200" s="4" t="s">
        <v>1627</v>
      </c>
      <c r="AG200" s="4" t="s">
        <v>69</v>
      </c>
      <c r="AH200" s="4" t="s">
        <v>1629</v>
      </c>
      <c r="AI200" s="4"/>
      <c r="AJ200" s="3"/>
      <c r="AK200" s="3"/>
      <c r="AL200" s="3" t="s">
        <v>152</v>
      </c>
      <c r="AM200" s="3"/>
      <c r="AN200" s="3" t="s">
        <v>1630</v>
      </c>
      <c r="AO200" s="3" t="s">
        <v>1631</v>
      </c>
      <c r="AP200" s="3" t="s">
        <v>1632</v>
      </c>
      <c r="AQ200" s="4"/>
      <c r="AR200" s="4"/>
      <c r="AS200" s="9"/>
      <c r="AT200" s="3" t="s">
        <v>138</v>
      </c>
      <c r="AU200" s="9" t="s">
        <v>1572</v>
      </c>
      <c r="AV200" s="4"/>
      <c r="AW200" s="4" t="s">
        <v>784</v>
      </c>
      <c r="AX200" s="4"/>
      <c r="AY200" s="3"/>
      <c r="AZ200" s="4"/>
      <c r="BA200" s="4"/>
      <c r="BB200" s="3" t="s">
        <v>774</v>
      </c>
      <c r="BC200" s="4"/>
      <c r="BD200" s="4" t="s">
        <v>1633</v>
      </c>
      <c r="BE200" s="4" t="s">
        <v>138</v>
      </c>
      <c r="BF200" s="4"/>
      <c r="BG200" s="4"/>
      <c r="BH200" s="4"/>
      <c r="BI200" s="4"/>
    </row>
    <row r="201" spans="1:61" ht="55.35" customHeight="1" x14ac:dyDescent="0.25">
      <c r="A201" s="5" t="s">
        <v>3668</v>
      </c>
      <c r="B201" s="4" t="s">
        <v>1634</v>
      </c>
      <c r="C201" s="4" t="s">
        <v>642</v>
      </c>
      <c r="D201" s="4" t="s">
        <v>1635</v>
      </c>
      <c r="E201" s="2"/>
      <c r="F201" s="3"/>
      <c r="G201" s="3"/>
      <c r="H201" s="4"/>
      <c r="I201" s="4"/>
      <c r="J201" s="4"/>
      <c r="K201" s="4" t="s">
        <v>1636</v>
      </c>
      <c r="L201" s="4"/>
      <c r="M201" s="4" t="s">
        <v>1635</v>
      </c>
      <c r="N201" s="3" t="s">
        <v>1566</v>
      </c>
      <c r="O201" s="4" t="s">
        <v>1637</v>
      </c>
      <c r="P201" s="84" t="s">
        <v>812</v>
      </c>
      <c r="Q201" s="3" t="s">
        <v>205</v>
      </c>
      <c r="R201" s="3"/>
      <c r="S201" s="3"/>
      <c r="T201" s="3"/>
      <c r="U201" s="3"/>
      <c r="V201" s="3"/>
      <c r="W201" s="4"/>
      <c r="X201" s="4"/>
      <c r="Y201" s="4" t="s">
        <v>1638</v>
      </c>
      <c r="Z201" s="4"/>
      <c r="AA201" s="4" t="s">
        <v>51</v>
      </c>
      <c r="AB201" s="4"/>
      <c r="AC201" s="4" t="s">
        <v>56</v>
      </c>
      <c r="AD201" s="4"/>
      <c r="AE201" s="4" t="s">
        <v>849</v>
      </c>
      <c r="AF201" s="4" t="s">
        <v>1639</v>
      </c>
      <c r="AG201" s="4" t="s">
        <v>69</v>
      </c>
      <c r="AH201" s="4" t="s">
        <v>1640</v>
      </c>
      <c r="AI201" s="4"/>
      <c r="AJ201" s="3"/>
      <c r="AK201" s="3"/>
      <c r="AL201" s="3" t="s">
        <v>166</v>
      </c>
      <c r="AM201" s="3"/>
      <c r="AN201" s="3" t="s">
        <v>812</v>
      </c>
      <c r="AO201" s="3" t="s">
        <v>1641</v>
      </c>
      <c r="AP201" s="3" t="s">
        <v>317</v>
      </c>
      <c r="AQ201" s="4"/>
      <c r="AR201" s="4"/>
      <c r="AS201" s="9"/>
      <c r="AT201" s="3" t="s">
        <v>138</v>
      </c>
      <c r="AU201" s="9" t="s">
        <v>1642</v>
      </c>
      <c r="AV201" s="4"/>
      <c r="AW201" s="4" t="s">
        <v>784</v>
      </c>
      <c r="AX201" s="4"/>
      <c r="AY201" s="3"/>
      <c r="AZ201" s="4"/>
      <c r="BA201" s="4"/>
      <c r="BB201" s="3" t="s">
        <v>774</v>
      </c>
      <c r="BC201" s="4"/>
      <c r="BD201" s="4" t="s">
        <v>1643</v>
      </c>
      <c r="BE201" s="4" t="s">
        <v>138</v>
      </c>
      <c r="BF201" s="4"/>
      <c r="BG201" s="4"/>
      <c r="BH201" s="4"/>
      <c r="BI201" s="4"/>
    </row>
    <row r="202" spans="1:61" ht="55.35" customHeight="1" x14ac:dyDescent="0.25">
      <c r="A202" s="5" t="s">
        <v>3668</v>
      </c>
      <c r="B202" s="4" t="s">
        <v>1644</v>
      </c>
      <c r="C202" s="4" t="s">
        <v>642</v>
      </c>
      <c r="D202" s="4" t="s">
        <v>1645</v>
      </c>
      <c r="E202" s="2"/>
      <c r="F202" s="3"/>
      <c r="G202" s="3"/>
      <c r="H202" s="4"/>
      <c r="I202" s="4"/>
      <c r="J202" s="4"/>
      <c r="K202" s="4" t="s">
        <v>1646</v>
      </c>
      <c r="L202" s="4"/>
      <c r="M202" s="4" t="s">
        <v>1647</v>
      </c>
      <c r="N202" s="4" t="s">
        <v>1648</v>
      </c>
      <c r="O202" s="4" t="s">
        <v>454</v>
      </c>
      <c r="P202" s="84" t="s">
        <v>812</v>
      </c>
      <c r="Q202" s="3" t="s">
        <v>205</v>
      </c>
      <c r="R202" s="4"/>
      <c r="S202" s="4"/>
      <c r="T202" s="4"/>
      <c r="U202" s="4"/>
      <c r="V202" s="4"/>
      <c r="W202" s="4"/>
      <c r="X202" s="4"/>
      <c r="Y202" s="4" t="s">
        <v>889</v>
      </c>
      <c r="Z202" s="4"/>
      <c r="AA202" s="4" t="s">
        <v>241</v>
      </c>
      <c r="AB202" s="4"/>
      <c r="AC202" s="4" t="s">
        <v>54</v>
      </c>
      <c r="AD202" s="4"/>
      <c r="AE202" s="4" t="s">
        <v>849</v>
      </c>
      <c r="AF202" s="4" t="s">
        <v>1646</v>
      </c>
      <c r="AG202" s="4" t="s">
        <v>69</v>
      </c>
      <c r="AH202" s="4" t="s">
        <v>1649</v>
      </c>
      <c r="AI202" s="4"/>
      <c r="AJ202" s="3"/>
      <c r="AK202" s="3"/>
      <c r="AL202" s="3" t="s">
        <v>166</v>
      </c>
      <c r="AM202" s="3"/>
      <c r="AN202" s="3" t="s">
        <v>231</v>
      </c>
      <c r="AO202" s="3" t="s">
        <v>1650</v>
      </c>
      <c r="AP202" s="3" t="s">
        <v>304</v>
      </c>
      <c r="AQ202" s="4"/>
      <c r="AR202" s="4"/>
      <c r="AS202" s="9"/>
      <c r="AT202" s="3" t="s">
        <v>138</v>
      </c>
      <c r="AU202" s="9" t="s">
        <v>1406</v>
      </c>
      <c r="AV202" s="4"/>
      <c r="AW202" s="4" t="s">
        <v>784</v>
      </c>
      <c r="AX202" s="4"/>
      <c r="AY202" s="3"/>
      <c r="AZ202" s="4"/>
      <c r="BA202" s="4"/>
      <c r="BB202" s="3" t="s">
        <v>774</v>
      </c>
      <c r="BC202" s="4"/>
      <c r="BD202" s="4" t="s">
        <v>1651</v>
      </c>
      <c r="BE202" s="4" t="s">
        <v>138</v>
      </c>
      <c r="BF202" s="4"/>
      <c r="BG202" s="4"/>
      <c r="BH202" s="4"/>
      <c r="BI202" s="4"/>
    </row>
    <row r="203" spans="1:61" ht="55.35" customHeight="1" x14ac:dyDescent="0.25">
      <c r="A203" s="5" t="s">
        <v>3668</v>
      </c>
      <c r="B203" s="4" t="s">
        <v>1652</v>
      </c>
      <c r="C203" s="4" t="s">
        <v>642</v>
      </c>
      <c r="D203" s="4"/>
      <c r="E203" s="2"/>
      <c r="F203" s="3"/>
      <c r="G203" s="3"/>
      <c r="H203" s="4"/>
      <c r="I203" s="4"/>
      <c r="J203" s="4"/>
      <c r="K203" s="4" t="s">
        <v>1653</v>
      </c>
      <c r="L203" s="4"/>
      <c r="M203" s="4" t="s">
        <v>1654</v>
      </c>
      <c r="N203" s="4" t="s">
        <v>1655</v>
      </c>
      <c r="O203" s="4" t="s">
        <v>1656</v>
      </c>
      <c r="P203" s="87" t="s">
        <v>382</v>
      </c>
      <c r="Q203" s="4" t="s">
        <v>218</v>
      </c>
      <c r="R203" s="4"/>
      <c r="S203" s="4"/>
      <c r="T203" s="4"/>
      <c r="U203" s="4"/>
      <c r="V203" s="4"/>
      <c r="W203" s="4"/>
      <c r="X203" s="4"/>
      <c r="Y203" s="4" t="s">
        <v>1376</v>
      </c>
      <c r="Z203" s="4"/>
      <c r="AA203" s="4" t="s">
        <v>57</v>
      </c>
      <c r="AB203" s="4"/>
      <c r="AC203" s="4" t="s">
        <v>59</v>
      </c>
      <c r="AD203" s="4"/>
      <c r="AE203" s="4" t="s">
        <v>163</v>
      </c>
      <c r="AF203" s="4" t="s">
        <v>1657</v>
      </c>
      <c r="AG203" s="4" t="s">
        <v>69</v>
      </c>
      <c r="AH203" s="4" t="s">
        <v>1658</v>
      </c>
      <c r="AI203" s="4"/>
      <c r="AJ203" s="3"/>
      <c r="AK203" s="3"/>
      <c r="AL203" s="3" t="s">
        <v>166</v>
      </c>
      <c r="AM203" s="3"/>
      <c r="AN203" s="3" t="s">
        <v>252</v>
      </c>
      <c r="AO203" s="3" t="s">
        <v>1659</v>
      </c>
      <c r="AP203" s="3" t="s">
        <v>1049</v>
      </c>
      <c r="AQ203" s="4"/>
      <c r="AR203" s="4"/>
      <c r="AS203" s="4"/>
      <c r="AT203" s="4" t="s">
        <v>1660</v>
      </c>
      <c r="AU203" s="4" t="s">
        <v>848</v>
      </c>
      <c r="AV203" s="4"/>
      <c r="AW203" s="4" t="s">
        <v>1661</v>
      </c>
      <c r="AX203" s="4"/>
      <c r="AY203" s="3"/>
      <c r="AZ203" s="4"/>
      <c r="BA203" s="4"/>
      <c r="BB203" s="3" t="s">
        <v>1662</v>
      </c>
      <c r="BC203" s="4"/>
      <c r="BD203" s="4" t="s">
        <v>1663</v>
      </c>
      <c r="BE203" s="4" t="s">
        <v>138</v>
      </c>
      <c r="BF203" s="4" t="s">
        <v>1664</v>
      </c>
      <c r="BG203" s="4" t="s">
        <v>1664</v>
      </c>
      <c r="BH203" s="4"/>
      <c r="BI203" s="4"/>
    </row>
    <row r="204" spans="1:61" ht="55.35" customHeight="1" x14ac:dyDescent="0.25">
      <c r="A204" s="5" t="s">
        <v>3668</v>
      </c>
      <c r="B204" s="4" t="s">
        <v>1665</v>
      </c>
      <c r="C204" s="4" t="s">
        <v>642</v>
      </c>
      <c r="D204" s="4"/>
      <c r="E204" s="2"/>
      <c r="F204" s="3"/>
      <c r="G204" s="3"/>
      <c r="H204" s="4"/>
      <c r="I204" s="4"/>
      <c r="J204" s="4"/>
      <c r="K204" s="4" t="s">
        <v>1666</v>
      </c>
      <c r="L204" s="4"/>
      <c r="M204" s="4" t="s">
        <v>1667</v>
      </c>
      <c r="N204" s="4" t="s">
        <v>1655</v>
      </c>
      <c r="O204" s="4" t="s">
        <v>1656</v>
      </c>
      <c r="P204" s="84" t="s">
        <v>231</v>
      </c>
      <c r="Q204" s="4" t="s">
        <v>218</v>
      </c>
      <c r="R204" s="4"/>
      <c r="S204" s="4"/>
      <c r="T204" s="4"/>
      <c r="U204" s="4"/>
      <c r="V204" s="4"/>
      <c r="W204" s="4"/>
      <c r="X204" s="4"/>
      <c r="Y204" s="4" t="s">
        <v>529</v>
      </c>
      <c r="Z204" s="4"/>
      <c r="AA204" s="4" t="s">
        <v>55</v>
      </c>
      <c r="AB204" s="4"/>
      <c r="AC204" s="4" t="s">
        <v>60</v>
      </c>
      <c r="AD204" s="4"/>
      <c r="AE204" s="4" t="s">
        <v>801</v>
      </c>
      <c r="AF204" s="4" t="s">
        <v>1668</v>
      </c>
      <c r="AG204" s="4" t="s">
        <v>69</v>
      </c>
      <c r="AH204" s="4" t="s">
        <v>1669</v>
      </c>
      <c r="AI204" s="4" t="s">
        <v>1670</v>
      </c>
      <c r="AJ204" s="3"/>
      <c r="AK204" s="3"/>
      <c r="AL204" s="3" t="s">
        <v>166</v>
      </c>
      <c r="AM204" s="3"/>
      <c r="AN204" s="3" t="s">
        <v>231</v>
      </c>
      <c r="AO204" s="3" t="s">
        <v>1671</v>
      </c>
      <c r="AP204" s="3" t="s">
        <v>1672</v>
      </c>
      <c r="AQ204" s="9"/>
      <c r="AR204" s="9"/>
      <c r="AS204" s="9"/>
      <c r="AT204" s="3" t="s">
        <v>1673</v>
      </c>
      <c r="AU204" s="9" t="s">
        <v>1674</v>
      </c>
      <c r="AV204" s="4"/>
      <c r="AW204" s="4" t="s">
        <v>1661</v>
      </c>
      <c r="AX204" s="4"/>
      <c r="AY204" s="3"/>
      <c r="AZ204" s="4"/>
      <c r="BA204" s="4"/>
      <c r="BB204" s="3" t="s">
        <v>216</v>
      </c>
      <c r="BC204" s="4"/>
      <c r="BD204" s="4" t="s">
        <v>1675</v>
      </c>
      <c r="BE204" s="4" t="s">
        <v>138</v>
      </c>
      <c r="BF204" s="4" t="s">
        <v>1664</v>
      </c>
      <c r="BG204" s="4" t="s">
        <v>1664</v>
      </c>
      <c r="BH204" s="4"/>
      <c r="BI204" s="4"/>
    </row>
    <row r="205" spans="1:61" ht="55.35" customHeight="1" x14ac:dyDescent="0.25">
      <c r="A205" s="5" t="s">
        <v>3668</v>
      </c>
      <c r="B205" s="4" t="s">
        <v>1676</v>
      </c>
      <c r="C205" s="4" t="s">
        <v>642</v>
      </c>
      <c r="D205" s="4" t="s">
        <v>1677</v>
      </c>
      <c r="E205" s="2"/>
      <c r="F205" s="3"/>
      <c r="G205" s="3"/>
      <c r="H205" s="4"/>
      <c r="I205" s="4"/>
      <c r="J205" s="4"/>
      <c r="K205" s="4" t="s">
        <v>1678</v>
      </c>
      <c r="L205" s="4"/>
      <c r="M205" s="3" t="s">
        <v>1679</v>
      </c>
      <c r="N205" s="3" t="s">
        <v>1566</v>
      </c>
      <c r="O205" s="4" t="s">
        <v>488</v>
      </c>
      <c r="P205" s="84" t="s">
        <v>812</v>
      </c>
      <c r="Q205" s="3" t="s">
        <v>205</v>
      </c>
      <c r="R205" s="3"/>
      <c r="S205" s="3"/>
      <c r="T205" s="3"/>
      <c r="U205" s="3"/>
      <c r="V205" s="3"/>
      <c r="W205" s="4"/>
      <c r="X205" s="4"/>
      <c r="Y205" s="4" t="s">
        <v>495</v>
      </c>
      <c r="Z205" s="4"/>
      <c r="AA205" s="4" t="s">
        <v>55</v>
      </c>
      <c r="AB205" s="4"/>
      <c r="AC205" s="4" t="s">
        <v>58</v>
      </c>
      <c r="AD205" s="4"/>
      <c r="AE205" s="4" t="s">
        <v>190</v>
      </c>
      <c r="AF205" s="4" t="s">
        <v>1680</v>
      </c>
      <c r="AG205" s="4" t="s">
        <v>69</v>
      </c>
      <c r="AH205" s="4" t="s">
        <v>1681</v>
      </c>
      <c r="AI205" s="4"/>
      <c r="AJ205" s="3"/>
      <c r="AK205" s="3"/>
      <c r="AL205" s="3" t="s">
        <v>166</v>
      </c>
      <c r="AM205" s="3"/>
      <c r="AN205" s="3" t="s">
        <v>160</v>
      </c>
      <c r="AO205" s="3" t="s">
        <v>1682</v>
      </c>
      <c r="AP205" s="3" t="s">
        <v>256</v>
      </c>
      <c r="AQ205" s="4"/>
      <c r="AR205" s="4"/>
      <c r="AS205" s="9"/>
      <c r="AT205" s="3" t="s">
        <v>138</v>
      </c>
      <c r="AU205" s="9" t="s">
        <v>1572</v>
      </c>
      <c r="AV205" s="4"/>
      <c r="AW205" s="4" t="s">
        <v>784</v>
      </c>
      <c r="AX205" s="4"/>
      <c r="AY205" s="3"/>
      <c r="AZ205" s="4"/>
      <c r="BA205" s="4"/>
      <c r="BB205" s="3" t="s">
        <v>488</v>
      </c>
      <c r="BC205" s="4"/>
      <c r="BD205" s="4" t="s">
        <v>1683</v>
      </c>
      <c r="BE205" s="4" t="s">
        <v>138</v>
      </c>
      <c r="BF205" s="4"/>
      <c r="BG205" s="4"/>
      <c r="BH205" s="4"/>
      <c r="BI205" s="4"/>
    </row>
    <row r="206" spans="1:61" s="39" customFormat="1" ht="55.35" customHeight="1" x14ac:dyDescent="0.25">
      <c r="A206" s="39" t="s">
        <v>3667</v>
      </c>
      <c r="B206" s="7" t="s">
        <v>1684</v>
      </c>
      <c r="C206" s="7" t="s">
        <v>642</v>
      </c>
      <c r="D206" s="7"/>
      <c r="E206" s="16"/>
      <c r="F206" s="50">
        <v>45594</v>
      </c>
      <c r="G206" s="8"/>
      <c r="H206" s="7"/>
      <c r="I206" s="7" t="s">
        <v>138</v>
      </c>
      <c r="J206" s="7" t="s">
        <v>1685</v>
      </c>
      <c r="K206" s="7" t="s">
        <v>1636</v>
      </c>
      <c r="L206" s="7"/>
      <c r="M206" s="7" t="s">
        <v>1686</v>
      </c>
      <c r="N206" s="7" t="s">
        <v>1687</v>
      </c>
      <c r="O206" s="7" t="s">
        <v>1688</v>
      </c>
      <c r="P206" s="135">
        <v>45505</v>
      </c>
      <c r="Q206" s="7" t="s">
        <v>1689</v>
      </c>
      <c r="R206" s="7"/>
      <c r="S206" s="7"/>
      <c r="T206" s="7"/>
      <c r="U206" s="7"/>
      <c r="V206" s="7"/>
      <c r="W206" s="7"/>
      <c r="X206" s="7"/>
      <c r="Y206" s="7" t="s">
        <v>1690</v>
      </c>
      <c r="Z206" s="7"/>
      <c r="AA206" s="7" t="s">
        <v>54</v>
      </c>
      <c r="AB206" s="7"/>
      <c r="AC206" s="7" t="s">
        <v>56</v>
      </c>
      <c r="AD206" s="7"/>
      <c r="AE206" s="7" t="s">
        <v>242</v>
      </c>
      <c r="AF206" s="7" t="s">
        <v>1691</v>
      </c>
      <c r="AG206" s="7" t="s">
        <v>69</v>
      </c>
      <c r="AH206" s="7" t="s">
        <v>1692</v>
      </c>
      <c r="AI206" s="7"/>
      <c r="AJ206" s="8"/>
      <c r="AK206" s="8"/>
      <c r="AL206" s="8" t="s">
        <v>166</v>
      </c>
      <c r="AM206" s="8"/>
      <c r="AN206" s="136" t="s">
        <v>1693</v>
      </c>
      <c r="AO206" s="8" t="s">
        <v>1694</v>
      </c>
      <c r="AP206" s="8" t="s">
        <v>1695</v>
      </c>
      <c r="AQ206" s="7"/>
      <c r="AR206" s="7"/>
      <c r="AS206" s="7"/>
      <c r="AT206" s="8" t="s">
        <v>138</v>
      </c>
      <c r="AU206" s="7" t="s">
        <v>1406</v>
      </c>
      <c r="AV206" s="7"/>
      <c r="AW206" s="7"/>
      <c r="AX206" s="7"/>
      <c r="AY206" s="8"/>
      <c r="AZ206" s="7"/>
      <c r="BA206" s="7"/>
      <c r="BB206" s="8" t="s">
        <v>844</v>
      </c>
      <c r="BC206" s="7" t="s">
        <v>1696</v>
      </c>
      <c r="BD206" s="7" t="s">
        <v>1697</v>
      </c>
      <c r="BE206" s="7" t="s">
        <v>138</v>
      </c>
      <c r="BF206" s="7"/>
      <c r="BG206" s="7"/>
      <c r="BH206" s="7" t="s">
        <v>138</v>
      </c>
      <c r="BI206" s="7" t="s">
        <v>297</v>
      </c>
    </row>
    <row r="207" spans="1:61" ht="55.35" customHeight="1" x14ac:dyDescent="0.25">
      <c r="A207" s="5" t="s">
        <v>3667</v>
      </c>
      <c r="B207" s="7" t="s">
        <v>1698</v>
      </c>
      <c r="C207" s="7" t="s">
        <v>642</v>
      </c>
      <c r="D207" s="7"/>
      <c r="E207" s="16"/>
      <c r="F207" s="50">
        <v>44935</v>
      </c>
      <c r="G207" s="8"/>
      <c r="H207" s="7"/>
      <c r="I207" s="7" t="s">
        <v>138</v>
      </c>
      <c r="J207" s="7" t="s">
        <v>1699</v>
      </c>
      <c r="K207" s="7" t="s">
        <v>1636</v>
      </c>
      <c r="L207" s="7"/>
      <c r="M207" s="7" t="s">
        <v>1700</v>
      </c>
      <c r="N207" s="7" t="s">
        <v>1687</v>
      </c>
      <c r="O207" s="7" t="s">
        <v>1688</v>
      </c>
      <c r="P207" s="85" t="s">
        <v>616</v>
      </c>
      <c r="Q207" s="7" t="s">
        <v>1689</v>
      </c>
      <c r="R207" s="7"/>
      <c r="S207" s="7"/>
      <c r="T207" s="7"/>
      <c r="U207" s="7"/>
      <c r="V207" s="7"/>
      <c r="W207" s="7"/>
      <c r="X207" s="7"/>
      <c r="Y207" s="7" t="s">
        <v>1690</v>
      </c>
      <c r="Z207" s="7"/>
      <c r="AA207" s="7" t="s">
        <v>54</v>
      </c>
      <c r="AB207" s="7"/>
      <c r="AC207" s="7" t="s">
        <v>56</v>
      </c>
      <c r="AD207" s="7"/>
      <c r="AE207" s="7" t="s">
        <v>242</v>
      </c>
      <c r="AF207" s="7" t="s">
        <v>1701</v>
      </c>
      <c r="AG207" s="7" t="s">
        <v>68</v>
      </c>
      <c r="AH207" s="7"/>
      <c r="AI207" s="7"/>
      <c r="AJ207" s="8"/>
      <c r="AK207" s="8"/>
      <c r="AL207" s="8"/>
      <c r="AM207" s="8"/>
      <c r="AN207" s="8"/>
      <c r="AO207" s="8"/>
      <c r="AP207" s="8"/>
      <c r="AQ207" s="7"/>
      <c r="AR207" s="7"/>
      <c r="AS207" s="7"/>
      <c r="AT207" s="8" t="s">
        <v>138</v>
      </c>
      <c r="AU207" s="7" t="s">
        <v>1406</v>
      </c>
      <c r="AV207" s="7"/>
      <c r="AW207" s="7"/>
      <c r="AX207" s="7"/>
      <c r="AY207" s="8"/>
      <c r="AZ207" s="7"/>
      <c r="BA207" s="7"/>
      <c r="BB207" s="8" t="s">
        <v>844</v>
      </c>
      <c r="BC207" s="7" t="s">
        <v>1702</v>
      </c>
      <c r="BD207" s="7" t="s">
        <v>1703</v>
      </c>
      <c r="BE207" s="7" t="s">
        <v>138</v>
      </c>
      <c r="BF207" s="7"/>
      <c r="BG207" s="7"/>
      <c r="BH207" s="4"/>
      <c r="BI207" s="4"/>
    </row>
    <row r="208" spans="1:61" ht="55.35" customHeight="1" x14ac:dyDescent="0.25">
      <c r="A208" s="5" t="s">
        <v>3668</v>
      </c>
      <c r="B208" s="4" t="s">
        <v>1704</v>
      </c>
      <c r="C208" s="4" t="s">
        <v>642</v>
      </c>
      <c r="D208" s="4"/>
      <c r="E208" s="2"/>
      <c r="F208" s="3"/>
      <c r="G208" s="3"/>
      <c r="H208" s="4"/>
      <c r="I208" s="4"/>
      <c r="J208" s="4"/>
      <c r="K208" s="4" t="s">
        <v>1636</v>
      </c>
      <c r="L208" s="4"/>
      <c r="M208" s="4" t="s">
        <v>1705</v>
      </c>
      <c r="N208" s="4" t="s">
        <v>1687</v>
      </c>
      <c r="O208" s="4" t="s">
        <v>1688</v>
      </c>
      <c r="P208" s="84" t="s">
        <v>812</v>
      </c>
      <c r="Q208" s="4" t="s">
        <v>1689</v>
      </c>
      <c r="R208" s="4"/>
      <c r="S208" s="4"/>
      <c r="T208" s="4"/>
      <c r="U208" s="4"/>
      <c r="V208" s="4"/>
      <c r="W208" s="4"/>
      <c r="X208" s="4"/>
      <c r="Y208" s="4" t="s">
        <v>1690</v>
      </c>
      <c r="Z208" s="4"/>
      <c r="AA208" s="4" t="s">
        <v>54</v>
      </c>
      <c r="AB208" s="4"/>
      <c r="AC208" s="4" t="s">
        <v>56</v>
      </c>
      <c r="AD208" s="4"/>
      <c r="AE208" s="4" t="s">
        <v>242</v>
      </c>
      <c r="AF208" s="4" t="s">
        <v>1706</v>
      </c>
      <c r="AG208" s="4" t="s">
        <v>69</v>
      </c>
      <c r="AH208" s="4" t="s">
        <v>1707</v>
      </c>
      <c r="AI208" s="4"/>
      <c r="AJ208" s="3"/>
      <c r="AK208" s="3"/>
      <c r="AL208" s="3" t="s">
        <v>166</v>
      </c>
      <c r="AM208" s="3"/>
      <c r="AN208" s="3" t="s">
        <v>252</v>
      </c>
      <c r="AO208" s="3" t="s">
        <v>1708</v>
      </c>
      <c r="AP208" s="3" t="s">
        <v>1709</v>
      </c>
      <c r="AQ208" s="4"/>
      <c r="AR208" s="4"/>
      <c r="AS208" s="4"/>
      <c r="AT208" s="3" t="s">
        <v>1405</v>
      </c>
      <c r="AU208" s="4" t="s">
        <v>1406</v>
      </c>
      <c r="AV208" s="4"/>
      <c r="AW208" s="4"/>
      <c r="AX208" s="4"/>
      <c r="AY208" s="3"/>
      <c r="AZ208" s="4"/>
      <c r="BA208" s="4"/>
      <c r="BB208" s="3" t="s">
        <v>844</v>
      </c>
      <c r="BC208" s="4" t="s">
        <v>1710</v>
      </c>
      <c r="BD208" s="4" t="s">
        <v>1711</v>
      </c>
      <c r="BE208" s="4" t="s">
        <v>138</v>
      </c>
      <c r="BF208" s="4"/>
      <c r="BG208" s="4"/>
      <c r="BH208" s="4"/>
      <c r="BI208" s="4"/>
    </row>
    <row r="209" spans="1:61" s="39" customFormat="1" ht="55.35" customHeight="1" x14ac:dyDescent="0.25">
      <c r="A209" s="5" t="s">
        <v>3668</v>
      </c>
      <c r="B209" s="4" t="s">
        <v>1712</v>
      </c>
      <c r="C209" s="4" t="s">
        <v>642</v>
      </c>
      <c r="D209" s="4"/>
      <c r="E209" s="2"/>
      <c r="F209" s="3"/>
      <c r="G209" s="3"/>
      <c r="H209" s="4"/>
      <c r="I209" s="4"/>
      <c r="J209" s="4"/>
      <c r="K209" s="4" t="s">
        <v>1678</v>
      </c>
      <c r="L209" s="4"/>
      <c r="M209" s="4" t="s">
        <v>1713</v>
      </c>
      <c r="N209" s="4" t="s">
        <v>1566</v>
      </c>
      <c r="O209" s="4" t="s">
        <v>488</v>
      </c>
      <c r="P209" s="86" t="s">
        <v>799</v>
      </c>
      <c r="Q209" s="4" t="s">
        <v>205</v>
      </c>
      <c r="R209" s="4"/>
      <c r="S209" s="4"/>
      <c r="T209" s="4"/>
      <c r="U209" s="4"/>
      <c r="V209" s="4"/>
      <c r="W209" s="4"/>
      <c r="X209" s="4"/>
      <c r="Y209" s="4" t="s">
        <v>495</v>
      </c>
      <c r="Z209" s="4"/>
      <c r="AA209" s="4" t="s">
        <v>56</v>
      </c>
      <c r="AB209" s="4"/>
      <c r="AC209" s="4" t="s">
        <v>59</v>
      </c>
      <c r="AD209" s="4"/>
      <c r="AE209" s="4" t="s">
        <v>849</v>
      </c>
      <c r="AF209" s="4" t="s">
        <v>1714</v>
      </c>
      <c r="AG209" s="4" t="s">
        <v>69</v>
      </c>
      <c r="AH209" s="4" t="s">
        <v>1715</v>
      </c>
      <c r="AI209" s="4"/>
      <c r="AJ209" s="3"/>
      <c r="AK209" s="3"/>
      <c r="AL209" s="3" t="s">
        <v>166</v>
      </c>
      <c r="AM209" s="3"/>
      <c r="AN209" s="3" t="s">
        <v>252</v>
      </c>
      <c r="AO209" s="3" t="s">
        <v>1716</v>
      </c>
      <c r="AP209" s="3" t="s">
        <v>1717</v>
      </c>
      <c r="AQ209" s="4"/>
      <c r="AR209" s="4"/>
      <c r="AS209" s="9"/>
      <c r="AT209" s="3" t="s">
        <v>138</v>
      </c>
      <c r="AU209" s="9" t="s">
        <v>1572</v>
      </c>
      <c r="AV209" s="4"/>
      <c r="AW209" s="4" t="s">
        <v>784</v>
      </c>
      <c r="AX209" s="4"/>
      <c r="AY209" s="3"/>
      <c r="AZ209" s="4"/>
      <c r="BA209" s="4"/>
      <c r="BB209" s="3" t="s">
        <v>488</v>
      </c>
      <c r="BC209" s="4"/>
      <c r="BD209" s="4" t="s">
        <v>1718</v>
      </c>
      <c r="BE209" s="4" t="s">
        <v>138</v>
      </c>
      <c r="BF209" s="4"/>
      <c r="BG209" s="4"/>
      <c r="BH209" s="4"/>
      <c r="BI209" s="4"/>
    </row>
    <row r="210" spans="1:61" ht="77.25" customHeight="1" x14ac:dyDescent="0.25">
      <c r="A210" s="5" t="s">
        <v>3668</v>
      </c>
      <c r="B210" s="4" t="s">
        <v>1719</v>
      </c>
      <c r="C210" s="4" t="s">
        <v>642</v>
      </c>
      <c r="D210" s="4"/>
      <c r="E210" s="2"/>
      <c r="F210" s="3"/>
      <c r="G210" s="3"/>
      <c r="H210" s="4"/>
      <c r="I210" s="4"/>
      <c r="J210" s="4"/>
      <c r="K210" s="4" t="s">
        <v>1678</v>
      </c>
      <c r="L210" s="4"/>
      <c r="M210" s="4" t="s">
        <v>1720</v>
      </c>
      <c r="N210" s="4" t="s">
        <v>1566</v>
      </c>
      <c r="O210" s="4" t="s">
        <v>488</v>
      </c>
      <c r="P210" s="84" t="s">
        <v>217</v>
      </c>
      <c r="Q210" s="4" t="s">
        <v>205</v>
      </c>
      <c r="R210" s="4"/>
      <c r="S210" s="4"/>
      <c r="T210" s="4"/>
      <c r="U210" s="4"/>
      <c r="V210" s="4"/>
      <c r="W210" s="4"/>
      <c r="X210" s="4"/>
      <c r="Y210" s="4" t="s">
        <v>495</v>
      </c>
      <c r="Z210" s="4"/>
      <c r="AA210" s="4" t="s">
        <v>56</v>
      </c>
      <c r="AB210" s="4"/>
      <c r="AC210" s="4" t="s">
        <v>59</v>
      </c>
      <c r="AD210" s="4"/>
      <c r="AE210" s="4" t="s">
        <v>180</v>
      </c>
      <c r="AF210" s="4" t="s">
        <v>1721</v>
      </c>
      <c r="AG210" s="4" t="s">
        <v>69</v>
      </c>
      <c r="AH210" s="4" t="s">
        <v>1721</v>
      </c>
      <c r="AI210" s="4"/>
      <c r="AJ210" s="3"/>
      <c r="AK210" s="3"/>
      <c r="AL210" s="3" t="s">
        <v>152</v>
      </c>
      <c r="AM210" s="3"/>
      <c r="AN210" s="3" t="s">
        <v>217</v>
      </c>
      <c r="AO210" s="3" t="s">
        <v>1722</v>
      </c>
      <c r="AP210" s="3" t="s">
        <v>325</v>
      </c>
      <c r="AQ210" s="4"/>
      <c r="AR210" s="4"/>
      <c r="AS210" s="9"/>
      <c r="AT210" s="3" t="s">
        <v>138</v>
      </c>
      <c r="AU210" s="9" t="s">
        <v>1572</v>
      </c>
      <c r="AV210" s="4"/>
      <c r="AW210" s="4" t="s">
        <v>784</v>
      </c>
      <c r="AX210" s="4"/>
      <c r="AY210" s="3"/>
      <c r="AZ210" s="4"/>
      <c r="BA210" s="4"/>
      <c r="BB210" s="3" t="s">
        <v>488</v>
      </c>
      <c r="BC210" s="4"/>
      <c r="BD210" s="4" t="s">
        <v>1723</v>
      </c>
      <c r="BE210" s="4" t="s">
        <v>138</v>
      </c>
      <c r="BF210" s="4"/>
      <c r="BG210" s="4"/>
      <c r="BH210" s="4"/>
      <c r="BI210" s="4"/>
    </row>
    <row r="211" spans="1:61" ht="55.35" customHeight="1" x14ac:dyDescent="0.25">
      <c r="A211" s="5" t="s">
        <v>3668</v>
      </c>
      <c r="B211" s="4" t="s">
        <v>1724</v>
      </c>
      <c r="C211" s="4" t="s">
        <v>642</v>
      </c>
      <c r="D211" s="4"/>
      <c r="E211" s="2"/>
      <c r="F211" s="3"/>
      <c r="G211" s="3"/>
      <c r="H211" s="4"/>
      <c r="I211" s="4"/>
      <c r="J211" s="4"/>
      <c r="K211" s="4" t="s">
        <v>1666</v>
      </c>
      <c r="L211" s="4"/>
      <c r="M211" s="4" t="s">
        <v>1725</v>
      </c>
      <c r="N211" s="4" t="s">
        <v>1388</v>
      </c>
      <c r="O211" s="4" t="s">
        <v>1656</v>
      </c>
      <c r="P211" s="84" t="s">
        <v>231</v>
      </c>
      <c r="Q211" s="4" t="s">
        <v>218</v>
      </c>
      <c r="R211" s="4"/>
      <c r="S211" s="4"/>
      <c r="T211" s="4"/>
      <c r="U211" s="4"/>
      <c r="V211" s="4"/>
      <c r="W211" s="4"/>
      <c r="X211" s="4"/>
      <c r="Y211" s="4" t="s">
        <v>800</v>
      </c>
      <c r="Z211" s="4"/>
      <c r="AA211" s="4" t="s">
        <v>55</v>
      </c>
      <c r="AB211" s="4"/>
      <c r="AC211" s="4" t="s">
        <v>60</v>
      </c>
      <c r="AD211" s="4"/>
      <c r="AE211" s="4" t="s">
        <v>801</v>
      </c>
      <c r="AF211" s="4" t="s">
        <v>1726</v>
      </c>
      <c r="AG211" s="4" t="s">
        <v>69</v>
      </c>
      <c r="AH211" s="4" t="s">
        <v>1727</v>
      </c>
      <c r="AI211" s="4" t="s">
        <v>1670</v>
      </c>
      <c r="AJ211" s="3"/>
      <c r="AK211" s="3"/>
      <c r="AL211" s="3" t="s">
        <v>166</v>
      </c>
      <c r="AM211" s="3"/>
      <c r="AN211" s="3" t="s">
        <v>231</v>
      </c>
      <c r="AO211" s="3" t="s">
        <v>1728</v>
      </c>
      <c r="AP211" s="3" t="s">
        <v>1672</v>
      </c>
      <c r="AQ211" s="9"/>
      <c r="AR211" s="9"/>
      <c r="AS211" s="9"/>
      <c r="AT211" s="4" t="s">
        <v>138</v>
      </c>
      <c r="AU211" s="9" t="s">
        <v>1729</v>
      </c>
      <c r="AV211" s="4"/>
      <c r="AW211" s="4" t="s">
        <v>784</v>
      </c>
      <c r="AX211" s="4"/>
      <c r="AY211" s="3"/>
      <c r="AZ211" s="4"/>
      <c r="BA211" s="4"/>
      <c r="BB211" s="3" t="s">
        <v>216</v>
      </c>
      <c r="BC211" s="4"/>
      <c r="BD211" s="4" t="s">
        <v>1730</v>
      </c>
      <c r="BE211" s="4" t="s">
        <v>138</v>
      </c>
      <c r="BF211" s="4" t="s">
        <v>1664</v>
      </c>
      <c r="BG211" s="4" t="s">
        <v>1664</v>
      </c>
      <c r="BH211" s="4"/>
      <c r="BI211" s="4"/>
    </row>
    <row r="212" spans="1:61" ht="55.35" customHeight="1" x14ac:dyDescent="0.25">
      <c r="A212" s="5" t="s">
        <v>3668</v>
      </c>
      <c r="B212" s="4" t="s">
        <v>1731</v>
      </c>
      <c r="C212" s="4" t="s">
        <v>642</v>
      </c>
      <c r="D212" s="4"/>
      <c r="E212" s="2"/>
      <c r="F212" s="3"/>
      <c r="G212" s="3"/>
      <c r="H212" s="4"/>
      <c r="I212" s="4"/>
      <c r="J212" s="4"/>
      <c r="K212" s="4" t="s">
        <v>1732</v>
      </c>
      <c r="L212" s="4"/>
      <c r="M212" s="4" t="s">
        <v>1733</v>
      </c>
      <c r="N212" s="4" t="s">
        <v>1388</v>
      </c>
      <c r="O212" s="4" t="s">
        <v>1656</v>
      </c>
      <c r="P212" s="84" t="s">
        <v>231</v>
      </c>
      <c r="Q212" s="4" t="s">
        <v>218</v>
      </c>
      <c r="R212" s="4"/>
      <c r="S212" s="4"/>
      <c r="T212" s="4"/>
      <c r="U212" s="4"/>
      <c r="V212" s="4"/>
      <c r="W212" s="4"/>
      <c r="X212" s="4"/>
      <c r="Y212" s="4" t="s">
        <v>800</v>
      </c>
      <c r="Z212" s="4"/>
      <c r="AA212" s="4" t="s">
        <v>55</v>
      </c>
      <c r="AB212" s="4"/>
      <c r="AC212" s="4" t="s">
        <v>60</v>
      </c>
      <c r="AD212" s="4"/>
      <c r="AE212" s="4" t="s">
        <v>801</v>
      </c>
      <c r="AF212" s="4" t="s">
        <v>1734</v>
      </c>
      <c r="AG212" s="4" t="s">
        <v>69</v>
      </c>
      <c r="AH212" s="4" t="s">
        <v>1735</v>
      </c>
      <c r="AI212" s="4" t="s">
        <v>1670</v>
      </c>
      <c r="AJ212" s="3"/>
      <c r="AK212" s="3"/>
      <c r="AL212" s="3" t="s">
        <v>166</v>
      </c>
      <c r="AM212" s="3"/>
      <c r="AN212" s="3" t="s">
        <v>231</v>
      </c>
      <c r="AO212" s="3" t="s">
        <v>1736</v>
      </c>
      <c r="AP212" s="3" t="s">
        <v>1672</v>
      </c>
      <c r="AQ212" s="9"/>
      <c r="AR212" s="9"/>
      <c r="AS212" s="9"/>
      <c r="AT212" s="4" t="s">
        <v>138</v>
      </c>
      <c r="AU212" s="9" t="s">
        <v>1729</v>
      </c>
      <c r="AV212" s="4"/>
      <c r="AW212" s="4" t="s">
        <v>784</v>
      </c>
      <c r="AX212" s="4"/>
      <c r="AY212" s="3"/>
      <c r="AZ212" s="4"/>
      <c r="BA212" s="4"/>
      <c r="BB212" s="3" t="s">
        <v>216</v>
      </c>
      <c r="BC212" s="4"/>
      <c r="BD212" s="4" t="s">
        <v>1737</v>
      </c>
      <c r="BE212" s="4" t="s">
        <v>138</v>
      </c>
      <c r="BF212" s="4" t="s">
        <v>1664</v>
      </c>
      <c r="BG212" s="4" t="s">
        <v>1664</v>
      </c>
      <c r="BH212" s="4"/>
      <c r="BI212" s="4"/>
    </row>
    <row r="213" spans="1:61" ht="55.35" customHeight="1" x14ac:dyDescent="0.25">
      <c r="A213" s="5" t="s">
        <v>3668</v>
      </c>
      <c r="B213" s="4" t="s">
        <v>1738</v>
      </c>
      <c r="C213" s="4" t="s">
        <v>642</v>
      </c>
      <c r="D213" s="4"/>
      <c r="E213" s="2"/>
      <c r="F213" s="3"/>
      <c r="G213" s="3"/>
      <c r="H213" s="4"/>
      <c r="I213" s="4"/>
      <c r="J213" s="4"/>
      <c r="K213" s="4" t="s">
        <v>1732</v>
      </c>
      <c r="L213" s="4"/>
      <c r="M213" s="4" t="s">
        <v>1739</v>
      </c>
      <c r="N213" s="4" t="s">
        <v>1388</v>
      </c>
      <c r="O213" s="4" t="s">
        <v>1656</v>
      </c>
      <c r="P213" s="84" t="s">
        <v>231</v>
      </c>
      <c r="Q213" s="4" t="s">
        <v>218</v>
      </c>
      <c r="R213" s="4"/>
      <c r="S213" s="4"/>
      <c r="T213" s="4"/>
      <c r="U213" s="4"/>
      <c r="V213" s="4"/>
      <c r="W213" s="4"/>
      <c r="X213" s="4"/>
      <c r="Y213" s="4" t="s">
        <v>800</v>
      </c>
      <c r="Z213" s="4"/>
      <c r="AA213" s="4" t="s">
        <v>55</v>
      </c>
      <c r="AB213" s="4"/>
      <c r="AC213" s="4" t="s">
        <v>60</v>
      </c>
      <c r="AD213" s="4"/>
      <c r="AE213" s="4" t="s">
        <v>801</v>
      </c>
      <c r="AF213" s="4" t="s">
        <v>1740</v>
      </c>
      <c r="AG213" s="4" t="s">
        <v>69</v>
      </c>
      <c r="AH213" s="4" t="s">
        <v>1741</v>
      </c>
      <c r="AI213" s="4" t="s">
        <v>1670</v>
      </c>
      <c r="AJ213" s="3"/>
      <c r="AK213" s="3"/>
      <c r="AL213" s="3" t="s">
        <v>166</v>
      </c>
      <c r="AM213" s="3"/>
      <c r="AN213" s="3" t="s">
        <v>231</v>
      </c>
      <c r="AO213" s="3" t="s">
        <v>1742</v>
      </c>
      <c r="AP213" s="3" t="s">
        <v>1672</v>
      </c>
      <c r="AQ213" s="9"/>
      <c r="AR213" s="9"/>
      <c r="AS213" s="9"/>
      <c r="AT213" s="4" t="s">
        <v>138</v>
      </c>
      <c r="AU213" s="9" t="s">
        <v>1729</v>
      </c>
      <c r="AV213" s="4"/>
      <c r="AW213" s="4" t="s">
        <v>784</v>
      </c>
      <c r="AX213" s="4"/>
      <c r="AY213" s="3"/>
      <c r="AZ213" s="4"/>
      <c r="BA213" s="4"/>
      <c r="BB213" s="3" t="s">
        <v>216</v>
      </c>
      <c r="BC213" s="4"/>
      <c r="BD213" s="4" t="s">
        <v>1743</v>
      </c>
      <c r="BE213" s="4" t="s">
        <v>138</v>
      </c>
      <c r="BF213" s="4" t="s">
        <v>1664</v>
      </c>
      <c r="BG213" s="4" t="s">
        <v>1664</v>
      </c>
      <c r="BH213" s="4"/>
      <c r="BI213" s="4"/>
    </row>
    <row r="214" spans="1:61" ht="55.35" customHeight="1" x14ac:dyDescent="0.25">
      <c r="A214" s="5" t="s">
        <v>3668</v>
      </c>
      <c r="B214" s="4" t="s">
        <v>1744</v>
      </c>
      <c r="C214" s="4" t="s">
        <v>642</v>
      </c>
      <c r="D214" s="4"/>
      <c r="E214" s="2"/>
      <c r="F214" s="3"/>
      <c r="G214" s="3"/>
      <c r="H214" s="4"/>
      <c r="I214" s="4"/>
      <c r="J214" s="4"/>
      <c r="K214" s="4" t="s">
        <v>1666</v>
      </c>
      <c r="L214" s="4"/>
      <c r="M214" s="4" t="s">
        <v>1745</v>
      </c>
      <c r="N214" s="4" t="s">
        <v>1388</v>
      </c>
      <c r="O214" s="4" t="s">
        <v>1656</v>
      </c>
      <c r="P214" s="84" t="s">
        <v>231</v>
      </c>
      <c r="Q214" s="4" t="s">
        <v>218</v>
      </c>
      <c r="R214" s="4"/>
      <c r="S214" s="4"/>
      <c r="T214" s="4"/>
      <c r="U214" s="4"/>
      <c r="V214" s="4"/>
      <c r="W214" s="4"/>
      <c r="X214" s="4"/>
      <c r="Y214" s="4" t="s">
        <v>800</v>
      </c>
      <c r="Z214" s="4"/>
      <c r="AA214" s="4" t="s">
        <v>55</v>
      </c>
      <c r="AB214" s="4"/>
      <c r="AC214" s="4" t="s">
        <v>60</v>
      </c>
      <c r="AD214" s="4"/>
      <c r="AE214" s="4" t="s">
        <v>801</v>
      </c>
      <c r="AF214" s="4" t="s">
        <v>1746</v>
      </c>
      <c r="AG214" s="4" t="s">
        <v>69</v>
      </c>
      <c r="AH214" s="4" t="s">
        <v>1747</v>
      </c>
      <c r="AI214" s="4" t="s">
        <v>1670</v>
      </c>
      <c r="AJ214" s="3"/>
      <c r="AK214" s="3"/>
      <c r="AL214" s="3" t="s">
        <v>166</v>
      </c>
      <c r="AM214" s="3"/>
      <c r="AN214" s="3" t="s">
        <v>231</v>
      </c>
      <c r="AO214" s="3" t="s">
        <v>1748</v>
      </c>
      <c r="AP214" s="3" t="s">
        <v>1672</v>
      </c>
      <c r="AQ214" s="9"/>
      <c r="AR214" s="9"/>
      <c r="AS214" s="9"/>
      <c r="AT214" s="4" t="s">
        <v>138</v>
      </c>
      <c r="AU214" s="9" t="s">
        <v>1729</v>
      </c>
      <c r="AV214" s="4"/>
      <c r="AW214" s="4" t="s">
        <v>784</v>
      </c>
      <c r="AX214" s="4"/>
      <c r="AY214" s="3"/>
      <c r="AZ214" s="4"/>
      <c r="BA214" s="4"/>
      <c r="BB214" s="3" t="s">
        <v>216</v>
      </c>
      <c r="BC214" s="4"/>
      <c r="BD214" s="4" t="s">
        <v>1749</v>
      </c>
      <c r="BE214" s="4" t="s">
        <v>138</v>
      </c>
      <c r="BF214" s="4" t="s">
        <v>1664</v>
      </c>
      <c r="BG214" s="4" t="s">
        <v>1664</v>
      </c>
      <c r="BH214" s="4"/>
      <c r="BI214" s="4"/>
    </row>
    <row r="215" spans="1:61" ht="55.35" customHeight="1" x14ac:dyDescent="0.25">
      <c r="A215" s="5" t="s">
        <v>3668</v>
      </c>
      <c r="B215" s="4" t="s">
        <v>1750</v>
      </c>
      <c r="C215" s="4" t="s">
        <v>642</v>
      </c>
      <c r="D215" s="4"/>
      <c r="E215" s="2"/>
      <c r="F215" s="3"/>
      <c r="G215" s="3"/>
      <c r="H215" s="4"/>
      <c r="I215" s="4"/>
      <c r="J215" s="4"/>
      <c r="K215" s="4" t="s">
        <v>1732</v>
      </c>
      <c r="L215" s="4"/>
      <c r="M215" s="4" t="s">
        <v>1751</v>
      </c>
      <c r="N215" s="4" t="s">
        <v>1388</v>
      </c>
      <c r="O215" s="4" t="s">
        <v>1656</v>
      </c>
      <c r="P215" s="84" t="s">
        <v>231</v>
      </c>
      <c r="Q215" s="4" t="s">
        <v>218</v>
      </c>
      <c r="R215" s="4"/>
      <c r="S215" s="4"/>
      <c r="T215" s="4"/>
      <c r="U215" s="4"/>
      <c r="V215" s="4"/>
      <c r="W215" s="4"/>
      <c r="X215" s="4"/>
      <c r="Y215" s="4" t="s">
        <v>800</v>
      </c>
      <c r="Z215" s="4"/>
      <c r="AA215" s="4" t="s">
        <v>55</v>
      </c>
      <c r="AB215" s="4"/>
      <c r="AC215" s="4" t="s">
        <v>60</v>
      </c>
      <c r="AD215" s="4"/>
      <c r="AE215" s="4" t="s">
        <v>801</v>
      </c>
      <c r="AF215" s="4" t="s">
        <v>1752</v>
      </c>
      <c r="AG215" s="4" t="s">
        <v>69</v>
      </c>
      <c r="AH215" s="4" t="s">
        <v>1753</v>
      </c>
      <c r="AI215" s="4" t="s">
        <v>1670</v>
      </c>
      <c r="AJ215" s="3"/>
      <c r="AK215" s="3"/>
      <c r="AL215" s="3" t="s">
        <v>166</v>
      </c>
      <c r="AM215" s="3"/>
      <c r="AN215" s="3" t="s">
        <v>231</v>
      </c>
      <c r="AO215" s="3" t="s">
        <v>1754</v>
      </c>
      <c r="AP215" s="3" t="s">
        <v>1672</v>
      </c>
      <c r="AQ215" s="9"/>
      <c r="AR215" s="9"/>
      <c r="AS215" s="9"/>
      <c r="AT215" s="4" t="s">
        <v>138</v>
      </c>
      <c r="AU215" s="9" t="s">
        <v>1729</v>
      </c>
      <c r="AV215" s="4"/>
      <c r="AW215" s="4" t="s">
        <v>784</v>
      </c>
      <c r="AX215" s="4"/>
      <c r="AY215" s="3"/>
      <c r="AZ215" s="4"/>
      <c r="BA215" s="4"/>
      <c r="BB215" s="3" t="s">
        <v>216</v>
      </c>
      <c r="BC215" s="4"/>
      <c r="BD215" s="4" t="s">
        <v>1755</v>
      </c>
      <c r="BE215" s="4" t="s">
        <v>138</v>
      </c>
      <c r="BF215" s="4" t="s">
        <v>1664</v>
      </c>
      <c r="BG215" s="4" t="s">
        <v>1664</v>
      </c>
      <c r="BH215" s="4"/>
      <c r="BI215" s="4"/>
    </row>
    <row r="216" spans="1:61" s="39" customFormat="1" ht="55.35" customHeight="1" x14ac:dyDescent="0.25">
      <c r="A216" s="5" t="s">
        <v>3668</v>
      </c>
      <c r="B216" s="4" t="s">
        <v>1756</v>
      </c>
      <c r="C216" s="4" t="s">
        <v>642</v>
      </c>
      <c r="D216" s="4" t="s">
        <v>1757</v>
      </c>
      <c r="E216" s="2"/>
      <c r="F216" s="3"/>
      <c r="G216" s="3"/>
      <c r="H216" s="4"/>
      <c r="I216" s="4"/>
      <c r="J216" s="4"/>
      <c r="K216" s="4" t="s">
        <v>1758</v>
      </c>
      <c r="L216" s="4"/>
      <c r="M216" s="3" t="s">
        <v>1759</v>
      </c>
      <c r="N216" s="3" t="s">
        <v>1566</v>
      </c>
      <c r="O216" s="4" t="s">
        <v>774</v>
      </c>
      <c r="P216" s="84" t="s">
        <v>812</v>
      </c>
      <c r="Q216" s="3" t="s">
        <v>205</v>
      </c>
      <c r="R216" s="3"/>
      <c r="S216" s="3"/>
      <c r="T216" s="3"/>
      <c r="U216" s="3"/>
      <c r="V216" s="3"/>
      <c r="W216" s="4"/>
      <c r="X216" s="4"/>
      <c r="Y216" s="4" t="s">
        <v>1760</v>
      </c>
      <c r="Z216" s="4"/>
      <c r="AA216" s="4" t="s">
        <v>241</v>
      </c>
      <c r="AB216" s="4"/>
      <c r="AC216" s="4" t="s">
        <v>52</v>
      </c>
      <c r="AD216" s="4"/>
      <c r="AE216" s="4" t="s">
        <v>849</v>
      </c>
      <c r="AF216" s="4" t="s">
        <v>1758</v>
      </c>
      <c r="AG216" s="4" t="s">
        <v>69</v>
      </c>
      <c r="AH216" s="4" t="s">
        <v>1761</v>
      </c>
      <c r="AI216" s="4"/>
      <c r="AJ216" s="3"/>
      <c r="AK216" s="3"/>
      <c r="AL216" s="3" t="s">
        <v>166</v>
      </c>
      <c r="AM216" s="3"/>
      <c r="AN216" s="3" t="s">
        <v>812</v>
      </c>
      <c r="AO216" s="3" t="s">
        <v>1762</v>
      </c>
      <c r="AP216" s="3" t="s">
        <v>1763</v>
      </c>
      <c r="AQ216" s="4"/>
      <c r="AR216" s="4"/>
      <c r="AS216" s="12"/>
      <c r="AT216" s="3" t="s">
        <v>138</v>
      </c>
      <c r="AU216" s="12"/>
      <c r="AV216" s="4"/>
      <c r="AW216" s="4" t="s">
        <v>784</v>
      </c>
      <c r="AX216" s="4"/>
      <c r="AY216" s="3"/>
      <c r="AZ216" s="4"/>
      <c r="BA216" s="4"/>
      <c r="BB216" s="3" t="s">
        <v>774</v>
      </c>
      <c r="BC216" s="4"/>
      <c r="BD216" s="4" t="s">
        <v>1764</v>
      </c>
      <c r="BE216" s="4" t="s">
        <v>138</v>
      </c>
      <c r="BF216" s="4"/>
      <c r="BG216" s="4"/>
      <c r="BH216" s="4"/>
      <c r="BI216" s="4"/>
    </row>
    <row r="217" spans="1:61" ht="55.15" customHeight="1" x14ac:dyDescent="0.25">
      <c r="A217" s="5" t="s">
        <v>3668</v>
      </c>
      <c r="B217" s="4" t="s">
        <v>1765</v>
      </c>
      <c r="C217" s="4" t="s">
        <v>642</v>
      </c>
      <c r="D217" s="4" t="s">
        <v>1766</v>
      </c>
      <c r="E217" s="2"/>
      <c r="F217" s="3"/>
      <c r="G217" s="3"/>
      <c r="H217" s="4"/>
      <c r="I217" s="4"/>
      <c r="J217" s="4"/>
      <c r="K217" s="4" t="s">
        <v>1767</v>
      </c>
      <c r="L217" s="4"/>
      <c r="M217" s="4" t="s">
        <v>1768</v>
      </c>
      <c r="N217" s="4" t="s">
        <v>1566</v>
      </c>
      <c r="O217" s="4" t="s">
        <v>1769</v>
      </c>
      <c r="P217" s="84" t="s">
        <v>160</v>
      </c>
      <c r="Q217" s="4" t="s">
        <v>205</v>
      </c>
      <c r="R217" s="4"/>
      <c r="S217" s="4"/>
      <c r="T217" s="4"/>
      <c r="U217" s="4"/>
      <c r="V217" s="4"/>
      <c r="W217" s="4"/>
      <c r="X217" s="4"/>
      <c r="Y217" s="4" t="s">
        <v>471</v>
      </c>
      <c r="Z217" s="4"/>
      <c r="AA217" s="4" t="s">
        <v>663</v>
      </c>
      <c r="AB217" s="4"/>
      <c r="AC217" s="4" t="s">
        <v>51</v>
      </c>
      <c r="AD217" s="4"/>
      <c r="AE217" s="4" t="s">
        <v>148</v>
      </c>
      <c r="AF217" s="4" t="s">
        <v>1767</v>
      </c>
      <c r="AG217" s="4" t="s">
        <v>69</v>
      </c>
      <c r="AH217" s="4" t="s">
        <v>1770</v>
      </c>
      <c r="AI217" s="4"/>
      <c r="AJ217" s="3"/>
      <c r="AK217" s="3"/>
      <c r="AL217" s="3" t="s">
        <v>166</v>
      </c>
      <c r="AM217" s="3"/>
      <c r="AN217" s="3" t="s">
        <v>160</v>
      </c>
      <c r="AO217" s="3" t="s">
        <v>1771</v>
      </c>
      <c r="AP217" s="3" t="s">
        <v>256</v>
      </c>
      <c r="AQ217" s="9"/>
      <c r="AR217" s="9"/>
      <c r="AS217" s="9"/>
      <c r="AT217" s="3" t="s">
        <v>138</v>
      </c>
      <c r="AU217" s="9" t="s">
        <v>1772</v>
      </c>
      <c r="AV217" s="4"/>
      <c r="AW217" s="4" t="s">
        <v>784</v>
      </c>
      <c r="AX217" s="4"/>
      <c r="AY217" s="3"/>
      <c r="AZ217" s="4"/>
      <c r="BA217" s="4"/>
      <c r="BB217" s="3" t="s">
        <v>774</v>
      </c>
      <c r="BC217" s="4"/>
      <c r="BD217" s="4" t="s">
        <v>1773</v>
      </c>
      <c r="BE217" s="4" t="s">
        <v>138</v>
      </c>
      <c r="BF217" s="4"/>
      <c r="BG217" s="4"/>
      <c r="BH217" s="4"/>
      <c r="BI217" s="4"/>
    </row>
    <row r="218" spans="1:61" s="39" customFormat="1" ht="55.35" customHeight="1" x14ac:dyDescent="0.25">
      <c r="A218" s="5" t="s">
        <v>3668</v>
      </c>
      <c r="B218" s="4" t="s">
        <v>1774</v>
      </c>
      <c r="C218" s="4" t="s">
        <v>642</v>
      </c>
      <c r="D218" s="4" t="s">
        <v>1775</v>
      </c>
      <c r="E218" s="2"/>
      <c r="F218" s="3"/>
      <c r="G218" s="3"/>
      <c r="H218" s="4"/>
      <c r="I218" s="4"/>
      <c r="J218" s="4"/>
      <c r="K218" s="4" t="s">
        <v>1776</v>
      </c>
      <c r="L218" s="4"/>
      <c r="M218" s="4" t="s">
        <v>1777</v>
      </c>
      <c r="N218" s="4" t="s">
        <v>1648</v>
      </c>
      <c r="O218" s="4" t="s">
        <v>1778</v>
      </c>
      <c r="P218" s="84" t="s">
        <v>217</v>
      </c>
      <c r="Q218" s="4" t="s">
        <v>205</v>
      </c>
      <c r="R218" s="4"/>
      <c r="S218" s="4"/>
      <c r="T218" s="4"/>
      <c r="U218" s="4"/>
      <c r="V218" s="4"/>
      <c r="W218" s="4"/>
      <c r="X218" s="4"/>
      <c r="Y218" s="4" t="s">
        <v>595</v>
      </c>
      <c r="Z218" s="4"/>
      <c r="AA218" s="4" t="s">
        <v>51</v>
      </c>
      <c r="AB218" s="4"/>
      <c r="AC218" s="4" t="s">
        <v>57</v>
      </c>
      <c r="AD218" s="4"/>
      <c r="AE218" s="4" t="s">
        <v>849</v>
      </c>
      <c r="AF218" s="4" t="s">
        <v>1779</v>
      </c>
      <c r="AG218" s="4" t="s">
        <v>69</v>
      </c>
      <c r="AH218" s="4" t="s">
        <v>1780</v>
      </c>
      <c r="AI218" s="4" t="s">
        <v>1781</v>
      </c>
      <c r="AJ218" s="3"/>
      <c r="AK218" s="3"/>
      <c r="AL218" s="3" t="s">
        <v>152</v>
      </c>
      <c r="AM218" s="3"/>
      <c r="AN218" s="3" t="s">
        <v>217</v>
      </c>
      <c r="AO218" s="3" t="s">
        <v>1782</v>
      </c>
      <c r="AP218" s="120" t="s">
        <v>1783</v>
      </c>
      <c r="AQ218" s="4"/>
      <c r="AR218" s="4"/>
      <c r="AS218" s="9"/>
      <c r="AT218" s="3" t="s">
        <v>138</v>
      </c>
      <c r="AU218" s="9" t="s">
        <v>1784</v>
      </c>
      <c r="AV218" s="4"/>
      <c r="AW218" s="4" t="s">
        <v>784</v>
      </c>
      <c r="AX218" s="4"/>
      <c r="AY218" s="3"/>
      <c r="AZ218" s="4"/>
      <c r="BA218" s="4"/>
      <c r="BB218" s="3" t="s">
        <v>844</v>
      </c>
      <c r="BC218" s="4"/>
      <c r="BD218" s="4" t="s">
        <v>1785</v>
      </c>
      <c r="BE218" s="4" t="s">
        <v>138</v>
      </c>
      <c r="BF218" s="4"/>
      <c r="BG218" s="4"/>
      <c r="BH218" s="4"/>
      <c r="BI218" s="4"/>
    </row>
    <row r="219" spans="1:61" ht="55.35" customHeight="1" x14ac:dyDescent="0.25">
      <c r="A219" s="5" t="s">
        <v>3668</v>
      </c>
      <c r="B219" s="4" t="s">
        <v>1786</v>
      </c>
      <c r="C219" s="4" t="s">
        <v>642</v>
      </c>
      <c r="D219" s="4"/>
      <c r="E219" s="2"/>
      <c r="F219" s="3"/>
      <c r="G219" s="3"/>
      <c r="H219" s="4"/>
      <c r="I219" s="4"/>
      <c r="J219" s="4"/>
      <c r="K219" s="4" t="s">
        <v>1776</v>
      </c>
      <c r="L219" s="4"/>
      <c r="M219" s="4" t="s">
        <v>1787</v>
      </c>
      <c r="N219" s="4" t="s">
        <v>1566</v>
      </c>
      <c r="O219" s="4" t="s">
        <v>1769</v>
      </c>
      <c r="P219" s="100" t="s">
        <v>799</v>
      </c>
      <c r="Q219" s="4" t="s">
        <v>205</v>
      </c>
      <c r="R219" s="4"/>
      <c r="S219" s="4"/>
      <c r="T219" s="4"/>
      <c r="U219" s="4"/>
      <c r="V219" s="4"/>
      <c r="W219" s="4"/>
      <c r="X219" s="4"/>
      <c r="Y219" s="4" t="s">
        <v>595</v>
      </c>
      <c r="Z219" s="4"/>
      <c r="AA219" s="4" t="s">
        <v>59</v>
      </c>
      <c r="AB219" s="4"/>
      <c r="AC219" s="4" t="s">
        <v>63</v>
      </c>
      <c r="AD219" s="4"/>
      <c r="AE219" s="4" t="s">
        <v>180</v>
      </c>
      <c r="AF219" s="4" t="s">
        <v>1788</v>
      </c>
      <c r="AG219" s="4" t="s">
        <v>69</v>
      </c>
      <c r="AH219" s="4" t="s">
        <v>1789</v>
      </c>
      <c r="AI219" s="4"/>
      <c r="AJ219" s="3"/>
      <c r="AK219" s="3"/>
      <c r="AL219" s="3" t="s">
        <v>166</v>
      </c>
      <c r="AM219" s="3"/>
      <c r="AN219" s="3" t="s">
        <v>371</v>
      </c>
      <c r="AO219" s="3" t="s">
        <v>1790</v>
      </c>
      <c r="AP219" s="3" t="s">
        <v>821</v>
      </c>
      <c r="AQ219" s="4"/>
      <c r="AR219" s="4"/>
      <c r="AS219" s="9"/>
      <c r="AT219" s="3" t="s">
        <v>138</v>
      </c>
      <c r="AU219" s="9" t="s">
        <v>1772</v>
      </c>
      <c r="AV219" s="4"/>
      <c r="AW219" s="4" t="s">
        <v>784</v>
      </c>
      <c r="AX219" s="4"/>
      <c r="AY219" s="3"/>
      <c r="AZ219" s="4"/>
      <c r="BA219" s="4"/>
      <c r="BB219" s="3" t="s">
        <v>774</v>
      </c>
      <c r="BC219" s="4"/>
      <c r="BD219" s="4" t="s">
        <v>1791</v>
      </c>
      <c r="BE219" s="4" t="s">
        <v>138</v>
      </c>
      <c r="BF219" s="4"/>
      <c r="BG219" s="4"/>
      <c r="BH219" s="4"/>
      <c r="BI219" s="4"/>
    </row>
    <row r="220" spans="1:61" ht="55.35" customHeight="1" x14ac:dyDescent="0.25">
      <c r="A220" s="5" t="s">
        <v>3668</v>
      </c>
      <c r="B220" s="4" t="s">
        <v>1792</v>
      </c>
      <c r="C220" s="4" t="s">
        <v>642</v>
      </c>
      <c r="D220" s="4" t="s">
        <v>1793</v>
      </c>
      <c r="E220" s="2"/>
      <c r="F220" s="3"/>
      <c r="G220" s="3"/>
      <c r="H220" s="4"/>
      <c r="I220" s="4"/>
      <c r="J220" s="4"/>
      <c r="K220" s="4" t="s">
        <v>1776</v>
      </c>
      <c r="L220" s="4"/>
      <c r="M220" s="3" t="s">
        <v>1794</v>
      </c>
      <c r="N220" s="3" t="s">
        <v>1566</v>
      </c>
      <c r="O220" s="4" t="s">
        <v>1769</v>
      </c>
      <c r="P220" s="84" t="s">
        <v>812</v>
      </c>
      <c r="Q220" s="3" t="s">
        <v>205</v>
      </c>
      <c r="R220" s="3"/>
      <c r="S220" s="3"/>
      <c r="T220" s="3"/>
      <c r="U220" s="3"/>
      <c r="V220" s="3"/>
      <c r="W220" s="4"/>
      <c r="X220" s="4"/>
      <c r="Y220" s="4" t="s">
        <v>604</v>
      </c>
      <c r="Z220" s="4"/>
      <c r="AA220" s="4" t="s">
        <v>60</v>
      </c>
      <c r="AB220" s="4"/>
      <c r="AC220" s="4" t="s">
        <v>61</v>
      </c>
      <c r="AD220" s="4"/>
      <c r="AE220" s="4" t="s">
        <v>180</v>
      </c>
      <c r="AF220" s="4" t="s">
        <v>1795</v>
      </c>
      <c r="AG220" s="4" t="s">
        <v>69</v>
      </c>
      <c r="AH220" s="4" t="s">
        <v>1796</v>
      </c>
      <c r="AI220" s="4"/>
      <c r="AJ220" s="3"/>
      <c r="AK220" s="3"/>
      <c r="AL220" s="3" t="s">
        <v>166</v>
      </c>
      <c r="AM220" s="3"/>
      <c r="AN220" s="3" t="s">
        <v>291</v>
      </c>
      <c r="AO220" s="3" t="s">
        <v>1797</v>
      </c>
      <c r="AP220" s="3" t="s">
        <v>1798</v>
      </c>
      <c r="AQ220" s="4"/>
      <c r="AR220" s="4"/>
      <c r="AS220" s="9"/>
      <c r="AT220" s="3" t="s">
        <v>138</v>
      </c>
      <c r="AU220" s="9" t="s">
        <v>1799</v>
      </c>
      <c r="AV220" s="4"/>
      <c r="AW220" s="4" t="s">
        <v>784</v>
      </c>
      <c r="AX220" s="4"/>
      <c r="AY220" s="3"/>
      <c r="AZ220" s="4"/>
      <c r="BA220" s="4"/>
      <c r="BB220" s="3" t="s">
        <v>774</v>
      </c>
      <c r="BC220" s="4"/>
      <c r="BD220" s="4" t="s">
        <v>1800</v>
      </c>
      <c r="BE220" s="4" t="s">
        <v>138</v>
      </c>
      <c r="BF220" s="4"/>
      <c r="BG220" s="4"/>
      <c r="BH220" s="4"/>
      <c r="BI220" s="4"/>
    </row>
    <row r="221" spans="1:61" ht="55.35" customHeight="1" x14ac:dyDescent="0.25">
      <c r="A221" s="5" t="s">
        <v>3668</v>
      </c>
      <c r="B221" s="4" t="s">
        <v>1801</v>
      </c>
      <c r="C221" s="4" t="s">
        <v>642</v>
      </c>
      <c r="D221" s="4"/>
      <c r="E221" s="2"/>
      <c r="F221" s="3"/>
      <c r="G221" s="3"/>
      <c r="H221" s="4"/>
      <c r="I221" s="4"/>
      <c r="J221" s="4"/>
      <c r="K221" s="4" t="s">
        <v>669</v>
      </c>
      <c r="L221" s="4"/>
      <c r="M221" s="4" t="s">
        <v>1802</v>
      </c>
      <c r="N221" s="4" t="s">
        <v>1803</v>
      </c>
      <c r="O221" s="3" t="s">
        <v>378</v>
      </c>
      <c r="P221" s="99" t="s">
        <v>291</v>
      </c>
      <c r="Q221" s="4" t="s">
        <v>205</v>
      </c>
      <c r="R221" s="4"/>
      <c r="S221" s="4"/>
      <c r="T221" s="4"/>
      <c r="U221" s="4"/>
      <c r="V221" s="4"/>
      <c r="W221" s="4"/>
      <c r="X221" s="4"/>
      <c r="Y221" s="4" t="s">
        <v>379</v>
      </c>
      <c r="Z221" s="4"/>
      <c r="AA221" s="4" t="s">
        <v>62</v>
      </c>
      <c r="AB221" s="4"/>
      <c r="AC221" s="4" t="s">
        <v>63</v>
      </c>
      <c r="AD221" s="4"/>
      <c r="AE221" s="4" t="s">
        <v>148</v>
      </c>
      <c r="AF221" s="4" t="s">
        <v>1804</v>
      </c>
      <c r="AG221" s="4" t="s">
        <v>69</v>
      </c>
      <c r="AH221" s="4" t="s">
        <v>1805</v>
      </c>
      <c r="AI221" s="4"/>
      <c r="AJ221" s="3"/>
      <c r="AK221" s="3"/>
      <c r="AL221" s="3" t="s">
        <v>166</v>
      </c>
      <c r="AM221" s="3"/>
      <c r="AN221" s="3" t="s">
        <v>294</v>
      </c>
      <c r="AO221" s="3" t="s">
        <v>1806</v>
      </c>
      <c r="AP221" s="3" t="s">
        <v>1807</v>
      </c>
      <c r="AQ221" s="4"/>
      <c r="AR221" s="4"/>
      <c r="AS221" s="4"/>
      <c r="AT221" s="4" t="s">
        <v>652</v>
      </c>
      <c r="AU221" s="4"/>
      <c r="AV221" s="4"/>
      <c r="AW221" s="4" t="s">
        <v>784</v>
      </c>
      <c r="AX221" s="4" t="s">
        <v>664</v>
      </c>
      <c r="AY221" s="3" t="s">
        <v>655</v>
      </c>
      <c r="AZ221" s="4" t="s">
        <v>656</v>
      </c>
      <c r="BA221" s="4" t="s">
        <v>138</v>
      </c>
      <c r="BB221" s="3" t="s">
        <v>844</v>
      </c>
      <c r="BC221" s="4"/>
      <c r="BD221" s="4" t="s">
        <v>1808</v>
      </c>
      <c r="BE221" s="4" t="s">
        <v>138</v>
      </c>
      <c r="BF221" s="4" t="s">
        <v>658</v>
      </c>
      <c r="BG221" s="4" t="s">
        <v>658</v>
      </c>
      <c r="BH221" s="4"/>
      <c r="BI221" s="4"/>
    </row>
    <row r="222" spans="1:61" s="39" customFormat="1" ht="55.35" customHeight="1" x14ac:dyDescent="0.25">
      <c r="A222" s="39" t="s">
        <v>3667</v>
      </c>
      <c r="B222" s="7" t="s">
        <v>1809</v>
      </c>
      <c r="C222" s="7" t="s">
        <v>642</v>
      </c>
      <c r="D222" s="7" t="s">
        <v>1810</v>
      </c>
      <c r="E222" s="16"/>
      <c r="F222" s="50">
        <v>45457</v>
      </c>
      <c r="G222" s="8"/>
      <c r="H222" s="7"/>
      <c r="I222" s="7" t="s">
        <v>138</v>
      </c>
      <c r="J222" s="7" t="s">
        <v>1811</v>
      </c>
      <c r="K222" s="7" t="s">
        <v>1812</v>
      </c>
      <c r="L222" s="7"/>
      <c r="M222" s="7" t="s">
        <v>1813</v>
      </c>
      <c r="N222" s="7" t="s">
        <v>1814</v>
      </c>
      <c r="O222" s="7" t="s">
        <v>804</v>
      </c>
      <c r="P222" s="115" t="s">
        <v>382</v>
      </c>
      <c r="Q222" s="7" t="s">
        <v>144</v>
      </c>
      <c r="R222" s="7"/>
      <c r="S222" s="7"/>
      <c r="T222" s="7"/>
      <c r="U222" s="7"/>
      <c r="V222" s="7"/>
      <c r="W222" s="7"/>
      <c r="X222" s="7"/>
      <c r="Y222" s="7" t="s">
        <v>419</v>
      </c>
      <c r="Z222" s="7"/>
      <c r="AA222" s="7" t="s">
        <v>419</v>
      </c>
      <c r="AB222" s="7"/>
      <c r="AC222" s="7" t="s">
        <v>419</v>
      </c>
      <c r="AD222" s="7"/>
      <c r="AE222" s="7" t="s">
        <v>1815</v>
      </c>
      <c r="AF222" s="7" t="s">
        <v>1816</v>
      </c>
      <c r="AG222" s="7" t="s">
        <v>68</v>
      </c>
      <c r="AH222" s="7" t="s">
        <v>1817</v>
      </c>
      <c r="AI222" s="7"/>
      <c r="AJ222" s="8"/>
      <c r="AK222" s="8"/>
      <c r="AL222" s="8"/>
      <c r="AM222" s="8"/>
      <c r="AN222" s="8"/>
      <c r="AO222" s="8"/>
      <c r="AP222" s="8" t="s">
        <v>1818</v>
      </c>
      <c r="AQ222" s="7"/>
      <c r="AR222" s="7"/>
      <c r="AS222" s="7"/>
      <c r="AT222" s="8" t="s">
        <v>1405</v>
      </c>
      <c r="AU222" s="7" t="s">
        <v>1406</v>
      </c>
      <c r="AV222" s="7"/>
      <c r="AW222" s="7" t="s">
        <v>784</v>
      </c>
      <c r="AX222" s="7"/>
      <c r="AY222" s="8"/>
      <c r="AZ222" s="7"/>
      <c r="BA222" s="7"/>
      <c r="BB222" s="8" t="s">
        <v>1407</v>
      </c>
      <c r="BC222" s="7"/>
      <c r="BD222" s="7" t="s">
        <v>1819</v>
      </c>
      <c r="BE222" s="7" t="s">
        <v>138</v>
      </c>
      <c r="BF222" s="7"/>
      <c r="BG222" s="7"/>
      <c r="BH222" s="7" t="s">
        <v>138</v>
      </c>
      <c r="BI222" s="7" t="s">
        <v>705</v>
      </c>
    </row>
    <row r="223" spans="1:61" ht="55.35" customHeight="1" x14ac:dyDescent="0.25">
      <c r="A223" s="5" t="s">
        <v>3667</v>
      </c>
      <c r="B223" s="7" t="s">
        <v>1820</v>
      </c>
      <c r="C223" s="7" t="s">
        <v>642</v>
      </c>
      <c r="D223" s="7"/>
      <c r="E223" s="16"/>
      <c r="F223" s="50">
        <v>45153</v>
      </c>
      <c r="G223" s="8"/>
      <c r="H223" s="7"/>
      <c r="I223" s="7" t="s">
        <v>138</v>
      </c>
      <c r="J223" s="7" t="s">
        <v>1821</v>
      </c>
      <c r="K223" s="7" t="s">
        <v>1636</v>
      </c>
      <c r="L223" s="7"/>
      <c r="M223" s="7" t="s">
        <v>1822</v>
      </c>
      <c r="N223" s="7" t="s">
        <v>1823</v>
      </c>
      <c r="O223" s="7" t="s">
        <v>203</v>
      </c>
      <c r="P223" s="85" t="s">
        <v>616</v>
      </c>
      <c r="Q223" s="7" t="s">
        <v>1824</v>
      </c>
      <c r="R223" s="7"/>
      <c r="S223" s="7"/>
      <c r="T223" s="7"/>
      <c r="U223" s="7"/>
      <c r="V223" s="7"/>
      <c r="W223" s="7"/>
      <c r="X223" s="7"/>
      <c r="Y223" s="7" t="s">
        <v>848</v>
      </c>
      <c r="Z223" s="7"/>
      <c r="AA223" s="7" t="s">
        <v>848</v>
      </c>
      <c r="AB223" s="7"/>
      <c r="AC223" s="7" t="s">
        <v>848</v>
      </c>
      <c r="AD223" s="7"/>
      <c r="AE223" s="7"/>
      <c r="AF223" s="7"/>
      <c r="AG223" s="7"/>
      <c r="AH223" s="7"/>
      <c r="AI223" s="7"/>
      <c r="AJ223" s="8"/>
      <c r="AK223" s="8"/>
      <c r="AL223" s="8"/>
      <c r="AM223" s="8"/>
      <c r="AN223" s="8"/>
      <c r="AO223" s="8"/>
      <c r="AP223" s="8" t="s">
        <v>1825</v>
      </c>
      <c r="AQ223" s="7"/>
      <c r="AR223" s="7"/>
      <c r="AS223" s="7"/>
      <c r="AT223" s="8" t="s">
        <v>1405</v>
      </c>
      <c r="AU223" s="7" t="s">
        <v>1406</v>
      </c>
      <c r="AV223" s="7"/>
      <c r="AW223" s="7"/>
      <c r="AX223" s="7"/>
      <c r="AY223" s="8"/>
      <c r="AZ223" s="7"/>
      <c r="BA223" s="7"/>
      <c r="BB223" s="8"/>
      <c r="BC223" s="7" t="s">
        <v>1826</v>
      </c>
      <c r="BD223" s="7" t="s">
        <v>1827</v>
      </c>
      <c r="BE223" s="7" t="s">
        <v>138</v>
      </c>
      <c r="BF223" s="7"/>
      <c r="BG223" s="7"/>
      <c r="BH223" s="4"/>
      <c r="BI223" s="4"/>
    </row>
    <row r="224" spans="1:61" ht="55.35" customHeight="1" x14ac:dyDescent="0.25">
      <c r="A224" s="5" t="s">
        <v>3668</v>
      </c>
      <c r="B224" s="4" t="s">
        <v>1828</v>
      </c>
      <c r="C224" s="4" t="s">
        <v>642</v>
      </c>
      <c r="D224" s="4"/>
      <c r="E224" s="2" t="s">
        <v>137</v>
      </c>
      <c r="F224" s="3"/>
      <c r="G224" s="3" t="s">
        <v>138</v>
      </c>
      <c r="H224" s="4" t="s">
        <v>1044</v>
      </c>
      <c r="I224" s="4"/>
      <c r="J224" s="4"/>
      <c r="K224" s="4" t="s">
        <v>1666</v>
      </c>
      <c r="L224" s="4"/>
      <c r="M224" s="4" t="s">
        <v>1829</v>
      </c>
      <c r="N224" s="4"/>
      <c r="O224" s="4" t="s">
        <v>1656</v>
      </c>
      <c r="P224" s="87" t="s">
        <v>382</v>
      </c>
      <c r="Q224" s="4" t="s">
        <v>218</v>
      </c>
      <c r="R224" s="4"/>
      <c r="S224" s="4"/>
      <c r="T224" s="4"/>
      <c r="U224" s="4"/>
      <c r="V224" s="4"/>
      <c r="W224" s="4"/>
      <c r="X224" s="4"/>
      <c r="Y224" s="4" t="s">
        <v>1376</v>
      </c>
      <c r="Z224" s="4"/>
      <c r="AA224" s="4" t="s">
        <v>57</v>
      </c>
      <c r="AB224" s="4"/>
      <c r="AC224" s="4" t="s">
        <v>59</v>
      </c>
      <c r="AD224" s="4"/>
      <c r="AE224" s="4" t="s">
        <v>163</v>
      </c>
      <c r="AF224" s="4" t="s">
        <v>1830</v>
      </c>
      <c r="AG224" s="4" t="s">
        <v>69</v>
      </c>
      <c r="AH224" s="4" t="s">
        <v>1831</v>
      </c>
      <c r="AI224" s="4"/>
      <c r="AJ224" s="3"/>
      <c r="AK224" s="3"/>
      <c r="AL224" s="3" t="s">
        <v>166</v>
      </c>
      <c r="AM224" s="3"/>
      <c r="AN224" s="3" t="s">
        <v>252</v>
      </c>
      <c r="AO224" s="3" t="s">
        <v>1832</v>
      </c>
      <c r="AP224" s="3" t="s">
        <v>1049</v>
      </c>
      <c r="AQ224" s="4"/>
      <c r="AR224" s="4"/>
      <c r="AS224" s="4"/>
      <c r="AT224" s="4" t="s">
        <v>652</v>
      </c>
      <c r="AU224" s="4" t="s">
        <v>848</v>
      </c>
      <c r="AV224" s="4"/>
      <c r="AW224" s="4"/>
      <c r="AX224" s="4"/>
      <c r="AY224" s="3"/>
      <c r="AZ224" s="4"/>
      <c r="BA224" s="4"/>
      <c r="BB224" s="3" t="s">
        <v>1662</v>
      </c>
      <c r="BC224" s="4"/>
      <c r="BD224" s="4" t="s">
        <v>1833</v>
      </c>
      <c r="BE224" s="4" t="s">
        <v>138</v>
      </c>
      <c r="BF224" s="4" t="s">
        <v>1298</v>
      </c>
      <c r="BG224" s="4" t="s">
        <v>1834</v>
      </c>
      <c r="BH224" s="4"/>
      <c r="BI224" s="4"/>
    </row>
    <row r="225" spans="1:61" ht="55.35" customHeight="1" x14ac:dyDescent="0.25">
      <c r="A225" s="5" t="s">
        <v>3668</v>
      </c>
      <c r="B225" s="4" t="s">
        <v>1835</v>
      </c>
      <c r="C225" s="4" t="s">
        <v>642</v>
      </c>
      <c r="D225" s="4" t="s">
        <v>1836</v>
      </c>
      <c r="E225" s="2" t="s">
        <v>137</v>
      </c>
      <c r="F225" s="3"/>
      <c r="G225" s="3" t="s">
        <v>138</v>
      </c>
      <c r="H225" s="4"/>
      <c r="I225" s="4"/>
      <c r="J225" s="4"/>
      <c r="K225" s="4" t="s">
        <v>1837</v>
      </c>
      <c r="L225" s="4"/>
      <c r="M225" s="4" t="s">
        <v>1838</v>
      </c>
      <c r="N225" s="4" t="s">
        <v>1388</v>
      </c>
      <c r="O225" s="4" t="s">
        <v>1839</v>
      </c>
      <c r="P225" s="84" t="s">
        <v>217</v>
      </c>
      <c r="Q225" s="4" t="s">
        <v>144</v>
      </c>
      <c r="R225" s="4"/>
      <c r="S225" s="4"/>
      <c r="T225" s="4"/>
      <c r="U225" s="4"/>
      <c r="V225" s="4"/>
      <c r="W225" s="4"/>
      <c r="X225" s="4"/>
      <c r="Y225" s="4" t="s">
        <v>471</v>
      </c>
      <c r="Z225" s="4"/>
      <c r="AA225" s="4" t="s">
        <v>663</v>
      </c>
      <c r="AB225" s="4"/>
      <c r="AC225" s="4" t="s">
        <v>51</v>
      </c>
      <c r="AD225" s="4"/>
      <c r="AE225" s="4" t="s">
        <v>148</v>
      </c>
      <c r="AF225" s="4" t="s">
        <v>1837</v>
      </c>
      <c r="AG225" s="4" t="s">
        <v>69</v>
      </c>
      <c r="AH225" s="4" t="s">
        <v>1840</v>
      </c>
      <c r="AI225" s="4"/>
      <c r="AJ225" s="3"/>
      <c r="AK225" s="3"/>
      <c r="AL225" s="3" t="s">
        <v>152</v>
      </c>
      <c r="AM225" s="3"/>
      <c r="AN225" s="3" t="s">
        <v>217</v>
      </c>
      <c r="AO225" s="3" t="s">
        <v>1841</v>
      </c>
      <c r="AP225" s="3" t="s">
        <v>325</v>
      </c>
      <c r="AQ225" s="4"/>
      <c r="AR225" s="4"/>
      <c r="AS225" s="4"/>
      <c r="AT225" s="4" t="s">
        <v>138</v>
      </c>
      <c r="AU225" s="4" t="s">
        <v>848</v>
      </c>
      <c r="AV225" s="4"/>
      <c r="AW225" s="4" t="s">
        <v>1842</v>
      </c>
      <c r="AX225" s="4"/>
      <c r="AY225" s="4"/>
      <c r="AZ225" s="4"/>
      <c r="BA225" s="4"/>
      <c r="BB225" s="3" t="s">
        <v>1506</v>
      </c>
      <c r="BC225" s="4"/>
      <c r="BD225" s="4" t="s">
        <v>1843</v>
      </c>
      <c r="BE225" s="4" t="s">
        <v>138</v>
      </c>
      <c r="BF225" s="4"/>
      <c r="BG225" s="4"/>
      <c r="BH225" s="4"/>
      <c r="BI225" s="4"/>
    </row>
    <row r="226" spans="1:61" ht="55.35" customHeight="1" x14ac:dyDescent="0.25">
      <c r="A226" s="5" t="s">
        <v>3668</v>
      </c>
      <c r="B226" s="4" t="s">
        <v>1844</v>
      </c>
      <c r="C226" s="4" t="s">
        <v>642</v>
      </c>
      <c r="D226" s="4"/>
      <c r="E226" s="2" t="s">
        <v>137</v>
      </c>
      <c r="F226" s="3"/>
      <c r="G226" s="3" t="s">
        <v>138</v>
      </c>
      <c r="H226" s="4" t="s">
        <v>5</v>
      </c>
      <c r="I226" s="4"/>
      <c r="J226" s="4"/>
      <c r="K226" s="4" t="s">
        <v>5</v>
      </c>
      <c r="L226" s="4"/>
      <c r="M226" s="4" t="s">
        <v>1845</v>
      </c>
      <c r="N226" s="4" t="s">
        <v>1566</v>
      </c>
      <c r="O226" s="4" t="s">
        <v>774</v>
      </c>
      <c r="P226" s="84" t="s">
        <v>160</v>
      </c>
      <c r="Q226" s="4" t="s">
        <v>205</v>
      </c>
      <c r="R226" s="4"/>
      <c r="S226" s="4"/>
      <c r="T226" s="4"/>
      <c r="U226" s="4"/>
      <c r="V226" s="4"/>
      <c r="W226" s="4"/>
      <c r="X226" s="4"/>
      <c r="Y226" s="4" t="s">
        <v>1846</v>
      </c>
      <c r="Z226" s="4"/>
      <c r="AA226" s="4" t="s">
        <v>663</v>
      </c>
      <c r="AB226" s="4"/>
      <c r="AC226" s="4" t="s">
        <v>54</v>
      </c>
      <c r="AD226" s="4"/>
      <c r="AE226" s="4" t="s">
        <v>1815</v>
      </c>
      <c r="AF226" s="4" t="s">
        <v>1847</v>
      </c>
      <c r="AG226" s="4" t="s">
        <v>69</v>
      </c>
      <c r="AH226" s="4" t="s">
        <v>1847</v>
      </c>
      <c r="AI226" s="4"/>
      <c r="AJ226" s="3"/>
      <c r="AK226" s="3"/>
      <c r="AL226" s="3" t="s">
        <v>166</v>
      </c>
      <c r="AM226" s="3"/>
      <c r="AN226" s="3" t="s">
        <v>160</v>
      </c>
      <c r="AO226" s="3" t="s">
        <v>1848</v>
      </c>
      <c r="AP226" s="3" t="s">
        <v>256</v>
      </c>
      <c r="AQ226" s="4"/>
      <c r="AR226" s="4"/>
      <c r="AS226" s="4"/>
      <c r="AT226" s="4" t="s">
        <v>652</v>
      </c>
      <c r="AU226" s="4"/>
      <c r="AV226" s="4"/>
      <c r="AW226" s="4" t="s">
        <v>784</v>
      </c>
      <c r="AX226" s="4"/>
      <c r="AY226" s="4" t="s">
        <v>1849</v>
      </c>
      <c r="AZ226" s="4"/>
      <c r="BA226" s="4"/>
      <c r="BB226" s="3" t="s">
        <v>774</v>
      </c>
      <c r="BC226" s="4"/>
      <c r="BD226" s="4" t="s">
        <v>1850</v>
      </c>
      <c r="BE226" s="4" t="s">
        <v>138</v>
      </c>
      <c r="BF226" s="4"/>
      <c r="BG226" s="4"/>
      <c r="BH226" s="4"/>
      <c r="BI226" s="4"/>
    </row>
    <row r="227" spans="1:61" ht="55.35" customHeight="1" x14ac:dyDescent="0.25">
      <c r="A227" s="5" t="s">
        <v>3668</v>
      </c>
      <c r="B227" s="4" t="s">
        <v>1851</v>
      </c>
      <c r="C227" s="4" t="s">
        <v>642</v>
      </c>
      <c r="D227" s="4"/>
      <c r="E227" s="2" t="s">
        <v>137</v>
      </c>
      <c r="F227" s="3"/>
      <c r="G227" s="3" t="s">
        <v>138</v>
      </c>
      <c r="H227" s="4" t="s">
        <v>5</v>
      </c>
      <c r="I227" s="4"/>
      <c r="J227" s="4"/>
      <c r="K227" s="4" t="s">
        <v>5</v>
      </c>
      <c r="L227" s="4"/>
      <c r="M227" s="4" t="s">
        <v>1852</v>
      </c>
      <c r="N227" s="4" t="s">
        <v>1566</v>
      </c>
      <c r="O227" s="4" t="s">
        <v>1191</v>
      </c>
      <c r="P227" s="84" t="s">
        <v>160</v>
      </c>
      <c r="Q227" s="4" t="s">
        <v>205</v>
      </c>
      <c r="R227" s="4"/>
      <c r="S227" s="4"/>
      <c r="T227" s="4"/>
      <c r="U227" s="4"/>
      <c r="V227" s="4"/>
      <c r="W227" s="4"/>
      <c r="X227" s="4"/>
      <c r="Y227" s="4" t="s">
        <v>1846</v>
      </c>
      <c r="Z227" s="4"/>
      <c r="AA227" s="4" t="s">
        <v>663</v>
      </c>
      <c r="AB227" s="4"/>
      <c r="AC227" s="4" t="s">
        <v>54</v>
      </c>
      <c r="AD227" s="4"/>
      <c r="AE227" s="4" t="s">
        <v>801</v>
      </c>
      <c r="AF227" s="4" t="s">
        <v>1853</v>
      </c>
      <c r="AG227" s="4" t="s">
        <v>69</v>
      </c>
      <c r="AH227" s="4" t="s">
        <v>1853</v>
      </c>
      <c r="AI227" s="4" t="s">
        <v>1854</v>
      </c>
      <c r="AJ227" s="3"/>
      <c r="AK227" s="3"/>
      <c r="AL227" s="3" t="s">
        <v>166</v>
      </c>
      <c r="AM227" s="3"/>
      <c r="AN227" s="3" t="s">
        <v>160</v>
      </c>
      <c r="AO227" s="3" t="s">
        <v>1855</v>
      </c>
      <c r="AP227" s="3" t="s">
        <v>1856</v>
      </c>
      <c r="AQ227" s="4"/>
      <c r="AR227" s="4"/>
      <c r="AS227" s="4"/>
      <c r="AT227" s="4" t="s">
        <v>652</v>
      </c>
      <c r="AU227" s="4"/>
      <c r="AV227" s="4"/>
      <c r="AW227" s="4" t="s">
        <v>784</v>
      </c>
      <c r="AX227" s="4"/>
      <c r="AY227" s="4" t="s">
        <v>1849</v>
      </c>
      <c r="AZ227" s="4"/>
      <c r="BA227" s="4"/>
      <c r="BB227" s="3" t="s">
        <v>774</v>
      </c>
      <c r="BC227" s="4"/>
      <c r="BD227" s="4" t="s">
        <v>1857</v>
      </c>
      <c r="BE227" s="4" t="s">
        <v>138</v>
      </c>
      <c r="BF227" s="4"/>
      <c r="BG227" s="4"/>
      <c r="BH227" s="4"/>
      <c r="BI227" s="4"/>
    </row>
    <row r="228" spans="1:61" ht="55.35" customHeight="1" x14ac:dyDescent="0.25">
      <c r="A228" s="5" t="s">
        <v>3667</v>
      </c>
      <c r="B228" s="7" t="s">
        <v>1858</v>
      </c>
      <c r="C228" s="7" t="s">
        <v>642</v>
      </c>
      <c r="D228" s="7"/>
      <c r="E228" s="16" t="s">
        <v>1133</v>
      </c>
      <c r="F228" s="50">
        <v>45065</v>
      </c>
      <c r="G228" s="8" t="s">
        <v>138</v>
      </c>
      <c r="H228" s="7" t="s">
        <v>5</v>
      </c>
      <c r="I228" s="7" t="s">
        <v>138</v>
      </c>
      <c r="J228" s="7" t="s">
        <v>1859</v>
      </c>
      <c r="K228" s="7" t="s">
        <v>5</v>
      </c>
      <c r="L228" s="7"/>
      <c r="M228" s="7" t="s">
        <v>1860</v>
      </c>
      <c r="N228" s="7"/>
      <c r="O228" s="7"/>
      <c r="P228" s="85" t="s">
        <v>616</v>
      </c>
      <c r="Q228" s="7" t="s">
        <v>964</v>
      </c>
      <c r="R228" s="7"/>
      <c r="S228" s="7"/>
      <c r="T228" s="7"/>
      <c r="U228" s="7"/>
      <c r="V228" s="7"/>
      <c r="W228" s="7"/>
      <c r="X228" s="7"/>
      <c r="Y228" s="7" t="s">
        <v>1760</v>
      </c>
      <c r="Z228" s="7"/>
      <c r="AA228" s="7" t="s">
        <v>57</v>
      </c>
      <c r="AB228" s="7"/>
      <c r="AC228" s="7" t="s">
        <v>58</v>
      </c>
      <c r="AD228" s="7"/>
      <c r="AE228" s="7"/>
      <c r="AF228" s="7"/>
      <c r="AG228" s="7"/>
      <c r="AH228" s="7"/>
      <c r="AI228" s="7"/>
      <c r="AJ228" s="8"/>
      <c r="AK228" s="8"/>
      <c r="AL228" s="8"/>
      <c r="AM228" s="8"/>
      <c r="AN228" s="8"/>
      <c r="AO228" s="8"/>
      <c r="AP228" s="8"/>
      <c r="AQ228" s="7"/>
      <c r="AR228" s="7"/>
      <c r="AS228" s="7"/>
      <c r="AT228" s="7" t="s">
        <v>964</v>
      </c>
      <c r="AU228" s="7" t="s">
        <v>656</v>
      </c>
      <c r="AV228" s="7"/>
      <c r="AW228" s="7" t="s">
        <v>1145</v>
      </c>
      <c r="AX228" s="7" t="s">
        <v>138</v>
      </c>
      <c r="AY228" s="7" t="s">
        <v>964</v>
      </c>
      <c r="AZ228" s="7"/>
      <c r="BA228" s="7"/>
      <c r="BB228" s="7"/>
      <c r="BC228" s="7" t="s">
        <v>964</v>
      </c>
      <c r="BD228" s="7" t="s">
        <v>1861</v>
      </c>
      <c r="BE228" s="7"/>
      <c r="BF228" s="7" t="s">
        <v>964</v>
      </c>
      <c r="BG228" s="7"/>
      <c r="BH228" s="4"/>
      <c r="BI228" s="4"/>
    </row>
    <row r="229" spans="1:61" ht="55.35" customHeight="1" x14ac:dyDescent="0.25">
      <c r="A229" s="5" t="s">
        <v>3668</v>
      </c>
      <c r="B229" s="4" t="s">
        <v>1862</v>
      </c>
      <c r="C229" s="4" t="s">
        <v>642</v>
      </c>
      <c r="D229" s="4"/>
      <c r="E229" s="2" t="s">
        <v>137</v>
      </c>
      <c r="F229" s="3"/>
      <c r="G229" s="3" t="s">
        <v>138</v>
      </c>
      <c r="H229" s="4" t="s">
        <v>5</v>
      </c>
      <c r="I229" s="4"/>
      <c r="J229" s="4"/>
      <c r="K229" s="4" t="s">
        <v>5</v>
      </c>
      <c r="L229" s="4"/>
      <c r="M229" s="3" t="s">
        <v>1863</v>
      </c>
      <c r="N229" s="3" t="s">
        <v>1566</v>
      </c>
      <c r="O229" s="4" t="s">
        <v>774</v>
      </c>
      <c r="P229" s="84" t="s">
        <v>217</v>
      </c>
      <c r="Q229" s="3" t="s">
        <v>205</v>
      </c>
      <c r="R229" s="3"/>
      <c r="S229" s="3"/>
      <c r="T229" s="3"/>
      <c r="U229" s="3"/>
      <c r="V229" s="3"/>
      <c r="W229" s="4"/>
      <c r="X229" s="4"/>
      <c r="Y229" s="4" t="s">
        <v>567</v>
      </c>
      <c r="Z229" s="4"/>
      <c r="AA229" s="4" t="s">
        <v>241</v>
      </c>
      <c r="AB229" s="4"/>
      <c r="AC229" s="4" t="s">
        <v>52</v>
      </c>
      <c r="AD229" s="4"/>
      <c r="AE229" s="4" t="s">
        <v>180</v>
      </c>
      <c r="AF229" s="4" t="s">
        <v>1864</v>
      </c>
      <c r="AG229" s="4" t="s">
        <v>69</v>
      </c>
      <c r="AH229" s="4" t="s">
        <v>1865</v>
      </c>
      <c r="AI229" s="4"/>
      <c r="AJ229" s="3"/>
      <c r="AK229" s="3"/>
      <c r="AL229" s="3" t="s">
        <v>152</v>
      </c>
      <c r="AM229" s="3"/>
      <c r="AN229" s="3" t="s">
        <v>217</v>
      </c>
      <c r="AO229" s="3" t="s">
        <v>1866</v>
      </c>
      <c r="AP229" s="3" t="s">
        <v>325</v>
      </c>
      <c r="AQ229" s="4"/>
      <c r="AR229" s="4"/>
      <c r="AS229" s="9"/>
      <c r="AT229" s="3" t="s">
        <v>138</v>
      </c>
      <c r="AU229" s="9" t="s">
        <v>1572</v>
      </c>
      <c r="AV229" s="4"/>
      <c r="AW229" s="4" t="s">
        <v>784</v>
      </c>
      <c r="AX229" s="4"/>
      <c r="AY229" s="3"/>
      <c r="AZ229" s="4"/>
      <c r="BA229" s="4"/>
      <c r="BB229" s="3" t="s">
        <v>774</v>
      </c>
      <c r="BC229" s="4"/>
      <c r="BD229" s="4" t="s">
        <v>1861</v>
      </c>
      <c r="BE229" s="4" t="s">
        <v>138</v>
      </c>
      <c r="BF229" s="4"/>
      <c r="BG229" s="4"/>
      <c r="BH229" s="4"/>
      <c r="BI229" s="4"/>
    </row>
    <row r="230" spans="1:61" ht="55.35" customHeight="1" x14ac:dyDescent="0.25">
      <c r="A230" s="5" t="s">
        <v>3668</v>
      </c>
      <c r="B230" s="4" t="s">
        <v>1867</v>
      </c>
      <c r="C230" s="4" t="s">
        <v>642</v>
      </c>
      <c r="D230" s="4"/>
      <c r="E230" s="2" t="s">
        <v>137</v>
      </c>
      <c r="F230" s="3"/>
      <c r="G230" s="3" t="s">
        <v>138</v>
      </c>
      <c r="H230" s="4" t="s">
        <v>1089</v>
      </c>
      <c r="I230" s="4"/>
      <c r="J230" s="4"/>
      <c r="K230" s="4" t="s">
        <v>1089</v>
      </c>
      <c r="L230" s="4"/>
      <c r="M230" s="4" t="s">
        <v>1868</v>
      </c>
      <c r="N230" s="4" t="s">
        <v>1190</v>
      </c>
      <c r="O230" s="4" t="s">
        <v>1191</v>
      </c>
      <c r="P230" s="84" t="s">
        <v>252</v>
      </c>
      <c r="Q230" s="4" t="s">
        <v>205</v>
      </c>
      <c r="R230" s="4"/>
      <c r="S230" s="4"/>
      <c r="T230" s="4"/>
      <c r="U230" s="4"/>
      <c r="V230" s="4"/>
      <c r="W230" s="4"/>
      <c r="X230" s="4"/>
      <c r="Y230" s="4" t="s">
        <v>889</v>
      </c>
      <c r="Z230" s="4"/>
      <c r="AA230" s="4" t="s">
        <v>663</v>
      </c>
      <c r="AB230" s="4"/>
      <c r="AC230" s="4" t="s">
        <v>52</v>
      </c>
      <c r="AD230" s="4"/>
      <c r="AE230" s="4" t="s">
        <v>801</v>
      </c>
      <c r="AF230" s="4" t="s">
        <v>1089</v>
      </c>
      <c r="AG230" s="4" t="s">
        <v>69</v>
      </c>
      <c r="AH230" s="4" t="s">
        <v>1869</v>
      </c>
      <c r="AI230" s="4"/>
      <c r="AJ230" s="3"/>
      <c r="AK230" s="3"/>
      <c r="AL230" s="3" t="s">
        <v>166</v>
      </c>
      <c r="AM230" s="3"/>
      <c r="AN230" s="3" t="s">
        <v>160</v>
      </c>
      <c r="AO230" s="3" t="s">
        <v>1870</v>
      </c>
      <c r="AP230" s="3" t="s">
        <v>1871</v>
      </c>
      <c r="AQ230" s="4"/>
      <c r="AR230" s="4"/>
      <c r="AS230" s="4"/>
      <c r="AT230" s="4" t="s">
        <v>652</v>
      </c>
      <c r="AU230" s="4"/>
      <c r="AV230" s="4"/>
      <c r="AW230" s="4" t="s">
        <v>784</v>
      </c>
      <c r="AX230" s="4"/>
      <c r="AY230" s="4" t="s">
        <v>1849</v>
      </c>
      <c r="AZ230" s="4"/>
      <c r="BA230" s="4"/>
      <c r="BB230" s="4" t="s">
        <v>774</v>
      </c>
      <c r="BC230" s="4"/>
      <c r="BD230" s="4" t="s">
        <v>1872</v>
      </c>
      <c r="BE230" s="4" t="s">
        <v>138</v>
      </c>
      <c r="BF230" s="4"/>
      <c r="BG230" s="4"/>
      <c r="BH230" s="4"/>
      <c r="BI230" s="4"/>
    </row>
    <row r="231" spans="1:61" ht="55.35" customHeight="1" x14ac:dyDescent="0.25">
      <c r="A231" s="5" t="s">
        <v>3668</v>
      </c>
      <c r="B231" s="4" t="s">
        <v>1873</v>
      </c>
      <c r="C231" s="4" t="s">
        <v>642</v>
      </c>
      <c r="D231" s="4"/>
      <c r="E231" s="2" t="s">
        <v>137</v>
      </c>
      <c r="F231" s="3"/>
      <c r="G231" s="3" t="s">
        <v>138</v>
      </c>
      <c r="H231" s="4" t="s">
        <v>1089</v>
      </c>
      <c r="I231" s="4"/>
      <c r="J231" s="4"/>
      <c r="K231" s="4" t="s">
        <v>1089</v>
      </c>
      <c r="L231" s="4"/>
      <c r="M231" s="4" t="s">
        <v>1874</v>
      </c>
      <c r="N231" s="4" t="s">
        <v>1190</v>
      </c>
      <c r="O231" s="4" t="s">
        <v>1191</v>
      </c>
      <c r="P231" s="84" t="s">
        <v>272</v>
      </c>
      <c r="Q231" s="4" t="s">
        <v>205</v>
      </c>
      <c r="R231" s="4"/>
      <c r="S231" s="4"/>
      <c r="T231" s="4"/>
      <c r="U231" s="4"/>
      <c r="V231" s="4"/>
      <c r="W231" s="4"/>
      <c r="X231" s="4"/>
      <c r="Y231" s="4" t="s">
        <v>889</v>
      </c>
      <c r="Z231" s="4"/>
      <c r="AA231" s="4" t="s">
        <v>663</v>
      </c>
      <c r="AB231" s="4"/>
      <c r="AC231" s="4" t="s">
        <v>52</v>
      </c>
      <c r="AD231" s="4"/>
      <c r="AE231" s="4" t="s">
        <v>180</v>
      </c>
      <c r="AF231" s="4" t="s">
        <v>1089</v>
      </c>
      <c r="AG231" s="4" t="s">
        <v>69</v>
      </c>
      <c r="AH231" s="4" t="s">
        <v>1875</v>
      </c>
      <c r="AI231" s="4"/>
      <c r="AJ231" s="3"/>
      <c r="AK231" s="3"/>
      <c r="AL231" s="3" t="s">
        <v>166</v>
      </c>
      <c r="AM231" s="3"/>
      <c r="AN231" s="3" t="s">
        <v>812</v>
      </c>
      <c r="AO231" s="3" t="s">
        <v>1876</v>
      </c>
      <c r="AP231" s="3" t="s">
        <v>1877</v>
      </c>
      <c r="AQ231" s="4"/>
      <c r="AR231" s="4"/>
      <c r="AS231" s="4"/>
      <c r="AT231" s="4" t="s">
        <v>652</v>
      </c>
      <c r="AU231" s="4"/>
      <c r="AV231" s="4"/>
      <c r="AW231" s="4" t="s">
        <v>784</v>
      </c>
      <c r="AX231" s="4"/>
      <c r="AY231" s="4" t="s">
        <v>1849</v>
      </c>
      <c r="AZ231" s="4"/>
      <c r="BA231" s="4"/>
      <c r="BB231" s="4" t="s">
        <v>774</v>
      </c>
      <c r="BC231" s="4"/>
      <c r="BD231" s="4" t="s">
        <v>1878</v>
      </c>
      <c r="BE231" s="4" t="s">
        <v>138</v>
      </c>
      <c r="BF231" s="4"/>
      <c r="BG231" s="4"/>
      <c r="BH231" s="4"/>
      <c r="BI231" s="4"/>
    </row>
    <row r="232" spans="1:61" ht="55.35" customHeight="1" x14ac:dyDescent="0.25">
      <c r="A232" s="5" t="s">
        <v>3667</v>
      </c>
      <c r="B232" s="7" t="s">
        <v>1879</v>
      </c>
      <c r="C232" s="7" t="s">
        <v>642</v>
      </c>
      <c r="D232" s="16"/>
      <c r="E232" s="16" t="s">
        <v>1133</v>
      </c>
      <c r="F232" s="50">
        <v>45149</v>
      </c>
      <c r="G232" s="8" t="s">
        <v>138</v>
      </c>
      <c r="H232" s="7"/>
      <c r="I232" s="7" t="s">
        <v>138</v>
      </c>
      <c r="J232" s="7" t="s">
        <v>1880</v>
      </c>
      <c r="K232" s="7"/>
      <c r="L232" s="7"/>
      <c r="M232" s="7" t="s">
        <v>1881</v>
      </c>
      <c r="N232" s="7" t="s">
        <v>1882</v>
      </c>
      <c r="O232" s="7" t="s">
        <v>238</v>
      </c>
      <c r="P232" s="85" t="s">
        <v>616</v>
      </c>
      <c r="Q232" s="7" t="s">
        <v>144</v>
      </c>
      <c r="R232" s="7"/>
      <c r="S232" s="7"/>
      <c r="T232" s="7"/>
      <c r="U232" s="7"/>
      <c r="V232" s="7"/>
      <c r="W232" s="7"/>
      <c r="X232" s="7"/>
      <c r="Y232" s="7" t="s">
        <v>572</v>
      </c>
      <c r="Z232" s="7"/>
      <c r="AA232" s="7" t="s">
        <v>472</v>
      </c>
      <c r="AB232" s="7"/>
      <c r="AC232" s="7" t="s">
        <v>53</v>
      </c>
      <c r="AD232" s="7"/>
      <c r="AE232" s="7" t="s">
        <v>242</v>
      </c>
      <c r="AF232" s="7" t="s">
        <v>1212</v>
      </c>
      <c r="AG232" s="7" t="s">
        <v>69</v>
      </c>
      <c r="AH232" s="7" t="s">
        <v>1883</v>
      </c>
      <c r="AI232" s="7"/>
      <c r="AJ232" s="8"/>
      <c r="AK232" s="8"/>
      <c r="AL232" s="8" t="s">
        <v>152</v>
      </c>
      <c r="AM232" s="8" t="s">
        <v>1203</v>
      </c>
      <c r="AN232" s="8"/>
      <c r="AO232" s="8"/>
      <c r="AP232" s="8" t="s">
        <v>1884</v>
      </c>
      <c r="AQ232" s="7"/>
      <c r="AR232" s="7"/>
      <c r="AS232" s="7"/>
      <c r="AT232" s="7"/>
      <c r="AU232" s="7"/>
      <c r="AV232" s="7"/>
      <c r="AW232" s="7" t="s">
        <v>784</v>
      </c>
      <c r="AX232" s="7"/>
      <c r="AY232" s="7"/>
      <c r="AZ232" s="7"/>
      <c r="BA232" s="7"/>
      <c r="BB232" s="7" t="s">
        <v>657</v>
      </c>
      <c r="BC232" s="7"/>
      <c r="BD232" s="7" t="s">
        <v>1206</v>
      </c>
      <c r="BE232" s="7" t="s">
        <v>138</v>
      </c>
      <c r="BF232" s="7"/>
      <c r="BG232" s="7"/>
      <c r="BH232" s="4"/>
      <c r="BI232" s="4"/>
    </row>
    <row r="233" spans="1:61" ht="55.35" customHeight="1" x14ac:dyDescent="0.25">
      <c r="A233" s="5" t="s">
        <v>3668</v>
      </c>
      <c r="B233" s="4" t="s">
        <v>1885</v>
      </c>
      <c r="C233" s="4" t="s">
        <v>642</v>
      </c>
      <c r="D233" s="4"/>
      <c r="E233" s="2" t="s">
        <v>137</v>
      </c>
      <c r="F233" s="3"/>
      <c r="G233" s="3" t="s">
        <v>138</v>
      </c>
      <c r="H233" s="4" t="s">
        <v>1886</v>
      </c>
      <c r="I233" s="4"/>
      <c r="J233" s="4"/>
      <c r="K233" s="4" t="s">
        <v>1575</v>
      </c>
      <c r="L233" s="4"/>
      <c r="M233" s="4" t="s">
        <v>1887</v>
      </c>
      <c r="N233" s="4" t="s">
        <v>1566</v>
      </c>
      <c r="O233" s="4" t="s">
        <v>774</v>
      </c>
      <c r="P233" s="100" t="s">
        <v>371</v>
      </c>
      <c r="Q233" s="4" t="s">
        <v>205</v>
      </c>
      <c r="R233" s="4"/>
      <c r="S233" s="4"/>
      <c r="T233" s="4"/>
      <c r="U233" s="4"/>
      <c r="V233" s="4"/>
      <c r="W233" s="4"/>
      <c r="X233" s="4"/>
      <c r="Y233" s="4" t="s">
        <v>889</v>
      </c>
      <c r="Z233" s="4"/>
      <c r="AA233" s="4" t="s">
        <v>51</v>
      </c>
      <c r="AB233" s="4"/>
      <c r="AC233" s="4" t="s">
        <v>56</v>
      </c>
      <c r="AD233" s="4"/>
      <c r="AE233" s="4" t="s">
        <v>849</v>
      </c>
      <c r="AF233" s="4" t="s">
        <v>1888</v>
      </c>
      <c r="AG233" s="4" t="s">
        <v>69</v>
      </c>
      <c r="AH233" s="4" t="s">
        <v>1889</v>
      </c>
      <c r="AI233" s="4"/>
      <c r="AJ233" s="3"/>
      <c r="AK233" s="3"/>
      <c r="AL233" s="3" t="s">
        <v>166</v>
      </c>
      <c r="AM233" s="3"/>
      <c r="AN233" s="3" t="s">
        <v>294</v>
      </c>
      <c r="AO233" s="3" t="s">
        <v>1890</v>
      </c>
      <c r="AP233" s="3" t="s">
        <v>1891</v>
      </c>
      <c r="AQ233" s="4"/>
      <c r="AR233" s="4"/>
      <c r="AS233" s="9"/>
      <c r="AT233" s="3" t="s">
        <v>138</v>
      </c>
      <c r="AU233" s="9" t="s">
        <v>1572</v>
      </c>
      <c r="AV233" s="4"/>
      <c r="AW233" s="4" t="s">
        <v>784</v>
      </c>
      <c r="AX233" s="4"/>
      <c r="AY233" s="3"/>
      <c r="AZ233" s="4"/>
      <c r="BA233" s="4"/>
      <c r="BB233" s="3" t="s">
        <v>774</v>
      </c>
      <c r="BC233" s="4"/>
      <c r="BD233" s="4" t="s">
        <v>1892</v>
      </c>
      <c r="BE233" s="4" t="s">
        <v>138</v>
      </c>
      <c r="BF233" s="4"/>
      <c r="BG233" s="4"/>
      <c r="BH233" s="4"/>
      <c r="BI233" s="4"/>
    </row>
    <row r="234" spans="1:61" ht="144.75" customHeight="1" x14ac:dyDescent="0.25">
      <c r="A234" s="5" t="s">
        <v>3668</v>
      </c>
      <c r="B234" s="4" t="s">
        <v>1893</v>
      </c>
      <c r="C234" s="4" t="s">
        <v>642</v>
      </c>
      <c r="D234" s="2"/>
      <c r="E234" s="2" t="s">
        <v>137</v>
      </c>
      <c r="F234" s="3"/>
      <c r="G234" s="3" t="s">
        <v>138</v>
      </c>
      <c r="H234" s="4" t="s">
        <v>1894</v>
      </c>
      <c r="I234" s="4"/>
      <c r="J234" s="4"/>
      <c r="K234" s="4"/>
      <c r="L234" s="4"/>
      <c r="M234" s="4" t="s">
        <v>1895</v>
      </c>
      <c r="N234" s="4" t="s">
        <v>1896</v>
      </c>
      <c r="O234" s="4" t="s">
        <v>238</v>
      </c>
      <c r="P234" s="84" t="s">
        <v>252</v>
      </c>
      <c r="Q234" s="4" t="s">
        <v>144</v>
      </c>
      <c r="R234" s="4"/>
      <c r="S234" s="4"/>
      <c r="T234" s="4"/>
      <c r="U234" s="4"/>
      <c r="V234" s="4"/>
      <c r="W234" s="4"/>
      <c r="X234" s="4"/>
      <c r="Y234" s="4" t="s">
        <v>240</v>
      </c>
      <c r="Z234" s="4"/>
      <c r="AA234" s="4" t="s">
        <v>53</v>
      </c>
      <c r="AB234" s="4"/>
      <c r="AC234" s="4" t="s">
        <v>55</v>
      </c>
      <c r="AD234" s="4"/>
      <c r="AE234" s="4" t="s">
        <v>242</v>
      </c>
      <c r="AF234" s="4" t="s">
        <v>1897</v>
      </c>
      <c r="AG234" s="4" t="s">
        <v>69</v>
      </c>
      <c r="AH234" s="4" t="s">
        <v>1898</v>
      </c>
      <c r="AI234" s="4"/>
      <c r="AJ234" s="3"/>
      <c r="AK234" s="3"/>
      <c r="AL234" s="3" t="s">
        <v>166</v>
      </c>
      <c r="AM234" s="3" t="s">
        <v>1899</v>
      </c>
      <c r="AN234" s="3" t="s">
        <v>168</v>
      </c>
      <c r="AO234" s="3" t="s">
        <v>1900</v>
      </c>
      <c r="AP234" s="3" t="s">
        <v>1901</v>
      </c>
      <c r="AQ234" s="4"/>
      <c r="AR234" s="4"/>
      <c r="AS234" s="4"/>
      <c r="AT234" s="4" t="s">
        <v>652</v>
      </c>
      <c r="AU234" s="4"/>
      <c r="AV234" s="4"/>
      <c r="AW234" s="4" t="s">
        <v>784</v>
      </c>
      <c r="AX234" s="4"/>
      <c r="AY234" s="4"/>
      <c r="AZ234" s="4"/>
      <c r="BA234" s="4"/>
      <c r="BB234" s="4" t="s">
        <v>657</v>
      </c>
      <c r="BC234" s="4"/>
      <c r="BD234" s="4" t="s">
        <v>1902</v>
      </c>
      <c r="BE234" s="4" t="s">
        <v>138</v>
      </c>
      <c r="BF234" s="4" t="s">
        <v>658</v>
      </c>
      <c r="BG234" s="4" t="s">
        <v>658</v>
      </c>
      <c r="BH234" s="4"/>
      <c r="BI234" s="4"/>
    </row>
    <row r="235" spans="1:61" ht="55.35" customHeight="1" x14ac:dyDescent="0.25">
      <c r="A235" s="5" t="s">
        <v>3668</v>
      </c>
      <c r="B235" s="4" t="s">
        <v>1903</v>
      </c>
      <c r="C235" s="4" t="s">
        <v>642</v>
      </c>
      <c r="D235" s="2"/>
      <c r="E235" s="2"/>
      <c r="F235" s="44">
        <v>44869</v>
      </c>
      <c r="G235" s="3" t="s">
        <v>138</v>
      </c>
      <c r="H235" s="4" t="s">
        <v>1904</v>
      </c>
      <c r="I235" s="4"/>
      <c r="J235" s="4"/>
      <c r="K235" s="4" t="s">
        <v>1678</v>
      </c>
      <c r="L235" s="4"/>
      <c r="M235" s="4" t="s">
        <v>1905</v>
      </c>
      <c r="N235" s="4" t="s">
        <v>1906</v>
      </c>
      <c r="O235" s="4" t="s">
        <v>488</v>
      </c>
      <c r="P235" s="84" t="s">
        <v>217</v>
      </c>
      <c r="Q235" s="4" t="s">
        <v>205</v>
      </c>
      <c r="R235" s="4"/>
      <c r="S235" s="4"/>
      <c r="T235" s="4"/>
      <c r="U235" s="4"/>
      <c r="V235" s="4"/>
      <c r="W235" s="4"/>
      <c r="X235" s="4"/>
      <c r="Y235" s="4" t="s">
        <v>495</v>
      </c>
      <c r="Z235" s="4"/>
      <c r="AA235" s="4" t="s">
        <v>56</v>
      </c>
      <c r="AB235" s="4"/>
      <c r="AC235" s="4" t="s">
        <v>59</v>
      </c>
      <c r="AD235" s="4"/>
      <c r="AE235" s="4" t="s">
        <v>180</v>
      </c>
      <c r="AF235" s="4" t="s">
        <v>1907</v>
      </c>
      <c r="AG235" s="4" t="s">
        <v>69</v>
      </c>
      <c r="AH235" s="4" t="s">
        <v>1907</v>
      </c>
      <c r="AI235" s="4"/>
      <c r="AJ235" s="3"/>
      <c r="AK235" s="3"/>
      <c r="AL235" s="3" t="s">
        <v>152</v>
      </c>
      <c r="AM235" s="3"/>
      <c r="AN235" s="3" t="s">
        <v>217</v>
      </c>
      <c r="AO235" s="3" t="s">
        <v>1908</v>
      </c>
      <c r="AP235" s="3" t="s">
        <v>325</v>
      </c>
      <c r="AQ235" s="4"/>
      <c r="AR235" s="4"/>
      <c r="AS235" s="4"/>
      <c r="AT235" s="4"/>
      <c r="AU235" s="4"/>
      <c r="AV235" s="4"/>
      <c r="AW235" s="4"/>
      <c r="AX235" s="4"/>
      <c r="AY235" s="4"/>
      <c r="AZ235" s="4"/>
      <c r="BA235" s="4"/>
      <c r="BB235" s="4"/>
      <c r="BC235" s="4"/>
      <c r="BD235" s="4"/>
      <c r="BE235" s="4"/>
      <c r="BF235" s="4"/>
      <c r="BG235" s="4"/>
      <c r="BH235" s="4"/>
      <c r="BI235" s="4"/>
    </row>
    <row r="236" spans="1:61" ht="55.35" customHeight="1" x14ac:dyDescent="0.25">
      <c r="A236" s="5" t="s">
        <v>3668</v>
      </c>
      <c r="B236" s="4" t="s">
        <v>1909</v>
      </c>
      <c r="C236" s="4" t="s">
        <v>642</v>
      </c>
      <c r="D236" s="2"/>
      <c r="E236" s="2"/>
      <c r="F236" s="44">
        <v>45212</v>
      </c>
      <c r="G236" s="3" t="s">
        <v>138</v>
      </c>
      <c r="H236" s="4" t="s">
        <v>1910</v>
      </c>
      <c r="I236" s="4"/>
      <c r="J236" s="4"/>
      <c r="K236" s="4"/>
      <c r="L236" s="4" t="s">
        <v>1352</v>
      </c>
      <c r="M236" s="4" t="s">
        <v>1911</v>
      </c>
      <c r="N236" s="4"/>
      <c r="O236" s="4" t="s">
        <v>1912</v>
      </c>
      <c r="P236" s="101" t="s">
        <v>848</v>
      </c>
      <c r="Q236" s="4"/>
      <c r="R236" s="4"/>
      <c r="S236" s="4"/>
      <c r="T236" s="4"/>
      <c r="U236" s="4"/>
      <c r="V236" s="4"/>
      <c r="W236" s="4"/>
      <c r="X236" s="4"/>
      <c r="Y236" s="4"/>
      <c r="Z236" s="4"/>
      <c r="AA236" s="4"/>
      <c r="AB236" s="4"/>
      <c r="AC236" s="4"/>
      <c r="AD236" s="4"/>
      <c r="AE236" s="4"/>
      <c r="AF236" s="4"/>
      <c r="AG236" s="4"/>
      <c r="AH236" s="4"/>
      <c r="AI236" s="4"/>
      <c r="AJ236" s="3"/>
      <c r="AK236" s="3"/>
      <c r="AL236" s="3"/>
      <c r="AM236" s="3"/>
      <c r="AN236" s="3"/>
      <c r="AO236" s="3"/>
      <c r="AP236" s="3"/>
      <c r="AQ236" s="4"/>
      <c r="AR236" s="4"/>
      <c r="AS236" s="4"/>
      <c r="AT236" s="4"/>
      <c r="AU236" s="4"/>
      <c r="AV236" s="4"/>
      <c r="AW236" s="4"/>
      <c r="AX236" s="4"/>
      <c r="AY236" s="4"/>
      <c r="AZ236" s="4"/>
      <c r="BA236" s="4"/>
      <c r="BB236" s="4"/>
      <c r="BC236" s="4"/>
      <c r="BD236" s="4"/>
      <c r="BE236" s="4"/>
      <c r="BF236" s="4"/>
      <c r="BG236" s="4"/>
      <c r="BH236" s="4"/>
      <c r="BI236" s="4"/>
    </row>
    <row r="237" spans="1:61" ht="55.35" customHeight="1" x14ac:dyDescent="0.25">
      <c r="A237" s="5" t="s">
        <v>3668</v>
      </c>
      <c r="B237" s="4" t="s">
        <v>1913</v>
      </c>
      <c r="C237" s="4" t="s">
        <v>642</v>
      </c>
      <c r="D237" s="2"/>
      <c r="E237" s="2"/>
      <c r="F237" s="44">
        <v>45212</v>
      </c>
      <c r="G237" s="3" t="s">
        <v>138</v>
      </c>
      <c r="H237" s="4" t="s">
        <v>1910</v>
      </c>
      <c r="I237" s="4"/>
      <c r="J237" s="4"/>
      <c r="K237" s="4"/>
      <c r="L237" s="4" t="s">
        <v>1352</v>
      </c>
      <c r="M237" s="4" t="s">
        <v>1914</v>
      </c>
      <c r="N237" s="4"/>
      <c r="O237" s="4" t="s">
        <v>1912</v>
      </c>
      <c r="P237" s="101" t="s">
        <v>848</v>
      </c>
      <c r="Q237" s="4"/>
      <c r="R237" s="4"/>
      <c r="S237" s="4"/>
      <c r="T237" s="4"/>
      <c r="U237" s="4"/>
      <c r="V237" s="4"/>
      <c r="W237" s="4"/>
      <c r="X237" s="4"/>
      <c r="Y237" s="4"/>
      <c r="Z237" s="4"/>
      <c r="AA237" s="4"/>
      <c r="AB237" s="4"/>
      <c r="AC237" s="4"/>
      <c r="AD237" s="4"/>
      <c r="AE237" s="4"/>
      <c r="AF237" s="4"/>
      <c r="AG237" s="4"/>
      <c r="AH237" s="4"/>
      <c r="AI237" s="4"/>
      <c r="AJ237" s="3"/>
      <c r="AK237" s="3"/>
      <c r="AL237" s="3"/>
      <c r="AM237" s="3"/>
      <c r="AN237" s="3"/>
      <c r="AO237" s="3"/>
      <c r="AP237" s="3"/>
      <c r="AQ237" s="4"/>
      <c r="AR237" s="4"/>
      <c r="AS237" s="4"/>
      <c r="AT237" s="4"/>
      <c r="AU237" s="4"/>
      <c r="AV237" s="4"/>
      <c r="AW237" s="4"/>
      <c r="AX237" s="4"/>
      <c r="AY237" s="4"/>
      <c r="AZ237" s="4"/>
      <c r="BA237" s="4"/>
      <c r="BB237" s="4"/>
      <c r="BC237" s="4"/>
      <c r="BD237" s="4"/>
      <c r="BE237" s="4"/>
      <c r="BF237" s="4"/>
      <c r="BG237" s="4"/>
      <c r="BH237" s="4"/>
      <c r="BI237" s="4"/>
    </row>
    <row r="238" spans="1:61" ht="55.35" customHeight="1" x14ac:dyDescent="0.25">
      <c r="A238" s="5" t="s">
        <v>3668</v>
      </c>
      <c r="B238" s="4" t="s">
        <v>1915</v>
      </c>
      <c r="C238" s="4" t="s">
        <v>642</v>
      </c>
      <c r="D238" s="2"/>
      <c r="E238" s="2"/>
      <c r="F238" s="44">
        <v>45212</v>
      </c>
      <c r="G238" s="3" t="s">
        <v>138</v>
      </c>
      <c r="H238" s="4" t="s">
        <v>1910</v>
      </c>
      <c r="I238" s="4"/>
      <c r="J238" s="4"/>
      <c r="K238" s="4"/>
      <c r="L238" s="4" t="s">
        <v>1352</v>
      </c>
      <c r="M238" s="4" t="s">
        <v>1916</v>
      </c>
      <c r="N238" s="4"/>
      <c r="O238" s="4" t="s">
        <v>1912</v>
      </c>
      <c r="P238" s="101" t="s">
        <v>848</v>
      </c>
      <c r="Q238" s="4"/>
      <c r="R238" s="4"/>
      <c r="S238" s="4"/>
      <c r="T238" s="4"/>
      <c r="U238" s="4"/>
      <c r="V238" s="4"/>
      <c r="W238" s="4"/>
      <c r="X238" s="4"/>
      <c r="Y238" s="4"/>
      <c r="Z238" s="4"/>
      <c r="AA238" s="4"/>
      <c r="AB238" s="4"/>
      <c r="AC238" s="4"/>
      <c r="AD238" s="4"/>
      <c r="AE238" s="4"/>
      <c r="AF238" s="4"/>
      <c r="AG238" s="4"/>
      <c r="AH238" s="4"/>
      <c r="AI238" s="4"/>
      <c r="AJ238" s="3"/>
      <c r="AK238" s="3"/>
      <c r="AL238" s="3"/>
      <c r="AM238" s="3"/>
      <c r="AN238" s="3"/>
      <c r="AO238" s="3"/>
      <c r="AP238" s="3"/>
      <c r="AQ238" s="4"/>
      <c r="AR238" s="4"/>
      <c r="AS238" s="4"/>
      <c r="AT238" s="4"/>
      <c r="AU238" s="4"/>
      <c r="AV238" s="4"/>
      <c r="AW238" s="4"/>
      <c r="AX238" s="4"/>
      <c r="AY238" s="4"/>
      <c r="AZ238" s="4"/>
      <c r="BA238" s="4"/>
      <c r="BB238" s="4"/>
      <c r="BC238" s="4"/>
      <c r="BD238" s="4"/>
      <c r="BE238" s="4"/>
      <c r="BF238" s="4"/>
      <c r="BG238" s="4"/>
      <c r="BH238" s="4"/>
      <c r="BI238" s="4"/>
    </row>
    <row r="239" spans="1:61" ht="55.35" customHeight="1" x14ac:dyDescent="0.25">
      <c r="A239" s="5" t="s">
        <v>3668</v>
      </c>
      <c r="B239" s="4" t="s">
        <v>1917</v>
      </c>
      <c r="C239" s="4" t="s">
        <v>642</v>
      </c>
      <c r="D239" s="2"/>
      <c r="E239" s="2"/>
      <c r="F239" s="44">
        <v>45212</v>
      </c>
      <c r="G239" s="3" t="s">
        <v>138</v>
      </c>
      <c r="H239" s="4" t="s">
        <v>1910</v>
      </c>
      <c r="I239" s="4"/>
      <c r="J239" s="4"/>
      <c r="K239" s="4"/>
      <c r="L239" s="4" t="s">
        <v>1352</v>
      </c>
      <c r="M239" s="4" t="s">
        <v>1918</v>
      </c>
      <c r="N239" s="4"/>
      <c r="O239" s="4" t="s">
        <v>1912</v>
      </c>
      <c r="P239" s="101" t="s">
        <v>848</v>
      </c>
      <c r="Q239" s="4"/>
      <c r="R239" s="4"/>
      <c r="S239" s="4"/>
      <c r="T239" s="4"/>
      <c r="U239" s="4"/>
      <c r="V239" s="4"/>
      <c r="W239" s="4"/>
      <c r="X239" s="4"/>
      <c r="Y239" s="4"/>
      <c r="Z239" s="4"/>
      <c r="AA239" s="4"/>
      <c r="AB239" s="4"/>
      <c r="AC239" s="4"/>
      <c r="AD239" s="4"/>
      <c r="AE239" s="4"/>
      <c r="AF239" s="4"/>
      <c r="AG239" s="4"/>
      <c r="AH239" s="4"/>
      <c r="AI239" s="4"/>
      <c r="AJ239" s="3"/>
      <c r="AK239" s="3"/>
      <c r="AL239" s="3"/>
      <c r="AM239" s="3"/>
      <c r="AN239" s="3"/>
      <c r="AO239" s="3"/>
      <c r="AP239" s="3"/>
      <c r="AQ239" s="4"/>
      <c r="AR239" s="4"/>
      <c r="AS239" s="4"/>
      <c r="AT239" s="4"/>
      <c r="AU239" s="4"/>
      <c r="AV239" s="4"/>
      <c r="AW239" s="4"/>
      <c r="AX239" s="4"/>
      <c r="AY239" s="4"/>
      <c r="AZ239" s="4"/>
      <c r="BA239" s="4"/>
      <c r="BB239" s="4"/>
      <c r="BC239" s="4"/>
      <c r="BD239" s="4"/>
      <c r="BE239" s="4"/>
      <c r="BF239" s="4"/>
      <c r="BG239" s="4"/>
      <c r="BH239" s="4"/>
      <c r="BI239" s="4"/>
    </row>
    <row r="240" spans="1:61" ht="55.35" customHeight="1" x14ac:dyDescent="0.25">
      <c r="A240" s="5" t="s">
        <v>3668</v>
      </c>
      <c r="B240" s="4" t="s">
        <v>1919</v>
      </c>
      <c r="C240" s="4" t="s">
        <v>642</v>
      </c>
      <c r="D240" s="2"/>
      <c r="E240" s="2"/>
      <c r="F240" s="44">
        <v>45212</v>
      </c>
      <c r="G240" s="3" t="s">
        <v>138</v>
      </c>
      <c r="H240" s="4" t="s">
        <v>1910</v>
      </c>
      <c r="I240" s="4"/>
      <c r="J240" s="4"/>
      <c r="K240" s="4"/>
      <c r="L240" s="4" t="s">
        <v>1352</v>
      </c>
      <c r="M240" s="4" t="s">
        <v>1920</v>
      </c>
      <c r="N240" s="4"/>
      <c r="O240" s="4" t="s">
        <v>1912</v>
      </c>
      <c r="P240" s="101" t="s">
        <v>848</v>
      </c>
      <c r="Q240" s="4"/>
      <c r="R240" s="4"/>
      <c r="S240" s="4"/>
      <c r="T240" s="4"/>
      <c r="U240" s="4"/>
      <c r="V240" s="4"/>
      <c r="W240" s="4"/>
      <c r="X240" s="4"/>
      <c r="Y240" s="4"/>
      <c r="Z240" s="4"/>
      <c r="AA240" s="4"/>
      <c r="AB240" s="4"/>
      <c r="AC240" s="4"/>
      <c r="AD240" s="4"/>
      <c r="AE240" s="4"/>
      <c r="AF240" s="4"/>
      <c r="AG240" s="4"/>
      <c r="AH240" s="4"/>
      <c r="AI240" s="4"/>
      <c r="AJ240" s="3"/>
      <c r="AK240" s="3"/>
      <c r="AL240" s="3"/>
      <c r="AM240" s="3"/>
      <c r="AN240" s="3"/>
      <c r="AO240" s="3"/>
      <c r="AP240" s="3"/>
      <c r="AQ240" s="4"/>
      <c r="AR240" s="4"/>
      <c r="AS240" s="4"/>
      <c r="AT240" s="4"/>
      <c r="AU240" s="4"/>
      <c r="AV240" s="4"/>
      <c r="AW240" s="4"/>
      <c r="AX240" s="4"/>
      <c r="AY240" s="4"/>
      <c r="AZ240" s="4"/>
      <c r="BA240" s="4"/>
      <c r="BB240" s="4"/>
      <c r="BC240" s="4"/>
      <c r="BD240" s="4"/>
      <c r="BE240" s="4"/>
      <c r="BF240" s="4"/>
      <c r="BG240" s="4"/>
      <c r="BH240" s="4"/>
      <c r="BI240" s="4"/>
    </row>
    <row r="241" spans="1:61" ht="55.35" customHeight="1" x14ac:dyDescent="0.25">
      <c r="A241" s="5" t="s">
        <v>3668</v>
      </c>
      <c r="B241" s="4" t="s">
        <v>1921</v>
      </c>
      <c r="C241" s="4" t="s">
        <v>642</v>
      </c>
      <c r="D241" s="2"/>
      <c r="E241" s="2"/>
      <c r="F241" s="44">
        <v>45313</v>
      </c>
      <c r="G241" s="3" t="s">
        <v>138</v>
      </c>
      <c r="H241" s="4" t="s">
        <v>1922</v>
      </c>
      <c r="I241" s="4"/>
      <c r="J241" s="4"/>
      <c r="K241" s="4" t="s">
        <v>1923</v>
      </c>
      <c r="L241" s="4"/>
      <c r="M241" s="4" t="s">
        <v>1924</v>
      </c>
      <c r="N241" s="4" t="s">
        <v>1925</v>
      </c>
      <c r="O241" s="4" t="s">
        <v>1217</v>
      </c>
      <c r="P241" s="101" t="s">
        <v>799</v>
      </c>
      <c r="Q241" s="4" t="s">
        <v>205</v>
      </c>
      <c r="R241" s="4"/>
      <c r="S241" s="4"/>
      <c r="T241" s="4"/>
      <c r="U241" s="4"/>
      <c r="V241" s="4"/>
      <c r="W241" s="4"/>
      <c r="X241" s="4" t="s">
        <v>652</v>
      </c>
      <c r="Y241" s="4" t="s">
        <v>1926</v>
      </c>
      <c r="Z241" s="4"/>
      <c r="AA241" s="4" t="s">
        <v>391</v>
      </c>
      <c r="AB241" s="4"/>
      <c r="AC241" s="4" t="s">
        <v>391</v>
      </c>
      <c r="AD241" s="4"/>
      <c r="AE241" s="4" t="s">
        <v>180</v>
      </c>
      <c r="AF241" s="4" t="s">
        <v>1927</v>
      </c>
      <c r="AG241" s="4" t="s">
        <v>69</v>
      </c>
      <c r="AH241" s="4" t="s">
        <v>1928</v>
      </c>
      <c r="AI241" s="4"/>
      <c r="AJ241" s="3"/>
      <c r="AK241" s="3"/>
      <c r="AL241" s="3" t="s">
        <v>166</v>
      </c>
      <c r="AM241" s="3"/>
      <c r="AN241" s="3" t="s">
        <v>371</v>
      </c>
      <c r="AO241" s="3" t="s">
        <v>1929</v>
      </c>
      <c r="AP241" s="3" t="s">
        <v>1366</v>
      </c>
      <c r="AQ241" s="4"/>
      <c r="AR241" s="4"/>
      <c r="AS241" s="4"/>
      <c r="AT241" s="4"/>
      <c r="AU241" s="4"/>
      <c r="AV241" s="4"/>
      <c r="AW241" s="4"/>
      <c r="AX241" s="4"/>
      <c r="AY241" s="4"/>
      <c r="AZ241" s="4"/>
      <c r="BA241" s="4"/>
      <c r="BB241" s="4"/>
      <c r="BC241" s="4"/>
      <c r="BD241" s="4"/>
      <c r="BE241" s="4"/>
      <c r="BF241" s="4"/>
      <c r="BG241" s="4"/>
      <c r="BH241" s="4"/>
      <c r="BI241" s="4"/>
    </row>
    <row r="242" spans="1:61" ht="55.35" customHeight="1" x14ac:dyDescent="0.25">
      <c r="A242" s="5" t="s">
        <v>3668</v>
      </c>
      <c r="B242" s="4" t="s">
        <v>1930</v>
      </c>
      <c r="C242" s="4" t="s">
        <v>642</v>
      </c>
      <c r="D242" s="2"/>
      <c r="E242" s="2"/>
      <c r="F242" s="44">
        <v>45330</v>
      </c>
      <c r="G242" s="3" t="s">
        <v>138</v>
      </c>
      <c r="H242" s="4" t="s">
        <v>398</v>
      </c>
      <c r="I242" s="4"/>
      <c r="J242" s="4"/>
      <c r="K242" s="4"/>
      <c r="L242" s="4"/>
      <c r="M242" s="4" t="s">
        <v>1931</v>
      </c>
      <c r="N242" s="4" t="s">
        <v>1932</v>
      </c>
      <c r="O242" s="4" t="s">
        <v>403</v>
      </c>
      <c r="P242" s="101" t="s">
        <v>294</v>
      </c>
      <c r="Q242" s="4" t="s">
        <v>1933</v>
      </c>
      <c r="R242" s="4"/>
      <c r="S242" s="4"/>
      <c r="T242" s="4"/>
      <c r="U242" s="4"/>
      <c r="V242" s="4"/>
      <c r="W242" s="4"/>
      <c r="X242" s="4"/>
      <c r="Y242" s="4" t="s">
        <v>1934</v>
      </c>
      <c r="Z242" s="4"/>
      <c r="AA242" s="4" t="s">
        <v>392</v>
      </c>
      <c r="AB242" s="4"/>
      <c r="AC242" s="4"/>
      <c r="AD242" s="4"/>
      <c r="AE242" s="4" t="s">
        <v>148</v>
      </c>
      <c r="AF242" s="4" t="s">
        <v>1935</v>
      </c>
      <c r="AG242" s="4" t="s">
        <v>69</v>
      </c>
      <c r="AH242" s="4" t="s">
        <v>1936</v>
      </c>
      <c r="AI242" s="4"/>
      <c r="AJ242" s="3"/>
      <c r="AK242" s="3"/>
      <c r="AL242" s="3" t="s">
        <v>166</v>
      </c>
      <c r="AM242" s="3"/>
      <c r="AN242" s="3" t="s">
        <v>410</v>
      </c>
      <c r="AO242" s="3" t="s">
        <v>1937</v>
      </c>
      <c r="AP242" s="3" t="s">
        <v>412</v>
      </c>
      <c r="AQ242" s="4" t="s">
        <v>138</v>
      </c>
      <c r="AR242" s="4" t="s">
        <v>71</v>
      </c>
      <c r="AS242" s="4"/>
      <c r="AT242" s="4"/>
      <c r="AU242" s="4"/>
      <c r="AV242" s="4"/>
      <c r="AW242" s="4"/>
      <c r="AX242" s="4"/>
      <c r="AY242" s="4"/>
      <c r="AZ242" s="4"/>
      <c r="BA242" s="4"/>
      <c r="BB242" s="4"/>
      <c r="BC242" s="4"/>
      <c r="BD242" s="4"/>
      <c r="BE242" s="4"/>
      <c r="BF242" s="4"/>
      <c r="BG242" s="4"/>
      <c r="BH242" s="4" t="s">
        <v>138</v>
      </c>
      <c r="BI242" s="4" t="s">
        <v>413</v>
      </c>
    </row>
    <row r="243" spans="1:61" ht="55.35" customHeight="1" x14ac:dyDescent="0.25">
      <c r="A243" s="5" t="s">
        <v>3668</v>
      </c>
      <c r="B243" s="4" t="s">
        <v>1938</v>
      </c>
      <c r="C243" s="4" t="s">
        <v>642</v>
      </c>
      <c r="D243" s="2"/>
      <c r="E243" s="2"/>
      <c r="F243" s="44">
        <v>45349</v>
      </c>
      <c r="G243" s="3" t="s">
        <v>138</v>
      </c>
      <c r="H243" s="4" t="s">
        <v>1939</v>
      </c>
      <c r="I243" s="4"/>
      <c r="J243" s="4"/>
      <c r="K243" s="4"/>
      <c r="L243" s="4"/>
      <c r="M243" s="4" t="s">
        <v>1940</v>
      </c>
      <c r="N243" s="4" t="s">
        <v>1941</v>
      </c>
      <c r="O243" s="4" t="s">
        <v>403</v>
      </c>
      <c r="P243" s="101" t="str">
        <f>Y243</f>
        <v>R2</v>
      </c>
      <c r="Q243" s="4" t="s">
        <v>1942</v>
      </c>
      <c r="R243" s="4"/>
      <c r="S243" s="4"/>
      <c r="T243" s="4"/>
      <c r="U243" s="4"/>
      <c r="V243" s="4"/>
      <c r="W243" s="4"/>
      <c r="X243" s="4" t="s">
        <v>138</v>
      </c>
      <c r="Y243" s="4" t="s">
        <v>1943</v>
      </c>
      <c r="Z243" s="4"/>
      <c r="AA243" s="4" t="s">
        <v>848</v>
      </c>
      <c r="AB243" s="4"/>
      <c r="AC243" s="4" t="s">
        <v>1944</v>
      </c>
      <c r="AD243" s="4"/>
      <c r="AE243" s="3" t="s">
        <v>148</v>
      </c>
      <c r="AF243" s="4"/>
      <c r="AG243" s="4"/>
      <c r="AH243" s="4"/>
      <c r="AI243" s="4"/>
      <c r="AJ243" s="3"/>
      <c r="AK243" s="3" t="s">
        <v>652</v>
      </c>
      <c r="AL243" s="3"/>
      <c r="AM243" s="3"/>
      <c r="AN243" s="3" t="s">
        <v>382</v>
      </c>
      <c r="AO243" s="3"/>
      <c r="AP243" s="3"/>
      <c r="AQ243" s="4" t="s">
        <v>138</v>
      </c>
      <c r="AR243" s="4" t="s">
        <v>71</v>
      </c>
      <c r="AS243" s="4"/>
      <c r="AT243" s="4"/>
      <c r="AU243" s="4"/>
      <c r="AV243" s="4"/>
      <c r="AW243" s="4"/>
      <c r="AX243" s="4"/>
      <c r="AY243" s="4"/>
      <c r="AZ243" s="4"/>
      <c r="BA243" s="4"/>
      <c r="BB243" s="4"/>
      <c r="BC243" s="4"/>
      <c r="BD243" s="4"/>
      <c r="BE243" s="4"/>
      <c r="BF243" s="4"/>
      <c r="BG243" s="4"/>
      <c r="BH243" s="4"/>
      <c r="BI243" s="4"/>
    </row>
    <row r="244" spans="1:61" ht="55.35" hidden="1" customHeight="1" x14ac:dyDescent="0.25">
      <c r="B244" s="4" t="s">
        <v>1945</v>
      </c>
      <c r="C244" s="4" t="s">
        <v>1946</v>
      </c>
      <c r="D244" s="2"/>
      <c r="E244" s="2"/>
      <c r="F244" s="44">
        <v>44904</v>
      </c>
      <c r="G244" s="3" t="s">
        <v>138</v>
      </c>
      <c r="H244" s="4" t="s">
        <v>171</v>
      </c>
      <c r="I244" s="4"/>
      <c r="J244" s="4"/>
      <c r="K244" s="4"/>
      <c r="L244" s="4"/>
      <c r="M244" s="4" t="s">
        <v>1947</v>
      </c>
      <c r="N244" s="4" t="s">
        <v>1947</v>
      </c>
      <c r="O244" s="4" t="s">
        <v>470</v>
      </c>
      <c r="P244" s="84" t="s">
        <v>1946</v>
      </c>
      <c r="Q244" s="4"/>
      <c r="R244" s="4"/>
      <c r="S244" s="4"/>
      <c r="T244" s="4"/>
      <c r="U244" s="4"/>
      <c r="V244" s="4"/>
      <c r="W244" s="4"/>
      <c r="X244" s="4"/>
      <c r="Y244" s="4" t="s">
        <v>471</v>
      </c>
      <c r="Z244" s="4"/>
      <c r="AA244" s="4" t="s">
        <v>472</v>
      </c>
      <c r="AB244" s="4"/>
      <c r="AC244" s="4" t="s">
        <v>472</v>
      </c>
      <c r="AD244" s="4"/>
      <c r="AE244" s="4" t="s">
        <v>148</v>
      </c>
      <c r="AF244" s="4" t="s">
        <v>1948</v>
      </c>
      <c r="AG244" s="4" t="s">
        <v>69</v>
      </c>
      <c r="AH244" s="4" t="s">
        <v>1949</v>
      </c>
      <c r="AI244" s="4"/>
      <c r="AJ244" s="3"/>
      <c r="AK244" s="3"/>
      <c r="AL244" s="3"/>
      <c r="AM244" s="3"/>
      <c r="AN244" s="3"/>
      <c r="AO244" s="3"/>
      <c r="AP244" s="3" t="s">
        <v>476</v>
      </c>
      <c r="AQ244" s="4"/>
      <c r="AR244" s="4"/>
      <c r="AS244" s="4"/>
      <c r="AT244" s="4"/>
      <c r="AU244" s="4"/>
      <c r="AV244" s="4"/>
      <c r="AW244" s="4"/>
      <c r="AX244" s="4"/>
      <c r="AY244" s="4"/>
      <c r="AZ244" s="4"/>
      <c r="BA244" s="4"/>
      <c r="BB244" s="4"/>
      <c r="BC244" s="4"/>
      <c r="BD244" s="4"/>
      <c r="BE244" s="4"/>
      <c r="BF244" s="4"/>
      <c r="BG244" s="4"/>
      <c r="BH244" s="4"/>
      <c r="BI244" s="4"/>
    </row>
    <row r="245" spans="1:61" ht="55.35" hidden="1" customHeight="1" x14ac:dyDescent="0.25">
      <c r="B245" s="7" t="s">
        <v>1950</v>
      </c>
      <c r="C245" s="7" t="s">
        <v>1946</v>
      </c>
      <c r="D245" s="16"/>
      <c r="E245" s="16"/>
      <c r="F245" s="50">
        <v>44904</v>
      </c>
      <c r="G245" s="8" t="s">
        <v>138</v>
      </c>
      <c r="H245" s="7" t="s">
        <v>171</v>
      </c>
      <c r="I245" s="7" t="s">
        <v>138</v>
      </c>
      <c r="J245" s="7" t="s">
        <v>1951</v>
      </c>
      <c r="K245" s="7"/>
      <c r="L245" s="7"/>
      <c r="M245" s="7" t="s">
        <v>1952</v>
      </c>
      <c r="N245" s="7" t="s">
        <v>1952</v>
      </c>
      <c r="O245" s="4" t="s">
        <v>470</v>
      </c>
      <c r="P245" s="84" t="s">
        <v>1946</v>
      </c>
      <c r="Q245" s="4"/>
      <c r="R245" s="4"/>
      <c r="S245" s="4"/>
      <c r="T245" s="4"/>
      <c r="U245" s="4"/>
      <c r="V245" s="4"/>
      <c r="W245" s="4"/>
      <c r="X245" s="4"/>
      <c r="Y245" s="4" t="s">
        <v>471</v>
      </c>
      <c r="Z245" s="4"/>
      <c r="AA245" s="4" t="s">
        <v>472</v>
      </c>
      <c r="AB245" s="4"/>
      <c r="AC245" s="4" t="s">
        <v>472</v>
      </c>
      <c r="AD245" s="4"/>
      <c r="AE245" s="4" t="s">
        <v>148</v>
      </c>
      <c r="AF245" s="4" t="s">
        <v>1953</v>
      </c>
      <c r="AG245" s="4" t="s">
        <v>69</v>
      </c>
      <c r="AH245" s="4" t="s">
        <v>1949</v>
      </c>
      <c r="AI245" s="4"/>
      <c r="AJ245" s="3"/>
      <c r="AK245" s="3"/>
      <c r="AL245" s="3"/>
      <c r="AM245" s="3"/>
      <c r="AN245" s="3"/>
      <c r="AO245" s="3"/>
      <c r="AP245" s="3" t="s">
        <v>476</v>
      </c>
      <c r="AQ245" s="4"/>
      <c r="AR245" s="4"/>
      <c r="AS245" s="4"/>
      <c r="AT245" s="4"/>
      <c r="AU245" s="4"/>
      <c r="AV245" s="4"/>
      <c r="AW245" s="4"/>
      <c r="AX245" s="4"/>
      <c r="AY245" s="4"/>
      <c r="AZ245" s="4"/>
      <c r="BA245" s="4"/>
      <c r="BB245" s="4"/>
      <c r="BC245" s="4"/>
      <c r="BD245" s="4"/>
      <c r="BE245" s="4"/>
      <c r="BF245" s="4"/>
      <c r="BG245" s="4"/>
      <c r="BH245" s="4"/>
      <c r="BI245" s="4"/>
    </row>
    <row r="246" spans="1:61" s="39" customFormat="1" ht="55.35" hidden="1" customHeight="1" x14ac:dyDescent="0.25">
      <c r="B246" s="4" t="s">
        <v>1954</v>
      </c>
      <c r="C246" s="4" t="s">
        <v>1946</v>
      </c>
      <c r="D246" s="2"/>
      <c r="E246" s="2"/>
      <c r="F246" s="44">
        <v>44904</v>
      </c>
      <c r="G246" s="3" t="s">
        <v>138</v>
      </c>
      <c r="H246" s="4" t="s">
        <v>171</v>
      </c>
      <c r="I246" s="4"/>
      <c r="J246" s="4"/>
      <c r="K246" s="4"/>
      <c r="L246" s="4"/>
      <c r="M246" s="4" t="s">
        <v>1955</v>
      </c>
      <c r="N246" s="4" t="s">
        <v>1955</v>
      </c>
      <c r="O246" s="4" t="s">
        <v>479</v>
      </c>
      <c r="P246" s="84" t="s">
        <v>1946</v>
      </c>
      <c r="Q246" s="4"/>
      <c r="R246" s="4"/>
      <c r="S246" s="4"/>
      <c r="T246" s="4"/>
      <c r="U246" s="4"/>
      <c r="V246" s="4"/>
      <c r="W246" s="4"/>
      <c r="X246" s="4"/>
      <c r="Y246" s="4" t="s">
        <v>480</v>
      </c>
      <c r="Z246" s="4"/>
      <c r="AA246" s="4" t="s">
        <v>51</v>
      </c>
      <c r="AB246" s="4"/>
      <c r="AC246" s="4" t="s">
        <v>51</v>
      </c>
      <c r="AD246" s="4"/>
      <c r="AE246" s="4" t="s">
        <v>148</v>
      </c>
      <c r="AF246" s="4" t="s">
        <v>482</v>
      </c>
      <c r="AG246" s="4" t="s">
        <v>69</v>
      </c>
      <c r="AH246" s="4" t="s">
        <v>1956</v>
      </c>
      <c r="AI246" s="4"/>
      <c r="AJ246" s="3"/>
      <c r="AK246" s="3"/>
      <c r="AL246" s="3" t="s">
        <v>152</v>
      </c>
      <c r="AM246" s="3"/>
      <c r="AN246" s="3"/>
      <c r="AO246" s="3"/>
      <c r="AP246" s="3"/>
      <c r="AQ246" s="4"/>
      <c r="AR246" s="4"/>
      <c r="AS246" s="4"/>
      <c r="AT246" s="4"/>
      <c r="AU246" s="4"/>
      <c r="AV246" s="4"/>
      <c r="AW246" s="4"/>
      <c r="AX246" s="4"/>
      <c r="AY246" s="4"/>
      <c r="AZ246" s="4"/>
      <c r="BA246" s="4"/>
      <c r="BB246" s="4"/>
      <c r="BC246" s="4"/>
      <c r="BD246" s="4"/>
      <c r="BE246" s="4"/>
      <c r="BF246" s="4"/>
      <c r="BG246" s="4"/>
      <c r="BH246" s="4"/>
      <c r="BI246" s="4"/>
    </row>
    <row r="247" spans="1:61" ht="55.35" hidden="1" customHeight="1" x14ac:dyDescent="0.25">
      <c r="B247" s="4" t="s">
        <v>1957</v>
      </c>
      <c r="C247" s="4" t="s">
        <v>1946</v>
      </c>
      <c r="D247" s="2"/>
      <c r="E247" s="2"/>
      <c r="F247" s="44">
        <v>44904</v>
      </c>
      <c r="G247" s="3" t="s">
        <v>138</v>
      </c>
      <c r="H247" s="4" t="s">
        <v>171</v>
      </c>
      <c r="I247" s="4"/>
      <c r="J247" s="4"/>
      <c r="K247" s="4"/>
      <c r="L247" s="4"/>
      <c r="M247" s="4" t="s">
        <v>1958</v>
      </c>
      <c r="N247" s="4" t="s">
        <v>1958</v>
      </c>
      <c r="O247" s="4" t="s">
        <v>804</v>
      </c>
      <c r="P247" s="84" t="s">
        <v>1946</v>
      </c>
      <c r="Q247" s="4"/>
      <c r="R247" s="4"/>
      <c r="S247" s="4"/>
      <c r="T247" s="4"/>
      <c r="U247" s="4"/>
      <c r="V247" s="4"/>
      <c r="W247" s="4"/>
      <c r="X247" s="4"/>
      <c r="Y247" s="4" t="s">
        <v>507</v>
      </c>
      <c r="Z247" s="4"/>
      <c r="AA247" s="4" t="s">
        <v>179</v>
      </c>
      <c r="AB247" s="4"/>
      <c r="AC247" s="4" t="s">
        <v>179</v>
      </c>
      <c r="AD247" s="4"/>
      <c r="AE247" s="4" t="s">
        <v>473</v>
      </c>
      <c r="AF247" s="4" t="s">
        <v>1959</v>
      </c>
      <c r="AG247" s="4" t="s">
        <v>69</v>
      </c>
      <c r="AH247" s="4" t="s">
        <v>1960</v>
      </c>
      <c r="AI247" s="4"/>
      <c r="AJ247" s="3"/>
      <c r="AK247" s="3"/>
      <c r="AL247" s="3"/>
      <c r="AM247" s="3"/>
      <c r="AN247" s="3"/>
      <c r="AO247" s="3"/>
      <c r="AP247" s="3" t="s">
        <v>1961</v>
      </c>
      <c r="AQ247" s="4"/>
      <c r="AR247" s="4"/>
      <c r="AS247" s="4"/>
      <c r="AT247" s="4"/>
      <c r="AU247" s="4"/>
      <c r="AV247" s="4"/>
      <c r="AW247" s="4"/>
      <c r="AX247" s="4"/>
      <c r="AY247" s="4"/>
      <c r="AZ247" s="4"/>
      <c r="BA247" s="4"/>
      <c r="BB247" s="4"/>
      <c r="BC247" s="4"/>
      <c r="BD247" s="4"/>
      <c r="BE247" s="4"/>
      <c r="BF247" s="4"/>
      <c r="BG247" s="4"/>
      <c r="BH247" s="4"/>
      <c r="BI247" s="4"/>
    </row>
    <row r="248" spans="1:61" s="39" customFormat="1" ht="55.35" hidden="1" customHeight="1" x14ac:dyDescent="0.25">
      <c r="B248" s="4" t="s">
        <v>1962</v>
      </c>
      <c r="C248" s="4" t="s">
        <v>1946</v>
      </c>
      <c r="D248" s="2"/>
      <c r="E248" s="2"/>
      <c r="F248" s="44">
        <v>44904</v>
      </c>
      <c r="G248" s="3" t="s">
        <v>138</v>
      </c>
      <c r="H248" s="4" t="s">
        <v>171</v>
      </c>
      <c r="I248" s="4"/>
      <c r="J248" s="4"/>
      <c r="K248" s="4"/>
      <c r="L248" s="4"/>
      <c r="M248" s="4" t="s">
        <v>1963</v>
      </c>
      <c r="N248" s="4" t="s">
        <v>1963</v>
      </c>
      <c r="O248" s="4" t="s">
        <v>804</v>
      </c>
      <c r="P248" s="84" t="s">
        <v>1946</v>
      </c>
      <c r="Q248" s="4"/>
      <c r="R248" s="4"/>
      <c r="S248" s="4"/>
      <c r="T248" s="4"/>
      <c r="U248" s="4"/>
      <c r="V248" s="4"/>
      <c r="W248" s="4"/>
      <c r="X248" s="4"/>
      <c r="Y248" s="4" t="s">
        <v>1401</v>
      </c>
      <c r="Z248" s="4"/>
      <c r="AA248" s="4" t="s">
        <v>179</v>
      </c>
      <c r="AB248" s="4"/>
      <c r="AC248" s="4" t="s">
        <v>179</v>
      </c>
      <c r="AD248" s="4"/>
      <c r="AE248" s="4" t="s">
        <v>1964</v>
      </c>
      <c r="AF248" s="4"/>
      <c r="AG248" s="4" t="s">
        <v>69</v>
      </c>
      <c r="AH248" s="4" t="s">
        <v>1965</v>
      </c>
      <c r="AI248" s="4"/>
      <c r="AJ248" s="3"/>
      <c r="AK248" s="3"/>
      <c r="AL248" s="3"/>
      <c r="AM248" s="3"/>
      <c r="AN248" s="3" t="s">
        <v>1966</v>
      </c>
      <c r="AO248" s="3" t="s">
        <v>1967</v>
      </c>
      <c r="AP248" s="3" t="s">
        <v>476</v>
      </c>
      <c r="AQ248" s="4"/>
      <c r="AR248" s="4"/>
      <c r="AS248" s="4"/>
      <c r="AT248" s="4"/>
      <c r="AU248" s="4"/>
      <c r="AV248" s="4"/>
      <c r="AW248" s="4"/>
      <c r="AX248" s="4"/>
      <c r="AY248" s="4"/>
      <c r="AZ248" s="4"/>
      <c r="BA248" s="4"/>
      <c r="BB248" s="4"/>
      <c r="BC248" s="4"/>
      <c r="BD248" s="4"/>
      <c r="BE248" s="4"/>
      <c r="BF248" s="4"/>
      <c r="BG248" s="4"/>
      <c r="BH248" s="4"/>
      <c r="BI248" s="4"/>
    </row>
    <row r="249" spans="1:61" ht="55.35" hidden="1" customHeight="1" x14ac:dyDescent="0.25">
      <c r="B249" s="4" t="s">
        <v>1968</v>
      </c>
      <c r="C249" s="4" t="s">
        <v>1946</v>
      </c>
      <c r="D249" s="2"/>
      <c r="E249" s="2"/>
      <c r="F249" s="44">
        <v>44904</v>
      </c>
      <c r="G249" s="3" t="s">
        <v>138</v>
      </c>
      <c r="H249" s="4" t="s">
        <v>171</v>
      </c>
      <c r="I249" s="4"/>
      <c r="J249" s="4"/>
      <c r="K249" s="4"/>
      <c r="L249" s="4"/>
      <c r="M249" s="4" t="s">
        <v>1969</v>
      </c>
      <c r="N249" s="4" t="s">
        <v>1969</v>
      </c>
      <c r="O249" s="4" t="s">
        <v>1370</v>
      </c>
      <c r="P249" s="84" t="s">
        <v>1946</v>
      </c>
      <c r="Q249" s="4"/>
      <c r="R249" s="4"/>
      <c r="S249" s="4"/>
      <c r="T249" s="4"/>
      <c r="U249" s="4"/>
      <c r="V249" s="4"/>
      <c r="W249" s="4"/>
      <c r="X249" s="4"/>
      <c r="Y249" s="4" t="s">
        <v>800</v>
      </c>
      <c r="Z249" s="4"/>
      <c r="AA249" s="4" t="s">
        <v>54</v>
      </c>
      <c r="AB249" s="4"/>
      <c r="AC249" s="4" t="s">
        <v>54</v>
      </c>
      <c r="AD249" s="4"/>
      <c r="AE249" s="4" t="s">
        <v>1371</v>
      </c>
      <c r="AF249" s="4"/>
      <c r="AG249" s="4" t="s">
        <v>69</v>
      </c>
      <c r="AH249" s="4" t="s">
        <v>1970</v>
      </c>
      <c r="AI249" s="4"/>
      <c r="AJ249" s="3"/>
      <c r="AK249" s="3"/>
      <c r="AL249" s="3"/>
      <c r="AM249" s="3"/>
      <c r="AN249" s="3"/>
      <c r="AO249" s="3"/>
      <c r="AP249" s="3"/>
      <c r="AQ249" s="4"/>
      <c r="AR249" s="4"/>
      <c r="AS249" s="4"/>
      <c r="AT249" s="4"/>
      <c r="AU249" s="4"/>
      <c r="AV249" s="4"/>
      <c r="AW249" s="4"/>
      <c r="AX249" s="4"/>
      <c r="AY249" s="4"/>
      <c r="AZ249" s="4"/>
      <c r="BA249" s="4"/>
      <c r="BB249" s="4"/>
      <c r="BC249" s="4"/>
      <c r="BD249" s="4"/>
      <c r="BE249" s="4"/>
      <c r="BF249" s="4"/>
      <c r="BG249" s="4"/>
      <c r="BH249" s="4"/>
      <c r="BI249" s="4"/>
    </row>
    <row r="250" spans="1:61" s="39" customFormat="1" ht="55.35" hidden="1" customHeight="1" x14ac:dyDescent="0.25">
      <c r="B250" s="4" t="s">
        <v>1971</v>
      </c>
      <c r="C250" s="4" t="s">
        <v>1946</v>
      </c>
      <c r="D250" s="2"/>
      <c r="E250" s="2"/>
      <c r="F250" s="44">
        <v>44972</v>
      </c>
      <c r="G250" s="3" t="s">
        <v>138</v>
      </c>
      <c r="H250" s="4" t="s">
        <v>268</v>
      </c>
      <c r="I250" s="4"/>
      <c r="J250" s="4"/>
      <c r="K250" s="4"/>
      <c r="L250" s="4"/>
      <c r="M250" s="4" t="s">
        <v>1972</v>
      </c>
      <c r="N250" s="4" t="s">
        <v>1973</v>
      </c>
      <c r="O250" s="4" t="s">
        <v>271</v>
      </c>
      <c r="P250" s="84" t="s">
        <v>1946</v>
      </c>
      <c r="Q250" s="4" t="s">
        <v>273</v>
      </c>
      <c r="R250" s="4"/>
      <c r="S250" s="4"/>
      <c r="T250" s="4"/>
      <c r="U250" s="4"/>
      <c r="V250" s="4"/>
      <c r="W250" s="4"/>
      <c r="X250" s="4"/>
      <c r="Y250" s="4" t="s">
        <v>1376</v>
      </c>
      <c r="Z250" s="4"/>
      <c r="AA250" s="4" t="s">
        <v>58</v>
      </c>
      <c r="AB250" s="4"/>
      <c r="AC250" s="4" t="s">
        <v>59</v>
      </c>
      <c r="AD250" s="4"/>
      <c r="AE250" s="4"/>
      <c r="AF250" s="4"/>
      <c r="AG250" s="4"/>
      <c r="AH250" s="4"/>
      <c r="AI250" s="4"/>
      <c r="AJ250" s="3"/>
      <c r="AK250" s="3"/>
      <c r="AL250" s="3"/>
      <c r="AM250" s="3"/>
      <c r="AN250" s="3"/>
      <c r="AO250" s="3"/>
      <c r="AP250" s="3"/>
      <c r="AQ250" s="4"/>
      <c r="AR250" s="4"/>
      <c r="AS250" s="4"/>
      <c r="AT250" s="4"/>
      <c r="AU250" s="4"/>
      <c r="AV250" s="4"/>
      <c r="AW250" s="4"/>
      <c r="AX250" s="4"/>
      <c r="AY250" s="4"/>
      <c r="AZ250" s="4"/>
      <c r="BA250" s="4"/>
      <c r="BB250" s="4"/>
      <c r="BC250" s="4"/>
      <c r="BD250" s="4"/>
      <c r="BE250" s="4"/>
      <c r="BF250" s="4"/>
      <c r="BG250" s="4"/>
      <c r="BH250" s="4"/>
      <c r="BI250" s="4"/>
    </row>
    <row r="251" spans="1:61" s="39" customFormat="1" ht="55.35" hidden="1" customHeight="1" x14ac:dyDescent="0.25">
      <c r="B251" s="4" t="s">
        <v>1974</v>
      </c>
      <c r="C251" s="4" t="s">
        <v>1946</v>
      </c>
      <c r="D251" s="2"/>
      <c r="E251" s="2"/>
      <c r="F251" s="44">
        <v>44972</v>
      </c>
      <c r="G251" s="3" t="s">
        <v>138</v>
      </c>
      <c r="H251" s="4" t="s">
        <v>268</v>
      </c>
      <c r="I251" s="4"/>
      <c r="J251" s="4"/>
      <c r="K251" s="4"/>
      <c r="L251" s="4"/>
      <c r="M251" s="4" t="s">
        <v>1975</v>
      </c>
      <c r="N251" s="4" t="s">
        <v>1976</v>
      </c>
      <c r="O251" s="4" t="s">
        <v>271</v>
      </c>
      <c r="P251" s="84" t="s">
        <v>1946</v>
      </c>
      <c r="Q251" s="4" t="s">
        <v>273</v>
      </c>
      <c r="R251" s="4"/>
      <c r="S251" s="4"/>
      <c r="T251" s="4"/>
      <c r="U251" s="4"/>
      <c r="V251" s="4"/>
      <c r="W251" s="4"/>
      <c r="X251" s="4"/>
      <c r="Y251" s="4" t="s">
        <v>1376</v>
      </c>
      <c r="Z251" s="4"/>
      <c r="AA251" s="4" t="s">
        <v>58</v>
      </c>
      <c r="AB251" s="4"/>
      <c r="AC251" s="4" t="s">
        <v>59</v>
      </c>
      <c r="AD251" s="4"/>
      <c r="AE251" s="4"/>
      <c r="AF251" s="4"/>
      <c r="AG251" s="4"/>
      <c r="AH251" s="4"/>
      <c r="AI251" s="4"/>
      <c r="AJ251" s="3"/>
      <c r="AK251" s="3"/>
      <c r="AL251" s="3"/>
      <c r="AM251" s="3"/>
      <c r="AN251" s="3"/>
      <c r="AO251" s="3"/>
      <c r="AP251" s="3"/>
      <c r="AQ251" s="4"/>
      <c r="AR251" s="4"/>
      <c r="AS251" s="4"/>
      <c r="AT251" s="4"/>
      <c r="AU251" s="4"/>
      <c r="AV251" s="4"/>
      <c r="AW251" s="4"/>
      <c r="AX251" s="4"/>
      <c r="AY251" s="4"/>
      <c r="AZ251" s="4"/>
      <c r="BA251" s="4"/>
      <c r="BB251" s="4"/>
      <c r="BC251" s="4"/>
      <c r="BD251" s="4"/>
      <c r="BE251" s="4"/>
      <c r="BF251" s="4"/>
      <c r="BG251" s="4"/>
      <c r="BH251" s="4"/>
      <c r="BI251" s="4"/>
    </row>
    <row r="252" spans="1:61" ht="55.35" hidden="1" customHeight="1" x14ac:dyDescent="0.25">
      <c r="B252" s="4" t="s">
        <v>1977</v>
      </c>
      <c r="C252" s="4" t="s">
        <v>1946</v>
      </c>
      <c r="D252" s="2"/>
      <c r="E252" s="2"/>
      <c r="F252" s="44">
        <v>44972</v>
      </c>
      <c r="G252" s="3" t="s">
        <v>138</v>
      </c>
      <c r="H252" s="4" t="s">
        <v>268</v>
      </c>
      <c r="I252" s="4"/>
      <c r="J252" s="4"/>
      <c r="K252" s="4"/>
      <c r="L252" s="4"/>
      <c r="M252" s="4" t="s">
        <v>1978</v>
      </c>
      <c r="N252" s="4" t="s">
        <v>1979</v>
      </c>
      <c r="O252" s="4" t="s">
        <v>271</v>
      </c>
      <c r="P252" s="84" t="s">
        <v>1946</v>
      </c>
      <c r="Q252" s="4" t="s">
        <v>273</v>
      </c>
      <c r="R252" s="4"/>
      <c r="S252" s="4"/>
      <c r="T252" s="4"/>
      <c r="U252" s="4"/>
      <c r="V252" s="4"/>
      <c r="W252" s="4"/>
      <c r="X252" s="4"/>
      <c r="Y252" s="4" t="s">
        <v>1376</v>
      </c>
      <c r="Z252" s="4"/>
      <c r="AA252" s="4" t="s">
        <v>58</v>
      </c>
      <c r="AB252" s="4"/>
      <c r="AC252" s="4" t="s">
        <v>59</v>
      </c>
      <c r="AD252" s="4"/>
      <c r="AE252" s="4"/>
      <c r="AF252" s="4"/>
      <c r="AG252" s="4"/>
      <c r="AH252" s="4"/>
      <c r="AI252" s="4"/>
      <c r="AJ252" s="3"/>
      <c r="AK252" s="3"/>
      <c r="AL252" s="3"/>
      <c r="AM252" s="3"/>
      <c r="AN252" s="3"/>
      <c r="AO252" s="3"/>
      <c r="AP252" s="3"/>
      <c r="AQ252" s="4"/>
      <c r="AR252" s="4"/>
      <c r="AS252" s="4"/>
      <c r="AT252" s="4"/>
      <c r="AU252" s="4"/>
      <c r="AV252" s="4"/>
      <c r="AW252" s="4"/>
      <c r="AX252" s="4"/>
      <c r="AY252" s="4"/>
      <c r="AZ252" s="4"/>
      <c r="BA252" s="4"/>
      <c r="BB252" s="4"/>
      <c r="BC252" s="4"/>
      <c r="BD252" s="4"/>
      <c r="BE252" s="4"/>
      <c r="BF252" s="4"/>
      <c r="BG252" s="4"/>
      <c r="BH252" s="4"/>
      <c r="BI252" s="4"/>
    </row>
    <row r="253" spans="1:61" s="39" customFormat="1" ht="55.35" hidden="1" customHeight="1" x14ac:dyDescent="0.25">
      <c r="B253" s="4" t="s">
        <v>1980</v>
      </c>
      <c r="C253" s="4" t="s">
        <v>1946</v>
      </c>
      <c r="D253" s="2"/>
      <c r="E253" s="2"/>
      <c r="F253" s="44">
        <v>44972</v>
      </c>
      <c r="G253" s="3" t="s">
        <v>138</v>
      </c>
      <c r="H253" s="4" t="s">
        <v>268</v>
      </c>
      <c r="I253" s="4"/>
      <c r="J253" s="4"/>
      <c r="K253" s="4"/>
      <c r="L253" s="4"/>
      <c r="M253" s="4" t="s">
        <v>1981</v>
      </c>
      <c r="N253" s="4" t="s">
        <v>1982</v>
      </c>
      <c r="O253" s="4" t="s">
        <v>271</v>
      </c>
      <c r="P253" s="84" t="s">
        <v>1946</v>
      </c>
      <c r="Q253" s="4" t="s">
        <v>273</v>
      </c>
      <c r="R253" s="4"/>
      <c r="S253" s="4"/>
      <c r="T253" s="4"/>
      <c r="U253" s="4"/>
      <c r="V253" s="4"/>
      <c r="W253" s="4"/>
      <c r="X253" s="4"/>
      <c r="Y253" s="4" t="s">
        <v>1376</v>
      </c>
      <c r="Z253" s="4"/>
      <c r="AA253" s="4" t="s">
        <v>58</v>
      </c>
      <c r="AB253" s="4"/>
      <c r="AC253" s="4" t="s">
        <v>59</v>
      </c>
      <c r="AD253" s="4"/>
      <c r="AE253" s="4"/>
      <c r="AF253" s="4"/>
      <c r="AG253" s="4"/>
      <c r="AH253" s="4"/>
      <c r="AI253" s="4"/>
      <c r="AJ253" s="3"/>
      <c r="AK253" s="3"/>
      <c r="AL253" s="3"/>
      <c r="AM253" s="3"/>
      <c r="AN253" s="3"/>
      <c r="AO253" s="3"/>
      <c r="AP253" s="3"/>
      <c r="AQ253" s="4"/>
      <c r="AR253" s="4"/>
      <c r="AS253" s="4"/>
      <c r="AT253" s="4"/>
      <c r="AU253" s="4"/>
      <c r="AV253" s="4"/>
      <c r="AW253" s="4"/>
      <c r="AX253" s="4"/>
      <c r="AY253" s="4"/>
      <c r="AZ253" s="4"/>
      <c r="BA253" s="4"/>
      <c r="BB253" s="4"/>
      <c r="BC253" s="4"/>
      <c r="BD253" s="4"/>
      <c r="BE253" s="4"/>
      <c r="BF253" s="4"/>
      <c r="BG253" s="4"/>
      <c r="BH253" s="4"/>
      <c r="BI253" s="4"/>
    </row>
    <row r="254" spans="1:61" s="39" customFormat="1" ht="55.35" hidden="1" customHeight="1" x14ac:dyDescent="0.25">
      <c r="B254" s="4" t="s">
        <v>1983</v>
      </c>
      <c r="C254" s="4" t="s">
        <v>1946</v>
      </c>
      <c r="D254" s="2"/>
      <c r="E254" s="2"/>
      <c r="F254" s="44">
        <v>44973</v>
      </c>
      <c r="G254" s="3" t="s">
        <v>138</v>
      </c>
      <c r="H254" s="4" t="s">
        <v>268</v>
      </c>
      <c r="I254" s="4"/>
      <c r="J254" s="4"/>
      <c r="K254" s="4"/>
      <c r="L254" s="4"/>
      <c r="M254" s="4" t="s">
        <v>1984</v>
      </c>
      <c r="N254" s="4" t="s">
        <v>1985</v>
      </c>
      <c r="O254" s="4" t="s">
        <v>271</v>
      </c>
      <c r="P254" s="84" t="s">
        <v>1946</v>
      </c>
      <c r="Q254" s="4" t="s">
        <v>273</v>
      </c>
      <c r="R254" s="4"/>
      <c r="S254" s="4"/>
      <c r="T254" s="4"/>
      <c r="U254" s="4"/>
      <c r="V254" s="4"/>
      <c r="W254" s="4"/>
      <c r="X254" s="4"/>
      <c r="Y254" s="4" t="s">
        <v>1376</v>
      </c>
      <c r="Z254" s="4"/>
      <c r="AA254" s="4" t="s">
        <v>58</v>
      </c>
      <c r="AB254" s="4"/>
      <c r="AC254" s="4" t="s">
        <v>59</v>
      </c>
      <c r="AD254" s="4"/>
      <c r="AE254" s="4"/>
      <c r="AF254" s="4"/>
      <c r="AG254" s="4"/>
      <c r="AH254" s="4"/>
      <c r="AI254" s="4"/>
      <c r="AJ254" s="3"/>
      <c r="AK254" s="3"/>
      <c r="AL254" s="3"/>
      <c r="AM254" s="3"/>
      <c r="AN254" s="3"/>
      <c r="AO254" s="3"/>
      <c r="AP254" s="3"/>
      <c r="AQ254" s="4"/>
      <c r="AR254" s="4"/>
      <c r="AS254" s="4"/>
      <c r="AT254" s="4"/>
      <c r="AU254" s="4"/>
      <c r="AV254" s="4"/>
      <c r="AW254" s="4"/>
      <c r="AX254" s="4"/>
      <c r="AY254" s="4"/>
      <c r="AZ254" s="4"/>
      <c r="BA254" s="4"/>
      <c r="BB254" s="4"/>
      <c r="BC254" s="4"/>
      <c r="BD254" s="4"/>
      <c r="BE254" s="4"/>
      <c r="BF254" s="4"/>
      <c r="BG254" s="4"/>
      <c r="BH254" s="4"/>
      <c r="BI254" s="4"/>
    </row>
    <row r="255" spans="1:61" ht="55.35" hidden="1" customHeight="1" x14ac:dyDescent="0.25">
      <c r="B255" s="4" t="s">
        <v>1986</v>
      </c>
      <c r="C255" s="4" t="s">
        <v>1946</v>
      </c>
      <c r="D255" s="2"/>
      <c r="E255" s="2"/>
      <c r="F255" s="44">
        <v>45006</v>
      </c>
      <c r="G255" s="3" t="s">
        <v>138</v>
      </c>
      <c r="H255" s="4" t="s">
        <v>268</v>
      </c>
      <c r="I255" s="4"/>
      <c r="J255" s="4"/>
      <c r="K255" s="4" t="s">
        <v>288</v>
      </c>
      <c r="L255" s="4"/>
      <c r="M255" s="4" t="s">
        <v>1987</v>
      </c>
      <c r="N255" s="4" t="s">
        <v>1988</v>
      </c>
      <c r="O255" s="4" t="s">
        <v>271</v>
      </c>
      <c r="P255" s="84" t="s">
        <v>1946</v>
      </c>
      <c r="Q255" s="4" t="s">
        <v>273</v>
      </c>
      <c r="R255" s="4"/>
      <c r="S255" s="4"/>
      <c r="T255" s="4"/>
      <c r="U255" s="4"/>
      <c r="V255" s="4"/>
      <c r="W255" s="4"/>
      <c r="X255" s="4"/>
      <c r="Y255" s="4" t="s">
        <v>274</v>
      </c>
      <c r="Z255" s="4"/>
      <c r="AA255" s="4" t="s">
        <v>59</v>
      </c>
      <c r="AB255" s="4"/>
      <c r="AC255" s="4" t="s">
        <v>60</v>
      </c>
      <c r="AD255" s="4"/>
      <c r="AE255" s="4" t="s">
        <v>275</v>
      </c>
      <c r="AF255" s="4" t="s">
        <v>1989</v>
      </c>
      <c r="AG255" s="4" t="s">
        <v>69</v>
      </c>
      <c r="AH255" s="4" t="s">
        <v>1990</v>
      </c>
      <c r="AI255" s="4"/>
      <c r="AJ255" s="3"/>
      <c r="AK255" s="3"/>
      <c r="AL255" s="3"/>
      <c r="AM255" s="3"/>
      <c r="AN255" s="3"/>
      <c r="AO255" s="3"/>
      <c r="AP255" s="3"/>
      <c r="AQ255" s="4"/>
      <c r="AR255" s="4"/>
      <c r="AS255" s="4"/>
      <c r="AT255" s="4"/>
      <c r="AU255" s="4"/>
      <c r="AV255" s="4"/>
      <c r="AW255" s="4"/>
      <c r="AX255" s="4"/>
      <c r="AY255" s="4"/>
      <c r="AZ255" s="4"/>
      <c r="BA255" s="4"/>
      <c r="BB255" s="4"/>
      <c r="BC255" s="4"/>
      <c r="BD255" s="4"/>
      <c r="BE255" s="4"/>
      <c r="BF255" s="4"/>
      <c r="BG255" s="4"/>
      <c r="BH255" s="4"/>
      <c r="BI255" s="4"/>
    </row>
    <row r="256" spans="1:61" ht="55.35" hidden="1" customHeight="1" x14ac:dyDescent="0.25">
      <c r="B256" s="7" t="s">
        <v>1991</v>
      </c>
      <c r="C256" s="7" t="s">
        <v>1946</v>
      </c>
      <c r="D256" s="16"/>
      <c r="E256" s="16"/>
      <c r="F256" s="50">
        <v>45006</v>
      </c>
      <c r="G256" s="8" t="s">
        <v>138</v>
      </c>
      <c r="H256" s="7" t="s">
        <v>268</v>
      </c>
      <c r="I256" s="7" t="s">
        <v>138</v>
      </c>
      <c r="J256" s="7" t="s">
        <v>1992</v>
      </c>
      <c r="K256" s="7" t="s">
        <v>288</v>
      </c>
      <c r="L256" s="7"/>
      <c r="M256" s="7" t="s">
        <v>1993</v>
      </c>
      <c r="N256" s="7" t="s">
        <v>1994</v>
      </c>
      <c r="O256" s="7" t="s">
        <v>271</v>
      </c>
      <c r="P256" s="85" t="s">
        <v>1946</v>
      </c>
      <c r="Q256" s="7" t="s">
        <v>273</v>
      </c>
      <c r="R256" s="7"/>
      <c r="S256" s="7"/>
      <c r="T256" s="7"/>
      <c r="U256" s="7"/>
      <c r="V256" s="7"/>
      <c r="W256" s="7"/>
      <c r="X256" s="7"/>
      <c r="Y256" s="7" t="s">
        <v>274</v>
      </c>
      <c r="Z256" s="7"/>
      <c r="AA256" s="7" t="s">
        <v>59</v>
      </c>
      <c r="AB256" s="7"/>
      <c r="AC256" s="7" t="s">
        <v>60</v>
      </c>
      <c r="AD256" s="7"/>
      <c r="AE256" s="7" t="s">
        <v>275</v>
      </c>
      <c r="AF256" s="7"/>
      <c r="AG256" s="7"/>
      <c r="AH256" s="7"/>
      <c r="AI256" s="7"/>
      <c r="AJ256" s="8"/>
      <c r="AK256" s="8"/>
      <c r="AL256" s="8"/>
      <c r="AM256" s="8"/>
      <c r="AN256" s="8"/>
      <c r="AO256" s="8"/>
      <c r="AP256" s="8"/>
      <c r="AQ256" s="7"/>
      <c r="AR256" s="7"/>
      <c r="AS256" s="7"/>
      <c r="AT256" s="7"/>
      <c r="AU256" s="7"/>
      <c r="AV256" s="7"/>
      <c r="AW256" s="7"/>
      <c r="AX256" s="7"/>
      <c r="AY256" s="7"/>
      <c r="AZ256" s="7"/>
      <c r="BA256" s="7"/>
      <c r="BB256" s="7"/>
      <c r="BC256" s="7"/>
      <c r="BD256" s="7"/>
      <c r="BE256" s="7"/>
      <c r="BF256" s="7"/>
      <c r="BG256" s="7"/>
      <c r="BH256" s="7"/>
      <c r="BI256" s="7"/>
    </row>
    <row r="257" spans="2:61" ht="55.35" hidden="1" customHeight="1" x14ac:dyDescent="0.25">
      <c r="B257" s="7" t="s">
        <v>1995</v>
      </c>
      <c r="C257" s="7" t="s">
        <v>1946</v>
      </c>
      <c r="D257" s="16"/>
      <c r="E257" s="16"/>
      <c r="F257" s="50">
        <v>45006</v>
      </c>
      <c r="G257" s="8" t="s">
        <v>138</v>
      </c>
      <c r="H257" s="7" t="s">
        <v>268</v>
      </c>
      <c r="I257" s="7" t="s">
        <v>138</v>
      </c>
      <c r="J257" s="7" t="s">
        <v>1992</v>
      </c>
      <c r="K257" s="7" t="s">
        <v>288</v>
      </c>
      <c r="L257" s="7"/>
      <c r="M257" s="7" t="s">
        <v>1996</v>
      </c>
      <c r="N257" s="7" t="s">
        <v>1997</v>
      </c>
      <c r="O257" s="7" t="s">
        <v>271</v>
      </c>
      <c r="P257" s="85" t="s">
        <v>1946</v>
      </c>
      <c r="Q257" s="7" t="s">
        <v>273</v>
      </c>
      <c r="R257" s="7"/>
      <c r="S257" s="7"/>
      <c r="T257" s="7"/>
      <c r="U257" s="7"/>
      <c r="V257" s="7"/>
      <c r="W257" s="7"/>
      <c r="X257" s="7"/>
      <c r="Y257" s="7" t="s">
        <v>274</v>
      </c>
      <c r="Z257" s="7"/>
      <c r="AA257" s="7" t="s">
        <v>59</v>
      </c>
      <c r="AB257" s="7"/>
      <c r="AC257" s="7" t="s">
        <v>60</v>
      </c>
      <c r="AD257" s="7"/>
      <c r="AE257" s="7" t="s">
        <v>275</v>
      </c>
      <c r="AF257" s="7"/>
      <c r="AG257" s="7"/>
      <c r="AH257" s="7"/>
      <c r="AI257" s="7"/>
      <c r="AJ257" s="8"/>
      <c r="AK257" s="8"/>
      <c r="AL257" s="8"/>
      <c r="AM257" s="8"/>
      <c r="AN257" s="8"/>
      <c r="AO257" s="8"/>
      <c r="AP257" s="8"/>
      <c r="AQ257" s="7"/>
      <c r="AR257" s="7"/>
      <c r="AS257" s="7"/>
      <c r="AT257" s="7"/>
      <c r="AU257" s="7"/>
      <c r="AV257" s="7"/>
      <c r="AW257" s="7"/>
      <c r="AX257" s="7"/>
      <c r="AY257" s="7"/>
      <c r="AZ257" s="7"/>
      <c r="BA257" s="7"/>
      <c r="BB257" s="7"/>
      <c r="BC257" s="7"/>
      <c r="BD257" s="7"/>
      <c r="BE257" s="7"/>
      <c r="BF257" s="7"/>
      <c r="BG257" s="7"/>
      <c r="BH257" s="7"/>
      <c r="BI257" s="7"/>
    </row>
    <row r="258" spans="2:61" ht="55.35" hidden="1" customHeight="1" x14ac:dyDescent="0.25">
      <c r="B258" s="7" t="s">
        <v>1998</v>
      </c>
      <c r="C258" s="7" t="s">
        <v>1946</v>
      </c>
      <c r="D258" s="16"/>
      <c r="E258" s="16"/>
      <c r="F258" s="50">
        <v>45006</v>
      </c>
      <c r="G258" s="8" t="s">
        <v>138</v>
      </c>
      <c r="H258" s="7" t="s">
        <v>268</v>
      </c>
      <c r="I258" s="7" t="s">
        <v>138</v>
      </c>
      <c r="J258" s="7" t="s">
        <v>1999</v>
      </c>
      <c r="K258" s="7" t="s">
        <v>288</v>
      </c>
      <c r="L258" s="7"/>
      <c r="M258" s="7" t="s">
        <v>1987</v>
      </c>
      <c r="N258" s="7" t="s">
        <v>2000</v>
      </c>
      <c r="O258" s="7" t="s">
        <v>271</v>
      </c>
      <c r="P258" s="85" t="s">
        <v>1946</v>
      </c>
      <c r="Q258" s="7" t="s">
        <v>273</v>
      </c>
      <c r="R258" s="7"/>
      <c r="S258" s="7"/>
      <c r="T258" s="7"/>
      <c r="U258" s="7"/>
      <c r="V258" s="7"/>
      <c r="W258" s="7"/>
      <c r="X258" s="7"/>
      <c r="Y258" s="7" t="s">
        <v>274</v>
      </c>
      <c r="Z258" s="7"/>
      <c r="AA258" s="7" t="s">
        <v>58</v>
      </c>
      <c r="AB258" s="7"/>
      <c r="AC258" s="7" t="s">
        <v>59</v>
      </c>
      <c r="AD258" s="7"/>
      <c r="AE258" s="7" t="s">
        <v>275</v>
      </c>
      <c r="AF258" s="7"/>
      <c r="AG258" s="7"/>
      <c r="AH258" s="7"/>
      <c r="AI258" s="7"/>
      <c r="AJ258" s="8"/>
      <c r="AK258" s="8"/>
      <c r="AL258" s="8"/>
      <c r="AM258" s="8"/>
      <c r="AN258" s="8"/>
      <c r="AO258" s="8"/>
      <c r="AP258" s="8"/>
      <c r="AQ258" s="7"/>
      <c r="AR258" s="7"/>
      <c r="AS258" s="7"/>
      <c r="AT258" s="7"/>
      <c r="AU258" s="7"/>
      <c r="AV258" s="7"/>
      <c r="AW258" s="7"/>
      <c r="AX258" s="7"/>
      <c r="AY258" s="7"/>
      <c r="AZ258" s="7"/>
      <c r="BA258" s="7"/>
      <c r="BB258" s="7"/>
      <c r="BC258" s="7"/>
      <c r="BD258" s="7"/>
      <c r="BE258" s="7"/>
      <c r="BF258" s="7"/>
      <c r="BG258" s="7"/>
      <c r="BH258" s="7"/>
      <c r="BI258" s="7"/>
    </row>
    <row r="259" spans="2:61" ht="55.35" hidden="1" customHeight="1" x14ac:dyDescent="0.25">
      <c r="B259" s="4" t="s">
        <v>2001</v>
      </c>
      <c r="C259" s="4" t="s">
        <v>1946</v>
      </c>
      <c r="D259" s="2"/>
      <c r="E259" s="2"/>
      <c r="F259" s="44">
        <v>45021</v>
      </c>
      <c r="G259" s="3" t="s">
        <v>138</v>
      </c>
      <c r="H259" s="4" t="s">
        <v>268</v>
      </c>
      <c r="I259" s="4"/>
      <c r="J259" s="4"/>
      <c r="K259" s="4"/>
      <c r="L259" s="4"/>
      <c r="M259" s="4" t="s">
        <v>2002</v>
      </c>
      <c r="N259" s="4" t="s">
        <v>2003</v>
      </c>
      <c r="O259" s="4" t="s">
        <v>1145</v>
      </c>
      <c r="P259" s="84" t="s">
        <v>1946</v>
      </c>
      <c r="Q259" s="4" t="s">
        <v>205</v>
      </c>
      <c r="R259" s="4"/>
      <c r="S259" s="4"/>
      <c r="T259" s="4"/>
      <c r="U259" s="4"/>
      <c r="V259" s="4"/>
      <c r="W259" s="4"/>
      <c r="X259" s="4"/>
      <c r="Y259" s="4" t="s">
        <v>1146</v>
      </c>
      <c r="Z259" s="4"/>
      <c r="AA259" s="4" t="s">
        <v>59</v>
      </c>
      <c r="AB259" s="4"/>
      <c r="AC259" s="4" t="s">
        <v>59</v>
      </c>
      <c r="AD259" s="4"/>
      <c r="AE259" s="4" t="s">
        <v>148</v>
      </c>
      <c r="AF259" s="4"/>
      <c r="AG259" s="4"/>
      <c r="AH259" s="4"/>
      <c r="AI259" s="4"/>
      <c r="AJ259" s="3"/>
      <c r="AK259" s="3"/>
      <c r="AL259" s="3"/>
      <c r="AM259" s="3"/>
      <c r="AN259" s="3"/>
      <c r="AO259" s="3"/>
      <c r="AP259" s="3"/>
      <c r="AQ259" s="4"/>
      <c r="AR259" s="4"/>
      <c r="AS259" s="4"/>
      <c r="AT259" s="4"/>
      <c r="AU259" s="4"/>
      <c r="AV259" s="4"/>
      <c r="AW259" s="4"/>
      <c r="AX259" s="4"/>
      <c r="AY259" s="4"/>
      <c r="AZ259" s="4"/>
      <c r="BA259" s="4"/>
      <c r="BB259" s="4"/>
      <c r="BC259" s="4"/>
      <c r="BD259" s="4"/>
      <c r="BE259" s="4"/>
      <c r="BF259" s="4"/>
      <c r="BG259" s="4"/>
      <c r="BH259" s="4"/>
      <c r="BI259" s="4"/>
    </row>
    <row r="260" spans="2:61" ht="75" hidden="1" x14ac:dyDescent="0.25">
      <c r="B260" s="7" t="s">
        <v>2004</v>
      </c>
      <c r="C260" s="7" t="s">
        <v>1946</v>
      </c>
      <c r="D260" s="16"/>
      <c r="E260" s="16"/>
      <c r="F260" s="50">
        <v>45028</v>
      </c>
      <c r="G260" s="8" t="s">
        <v>138</v>
      </c>
      <c r="H260" s="7" t="s">
        <v>268</v>
      </c>
      <c r="I260" s="7" t="s">
        <v>138</v>
      </c>
      <c r="J260" s="7" t="s">
        <v>2005</v>
      </c>
      <c r="K260" s="7"/>
      <c r="L260" s="7"/>
      <c r="M260" s="7" t="s">
        <v>2006</v>
      </c>
      <c r="N260" s="7" t="s">
        <v>2007</v>
      </c>
      <c r="O260" s="7" t="s">
        <v>271</v>
      </c>
      <c r="P260" s="85" t="s">
        <v>1946</v>
      </c>
      <c r="Q260" s="7" t="s">
        <v>273</v>
      </c>
      <c r="R260" s="7"/>
      <c r="S260" s="7"/>
      <c r="T260" s="7"/>
      <c r="U260" s="7"/>
      <c r="V260" s="7"/>
      <c r="W260" s="7"/>
      <c r="X260" s="7"/>
      <c r="Y260" s="7" t="s">
        <v>2008</v>
      </c>
      <c r="Z260" s="7"/>
      <c r="AA260" s="7"/>
      <c r="AB260" s="7"/>
      <c r="AC260" s="7"/>
      <c r="AD260" s="7"/>
      <c r="AE260" s="7"/>
      <c r="AF260" s="7" t="s">
        <v>2009</v>
      </c>
      <c r="AG260" s="7" t="s">
        <v>69</v>
      </c>
      <c r="AH260" s="7" t="s">
        <v>2010</v>
      </c>
      <c r="AI260" s="7"/>
      <c r="AJ260" s="8"/>
      <c r="AK260" s="8"/>
      <c r="AL260" s="8"/>
      <c r="AM260" s="8"/>
      <c r="AN260" s="8"/>
      <c r="AO260" s="8"/>
      <c r="AP260" s="8"/>
      <c r="AQ260" s="7"/>
      <c r="AR260" s="7"/>
      <c r="AS260" s="7"/>
      <c r="AT260" s="7"/>
      <c r="AU260" s="7"/>
      <c r="AV260" s="7"/>
      <c r="AW260" s="7"/>
      <c r="AX260" s="7"/>
      <c r="AY260" s="7"/>
      <c r="AZ260" s="7"/>
      <c r="BA260" s="7"/>
      <c r="BB260" s="7"/>
      <c r="BC260" s="7"/>
      <c r="BD260" s="7"/>
      <c r="BE260" s="7"/>
      <c r="BF260" s="7"/>
      <c r="BG260" s="7"/>
      <c r="BH260" s="7"/>
      <c r="BI260" s="7"/>
    </row>
    <row r="261" spans="2:61" s="39" customFormat="1" ht="55.35" hidden="1" customHeight="1" x14ac:dyDescent="0.25">
      <c r="B261" s="4" t="s">
        <v>2011</v>
      </c>
      <c r="C261" s="4" t="s">
        <v>1946</v>
      </c>
      <c r="D261" s="2"/>
      <c r="E261" s="2"/>
      <c r="F261" s="44">
        <v>45050</v>
      </c>
      <c r="G261" s="3" t="s">
        <v>138</v>
      </c>
      <c r="H261" s="4" t="s">
        <v>268</v>
      </c>
      <c r="I261" s="4"/>
      <c r="J261" s="4"/>
      <c r="K261" s="4"/>
      <c r="L261" s="4"/>
      <c r="M261" s="4" t="s">
        <v>2012</v>
      </c>
      <c r="N261" s="4" t="s">
        <v>2013</v>
      </c>
      <c r="O261" s="4" t="s">
        <v>271</v>
      </c>
      <c r="P261" s="84" t="s">
        <v>1946</v>
      </c>
      <c r="Q261" s="4" t="s">
        <v>273</v>
      </c>
      <c r="R261" s="4"/>
      <c r="S261" s="4"/>
      <c r="T261" s="4"/>
      <c r="U261" s="4"/>
      <c r="V261" s="4"/>
      <c r="W261" s="4"/>
      <c r="X261" s="4"/>
      <c r="Y261" s="4" t="s">
        <v>274</v>
      </c>
      <c r="Z261" s="4"/>
      <c r="AA261" s="4" t="s">
        <v>59</v>
      </c>
      <c r="AB261" s="4"/>
      <c r="AC261" s="4" t="s">
        <v>59</v>
      </c>
      <c r="AD261" s="4"/>
      <c r="AE261" s="4" t="s">
        <v>148</v>
      </c>
      <c r="AF261" s="4"/>
      <c r="AG261" s="4"/>
      <c r="AH261" s="4"/>
      <c r="AI261" s="4"/>
      <c r="AJ261" s="3"/>
      <c r="AK261" s="3"/>
      <c r="AL261" s="3"/>
      <c r="AM261" s="3"/>
      <c r="AN261" s="3"/>
      <c r="AO261" s="3"/>
      <c r="AP261" s="3"/>
      <c r="AQ261" s="4"/>
      <c r="AR261" s="4"/>
      <c r="AS261" s="4"/>
      <c r="AT261" s="4"/>
      <c r="AU261" s="4"/>
      <c r="AV261" s="4"/>
      <c r="AW261" s="4"/>
      <c r="AX261" s="4"/>
      <c r="AY261" s="4"/>
      <c r="AZ261" s="4"/>
      <c r="BA261" s="4"/>
      <c r="BB261" s="4"/>
      <c r="BC261" s="4"/>
      <c r="BD261" s="4"/>
      <c r="BE261" s="4"/>
      <c r="BF261" s="4"/>
      <c r="BG261" s="4"/>
      <c r="BH261" s="4"/>
      <c r="BI261" s="4"/>
    </row>
    <row r="262" spans="2:61" s="39" customFormat="1" ht="55.35" hidden="1" customHeight="1" x14ac:dyDescent="0.25">
      <c r="B262" s="4" t="s">
        <v>2014</v>
      </c>
      <c r="C262" s="4" t="s">
        <v>1946</v>
      </c>
      <c r="D262" s="2"/>
      <c r="E262" s="2"/>
      <c r="F262" s="44">
        <v>45184</v>
      </c>
      <c r="G262" s="3" t="s">
        <v>138</v>
      </c>
      <c r="H262" s="4" t="s">
        <v>363</v>
      </c>
      <c r="I262" s="4"/>
      <c r="J262" s="4"/>
      <c r="K262" s="4"/>
      <c r="L262" s="4"/>
      <c r="M262" s="4" t="s">
        <v>2015</v>
      </c>
      <c r="N262" s="4" t="s">
        <v>2016</v>
      </c>
      <c r="O262" s="4" t="s">
        <v>366</v>
      </c>
      <c r="P262" s="84" t="s">
        <v>1946</v>
      </c>
      <c r="Q262" s="4" t="s">
        <v>205</v>
      </c>
      <c r="R262" s="4"/>
      <c r="S262" s="4"/>
      <c r="T262" s="4"/>
      <c r="U262" s="4"/>
      <c r="V262" s="4"/>
      <c r="W262" s="4"/>
      <c r="X262" s="4"/>
      <c r="Y262" s="4" t="s">
        <v>367</v>
      </c>
      <c r="Z262" s="4"/>
      <c r="AA262" s="4" t="s">
        <v>63</v>
      </c>
      <c r="AB262" s="4"/>
      <c r="AC262" s="4" t="s">
        <v>63</v>
      </c>
      <c r="AD262" s="4"/>
      <c r="AE262" s="4" t="s">
        <v>242</v>
      </c>
      <c r="AF262" s="4"/>
      <c r="AG262" s="4"/>
      <c r="AH262" s="4"/>
      <c r="AI262" s="4"/>
      <c r="AJ262" s="3"/>
      <c r="AK262" s="3"/>
      <c r="AL262" s="3"/>
      <c r="AM262" s="3"/>
      <c r="AN262" s="3"/>
      <c r="AO262" s="3"/>
      <c r="AP262" s="3"/>
      <c r="AQ262" s="4"/>
      <c r="AR262" s="4"/>
      <c r="AS262" s="4"/>
      <c r="AT262" s="4"/>
      <c r="AU262" s="4"/>
      <c r="AV262" s="4"/>
      <c r="AW262" s="4"/>
      <c r="AX262" s="4"/>
      <c r="AY262" s="4"/>
      <c r="AZ262" s="4"/>
      <c r="BA262" s="4"/>
      <c r="BB262" s="4"/>
      <c r="BC262" s="4"/>
      <c r="BD262" s="4"/>
      <c r="BE262" s="4"/>
      <c r="BF262" s="4"/>
      <c r="BG262" s="4"/>
      <c r="BH262" s="4"/>
      <c r="BI262" s="4"/>
    </row>
    <row r="263" spans="2:61" s="39" customFormat="1" ht="55.35" hidden="1" customHeight="1" x14ac:dyDescent="0.25">
      <c r="B263" s="4" t="s">
        <v>2017</v>
      </c>
      <c r="C263" s="4" t="s">
        <v>1946</v>
      </c>
      <c r="D263" s="2"/>
      <c r="E263" s="2"/>
      <c r="F263" s="44">
        <v>45204</v>
      </c>
      <c r="G263" s="3" t="s">
        <v>138</v>
      </c>
      <c r="H263" s="4" t="s">
        <v>375</v>
      </c>
      <c r="I263" s="4"/>
      <c r="J263" s="4"/>
      <c r="K263" s="4"/>
      <c r="L263" s="4"/>
      <c r="M263" s="4" t="s">
        <v>2018</v>
      </c>
      <c r="N263" s="4" t="s">
        <v>2019</v>
      </c>
      <c r="O263" s="4" t="s">
        <v>2020</v>
      </c>
      <c r="P263" s="84" t="s">
        <v>168</v>
      </c>
      <c r="Q263" s="4" t="s">
        <v>188</v>
      </c>
      <c r="R263" s="4"/>
      <c r="S263" s="4"/>
      <c r="T263" s="4"/>
      <c r="U263" s="4"/>
      <c r="V263" s="4"/>
      <c r="W263" s="4"/>
      <c r="X263" s="4"/>
      <c r="Y263" s="4" t="s">
        <v>379</v>
      </c>
      <c r="Z263" s="4"/>
      <c r="AA263" s="4" t="s">
        <v>63</v>
      </c>
      <c r="AB263" s="4"/>
      <c r="AC263" s="4" t="s">
        <v>63</v>
      </c>
      <c r="AD263" s="4"/>
      <c r="AE263" s="4" t="s">
        <v>148</v>
      </c>
      <c r="AF263" s="4"/>
      <c r="AG263" s="4"/>
      <c r="AH263" s="4"/>
      <c r="AI263" s="4"/>
      <c r="AJ263" s="3"/>
      <c r="AK263" s="3"/>
      <c r="AL263" s="3"/>
      <c r="AM263" s="3"/>
      <c r="AN263" s="3" t="s">
        <v>291</v>
      </c>
      <c r="AO263" s="3" t="s">
        <v>2021</v>
      </c>
      <c r="AP263" s="3" t="s">
        <v>2022</v>
      </c>
      <c r="AQ263" s="4"/>
      <c r="AR263" s="4"/>
      <c r="AS263" s="4"/>
      <c r="AT263" s="4"/>
      <c r="AU263" s="4"/>
      <c r="AV263" s="4"/>
      <c r="AW263" s="4"/>
      <c r="AX263" s="4"/>
      <c r="AY263" s="4"/>
      <c r="AZ263" s="4"/>
      <c r="BA263" s="4"/>
      <c r="BB263" s="4"/>
      <c r="BC263" s="4"/>
      <c r="BD263" s="4"/>
      <c r="BE263" s="4"/>
      <c r="BF263" s="4"/>
      <c r="BG263" s="4"/>
      <c r="BH263" s="4"/>
      <c r="BI263" s="4"/>
    </row>
    <row r="264" spans="2:61" s="39" customFormat="1" ht="55.35" hidden="1" customHeight="1" x14ac:dyDescent="0.25">
      <c r="B264" s="4" t="s">
        <v>2023</v>
      </c>
      <c r="C264" s="4" t="s">
        <v>1946</v>
      </c>
      <c r="D264" s="2"/>
      <c r="E264" s="2"/>
      <c r="F264" s="44">
        <v>45210</v>
      </c>
      <c r="G264" s="3" t="s">
        <v>138</v>
      </c>
      <c r="H264" s="4" t="s">
        <v>2024</v>
      </c>
      <c r="I264" s="4"/>
      <c r="J264" s="4"/>
      <c r="K264" s="4"/>
      <c r="L264" s="4"/>
      <c r="M264" s="4" t="s">
        <v>2025</v>
      </c>
      <c r="N264" s="4" t="s">
        <v>2026</v>
      </c>
      <c r="O264" s="4" t="s">
        <v>2027</v>
      </c>
      <c r="P264" s="84" t="s">
        <v>1946</v>
      </c>
      <c r="Q264" s="4" t="s">
        <v>188</v>
      </c>
      <c r="R264" s="4"/>
      <c r="S264" s="4"/>
      <c r="T264" s="4"/>
      <c r="U264" s="4"/>
      <c r="V264" s="4"/>
      <c r="W264" s="4"/>
      <c r="X264" s="4"/>
      <c r="Y264" s="4" t="s">
        <v>2028</v>
      </c>
      <c r="Z264" s="4"/>
      <c r="AA264" s="4" t="s">
        <v>62</v>
      </c>
      <c r="AB264" s="4"/>
      <c r="AC264" s="4" t="s">
        <v>63</v>
      </c>
      <c r="AD264" s="4"/>
      <c r="AE264" s="4" t="s">
        <v>2029</v>
      </c>
      <c r="AF264" s="4"/>
      <c r="AG264" s="4"/>
      <c r="AH264" s="4"/>
      <c r="AI264" s="4"/>
      <c r="AJ264" s="3"/>
      <c r="AK264" s="3"/>
      <c r="AL264" s="3"/>
      <c r="AM264" s="3"/>
      <c r="AN264" s="3"/>
      <c r="AO264" s="3"/>
      <c r="AP264" s="3"/>
      <c r="AQ264" s="4"/>
      <c r="AR264" s="4"/>
      <c r="AS264" s="4"/>
      <c r="AT264" s="4"/>
      <c r="AU264" s="4"/>
      <c r="AV264" s="4"/>
      <c r="AW264" s="4"/>
      <c r="AX264" s="4"/>
      <c r="AY264" s="4"/>
      <c r="AZ264" s="4"/>
      <c r="BA264" s="4"/>
      <c r="BB264" s="4"/>
      <c r="BC264" s="4"/>
      <c r="BD264" s="4"/>
      <c r="BE264" s="4"/>
      <c r="BF264" s="4"/>
      <c r="BG264" s="4"/>
      <c r="BH264" s="4"/>
      <c r="BI264" s="4"/>
    </row>
    <row r="265" spans="2:61" ht="55.35" hidden="1" customHeight="1" x14ac:dyDescent="0.25">
      <c r="B265" s="4" t="s">
        <v>2030</v>
      </c>
      <c r="C265" s="4" t="s">
        <v>1946</v>
      </c>
      <c r="D265" s="2"/>
      <c r="E265" s="2"/>
      <c r="F265" s="44">
        <v>45210</v>
      </c>
      <c r="G265" s="3" t="s">
        <v>138</v>
      </c>
      <c r="H265" s="4" t="s">
        <v>2024</v>
      </c>
      <c r="I265" s="4"/>
      <c r="J265" s="4"/>
      <c r="K265" s="4"/>
      <c r="L265" s="4"/>
      <c r="M265" s="4" t="s">
        <v>2031</v>
      </c>
      <c r="N265" s="4" t="s">
        <v>2032</v>
      </c>
      <c r="O265" s="4" t="s">
        <v>2033</v>
      </c>
      <c r="P265" s="84" t="s">
        <v>1946</v>
      </c>
      <c r="Q265" s="4" t="s">
        <v>188</v>
      </c>
      <c r="R265" s="4"/>
      <c r="S265" s="4"/>
      <c r="T265" s="4"/>
      <c r="U265" s="4"/>
      <c r="V265" s="4"/>
      <c r="W265" s="4"/>
      <c r="X265" s="4"/>
      <c r="Y265" s="4" t="s">
        <v>2028</v>
      </c>
      <c r="Z265" s="4"/>
      <c r="AA265" s="4" t="s">
        <v>609</v>
      </c>
      <c r="AB265" s="4"/>
      <c r="AC265" s="4" t="s">
        <v>64</v>
      </c>
      <c r="AD265" s="4"/>
      <c r="AE265" s="4" t="s">
        <v>2029</v>
      </c>
      <c r="AF265" s="4"/>
      <c r="AG265" s="4"/>
      <c r="AH265" s="4"/>
      <c r="AI265" s="4"/>
      <c r="AJ265" s="3"/>
      <c r="AK265" s="3"/>
      <c r="AL265" s="3"/>
      <c r="AM265" s="3"/>
      <c r="AN265" s="3"/>
      <c r="AO265" s="3"/>
      <c r="AP265" s="3"/>
      <c r="AQ265" s="4"/>
      <c r="AR265" s="4"/>
      <c r="AS265" s="4"/>
      <c r="AT265" s="4"/>
      <c r="AU265" s="4"/>
      <c r="AV265" s="4"/>
      <c r="AW265" s="4"/>
      <c r="AX265" s="4"/>
      <c r="AY265" s="4"/>
      <c r="AZ265" s="4"/>
      <c r="BA265" s="4"/>
      <c r="BB265" s="4"/>
      <c r="BC265" s="4"/>
      <c r="BD265" s="4"/>
      <c r="BE265" s="4"/>
      <c r="BF265" s="4"/>
      <c r="BG265" s="4"/>
      <c r="BH265" s="4"/>
      <c r="BI265" s="4"/>
    </row>
    <row r="266" spans="2:61" ht="55.35" hidden="1" customHeight="1" x14ac:dyDescent="0.25">
      <c r="B266" s="4" t="s">
        <v>2034</v>
      </c>
      <c r="C266" s="4" t="s">
        <v>1946</v>
      </c>
      <c r="D266" s="2"/>
      <c r="E266" s="2"/>
      <c r="F266" s="44">
        <v>45239</v>
      </c>
      <c r="G266" s="3" t="s">
        <v>138</v>
      </c>
      <c r="H266" s="4" t="s">
        <v>2035</v>
      </c>
      <c r="I266" s="4"/>
      <c r="J266" s="4"/>
      <c r="K266" s="4"/>
      <c r="L266" s="4"/>
      <c r="M266" s="4" t="s">
        <v>2036</v>
      </c>
      <c r="N266" s="4" t="s">
        <v>2037</v>
      </c>
      <c r="O266" s="4" t="s">
        <v>2038</v>
      </c>
      <c r="P266" s="84" t="s">
        <v>2039</v>
      </c>
      <c r="Q266" s="4" t="s">
        <v>188</v>
      </c>
      <c r="R266" s="4"/>
      <c r="S266" s="4"/>
      <c r="T266" s="4"/>
      <c r="U266" s="4"/>
      <c r="V266" s="4"/>
      <c r="W266" s="4"/>
      <c r="X266" s="4"/>
      <c r="Y266" s="4" t="s">
        <v>2040</v>
      </c>
      <c r="Z266" s="4"/>
      <c r="AA266" s="4"/>
      <c r="AB266" s="4"/>
      <c r="AC266" s="4"/>
      <c r="AD266" s="4"/>
      <c r="AE266" s="4" t="s">
        <v>190</v>
      </c>
      <c r="AF266" s="4" t="s">
        <v>2041</v>
      </c>
      <c r="AG266" s="4" t="s">
        <v>69</v>
      </c>
      <c r="AH266" s="4" t="s">
        <v>2042</v>
      </c>
      <c r="AI266" s="4"/>
      <c r="AJ266" s="3"/>
      <c r="AK266" s="3"/>
      <c r="AL266" s="3" t="s">
        <v>152</v>
      </c>
      <c r="AM266" s="3"/>
      <c r="AN266" s="3" t="s">
        <v>168</v>
      </c>
      <c r="AO266" s="3" t="s">
        <v>2043</v>
      </c>
      <c r="AP266" s="3" t="s">
        <v>169</v>
      </c>
      <c r="AQ266" s="4"/>
      <c r="AR266" s="4"/>
      <c r="AS266" s="4"/>
      <c r="AT266" s="4"/>
      <c r="AU266" s="4"/>
      <c r="AV266" s="4"/>
      <c r="AW266" s="4"/>
      <c r="AX266" s="4"/>
      <c r="AY266" s="4"/>
      <c r="AZ266" s="4"/>
      <c r="BA266" s="4"/>
      <c r="BB266" s="4"/>
      <c r="BC266" s="4"/>
      <c r="BD266" s="4"/>
      <c r="BE266" s="4"/>
      <c r="BF266" s="4"/>
      <c r="BG266" s="4"/>
      <c r="BH266" s="4"/>
      <c r="BI266" s="4"/>
    </row>
    <row r="267" spans="2:61" ht="55.35" hidden="1" customHeight="1" x14ac:dyDescent="0.25">
      <c r="B267" s="4" t="s">
        <v>2044</v>
      </c>
      <c r="C267" s="4" t="s">
        <v>1946</v>
      </c>
      <c r="D267" s="4"/>
      <c r="E267" s="2"/>
      <c r="F267" s="44">
        <v>45371</v>
      </c>
      <c r="G267" s="3" t="s">
        <v>138</v>
      </c>
      <c r="H267" s="4" t="s">
        <v>2045</v>
      </c>
      <c r="I267" s="4"/>
      <c r="J267" s="4"/>
      <c r="K267" s="4"/>
      <c r="L267" s="4"/>
      <c r="M267" s="4" t="s">
        <v>2046</v>
      </c>
      <c r="N267" s="4" t="s">
        <v>2047</v>
      </c>
      <c r="O267" s="4" t="s">
        <v>378</v>
      </c>
      <c r="P267" s="84" t="s">
        <v>1946</v>
      </c>
      <c r="Q267" s="4" t="s">
        <v>188</v>
      </c>
      <c r="R267" s="4"/>
      <c r="S267" s="4"/>
      <c r="T267" s="4"/>
      <c r="U267" s="4"/>
      <c r="V267" s="4"/>
      <c r="W267" s="4"/>
      <c r="X267" s="4"/>
      <c r="Y267" s="4" t="s">
        <v>419</v>
      </c>
      <c r="Z267" s="4"/>
      <c r="AA267" s="4" t="s">
        <v>392</v>
      </c>
      <c r="AB267" s="4"/>
      <c r="AC267" s="4" t="s">
        <v>419</v>
      </c>
      <c r="AD267" s="4"/>
      <c r="AE267" s="4" t="s">
        <v>1345</v>
      </c>
      <c r="AF267" s="4" t="s">
        <v>2048</v>
      </c>
      <c r="AG267" s="4" t="s">
        <v>69</v>
      </c>
      <c r="AH267" s="4" t="s">
        <v>2049</v>
      </c>
      <c r="AI267" s="4"/>
      <c r="AJ267" s="42"/>
      <c r="AK267" s="42"/>
      <c r="AL267" s="3" t="s">
        <v>166</v>
      </c>
      <c r="AM267" s="3"/>
      <c r="AN267" s="3" t="s">
        <v>1108</v>
      </c>
      <c r="AO267" s="3" t="s">
        <v>2050</v>
      </c>
      <c r="AP267" s="3" t="s">
        <v>2051</v>
      </c>
      <c r="AQ267" s="4"/>
      <c r="AR267" s="4"/>
      <c r="AS267" s="4"/>
      <c r="AT267" s="4"/>
      <c r="AU267" s="4"/>
      <c r="AV267" s="4"/>
      <c r="AW267" s="4"/>
      <c r="AX267" s="4"/>
      <c r="AY267" s="4"/>
      <c r="AZ267" s="4"/>
      <c r="BA267" s="4"/>
      <c r="BB267" s="4"/>
      <c r="BC267" s="4"/>
      <c r="BD267" s="4"/>
      <c r="BE267" s="4"/>
      <c r="BF267" s="4"/>
      <c r="BG267" s="4"/>
      <c r="BH267" s="4"/>
      <c r="BI267" s="4"/>
    </row>
    <row r="268" spans="2:61" s="39" customFormat="1" ht="55.35" hidden="1" customHeight="1" x14ac:dyDescent="0.25">
      <c r="B268" s="8" t="s">
        <v>2052</v>
      </c>
      <c r="C268" s="8" t="s">
        <v>2053</v>
      </c>
      <c r="D268" s="16" t="s">
        <v>2054</v>
      </c>
      <c r="E268" s="16" t="s">
        <v>137</v>
      </c>
      <c r="F268" s="8"/>
      <c r="G268" s="8"/>
      <c r="H268" s="8"/>
      <c r="I268" s="8" t="s">
        <v>138</v>
      </c>
      <c r="J268" s="8" t="s">
        <v>2055</v>
      </c>
      <c r="K268" s="8"/>
      <c r="L268" s="8"/>
      <c r="M268" s="7" t="s">
        <v>2056</v>
      </c>
      <c r="N268" s="8" t="s">
        <v>2057</v>
      </c>
      <c r="O268" s="7" t="s">
        <v>2058</v>
      </c>
      <c r="P268" s="85" t="s">
        <v>616</v>
      </c>
      <c r="Q268" s="4"/>
      <c r="R268" s="4"/>
      <c r="S268" s="8" t="s">
        <v>2059</v>
      </c>
      <c r="T268" s="8" t="s">
        <v>2060</v>
      </c>
      <c r="U268" s="7" t="s">
        <v>2061</v>
      </c>
      <c r="V268" s="7" t="s">
        <v>2062</v>
      </c>
      <c r="W268" s="4"/>
      <c r="X268" s="8"/>
      <c r="Y268" s="7" t="s">
        <v>178</v>
      </c>
      <c r="Z268" s="7"/>
      <c r="AA268" s="8" t="s">
        <v>179</v>
      </c>
      <c r="AB268" s="8"/>
      <c r="AC268" s="8"/>
      <c r="AD268" s="8"/>
      <c r="AE268" s="8" t="s">
        <v>242</v>
      </c>
      <c r="AF268" s="8" t="s">
        <v>2063</v>
      </c>
      <c r="AG268" s="8" t="s">
        <v>67</v>
      </c>
      <c r="AH268" s="8"/>
      <c r="AI268" s="8"/>
      <c r="AJ268" s="3"/>
      <c r="AK268" s="3"/>
      <c r="AL268" s="3"/>
      <c r="AM268" s="3"/>
      <c r="AN268" s="3"/>
      <c r="AO268" s="3"/>
      <c r="AP268" s="3"/>
      <c r="AQ268" s="4"/>
      <c r="AR268" s="4"/>
      <c r="AS268" s="4"/>
      <c r="AT268" s="4"/>
      <c r="AU268" s="4"/>
      <c r="AV268" s="4"/>
      <c r="AW268" s="4"/>
      <c r="AX268" s="4"/>
      <c r="AY268" s="4"/>
      <c r="AZ268" s="4"/>
      <c r="BA268" s="4"/>
      <c r="BB268" s="4"/>
      <c r="BC268" s="4"/>
      <c r="BD268" s="4"/>
      <c r="BE268" s="4"/>
      <c r="BF268" s="4"/>
      <c r="BG268" s="4"/>
      <c r="BH268" s="4"/>
      <c r="BI268" s="4"/>
    </row>
    <row r="269" spans="2:61" ht="55.35" hidden="1" customHeight="1" x14ac:dyDescent="0.25">
      <c r="B269" s="3" t="s">
        <v>2064</v>
      </c>
      <c r="C269" s="3" t="s">
        <v>2065</v>
      </c>
      <c r="D269" s="2"/>
      <c r="E269" s="2"/>
      <c r="F269" s="3"/>
      <c r="G269" s="3"/>
      <c r="H269" s="3"/>
      <c r="I269" s="3"/>
      <c r="J269" s="3"/>
      <c r="K269" s="3" t="s">
        <v>2066</v>
      </c>
      <c r="L269" s="3"/>
      <c r="M269" s="4" t="s">
        <v>2067</v>
      </c>
      <c r="N269" s="3" t="s">
        <v>2068</v>
      </c>
      <c r="O269" s="3" t="s">
        <v>2069</v>
      </c>
      <c r="P269" s="84" t="s">
        <v>949</v>
      </c>
      <c r="Q269" s="4" t="s">
        <v>144</v>
      </c>
      <c r="R269" s="4"/>
      <c r="S269" s="3" t="s">
        <v>2070</v>
      </c>
      <c r="T269" s="3"/>
      <c r="U269" s="4"/>
      <c r="V269" s="4"/>
      <c r="W269" s="4"/>
      <c r="X269" s="3"/>
      <c r="Y269" s="4" t="s">
        <v>178</v>
      </c>
      <c r="Z269" s="79">
        <v>44922</v>
      </c>
      <c r="AA269" s="3" t="s">
        <v>147</v>
      </c>
      <c r="AB269" s="44">
        <v>44641</v>
      </c>
      <c r="AC269" s="3" t="s">
        <v>472</v>
      </c>
      <c r="AD269" s="44">
        <v>44704</v>
      </c>
      <c r="AE269" s="3" t="s">
        <v>207</v>
      </c>
      <c r="AF269" s="3" t="s">
        <v>2066</v>
      </c>
      <c r="AG269" s="3" t="s">
        <v>69</v>
      </c>
      <c r="AH269" s="4" t="s">
        <v>2071</v>
      </c>
      <c r="AI269" s="4" t="s">
        <v>2072</v>
      </c>
      <c r="AJ269" s="3"/>
      <c r="AK269" s="3"/>
      <c r="AL269" s="3" t="s">
        <v>152</v>
      </c>
      <c r="AM269" s="3"/>
      <c r="AN269" s="3" t="s">
        <v>2073</v>
      </c>
      <c r="AO269" s="3" t="s">
        <v>2074</v>
      </c>
      <c r="AP269" s="3" t="s">
        <v>2075</v>
      </c>
      <c r="AQ269" s="4" t="s">
        <v>652</v>
      </c>
      <c r="AR269" s="4"/>
      <c r="AS269" s="4"/>
      <c r="AT269" s="4"/>
      <c r="AU269" s="4"/>
      <c r="AV269" s="4"/>
      <c r="AW269" s="4"/>
      <c r="AX269" s="4"/>
      <c r="AY269" s="4"/>
      <c r="AZ269" s="4"/>
      <c r="BA269" s="4"/>
      <c r="BB269" s="4"/>
      <c r="BC269" s="4"/>
      <c r="BD269" s="4"/>
      <c r="BE269" s="4"/>
      <c r="BF269" s="4"/>
      <c r="BG269" s="4"/>
      <c r="BH269" s="4"/>
      <c r="BI269" s="4"/>
    </row>
    <row r="270" spans="2:61" s="39" customFormat="1" ht="55.35" hidden="1" customHeight="1" x14ac:dyDescent="0.25">
      <c r="B270" s="3" t="s">
        <v>2076</v>
      </c>
      <c r="C270" s="3" t="s">
        <v>2065</v>
      </c>
      <c r="D270" s="2" t="s">
        <v>2077</v>
      </c>
      <c r="E270" s="2"/>
      <c r="F270" s="3"/>
      <c r="G270" s="3"/>
      <c r="H270" s="3"/>
      <c r="I270" s="3"/>
      <c r="J270" s="3"/>
      <c r="K270" s="3" t="s">
        <v>2078</v>
      </c>
      <c r="L270" s="3"/>
      <c r="M270" s="4" t="s">
        <v>2079</v>
      </c>
      <c r="N270" s="3" t="s">
        <v>2080</v>
      </c>
      <c r="O270" s="4" t="s">
        <v>2058</v>
      </c>
      <c r="P270" s="84" t="s">
        <v>1037</v>
      </c>
      <c r="Q270" s="4"/>
      <c r="R270" s="4"/>
      <c r="S270" s="3" t="s">
        <v>2081</v>
      </c>
      <c r="T270" s="3" t="s">
        <v>2082</v>
      </c>
      <c r="U270" s="4" t="s">
        <v>2083</v>
      </c>
      <c r="V270" s="4" t="s">
        <v>2061</v>
      </c>
      <c r="W270" s="4"/>
      <c r="X270" s="3"/>
      <c r="Y270" s="4" t="s">
        <v>178</v>
      </c>
      <c r="Z270" s="79">
        <v>44922</v>
      </c>
      <c r="AA270" s="3" t="s">
        <v>147</v>
      </c>
      <c r="AB270" s="44">
        <v>44641</v>
      </c>
      <c r="AC270" s="3" t="s">
        <v>472</v>
      </c>
      <c r="AD270" s="44">
        <v>44704</v>
      </c>
      <c r="AE270" s="3" t="s">
        <v>207</v>
      </c>
      <c r="AF270" s="3" t="s">
        <v>2078</v>
      </c>
      <c r="AG270" s="3" t="s">
        <v>69</v>
      </c>
      <c r="AH270" s="4" t="s">
        <v>2084</v>
      </c>
      <c r="AI270" s="4" t="s">
        <v>2085</v>
      </c>
      <c r="AJ270" s="3"/>
      <c r="AK270" s="3"/>
      <c r="AL270" s="3" t="s">
        <v>152</v>
      </c>
      <c r="AM270" s="3"/>
      <c r="AN270" s="3" t="s">
        <v>1037</v>
      </c>
      <c r="AO270" s="3" t="s">
        <v>2086</v>
      </c>
      <c r="AP270" s="3" t="s">
        <v>2087</v>
      </c>
      <c r="AQ270" s="4" t="s">
        <v>652</v>
      </c>
      <c r="AR270" s="4"/>
      <c r="AS270" s="4"/>
      <c r="AT270" s="4"/>
      <c r="AU270" s="4"/>
      <c r="AV270" s="4"/>
      <c r="AW270" s="4"/>
      <c r="AX270" s="4"/>
      <c r="AY270" s="4"/>
      <c r="AZ270" s="4"/>
      <c r="BA270" s="4"/>
      <c r="BB270" s="4"/>
      <c r="BC270" s="4"/>
      <c r="BD270" s="4"/>
      <c r="BE270" s="4"/>
      <c r="BF270" s="4"/>
      <c r="BG270" s="4"/>
      <c r="BH270" s="4"/>
      <c r="BI270" s="4"/>
    </row>
    <row r="271" spans="2:61" s="39" customFormat="1" ht="55.35" hidden="1" customHeight="1" x14ac:dyDescent="0.25">
      <c r="B271" s="3" t="s">
        <v>2088</v>
      </c>
      <c r="C271" s="3" t="s">
        <v>2053</v>
      </c>
      <c r="D271" s="2" t="s">
        <v>2089</v>
      </c>
      <c r="E271" s="2"/>
      <c r="F271" s="3"/>
      <c r="G271" s="3"/>
      <c r="H271" s="3"/>
      <c r="I271" s="3"/>
      <c r="J271" s="3"/>
      <c r="K271" s="3" t="s">
        <v>2090</v>
      </c>
      <c r="L271" s="3"/>
      <c r="M271" s="4" t="s">
        <v>2091</v>
      </c>
      <c r="N271" s="3" t="s">
        <v>2092</v>
      </c>
      <c r="O271" s="4" t="s">
        <v>1912</v>
      </c>
      <c r="P271" s="86" t="s">
        <v>799</v>
      </c>
      <c r="Q271" s="4" t="s">
        <v>188</v>
      </c>
      <c r="R271" s="4"/>
      <c r="S271" s="3"/>
      <c r="T271" s="3" t="s">
        <v>2093</v>
      </c>
      <c r="U271" s="4" t="s">
        <v>2061</v>
      </c>
      <c r="V271" s="4" t="s">
        <v>2094</v>
      </c>
      <c r="W271" s="4"/>
      <c r="X271" s="3"/>
      <c r="Y271" s="4" t="s">
        <v>2095</v>
      </c>
      <c r="Z271" s="79">
        <v>45279</v>
      </c>
      <c r="AA271" s="3" t="s">
        <v>57</v>
      </c>
      <c r="AB271" s="44">
        <v>45012</v>
      </c>
      <c r="AC271" s="3" t="s">
        <v>64</v>
      </c>
      <c r="AD271" s="44">
        <v>45264</v>
      </c>
      <c r="AE271" s="3" t="s">
        <v>1345</v>
      </c>
      <c r="AF271" s="3" t="s">
        <v>2096</v>
      </c>
      <c r="AG271" s="3" t="s">
        <v>69</v>
      </c>
      <c r="AH271" s="3" t="s">
        <v>2097</v>
      </c>
      <c r="AI271" s="3"/>
      <c r="AJ271" s="3"/>
      <c r="AK271" s="3"/>
      <c r="AL271" s="3" t="s">
        <v>166</v>
      </c>
      <c r="AM271" s="3"/>
      <c r="AN271" s="3" t="s">
        <v>294</v>
      </c>
      <c r="AO271" s="3" t="s">
        <v>2098</v>
      </c>
      <c r="AP271" s="3" t="s">
        <v>2099</v>
      </c>
      <c r="AQ271" s="4" t="s">
        <v>138</v>
      </c>
      <c r="AR271" s="4" t="s">
        <v>2100</v>
      </c>
      <c r="AS271" s="4"/>
      <c r="AT271" s="4"/>
      <c r="AU271" s="4"/>
      <c r="AV271" s="4"/>
      <c r="AW271" s="4"/>
      <c r="AX271" s="4"/>
      <c r="AY271" s="4"/>
      <c r="AZ271" s="4"/>
      <c r="BA271" s="4"/>
      <c r="BB271" s="4"/>
      <c r="BC271" s="4"/>
      <c r="BD271" s="4"/>
      <c r="BE271" s="4"/>
      <c r="BF271" s="4"/>
      <c r="BG271" s="4"/>
      <c r="BH271" s="4" t="s">
        <v>138</v>
      </c>
      <c r="BI271" s="4" t="s">
        <v>2101</v>
      </c>
    </row>
    <row r="272" spans="2:61" s="39" customFormat="1" ht="55.35" hidden="1" customHeight="1" x14ac:dyDescent="0.25">
      <c r="B272" s="3" t="s">
        <v>2102</v>
      </c>
      <c r="C272" s="3" t="s">
        <v>2065</v>
      </c>
      <c r="D272" s="2" t="s">
        <v>2103</v>
      </c>
      <c r="E272" s="2"/>
      <c r="F272" s="3"/>
      <c r="G272" s="3"/>
      <c r="H272" s="3"/>
      <c r="I272" s="3"/>
      <c r="J272" s="3"/>
      <c r="K272" s="3" t="s">
        <v>2104</v>
      </c>
      <c r="L272" s="3"/>
      <c r="M272" s="4" t="s">
        <v>2105</v>
      </c>
      <c r="N272" s="3" t="s">
        <v>2106</v>
      </c>
      <c r="O272" s="4" t="s">
        <v>1912</v>
      </c>
      <c r="P272" s="100" t="s">
        <v>294</v>
      </c>
      <c r="Q272" s="4" t="s">
        <v>188</v>
      </c>
      <c r="R272" s="4"/>
      <c r="S272" s="3" t="s">
        <v>161</v>
      </c>
      <c r="T272" s="3" t="s">
        <v>2093</v>
      </c>
      <c r="U272" s="4" t="s">
        <v>2107</v>
      </c>
      <c r="V272" s="4" t="s">
        <v>2061</v>
      </c>
      <c r="W272" s="4"/>
      <c r="X272" s="3"/>
      <c r="Y272" s="4" t="s">
        <v>2095</v>
      </c>
      <c r="Z272" s="79">
        <v>45279</v>
      </c>
      <c r="AA272" s="4" t="s">
        <v>57</v>
      </c>
      <c r="AB272" s="44">
        <v>45012</v>
      </c>
      <c r="AC272" s="4" t="s">
        <v>64</v>
      </c>
      <c r="AD272" s="44">
        <v>45264</v>
      </c>
      <c r="AE272" s="3" t="s">
        <v>1345</v>
      </c>
      <c r="AF272" s="3" t="s">
        <v>2108</v>
      </c>
      <c r="AG272" s="3" t="s">
        <v>69</v>
      </c>
      <c r="AH272" s="3" t="s">
        <v>2109</v>
      </c>
      <c r="AI272" s="3"/>
      <c r="AJ272" s="3"/>
      <c r="AK272" s="3"/>
      <c r="AL272" s="3" t="s">
        <v>166</v>
      </c>
      <c r="AM272" s="3"/>
      <c r="AN272" s="3" t="s">
        <v>1108</v>
      </c>
      <c r="AO272" s="3" t="s">
        <v>2110</v>
      </c>
      <c r="AP272" s="3" t="s">
        <v>2111</v>
      </c>
      <c r="AQ272" s="4" t="s">
        <v>138</v>
      </c>
      <c r="AR272" s="4" t="s">
        <v>2112</v>
      </c>
      <c r="AS272" s="4"/>
      <c r="AT272" s="4"/>
      <c r="AU272" s="4"/>
      <c r="AV272" s="4"/>
      <c r="AW272" s="4"/>
      <c r="AX272" s="4"/>
      <c r="AY272" s="4"/>
      <c r="AZ272" s="4"/>
      <c r="BA272" s="4"/>
      <c r="BB272" s="4"/>
      <c r="BC272" s="4"/>
      <c r="BD272" s="4"/>
      <c r="BE272" s="4"/>
      <c r="BF272" s="4"/>
      <c r="BG272" s="4"/>
      <c r="BH272" s="4" t="s">
        <v>138</v>
      </c>
      <c r="BI272" s="4" t="s">
        <v>413</v>
      </c>
    </row>
    <row r="273" spans="2:61" s="39" customFormat="1" ht="55.35" hidden="1" customHeight="1" x14ac:dyDescent="0.25">
      <c r="B273" s="3" t="s">
        <v>2113</v>
      </c>
      <c r="C273" s="3" t="s">
        <v>2065</v>
      </c>
      <c r="D273" s="2" t="s">
        <v>2114</v>
      </c>
      <c r="E273" s="2"/>
      <c r="F273" s="3"/>
      <c r="G273" s="3"/>
      <c r="H273" s="3"/>
      <c r="I273" s="3"/>
      <c r="J273" s="3"/>
      <c r="K273" s="3"/>
      <c r="L273" s="3"/>
      <c r="M273" s="4" t="s">
        <v>2115</v>
      </c>
      <c r="N273" s="3" t="s">
        <v>2116</v>
      </c>
      <c r="O273" s="124" t="s">
        <v>1656</v>
      </c>
      <c r="P273" s="86" t="s">
        <v>812</v>
      </c>
      <c r="Q273" s="4"/>
      <c r="R273" s="4"/>
      <c r="S273" s="3" t="s">
        <v>161</v>
      </c>
      <c r="T273" s="3" t="s">
        <v>2117</v>
      </c>
      <c r="U273" s="4" t="s">
        <v>2118</v>
      </c>
      <c r="V273" s="4" t="s">
        <v>2061</v>
      </c>
      <c r="W273" s="4"/>
      <c r="X273" s="3"/>
      <c r="Y273" s="4" t="s">
        <v>1376</v>
      </c>
      <c r="Z273" s="79">
        <v>44949</v>
      </c>
      <c r="AA273" s="3" t="s">
        <v>63</v>
      </c>
      <c r="AB273" s="44">
        <v>45012</v>
      </c>
      <c r="AC273" s="3" t="s">
        <v>995</v>
      </c>
      <c r="AD273" s="44">
        <v>45110</v>
      </c>
      <c r="AE273" s="3" t="s">
        <v>148</v>
      </c>
      <c r="AF273" s="3" t="s">
        <v>2119</v>
      </c>
      <c r="AG273" s="3" t="s">
        <v>69</v>
      </c>
      <c r="AH273" s="3" t="s">
        <v>2120</v>
      </c>
      <c r="AI273" s="3"/>
      <c r="AJ273" s="3"/>
      <c r="AK273" s="3"/>
      <c r="AL273" s="3" t="s">
        <v>166</v>
      </c>
      <c r="AM273" s="3"/>
      <c r="AN273" s="3" t="s">
        <v>168</v>
      </c>
      <c r="AO273" s="3" t="s">
        <v>2121</v>
      </c>
      <c r="AP273" s="3" t="s">
        <v>2122</v>
      </c>
      <c r="AQ273" s="4" t="s">
        <v>652</v>
      </c>
      <c r="AR273" s="4"/>
      <c r="AS273" s="4"/>
      <c r="AT273" s="4"/>
      <c r="AU273" s="4"/>
      <c r="AV273" s="4"/>
      <c r="AW273" s="4"/>
      <c r="AX273" s="4"/>
      <c r="AY273" s="4"/>
      <c r="AZ273" s="4"/>
      <c r="BA273" s="4"/>
      <c r="BB273" s="4"/>
      <c r="BC273" s="4"/>
      <c r="BD273" s="4"/>
      <c r="BE273" s="4"/>
      <c r="BF273" s="4"/>
      <c r="BG273" s="4"/>
      <c r="BH273" s="4" t="s">
        <v>138</v>
      </c>
      <c r="BI273" s="4" t="s">
        <v>413</v>
      </c>
    </row>
    <row r="274" spans="2:61" ht="55.35" hidden="1" customHeight="1" x14ac:dyDescent="0.25">
      <c r="B274" s="8" t="s">
        <v>2123</v>
      </c>
      <c r="C274" s="8" t="s">
        <v>2124</v>
      </c>
      <c r="D274" s="16"/>
      <c r="E274" s="16"/>
      <c r="F274" s="50">
        <v>45163</v>
      </c>
      <c r="G274" s="50"/>
      <c r="H274" s="8"/>
      <c r="I274" s="8" t="s">
        <v>138</v>
      </c>
      <c r="J274" s="8" t="s">
        <v>2125</v>
      </c>
      <c r="K274" s="8" t="s">
        <v>2126</v>
      </c>
      <c r="L274" s="8" t="s">
        <v>2127</v>
      </c>
      <c r="M274" s="7" t="s">
        <v>2128</v>
      </c>
      <c r="N274" s="8" t="s">
        <v>2129</v>
      </c>
      <c r="O274" s="8" t="s">
        <v>2020</v>
      </c>
      <c r="P274" s="85" t="s">
        <v>616</v>
      </c>
      <c r="Q274" s="7"/>
      <c r="R274" s="7"/>
      <c r="S274" s="8" t="s">
        <v>2130</v>
      </c>
      <c r="T274" s="8"/>
      <c r="U274" s="7"/>
      <c r="V274" s="7"/>
      <c r="W274" s="7"/>
      <c r="X274" s="8"/>
      <c r="Y274" s="7" t="s">
        <v>379</v>
      </c>
      <c r="Z274" s="93">
        <v>45173</v>
      </c>
      <c r="AA274" s="8" t="s">
        <v>63</v>
      </c>
      <c r="AB274" s="50">
        <v>45236</v>
      </c>
      <c r="AC274" s="8" t="s">
        <v>64</v>
      </c>
      <c r="AD274" s="50">
        <v>45264</v>
      </c>
      <c r="AE274" s="8" t="s">
        <v>148</v>
      </c>
      <c r="AF274" s="8"/>
      <c r="AG274" s="8"/>
      <c r="AH274" s="8"/>
      <c r="AI274" s="8"/>
      <c r="AJ274" s="8"/>
      <c r="AK274" s="8"/>
      <c r="AL274" s="8"/>
      <c r="AM274" s="8"/>
      <c r="AN274" s="8"/>
      <c r="AO274" s="8"/>
      <c r="AP274" s="8" t="s">
        <v>2131</v>
      </c>
      <c r="AQ274" s="7"/>
      <c r="AR274" s="7"/>
      <c r="AS274" s="7"/>
      <c r="AT274" s="7"/>
      <c r="AU274" s="7"/>
      <c r="AV274" s="7"/>
      <c r="AW274" s="7"/>
      <c r="AX274" s="7"/>
      <c r="AY274" s="7"/>
      <c r="AZ274" s="7"/>
      <c r="BA274" s="7"/>
      <c r="BB274" s="7"/>
      <c r="BC274" s="7"/>
      <c r="BD274" s="7"/>
      <c r="BE274" s="7"/>
      <c r="BF274" s="7"/>
      <c r="BG274" s="7"/>
      <c r="BH274" s="4"/>
      <c r="BI274" s="4"/>
    </row>
    <row r="275" spans="2:61" ht="55.35" hidden="1" customHeight="1" x14ac:dyDescent="0.25">
      <c r="B275" s="3" t="s">
        <v>2132</v>
      </c>
      <c r="C275" s="3" t="s">
        <v>2053</v>
      </c>
      <c r="D275" s="2" t="s">
        <v>2133</v>
      </c>
      <c r="E275" s="2"/>
      <c r="F275" s="3"/>
      <c r="G275" s="3"/>
      <c r="H275" s="3"/>
      <c r="I275" s="3"/>
      <c r="J275" s="3"/>
      <c r="K275" s="3"/>
      <c r="L275" s="3"/>
      <c r="M275" s="4" t="s">
        <v>2134</v>
      </c>
      <c r="N275" s="3" t="s">
        <v>2135</v>
      </c>
      <c r="O275" s="4" t="s">
        <v>2136</v>
      </c>
      <c r="P275" s="84" t="str">
        <f>AN275</f>
        <v>Ver17</v>
      </c>
      <c r="Q275" s="4" t="s">
        <v>205</v>
      </c>
      <c r="R275" s="4"/>
      <c r="S275" s="3" t="s">
        <v>177</v>
      </c>
      <c r="T275" s="3" t="s">
        <v>2137</v>
      </c>
      <c r="U275" s="4" t="s">
        <v>2061</v>
      </c>
      <c r="V275" s="4" t="s">
        <v>2138</v>
      </c>
      <c r="W275" s="4"/>
      <c r="X275" s="3"/>
      <c r="Y275" s="4" t="s">
        <v>604</v>
      </c>
      <c r="Z275" s="79">
        <v>44949</v>
      </c>
      <c r="AA275" s="3" t="s">
        <v>58</v>
      </c>
      <c r="AB275" s="44">
        <v>45040</v>
      </c>
      <c r="AC275" s="3" t="s">
        <v>62</v>
      </c>
      <c r="AD275" s="44">
        <v>45201</v>
      </c>
      <c r="AE275" s="3" t="s">
        <v>190</v>
      </c>
      <c r="AF275" s="3" t="s">
        <v>2139</v>
      </c>
      <c r="AG275" s="3" t="s">
        <v>69</v>
      </c>
      <c r="AH275" s="3" t="s">
        <v>2140</v>
      </c>
      <c r="AI275" s="3"/>
      <c r="AJ275" s="3"/>
      <c r="AK275" s="3"/>
      <c r="AL275" s="3" t="s">
        <v>152</v>
      </c>
      <c r="AM275" s="3"/>
      <c r="AN275" s="3" t="s">
        <v>913</v>
      </c>
      <c r="AO275" s="3" t="s">
        <v>2141</v>
      </c>
      <c r="AP275" s="3" t="s">
        <v>2142</v>
      </c>
      <c r="AQ275" s="4" t="s">
        <v>138</v>
      </c>
      <c r="AR275" s="4" t="s">
        <v>2100</v>
      </c>
      <c r="AS275" s="4"/>
      <c r="AT275" s="4"/>
      <c r="AU275" s="4"/>
      <c r="AV275" s="4"/>
      <c r="AW275" s="4"/>
      <c r="AX275" s="4"/>
      <c r="AY275" s="4"/>
      <c r="AZ275" s="4"/>
      <c r="BA275" s="4"/>
      <c r="BB275" s="4"/>
      <c r="BC275" s="4"/>
      <c r="BD275" s="4"/>
      <c r="BE275" s="4"/>
      <c r="BF275" s="4"/>
      <c r="BG275" s="4"/>
      <c r="BH275" s="4"/>
      <c r="BI275" s="4"/>
    </row>
    <row r="276" spans="2:61" ht="55.35" hidden="1" customHeight="1" x14ac:dyDescent="0.25">
      <c r="B276" s="8" t="s">
        <v>2143</v>
      </c>
      <c r="C276" s="8" t="s">
        <v>2053</v>
      </c>
      <c r="D276" s="16"/>
      <c r="E276" s="16"/>
      <c r="F276" s="50">
        <v>44840</v>
      </c>
      <c r="G276" s="8"/>
      <c r="H276" s="8"/>
      <c r="I276" s="8" t="s">
        <v>138</v>
      </c>
      <c r="J276" s="8" t="s">
        <v>2144</v>
      </c>
      <c r="K276" s="8"/>
      <c r="L276" s="8"/>
      <c r="M276" s="7" t="s">
        <v>2145</v>
      </c>
      <c r="N276" s="8" t="s">
        <v>2146</v>
      </c>
      <c r="O276" s="8" t="s">
        <v>2147</v>
      </c>
      <c r="P276" s="103" t="s">
        <v>382</v>
      </c>
      <c r="Q276" s="7" t="s">
        <v>176</v>
      </c>
      <c r="R276" s="7"/>
      <c r="S276" s="8" t="s">
        <v>2148</v>
      </c>
      <c r="T276" s="8" t="s">
        <v>2149</v>
      </c>
      <c r="U276" s="7"/>
      <c r="V276" s="7"/>
      <c r="W276" s="7"/>
      <c r="X276" s="8"/>
      <c r="Y276" s="7" t="s">
        <v>2150</v>
      </c>
      <c r="Z276" s="93">
        <v>44886</v>
      </c>
      <c r="AA276" s="8" t="s">
        <v>63</v>
      </c>
      <c r="AB276" s="50">
        <v>45236</v>
      </c>
      <c r="AC276" s="8" t="s">
        <v>64</v>
      </c>
      <c r="AD276" s="50">
        <v>45264</v>
      </c>
      <c r="AE276" s="8" t="s">
        <v>1345</v>
      </c>
      <c r="AF276" s="8"/>
      <c r="AG276" s="8"/>
      <c r="AH276" s="8"/>
      <c r="AI276" s="8"/>
      <c r="AJ276" s="8"/>
      <c r="AK276" s="8"/>
      <c r="AL276" s="8"/>
      <c r="AM276" s="8"/>
      <c r="AN276" s="8"/>
      <c r="AO276" s="8"/>
      <c r="AP276" s="8" t="s">
        <v>2151</v>
      </c>
      <c r="AQ276" s="7"/>
      <c r="AR276" s="7"/>
      <c r="AS276" s="7"/>
      <c r="AT276" s="7"/>
      <c r="AU276" s="7"/>
      <c r="AV276" s="7"/>
      <c r="AW276" s="7"/>
      <c r="AX276" s="7"/>
      <c r="AY276" s="7"/>
      <c r="AZ276" s="7"/>
      <c r="BA276" s="7"/>
      <c r="BB276" s="7"/>
      <c r="BC276" s="7"/>
      <c r="BD276" s="7"/>
      <c r="BE276" s="7"/>
      <c r="BF276" s="7"/>
      <c r="BG276" s="7"/>
      <c r="BH276" s="4"/>
      <c r="BI276" s="4"/>
    </row>
    <row r="277" spans="2:61" ht="55.35" hidden="1" customHeight="1" x14ac:dyDescent="0.25">
      <c r="B277" s="3" t="s">
        <v>2152</v>
      </c>
      <c r="C277" s="3" t="s">
        <v>2053</v>
      </c>
      <c r="D277" s="2" t="s">
        <v>2153</v>
      </c>
      <c r="E277" s="2"/>
      <c r="F277" s="3"/>
      <c r="G277" s="3"/>
      <c r="H277" s="3"/>
      <c r="I277" s="3"/>
      <c r="J277" s="3"/>
      <c r="K277" s="3"/>
      <c r="L277" s="3"/>
      <c r="M277" s="18" t="s">
        <v>2154</v>
      </c>
      <c r="N277" s="3" t="s">
        <v>2155</v>
      </c>
      <c r="O277" s="4" t="s">
        <v>2147</v>
      </c>
      <c r="P277" s="84" t="str">
        <f>AN277</f>
        <v>Ver11</v>
      </c>
      <c r="Q277" s="4" t="s">
        <v>176</v>
      </c>
      <c r="R277" s="4"/>
      <c r="S277" s="3" t="s">
        <v>2156</v>
      </c>
      <c r="T277" s="3" t="s">
        <v>2060</v>
      </c>
      <c r="U277" s="4" t="s">
        <v>2061</v>
      </c>
      <c r="V277" s="4" t="s">
        <v>2157</v>
      </c>
      <c r="W277" s="4"/>
      <c r="X277" s="3"/>
      <c r="Y277" s="4" t="s">
        <v>2158</v>
      </c>
      <c r="Z277" s="79">
        <v>44795</v>
      </c>
      <c r="AA277" s="3" t="s">
        <v>51</v>
      </c>
      <c r="AB277" s="44">
        <v>44830</v>
      </c>
      <c r="AC277" s="3" t="s">
        <v>52</v>
      </c>
      <c r="AD277" s="44">
        <v>44858</v>
      </c>
      <c r="AE277" s="3" t="s">
        <v>368</v>
      </c>
      <c r="AF277" s="3"/>
      <c r="AG277" s="3"/>
      <c r="AH277" s="3" t="s">
        <v>2159</v>
      </c>
      <c r="AI277" s="3"/>
      <c r="AJ277" s="3"/>
      <c r="AK277" s="3"/>
      <c r="AL277" s="3" t="s">
        <v>152</v>
      </c>
      <c r="AM277" s="3"/>
      <c r="AN277" s="3" t="s">
        <v>1630</v>
      </c>
      <c r="AO277" s="3" t="s">
        <v>2160</v>
      </c>
      <c r="AP277" s="3" t="s">
        <v>2161</v>
      </c>
      <c r="AQ277" s="4" t="s">
        <v>138</v>
      </c>
      <c r="AR277" s="4" t="s">
        <v>2100</v>
      </c>
      <c r="AS277" s="4"/>
      <c r="AT277" s="4"/>
      <c r="AU277" s="4"/>
      <c r="AV277" s="4"/>
      <c r="AW277" s="4"/>
      <c r="AX277" s="4"/>
      <c r="AY277" s="4"/>
      <c r="AZ277" s="4"/>
      <c r="BA277" s="4"/>
      <c r="BB277" s="4"/>
      <c r="BC277" s="4"/>
      <c r="BD277" s="4"/>
      <c r="BE277" s="4"/>
      <c r="BF277" s="4"/>
      <c r="BG277" s="4"/>
      <c r="BH277" s="4"/>
      <c r="BI277" s="4"/>
    </row>
    <row r="278" spans="2:61" ht="55.35" hidden="1" customHeight="1" x14ac:dyDescent="0.25">
      <c r="B278" s="8" t="s">
        <v>2162</v>
      </c>
      <c r="C278" s="8" t="s">
        <v>2053</v>
      </c>
      <c r="D278" s="16" t="s">
        <v>2153</v>
      </c>
      <c r="E278" s="16"/>
      <c r="F278" s="50">
        <v>45328</v>
      </c>
      <c r="G278" s="8"/>
      <c r="H278" s="8"/>
      <c r="I278" s="50" t="s">
        <v>138</v>
      </c>
      <c r="J278" s="8" t="s">
        <v>2163</v>
      </c>
      <c r="K278" s="8"/>
      <c r="L278" s="8"/>
      <c r="M278" s="97" t="s">
        <v>2164</v>
      </c>
      <c r="N278" s="8" t="s">
        <v>2155</v>
      </c>
      <c r="O278" s="7" t="s">
        <v>2147</v>
      </c>
      <c r="P278" s="85" t="str">
        <f>AN278</f>
        <v>Ver11</v>
      </c>
      <c r="Q278" s="7" t="s">
        <v>176</v>
      </c>
      <c r="R278" s="7"/>
      <c r="S278" s="8" t="s">
        <v>2156</v>
      </c>
      <c r="T278" s="8" t="s">
        <v>2060</v>
      </c>
      <c r="U278" s="7" t="s">
        <v>2061</v>
      </c>
      <c r="V278" s="7" t="s">
        <v>2157</v>
      </c>
      <c r="W278" s="7"/>
      <c r="X278" s="8"/>
      <c r="Y278" s="7" t="s">
        <v>2158</v>
      </c>
      <c r="Z278" s="93">
        <v>44795</v>
      </c>
      <c r="AA278" s="8" t="s">
        <v>51</v>
      </c>
      <c r="AB278" s="50">
        <v>44830</v>
      </c>
      <c r="AC278" s="8" t="s">
        <v>52</v>
      </c>
      <c r="AD278" s="50">
        <v>44858</v>
      </c>
      <c r="AE278" s="8" t="s">
        <v>368</v>
      </c>
      <c r="AF278" s="8"/>
      <c r="AG278" s="8"/>
      <c r="AH278" s="8" t="s">
        <v>2159</v>
      </c>
      <c r="AI278" s="8"/>
      <c r="AJ278" s="8"/>
      <c r="AK278" s="8"/>
      <c r="AL278" s="8" t="s">
        <v>152</v>
      </c>
      <c r="AM278" s="8"/>
      <c r="AN278" s="8" t="s">
        <v>1630</v>
      </c>
      <c r="AO278" s="8" t="s">
        <v>2160</v>
      </c>
      <c r="AP278" s="8" t="s">
        <v>2161</v>
      </c>
      <c r="AQ278" s="7"/>
      <c r="AR278" s="7"/>
      <c r="AS278" s="7"/>
      <c r="AT278" s="7"/>
      <c r="AU278" s="7"/>
      <c r="AV278" s="7"/>
      <c r="AW278" s="7"/>
      <c r="AX278" s="7"/>
      <c r="AY278" s="7"/>
      <c r="AZ278" s="7"/>
      <c r="BA278" s="7"/>
      <c r="BB278" s="7"/>
      <c r="BC278" s="7"/>
      <c r="BD278" s="7"/>
      <c r="BE278" s="7"/>
      <c r="BF278" s="7"/>
      <c r="BG278" s="7"/>
      <c r="BH278" s="4"/>
      <c r="BI278" s="4"/>
    </row>
    <row r="279" spans="2:61" ht="55.35" hidden="1" customHeight="1" x14ac:dyDescent="0.25">
      <c r="B279" s="8" t="s">
        <v>2165</v>
      </c>
      <c r="C279" s="8" t="s">
        <v>2053</v>
      </c>
      <c r="D279" s="16" t="s">
        <v>2153</v>
      </c>
      <c r="E279" s="16"/>
      <c r="F279" s="50">
        <v>45328</v>
      </c>
      <c r="G279" s="8"/>
      <c r="H279" s="8"/>
      <c r="I279" s="50" t="s">
        <v>138</v>
      </c>
      <c r="J279" s="8" t="s">
        <v>2163</v>
      </c>
      <c r="K279" s="8"/>
      <c r="L279" s="8"/>
      <c r="M279" s="97" t="s">
        <v>2166</v>
      </c>
      <c r="N279" s="8" t="s">
        <v>2155</v>
      </c>
      <c r="O279" s="7" t="s">
        <v>2147</v>
      </c>
      <c r="P279" s="85" t="str">
        <f>AN279</f>
        <v>Ver11</v>
      </c>
      <c r="Q279" s="7" t="s">
        <v>176</v>
      </c>
      <c r="R279" s="7"/>
      <c r="S279" s="8" t="s">
        <v>2156</v>
      </c>
      <c r="T279" s="8" t="s">
        <v>2060</v>
      </c>
      <c r="U279" s="7" t="s">
        <v>2061</v>
      </c>
      <c r="V279" s="7" t="s">
        <v>2157</v>
      </c>
      <c r="W279" s="7"/>
      <c r="X279" s="8"/>
      <c r="Y279" s="7" t="s">
        <v>2158</v>
      </c>
      <c r="Z279" s="93">
        <v>44795</v>
      </c>
      <c r="AA279" s="8" t="s">
        <v>51</v>
      </c>
      <c r="AB279" s="50">
        <v>44830</v>
      </c>
      <c r="AC279" s="8" t="s">
        <v>52</v>
      </c>
      <c r="AD279" s="50">
        <v>44858</v>
      </c>
      <c r="AE279" s="8" t="s">
        <v>368</v>
      </c>
      <c r="AF279" s="8"/>
      <c r="AG279" s="8"/>
      <c r="AH279" s="8" t="s">
        <v>2159</v>
      </c>
      <c r="AI279" s="8"/>
      <c r="AJ279" s="8"/>
      <c r="AK279" s="8"/>
      <c r="AL279" s="8" t="s">
        <v>152</v>
      </c>
      <c r="AM279" s="8"/>
      <c r="AN279" s="8" t="s">
        <v>1630</v>
      </c>
      <c r="AO279" s="8" t="s">
        <v>2160</v>
      </c>
      <c r="AP279" s="8" t="s">
        <v>2161</v>
      </c>
      <c r="AQ279" s="7"/>
      <c r="AR279" s="7"/>
      <c r="AS279" s="7"/>
      <c r="AT279" s="7"/>
      <c r="AU279" s="7"/>
      <c r="AV279" s="7"/>
      <c r="AW279" s="7"/>
      <c r="AX279" s="7"/>
      <c r="AY279" s="7"/>
      <c r="AZ279" s="7"/>
      <c r="BA279" s="7"/>
      <c r="BB279" s="7"/>
      <c r="BC279" s="7"/>
      <c r="BD279" s="7"/>
      <c r="BE279" s="7"/>
      <c r="BF279" s="7"/>
      <c r="BG279" s="7"/>
      <c r="BH279" s="4"/>
      <c r="BI279" s="4"/>
    </row>
    <row r="280" spans="2:61" s="39" customFormat="1" ht="55.35" hidden="1" customHeight="1" x14ac:dyDescent="0.25">
      <c r="B280" s="3" t="s">
        <v>2167</v>
      </c>
      <c r="C280" s="3" t="s">
        <v>2053</v>
      </c>
      <c r="D280" s="2" t="s">
        <v>2153</v>
      </c>
      <c r="E280" s="2"/>
      <c r="F280" s="3"/>
      <c r="G280" s="3"/>
      <c r="H280" s="3"/>
      <c r="I280" s="3"/>
      <c r="J280" s="3"/>
      <c r="K280" s="3"/>
      <c r="L280" s="3"/>
      <c r="M280" s="18" t="s">
        <v>2168</v>
      </c>
      <c r="N280" s="3" t="s">
        <v>2155</v>
      </c>
      <c r="O280" s="4" t="s">
        <v>2147</v>
      </c>
      <c r="P280" s="129">
        <v>45505</v>
      </c>
      <c r="Q280" s="4" t="s">
        <v>176</v>
      </c>
      <c r="R280" s="4"/>
      <c r="S280" s="3" t="s">
        <v>2156</v>
      </c>
      <c r="T280" s="3" t="s">
        <v>2060</v>
      </c>
      <c r="U280" s="4" t="s">
        <v>2061</v>
      </c>
      <c r="V280" s="4" t="s">
        <v>2157</v>
      </c>
      <c r="W280" s="4"/>
      <c r="X280" s="3"/>
      <c r="Y280" s="4" t="s">
        <v>2150</v>
      </c>
      <c r="Z280" s="79">
        <v>45201</v>
      </c>
      <c r="AA280" s="3" t="s">
        <v>63</v>
      </c>
      <c r="AB280" s="44">
        <v>45236</v>
      </c>
      <c r="AC280" s="3" t="s">
        <v>64</v>
      </c>
      <c r="AD280" s="44">
        <v>45264</v>
      </c>
      <c r="AE280" s="3" t="s">
        <v>1345</v>
      </c>
      <c r="AF280" s="3" t="s">
        <v>2169</v>
      </c>
      <c r="AG280" s="3" t="s">
        <v>69</v>
      </c>
      <c r="AH280" s="3" t="s">
        <v>2170</v>
      </c>
      <c r="AI280" s="3"/>
      <c r="AJ280" s="3"/>
      <c r="AK280" s="3"/>
      <c r="AL280" s="3" t="s">
        <v>166</v>
      </c>
      <c r="AM280" s="3"/>
      <c r="AN280" s="131" t="s">
        <v>1693</v>
      </c>
      <c r="AO280" s="3" t="s">
        <v>2171</v>
      </c>
      <c r="AP280" s="3" t="s">
        <v>2172</v>
      </c>
      <c r="AQ280" s="4" t="s">
        <v>138</v>
      </c>
      <c r="AR280" s="4" t="s">
        <v>2100</v>
      </c>
      <c r="AS280" s="4"/>
      <c r="AT280" s="4"/>
      <c r="AU280" s="4"/>
      <c r="AV280" s="4"/>
      <c r="AW280" s="4"/>
      <c r="AX280" s="4"/>
      <c r="AY280" s="4"/>
      <c r="AZ280" s="4"/>
      <c r="BA280" s="4"/>
      <c r="BB280" s="4"/>
      <c r="BC280" s="4"/>
      <c r="BD280" s="4"/>
      <c r="BE280" s="4"/>
      <c r="BF280" s="4"/>
      <c r="BG280" s="4"/>
      <c r="BH280" s="4" t="s">
        <v>138</v>
      </c>
      <c r="BI280" s="4" t="s">
        <v>266</v>
      </c>
    </row>
    <row r="281" spans="2:61" ht="96" hidden="1" customHeight="1" x14ac:dyDescent="0.25">
      <c r="B281" s="8" t="s">
        <v>2173</v>
      </c>
      <c r="C281" s="8" t="s">
        <v>2053</v>
      </c>
      <c r="D281" s="16" t="s">
        <v>2153</v>
      </c>
      <c r="E281" s="16"/>
      <c r="F281" s="50">
        <v>45386</v>
      </c>
      <c r="G281" s="8"/>
      <c r="H281" s="8"/>
      <c r="I281" s="50" t="s">
        <v>138</v>
      </c>
      <c r="J281" s="8" t="s">
        <v>2174</v>
      </c>
      <c r="K281" s="8"/>
      <c r="L281" s="8"/>
      <c r="M281" s="97" t="s">
        <v>2175</v>
      </c>
      <c r="N281" s="8" t="s">
        <v>2155</v>
      </c>
      <c r="O281" s="7" t="s">
        <v>2147</v>
      </c>
      <c r="P281" s="103" t="s">
        <v>382</v>
      </c>
      <c r="Q281" s="7" t="s">
        <v>176</v>
      </c>
      <c r="R281" s="7"/>
      <c r="S281" s="8" t="s">
        <v>2156</v>
      </c>
      <c r="T281" s="8" t="s">
        <v>2060</v>
      </c>
      <c r="U281" s="7" t="s">
        <v>2061</v>
      </c>
      <c r="V281" s="7" t="s">
        <v>2157</v>
      </c>
      <c r="W281" s="7"/>
      <c r="X281" s="8"/>
      <c r="Y281" s="7" t="s">
        <v>2150</v>
      </c>
      <c r="Z281" s="93">
        <v>45201</v>
      </c>
      <c r="AA281" s="8" t="s">
        <v>63</v>
      </c>
      <c r="AB281" s="50">
        <v>45236</v>
      </c>
      <c r="AC281" s="8" t="s">
        <v>64</v>
      </c>
      <c r="AD281" s="50">
        <v>45264</v>
      </c>
      <c r="AE281" s="8" t="s">
        <v>1345</v>
      </c>
      <c r="AF281" s="8"/>
      <c r="AG281" s="8"/>
      <c r="AH281" s="8"/>
      <c r="AI281" s="8"/>
      <c r="AJ281" s="8"/>
      <c r="AK281" s="8"/>
      <c r="AL281" s="8"/>
      <c r="AM281" s="8"/>
      <c r="AN281" s="8"/>
      <c r="AO281" s="8"/>
      <c r="AP281" s="8"/>
      <c r="AQ281" s="7"/>
      <c r="AR281" s="7"/>
      <c r="AS281" s="7"/>
      <c r="AT281" s="7"/>
      <c r="AU281" s="7"/>
      <c r="AV281" s="7"/>
      <c r="AW281" s="7"/>
      <c r="AX281" s="7"/>
      <c r="AY281" s="7"/>
      <c r="AZ281" s="7"/>
      <c r="BA281" s="7"/>
      <c r="BB281" s="7"/>
      <c r="BC281" s="7"/>
      <c r="BD281" s="7"/>
      <c r="BE281" s="7"/>
      <c r="BF281" s="7"/>
      <c r="BG281" s="7"/>
      <c r="BH281" s="4"/>
      <c r="BI281" s="4"/>
    </row>
    <row r="282" spans="2:61" s="39" customFormat="1" ht="55.35" hidden="1" customHeight="1" x14ac:dyDescent="0.25">
      <c r="B282" s="8" t="s">
        <v>2176</v>
      </c>
      <c r="C282" s="8" t="s">
        <v>2053</v>
      </c>
      <c r="D282" s="16" t="s">
        <v>2153</v>
      </c>
      <c r="E282" s="16"/>
      <c r="F282" s="50">
        <v>45386</v>
      </c>
      <c r="G282" s="8"/>
      <c r="H282" s="8"/>
      <c r="I282" s="8" t="s">
        <v>138</v>
      </c>
      <c r="J282" s="8" t="s">
        <v>2174</v>
      </c>
      <c r="K282" s="8"/>
      <c r="L282" s="8"/>
      <c r="M282" s="97" t="s">
        <v>2177</v>
      </c>
      <c r="N282" s="8" t="s">
        <v>2155</v>
      </c>
      <c r="O282" s="7" t="s">
        <v>2147</v>
      </c>
      <c r="P282" s="103" t="s">
        <v>382</v>
      </c>
      <c r="Q282" s="7" t="s">
        <v>176</v>
      </c>
      <c r="R282" s="7"/>
      <c r="S282" s="8" t="s">
        <v>2156</v>
      </c>
      <c r="T282" s="8" t="s">
        <v>2060</v>
      </c>
      <c r="U282" s="7" t="s">
        <v>2061</v>
      </c>
      <c r="V282" s="7" t="s">
        <v>2157</v>
      </c>
      <c r="W282" s="7"/>
      <c r="X282" s="8"/>
      <c r="Y282" s="7" t="s">
        <v>2150</v>
      </c>
      <c r="Z282" s="93">
        <v>45201</v>
      </c>
      <c r="AA282" s="8" t="s">
        <v>63</v>
      </c>
      <c r="AB282" s="50">
        <v>45236</v>
      </c>
      <c r="AC282" s="8" t="s">
        <v>64</v>
      </c>
      <c r="AD282" s="50">
        <v>45264</v>
      </c>
      <c r="AE282" s="8" t="s">
        <v>1345</v>
      </c>
      <c r="AF282" s="8"/>
      <c r="AG282" s="8"/>
      <c r="AH282" s="8"/>
      <c r="AI282" s="8"/>
      <c r="AJ282" s="8"/>
      <c r="AK282" s="8"/>
      <c r="AL282" s="8"/>
      <c r="AM282" s="8"/>
      <c r="AN282" s="8"/>
      <c r="AO282" s="8"/>
      <c r="AP282" s="8"/>
      <c r="AQ282" s="7"/>
      <c r="AR282" s="7"/>
      <c r="AS282" s="7"/>
      <c r="AT282" s="7"/>
      <c r="AU282" s="7"/>
      <c r="AV282" s="7"/>
      <c r="AW282" s="7"/>
      <c r="AX282" s="7"/>
      <c r="AY282" s="7"/>
      <c r="AZ282" s="7"/>
      <c r="BA282" s="7"/>
      <c r="BB282" s="7"/>
      <c r="BC282" s="7"/>
      <c r="BD282" s="7"/>
      <c r="BE282" s="7"/>
      <c r="BF282" s="7"/>
      <c r="BG282" s="7"/>
      <c r="BH282" s="4"/>
      <c r="BI282" s="4"/>
    </row>
    <row r="283" spans="2:61" ht="55.35" hidden="1" customHeight="1" x14ac:dyDescent="0.25">
      <c r="B283" s="3" t="s">
        <v>2178</v>
      </c>
      <c r="C283" s="3" t="s">
        <v>2053</v>
      </c>
      <c r="D283" s="2" t="s">
        <v>2153</v>
      </c>
      <c r="E283" s="2"/>
      <c r="F283" s="3"/>
      <c r="G283" s="3"/>
      <c r="H283" s="3"/>
      <c r="I283" s="3"/>
      <c r="J283" s="3"/>
      <c r="K283" s="3"/>
      <c r="L283" s="3"/>
      <c r="M283" s="18" t="s">
        <v>2179</v>
      </c>
      <c r="N283" s="3" t="s">
        <v>2155</v>
      </c>
      <c r="O283" s="4" t="s">
        <v>2147</v>
      </c>
      <c r="P283" s="129">
        <v>45505</v>
      </c>
      <c r="Q283" s="4" t="s">
        <v>176</v>
      </c>
      <c r="R283" s="4"/>
      <c r="S283" s="3" t="s">
        <v>2156</v>
      </c>
      <c r="T283" s="3" t="s">
        <v>2060</v>
      </c>
      <c r="U283" s="4" t="s">
        <v>2061</v>
      </c>
      <c r="V283" s="4" t="s">
        <v>2157</v>
      </c>
      <c r="W283" s="4"/>
      <c r="X283" s="3"/>
      <c r="Y283" s="4" t="s">
        <v>2150</v>
      </c>
      <c r="Z283" s="79">
        <v>45201</v>
      </c>
      <c r="AA283" s="3" t="s">
        <v>63</v>
      </c>
      <c r="AB283" s="44">
        <v>45236</v>
      </c>
      <c r="AC283" s="3" t="s">
        <v>64</v>
      </c>
      <c r="AD283" s="44">
        <v>45264</v>
      </c>
      <c r="AE283" s="3" t="s">
        <v>1345</v>
      </c>
      <c r="AF283" s="3" t="s">
        <v>2180</v>
      </c>
      <c r="AG283" s="3" t="s">
        <v>69</v>
      </c>
      <c r="AH283" s="3" t="s">
        <v>2181</v>
      </c>
      <c r="AI283" s="3"/>
      <c r="AJ283" s="3"/>
      <c r="AK283" s="3"/>
      <c r="AL283" s="3" t="s">
        <v>510</v>
      </c>
      <c r="AM283" s="3"/>
      <c r="AN283" s="3"/>
      <c r="AO283" s="3"/>
      <c r="AP283" s="3" t="s">
        <v>2182</v>
      </c>
      <c r="AQ283" s="4" t="s">
        <v>138</v>
      </c>
      <c r="AR283" s="4" t="s">
        <v>2100</v>
      </c>
      <c r="AS283" s="4"/>
      <c r="AT283" s="4"/>
      <c r="AU283" s="4"/>
      <c r="AV283" s="4"/>
      <c r="AW283" s="4"/>
      <c r="AX283" s="4"/>
      <c r="AY283" s="4"/>
      <c r="AZ283" s="4"/>
      <c r="BA283" s="4"/>
      <c r="BB283" s="4"/>
      <c r="BC283" s="4"/>
      <c r="BD283" s="4"/>
      <c r="BE283" s="4"/>
      <c r="BF283" s="4"/>
      <c r="BG283" s="4"/>
      <c r="BH283" s="4" t="s">
        <v>138</v>
      </c>
      <c r="BI283" s="4" t="s">
        <v>266</v>
      </c>
    </row>
    <row r="284" spans="2:61" s="39" customFormat="1" ht="55.35" hidden="1" customHeight="1" x14ac:dyDescent="0.25">
      <c r="B284" s="3" t="s">
        <v>2183</v>
      </c>
      <c r="C284" s="3" t="s">
        <v>2053</v>
      </c>
      <c r="D284" s="2" t="s">
        <v>2153</v>
      </c>
      <c r="E284" s="2"/>
      <c r="F284" s="3"/>
      <c r="G284" s="3"/>
      <c r="H284" s="3"/>
      <c r="I284" s="3"/>
      <c r="J284" s="3"/>
      <c r="K284" s="3"/>
      <c r="L284" s="3"/>
      <c r="M284" s="18" t="s">
        <v>2184</v>
      </c>
      <c r="N284" s="3" t="s">
        <v>2155</v>
      </c>
      <c r="O284" s="4" t="s">
        <v>2147</v>
      </c>
      <c r="P284" s="100" t="s">
        <v>382</v>
      </c>
      <c r="Q284" s="4" t="s">
        <v>176</v>
      </c>
      <c r="R284" s="4"/>
      <c r="S284" s="3" t="s">
        <v>2156</v>
      </c>
      <c r="T284" s="3" t="s">
        <v>2060</v>
      </c>
      <c r="U284" s="4" t="s">
        <v>2061</v>
      </c>
      <c r="V284" s="4" t="s">
        <v>2157</v>
      </c>
      <c r="W284" s="4"/>
      <c r="X284" s="3"/>
      <c r="Y284" s="4" t="s">
        <v>2150</v>
      </c>
      <c r="Z284" s="79">
        <v>45201</v>
      </c>
      <c r="AA284" s="3" t="s">
        <v>63</v>
      </c>
      <c r="AB284" s="44">
        <v>45236</v>
      </c>
      <c r="AC284" s="3" t="s">
        <v>64</v>
      </c>
      <c r="AD284" s="44">
        <v>45264</v>
      </c>
      <c r="AE284" s="3" t="s">
        <v>1345</v>
      </c>
      <c r="AF284" s="3" t="s">
        <v>2185</v>
      </c>
      <c r="AG284" s="3" t="s">
        <v>69</v>
      </c>
      <c r="AH284" s="3" t="s">
        <v>2186</v>
      </c>
      <c r="AI284" s="3"/>
      <c r="AJ284" s="3"/>
      <c r="AK284" s="3"/>
      <c r="AL284" s="3" t="s">
        <v>166</v>
      </c>
      <c r="AM284" s="3"/>
      <c r="AN284" s="3" t="s">
        <v>410</v>
      </c>
      <c r="AO284" s="3" t="s">
        <v>2187</v>
      </c>
      <c r="AP284" s="3" t="s">
        <v>2188</v>
      </c>
      <c r="AQ284" s="4" t="s">
        <v>138</v>
      </c>
      <c r="AR284" s="4" t="s">
        <v>2100</v>
      </c>
      <c r="AS284" s="4"/>
      <c r="AT284" s="4"/>
      <c r="AU284" s="4"/>
      <c r="AV284" s="4"/>
      <c r="AW284" s="4"/>
      <c r="AX284" s="4"/>
      <c r="AY284" s="4"/>
      <c r="AZ284" s="4"/>
      <c r="BA284" s="4"/>
      <c r="BB284" s="4"/>
      <c r="BC284" s="4"/>
      <c r="BD284" s="4"/>
      <c r="BE284" s="4"/>
      <c r="BF284" s="4"/>
      <c r="BG284" s="4"/>
      <c r="BH284" s="4" t="s">
        <v>138</v>
      </c>
      <c r="BI284" s="4" t="s">
        <v>266</v>
      </c>
    </row>
    <row r="285" spans="2:61" s="39" customFormat="1" ht="48" hidden="1" customHeight="1" x14ac:dyDescent="0.25">
      <c r="B285" s="3" t="s">
        <v>2189</v>
      </c>
      <c r="C285" s="3" t="s">
        <v>2053</v>
      </c>
      <c r="D285" s="2" t="s">
        <v>2153</v>
      </c>
      <c r="E285" s="2"/>
      <c r="F285" s="3"/>
      <c r="G285" s="3"/>
      <c r="H285" s="3"/>
      <c r="I285" s="3"/>
      <c r="J285" s="3"/>
      <c r="K285" s="3"/>
      <c r="L285" s="3"/>
      <c r="M285" s="18" t="s">
        <v>2190</v>
      </c>
      <c r="N285" s="3" t="s">
        <v>2155</v>
      </c>
      <c r="O285" s="4" t="s">
        <v>2147</v>
      </c>
      <c r="P285" s="100" t="str">
        <f>AN285</f>
        <v>Ver14</v>
      </c>
      <c r="Q285" s="4" t="s">
        <v>176</v>
      </c>
      <c r="R285" s="4"/>
      <c r="S285" s="3" t="s">
        <v>2156</v>
      </c>
      <c r="T285" s="3" t="s">
        <v>2060</v>
      </c>
      <c r="U285" s="4" t="s">
        <v>2061</v>
      </c>
      <c r="V285" s="4" t="s">
        <v>2157</v>
      </c>
      <c r="W285" s="4"/>
      <c r="X285" s="3"/>
      <c r="Y285" s="4" t="s">
        <v>2191</v>
      </c>
      <c r="Z285" s="79">
        <v>44886</v>
      </c>
      <c r="AA285" s="3" t="s">
        <v>54</v>
      </c>
      <c r="AB285" s="44">
        <v>44949</v>
      </c>
      <c r="AC285" s="3" t="s">
        <v>55</v>
      </c>
      <c r="AD285" s="44">
        <v>44956</v>
      </c>
      <c r="AE285" s="3" t="s">
        <v>1345</v>
      </c>
      <c r="AF285" s="3" t="s">
        <v>2192</v>
      </c>
      <c r="AG285" s="3" t="s">
        <v>69</v>
      </c>
      <c r="AH285" s="3" t="s">
        <v>2193</v>
      </c>
      <c r="AI285" s="3"/>
      <c r="AJ285" s="3"/>
      <c r="AK285" s="3"/>
      <c r="AL285" s="3" t="s">
        <v>152</v>
      </c>
      <c r="AM285" s="3"/>
      <c r="AN285" s="3" t="s">
        <v>1093</v>
      </c>
      <c r="AO285" s="3" t="s">
        <v>2194</v>
      </c>
      <c r="AP285" s="3" t="s">
        <v>1095</v>
      </c>
      <c r="AQ285" s="4" t="s">
        <v>138</v>
      </c>
      <c r="AR285" s="4" t="s">
        <v>2100</v>
      </c>
      <c r="AS285" s="4"/>
      <c r="AT285" s="4"/>
      <c r="AU285" s="4"/>
      <c r="AV285" s="4"/>
      <c r="AW285" s="4"/>
      <c r="AX285" s="4"/>
      <c r="AY285" s="4"/>
      <c r="AZ285" s="4"/>
      <c r="BA285" s="4"/>
      <c r="BB285" s="4"/>
      <c r="BC285" s="4"/>
      <c r="BD285" s="4"/>
      <c r="BE285" s="4"/>
      <c r="BF285" s="4"/>
      <c r="BG285" s="4"/>
      <c r="BH285" s="4"/>
      <c r="BI285" s="4"/>
    </row>
    <row r="286" spans="2:61" ht="55.35" hidden="1" customHeight="1" x14ac:dyDescent="0.25">
      <c r="B286" s="3" t="s">
        <v>2195</v>
      </c>
      <c r="C286" s="3" t="s">
        <v>2053</v>
      </c>
      <c r="D286" s="2" t="s">
        <v>2153</v>
      </c>
      <c r="E286" s="2"/>
      <c r="F286" s="3"/>
      <c r="G286" s="3"/>
      <c r="H286" s="3"/>
      <c r="I286" s="3"/>
      <c r="J286" s="3"/>
      <c r="K286" s="3"/>
      <c r="L286" s="3"/>
      <c r="M286" s="18" t="s">
        <v>2196</v>
      </c>
      <c r="N286" s="3" t="s">
        <v>2155</v>
      </c>
      <c r="O286" s="4" t="s">
        <v>2147</v>
      </c>
      <c r="P286" s="100" t="s">
        <v>382</v>
      </c>
      <c r="Q286" s="4" t="s">
        <v>176</v>
      </c>
      <c r="R286" s="4"/>
      <c r="S286" s="3" t="s">
        <v>2156</v>
      </c>
      <c r="T286" s="3" t="s">
        <v>2060</v>
      </c>
      <c r="U286" s="4" t="s">
        <v>2061</v>
      </c>
      <c r="V286" s="4" t="s">
        <v>2157</v>
      </c>
      <c r="W286" s="4"/>
      <c r="X286" s="3"/>
      <c r="Y286" s="4" t="s">
        <v>2150</v>
      </c>
      <c r="Z286" s="79">
        <v>45201</v>
      </c>
      <c r="AA286" s="3" t="s">
        <v>63</v>
      </c>
      <c r="AB286" s="44">
        <v>45236</v>
      </c>
      <c r="AC286" s="3" t="s">
        <v>64</v>
      </c>
      <c r="AD286" s="44">
        <v>45264</v>
      </c>
      <c r="AE286" s="3" t="s">
        <v>1345</v>
      </c>
      <c r="AF286" s="3" t="s">
        <v>2197</v>
      </c>
      <c r="AG286" s="3" t="s">
        <v>69</v>
      </c>
      <c r="AH286" s="3" t="s">
        <v>2198</v>
      </c>
      <c r="AI286" s="3"/>
      <c r="AJ286" s="3"/>
      <c r="AK286" s="3"/>
      <c r="AL286" s="3" t="s">
        <v>166</v>
      </c>
      <c r="AM286" s="3"/>
      <c r="AN286" s="3" t="s">
        <v>1108</v>
      </c>
      <c r="AO286" s="3" t="s">
        <v>2199</v>
      </c>
      <c r="AP286" s="3" t="s">
        <v>2051</v>
      </c>
      <c r="AQ286" s="4" t="s">
        <v>138</v>
      </c>
      <c r="AR286" s="4" t="s">
        <v>2100</v>
      </c>
      <c r="AS286" s="4"/>
      <c r="AT286" s="4"/>
      <c r="AU286" s="4"/>
      <c r="AV286" s="4"/>
      <c r="AW286" s="4"/>
      <c r="AX286" s="4"/>
      <c r="AY286" s="4"/>
      <c r="AZ286" s="4"/>
      <c r="BA286" s="4"/>
      <c r="BB286" s="4"/>
      <c r="BC286" s="4"/>
      <c r="BD286" s="4"/>
      <c r="BE286" s="4"/>
      <c r="BF286" s="4"/>
      <c r="BG286" s="4"/>
      <c r="BH286" s="4" t="s">
        <v>138</v>
      </c>
      <c r="BI286" s="4" t="s">
        <v>266</v>
      </c>
    </row>
    <row r="287" spans="2:61" ht="55.35" hidden="1" customHeight="1" x14ac:dyDescent="0.25">
      <c r="B287" s="3" t="s">
        <v>2200</v>
      </c>
      <c r="C287" s="3" t="s">
        <v>2053</v>
      </c>
      <c r="D287" s="2" t="s">
        <v>2153</v>
      </c>
      <c r="E287" s="2"/>
      <c r="F287" s="3"/>
      <c r="G287" s="3"/>
      <c r="H287" s="3"/>
      <c r="I287" s="3"/>
      <c r="J287" s="3"/>
      <c r="K287" s="3"/>
      <c r="L287" s="3"/>
      <c r="M287" s="18" t="s">
        <v>2201</v>
      </c>
      <c r="N287" s="3" t="s">
        <v>2155</v>
      </c>
      <c r="O287" s="4" t="s">
        <v>2147</v>
      </c>
      <c r="P287" s="84" t="str">
        <f>AN287</f>
        <v>Ver14</v>
      </c>
      <c r="Q287" s="4" t="s">
        <v>176</v>
      </c>
      <c r="R287" s="4"/>
      <c r="S287" s="3" t="s">
        <v>2156</v>
      </c>
      <c r="T287" s="3" t="s">
        <v>2060</v>
      </c>
      <c r="U287" s="4" t="s">
        <v>2061</v>
      </c>
      <c r="V287" s="4" t="s">
        <v>2157</v>
      </c>
      <c r="W287" s="4"/>
      <c r="X287" s="3"/>
      <c r="Y287" s="4" t="s">
        <v>2191</v>
      </c>
      <c r="Z287" s="79">
        <v>44886</v>
      </c>
      <c r="AA287" s="3" t="s">
        <v>54</v>
      </c>
      <c r="AB287" s="44">
        <v>44949</v>
      </c>
      <c r="AC287" s="3" t="s">
        <v>55</v>
      </c>
      <c r="AD287" s="44">
        <v>44956</v>
      </c>
      <c r="AE287" s="3" t="s">
        <v>1345</v>
      </c>
      <c r="AF287" s="3" t="s">
        <v>2202</v>
      </c>
      <c r="AG287" s="3" t="s">
        <v>69</v>
      </c>
      <c r="AH287" s="3" t="s">
        <v>2203</v>
      </c>
      <c r="AI287" s="3"/>
      <c r="AJ287" s="3"/>
      <c r="AK287" s="3"/>
      <c r="AL287" s="3" t="s">
        <v>152</v>
      </c>
      <c r="AM287" s="3"/>
      <c r="AN287" s="3" t="s">
        <v>1093</v>
      </c>
      <c r="AO287" s="3" t="s">
        <v>2204</v>
      </c>
      <c r="AP287" s="3" t="s">
        <v>1095</v>
      </c>
      <c r="AQ287" s="4" t="s">
        <v>138</v>
      </c>
      <c r="AR287" s="4" t="s">
        <v>2100</v>
      </c>
      <c r="AS287" s="4"/>
      <c r="AT287" s="4"/>
      <c r="AU287" s="4"/>
      <c r="AV287" s="4"/>
      <c r="AW287" s="4"/>
      <c r="AX287" s="4"/>
      <c r="AY287" s="4"/>
      <c r="AZ287" s="4"/>
      <c r="BA287" s="4"/>
      <c r="BB287" s="4"/>
      <c r="BC287" s="4"/>
      <c r="BD287" s="4"/>
      <c r="BE287" s="4"/>
      <c r="BF287" s="4"/>
      <c r="BG287" s="4"/>
      <c r="BH287" s="4"/>
      <c r="BI287" s="4"/>
    </row>
    <row r="288" spans="2:61" ht="55.35" hidden="1" customHeight="1" x14ac:dyDescent="0.25">
      <c r="B288" s="3" t="s">
        <v>2205</v>
      </c>
      <c r="C288" s="3" t="s">
        <v>2053</v>
      </c>
      <c r="D288" s="2" t="s">
        <v>2153</v>
      </c>
      <c r="E288" s="2"/>
      <c r="F288" s="3"/>
      <c r="G288" s="3"/>
      <c r="H288" s="3"/>
      <c r="I288" s="3"/>
      <c r="J288" s="3"/>
      <c r="K288" s="3"/>
      <c r="L288" s="3"/>
      <c r="M288" s="18" t="s">
        <v>2206</v>
      </c>
      <c r="N288" s="3" t="s">
        <v>2155</v>
      </c>
      <c r="O288" s="4" t="s">
        <v>2147</v>
      </c>
      <c r="P288" s="84" t="str">
        <f>AN288</f>
        <v>Ver11</v>
      </c>
      <c r="Q288" s="4" t="s">
        <v>176</v>
      </c>
      <c r="R288" s="4"/>
      <c r="S288" s="3" t="s">
        <v>2156</v>
      </c>
      <c r="T288" s="3" t="s">
        <v>2060</v>
      </c>
      <c r="U288" s="4" t="s">
        <v>2061</v>
      </c>
      <c r="V288" s="4" t="s">
        <v>2157</v>
      </c>
      <c r="W288" s="4"/>
      <c r="X288" s="3"/>
      <c r="Y288" s="4" t="s">
        <v>2158</v>
      </c>
      <c r="Z288" s="79">
        <v>44795</v>
      </c>
      <c r="AA288" s="3" t="s">
        <v>51</v>
      </c>
      <c r="AB288" s="44">
        <v>44830</v>
      </c>
      <c r="AC288" s="3" t="s">
        <v>52</v>
      </c>
      <c r="AD288" s="44">
        <v>44858</v>
      </c>
      <c r="AE288" s="3" t="s">
        <v>368</v>
      </c>
      <c r="AF288" s="3"/>
      <c r="AG288" s="3"/>
      <c r="AH288" s="3" t="s">
        <v>2207</v>
      </c>
      <c r="AI288" s="3"/>
      <c r="AJ288" s="3"/>
      <c r="AK288" s="3"/>
      <c r="AL288" s="3" t="s">
        <v>152</v>
      </c>
      <c r="AM288" s="3"/>
      <c r="AN288" s="3" t="s">
        <v>1630</v>
      </c>
      <c r="AO288" s="3" t="s">
        <v>2160</v>
      </c>
      <c r="AP288" s="3" t="s">
        <v>2161</v>
      </c>
      <c r="AQ288" s="4" t="s">
        <v>138</v>
      </c>
      <c r="AR288" s="4" t="s">
        <v>2100</v>
      </c>
      <c r="AS288" s="4"/>
      <c r="AT288" s="4"/>
      <c r="AU288" s="4"/>
      <c r="AV288" s="4"/>
      <c r="AW288" s="4"/>
      <c r="AX288" s="4"/>
      <c r="AY288" s="4"/>
      <c r="AZ288" s="4"/>
      <c r="BA288" s="4"/>
      <c r="BB288" s="4"/>
      <c r="BC288" s="4"/>
      <c r="BD288" s="4"/>
      <c r="BE288" s="4"/>
      <c r="BF288" s="4"/>
      <c r="BG288" s="4"/>
      <c r="BH288" s="4"/>
      <c r="BI288" s="4"/>
    </row>
    <row r="289" spans="2:61" ht="55.35" hidden="1" customHeight="1" x14ac:dyDescent="0.25">
      <c r="B289" s="8" t="s">
        <v>2208</v>
      </c>
      <c r="C289" s="8" t="s">
        <v>2053</v>
      </c>
      <c r="D289" s="16" t="s">
        <v>2153</v>
      </c>
      <c r="E289" s="16"/>
      <c r="F289" s="50">
        <v>45328</v>
      </c>
      <c r="G289" s="8"/>
      <c r="H289" s="8"/>
      <c r="I289" s="50" t="s">
        <v>138</v>
      </c>
      <c r="J289" s="8" t="s">
        <v>2209</v>
      </c>
      <c r="K289" s="8"/>
      <c r="L289" s="8"/>
      <c r="M289" s="97" t="s">
        <v>2210</v>
      </c>
      <c r="N289" s="8" t="s">
        <v>2155</v>
      </c>
      <c r="O289" s="7" t="s">
        <v>2147</v>
      </c>
      <c r="P289" s="85" t="str">
        <f>AN289</f>
        <v>Ver11</v>
      </c>
      <c r="Q289" s="7" t="s">
        <v>176</v>
      </c>
      <c r="R289" s="7"/>
      <c r="S289" s="8" t="s">
        <v>2156</v>
      </c>
      <c r="T289" s="8" t="s">
        <v>2060</v>
      </c>
      <c r="U289" s="7" t="s">
        <v>2061</v>
      </c>
      <c r="V289" s="7" t="s">
        <v>2157</v>
      </c>
      <c r="W289" s="7"/>
      <c r="X289" s="8"/>
      <c r="Y289" s="7" t="s">
        <v>2158</v>
      </c>
      <c r="Z289" s="93">
        <v>44795</v>
      </c>
      <c r="AA289" s="8" t="s">
        <v>51</v>
      </c>
      <c r="AB289" s="50">
        <v>44830</v>
      </c>
      <c r="AC289" s="8" t="s">
        <v>52</v>
      </c>
      <c r="AD289" s="50">
        <v>44858</v>
      </c>
      <c r="AE289" s="8" t="s">
        <v>368</v>
      </c>
      <c r="AF289" s="8"/>
      <c r="AG289" s="8"/>
      <c r="AH289" s="8" t="s">
        <v>2207</v>
      </c>
      <c r="AI289" s="8"/>
      <c r="AJ289" s="8"/>
      <c r="AK289" s="8"/>
      <c r="AL289" s="8" t="s">
        <v>152</v>
      </c>
      <c r="AM289" s="8"/>
      <c r="AN289" s="8" t="s">
        <v>1630</v>
      </c>
      <c r="AO289" s="8" t="s">
        <v>2160</v>
      </c>
      <c r="AP289" s="8" t="s">
        <v>2161</v>
      </c>
      <c r="AQ289" s="7"/>
      <c r="AR289" s="7"/>
      <c r="AS289" s="7"/>
      <c r="AT289" s="7"/>
      <c r="AU289" s="7"/>
      <c r="AV289" s="7"/>
      <c r="AW289" s="7"/>
      <c r="AX289" s="7"/>
      <c r="AY289" s="7"/>
      <c r="AZ289" s="7"/>
      <c r="BA289" s="7"/>
      <c r="BB289" s="7"/>
      <c r="BC289" s="7"/>
      <c r="BD289" s="7"/>
      <c r="BE289" s="7"/>
      <c r="BF289" s="7"/>
      <c r="BG289" s="7"/>
      <c r="BH289" s="4"/>
      <c r="BI289" s="4"/>
    </row>
    <row r="290" spans="2:61" ht="55.35" hidden="1" customHeight="1" x14ac:dyDescent="0.25">
      <c r="B290" s="8" t="s">
        <v>2211</v>
      </c>
      <c r="C290" s="8" t="s">
        <v>2053</v>
      </c>
      <c r="D290" s="16" t="s">
        <v>2153</v>
      </c>
      <c r="E290" s="16"/>
      <c r="F290" s="50">
        <v>45328</v>
      </c>
      <c r="G290" s="8"/>
      <c r="H290" s="8"/>
      <c r="I290" s="50" t="s">
        <v>138</v>
      </c>
      <c r="J290" s="8" t="s">
        <v>2209</v>
      </c>
      <c r="K290" s="8"/>
      <c r="L290" s="8"/>
      <c r="M290" s="97" t="s">
        <v>2212</v>
      </c>
      <c r="N290" s="8" t="s">
        <v>2155</v>
      </c>
      <c r="O290" s="7" t="s">
        <v>2147</v>
      </c>
      <c r="P290" s="85" t="str">
        <f>AN290</f>
        <v>Ver11</v>
      </c>
      <c r="Q290" s="7" t="s">
        <v>176</v>
      </c>
      <c r="R290" s="7"/>
      <c r="S290" s="8" t="s">
        <v>2156</v>
      </c>
      <c r="T290" s="8" t="s">
        <v>2060</v>
      </c>
      <c r="U290" s="7" t="s">
        <v>2061</v>
      </c>
      <c r="V290" s="7" t="s">
        <v>2157</v>
      </c>
      <c r="W290" s="7"/>
      <c r="X290" s="8"/>
      <c r="Y290" s="7" t="s">
        <v>2158</v>
      </c>
      <c r="Z290" s="93">
        <v>44795</v>
      </c>
      <c r="AA290" s="8" t="s">
        <v>51</v>
      </c>
      <c r="AB290" s="50">
        <v>44830</v>
      </c>
      <c r="AC290" s="8" t="s">
        <v>52</v>
      </c>
      <c r="AD290" s="50">
        <v>44858</v>
      </c>
      <c r="AE290" s="8" t="s">
        <v>368</v>
      </c>
      <c r="AF290" s="8"/>
      <c r="AG290" s="8"/>
      <c r="AH290" s="8" t="s">
        <v>2207</v>
      </c>
      <c r="AI290" s="8"/>
      <c r="AJ290" s="8"/>
      <c r="AK290" s="8"/>
      <c r="AL290" s="8" t="s">
        <v>152</v>
      </c>
      <c r="AM290" s="8"/>
      <c r="AN290" s="8" t="s">
        <v>1630</v>
      </c>
      <c r="AO290" s="8" t="s">
        <v>2160</v>
      </c>
      <c r="AP290" s="8" t="s">
        <v>2161</v>
      </c>
      <c r="AQ290" s="7"/>
      <c r="AR290" s="7"/>
      <c r="AS290" s="7"/>
      <c r="AT290" s="7"/>
      <c r="AU290" s="7"/>
      <c r="AV290" s="7"/>
      <c r="AW290" s="7"/>
      <c r="AX290" s="7"/>
      <c r="AY290" s="7"/>
      <c r="AZ290" s="7"/>
      <c r="BA290" s="7"/>
      <c r="BB290" s="7"/>
      <c r="BC290" s="7"/>
      <c r="BD290" s="7"/>
      <c r="BE290" s="7"/>
      <c r="BF290" s="7"/>
      <c r="BG290" s="7"/>
      <c r="BH290" s="4"/>
      <c r="BI290" s="4"/>
    </row>
    <row r="291" spans="2:61" ht="55.35" hidden="1" customHeight="1" x14ac:dyDescent="0.25">
      <c r="B291" s="8" t="s">
        <v>2213</v>
      </c>
      <c r="C291" s="8" t="s">
        <v>2053</v>
      </c>
      <c r="D291" s="16" t="s">
        <v>2153</v>
      </c>
      <c r="E291" s="16"/>
      <c r="F291" s="50">
        <v>45352</v>
      </c>
      <c r="G291" s="8"/>
      <c r="H291" s="8"/>
      <c r="I291" s="8" t="s">
        <v>138</v>
      </c>
      <c r="J291" s="8" t="s">
        <v>2214</v>
      </c>
      <c r="K291" s="8"/>
      <c r="L291" s="8"/>
      <c r="M291" s="97" t="s">
        <v>2215</v>
      </c>
      <c r="N291" s="8" t="s">
        <v>2155</v>
      </c>
      <c r="O291" s="7" t="s">
        <v>2147</v>
      </c>
      <c r="P291" s="103" t="s">
        <v>294</v>
      </c>
      <c r="Q291" s="7" t="s">
        <v>176</v>
      </c>
      <c r="R291" s="7"/>
      <c r="S291" s="8" t="s">
        <v>2156</v>
      </c>
      <c r="T291" s="8" t="s">
        <v>2060</v>
      </c>
      <c r="U291" s="7" t="s">
        <v>2061</v>
      </c>
      <c r="V291" s="7" t="s">
        <v>2157</v>
      </c>
      <c r="W291" s="7"/>
      <c r="X291" s="8"/>
      <c r="Y291" s="7" t="s">
        <v>2150</v>
      </c>
      <c r="Z291" s="93">
        <v>45201</v>
      </c>
      <c r="AA291" s="8" t="s">
        <v>63</v>
      </c>
      <c r="AB291" s="50">
        <v>45236</v>
      </c>
      <c r="AC291" s="8" t="s">
        <v>64</v>
      </c>
      <c r="AD291" s="50">
        <v>45264</v>
      </c>
      <c r="AE291" s="8" t="s">
        <v>1345</v>
      </c>
      <c r="AF291" s="8"/>
      <c r="AG291" s="8"/>
      <c r="AH291" s="8"/>
      <c r="AI291" s="8"/>
      <c r="AJ291" s="8"/>
      <c r="AK291" s="8"/>
      <c r="AL291" s="8"/>
      <c r="AM291" s="8"/>
      <c r="AN291" s="8"/>
      <c r="AO291" s="8"/>
      <c r="AP291" s="8" t="s">
        <v>2151</v>
      </c>
      <c r="AQ291" s="7"/>
      <c r="AR291" s="7"/>
      <c r="AS291" s="7"/>
      <c r="AT291" s="7"/>
      <c r="AU291" s="7"/>
      <c r="AV291" s="7"/>
      <c r="AW291" s="7"/>
      <c r="AX291" s="7"/>
      <c r="AY291" s="7"/>
      <c r="AZ291" s="7"/>
      <c r="BA291" s="7"/>
      <c r="BB291" s="7"/>
      <c r="BC291" s="7"/>
      <c r="BD291" s="7"/>
      <c r="BE291" s="7"/>
      <c r="BF291" s="7"/>
      <c r="BG291" s="7"/>
      <c r="BH291" s="4"/>
      <c r="BI291" s="4"/>
    </row>
    <row r="292" spans="2:61" s="39" customFormat="1" ht="60" hidden="1" x14ac:dyDescent="0.25">
      <c r="B292" s="3" t="s">
        <v>2216</v>
      </c>
      <c r="C292" s="3" t="s">
        <v>2053</v>
      </c>
      <c r="D292" s="2" t="s">
        <v>2153</v>
      </c>
      <c r="E292" s="2"/>
      <c r="F292" s="3"/>
      <c r="G292" s="3"/>
      <c r="H292" s="3"/>
      <c r="I292" s="3"/>
      <c r="J292" s="3"/>
      <c r="K292" s="3"/>
      <c r="L292" s="3" t="s">
        <v>1352</v>
      </c>
      <c r="M292" s="18" t="s">
        <v>2217</v>
      </c>
      <c r="N292" s="3" t="s">
        <v>2155</v>
      </c>
      <c r="O292" s="4" t="s">
        <v>2147</v>
      </c>
      <c r="P292" s="100" t="s">
        <v>332</v>
      </c>
      <c r="Q292" s="4" t="s">
        <v>176</v>
      </c>
      <c r="R292" s="4"/>
      <c r="S292" s="3" t="s">
        <v>2156</v>
      </c>
      <c r="T292" s="3" t="s">
        <v>2060</v>
      </c>
      <c r="U292" s="4" t="s">
        <v>2061</v>
      </c>
      <c r="V292" s="4" t="s">
        <v>2157</v>
      </c>
      <c r="W292" s="4"/>
      <c r="X292" s="3"/>
      <c r="Y292" s="4" t="s">
        <v>2150</v>
      </c>
      <c r="Z292" s="79">
        <v>45201</v>
      </c>
      <c r="AA292" s="3" t="s">
        <v>63</v>
      </c>
      <c r="AB292" s="44">
        <v>45236</v>
      </c>
      <c r="AC292" s="3" t="s">
        <v>64</v>
      </c>
      <c r="AD292" s="44">
        <v>45264</v>
      </c>
      <c r="AE292" s="3" t="s">
        <v>1345</v>
      </c>
      <c r="AF292" s="3"/>
      <c r="AG292" s="3"/>
      <c r="AH292" s="3"/>
      <c r="AI292" s="3"/>
      <c r="AJ292" s="3"/>
      <c r="AK292" s="3"/>
      <c r="AL292" s="3"/>
      <c r="AM292" s="3"/>
      <c r="AN292" s="3"/>
      <c r="AO292" s="3"/>
      <c r="AP292" s="3" t="s">
        <v>2218</v>
      </c>
      <c r="AQ292" s="4" t="s">
        <v>138</v>
      </c>
      <c r="AR292" s="4" t="s">
        <v>2100</v>
      </c>
      <c r="AS292" s="4"/>
      <c r="AT292" s="4"/>
      <c r="AU292" s="4"/>
      <c r="AV292" s="4"/>
      <c r="AW292" s="4"/>
      <c r="AX292" s="4"/>
      <c r="AY292" s="4"/>
      <c r="AZ292" s="4"/>
      <c r="BA292" s="4"/>
      <c r="BB292" s="4"/>
      <c r="BC292" s="4"/>
      <c r="BD292" s="4"/>
      <c r="BE292" s="4"/>
      <c r="BF292" s="4"/>
      <c r="BG292" s="4"/>
      <c r="BH292" s="4"/>
      <c r="BI292" s="4"/>
    </row>
    <row r="293" spans="2:61" ht="148.5" hidden="1" customHeight="1" x14ac:dyDescent="0.25">
      <c r="B293" s="3" t="s">
        <v>2219</v>
      </c>
      <c r="C293" s="3" t="s">
        <v>2053</v>
      </c>
      <c r="D293" s="2" t="s">
        <v>2220</v>
      </c>
      <c r="E293" s="2"/>
      <c r="F293" s="3"/>
      <c r="G293" s="3"/>
      <c r="H293" s="3"/>
      <c r="I293" s="3"/>
      <c r="J293" s="3"/>
      <c r="K293" s="3"/>
      <c r="L293" s="3"/>
      <c r="M293" s="4" t="s">
        <v>2221</v>
      </c>
      <c r="N293" s="3" t="s">
        <v>2222</v>
      </c>
      <c r="O293" s="4" t="s">
        <v>388</v>
      </c>
      <c r="P293" s="129">
        <v>45505</v>
      </c>
      <c r="Q293" s="4" t="s">
        <v>188</v>
      </c>
      <c r="R293" s="4"/>
      <c r="S293" s="3" t="s">
        <v>2223</v>
      </c>
      <c r="T293" s="3" t="s">
        <v>2060</v>
      </c>
      <c r="U293" s="4" t="s">
        <v>2061</v>
      </c>
      <c r="V293" s="4" t="s">
        <v>2224</v>
      </c>
      <c r="W293" s="4"/>
      <c r="X293" s="3"/>
      <c r="Y293" s="4" t="s">
        <v>2225</v>
      </c>
      <c r="Z293" s="79">
        <v>44949</v>
      </c>
      <c r="AA293" s="3" t="s">
        <v>63</v>
      </c>
      <c r="AB293" s="44">
        <v>45173</v>
      </c>
      <c r="AC293" s="3" t="s">
        <v>64</v>
      </c>
      <c r="AD293" s="44">
        <v>45201</v>
      </c>
      <c r="AE293" s="3" t="s">
        <v>368</v>
      </c>
      <c r="AF293" s="3" t="s">
        <v>2226</v>
      </c>
      <c r="AG293" s="3" t="s">
        <v>69</v>
      </c>
      <c r="AH293" s="3" t="s">
        <v>2226</v>
      </c>
      <c r="AI293" s="3"/>
      <c r="AJ293" s="3"/>
      <c r="AK293" s="3"/>
      <c r="AL293" s="3" t="s">
        <v>166</v>
      </c>
      <c r="AM293" s="3"/>
      <c r="AN293" s="131" t="s">
        <v>1693</v>
      </c>
      <c r="AO293" s="3" t="s">
        <v>2227</v>
      </c>
      <c r="AP293" s="3" t="s">
        <v>2228</v>
      </c>
      <c r="AQ293" s="4" t="s">
        <v>138</v>
      </c>
      <c r="AR293" s="4" t="s">
        <v>2100</v>
      </c>
      <c r="AS293" s="4"/>
      <c r="AT293" s="4"/>
      <c r="AU293" s="4"/>
      <c r="AV293" s="4"/>
      <c r="AW293" s="4"/>
      <c r="AX293" s="4"/>
      <c r="AY293" s="4"/>
      <c r="AZ293" s="4"/>
      <c r="BA293" s="4"/>
      <c r="BB293" s="4"/>
      <c r="BC293" s="4"/>
      <c r="BD293" s="4"/>
      <c r="BE293" s="4"/>
      <c r="BF293" s="4"/>
      <c r="BG293" s="4"/>
      <c r="BH293" s="4" t="s">
        <v>138</v>
      </c>
      <c r="BI293" s="4" t="s">
        <v>266</v>
      </c>
    </row>
    <row r="294" spans="2:61" ht="45" hidden="1" x14ac:dyDescent="0.25">
      <c r="B294" s="3" t="s">
        <v>2229</v>
      </c>
      <c r="C294" s="3" t="s">
        <v>2053</v>
      </c>
      <c r="D294" s="2" t="s">
        <v>2230</v>
      </c>
      <c r="E294" s="2"/>
      <c r="F294" s="3"/>
      <c r="G294" s="3"/>
      <c r="H294" s="3"/>
      <c r="I294" s="3"/>
      <c r="J294" s="3"/>
      <c r="K294" s="3" t="s">
        <v>2231</v>
      </c>
      <c r="L294" s="3"/>
      <c r="M294" s="4" t="s">
        <v>2232</v>
      </c>
      <c r="N294" s="3" t="s">
        <v>2233</v>
      </c>
      <c r="O294" s="3" t="s">
        <v>378</v>
      </c>
      <c r="P294" s="100" t="s">
        <v>799</v>
      </c>
      <c r="Q294" s="4" t="s">
        <v>188</v>
      </c>
      <c r="R294" s="4"/>
      <c r="S294" s="3" t="s">
        <v>2234</v>
      </c>
      <c r="T294" s="3" t="s">
        <v>2093</v>
      </c>
      <c r="U294" s="4" t="s">
        <v>2061</v>
      </c>
      <c r="V294" s="4" t="s">
        <v>2094</v>
      </c>
      <c r="W294" s="4"/>
      <c r="X294" s="3"/>
      <c r="Y294" s="4" t="s">
        <v>2235</v>
      </c>
      <c r="Z294" s="79">
        <v>45138</v>
      </c>
      <c r="AA294" s="3" t="s">
        <v>63</v>
      </c>
      <c r="AB294" s="44">
        <v>45236</v>
      </c>
      <c r="AC294" s="3" t="s">
        <v>64</v>
      </c>
      <c r="AD294" s="44">
        <v>45264</v>
      </c>
      <c r="AE294" s="3" t="s">
        <v>1345</v>
      </c>
      <c r="AF294" s="3" t="s">
        <v>2236</v>
      </c>
      <c r="AG294" s="3" t="s">
        <v>69</v>
      </c>
      <c r="AH294" s="3" t="s">
        <v>2237</v>
      </c>
      <c r="AI294" s="3"/>
      <c r="AJ294" s="3"/>
      <c r="AK294" s="3"/>
      <c r="AL294" s="3" t="s">
        <v>166</v>
      </c>
      <c r="AM294" s="3"/>
      <c r="AN294" s="3" t="s">
        <v>410</v>
      </c>
      <c r="AO294" s="3" t="s">
        <v>2238</v>
      </c>
      <c r="AP294" s="3" t="s">
        <v>2239</v>
      </c>
      <c r="AQ294" s="4" t="s">
        <v>138</v>
      </c>
      <c r="AR294" s="4" t="s">
        <v>2100</v>
      </c>
      <c r="AS294" s="4"/>
      <c r="AT294" s="4"/>
      <c r="AU294" s="4"/>
      <c r="AV294" s="4"/>
      <c r="AW294" s="4"/>
      <c r="AX294" s="4"/>
      <c r="AY294" s="4"/>
      <c r="AZ294" s="4"/>
      <c r="BA294" s="4"/>
      <c r="BB294" s="4"/>
      <c r="BC294" s="4"/>
      <c r="BD294" s="4"/>
      <c r="BE294" s="4"/>
      <c r="BF294" s="4"/>
      <c r="BG294" s="4"/>
      <c r="BH294" s="4" t="s">
        <v>138</v>
      </c>
      <c r="BI294" s="4" t="s">
        <v>413</v>
      </c>
    </row>
    <row r="295" spans="2:61" s="39" customFormat="1" ht="55.35" hidden="1" customHeight="1" x14ac:dyDescent="0.25">
      <c r="B295" s="3" t="s">
        <v>2240</v>
      </c>
      <c r="C295" s="3" t="s">
        <v>2053</v>
      </c>
      <c r="D295" s="2" t="s">
        <v>2241</v>
      </c>
      <c r="E295" s="2"/>
      <c r="F295" s="3"/>
      <c r="G295" s="3"/>
      <c r="H295" s="3"/>
      <c r="I295" s="3"/>
      <c r="J295" s="3"/>
      <c r="K295" s="3"/>
      <c r="L295" s="3"/>
      <c r="M295" s="4" t="s">
        <v>2242</v>
      </c>
      <c r="N295" s="3" t="s">
        <v>2243</v>
      </c>
      <c r="O295" s="4" t="s">
        <v>403</v>
      </c>
      <c r="P295" s="100" t="s">
        <v>799</v>
      </c>
      <c r="Q295" s="4" t="s">
        <v>188</v>
      </c>
      <c r="R295" s="4"/>
      <c r="S295" s="3" t="s">
        <v>2156</v>
      </c>
      <c r="T295" s="4" t="s">
        <v>2244</v>
      </c>
      <c r="U295" s="4" t="s">
        <v>2061</v>
      </c>
      <c r="V295" s="4" t="s">
        <v>2245</v>
      </c>
      <c r="W295" s="4"/>
      <c r="X295" s="3"/>
      <c r="Y295" s="4" t="s">
        <v>404</v>
      </c>
      <c r="Z295" s="79">
        <v>45201</v>
      </c>
      <c r="AA295" s="3" t="s">
        <v>63</v>
      </c>
      <c r="AB295" s="44">
        <v>45236</v>
      </c>
      <c r="AC295" s="3" t="s">
        <v>64</v>
      </c>
      <c r="AD295" s="44">
        <v>45264</v>
      </c>
      <c r="AE295" s="3" t="s">
        <v>148</v>
      </c>
      <c r="AF295" s="3"/>
      <c r="AG295" s="3"/>
      <c r="AH295" s="3"/>
      <c r="AI295" s="3"/>
      <c r="AJ295" s="3"/>
      <c r="AK295" s="3"/>
      <c r="AL295" s="3" t="s">
        <v>166</v>
      </c>
      <c r="AM295" s="3"/>
      <c r="AN295" s="3" t="s">
        <v>371</v>
      </c>
      <c r="AO295" s="3" t="s">
        <v>2246</v>
      </c>
      <c r="AP295" s="3" t="s">
        <v>2247</v>
      </c>
      <c r="AQ295" s="4" t="s">
        <v>652</v>
      </c>
      <c r="AR295" s="4"/>
      <c r="AS295" s="4"/>
      <c r="AT295" s="4"/>
      <c r="AU295" s="4"/>
      <c r="AV295" s="4"/>
      <c r="AW295" s="4"/>
      <c r="AX295" s="4"/>
      <c r="AY295" s="4"/>
      <c r="AZ295" s="4"/>
      <c r="BA295" s="4"/>
      <c r="BB295" s="4"/>
      <c r="BC295" s="4"/>
      <c r="BD295" s="4"/>
      <c r="BE295" s="4"/>
      <c r="BF295" s="4"/>
      <c r="BG295" s="4"/>
      <c r="BH295" s="4"/>
      <c r="BI295" s="4"/>
    </row>
    <row r="296" spans="2:61" ht="127.5" hidden="1" customHeight="1" x14ac:dyDescent="0.25">
      <c r="B296" s="8" t="s">
        <v>2248</v>
      </c>
      <c r="C296" s="8" t="s">
        <v>2053</v>
      </c>
      <c r="D296" s="16" t="s">
        <v>2249</v>
      </c>
      <c r="E296" s="16"/>
      <c r="F296" s="50">
        <v>45215</v>
      </c>
      <c r="G296" s="8"/>
      <c r="H296" s="8"/>
      <c r="I296" s="8" t="s">
        <v>138</v>
      </c>
      <c r="J296" s="8" t="s">
        <v>2250</v>
      </c>
      <c r="K296" s="8"/>
      <c r="L296" s="8"/>
      <c r="M296" s="7" t="s">
        <v>2251</v>
      </c>
      <c r="N296" s="8" t="s">
        <v>2252</v>
      </c>
      <c r="O296" s="7" t="s">
        <v>2020</v>
      </c>
      <c r="P296" s="85" t="s">
        <v>616</v>
      </c>
      <c r="Q296" s="7"/>
      <c r="R296" s="7"/>
      <c r="S296" s="8" t="s">
        <v>2253</v>
      </c>
      <c r="T296" s="8" t="s">
        <v>2254</v>
      </c>
      <c r="U296" s="7" t="s">
        <v>2061</v>
      </c>
      <c r="V296" s="7" t="s">
        <v>2255</v>
      </c>
      <c r="W296" s="7"/>
      <c r="X296" s="8"/>
      <c r="Y296" s="7" t="s">
        <v>379</v>
      </c>
      <c r="Z296" s="93">
        <v>45173</v>
      </c>
      <c r="AA296" s="8" t="s">
        <v>64</v>
      </c>
      <c r="AB296" s="50">
        <v>45264</v>
      </c>
      <c r="AC296" s="8" t="s">
        <v>65</v>
      </c>
      <c r="AD296" s="50">
        <v>45292</v>
      </c>
      <c r="AE296" s="8" t="s">
        <v>1345</v>
      </c>
      <c r="AF296" s="8"/>
      <c r="AG296" s="8"/>
      <c r="AH296" s="8"/>
      <c r="AI296" s="8"/>
      <c r="AJ296" s="8"/>
      <c r="AK296" s="8"/>
      <c r="AL296" s="8"/>
      <c r="AM296" s="8"/>
      <c r="AN296" s="8"/>
      <c r="AO296" s="8"/>
      <c r="AP296" s="8"/>
      <c r="AQ296" s="7"/>
      <c r="AR296" s="7"/>
      <c r="AS296" s="7"/>
      <c r="AT296" s="7"/>
      <c r="AU296" s="7"/>
      <c r="AV296" s="7"/>
      <c r="AW296" s="7"/>
      <c r="AX296" s="7"/>
      <c r="AY296" s="7"/>
      <c r="AZ296" s="7"/>
      <c r="BA296" s="7"/>
      <c r="BB296" s="7"/>
      <c r="BC296" s="7"/>
      <c r="BD296" s="7"/>
      <c r="BE296" s="7"/>
      <c r="BF296" s="7"/>
      <c r="BG296" s="7"/>
      <c r="BH296" s="4"/>
      <c r="BI296" s="4"/>
    </row>
    <row r="297" spans="2:61" ht="75" hidden="1" customHeight="1" x14ac:dyDescent="0.25">
      <c r="B297" s="3" t="s">
        <v>2256</v>
      </c>
      <c r="C297" s="3" t="s">
        <v>2053</v>
      </c>
      <c r="D297" s="2" t="s">
        <v>2257</v>
      </c>
      <c r="E297" s="2"/>
      <c r="F297" s="3"/>
      <c r="G297" s="3"/>
      <c r="H297" s="3"/>
      <c r="I297" s="3"/>
      <c r="J297" s="3"/>
      <c r="K297" s="3" t="s">
        <v>2258</v>
      </c>
      <c r="L297" s="3"/>
      <c r="M297" s="4" t="s">
        <v>2259</v>
      </c>
      <c r="N297" s="3" t="s">
        <v>2260</v>
      </c>
      <c r="O297" s="3" t="s">
        <v>378</v>
      </c>
      <c r="P297" s="100" t="s">
        <v>294</v>
      </c>
      <c r="Q297" s="4" t="s">
        <v>188</v>
      </c>
      <c r="R297" s="4"/>
      <c r="S297" s="3" t="s">
        <v>2261</v>
      </c>
      <c r="T297" s="3" t="s">
        <v>2254</v>
      </c>
      <c r="U297" s="4" t="s">
        <v>2061</v>
      </c>
      <c r="V297" s="4" t="s">
        <v>2094</v>
      </c>
      <c r="W297" s="4"/>
      <c r="X297" s="3"/>
      <c r="Y297" s="4" t="s">
        <v>379</v>
      </c>
      <c r="Z297" s="79">
        <v>45173</v>
      </c>
      <c r="AA297" s="3" t="s">
        <v>64</v>
      </c>
      <c r="AB297" s="44">
        <v>45264</v>
      </c>
      <c r="AC297" s="3" t="s">
        <v>65</v>
      </c>
      <c r="AD297" s="44">
        <v>45292</v>
      </c>
      <c r="AE297" s="3" t="s">
        <v>1345</v>
      </c>
      <c r="AF297" s="3" t="s">
        <v>2262</v>
      </c>
      <c r="AG297" s="3" t="s">
        <v>69</v>
      </c>
      <c r="AH297" s="3" t="s">
        <v>2263</v>
      </c>
      <c r="AI297" s="3"/>
      <c r="AJ297" s="3"/>
      <c r="AK297" s="3"/>
      <c r="AL297" s="3" t="s">
        <v>166</v>
      </c>
      <c r="AM297" s="3"/>
      <c r="AN297" s="3" t="s">
        <v>410</v>
      </c>
      <c r="AO297" s="3" t="s">
        <v>2264</v>
      </c>
      <c r="AP297" s="3" t="s">
        <v>2239</v>
      </c>
      <c r="AQ297" s="4" t="s">
        <v>138</v>
      </c>
      <c r="AR297" s="4" t="s">
        <v>2100</v>
      </c>
      <c r="AS297" s="4"/>
      <c r="AT297" s="4"/>
      <c r="AU297" s="4"/>
      <c r="AV297" s="4"/>
      <c r="AW297" s="4"/>
      <c r="AX297" s="4"/>
      <c r="AY297" s="4"/>
      <c r="AZ297" s="4"/>
      <c r="BA297" s="4"/>
      <c r="BB297" s="4"/>
      <c r="BC297" s="4"/>
      <c r="BD297" s="4"/>
      <c r="BE297" s="4"/>
      <c r="BF297" s="4"/>
      <c r="BG297" s="4"/>
      <c r="BH297" s="4" t="s">
        <v>138</v>
      </c>
      <c r="BI297" s="4" t="s">
        <v>413</v>
      </c>
    </row>
    <row r="298" spans="2:61" s="39" customFormat="1" ht="71.25" hidden="1" customHeight="1" x14ac:dyDescent="0.25">
      <c r="B298" s="8" t="s">
        <v>2265</v>
      </c>
      <c r="C298" s="8" t="s">
        <v>2053</v>
      </c>
      <c r="D298" s="16" t="s">
        <v>2266</v>
      </c>
      <c r="E298" s="16"/>
      <c r="F298" s="50">
        <v>45302</v>
      </c>
      <c r="G298" s="8"/>
      <c r="H298" s="8"/>
      <c r="I298" s="8" t="s">
        <v>138</v>
      </c>
      <c r="J298" s="8" t="s">
        <v>2267</v>
      </c>
      <c r="K298" s="8"/>
      <c r="L298" s="8"/>
      <c r="M298" s="7" t="s">
        <v>2268</v>
      </c>
      <c r="N298" s="8" t="s">
        <v>2269</v>
      </c>
      <c r="O298" s="8" t="s">
        <v>2020</v>
      </c>
      <c r="P298" s="96" t="s">
        <v>799</v>
      </c>
      <c r="Q298" s="7"/>
      <c r="R298" s="7"/>
      <c r="S298" s="8" t="s">
        <v>2261</v>
      </c>
      <c r="T298" s="8" t="s">
        <v>2270</v>
      </c>
      <c r="U298" s="7" t="s">
        <v>2061</v>
      </c>
      <c r="V298" s="7" t="s">
        <v>2271</v>
      </c>
      <c r="W298" s="7"/>
      <c r="X298" s="8"/>
      <c r="Y298" s="7" t="s">
        <v>379</v>
      </c>
      <c r="Z298" s="93">
        <v>45173</v>
      </c>
      <c r="AA298" s="8" t="s">
        <v>64</v>
      </c>
      <c r="AB298" s="50">
        <v>45264</v>
      </c>
      <c r="AC298" s="8" t="s">
        <v>65</v>
      </c>
      <c r="AD298" s="50">
        <v>45292</v>
      </c>
      <c r="AE298" s="8" t="s">
        <v>1345</v>
      </c>
      <c r="AF298" s="8"/>
      <c r="AG298" s="8"/>
      <c r="AH298" s="8"/>
      <c r="AI298" s="8"/>
      <c r="AJ298" s="8"/>
      <c r="AK298" s="8"/>
      <c r="AL298" s="8"/>
      <c r="AM298" s="8"/>
      <c r="AN298" s="8"/>
      <c r="AO298" s="8"/>
      <c r="AP298" s="8" t="s">
        <v>2272</v>
      </c>
      <c r="AQ298" s="7"/>
      <c r="AR298" s="7"/>
      <c r="AS298" s="7"/>
      <c r="AT298" s="7"/>
      <c r="AU298" s="7"/>
      <c r="AV298" s="7"/>
      <c r="AW298" s="7"/>
      <c r="AX298" s="7"/>
      <c r="AY298" s="7"/>
      <c r="AZ298" s="7"/>
      <c r="BA298" s="7"/>
      <c r="BB298" s="7"/>
      <c r="BC298" s="7"/>
      <c r="BD298" s="7"/>
      <c r="BE298" s="7"/>
      <c r="BF298" s="7"/>
      <c r="BG298" s="7"/>
      <c r="BH298" s="4"/>
      <c r="BI298" s="4"/>
    </row>
    <row r="299" spans="2:61" ht="55.35" hidden="1" customHeight="1" x14ac:dyDescent="0.25">
      <c r="B299" s="7" t="s">
        <v>2273</v>
      </c>
      <c r="C299" s="7" t="s">
        <v>2065</v>
      </c>
      <c r="D299" s="11" t="s">
        <v>848</v>
      </c>
      <c r="E299" s="113"/>
      <c r="F299" s="50">
        <v>45302</v>
      </c>
      <c r="G299" s="8"/>
      <c r="H299" s="7"/>
      <c r="I299" s="8" t="s">
        <v>138</v>
      </c>
      <c r="J299" s="8" t="s">
        <v>2274</v>
      </c>
      <c r="K299" s="8" t="s">
        <v>2275</v>
      </c>
      <c r="L299" s="8"/>
      <c r="M299" s="7" t="s">
        <v>2276</v>
      </c>
      <c r="N299" s="7" t="s">
        <v>2277</v>
      </c>
      <c r="O299" s="7" t="s">
        <v>2020</v>
      </c>
      <c r="P299" s="96" t="s">
        <v>2278</v>
      </c>
      <c r="Q299" s="7"/>
      <c r="R299" s="7"/>
      <c r="S299" s="7" t="s">
        <v>2279</v>
      </c>
      <c r="T299" s="7" t="s">
        <v>848</v>
      </c>
      <c r="U299" s="7" t="s">
        <v>2107</v>
      </c>
      <c r="V299" s="7" t="s">
        <v>2280</v>
      </c>
      <c r="W299" s="7"/>
      <c r="X299" s="7"/>
      <c r="Y299" s="7" t="s">
        <v>379</v>
      </c>
      <c r="Z299" s="93">
        <v>45173</v>
      </c>
      <c r="AA299" s="8" t="s">
        <v>64</v>
      </c>
      <c r="AB299" s="50">
        <v>45264</v>
      </c>
      <c r="AC299" s="8" t="s">
        <v>65</v>
      </c>
      <c r="AD299" s="50">
        <v>45292</v>
      </c>
      <c r="AE299" s="8" t="s">
        <v>1345</v>
      </c>
      <c r="AF299" s="8"/>
      <c r="AG299" s="8"/>
      <c r="AH299" s="8"/>
      <c r="AI299" s="8"/>
      <c r="AJ299" s="8"/>
      <c r="AK299" s="8"/>
      <c r="AL299" s="8"/>
      <c r="AM299" s="8"/>
      <c r="AN299" s="8"/>
      <c r="AO299" s="8"/>
      <c r="AP299" s="8" t="s">
        <v>2281</v>
      </c>
      <c r="AQ299" s="7"/>
      <c r="AR299" s="7"/>
      <c r="AS299" s="7"/>
      <c r="AT299" s="7"/>
      <c r="AU299" s="7"/>
      <c r="AV299" s="7"/>
      <c r="AW299" s="7"/>
      <c r="AX299" s="7"/>
      <c r="AY299" s="7"/>
      <c r="AZ299" s="7"/>
      <c r="BA299" s="7"/>
      <c r="BB299" s="7"/>
      <c r="BC299" s="7"/>
      <c r="BD299" s="7"/>
      <c r="BE299" s="7"/>
      <c r="BF299" s="7"/>
      <c r="BG299" s="7"/>
      <c r="BH299" s="4"/>
      <c r="BI299" s="4"/>
    </row>
    <row r="300" spans="2:61" s="39" customFormat="1" ht="55.35" hidden="1" customHeight="1" x14ac:dyDescent="0.25">
      <c r="B300" s="7" t="s">
        <v>2282</v>
      </c>
      <c r="C300" s="7" t="s">
        <v>2065</v>
      </c>
      <c r="D300" s="11" t="s">
        <v>848</v>
      </c>
      <c r="E300" s="113"/>
      <c r="F300" s="50">
        <v>45302</v>
      </c>
      <c r="G300" s="8"/>
      <c r="H300" s="7"/>
      <c r="I300" s="8" t="s">
        <v>138</v>
      </c>
      <c r="J300" s="8" t="s">
        <v>2283</v>
      </c>
      <c r="K300" s="8" t="s">
        <v>2284</v>
      </c>
      <c r="L300" s="8"/>
      <c r="M300" s="7" t="s">
        <v>2285</v>
      </c>
      <c r="N300" s="7" t="s">
        <v>2286</v>
      </c>
      <c r="O300" s="7" t="s">
        <v>2020</v>
      </c>
      <c r="P300" s="96" t="s">
        <v>2278</v>
      </c>
      <c r="Q300" s="7"/>
      <c r="R300" s="7"/>
      <c r="S300" s="7" t="s">
        <v>2279</v>
      </c>
      <c r="T300" s="7" t="s">
        <v>848</v>
      </c>
      <c r="U300" s="7" t="s">
        <v>2107</v>
      </c>
      <c r="V300" s="7" t="s">
        <v>2061</v>
      </c>
      <c r="W300" s="7"/>
      <c r="X300" s="7"/>
      <c r="Y300" s="7" t="s">
        <v>379</v>
      </c>
      <c r="Z300" s="93">
        <v>45173</v>
      </c>
      <c r="AA300" s="8" t="s">
        <v>64</v>
      </c>
      <c r="AB300" s="50">
        <v>45264</v>
      </c>
      <c r="AC300" s="8" t="s">
        <v>65</v>
      </c>
      <c r="AD300" s="50">
        <v>45292</v>
      </c>
      <c r="AE300" s="8" t="s">
        <v>1345</v>
      </c>
      <c r="AF300" s="8"/>
      <c r="AG300" s="8"/>
      <c r="AH300" s="8"/>
      <c r="AI300" s="8"/>
      <c r="AJ300" s="8"/>
      <c r="AK300" s="8"/>
      <c r="AL300" s="8"/>
      <c r="AM300" s="8"/>
      <c r="AN300" s="8"/>
      <c r="AO300" s="8"/>
      <c r="AP300" s="8" t="s">
        <v>2281</v>
      </c>
      <c r="AQ300" s="7"/>
      <c r="AR300" s="7"/>
      <c r="AS300" s="7"/>
      <c r="AT300" s="7"/>
      <c r="AU300" s="7"/>
      <c r="AV300" s="7"/>
      <c r="AW300" s="7"/>
      <c r="AX300" s="7"/>
      <c r="AY300" s="7"/>
      <c r="AZ300" s="7"/>
      <c r="BA300" s="7"/>
      <c r="BB300" s="7"/>
      <c r="BC300" s="7"/>
      <c r="BD300" s="7"/>
      <c r="BE300" s="7"/>
      <c r="BF300" s="7"/>
      <c r="BG300" s="7"/>
      <c r="BH300" s="4"/>
      <c r="BI300" s="4"/>
    </row>
    <row r="301" spans="2:61" ht="111" hidden="1" customHeight="1" x14ac:dyDescent="0.25">
      <c r="B301" s="8" t="s">
        <v>2287</v>
      </c>
      <c r="C301" s="8" t="s">
        <v>2053</v>
      </c>
      <c r="D301" s="16" t="s">
        <v>2288</v>
      </c>
      <c r="E301" s="16"/>
      <c r="F301" s="50">
        <v>45310</v>
      </c>
      <c r="G301" s="8"/>
      <c r="H301" s="8"/>
      <c r="I301" s="8" t="s">
        <v>138</v>
      </c>
      <c r="J301" s="8" t="s">
        <v>2289</v>
      </c>
      <c r="K301" s="8"/>
      <c r="L301" s="8"/>
      <c r="M301" s="7" t="s">
        <v>2290</v>
      </c>
      <c r="N301" s="8" t="s">
        <v>2291</v>
      </c>
      <c r="O301" s="7" t="s">
        <v>403</v>
      </c>
      <c r="P301" s="96" t="s">
        <v>371</v>
      </c>
      <c r="Q301" s="7"/>
      <c r="R301" s="7"/>
      <c r="S301" s="8" t="s">
        <v>2292</v>
      </c>
      <c r="T301" s="8" t="s">
        <v>2293</v>
      </c>
      <c r="U301" s="7" t="s">
        <v>2061</v>
      </c>
      <c r="V301" s="7" t="s">
        <v>2255</v>
      </c>
      <c r="W301" s="7"/>
      <c r="X301" s="8"/>
      <c r="Y301" s="7" t="s">
        <v>404</v>
      </c>
      <c r="Z301" s="93">
        <v>45236</v>
      </c>
      <c r="AA301" s="8" t="s">
        <v>64</v>
      </c>
      <c r="AB301" s="50">
        <v>45264</v>
      </c>
      <c r="AC301" s="8" t="s">
        <v>65</v>
      </c>
      <c r="AD301" s="50">
        <v>45292</v>
      </c>
      <c r="AE301" s="8" t="s">
        <v>148</v>
      </c>
      <c r="AF301" s="8"/>
      <c r="AG301" s="8"/>
      <c r="AH301" s="8"/>
      <c r="AI301" s="8"/>
      <c r="AJ301" s="8"/>
      <c r="AK301" s="8"/>
      <c r="AL301" s="8"/>
      <c r="AM301" s="8"/>
      <c r="AN301" s="8"/>
      <c r="AO301" s="8"/>
      <c r="AP301" s="8" t="s">
        <v>2294</v>
      </c>
      <c r="AQ301" s="7"/>
      <c r="AR301" s="7"/>
      <c r="AS301" s="7"/>
      <c r="AT301" s="7"/>
      <c r="AU301" s="7"/>
      <c r="AV301" s="7"/>
      <c r="AW301" s="7"/>
      <c r="AX301" s="7"/>
      <c r="AY301" s="7"/>
      <c r="AZ301" s="7"/>
      <c r="BA301" s="7"/>
      <c r="BB301" s="7"/>
      <c r="BC301" s="7"/>
      <c r="BD301" s="7"/>
      <c r="BE301" s="7"/>
      <c r="BF301" s="7"/>
      <c r="BG301" s="7"/>
      <c r="BH301" s="4"/>
      <c r="BI301" s="4"/>
    </row>
    <row r="302" spans="2:61" s="39" customFormat="1" ht="55.35" hidden="1" customHeight="1" x14ac:dyDescent="0.25">
      <c r="B302" s="4" t="s">
        <v>2295</v>
      </c>
      <c r="C302" s="4" t="s">
        <v>2053</v>
      </c>
      <c r="D302" s="2"/>
      <c r="E302" s="2"/>
      <c r="F302" s="44">
        <v>44840</v>
      </c>
      <c r="G302" s="3" t="s">
        <v>138</v>
      </c>
      <c r="H302" s="4" t="s">
        <v>1939</v>
      </c>
      <c r="I302" s="4"/>
      <c r="J302" s="4"/>
      <c r="K302" s="4"/>
      <c r="L302" s="4"/>
      <c r="M302" s="4" t="s">
        <v>2296</v>
      </c>
      <c r="N302" s="4" t="s">
        <v>2297</v>
      </c>
      <c r="O302" s="4" t="s">
        <v>2147</v>
      </c>
      <c r="P302" s="129">
        <v>45505</v>
      </c>
      <c r="Q302" s="4" t="s">
        <v>188</v>
      </c>
      <c r="R302" s="4"/>
      <c r="S302" s="4" t="s">
        <v>2298</v>
      </c>
      <c r="T302" s="4" t="s">
        <v>2060</v>
      </c>
      <c r="U302" s="4"/>
      <c r="V302" s="4"/>
      <c r="W302" s="4"/>
      <c r="X302" s="4" t="s">
        <v>138</v>
      </c>
      <c r="Y302" s="4" t="s">
        <v>2150</v>
      </c>
      <c r="Z302" s="79">
        <v>45201</v>
      </c>
      <c r="AA302" s="4" t="s">
        <v>848</v>
      </c>
      <c r="AB302" s="4" t="s">
        <v>848</v>
      </c>
      <c r="AC302" s="4" t="s">
        <v>848</v>
      </c>
      <c r="AD302" s="4" t="s">
        <v>848</v>
      </c>
      <c r="AE302" s="4" t="s">
        <v>1345</v>
      </c>
      <c r="AF302" s="4" t="s">
        <v>2299</v>
      </c>
      <c r="AG302" s="4" t="s">
        <v>69</v>
      </c>
      <c r="AH302" s="4" t="s">
        <v>2300</v>
      </c>
      <c r="AI302" s="4"/>
      <c r="AJ302" s="3"/>
      <c r="AK302" s="3" t="s">
        <v>652</v>
      </c>
      <c r="AL302" s="3" t="s">
        <v>166</v>
      </c>
      <c r="AM302" s="3"/>
      <c r="AN302" s="131" t="s">
        <v>1693</v>
      </c>
      <c r="AO302" s="3" t="s">
        <v>2301</v>
      </c>
      <c r="AP302" s="3" t="s">
        <v>2302</v>
      </c>
      <c r="AQ302" s="4" t="s">
        <v>138</v>
      </c>
      <c r="AR302" s="4" t="s">
        <v>2100</v>
      </c>
      <c r="AS302" s="4"/>
      <c r="AT302" s="4"/>
      <c r="AU302" s="4"/>
      <c r="AV302" s="4"/>
      <c r="AW302" s="4"/>
      <c r="AX302" s="4" t="s">
        <v>1187</v>
      </c>
      <c r="AY302" s="4"/>
      <c r="AZ302" s="4"/>
      <c r="BA302" s="4"/>
      <c r="BB302" s="4"/>
      <c r="BC302" s="4"/>
      <c r="BD302" s="4"/>
      <c r="BE302" s="4"/>
      <c r="BF302" s="4"/>
      <c r="BG302" s="4"/>
      <c r="BH302" s="4" t="s">
        <v>138</v>
      </c>
      <c r="BI302" s="4" t="s">
        <v>266</v>
      </c>
    </row>
    <row r="303" spans="2:61" ht="60" hidden="1" x14ac:dyDescent="0.25">
      <c r="B303" s="4" t="s">
        <v>2303</v>
      </c>
      <c r="C303" s="4" t="s">
        <v>2053</v>
      </c>
      <c r="D303" s="2"/>
      <c r="E303" s="2"/>
      <c r="F303" s="44">
        <v>44988</v>
      </c>
      <c r="G303" s="3" t="s">
        <v>138</v>
      </c>
      <c r="H303" s="4" t="s">
        <v>2304</v>
      </c>
      <c r="I303" s="4"/>
      <c r="J303" s="4"/>
      <c r="K303" s="4" t="s">
        <v>5</v>
      </c>
      <c r="L303" s="4"/>
      <c r="M303" s="4" t="s">
        <v>2305</v>
      </c>
      <c r="N303" s="4" t="s">
        <v>2306</v>
      </c>
      <c r="O303" s="4" t="s">
        <v>271</v>
      </c>
      <c r="P303" s="100" t="s">
        <v>168</v>
      </c>
      <c r="Q303" s="4" t="s">
        <v>273</v>
      </c>
      <c r="R303" s="4"/>
      <c r="S303" s="4"/>
      <c r="T303" s="4"/>
      <c r="U303" s="4"/>
      <c r="V303" s="4"/>
      <c r="W303" s="4"/>
      <c r="X303" s="4"/>
      <c r="Y303" s="4" t="s">
        <v>1376</v>
      </c>
      <c r="Z303" s="4"/>
      <c r="AA303" s="4" t="s">
        <v>995</v>
      </c>
      <c r="AB303" s="4"/>
      <c r="AC303" s="4" t="s">
        <v>59</v>
      </c>
      <c r="AD303" s="4"/>
      <c r="AE303" s="4" t="s">
        <v>148</v>
      </c>
      <c r="AF303" s="4" t="s">
        <v>2307</v>
      </c>
      <c r="AG303" s="4" t="s">
        <v>69</v>
      </c>
      <c r="AH303" s="4" t="s">
        <v>2308</v>
      </c>
      <c r="AI303" s="4"/>
      <c r="AJ303" s="3"/>
      <c r="AK303" s="3"/>
      <c r="AL303" s="3" t="s">
        <v>166</v>
      </c>
      <c r="AM303" s="3"/>
      <c r="AN303" s="3" t="s">
        <v>410</v>
      </c>
      <c r="AO303" s="3" t="s">
        <v>2309</v>
      </c>
      <c r="AP303" s="3" t="s">
        <v>2310</v>
      </c>
      <c r="AQ303" s="4" t="s">
        <v>652</v>
      </c>
      <c r="AR303" s="4"/>
      <c r="AS303" s="4"/>
      <c r="AT303" s="4"/>
      <c r="AU303" s="4"/>
      <c r="AV303" s="4"/>
      <c r="AW303" s="4"/>
      <c r="AX303" s="4"/>
      <c r="AY303" s="4"/>
      <c r="AZ303" s="4"/>
      <c r="BA303" s="4"/>
      <c r="BB303" s="4"/>
      <c r="BC303" s="4"/>
      <c r="BD303" s="4"/>
      <c r="BE303" s="4"/>
      <c r="BF303" s="4"/>
      <c r="BG303" s="4"/>
      <c r="BH303" s="4" t="s">
        <v>138</v>
      </c>
      <c r="BI303" s="4" t="s">
        <v>413</v>
      </c>
    </row>
    <row r="304" spans="2:61" ht="55.35" hidden="1" customHeight="1" x14ac:dyDescent="0.25">
      <c r="B304" s="4" t="s">
        <v>2311</v>
      </c>
      <c r="C304" s="4" t="s">
        <v>2065</v>
      </c>
      <c r="D304" s="2"/>
      <c r="E304" s="2"/>
      <c r="F304" s="44">
        <v>45223</v>
      </c>
      <c r="G304" s="3" t="s">
        <v>138</v>
      </c>
      <c r="H304" s="4" t="s">
        <v>363</v>
      </c>
      <c r="I304" s="4"/>
      <c r="J304" s="4"/>
      <c r="K304" s="4"/>
      <c r="L304" s="4"/>
      <c r="M304" s="4" t="s">
        <v>2312</v>
      </c>
      <c r="N304" s="4" t="s">
        <v>2313</v>
      </c>
      <c r="O304" s="4" t="s">
        <v>366</v>
      </c>
      <c r="P304" s="101" t="s">
        <v>272</v>
      </c>
      <c r="Q304" s="4" t="s">
        <v>205</v>
      </c>
      <c r="R304" s="4"/>
      <c r="S304" s="4"/>
      <c r="T304" s="4"/>
      <c r="U304" s="4"/>
      <c r="V304" s="4"/>
      <c r="W304" s="4"/>
      <c r="X304" s="4"/>
      <c r="Y304" s="4" t="s">
        <v>367</v>
      </c>
      <c r="Z304" s="4"/>
      <c r="AA304" s="4" t="s">
        <v>63</v>
      </c>
      <c r="AB304" s="4"/>
      <c r="AC304" s="4" t="s">
        <v>63</v>
      </c>
      <c r="AD304" s="4"/>
      <c r="AE304" s="4" t="s">
        <v>242</v>
      </c>
      <c r="AF304" s="4" t="s">
        <v>2314</v>
      </c>
      <c r="AG304" s="4" t="s">
        <v>69</v>
      </c>
      <c r="AH304" s="4" t="s">
        <v>2315</v>
      </c>
      <c r="AI304" s="4"/>
      <c r="AJ304" s="3"/>
      <c r="AK304" s="3"/>
      <c r="AL304" s="3" t="s">
        <v>166</v>
      </c>
      <c r="AM304" s="3"/>
      <c r="AN304" s="3" t="s">
        <v>272</v>
      </c>
      <c r="AO304" s="3" t="s">
        <v>372</v>
      </c>
      <c r="AP304" s="3" t="s">
        <v>2316</v>
      </c>
      <c r="AQ304" s="4" t="s">
        <v>652</v>
      </c>
      <c r="AR304" s="4"/>
      <c r="AS304" s="4"/>
      <c r="AT304" s="4"/>
      <c r="AU304" s="4"/>
      <c r="AV304" s="4"/>
      <c r="AW304" s="4"/>
      <c r="AX304" s="4"/>
      <c r="AY304" s="4"/>
      <c r="AZ304" s="4"/>
      <c r="BA304" s="4"/>
      <c r="BB304" s="4"/>
      <c r="BC304" s="4"/>
      <c r="BD304" s="4"/>
      <c r="BE304" s="4"/>
      <c r="BF304" s="4"/>
      <c r="BG304" s="4"/>
      <c r="BH304" s="4"/>
      <c r="BI304" s="4"/>
    </row>
    <row r="305" spans="2:61" s="39" customFormat="1" ht="55.35" hidden="1" customHeight="1" x14ac:dyDescent="0.25">
      <c r="B305" s="4" t="s">
        <v>2317</v>
      </c>
      <c r="C305" s="4" t="s">
        <v>2065</v>
      </c>
      <c r="D305" s="2"/>
      <c r="E305" s="2"/>
      <c r="F305" s="44">
        <v>45243</v>
      </c>
      <c r="G305" s="3" t="s">
        <v>138</v>
      </c>
      <c r="H305" s="4" t="s">
        <v>2035</v>
      </c>
      <c r="I305" s="4"/>
      <c r="J305" s="4"/>
      <c r="K305" s="4"/>
      <c r="L305" s="4"/>
      <c r="M305" s="4" t="s">
        <v>2318</v>
      </c>
      <c r="N305" s="4" t="s">
        <v>2319</v>
      </c>
      <c r="O305" s="4" t="s">
        <v>349</v>
      </c>
      <c r="P305" s="84" t="s">
        <v>2320</v>
      </c>
      <c r="Q305" s="4" t="s">
        <v>188</v>
      </c>
      <c r="R305" s="4"/>
      <c r="S305" s="4"/>
      <c r="T305" s="4"/>
      <c r="U305" s="4"/>
      <c r="V305" s="4"/>
      <c r="W305" s="4"/>
      <c r="X305" s="4"/>
      <c r="Y305" s="4" t="s">
        <v>2040</v>
      </c>
      <c r="Z305" s="4"/>
      <c r="AA305" s="4" t="s">
        <v>64</v>
      </c>
      <c r="AB305" s="4"/>
      <c r="AC305" s="4" t="s">
        <v>65</v>
      </c>
      <c r="AD305" s="4"/>
      <c r="AE305" s="4" t="s">
        <v>190</v>
      </c>
      <c r="AF305" s="4" t="s">
        <v>2321</v>
      </c>
      <c r="AG305" s="4" t="s">
        <v>69</v>
      </c>
      <c r="AH305" s="4" t="s">
        <v>2322</v>
      </c>
      <c r="AI305" s="4"/>
      <c r="AJ305" s="3"/>
      <c r="AK305" s="3"/>
      <c r="AL305" s="3" t="s">
        <v>166</v>
      </c>
      <c r="AM305" s="3"/>
      <c r="AN305" s="3" t="s">
        <v>168</v>
      </c>
      <c r="AO305" s="3" t="s">
        <v>2323</v>
      </c>
      <c r="AP305" s="3" t="s">
        <v>169</v>
      </c>
      <c r="AQ305" s="4" t="s">
        <v>652</v>
      </c>
      <c r="AR305" s="4"/>
      <c r="AS305" s="4"/>
      <c r="AT305" s="4"/>
      <c r="AU305" s="4"/>
      <c r="AV305" s="4"/>
      <c r="AW305" s="4"/>
      <c r="AX305" s="4"/>
      <c r="AY305" s="4"/>
      <c r="AZ305" s="4"/>
      <c r="BA305" s="4"/>
      <c r="BB305" s="4"/>
      <c r="BC305" s="4"/>
      <c r="BD305" s="4"/>
      <c r="BE305" s="4"/>
      <c r="BF305" s="4"/>
      <c r="BG305" s="4"/>
      <c r="BH305" s="4"/>
      <c r="BI305" s="4"/>
    </row>
    <row r="306" spans="2:61" s="39" customFormat="1" ht="55.35" hidden="1" customHeight="1" x14ac:dyDescent="0.25">
      <c r="B306" s="4" t="s">
        <v>2324</v>
      </c>
      <c r="C306" s="4" t="s">
        <v>2053</v>
      </c>
      <c r="D306" s="2"/>
      <c r="E306" s="2"/>
      <c r="F306" s="44">
        <v>45313</v>
      </c>
      <c r="G306" s="3" t="s">
        <v>138</v>
      </c>
      <c r="H306" s="4" t="s">
        <v>398</v>
      </c>
      <c r="I306" s="4"/>
      <c r="J306" s="4"/>
      <c r="K306" s="4" t="s">
        <v>2325</v>
      </c>
      <c r="L306" s="4"/>
      <c r="M306" s="4" t="s">
        <v>2326</v>
      </c>
      <c r="N306" s="4" t="s">
        <v>2327</v>
      </c>
      <c r="O306" s="4" t="s">
        <v>403</v>
      </c>
      <c r="P306" s="101" t="s">
        <v>799</v>
      </c>
      <c r="Q306" s="4" t="s">
        <v>188</v>
      </c>
      <c r="R306" s="4"/>
      <c r="S306" s="4"/>
      <c r="T306" s="4"/>
      <c r="U306" s="4"/>
      <c r="V306" s="4"/>
      <c r="W306" s="4"/>
      <c r="X306" s="4"/>
      <c r="Y306" s="4" t="s">
        <v>1934</v>
      </c>
      <c r="Z306" s="4"/>
      <c r="AA306" s="4" t="s">
        <v>391</v>
      </c>
      <c r="AB306" s="4"/>
      <c r="AC306" s="4" t="s">
        <v>391</v>
      </c>
      <c r="AD306" s="4"/>
      <c r="AE306" s="4" t="s">
        <v>148</v>
      </c>
      <c r="AF306" s="4" t="s">
        <v>2328</v>
      </c>
      <c r="AG306" s="4" t="s">
        <v>69</v>
      </c>
      <c r="AH306" s="4" t="s">
        <v>2329</v>
      </c>
      <c r="AI306" s="4"/>
      <c r="AJ306" s="3"/>
      <c r="AK306" s="3"/>
      <c r="AL306" s="3" t="s">
        <v>166</v>
      </c>
      <c r="AM306" s="3"/>
      <c r="AN306" s="3" t="s">
        <v>294</v>
      </c>
      <c r="AO306" s="3" t="s">
        <v>2330</v>
      </c>
      <c r="AP306" s="3" t="s">
        <v>2331</v>
      </c>
      <c r="AQ306" s="4" t="s">
        <v>652</v>
      </c>
      <c r="AR306" s="4"/>
      <c r="AS306" s="4"/>
      <c r="AT306" s="4"/>
      <c r="AU306" s="4"/>
      <c r="AV306" s="4"/>
      <c r="AW306" s="4"/>
      <c r="AX306" s="4"/>
      <c r="AY306" s="4"/>
      <c r="AZ306" s="4"/>
      <c r="BA306" s="4"/>
      <c r="BB306" s="4"/>
      <c r="BC306" s="4"/>
      <c r="BD306" s="4"/>
      <c r="BE306" s="4"/>
      <c r="BF306" s="4"/>
      <c r="BG306" s="4"/>
      <c r="BH306" s="4" t="s">
        <v>138</v>
      </c>
      <c r="BI306" s="4" t="s">
        <v>2101</v>
      </c>
    </row>
    <row r="307" spans="2:61" s="39" customFormat="1" ht="55.35" hidden="1" customHeight="1" x14ac:dyDescent="0.25">
      <c r="B307" s="4" t="s">
        <v>2332</v>
      </c>
      <c r="C307" s="4" t="s">
        <v>2053</v>
      </c>
      <c r="D307" s="2"/>
      <c r="E307" s="2"/>
      <c r="F307" s="3"/>
      <c r="G307" s="3"/>
      <c r="H307" s="4"/>
      <c r="I307" s="3"/>
      <c r="J307" s="3"/>
      <c r="K307" s="3"/>
      <c r="L307" s="3"/>
      <c r="M307" s="4" t="s">
        <v>2333</v>
      </c>
      <c r="N307" s="3" t="s">
        <v>2334</v>
      </c>
      <c r="O307" s="3" t="s">
        <v>403</v>
      </c>
      <c r="P307" s="129">
        <v>45505</v>
      </c>
      <c r="Q307" s="4" t="s">
        <v>188</v>
      </c>
      <c r="R307" s="4"/>
      <c r="S307" s="4" t="s">
        <v>2335</v>
      </c>
      <c r="T307" s="3" t="s">
        <v>2060</v>
      </c>
      <c r="U307" s="3"/>
      <c r="V307" s="3"/>
      <c r="W307" s="4"/>
      <c r="X307" s="3"/>
      <c r="Y307" s="3" t="s">
        <v>404</v>
      </c>
      <c r="Z307" s="3"/>
      <c r="AA307" s="3" t="s">
        <v>65</v>
      </c>
      <c r="AB307" s="3"/>
      <c r="AC307" s="3" t="s">
        <v>995</v>
      </c>
      <c r="AD307" s="3"/>
      <c r="AE307" s="3" t="s">
        <v>148</v>
      </c>
      <c r="AF307" s="3" t="s">
        <v>2336</v>
      </c>
      <c r="AG307" s="3" t="s">
        <v>69</v>
      </c>
      <c r="AH307" s="3" t="s">
        <v>2337</v>
      </c>
      <c r="AI307" s="3"/>
      <c r="AJ307" s="3" t="s">
        <v>138</v>
      </c>
      <c r="AK307" s="3" t="s">
        <v>138</v>
      </c>
      <c r="AL307" s="3" t="s">
        <v>166</v>
      </c>
      <c r="AM307" s="3"/>
      <c r="AN307" s="131" t="s">
        <v>1693</v>
      </c>
      <c r="AO307" s="3" t="s">
        <v>2338</v>
      </c>
      <c r="AP307" s="3" t="s">
        <v>2339</v>
      </c>
      <c r="AQ307" s="4" t="s">
        <v>652</v>
      </c>
      <c r="AR307" s="4"/>
      <c r="AS307" s="4"/>
      <c r="AT307" s="4"/>
      <c r="AU307" s="4"/>
      <c r="AV307" s="4"/>
      <c r="AW307" s="4"/>
      <c r="AX307" s="4"/>
      <c r="AY307" s="4"/>
      <c r="AZ307" s="4"/>
      <c r="BA307" s="4"/>
      <c r="BB307" s="4"/>
      <c r="BC307" s="4"/>
      <c r="BD307" s="4"/>
      <c r="BE307" s="4"/>
      <c r="BF307" s="4"/>
      <c r="BG307" s="4"/>
      <c r="BH307" s="4" t="s">
        <v>138</v>
      </c>
      <c r="BI307" s="4" t="s">
        <v>1111</v>
      </c>
    </row>
    <row r="308" spans="2:61" s="39" customFormat="1" ht="55.35" hidden="1" customHeight="1" x14ac:dyDescent="0.25">
      <c r="B308" s="4" t="s">
        <v>2340</v>
      </c>
      <c r="C308" s="4" t="s">
        <v>2053</v>
      </c>
      <c r="D308" s="4"/>
      <c r="E308" s="2"/>
      <c r="F308" s="44">
        <v>45352</v>
      </c>
      <c r="G308" s="3" t="s">
        <v>138</v>
      </c>
      <c r="H308" s="4" t="s">
        <v>2341</v>
      </c>
      <c r="I308" s="4"/>
      <c r="J308" s="4"/>
      <c r="K308" s="4" t="s">
        <v>2342</v>
      </c>
      <c r="L308" s="4"/>
      <c r="M308" s="4" t="s">
        <v>2343</v>
      </c>
      <c r="N308" s="4" t="s">
        <v>2344</v>
      </c>
      <c r="O308" s="4" t="s">
        <v>2147</v>
      </c>
      <c r="P308" s="101" t="s">
        <v>332</v>
      </c>
      <c r="Q308" s="4" t="s">
        <v>176</v>
      </c>
      <c r="R308" s="4"/>
      <c r="S308" s="4"/>
      <c r="T308" s="4"/>
      <c r="U308" s="4"/>
      <c r="V308" s="4"/>
      <c r="W308" s="4"/>
      <c r="X308" s="4"/>
      <c r="Y308" s="4"/>
      <c r="Z308" s="4"/>
      <c r="AA308" s="4"/>
      <c r="AB308" s="4"/>
      <c r="AC308" s="4"/>
      <c r="AD308" s="4"/>
      <c r="AE308" s="4"/>
      <c r="AF308" s="4"/>
      <c r="AG308" s="4"/>
      <c r="AH308" s="4"/>
      <c r="AI308" s="4"/>
      <c r="AJ308" s="42"/>
      <c r="AK308" s="42"/>
      <c r="AL308" s="42"/>
      <c r="AM308" s="3"/>
      <c r="AN308" s="42"/>
      <c r="AO308" s="42"/>
      <c r="AP308" s="3" t="s">
        <v>2345</v>
      </c>
      <c r="AQ308" s="4" t="s">
        <v>652</v>
      </c>
      <c r="AR308" s="4"/>
      <c r="AS308" s="4"/>
      <c r="AT308" s="4"/>
      <c r="AU308" s="4"/>
      <c r="AV308" s="4"/>
      <c r="AW308" s="4"/>
      <c r="AX308" s="4"/>
      <c r="AY308" s="4"/>
      <c r="AZ308" s="4"/>
      <c r="BA308" s="4"/>
      <c r="BB308" s="4"/>
      <c r="BC308" s="4"/>
      <c r="BD308" s="4"/>
      <c r="BE308" s="4"/>
      <c r="BF308" s="4"/>
      <c r="BG308" s="4"/>
      <c r="BH308" s="4"/>
      <c r="BI308" s="4"/>
    </row>
    <row r="309" spans="2:61" ht="66.75" hidden="1" customHeight="1" x14ac:dyDescent="0.25">
      <c r="B309" s="7" t="s">
        <v>2346</v>
      </c>
      <c r="C309" s="7" t="s">
        <v>2347</v>
      </c>
      <c r="D309" s="16"/>
      <c r="E309" s="16"/>
      <c r="F309" s="50">
        <v>45324</v>
      </c>
      <c r="G309" s="8" t="s">
        <v>138</v>
      </c>
      <c r="H309" s="7" t="s">
        <v>375</v>
      </c>
      <c r="I309" s="7" t="s">
        <v>138</v>
      </c>
      <c r="J309" s="7"/>
      <c r="K309" s="7" t="s">
        <v>2348</v>
      </c>
      <c r="L309" s="7"/>
      <c r="M309" s="7" t="s">
        <v>2349</v>
      </c>
      <c r="N309" s="7" t="s">
        <v>2350</v>
      </c>
      <c r="O309" s="7"/>
      <c r="P309" s="102" t="s">
        <v>799</v>
      </c>
      <c r="Q309" s="7" t="s">
        <v>188</v>
      </c>
      <c r="R309" s="7"/>
      <c r="S309" s="7"/>
      <c r="T309" s="7"/>
      <c r="U309" s="7"/>
      <c r="V309" s="7"/>
      <c r="W309" s="7"/>
      <c r="X309" s="7"/>
      <c r="Y309" s="7" t="s">
        <v>379</v>
      </c>
      <c r="Z309" s="7"/>
      <c r="AA309" s="7" t="s">
        <v>391</v>
      </c>
      <c r="AB309" s="7"/>
      <c r="AC309" s="7" t="s">
        <v>391</v>
      </c>
      <c r="AD309" s="7"/>
      <c r="AE309" s="7" t="s">
        <v>148</v>
      </c>
      <c r="AF309" s="7"/>
      <c r="AG309" s="7"/>
      <c r="AH309" s="7"/>
      <c r="AI309" s="7"/>
      <c r="AJ309" s="8"/>
      <c r="AK309" s="8"/>
      <c r="AL309" s="8"/>
      <c r="AM309" s="8"/>
      <c r="AN309" s="8"/>
      <c r="AO309" s="8"/>
      <c r="AP309" s="8"/>
      <c r="AQ309" s="7"/>
      <c r="AR309" s="7"/>
      <c r="AS309" s="7"/>
      <c r="AT309" s="7"/>
      <c r="AU309" s="7"/>
      <c r="AV309" s="7"/>
      <c r="AW309" s="7"/>
      <c r="AX309" s="7"/>
      <c r="AY309" s="7"/>
      <c r="AZ309" s="7"/>
      <c r="BA309" s="7"/>
      <c r="BB309" s="7"/>
      <c r="BC309" s="7"/>
      <c r="BD309" s="7"/>
      <c r="BE309" s="7"/>
      <c r="BF309" s="7"/>
      <c r="BG309" s="7"/>
      <c r="BH309" s="4"/>
      <c r="BI309" s="4"/>
    </row>
    <row r="310" spans="2:61" s="39" customFormat="1" ht="55.35" hidden="1" customHeight="1" x14ac:dyDescent="0.25">
      <c r="B310" s="4" t="s">
        <v>2351</v>
      </c>
      <c r="C310" s="4" t="s">
        <v>2347</v>
      </c>
      <c r="D310" s="2"/>
      <c r="E310" s="2"/>
      <c r="F310" s="44">
        <v>45322</v>
      </c>
      <c r="G310" s="3" t="s">
        <v>138</v>
      </c>
      <c r="H310" s="4" t="s">
        <v>375</v>
      </c>
      <c r="I310" s="4"/>
      <c r="J310" s="4"/>
      <c r="K310" s="4"/>
      <c r="L310" s="4"/>
      <c r="M310" s="4" t="s">
        <v>2352</v>
      </c>
      <c r="N310" s="4" t="s">
        <v>2352</v>
      </c>
      <c r="O310" s="4" t="s">
        <v>378</v>
      </c>
      <c r="P310" s="129">
        <v>45505</v>
      </c>
      <c r="Q310" s="4" t="s">
        <v>188</v>
      </c>
      <c r="R310" s="4"/>
      <c r="S310" s="4"/>
      <c r="T310" s="4"/>
      <c r="U310" s="4"/>
      <c r="V310" s="4"/>
      <c r="W310" s="4"/>
      <c r="X310" s="4"/>
      <c r="Y310" s="4"/>
      <c r="Z310" s="4"/>
      <c r="AA310" s="4" t="s">
        <v>419</v>
      </c>
      <c r="AB310" s="4"/>
      <c r="AC310" s="4" t="s">
        <v>419</v>
      </c>
      <c r="AD310" s="4"/>
      <c r="AE310" s="4" t="s">
        <v>1345</v>
      </c>
      <c r="AF310" s="4" t="s">
        <v>2353</v>
      </c>
      <c r="AG310" s="4" t="s">
        <v>69</v>
      </c>
      <c r="AH310" s="4" t="s">
        <v>2354</v>
      </c>
      <c r="AI310" s="4"/>
      <c r="AJ310" s="3"/>
      <c r="AK310" s="3"/>
      <c r="AL310" s="3" t="s">
        <v>166</v>
      </c>
      <c r="AM310" s="3"/>
      <c r="AN310" s="131" t="s">
        <v>1693</v>
      </c>
      <c r="AO310" s="3" t="s">
        <v>2355</v>
      </c>
      <c r="AP310" s="3" t="s">
        <v>2172</v>
      </c>
      <c r="AQ310" s="4"/>
      <c r="AR310" s="4"/>
      <c r="AS310" s="4"/>
      <c r="AT310" s="4"/>
      <c r="AU310" s="4"/>
      <c r="AV310" s="4"/>
      <c r="AW310" s="4"/>
      <c r="AX310" s="4"/>
      <c r="AY310" s="4"/>
      <c r="AZ310" s="4"/>
      <c r="BA310" s="4"/>
      <c r="BB310" s="4"/>
      <c r="BC310" s="4"/>
      <c r="BD310" s="4"/>
      <c r="BE310" s="4"/>
      <c r="BF310" s="4"/>
      <c r="BG310" s="4"/>
      <c r="BH310" s="4" t="s">
        <v>138</v>
      </c>
      <c r="BI310" s="4" t="s">
        <v>266</v>
      </c>
    </row>
    <row r="311" spans="2:61" s="39" customFormat="1" ht="55.35" hidden="1" customHeight="1" x14ac:dyDescent="0.25">
      <c r="B311" s="4" t="s">
        <v>2356</v>
      </c>
      <c r="C311" s="4" t="s">
        <v>2347</v>
      </c>
      <c r="D311" s="2"/>
      <c r="E311" s="2"/>
      <c r="F311" s="44">
        <v>45322</v>
      </c>
      <c r="G311" s="3" t="s">
        <v>138</v>
      </c>
      <c r="H311" s="4" t="s">
        <v>375</v>
      </c>
      <c r="I311" s="4"/>
      <c r="J311" s="4"/>
      <c r="K311" s="4"/>
      <c r="L311" s="4"/>
      <c r="M311" s="4" t="s">
        <v>2357</v>
      </c>
      <c r="N311" s="4" t="s">
        <v>2357</v>
      </c>
      <c r="O311" s="4" t="s">
        <v>378</v>
      </c>
      <c r="P311" s="129">
        <v>45505</v>
      </c>
      <c r="Q311" s="4" t="s">
        <v>188</v>
      </c>
      <c r="R311" s="4"/>
      <c r="S311" s="4"/>
      <c r="T311" s="4"/>
      <c r="U311" s="4"/>
      <c r="V311" s="4"/>
      <c r="W311" s="4"/>
      <c r="X311" s="4"/>
      <c r="Y311" s="4"/>
      <c r="Z311" s="4"/>
      <c r="AA311" s="4" t="s">
        <v>419</v>
      </c>
      <c r="AB311" s="4"/>
      <c r="AC311" s="4" t="s">
        <v>419</v>
      </c>
      <c r="AD311" s="4"/>
      <c r="AE311" s="4" t="s">
        <v>1345</v>
      </c>
      <c r="AF311" s="4" t="s">
        <v>2358</v>
      </c>
      <c r="AG311" s="4" t="s">
        <v>69</v>
      </c>
      <c r="AH311" s="4" t="s">
        <v>2359</v>
      </c>
      <c r="AI311" s="4"/>
      <c r="AJ311" s="3"/>
      <c r="AK311" s="3"/>
      <c r="AL311" s="3" t="s">
        <v>628</v>
      </c>
      <c r="AM311" s="3"/>
      <c r="AN311" s="132" t="s">
        <v>1693</v>
      </c>
      <c r="AO311" s="3" t="s">
        <v>2360</v>
      </c>
      <c r="AP311" s="3" t="s">
        <v>2361</v>
      </c>
      <c r="AQ311" s="4"/>
      <c r="AR311" s="4"/>
      <c r="AS311" s="4"/>
      <c r="AT311" s="4"/>
      <c r="AU311" s="4"/>
      <c r="AV311" s="4"/>
      <c r="AW311" s="4"/>
      <c r="AX311" s="4"/>
      <c r="AY311" s="4"/>
      <c r="AZ311" s="4"/>
      <c r="BA311" s="4"/>
      <c r="BB311" s="4"/>
      <c r="BC311" s="4"/>
      <c r="BD311" s="4"/>
      <c r="BE311" s="4"/>
      <c r="BF311" s="4"/>
      <c r="BG311" s="4"/>
      <c r="BH311" s="4" t="s">
        <v>138</v>
      </c>
      <c r="BI311" s="4" t="s">
        <v>266</v>
      </c>
    </row>
    <row r="312" spans="2:61" ht="55.35" hidden="1" customHeight="1" x14ac:dyDescent="0.25">
      <c r="B312" s="4" t="s">
        <v>2362</v>
      </c>
      <c r="C312" s="4" t="s">
        <v>2347</v>
      </c>
      <c r="D312" s="2"/>
      <c r="E312" s="2"/>
      <c r="F312" s="44">
        <v>45322</v>
      </c>
      <c r="G312" s="3" t="s">
        <v>138</v>
      </c>
      <c r="H312" s="4" t="s">
        <v>375</v>
      </c>
      <c r="I312" s="4"/>
      <c r="J312" s="4"/>
      <c r="K312" s="4"/>
      <c r="L312" s="4"/>
      <c r="M312" s="4" t="s">
        <v>2363</v>
      </c>
      <c r="N312" s="4" t="s">
        <v>2363</v>
      </c>
      <c r="O312" s="4" t="s">
        <v>378</v>
      </c>
      <c r="P312" s="129">
        <v>45505</v>
      </c>
      <c r="Q312" s="4" t="s">
        <v>188</v>
      </c>
      <c r="R312" s="4"/>
      <c r="S312" s="4"/>
      <c r="T312" s="4"/>
      <c r="U312" s="4"/>
      <c r="V312" s="4"/>
      <c r="W312" s="4"/>
      <c r="X312" s="4"/>
      <c r="Y312" s="4"/>
      <c r="Z312" s="4"/>
      <c r="AA312" s="4" t="s">
        <v>419</v>
      </c>
      <c r="AB312" s="4"/>
      <c r="AC312" s="4" t="s">
        <v>419</v>
      </c>
      <c r="AD312" s="4"/>
      <c r="AE312" s="4" t="s">
        <v>1345</v>
      </c>
      <c r="AF312" s="4" t="s">
        <v>2364</v>
      </c>
      <c r="AG312" s="4" t="s">
        <v>69</v>
      </c>
      <c r="AH312" s="4" t="s">
        <v>2365</v>
      </c>
      <c r="AI312" s="4"/>
      <c r="AJ312" s="3"/>
      <c r="AK312" s="3"/>
      <c r="AL312" s="3" t="s">
        <v>166</v>
      </c>
      <c r="AM312" s="3"/>
      <c r="AN312" s="131" t="s">
        <v>1693</v>
      </c>
      <c r="AO312" s="3" t="s">
        <v>2366</v>
      </c>
      <c r="AP312" s="3" t="s">
        <v>2172</v>
      </c>
      <c r="AQ312" s="4"/>
      <c r="AR312" s="4"/>
      <c r="AS312" s="4"/>
      <c r="AT312" s="4"/>
      <c r="AU312" s="4"/>
      <c r="AV312" s="4"/>
      <c r="AW312" s="4"/>
      <c r="AX312" s="4"/>
      <c r="AY312" s="4"/>
      <c r="AZ312" s="4"/>
      <c r="BA312" s="4"/>
      <c r="BB312" s="4"/>
      <c r="BC312" s="4"/>
      <c r="BD312" s="4"/>
      <c r="BE312" s="4"/>
      <c r="BF312" s="4"/>
      <c r="BG312" s="4"/>
      <c r="BH312" s="4" t="s">
        <v>138</v>
      </c>
      <c r="BI312" s="4" t="s">
        <v>266</v>
      </c>
    </row>
    <row r="313" spans="2:61" ht="55.35" hidden="1" customHeight="1" x14ac:dyDescent="0.25">
      <c r="B313" s="4" t="s">
        <v>2367</v>
      </c>
      <c r="C313" s="4" t="s">
        <v>2347</v>
      </c>
      <c r="D313" s="2"/>
      <c r="E313" s="2"/>
      <c r="F313" s="44">
        <v>45322</v>
      </c>
      <c r="G313" s="3" t="s">
        <v>138</v>
      </c>
      <c r="H313" s="4" t="s">
        <v>375</v>
      </c>
      <c r="I313" s="4"/>
      <c r="J313" s="4"/>
      <c r="K313" s="4"/>
      <c r="L313" s="4"/>
      <c r="M313" s="4" t="s">
        <v>2368</v>
      </c>
      <c r="N313" s="4" t="s">
        <v>2368</v>
      </c>
      <c r="O313" s="4" t="s">
        <v>378</v>
      </c>
      <c r="P313" s="129">
        <v>45505</v>
      </c>
      <c r="Q313" s="4" t="s">
        <v>188</v>
      </c>
      <c r="R313" s="4"/>
      <c r="S313" s="4"/>
      <c r="T313" s="4"/>
      <c r="U313" s="4"/>
      <c r="V313" s="4"/>
      <c r="W313" s="4"/>
      <c r="X313" s="4"/>
      <c r="Y313" s="4"/>
      <c r="Z313" s="4"/>
      <c r="AA313" s="4" t="s">
        <v>419</v>
      </c>
      <c r="AB313" s="4"/>
      <c r="AC313" s="4" t="s">
        <v>419</v>
      </c>
      <c r="AD313" s="4"/>
      <c r="AE313" s="4" t="s">
        <v>1345</v>
      </c>
      <c r="AF313" s="4" t="s">
        <v>2369</v>
      </c>
      <c r="AG313" s="4" t="s">
        <v>69</v>
      </c>
      <c r="AH313" s="4" t="s">
        <v>2370</v>
      </c>
      <c r="AI313" s="4"/>
      <c r="AJ313" s="3"/>
      <c r="AK313" s="3"/>
      <c r="AL313" s="3" t="s">
        <v>166</v>
      </c>
      <c r="AM313" s="3"/>
      <c r="AN313" s="131" t="s">
        <v>1693</v>
      </c>
      <c r="AO313" s="3" t="s">
        <v>2371</v>
      </c>
      <c r="AP313" s="3" t="s">
        <v>2172</v>
      </c>
      <c r="AQ313" s="4"/>
      <c r="AR313" s="4"/>
      <c r="AS313" s="4"/>
      <c r="AT313" s="4"/>
      <c r="AU313" s="4"/>
      <c r="AV313" s="4"/>
      <c r="AW313" s="4"/>
      <c r="AX313" s="4"/>
      <c r="AY313" s="4"/>
      <c r="AZ313" s="4"/>
      <c r="BA313" s="4"/>
      <c r="BB313" s="4"/>
      <c r="BC313" s="4"/>
      <c r="BD313" s="4"/>
      <c r="BE313" s="4"/>
      <c r="BF313" s="4"/>
      <c r="BG313" s="4"/>
      <c r="BH313" s="4" t="s">
        <v>138</v>
      </c>
      <c r="BI313" s="4" t="s">
        <v>266</v>
      </c>
    </row>
    <row r="314" spans="2:61" ht="55.35" hidden="1" customHeight="1" x14ac:dyDescent="0.25">
      <c r="B314" s="4" t="s">
        <v>2372</v>
      </c>
      <c r="C314" s="4" t="s">
        <v>2373</v>
      </c>
      <c r="D314" s="4"/>
      <c r="E314" s="2"/>
      <c r="F314" s="44">
        <v>45330</v>
      </c>
      <c r="G314" s="3" t="s">
        <v>138</v>
      </c>
      <c r="H314" s="4"/>
      <c r="I314" s="4"/>
      <c r="J314" s="4"/>
      <c r="K314" s="4"/>
      <c r="L314" s="4"/>
      <c r="M314" s="4" t="s">
        <v>2374</v>
      </c>
      <c r="N314" s="4" t="s">
        <v>2375</v>
      </c>
      <c r="O314" s="4" t="s">
        <v>454</v>
      </c>
      <c r="P314" s="101" t="s">
        <v>2373</v>
      </c>
      <c r="Q314" s="4"/>
      <c r="R314" s="4"/>
      <c r="S314" s="4"/>
      <c r="T314" s="4"/>
      <c r="U314" s="4"/>
      <c r="V314" s="4"/>
      <c r="W314" s="4"/>
      <c r="X314" s="4"/>
      <c r="Y314" s="4"/>
      <c r="Z314" s="4"/>
      <c r="AA314" s="4"/>
      <c r="AB314" s="4"/>
      <c r="AC314" s="4"/>
      <c r="AD314" s="4"/>
      <c r="AE314" s="4"/>
      <c r="AF314" s="4"/>
      <c r="AG314" s="51"/>
      <c r="AH314" s="4"/>
      <c r="AI314" s="4"/>
      <c r="AJ314" s="42"/>
      <c r="AK314" s="42"/>
      <c r="AL314" s="42"/>
      <c r="AM314" s="42"/>
      <c r="AN314" s="42"/>
      <c r="AO314" s="42"/>
      <c r="AP314" s="42"/>
      <c r="AQ314" s="4"/>
      <c r="AR314" s="4"/>
      <c r="AS314" s="4" t="s">
        <v>2376</v>
      </c>
      <c r="AT314" s="4" t="s">
        <v>2377</v>
      </c>
      <c r="AU314" s="4"/>
      <c r="AV314" s="4"/>
      <c r="AW314" s="4"/>
      <c r="AX314" s="4"/>
      <c r="AY314" s="4"/>
      <c r="AZ314" s="4"/>
      <c r="BA314" s="4"/>
      <c r="BB314" s="4"/>
      <c r="BC314" s="4"/>
      <c r="BD314" s="4"/>
      <c r="BE314" s="4"/>
      <c r="BF314" s="4"/>
      <c r="BG314" s="4"/>
      <c r="BH314" s="4"/>
      <c r="BI314" s="4"/>
    </row>
    <row r="315" spans="2:61" ht="93" hidden="1" customHeight="1" x14ac:dyDescent="0.25">
      <c r="B315" s="4" t="s">
        <v>2378</v>
      </c>
      <c r="C315" s="4" t="s">
        <v>2373</v>
      </c>
      <c r="D315" s="4"/>
      <c r="E315" s="2"/>
      <c r="F315" s="44">
        <v>45330</v>
      </c>
      <c r="G315" s="3" t="s">
        <v>138</v>
      </c>
      <c r="H315" s="4"/>
      <c r="I315" s="4"/>
      <c r="J315" s="4"/>
      <c r="K315" s="4"/>
      <c r="L315" s="4"/>
      <c r="M315" s="4" t="s">
        <v>2379</v>
      </c>
      <c r="N315" s="4" t="s">
        <v>2380</v>
      </c>
      <c r="O315" s="4" t="s">
        <v>454</v>
      </c>
      <c r="P315" s="101" t="s">
        <v>2373</v>
      </c>
      <c r="Q315" s="4"/>
      <c r="R315" s="4"/>
      <c r="S315" s="4"/>
      <c r="T315" s="4"/>
      <c r="U315" s="4"/>
      <c r="V315" s="4"/>
      <c r="W315" s="4"/>
      <c r="X315" s="4"/>
      <c r="Y315" s="4"/>
      <c r="Z315" s="4"/>
      <c r="AA315" s="4"/>
      <c r="AB315" s="4"/>
      <c r="AC315" s="4"/>
      <c r="AD315" s="4"/>
      <c r="AE315" s="4"/>
      <c r="AF315" s="118"/>
      <c r="AG315" s="4"/>
      <c r="AH315" s="122"/>
      <c r="AI315" s="4"/>
      <c r="AJ315" s="42"/>
      <c r="AK315" s="42"/>
      <c r="AL315" s="42"/>
      <c r="AM315" s="42"/>
      <c r="AN315" s="42"/>
      <c r="AO315" s="42"/>
      <c r="AP315" s="42"/>
      <c r="AQ315" s="4"/>
      <c r="AR315" s="4"/>
      <c r="AS315" s="4" t="s">
        <v>2381</v>
      </c>
      <c r="AT315" s="4" t="s">
        <v>2377</v>
      </c>
      <c r="AU315" s="4"/>
      <c r="AV315" s="4"/>
      <c r="AW315" s="4"/>
      <c r="AX315" s="4"/>
      <c r="AY315" s="4"/>
      <c r="AZ315" s="4"/>
      <c r="BA315" s="4"/>
      <c r="BB315" s="4"/>
      <c r="BC315" s="4"/>
      <c r="BD315" s="4"/>
      <c r="BE315" s="4"/>
      <c r="BF315" s="4"/>
      <c r="BG315" s="4"/>
      <c r="BH315" s="4"/>
      <c r="BI315" s="4"/>
    </row>
    <row r="316" spans="2:61" ht="55.35" hidden="1" customHeight="1" x14ac:dyDescent="0.25">
      <c r="B316" s="4" t="s">
        <v>2382</v>
      </c>
      <c r="C316" s="4" t="s">
        <v>2373</v>
      </c>
      <c r="D316" s="4"/>
      <c r="E316" s="2"/>
      <c r="F316" s="44">
        <v>45330</v>
      </c>
      <c r="G316" s="3" t="s">
        <v>138</v>
      </c>
      <c r="H316" s="4"/>
      <c r="I316" s="4"/>
      <c r="J316" s="4"/>
      <c r="K316" s="4"/>
      <c r="L316" s="4"/>
      <c r="M316" s="4" t="s">
        <v>2383</v>
      </c>
      <c r="N316" s="4" t="s">
        <v>2384</v>
      </c>
      <c r="O316" s="4" t="s">
        <v>454</v>
      </c>
      <c r="P316" s="101" t="s">
        <v>2373</v>
      </c>
      <c r="Q316" s="4"/>
      <c r="R316" s="4"/>
      <c r="S316" s="4"/>
      <c r="T316" s="4"/>
      <c r="U316" s="4"/>
      <c r="V316" s="4"/>
      <c r="W316" s="4"/>
      <c r="X316" s="4"/>
      <c r="Y316" s="4"/>
      <c r="Z316" s="4"/>
      <c r="AA316" s="4"/>
      <c r="AB316" s="4"/>
      <c r="AC316" s="4"/>
      <c r="AD316" s="4"/>
      <c r="AE316" s="4"/>
      <c r="AF316" s="118"/>
      <c r="AG316" s="4"/>
      <c r="AH316" s="122"/>
      <c r="AI316" s="4"/>
      <c r="AJ316" s="42"/>
      <c r="AK316" s="42"/>
      <c r="AL316" s="42"/>
      <c r="AM316" s="42"/>
      <c r="AN316" s="42"/>
      <c r="AO316" s="42"/>
      <c r="AP316" s="42"/>
      <c r="AQ316" s="4"/>
      <c r="AR316" s="4"/>
      <c r="AS316" s="4" t="s">
        <v>2385</v>
      </c>
      <c r="AT316" s="4" t="s">
        <v>2377</v>
      </c>
      <c r="AU316" s="4"/>
      <c r="AV316" s="4"/>
      <c r="AW316" s="4"/>
      <c r="AX316" s="4"/>
      <c r="AY316" s="4"/>
      <c r="AZ316" s="4"/>
      <c r="BA316" s="4"/>
      <c r="BB316" s="4"/>
      <c r="BC316" s="4"/>
      <c r="BD316" s="4"/>
      <c r="BE316" s="4"/>
      <c r="BF316" s="4"/>
      <c r="BG316" s="4"/>
      <c r="BH316" s="4"/>
      <c r="BI316" s="4"/>
    </row>
    <row r="317" spans="2:61" ht="69.75" hidden="1" customHeight="1" x14ac:dyDescent="0.25">
      <c r="B317" s="4" t="s">
        <v>2386</v>
      </c>
      <c r="C317" s="4" t="s">
        <v>2373</v>
      </c>
      <c r="D317" s="4"/>
      <c r="E317" s="2"/>
      <c r="F317" s="44">
        <v>45330</v>
      </c>
      <c r="G317" s="3" t="s">
        <v>138</v>
      </c>
      <c r="H317" s="4"/>
      <c r="I317" s="4"/>
      <c r="J317" s="4"/>
      <c r="K317" s="4"/>
      <c r="L317" s="4"/>
      <c r="M317" s="4" t="s">
        <v>2387</v>
      </c>
      <c r="N317" s="4" t="s">
        <v>2388</v>
      </c>
      <c r="O317" s="4" t="s">
        <v>454</v>
      </c>
      <c r="P317" s="101" t="s">
        <v>2373</v>
      </c>
      <c r="Q317" s="4"/>
      <c r="R317" s="4"/>
      <c r="S317" s="4"/>
      <c r="T317" s="4"/>
      <c r="U317" s="4"/>
      <c r="V317" s="4"/>
      <c r="W317" s="4"/>
      <c r="X317" s="4"/>
      <c r="Y317" s="4"/>
      <c r="Z317" s="4"/>
      <c r="AA317" s="4"/>
      <c r="AB317" s="4"/>
      <c r="AC317" s="4"/>
      <c r="AD317" s="4"/>
      <c r="AE317" s="4"/>
      <c r="AF317" s="4"/>
      <c r="AG317" s="121"/>
      <c r="AH317" s="4"/>
      <c r="AI317" s="4"/>
      <c r="AJ317" s="42"/>
      <c r="AK317" s="42"/>
      <c r="AL317" s="42"/>
      <c r="AM317" s="42"/>
      <c r="AN317" s="42"/>
      <c r="AO317" s="42"/>
      <c r="AP317" s="42"/>
      <c r="AQ317" s="4"/>
      <c r="AR317" s="4"/>
      <c r="AS317" s="4" t="s">
        <v>2389</v>
      </c>
      <c r="AT317" s="4" t="s">
        <v>2377</v>
      </c>
      <c r="AU317" s="4"/>
      <c r="AV317" s="4"/>
      <c r="AW317" s="4"/>
      <c r="AX317" s="4"/>
      <c r="AY317" s="4"/>
      <c r="AZ317" s="4"/>
      <c r="BA317" s="4"/>
      <c r="BB317" s="4"/>
      <c r="BC317" s="4"/>
      <c r="BD317" s="4"/>
      <c r="BE317" s="4"/>
      <c r="BF317" s="4"/>
      <c r="BG317" s="4"/>
      <c r="BH317" s="4"/>
      <c r="BI317" s="4"/>
    </row>
    <row r="318" spans="2:61" ht="55.35" hidden="1" customHeight="1" x14ac:dyDescent="0.25">
      <c r="B318" s="51" t="s">
        <v>2390</v>
      </c>
      <c r="C318" s="51" t="s">
        <v>2373</v>
      </c>
      <c r="D318" s="51"/>
      <c r="E318" s="52"/>
      <c r="F318" s="117">
        <v>45330</v>
      </c>
      <c r="G318" s="53" t="s">
        <v>138</v>
      </c>
      <c r="H318" s="4"/>
      <c r="I318" s="51"/>
      <c r="J318" s="51"/>
      <c r="K318" s="51"/>
      <c r="L318" s="51"/>
      <c r="M318" s="51" t="s">
        <v>2391</v>
      </c>
      <c r="N318" s="51" t="s">
        <v>2392</v>
      </c>
      <c r="O318" s="51" t="s">
        <v>454</v>
      </c>
      <c r="P318" s="101" t="s">
        <v>2373</v>
      </c>
      <c r="Q318" s="51"/>
      <c r="R318" s="51"/>
      <c r="S318" s="51"/>
      <c r="T318" s="51"/>
      <c r="U318" s="51"/>
      <c r="V318" s="51"/>
      <c r="W318" s="51"/>
      <c r="X318" s="51"/>
      <c r="Y318" s="51"/>
      <c r="Z318" s="51"/>
      <c r="AA318" s="4"/>
      <c r="AB318" s="51"/>
      <c r="AC318" s="51"/>
      <c r="AD318" s="51"/>
      <c r="AE318" s="4"/>
      <c r="AF318" s="4"/>
      <c r="AG318" s="51"/>
      <c r="AH318" s="51"/>
      <c r="AI318" s="51"/>
      <c r="AJ318" s="123"/>
      <c r="AK318" s="123"/>
      <c r="AL318" s="123"/>
      <c r="AM318" s="123"/>
      <c r="AN318" s="123"/>
      <c r="AO318" s="123"/>
      <c r="AP318" s="123"/>
      <c r="AQ318" s="51"/>
      <c r="AR318" s="51"/>
      <c r="AS318" s="51" t="s">
        <v>2393</v>
      </c>
      <c r="AT318" s="51"/>
      <c r="AU318" s="51"/>
      <c r="AV318" s="51"/>
      <c r="AW318" s="51"/>
      <c r="AX318" s="51"/>
      <c r="AY318" s="51"/>
      <c r="AZ318" s="51"/>
      <c r="BA318" s="51"/>
      <c r="BB318" s="51"/>
      <c r="BC318" s="51"/>
      <c r="BD318" s="51"/>
      <c r="BE318" s="51"/>
      <c r="BF318" s="51"/>
      <c r="BG318" s="51"/>
      <c r="BH318" s="4"/>
      <c r="BI318" s="4"/>
    </row>
    <row r="319" spans="2:61" ht="109.5" hidden="1" customHeight="1" x14ac:dyDescent="0.25">
      <c r="B319" s="4" t="s">
        <v>2394</v>
      </c>
      <c r="C319" s="4" t="s">
        <v>2373</v>
      </c>
      <c r="D319" s="4"/>
      <c r="E319" s="2"/>
      <c r="F319" s="44">
        <v>45330</v>
      </c>
      <c r="G319" s="3" t="s">
        <v>138</v>
      </c>
      <c r="H319" s="4"/>
      <c r="I319" s="4"/>
      <c r="J319" s="4"/>
      <c r="K319" s="4"/>
      <c r="L319" s="4"/>
      <c r="M319" s="4" t="s">
        <v>2395</v>
      </c>
      <c r="N319" s="4" t="s">
        <v>2396</v>
      </c>
      <c r="O319" s="4" t="s">
        <v>454</v>
      </c>
      <c r="P319" s="101" t="s">
        <v>2373</v>
      </c>
      <c r="Q319" s="4"/>
      <c r="R319" s="4"/>
      <c r="S319" s="4"/>
      <c r="T319" s="4"/>
      <c r="U319" s="4"/>
      <c r="V319" s="4"/>
      <c r="W319" s="4"/>
      <c r="X319" s="4"/>
      <c r="Y319" s="4"/>
      <c r="Z319" s="4"/>
      <c r="AA319" s="4"/>
      <c r="AB319" s="4"/>
      <c r="AC319" s="4"/>
      <c r="AD319" s="4"/>
      <c r="AE319" s="4"/>
      <c r="AG319" s="4"/>
      <c r="AH319" s="4"/>
      <c r="AI319" s="4"/>
      <c r="AJ319" s="42"/>
      <c r="AK319" s="42"/>
      <c r="AL319" s="42"/>
      <c r="AM319" s="42"/>
      <c r="AN319" s="42"/>
      <c r="AO319" s="42"/>
      <c r="AP319" s="42"/>
      <c r="AQ319" s="4"/>
      <c r="AR319" s="4"/>
      <c r="AS319" s="4" t="s">
        <v>2397</v>
      </c>
      <c r="AT319" s="4" t="s">
        <v>2377</v>
      </c>
      <c r="AU319" s="4"/>
      <c r="AV319" s="4"/>
      <c r="AW319" s="4"/>
      <c r="AX319" s="4"/>
      <c r="AY319" s="4"/>
      <c r="AZ319" s="4"/>
      <c r="BA319" s="4"/>
      <c r="BB319" s="4"/>
      <c r="BC319" s="4"/>
      <c r="BD319" s="4"/>
      <c r="BE319" s="4"/>
      <c r="BF319" s="4"/>
      <c r="BG319" s="4"/>
      <c r="BH319" s="4"/>
      <c r="BI319" s="4"/>
    </row>
    <row r="320" spans="2:61" ht="80.25" hidden="1" customHeight="1" x14ac:dyDescent="0.25">
      <c r="B320" s="4" t="s">
        <v>2398</v>
      </c>
      <c r="C320" s="4" t="s">
        <v>2373</v>
      </c>
      <c r="D320" s="4"/>
      <c r="E320" s="2"/>
      <c r="F320" s="44">
        <v>45330</v>
      </c>
      <c r="G320" s="3" t="s">
        <v>138</v>
      </c>
      <c r="H320" s="4"/>
      <c r="I320" s="4"/>
      <c r="J320" s="4"/>
      <c r="K320" s="4"/>
      <c r="L320" s="4"/>
      <c r="M320" s="4" t="s">
        <v>2399</v>
      </c>
      <c r="N320" s="4" t="s">
        <v>2400</v>
      </c>
      <c r="O320" s="4" t="s">
        <v>454</v>
      </c>
      <c r="P320" s="101" t="s">
        <v>2373</v>
      </c>
      <c r="Q320" s="4"/>
      <c r="R320" s="4"/>
      <c r="S320" s="4"/>
      <c r="T320" s="4"/>
      <c r="U320" s="4"/>
      <c r="V320" s="4"/>
      <c r="W320" s="4"/>
      <c r="X320" s="4"/>
      <c r="Y320" s="4"/>
      <c r="Z320" s="4"/>
      <c r="AA320" s="4"/>
      <c r="AB320" s="4"/>
      <c r="AC320" s="4"/>
      <c r="AD320" s="4"/>
      <c r="AE320" s="4"/>
      <c r="AF320" s="4"/>
      <c r="AG320" s="4"/>
      <c r="AH320" s="4"/>
      <c r="AI320" s="4"/>
      <c r="AJ320" s="42"/>
      <c r="AK320" s="42"/>
      <c r="AL320" s="42"/>
      <c r="AM320" s="42"/>
      <c r="AN320" s="42"/>
      <c r="AO320" s="42"/>
      <c r="AP320" s="42"/>
      <c r="AQ320" s="4"/>
      <c r="AR320" s="4"/>
      <c r="AS320" s="4" t="s">
        <v>2401</v>
      </c>
      <c r="AT320" s="4" t="s">
        <v>2377</v>
      </c>
      <c r="AU320" s="4"/>
      <c r="AV320" s="4"/>
      <c r="AW320" s="4"/>
      <c r="AX320" s="4"/>
      <c r="AY320" s="4"/>
      <c r="AZ320" s="4"/>
      <c r="BA320" s="4"/>
      <c r="BB320" s="4"/>
      <c r="BC320" s="4"/>
      <c r="BD320" s="4"/>
      <c r="BE320" s="4"/>
      <c r="BF320" s="4"/>
      <c r="BG320" s="4"/>
      <c r="BH320" s="4"/>
      <c r="BI320" s="4"/>
    </row>
    <row r="321" spans="2:61" s="39" customFormat="1" ht="55.35" hidden="1" customHeight="1" x14ac:dyDescent="0.25">
      <c r="B321" s="4" t="s">
        <v>2402</v>
      </c>
      <c r="C321" s="4" t="s">
        <v>2373</v>
      </c>
      <c r="D321" s="4"/>
      <c r="E321" s="2"/>
      <c r="F321" s="44">
        <v>45330</v>
      </c>
      <c r="G321" s="3" t="s">
        <v>138</v>
      </c>
      <c r="H321" s="4"/>
      <c r="I321" s="4"/>
      <c r="J321" s="4"/>
      <c r="K321" s="118"/>
      <c r="L321" s="118"/>
      <c r="M321" s="4" t="s">
        <v>2403</v>
      </c>
      <c r="N321" s="4" t="s">
        <v>2404</v>
      </c>
      <c r="O321" s="4" t="s">
        <v>454</v>
      </c>
      <c r="P321" s="101" t="s">
        <v>2373</v>
      </c>
      <c r="Q321" s="4"/>
      <c r="R321" s="4"/>
      <c r="S321" s="4"/>
      <c r="T321" s="4"/>
      <c r="U321" s="4"/>
      <c r="V321" s="4"/>
      <c r="W321" s="4"/>
      <c r="X321" s="4"/>
      <c r="Y321" s="4"/>
      <c r="Z321" s="4"/>
      <c r="AA321" s="4"/>
      <c r="AB321" s="4"/>
      <c r="AC321" s="4"/>
      <c r="AD321" s="4"/>
      <c r="AE321" s="4"/>
      <c r="AF321" s="4"/>
      <c r="AG321" s="4"/>
      <c r="AH321" s="4"/>
      <c r="AI321" s="4"/>
      <c r="AJ321" s="42"/>
      <c r="AK321" s="42"/>
      <c r="AL321" s="42"/>
      <c r="AM321" s="42"/>
      <c r="AN321" s="42"/>
      <c r="AO321" s="42"/>
      <c r="AP321" s="42"/>
      <c r="AQ321" s="4"/>
      <c r="AR321" s="4"/>
      <c r="AS321" s="4" t="s">
        <v>2405</v>
      </c>
      <c r="AT321" s="4" t="s">
        <v>2377</v>
      </c>
      <c r="AU321" s="4"/>
      <c r="AV321" s="4"/>
      <c r="AW321" s="4"/>
      <c r="AX321" s="4"/>
      <c r="AY321" s="4"/>
      <c r="AZ321" s="4"/>
      <c r="BA321" s="4"/>
      <c r="BB321" s="4"/>
      <c r="BC321" s="4"/>
      <c r="BD321" s="4"/>
      <c r="BE321" s="4"/>
      <c r="BF321" s="4"/>
      <c r="BG321" s="4"/>
      <c r="BH321" s="4"/>
      <c r="BI321" s="4"/>
    </row>
    <row r="322" spans="2:61" ht="55.35" hidden="1" customHeight="1" x14ac:dyDescent="0.25">
      <c r="B322" s="4" t="s">
        <v>2406</v>
      </c>
      <c r="C322" s="4" t="s">
        <v>2373</v>
      </c>
      <c r="D322" s="4"/>
      <c r="E322" s="2"/>
      <c r="F322" s="44">
        <v>45330</v>
      </c>
      <c r="G322" s="3" t="s">
        <v>138</v>
      </c>
      <c r="H322" s="4"/>
      <c r="I322" s="4"/>
      <c r="J322" s="4"/>
      <c r="K322" s="4"/>
      <c r="L322" s="4"/>
      <c r="M322" s="4" t="s">
        <v>2407</v>
      </c>
      <c r="N322" s="4" t="s">
        <v>2408</v>
      </c>
      <c r="O322" s="4" t="s">
        <v>454</v>
      </c>
      <c r="P322" s="101" t="s">
        <v>2373</v>
      </c>
      <c r="Q322" s="4"/>
      <c r="R322" s="4"/>
      <c r="S322" s="4"/>
      <c r="T322" s="4"/>
      <c r="U322" s="4"/>
      <c r="V322" s="4"/>
      <c r="W322" s="4"/>
      <c r="X322" s="4"/>
      <c r="Y322" s="4"/>
      <c r="Z322" s="4"/>
      <c r="AA322" s="4"/>
      <c r="AB322" s="4"/>
      <c r="AC322" s="4"/>
      <c r="AD322" s="4"/>
      <c r="AE322" s="4"/>
      <c r="AF322" s="4"/>
      <c r="AG322" s="4"/>
      <c r="AH322" s="4"/>
      <c r="AI322" s="4"/>
      <c r="AJ322" s="42"/>
      <c r="AK322" s="42"/>
      <c r="AL322" s="42"/>
      <c r="AM322" s="42"/>
      <c r="AN322" s="42"/>
      <c r="AO322" s="42"/>
      <c r="AP322" s="42"/>
      <c r="AQ322" s="4"/>
      <c r="AR322" s="4"/>
      <c r="AS322" s="4" t="s">
        <v>2409</v>
      </c>
      <c r="AT322" s="4"/>
      <c r="AU322" s="4"/>
      <c r="AV322" s="4"/>
      <c r="AW322" s="4"/>
      <c r="AX322" s="4"/>
      <c r="AY322" s="4"/>
      <c r="AZ322" s="4"/>
      <c r="BA322" s="4"/>
      <c r="BB322" s="4"/>
      <c r="BC322" s="4"/>
      <c r="BD322" s="4"/>
      <c r="BE322" s="4"/>
      <c r="BF322" s="4"/>
      <c r="BG322" s="4"/>
      <c r="BH322" s="4"/>
      <c r="BI322" s="4"/>
    </row>
    <row r="323" spans="2:61" ht="55.35" hidden="1" customHeight="1" x14ac:dyDescent="0.25">
      <c r="B323" s="4" t="s">
        <v>2410</v>
      </c>
      <c r="C323" s="4" t="s">
        <v>2373</v>
      </c>
      <c r="D323" s="4"/>
      <c r="E323" s="2"/>
      <c r="F323" s="44">
        <v>45330</v>
      </c>
      <c r="G323" s="3" t="s">
        <v>138</v>
      </c>
      <c r="H323" s="4"/>
      <c r="I323" s="4"/>
      <c r="J323" s="4"/>
      <c r="K323" s="4"/>
      <c r="L323" s="4"/>
      <c r="M323" s="4" t="s">
        <v>2411</v>
      </c>
      <c r="N323" s="4" t="s">
        <v>2412</v>
      </c>
      <c r="O323" s="4" t="s">
        <v>454</v>
      </c>
      <c r="P323" s="101" t="s">
        <v>2373</v>
      </c>
      <c r="Q323" s="4"/>
      <c r="R323" s="4"/>
      <c r="S323" s="4"/>
      <c r="T323" s="4"/>
      <c r="U323" s="4"/>
      <c r="V323" s="4"/>
      <c r="W323" s="4"/>
      <c r="X323" s="4"/>
      <c r="Y323" s="4"/>
      <c r="Z323" s="4"/>
      <c r="AA323" s="4"/>
      <c r="AB323" s="4"/>
      <c r="AC323" s="4"/>
      <c r="AD323" s="4"/>
      <c r="AE323" s="4"/>
      <c r="AF323" s="4"/>
      <c r="AG323" s="4"/>
      <c r="AH323" s="4"/>
      <c r="AI323" s="4"/>
      <c r="AJ323" s="42"/>
      <c r="AK323" s="42"/>
      <c r="AL323" s="42"/>
      <c r="AM323" s="42"/>
      <c r="AN323" s="42"/>
      <c r="AO323" s="42"/>
      <c r="AP323" s="42"/>
      <c r="AQ323" s="4"/>
      <c r="AR323" s="4"/>
      <c r="AS323" s="4" t="s">
        <v>2409</v>
      </c>
      <c r="AT323" s="4"/>
      <c r="AU323" s="4"/>
      <c r="AV323" s="4"/>
      <c r="AW323" s="4"/>
      <c r="AX323" s="4"/>
      <c r="AY323" s="4"/>
      <c r="AZ323" s="4"/>
      <c r="BA323" s="4"/>
      <c r="BB323" s="4"/>
      <c r="BC323" s="4"/>
      <c r="BD323" s="4"/>
      <c r="BE323" s="4"/>
      <c r="BF323" s="4"/>
      <c r="BG323" s="4"/>
      <c r="BH323" s="4"/>
      <c r="BI323" s="4"/>
    </row>
    <row r="324" spans="2:61" ht="55.35" hidden="1" customHeight="1" x14ac:dyDescent="0.25">
      <c r="B324" s="4" t="s">
        <v>2413</v>
      </c>
      <c r="C324" s="4" t="s">
        <v>2373</v>
      </c>
      <c r="D324" s="4"/>
      <c r="E324" s="2"/>
      <c r="F324" s="44">
        <v>45330</v>
      </c>
      <c r="G324" s="3" t="s">
        <v>138</v>
      </c>
      <c r="H324" s="4"/>
      <c r="I324" s="4"/>
      <c r="J324" s="4"/>
      <c r="K324" s="4"/>
      <c r="L324" s="4"/>
      <c r="M324" s="4" t="s">
        <v>2414</v>
      </c>
      <c r="N324" s="4" t="s">
        <v>2415</v>
      </c>
      <c r="O324" s="4" t="s">
        <v>454</v>
      </c>
      <c r="P324" s="101" t="s">
        <v>2373</v>
      </c>
      <c r="Q324" s="4"/>
      <c r="R324" s="4"/>
      <c r="S324" s="4"/>
      <c r="T324" s="4"/>
      <c r="U324" s="4"/>
      <c r="V324" s="4"/>
      <c r="W324" s="4"/>
      <c r="X324" s="4"/>
      <c r="Y324" s="4"/>
      <c r="Z324" s="4"/>
      <c r="AA324" s="4"/>
      <c r="AB324" s="4"/>
      <c r="AC324" s="4"/>
      <c r="AD324" s="4"/>
      <c r="AE324" s="4"/>
      <c r="AF324" s="4"/>
      <c r="AG324" s="4"/>
      <c r="AH324" s="4"/>
      <c r="AI324" s="4"/>
      <c r="AJ324" s="42"/>
      <c r="AK324" s="42"/>
      <c r="AL324" s="42"/>
      <c r="AM324" s="42"/>
      <c r="AN324" s="42"/>
      <c r="AO324" s="42"/>
      <c r="AP324" s="42"/>
      <c r="AQ324" s="4"/>
      <c r="AR324" s="4"/>
      <c r="AS324" s="4" t="s">
        <v>2409</v>
      </c>
      <c r="AT324" s="4"/>
      <c r="AU324" s="4"/>
      <c r="AV324" s="4"/>
      <c r="AW324" s="4"/>
      <c r="AX324" s="4"/>
      <c r="AY324" s="4"/>
      <c r="AZ324" s="4"/>
      <c r="BA324" s="4"/>
      <c r="BB324" s="4"/>
      <c r="BC324" s="4"/>
      <c r="BD324" s="4"/>
      <c r="BE324" s="4"/>
      <c r="BF324" s="4"/>
      <c r="BG324" s="4"/>
      <c r="BH324" s="4"/>
      <c r="BI324" s="4"/>
    </row>
    <row r="325" spans="2:61" ht="55.35" hidden="1" customHeight="1" x14ac:dyDescent="0.25">
      <c r="B325" s="4" t="s">
        <v>2416</v>
      </c>
      <c r="C325" s="4" t="s">
        <v>2373</v>
      </c>
      <c r="D325" s="4"/>
      <c r="E325" s="2"/>
      <c r="F325" s="44">
        <v>45330</v>
      </c>
      <c r="G325" s="3" t="s">
        <v>138</v>
      </c>
      <c r="H325" s="4"/>
      <c r="I325" s="4"/>
      <c r="J325" s="4"/>
      <c r="K325" s="4"/>
      <c r="L325" s="4"/>
      <c r="M325" s="4" t="s">
        <v>2417</v>
      </c>
      <c r="N325" s="4" t="s">
        <v>2418</v>
      </c>
      <c r="O325" s="4" t="s">
        <v>454</v>
      </c>
      <c r="P325" s="101" t="s">
        <v>2373</v>
      </c>
      <c r="Q325" s="4"/>
      <c r="R325" s="4"/>
      <c r="S325" s="4"/>
      <c r="T325" s="4"/>
      <c r="U325" s="4"/>
      <c r="V325" s="4"/>
      <c r="W325" s="4"/>
      <c r="X325" s="4"/>
      <c r="Y325" s="4"/>
      <c r="Z325" s="4"/>
      <c r="AA325" s="4"/>
      <c r="AB325" s="4"/>
      <c r="AC325" s="4"/>
      <c r="AD325" s="4"/>
      <c r="AE325" s="4"/>
      <c r="AF325" s="4"/>
      <c r="AG325" s="4"/>
      <c r="AH325" s="4"/>
      <c r="AI325" s="4"/>
      <c r="AJ325" s="42"/>
      <c r="AK325" s="42"/>
      <c r="AL325" s="42"/>
      <c r="AM325" s="42"/>
      <c r="AN325" s="42"/>
      <c r="AO325" s="42"/>
      <c r="AP325" s="42"/>
      <c r="AQ325" s="4"/>
      <c r="AR325" s="4"/>
      <c r="AS325" s="4" t="s">
        <v>2419</v>
      </c>
      <c r="AT325" s="4"/>
      <c r="AU325" s="4"/>
      <c r="AV325" s="4"/>
      <c r="AW325" s="4"/>
      <c r="AX325" s="4"/>
      <c r="AY325" s="4"/>
      <c r="AZ325" s="4"/>
      <c r="BA325" s="4"/>
      <c r="BB325" s="4"/>
      <c r="BC325" s="4"/>
      <c r="BD325" s="4"/>
      <c r="BE325" s="4"/>
      <c r="BF325" s="4"/>
      <c r="BG325" s="4"/>
      <c r="BH325" s="4"/>
      <c r="BI325" s="4"/>
    </row>
    <row r="326" spans="2:61" ht="55.35" hidden="1" customHeight="1" x14ac:dyDescent="0.25">
      <c r="B326" s="4" t="s">
        <v>2420</v>
      </c>
      <c r="C326" s="4" t="s">
        <v>2373</v>
      </c>
      <c r="D326" s="4"/>
      <c r="E326" s="2"/>
      <c r="F326" s="44">
        <v>45330</v>
      </c>
      <c r="G326" s="3" t="s">
        <v>138</v>
      </c>
      <c r="H326" s="4"/>
      <c r="I326" s="4"/>
      <c r="J326" s="4"/>
      <c r="K326" s="4"/>
      <c r="L326" s="4"/>
      <c r="M326" s="4" t="s">
        <v>2421</v>
      </c>
      <c r="N326" s="4" t="s">
        <v>2422</v>
      </c>
      <c r="O326" s="4" t="s">
        <v>454</v>
      </c>
      <c r="P326" s="101" t="s">
        <v>2373</v>
      </c>
      <c r="Q326" s="4"/>
      <c r="R326" s="4"/>
      <c r="S326" s="4"/>
      <c r="T326" s="4"/>
      <c r="U326" s="4"/>
      <c r="V326" s="4"/>
      <c r="W326" s="4"/>
      <c r="X326" s="4"/>
      <c r="Y326" s="4"/>
      <c r="Z326" s="4"/>
      <c r="AA326" s="4"/>
      <c r="AB326" s="4"/>
      <c r="AC326" s="4"/>
      <c r="AD326" s="4"/>
      <c r="AE326" s="4"/>
      <c r="AF326" s="4"/>
      <c r="AG326" s="4"/>
      <c r="AH326" s="4"/>
      <c r="AI326" s="4"/>
      <c r="AJ326" s="42"/>
      <c r="AK326" s="42"/>
      <c r="AL326" s="42"/>
      <c r="AM326" s="42"/>
      <c r="AN326" s="42"/>
      <c r="AO326" s="42"/>
      <c r="AP326" s="42"/>
      <c r="AQ326" s="4"/>
      <c r="AR326" s="4"/>
      <c r="AS326" s="4" t="s">
        <v>2419</v>
      </c>
      <c r="AT326" s="4"/>
      <c r="AU326" s="4"/>
      <c r="AV326" s="4"/>
      <c r="AW326" s="4"/>
      <c r="AX326" s="4"/>
      <c r="AY326" s="4"/>
      <c r="AZ326" s="4"/>
      <c r="BA326" s="4"/>
      <c r="BB326" s="4"/>
      <c r="BC326" s="4"/>
      <c r="BD326" s="4"/>
      <c r="BE326" s="4"/>
      <c r="BF326" s="4"/>
      <c r="BG326" s="4"/>
      <c r="BH326" s="4"/>
      <c r="BI326" s="4"/>
    </row>
    <row r="327" spans="2:61" ht="55.35" hidden="1" customHeight="1" x14ac:dyDescent="0.25">
      <c r="B327" s="4" t="s">
        <v>2423</v>
      </c>
      <c r="C327" s="4" t="s">
        <v>2373</v>
      </c>
      <c r="D327" s="4"/>
      <c r="E327" s="2"/>
      <c r="F327" s="44">
        <v>45330</v>
      </c>
      <c r="G327" s="3" t="s">
        <v>138</v>
      </c>
      <c r="H327" s="4"/>
      <c r="I327" s="4"/>
      <c r="J327" s="4"/>
      <c r="K327" s="4"/>
      <c r="L327" s="4"/>
      <c r="M327" s="4" t="s">
        <v>2424</v>
      </c>
      <c r="N327" s="4" t="s">
        <v>2425</v>
      </c>
      <c r="O327" s="4" t="s">
        <v>454</v>
      </c>
      <c r="P327" s="101" t="s">
        <v>2373</v>
      </c>
      <c r="Q327" s="4" t="s">
        <v>144</v>
      </c>
      <c r="R327" s="4"/>
      <c r="S327" s="4"/>
      <c r="T327" s="4"/>
      <c r="U327" s="4"/>
      <c r="V327" s="4"/>
      <c r="W327" s="4"/>
      <c r="X327" s="4"/>
      <c r="Y327" s="4"/>
      <c r="Z327" s="4"/>
      <c r="AA327" s="4"/>
      <c r="AB327" s="4"/>
      <c r="AC327" s="4"/>
      <c r="AD327" s="4"/>
      <c r="AE327" s="4"/>
      <c r="AF327" s="4"/>
      <c r="AG327" s="4"/>
      <c r="AH327" s="4" t="s">
        <v>2426</v>
      </c>
      <c r="AI327" s="4"/>
      <c r="AJ327" s="42"/>
      <c r="AK327" s="42"/>
      <c r="AL327" s="3" t="s">
        <v>166</v>
      </c>
      <c r="AM327" s="3"/>
      <c r="AN327" s="3" t="s">
        <v>410</v>
      </c>
      <c r="AO327" s="3" t="s">
        <v>2427</v>
      </c>
      <c r="AP327" s="3" t="s">
        <v>412</v>
      </c>
      <c r="AQ327" s="4"/>
      <c r="AR327" s="4"/>
      <c r="AS327" s="4" t="s">
        <v>2428</v>
      </c>
      <c r="AT327" s="4"/>
      <c r="AU327" s="4"/>
      <c r="AV327" s="4"/>
      <c r="AW327" s="4"/>
      <c r="AX327" s="4"/>
      <c r="AY327" s="4"/>
      <c r="AZ327" s="4"/>
      <c r="BA327" s="4"/>
      <c r="BB327" s="4"/>
      <c r="BC327" s="4"/>
      <c r="BD327" s="4"/>
      <c r="BE327" s="4"/>
      <c r="BF327" s="4"/>
      <c r="BG327" s="4"/>
      <c r="BH327" s="4"/>
      <c r="BI327" s="4"/>
    </row>
    <row r="328" spans="2:61" ht="55.35" hidden="1" customHeight="1" x14ac:dyDescent="0.25">
      <c r="B328" s="4" t="s">
        <v>2429</v>
      </c>
      <c r="C328" s="4" t="s">
        <v>2373</v>
      </c>
      <c r="D328" s="4"/>
      <c r="E328" s="2"/>
      <c r="F328" s="44">
        <v>45330</v>
      </c>
      <c r="G328" s="3" t="s">
        <v>138</v>
      </c>
      <c r="H328" s="4"/>
      <c r="I328" s="4"/>
      <c r="J328" s="4"/>
      <c r="K328" s="4"/>
      <c r="L328" s="4"/>
      <c r="M328" s="4" t="s">
        <v>2430</v>
      </c>
      <c r="N328" s="4" t="s">
        <v>2431</v>
      </c>
      <c r="O328" s="4" t="s">
        <v>454</v>
      </c>
      <c r="P328" s="101" t="s">
        <v>2373</v>
      </c>
      <c r="Q328" s="4"/>
      <c r="R328" s="4"/>
      <c r="S328" s="4"/>
      <c r="T328" s="4"/>
      <c r="U328" s="4"/>
      <c r="V328" s="4"/>
      <c r="W328" s="4"/>
      <c r="X328" s="4"/>
      <c r="Y328" s="4"/>
      <c r="Z328" s="4"/>
      <c r="AA328" s="4"/>
      <c r="AB328" s="4"/>
      <c r="AC328" s="4"/>
      <c r="AD328" s="4"/>
      <c r="AE328" s="4"/>
      <c r="AF328" s="4"/>
      <c r="AG328" s="4"/>
      <c r="AH328" s="4"/>
      <c r="AI328" s="4"/>
      <c r="AJ328" s="42"/>
      <c r="AK328" s="42"/>
      <c r="AL328" s="42"/>
      <c r="AM328" s="42"/>
      <c r="AN328" s="42"/>
      <c r="AO328" s="42"/>
      <c r="AP328" s="42"/>
      <c r="AQ328" s="4"/>
      <c r="AR328" s="4"/>
      <c r="AS328" s="4" t="s">
        <v>2432</v>
      </c>
      <c r="AT328" s="4"/>
      <c r="AU328" s="4"/>
      <c r="AV328" s="4"/>
      <c r="AW328" s="4"/>
      <c r="AX328" s="4"/>
      <c r="AY328" s="4"/>
      <c r="AZ328" s="4"/>
      <c r="BA328" s="4"/>
      <c r="BB328" s="4"/>
      <c r="BC328" s="4"/>
      <c r="BD328" s="4"/>
      <c r="BE328" s="4"/>
      <c r="BF328" s="4"/>
      <c r="BG328" s="4"/>
      <c r="BH328" s="4"/>
      <c r="BI328" s="4"/>
    </row>
    <row r="329" spans="2:61" ht="55.35" hidden="1" customHeight="1" x14ac:dyDescent="0.25">
      <c r="B329" s="4" t="s">
        <v>2433</v>
      </c>
      <c r="C329" s="4" t="s">
        <v>2373</v>
      </c>
      <c r="D329" s="4"/>
      <c r="E329" s="2"/>
      <c r="F329" s="44">
        <v>45348</v>
      </c>
      <c r="G329" s="3" t="s">
        <v>138</v>
      </c>
      <c r="H329" s="4"/>
      <c r="I329" s="4"/>
      <c r="J329" s="4"/>
      <c r="K329" s="4" t="s">
        <v>5</v>
      </c>
      <c r="L329" s="4"/>
      <c r="M329" s="4" t="s">
        <v>2434</v>
      </c>
      <c r="N329" s="4" t="s">
        <v>2434</v>
      </c>
      <c r="O329" s="4" t="s">
        <v>238</v>
      </c>
      <c r="P329" s="101" t="s">
        <v>2373</v>
      </c>
      <c r="Q329" s="4"/>
      <c r="R329" s="4"/>
      <c r="S329" s="4"/>
      <c r="T329" s="4"/>
      <c r="U329" s="4"/>
      <c r="V329" s="4"/>
      <c r="W329" s="4"/>
      <c r="X329" s="4"/>
      <c r="Y329" s="4"/>
      <c r="Z329" s="4"/>
      <c r="AA329" s="4"/>
      <c r="AB329" s="4"/>
      <c r="AC329" s="4"/>
      <c r="AD329" s="4"/>
      <c r="AE329" s="4"/>
      <c r="AF329" s="4"/>
      <c r="AG329" s="4"/>
      <c r="AH329" s="4"/>
      <c r="AI329" s="4"/>
      <c r="AJ329" s="42"/>
      <c r="AK329" s="42"/>
      <c r="AL329" s="42"/>
      <c r="AM329" s="3"/>
      <c r="AN329" s="42"/>
      <c r="AO329" s="42"/>
      <c r="AP329" s="3"/>
      <c r="AQ329" s="4"/>
      <c r="AR329" s="4"/>
      <c r="AS329" s="4" t="s">
        <v>1169</v>
      </c>
      <c r="AT329" s="4"/>
      <c r="AU329" s="4"/>
      <c r="AV329" s="4"/>
      <c r="AW329" s="4"/>
      <c r="AX329" s="4"/>
      <c r="AY329" s="4"/>
      <c r="AZ329" s="4"/>
      <c r="BA329" s="4"/>
      <c r="BB329" s="4"/>
      <c r="BC329" s="4"/>
      <c r="BD329" s="4"/>
      <c r="BE329" s="4"/>
      <c r="BF329" s="4"/>
      <c r="BG329" s="4"/>
      <c r="BH329" s="4"/>
      <c r="BI329" s="4"/>
    </row>
    <row r="330" spans="2:61" ht="55.35" hidden="1" customHeight="1" x14ac:dyDescent="0.25">
      <c r="B330" s="51" t="s">
        <v>2435</v>
      </c>
      <c r="C330" s="51" t="s">
        <v>2436</v>
      </c>
      <c r="D330" s="52"/>
      <c r="E330" s="52"/>
      <c r="F330" s="117">
        <v>44904</v>
      </c>
      <c r="G330" s="53" t="s">
        <v>138</v>
      </c>
      <c r="H330" s="4" t="s">
        <v>171</v>
      </c>
      <c r="I330" s="51"/>
      <c r="J330" s="51"/>
      <c r="K330" s="4"/>
      <c r="L330" s="51"/>
      <c r="M330" s="51" t="s">
        <v>2437</v>
      </c>
      <c r="N330" s="51" t="s">
        <v>2437</v>
      </c>
      <c r="O330" s="51" t="s">
        <v>1370</v>
      </c>
      <c r="P330" s="89" t="s">
        <v>239</v>
      </c>
      <c r="Q330" s="4"/>
      <c r="R330" s="51"/>
      <c r="S330" s="51"/>
      <c r="T330" s="51"/>
      <c r="U330" s="51"/>
      <c r="V330" s="51"/>
      <c r="W330" s="51"/>
      <c r="X330" s="51"/>
      <c r="Y330" s="51" t="s">
        <v>800</v>
      </c>
      <c r="Z330" s="51"/>
      <c r="AA330" s="51" t="s">
        <v>54</v>
      </c>
      <c r="AB330" s="51"/>
      <c r="AC330" s="51" t="s">
        <v>54</v>
      </c>
      <c r="AD330" s="51"/>
      <c r="AE330" s="51" t="s">
        <v>1371</v>
      </c>
      <c r="AF330" s="51"/>
      <c r="AG330" s="51" t="s">
        <v>69</v>
      </c>
      <c r="AH330" s="51" t="s">
        <v>1372</v>
      </c>
      <c r="AI330" s="51"/>
      <c r="AJ330" s="53"/>
      <c r="AK330" s="53"/>
      <c r="AL330" s="53" t="s">
        <v>152</v>
      </c>
      <c r="AM330" s="53"/>
      <c r="AN330" s="53" t="s">
        <v>1313</v>
      </c>
      <c r="AO330" s="53" t="s">
        <v>2438</v>
      </c>
      <c r="AP330" s="3" t="s">
        <v>2439</v>
      </c>
      <c r="AQ330" s="51"/>
      <c r="AR330" s="51"/>
      <c r="AS330" s="51"/>
      <c r="AT330" s="51"/>
      <c r="AU330" s="51"/>
      <c r="AV330" s="51"/>
      <c r="AW330" s="51"/>
      <c r="AX330" s="51"/>
      <c r="AY330" s="51"/>
      <c r="AZ330" s="51"/>
      <c r="BA330" s="51"/>
      <c r="BB330" s="51"/>
      <c r="BC330" s="51"/>
      <c r="BD330" s="51"/>
      <c r="BE330" s="51"/>
      <c r="BF330" s="51"/>
      <c r="BG330" s="51"/>
      <c r="BH330" s="4"/>
      <c r="BI330" s="4"/>
    </row>
    <row r="331" spans="2:61" ht="55.35" hidden="1" customHeight="1" x14ac:dyDescent="0.25">
      <c r="B331" s="51" t="s">
        <v>2440</v>
      </c>
      <c r="C331" s="51" t="s">
        <v>2436</v>
      </c>
      <c r="D331" s="52"/>
      <c r="E331" s="52"/>
      <c r="F331" s="117">
        <v>44904</v>
      </c>
      <c r="G331" s="53" t="s">
        <v>138</v>
      </c>
      <c r="H331" s="4" t="s">
        <v>171</v>
      </c>
      <c r="I331" s="51"/>
      <c r="J331" s="51"/>
      <c r="K331" s="51"/>
      <c r="L331" s="51"/>
      <c r="M331" s="51" t="s">
        <v>2441</v>
      </c>
      <c r="N331" s="51" t="s">
        <v>2441</v>
      </c>
      <c r="O331" s="51" t="s">
        <v>1370</v>
      </c>
      <c r="P331" s="84" t="s">
        <v>262</v>
      </c>
      <c r="Q331" s="4"/>
      <c r="R331" s="51"/>
      <c r="S331" s="51"/>
      <c r="T331" s="51"/>
      <c r="U331" s="51"/>
      <c r="V331" s="51"/>
      <c r="W331" s="51"/>
      <c r="X331" s="51"/>
      <c r="Y331" s="51" t="s">
        <v>800</v>
      </c>
      <c r="Z331" s="51"/>
      <c r="AA331" s="51" t="s">
        <v>54</v>
      </c>
      <c r="AB331" s="51"/>
      <c r="AC331" s="51" t="s">
        <v>54</v>
      </c>
      <c r="AD331" s="51"/>
      <c r="AE331" s="51" t="s">
        <v>1371</v>
      </c>
      <c r="AF331" s="51"/>
      <c r="AG331" s="51" t="s">
        <v>69</v>
      </c>
      <c r="AH331" s="51" t="s">
        <v>2442</v>
      </c>
      <c r="AI331" s="51"/>
      <c r="AJ331" s="53"/>
      <c r="AK331" s="53"/>
      <c r="AL331" s="53" t="s">
        <v>152</v>
      </c>
      <c r="AM331" s="53"/>
      <c r="AN331" s="53" t="s">
        <v>262</v>
      </c>
      <c r="AO331" s="53" t="s">
        <v>262</v>
      </c>
      <c r="AP331" s="3" t="s">
        <v>2443</v>
      </c>
      <c r="AQ331" s="51"/>
      <c r="AR331" s="51"/>
      <c r="AS331" s="51"/>
      <c r="AT331" s="51"/>
      <c r="AU331" s="51"/>
      <c r="AV331" s="51"/>
      <c r="AW331" s="51"/>
      <c r="AX331" s="51"/>
      <c r="AY331" s="51"/>
      <c r="AZ331" s="51"/>
      <c r="BA331" s="51"/>
      <c r="BB331" s="51"/>
      <c r="BC331" s="51"/>
      <c r="BD331" s="51"/>
      <c r="BE331" s="51"/>
      <c r="BF331" s="51"/>
      <c r="BG331" s="51"/>
      <c r="BH331" s="4"/>
      <c r="BI331" s="4"/>
    </row>
    <row r="332" spans="2:61" s="39" customFormat="1" ht="55.35" hidden="1" customHeight="1" x14ac:dyDescent="0.25">
      <c r="B332" s="126" t="s">
        <v>2444</v>
      </c>
      <c r="C332" s="126" t="s">
        <v>2436</v>
      </c>
      <c r="D332" s="127"/>
      <c r="E332" s="127"/>
      <c r="F332" s="134">
        <v>45202</v>
      </c>
      <c r="G332" s="128" t="s">
        <v>138</v>
      </c>
      <c r="H332" s="126" t="s">
        <v>375</v>
      </c>
      <c r="I332" s="126" t="s">
        <v>138</v>
      </c>
      <c r="J332" s="126" t="s">
        <v>2445</v>
      </c>
      <c r="K332" s="126" t="s">
        <v>2446</v>
      </c>
      <c r="L332" s="126"/>
      <c r="M332" s="126" t="s">
        <v>2447</v>
      </c>
      <c r="N332" s="126" t="s">
        <v>2448</v>
      </c>
      <c r="O332" s="128" t="s">
        <v>378</v>
      </c>
      <c r="P332" s="102" t="s">
        <v>168</v>
      </c>
      <c r="Q332" s="7" t="s">
        <v>188</v>
      </c>
      <c r="R332" s="126"/>
      <c r="S332" s="126"/>
      <c r="T332" s="126"/>
      <c r="U332" s="126"/>
      <c r="V332" s="126"/>
      <c r="W332" s="126"/>
      <c r="X332" s="126"/>
      <c r="Y332" s="126" t="s">
        <v>2449</v>
      </c>
      <c r="Z332" s="126"/>
      <c r="AA332" s="126"/>
      <c r="AB332" s="126"/>
      <c r="AC332" s="126"/>
      <c r="AD332" s="126"/>
      <c r="AE332" s="126" t="s">
        <v>148</v>
      </c>
      <c r="AF332" s="126"/>
      <c r="AG332" s="7" t="s">
        <v>2450</v>
      </c>
      <c r="AH332" s="126"/>
      <c r="AI332" s="126"/>
      <c r="AJ332" s="128"/>
      <c r="AK332" s="128"/>
      <c r="AL332" s="128"/>
      <c r="AM332" s="128"/>
      <c r="AN332" s="128"/>
      <c r="AO332" s="128"/>
      <c r="AP332" s="8" t="s">
        <v>2445</v>
      </c>
      <c r="AQ332" s="126"/>
      <c r="AR332" s="126"/>
      <c r="AS332" s="126"/>
      <c r="AT332" s="126"/>
      <c r="AU332" s="126"/>
      <c r="AV332" s="126"/>
      <c r="AW332" s="126"/>
      <c r="AX332" s="126"/>
      <c r="AY332" s="126"/>
      <c r="AZ332" s="126"/>
      <c r="BA332" s="126"/>
      <c r="BB332" s="126"/>
      <c r="BC332" s="126"/>
      <c r="BD332" s="126"/>
      <c r="BE332" s="126"/>
      <c r="BF332" s="126"/>
      <c r="BG332" s="126"/>
      <c r="BH332" s="7" t="s">
        <v>652</v>
      </c>
      <c r="BI332" s="7" t="s">
        <v>2451</v>
      </c>
    </row>
    <row r="333" spans="2:61" s="39" customFormat="1" ht="69" hidden="1" customHeight="1" x14ac:dyDescent="0.25">
      <c r="B333" s="7" t="s">
        <v>2452</v>
      </c>
      <c r="C333" s="7" t="s">
        <v>2436</v>
      </c>
      <c r="D333" s="16"/>
      <c r="E333" s="16"/>
      <c r="F333" s="50">
        <v>45202</v>
      </c>
      <c r="G333" s="8" t="s">
        <v>138</v>
      </c>
      <c r="H333" s="7" t="s">
        <v>375</v>
      </c>
      <c r="I333" s="7" t="s">
        <v>138</v>
      </c>
      <c r="J333" s="7" t="s">
        <v>2445</v>
      </c>
      <c r="K333" s="7" t="s">
        <v>2446</v>
      </c>
      <c r="L333" s="7"/>
      <c r="M333" s="7" t="s">
        <v>2453</v>
      </c>
      <c r="N333" s="7" t="s">
        <v>2448</v>
      </c>
      <c r="O333" s="8" t="s">
        <v>378</v>
      </c>
      <c r="P333" s="102" t="s">
        <v>168</v>
      </c>
      <c r="Q333" s="7" t="s">
        <v>188</v>
      </c>
      <c r="R333" s="7"/>
      <c r="S333" s="7"/>
      <c r="T333" s="7"/>
      <c r="U333" s="7"/>
      <c r="V333" s="7"/>
      <c r="W333" s="7"/>
      <c r="X333" s="7"/>
      <c r="Y333" s="7" t="s">
        <v>2449</v>
      </c>
      <c r="Z333" s="7"/>
      <c r="AA333" s="7"/>
      <c r="AB333" s="7"/>
      <c r="AC333" s="7"/>
      <c r="AD333" s="7"/>
      <c r="AE333" s="7" t="s">
        <v>148</v>
      </c>
      <c r="AF333" s="7"/>
      <c r="AG333" s="7" t="s">
        <v>848</v>
      </c>
      <c r="AH333" s="7"/>
      <c r="AI333" s="7"/>
      <c r="AJ333" s="8"/>
      <c r="AK333" s="8"/>
      <c r="AL333" s="128"/>
      <c r="AM333" s="8"/>
      <c r="AN333" s="8"/>
      <c r="AO333" s="8"/>
      <c r="AP333" s="8" t="s">
        <v>2445</v>
      </c>
      <c r="AQ333" s="7"/>
      <c r="AR333" s="7"/>
      <c r="AS333" s="7"/>
      <c r="AT333" s="7"/>
      <c r="AU333" s="7"/>
      <c r="AV333" s="7"/>
      <c r="AW333" s="7"/>
      <c r="AX333" s="7"/>
      <c r="AY333" s="7"/>
      <c r="AZ333" s="7"/>
      <c r="BA333" s="7"/>
      <c r="BB333" s="7"/>
      <c r="BC333" s="7"/>
      <c r="BD333" s="7"/>
      <c r="BE333" s="7"/>
      <c r="BF333" s="7"/>
      <c r="BG333" s="7"/>
      <c r="BH333" s="7" t="s">
        <v>652</v>
      </c>
      <c r="BI333" s="7" t="s">
        <v>2451</v>
      </c>
    </row>
    <row r="334" spans="2:61" ht="135" hidden="1" customHeight="1" x14ac:dyDescent="0.25">
      <c r="B334" s="4" t="s">
        <v>2454</v>
      </c>
      <c r="C334" s="4" t="s">
        <v>2436</v>
      </c>
      <c r="D334" s="2" t="s">
        <v>2455</v>
      </c>
      <c r="E334" s="2"/>
      <c r="F334" s="3"/>
      <c r="G334" s="3"/>
      <c r="H334" s="4"/>
      <c r="I334" s="3"/>
      <c r="J334" s="3"/>
      <c r="K334" s="3"/>
      <c r="L334" s="3"/>
      <c r="M334" s="4" t="s">
        <v>2456</v>
      </c>
      <c r="N334" s="3" t="s">
        <v>2457</v>
      </c>
      <c r="O334" s="3" t="s">
        <v>378</v>
      </c>
      <c r="P334" s="130">
        <v>45566</v>
      </c>
      <c r="Q334" s="4" t="s">
        <v>2458</v>
      </c>
      <c r="R334" s="4"/>
      <c r="S334" s="4" t="s">
        <v>2459</v>
      </c>
      <c r="T334" s="3" t="s">
        <v>2060</v>
      </c>
      <c r="U334" s="3"/>
      <c r="V334" s="3"/>
      <c r="W334" s="4"/>
      <c r="X334" s="3"/>
      <c r="Y334" s="4" t="s">
        <v>2460</v>
      </c>
      <c r="Z334" s="4"/>
      <c r="AA334" s="3" t="s">
        <v>63</v>
      </c>
      <c r="AB334" s="3"/>
      <c r="AC334" s="3" t="s">
        <v>64</v>
      </c>
      <c r="AD334" s="3"/>
      <c r="AE334" s="3" t="s">
        <v>148</v>
      </c>
      <c r="AF334" s="3"/>
      <c r="AG334" s="4" t="s">
        <v>848</v>
      </c>
      <c r="AH334" s="3"/>
      <c r="AI334" s="3"/>
      <c r="AJ334" s="3" t="s">
        <v>138</v>
      </c>
      <c r="AK334" s="3" t="s">
        <v>138</v>
      </c>
      <c r="AL334" s="3"/>
      <c r="AM334" s="3"/>
      <c r="AN334" s="3"/>
      <c r="AO334" s="3"/>
      <c r="AP334" s="3" t="s">
        <v>2461</v>
      </c>
      <c r="AQ334" s="4"/>
      <c r="AR334" s="4"/>
      <c r="AS334" s="4"/>
      <c r="AT334" s="4"/>
      <c r="AU334" s="4"/>
      <c r="AV334" s="4"/>
      <c r="AW334" s="4"/>
      <c r="AX334" s="4"/>
      <c r="AY334" s="4"/>
      <c r="AZ334" s="4"/>
      <c r="BA334" s="4"/>
      <c r="BB334" s="4"/>
      <c r="BC334" s="4"/>
      <c r="BD334" s="4"/>
      <c r="BE334" s="4"/>
      <c r="BF334" s="4"/>
      <c r="BG334" s="4"/>
      <c r="BH334" s="4" t="s">
        <v>652</v>
      </c>
      <c r="BI334" s="4" t="s">
        <v>2451</v>
      </c>
    </row>
    <row r="335" spans="2:61" ht="64.5" hidden="1" customHeight="1" x14ac:dyDescent="0.25">
      <c r="B335" s="4" t="s">
        <v>2462</v>
      </c>
      <c r="C335" s="4" t="s">
        <v>2436</v>
      </c>
      <c r="D335" s="2"/>
      <c r="E335" s="2"/>
      <c r="F335" s="44">
        <v>45313</v>
      </c>
      <c r="G335" s="3" t="s">
        <v>138</v>
      </c>
      <c r="H335" s="4" t="s">
        <v>398</v>
      </c>
      <c r="I335" s="4"/>
      <c r="J335" s="4"/>
      <c r="K335" s="4" t="s">
        <v>2325</v>
      </c>
      <c r="L335" s="4"/>
      <c r="M335" s="4" t="s">
        <v>2463</v>
      </c>
      <c r="N335" s="4" t="s">
        <v>2464</v>
      </c>
      <c r="O335" s="4" t="s">
        <v>378</v>
      </c>
      <c r="P335" s="101" t="s">
        <v>294</v>
      </c>
      <c r="Q335" s="4" t="s">
        <v>176</v>
      </c>
      <c r="R335" s="4"/>
      <c r="S335" s="4"/>
      <c r="T335" s="4"/>
      <c r="U335" s="4"/>
      <c r="V335" s="4"/>
      <c r="W335" s="4"/>
      <c r="X335" s="4" t="s">
        <v>652</v>
      </c>
      <c r="Y335" s="4" t="s">
        <v>1934</v>
      </c>
      <c r="Z335" s="4"/>
      <c r="AA335" s="4" t="s">
        <v>392</v>
      </c>
      <c r="AB335" s="4"/>
      <c r="AC335" s="4" t="s">
        <v>392</v>
      </c>
      <c r="AD335" s="4"/>
      <c r="AE335" s="4" t="s">
        <v>190</v>
      </c>
      <c r="AF335" s="4" t="s">
        <v>2465</v>
      </c>
      <c r="AG335" s="4" t="s">
        <v>69</v>
      </c>
      <c r="AH335" s="4" t="s">
        <v>2466</v>
      </c>
      <c r="AI335" s="4"/>
      <c r="AJ335" s="3"/>
      <c r="AK335" s="3"/>
      <c r="AL335" s="3" t="s">
        <v>166</v>
      </c>
      <c r="AM335" s="3"/>
      <c r="AN335" s="3" t="s">
        <v>382</v>
      </c>
      <c r="AO335" s="3" t="s">
        <v>2467</v>
      </c>
      <c r="AP335" s="3" t="s">
        <v>384</v>
      </c>
      <c r="AQ335" s="4"/>
      <c r="AR335" s="4"/>
      <c r="AS335" s="4"/>
      <c r="AT335" s="4"/>
      <c r="AU335" s="4"/>
      <c r="AV335" s="4"/>
      <c r="AW335" s="4"/>
      <c r="AX335" s="4"/>
      <c r="AY335" s="4"/>
      <c r="AZ335" s="4"/>
      <c r="BA335" s="4"/>
      <c r="BB335" s="4"/>
      <c r="BC335" s="4"/>
      <c r="BD335" s="4"/>
      <c r="BE335" s="4"/>
      <c r="BF335" s="4"/>
      <c r="BG335" s="4"/>
      <c r="BH335" s="4"/>
      <c r="BI335" s="4"/>
    </row>
    <row r="336" spans="2:61" ht="55.35" hidden="1" customHeight="1" x14ac:dyDescent="0.25">
      <c r="B336" s="4" t="s">
        <v>2468</v>
      </c>
      <c r="C336" s="4" t="s">
        <v>2436</v>
      </c>
      <c r="D336" s="4"/>
      <c r="E336" s="2"/>
      <c r="F336" s="44">
        <v>45331</v>
      </c>
      <c r="G336" s="3" t="s">
        <v>138</v>
      </c>
      <c r="H336" s="4" t="s">
        <v>2469</v>
      </c>
      <c r="I336" s="4"/>
      <c r="J336" s="4"/>
      <c r="K336" s="4"/>
      <c r="L336" s="4"/>
      <c r="M336" s="4" t="s">
        <v>2470</v>
      </c>
      <c r="N336" s="4" t="s">
        <v>2471</v>
      </c>
      <c r="O336" s="4" t="s">
        <v>2472</v>
      </c>
      <c r="P336" s="101" t="s">
        <v>294</v>
      </c>
      <c r="Q336" s="4" t="s">
        <v>188</v>
      </c>
      <c r="R336" s="4"/>
      <c r="S336" s="4"/>
      <c r="T336" s="4"/>
      <c r="U336" s="4"/>
      <c r="V336" s="4"/>
      <c r="W336" s="4"/>
      <c r="X336" s="4"/>
      <c r="Y336" s="4" t="s">
        <v>240</v>
      </c>
      <c r="Z336" s="4"/>
      <c r="AA336" s="4" t="s">
        <v>392</v>
      </c>
      <c r="AB336" s="4"/>
      <c r="AC336" s="4" t="s">
        <v>392</v>
      </c>
      <c r="AD336" s="4"/>
      <c r="AE336" s="4" t="s">
        <v>2029</v>
      </c>
      <c r="AF336" s="4" t="s">
        <v>2473</v>
      </c>
      <c r="AG336" s="4" t="s">
        <v>69</v>
      </c>
      <c r="AH336" s="4" t="s">
        <v>2474</v>
      </c>
      <c r="AI336" s="4"/>
      <c r="AJ336" s="42"/>
      <c r="AK336" s="42"/>
      <c r="AL336" s="3" t="s">
        <v>166</v>
      </c>
      <c r="AM336" s="3"/>
      <c r="AN336" s="3" t="s">
        <v>410</v>
      </c>
      <c r="AO336" s="3" t="s">
        <v>2475</v>
      </c>
      <c r="AP336" s="3" t="s">
        <v>412</v>
      </c>
      <c r="AQ336" s="4"/>
      <c r="AR336" s="4"/>
      <c r="AS336" s="4"/>
      <c r="AT336" s="4"/>
      <c r="AU336" s="4"/>
      <c r="AV336" s="4"/>
      <c r="AW336" s="4"/>
      <c r="AX336" s="4"/>
      <c r="AY336" s="4"/>
      <c r="AZ336" s="4"/>
      <c r="BA336" s="4"/>
      <c r="BB336" s="4"/>
      <c r="BC336" s="4"/>
      <c r="BD336" s="4"/>
      <c r="BE336" s="4"/>
      <c r="BF336" s="4"/>
      <c r="BG336" s="4"/>
      <c r="BH336" s="4" t="s">
        <v>138</v>
      </c>
      <c r="BI336" s="4" t="s">
        <v>266</v>
      </c>
    </row>
    <row r="337" spans="1:61" ht="55.35" hidden="1" customHeight="1" x14ac:dyDescent="0.25">
      <c r="B337" s="4" t="s">
        <v>2476</v>
      </c>
      <c r="C337" s="4" t="s">
        <v>2436</v>
      </c>
      <c r="D337" s="4"/>
      <c r="E337" s="2"/>
      <c r="F337" s="44">
        <v>45331</v>
      </c>
      <c r="G337" s="3" t="s">
        <v>138</v>
      </c>
      <c r="H337" s="4" t="s">
        <v>2469</v>
      </c>
      <c r="I337" s="4"/>
      <c r="J337" s="4"/>
      <c r="K337" s="4"/>
      <c r="L337" s="4"/>
      <c r="M337" s="4" t="s">
        <v>2477</v>
      </c>
      <c r="N337" s="4" t="s">
        <v>2478</v>
      </c>
      <c r="O337" s="4" t="s">
        <v>2472</v>
      </c>
      <c r="P337" s="101" t="s">
        <v>294</v>
      </c>
      <c r="Q337" s="4" t="s">
        <v>188</v>
      </c>
      <c r="R337" s="4"/>
      <c r="S337" s="4"/>
      <c r="T337" s="4"/>
      <c r="U337" s="4"/>
      <c r="V337" s="4"/>
      <c r="W337" s="4"/>
      <c r="X337" s="4"/>
      <c r="Y337" s="4" t="s">
        <v>418</v>
      </c>
      <c r="Z337" s="4"/>
      <c r="AA337" s="4" t="s">
        <v>392</v>
      </c>
      <c r="AB337" s="4"/>
      <c r="AC337" s="4" t="s">
        <v>392</v>
      </c>
      <c r="AD337" s="4"/>
      <c r="AE337" s="4" t="s">
        <v>2029</v>
      </c>
      <c r="AF337" s="4" t="s">
        <v>2479</v>
      </c>
      <c r="AG337" s="4" t="s">
        <v>69</v>
      </c>
      <c r="AH337" s="4" t="s">
        <v>2480</v>
      </c>
      <c r="AI337" s="4"/>
      <c r="AJ337" s="42"/>
      <c r="AK337" s="42"/>
      <c r="AL337" s="3" t="s">
        <v>166</v>
      </c>
      <c r="AM337" s="3" t="s">
        <v>294</v>
      </c>
      <c r="AN337" s="3" t="s">
        <v>410</v>
      </c>
      <c r="AO337" s="3" t="s">
        <v>2481</v>
      </c>
      <c r="AP337" s="3" t="s">
        <v>412</v>
      </c>
      <c r="AQ337" s="4"/>
      <c r="AR337" s="4"/>
      <c r="AS337" s="4"/>
      <c r="AT337" s="4"/>
      <c r="AU337" s="4"/>
      <c r="AV337" s="4"/>
      <c r="AW337" s="4"/>
      <c r="AX337" s="4"/>
      <c r="AY337" s="4"/>
      <c r="AZ337" s="4"/>
      <c r="BA337" s="4"/>
      <c r="BB337" s="4"/>
      <c r="BC337" s="4"/>
      <c r="BD337" s="4"/>
      <c r="BE337" s="4"/>
      <c r="BF337" s="4"/>
      <c r="BG337" s="4"/>
      <c r="BH337" s="4" t="s">
        <v>138</v>
      </c>
      <c r="BI337" s="4" t="s">
        <v>266</v>
      </c>
    </row>
    <row r="338" spans="1:61" ht="55.35" customHeight="1" x14ac:dyDescent="0.25">
      <c r="A338" s="5" t="s">
        <v>3668</v>
      </c>
      <c r="B338" s="4" t="s">
        <v>2482</v>
      </c>
      <c r="C338" s="4" t="s">
        <v>74</v>
      </c>
      <c r="D338" s="2">
        <v>3</v>
      </c>
      <c r="E338" s="2"/>
      <c r="F338" s="3"/>
      <c r="G338" s="3"/>
      <c r="H338" s="4"/>
      <c r="I338" s="3"/>
      <c r="J338" s="17"/>
      <c r="K338" s="17" t="s">
        <v>2063</v>
      </c>
      <c r="L338" s="17"/>
      <c r="M338" s="4" t="s">
        <v>2483</v>
      </c>
      <c r="N338" s="3" t="s">
        <v>2484</v>
      </c>
      <c r="O338" s="3" t="s">
        <v>2485</v>
      </c>
      <c r="P338" s="84" t="str">
        <f>AN338</f>
        <v>Val1</v>
      </c>
      <c r="Q338" s="4" t="s">
        <v>144</v>
      </c>
      <c r="R338" s="4"/>
      <c r="S338" s="4" t="s">
        <v>2486</v>
      </c>
      <c r="T338" s="3" t="s">
        <v>2060</v>
      </c>
      <c r="U338" s="3"/>
      <c r="V338" s="3"/>
      <c r="W338" s="4"/>
      <c r="X338" s="3"/>
      <c r="Y338" s="4" t="s">
        <v>2487</v>
      </c>
      <c r="Z338" s="4"/>
      <c r="AA338" s="3" t="s">
        <v>179</v>
      </c>
      <c r="AB338" s="3"/>
      <c r="AC338" s="3" t="s">
        <v>549</v>
      </c>
      <c r="AD338" s="3"/>
      <c r="AE338" s="3" t="s">
        <v>242</v>
      </c>
      <c r="AF338" s="4" t="s">
        <v>2063</v>
      </c>
      <c r="AG338" s="3" t="s">
        <v>69</v>
      </c>
      <c r="AH338" s="4" t="s">
        <v>2488</v>
      </c>
      <c r="AI338" s="4" t="s">
        <v>2489</v>
      </c>
      <c r="AJ338" s="3" t="s">
        <v>652</v>
      </c>
      <c r="AK338" s="3" t="s">
        <v>652</v>
      </c>
      <c r="AL338" s="3" t="s">
        <v>152</v>
      </c>
      <c r="AM338" s="3"/>
      <c r="AN338" s="3" t="s">
        <v>949</v>
      </c>
      <c r="AO338" s="3" t="s">
        <v>2490</v>
      </c>
      <c r="AP338" s="3" t="s">
        <v>2491</v>
      </c>
      <c r="AQ338" s="4"/>
      <c r="AR338" s="4"/>
      <c r="AS338" s="4"/>
      <c r="AT338" s="4"/>
      <c r="AU338" s="4"/>
      <c r="AV338" s="4"/>
      <c r="AW338" s="4"/>
      <c r="AX338" s="4"/>
      <c r="AY338" s="4"/>
      <c r="AZ338" s="4"/>
      <c r="BA338" s="4"/>
      <c r="BB338" s="4"/>
      <c r="BC338" s="4"/>
      <c r="BD338" s="4"/>
      <c r="BE338" s="4"/>
      <c r="BF338" s="4"/>
      <c r="BG338" s="4"/>
      <c r="BH338" s="4"/>
      <c r="BI338" s="4"/>
    </row>
    <row r="339" spans="1:61" ht="55.35" customHeight="1" x14ac:dyDescent="0.25">
      <c r="A339" s="5" t="s">
        <v>3668</v>
      </c>
      <c r="B339" s="4" t="s">
        <v>2492</v>
      </c>
      <c r="C339" s="4" t="s">
        <v>74</v>
      </c>
      <c r="D339" s="2"/>
      <c r="E339" s="2"/>
      <c r="F339" s="3"/>
      <c r="G339" s="3"/>
      <c r="H339" s="4"/>
      <c r="I339" s="3"/>
      <c r="J339" s="3"/>
      <c r="K339" s="3" t="s">
        <v>2493</v>
      </c>
      <c r="L339" s="3"/>
      <c r="M339" s="4" t="s">
        <v>2494</v>
      </c>
      <c r="N339" s="3" t="s">
        <v>2495</v>
      </c>
      <c r="O339" s="3" t="s">
        <v>2485</v>
      </c>
      <c r="P339" s="84" t="str">
        <f>AN339</f>
        <v>Ver11</v>
      </c>
      <c r="Q339" s="4" t="s">
        <v>188</v>
      </c>
      <c r="R339" s="4"/>
      <c r="S339" s="4"/>
      <c r="T339" s="3"/>
      <c r="U339" s="3"/>
      <c r="V339" s="3"/>
      <c r="W339" s="4"/>
      <c r="X339" s="3"/>
      <c r="Y339" s="4" t="s">
        <v>178</v>
      </c>
      <c r="Z339" s="4"/>
      <c r="AA339" s="3" t="s">
        <v>147</v>
      </c>
      <c r="AB339" s="3"/>
      <c r="AC339" s="3" t="s">
        <v>51</v>
      </c>
      <c r="AD339" s="3"/>
      <c r="AE339" s="3" t="s">
        <v>190</v>
      </c>
      <c r="AF339" s="3" t="s">
        <v>2493</v>
      </c>
      <c r="AG339" s="120" t="s">
        <v>69</v>
      </c>
      <c r="AH339" s="3" t="s">
        <v>2496</v>
      </c>
      <c r="AI339" s="3" t="s">
        <v>2497</v>
      </c>
      <c r="AJ339" s="3" t="s">
        <v>652</v>
      </c>
      <c r="AK339" s="3" t="s">
        <v>652</v>
      </c>
      <c r="AL339" s="3" t="s">
        <v>152</v>
      </c>
      <c r="AM339" s="3"/>
      <c r="AN339" s="3" t="s">
        <v>1630</v>
      </c>
      <c r="AO339" s="3" t="s">
        <v>2498</v>
      </c>
      <c r="AP339" s="3" t="s">
        <v>2499</v>
      </c>
      <c r="AQ339" s="4"/>
      <c r="AR339" s="4"/>
      <c r="AS339" s="4"/>
      <c r="AT339" s="4"/>
      <c r="AU339" s="4"/>
      <c r="AV339" s="4"/>
      <c r="AW339" s="4"/>
      <c r="AX339" s="4"/>
      <c r="AY339" s="4"/>
      <c r="AZ339" s="4"/>
      <c r="BA339" s="4"/>
      <c r="BB339" s="4"/>
      <c r="BC339" s="4"/>
      <c r="BD339" s="4"/>
      <c r="BE339" s="4"/>
      <c r="BF339" s="4"/>
      <c r="BG339" s="4"/>
      <c r="BH339" s="4"/>
      <c r="BI339" s="4"/>
    </row>
    <row r="340" spans="1:61" ht="55.35" customHeight="1" x14ac:dyDescent="0.25">
      <c r="A340" s="5" t="s">
        <v>3667</v>
      </c>
      <c r="B340" s="7" t="s">
        <v>2500</v>
      </c>
      <c r="C340" s="7" t="s">
        <v>74</v>
      </c>
      <c r="D340" s="16">
        <v>72</v>
      </c>
      <c r="E340" s="16"/>
      <c r="F340" s="50">
        <v>45195</v>
      </c>
      <c r="G340" s="8"/>
      <c r="H340" s="7"/>
      <c r="I340" s="8" t="s">
        <v>138</v>
      </c>
      <c r="J340" s="8" t="s">
        <v>2501</v>
      </c>
      <c r="K340" s="8"/>
      <c r="L340" s="8"/>
      <c r="M340" s="7" t="s">
        <v>2502</v>
      </c>
      <c r="N340" s="8" t="s">
        <v>2503</v>
      </c>
      <c r="O340" s="8" t="s">
        <v>2020</v>
      </c>
      <c r="P340" s="85" t="s">
        <v>616</v>
      </c>
      <c r="Q340" s="7" t="s">
        <v>144</v>
      </c>
      <c r="R340" s="7"/>
      <c r="S340" s="7" t="s">
        <v>2504</v>
      </c>
      <c r="T340" s="8" t="s">
        <v>2060</v>
      </c>
      <c r="U340" s="8"/>
      <c r="V340" s="8"/>
      <c r="W340" s="7"/>
      <c r="X340" s="8"/>
      <c r="Y340" s="7" t="s">
        <v>2460</v>
      </c>
      <c r="Z340" s="7"/>
      <c r="AA340" s="8" t="s">
        <v>64</v>
      </c>
      <c r="AB340" s="8"/>
      <c r="AC340" s="8" t="s">
        <v>65</v>
      </c>
      <c r="AD340" s="8"/>
      <c r="AE340" s="8" t="s">
        <v>163</v>
      </c>
      <c r="AF340" s="8"/>
      <c r="AG340" s="8"/>
      <c r="AH340" s="8"/>
      <c r="AI340" s="8"/>
      <c r="AJ340" s="8" t="s">
        <v>652</v>
      </c>
      <c r="AK340" s="8" t="s">
        <v>652</v>
      </c>
      <c r="AL340" s="8"/>
      <c r="AM340" s="8"/>
      <c r="AN340" s="8"/>
      <c r="AO340" s="8"/>
      <c r="AP340" s="8" t="s">
        <v>2505</v>
      </c>
      <c r="AQ340" s="7"/>
      <c r="AR340" s="7"/>
      <c r="AS340" s="7"/>
      <c r="AT340" s="7"/>
      <c r="AU340" s="7"/>
      <c r="AV340" s="7"/>
      <c r="AW340" s="7"/>
      <c r="AX340" s="7"/>
      <c r="AY340" s="7"/>
      <c r="AZ340" s="7"/>
      <c r="BA340" s="7"/>
      <c r="BB340" s="7"/>
      <c r="BC340" s="7"/>
      <c r="BD340" s="7"/>
      <c r="BE340" s="7"/>
      <c r="BF340" s="7"/>
      <c r="BG340" s="7"/>
      <c r="BH340" s="4"/>
      <c r="BI340" s="4"/>
    </row>
    <row r="341" spans="1:61" ht="55.35" customHeight="1" x14ac:dyDescent="0.25">
      <c r="A341" s="5" t="s">
        <v>3667</v>
      </c>
      <c r="B341" s="7" t="s">
        <v>2506</v>
      </c>
      <c r="C341" s="7" t="s">
        <v>74</v>
      </c>
      <c r="D341" s="16"/>
      <c r="E341" s="16"/>
      <c r="F341" s="50">
        <v>45300</v>
      </c>
      <c r="G341" s="8"/>
      <c r="H341" s="7"/>
      <c r="I341" s="8" t="s">
        <v>138</v>
      </c>
      <c r="J341" s="8" t="s">
        <v>2507</v>
      </c>
      <c r="K341" s="8"/>
      <c r="L341" s="8"/>
      <c r="M341" s="7" t="s">
        <v>2508</v>
      </c>
      <c r="N341" s="8" t="s">
        <v>2509</v>
      </c>
      <c r="O341" s="8" t="s">
        <v>378</v>
      </c>
      <c r="P341" s="103" t="s">
        <v>168</v>
      </c>
      <c r="Q341" s="7" t="s">
        <v>188</v>
      </c>
      <c r="R341" s="7"/>
      <c r="S341" s="7" t="s">
        <v>2335</v>
      </c>
      <c r="T341" s="8" t="s">
        <v>2060</v>
      </c>
      <c r="U341" s="8"/>
      <c r="V341" s="8"/>
      <c r="W341" s="7"/>
      <c r="X341" s="8"/>
      <c r="Y341" s="7" t="s">
        <v>2235</v>
      </c>
      <c r="Z341" s="7"/>
      <c r="AA341" s="8" t="s">
        <v>63</v>
      </c>
      <c r="AB341" s="8"/>
      <c r="AC341" s="8" t="s">
        <v>64</v>
      </c>
      <c r="AD341" s="8"/>
      <c r="AE341" s="8" t="s">
        <v>163</v>
      </c>
      <c r="AF341" s="8"/>
      <c r="AG341" s="8"/>
      <c r="AH341" s="8"/>
      <c r="AI341" s="8"/>
      <c r="AJ341" s="8" t="s">
        <v>652</v>
      </c>
      <c r="AK341" s="8" t="s">
        <v>138</v>
      </c>
      <c r="AL341" s="8"/>
      <c r="AM341" s="8"/>
      <c r="AN341" s="8"/>
      <c r="AO341" s="8"/>
      <c r="AP341" s="8" t="s">
        <v>2510</v>
      </c>
      <c r="AQ341" s="7"/>
      <c r="AR341" s="7"/>
      <c r="AS341" s="7"/>
      <c r="AT341" s="7"/>
      <c r="AU341" s="7"/>
      <c r="AV341" s="7"/>
      <c r="AW341" s="7"/>
      <c r="AX341" s="7"/>
      <c r="AY341" s="7"/>
      <c r="AZ341" s="7"/>
      <c r="BA341" s="7"/>
      <c r="BB341" s="7"/>
      <c r="BC341" s="7"/>
      <c r="BD341" s="7"/>
      <c r="BE341" s="7"/>
      <c r="BF341" s="7"/>
      <c r="BG341" s="7"/>
      <c r="BH341" s="4"/>
      <c r="BI341" s="4"/>
    </row>
    <row r="342" spans="1:61" ht="55.35" customHeight="1" x14ac:dyDescent="0.25">
      <c r="A342" s="5" t="s">
        <v>3667</v>
      </c>
      <c r="B342" s="7" t="s">
        <v>2511</v>
      </c>
      <c r="C342" s="7" t="s">
        <v>74</v>
      </c>
      <c r="D342" s="16"/>
      <c r="E342" s="16"/>
      <c r="F342" s="50">
        <v>45195</v>
      </c>
      <c r="G342" s="8"/>
      <c r="H342" s="7"/>
      <c r="I342" s="8" t="s">
        <v>138</v>
      </c>
      <c r="J342" s="8" t="s">
        <v>2512</v>
      </c>
      <c r="K342" s="8"/>
      <c r="L342" s="8"/>
      <c r="M342" s="7" t="s">
        <v>2513</v>
      </c>
      <c r="N342" s="8" t="s">
        <v>2514</v>
      </c>
      <c r="O342" s="8" t="s">
        <v>2020</v>
      </c>
      <c r="P342" s="85" t="s">
        <v>616</v>
      </c>
      <c r="Q342" s="7" t="s">
        <v>188</v>
      </c>
      <c r="R342" s="7"/>
      <c r="S342" s="7" t="s">
        <v>2335</v>
      </c>
      <c r="T342" s="8" t="s">
        <v>2060</v>
      </c>
      <c r="U342" s="8"/>
      <c r="V342" s="8"/>
      <c r="W342" s="7"/>
      <c r="X342" s="8"/>
      <c r="Y342" s="7" t="s">
        <v>2235</v>
      </c>
      <c r="Z342" s="7"/>
      <c r="AA342" s="8" t="s">
        <v>63</v>
      </c>
      <c r="AB342" s="8"/>
      <c r="AC342" s="8" t="s">
        <v>64</v>
      </c>
      <c r="AD342" s="8"/>
      <c r="AE342" s="8" t="s">
        <v>163</v>
      </c>
      <c r="AF342" s="8"/>
      <c r="AG342" s="8"/>
      <c r="AH342" s="8"/>
      <c r="AI342" s="8"/>
      <c r="AJ342" s="8" t="s">
        <v>652</v>
      </c>
      <c r="AK342" s="8" t="s">
        <v>138</v>
      </c>
      <c r="AL342" s="8"/>
      <c r="AM342" s="8"/>
      <c r="AN342" s="8"/>
      <c r="AO342" s="8"/>
      <c r="AP342" s="8" t="s">
        <v>2515</v>
      </c>
      <c r="AQ342" s="7"/>
      <c r="AR342" s="7"/>
      <c r="AS342" s="7"/>
      <c r="AT342" s="7"/>
      <c r="AU342" s="7"/>
      <c r="AV342" s="7"/>
      <c r="AW342" s="7"/>
      <c r="AX342" s="7"/>
      <c r="AY342" s="7"/>
      <c r="AZ342" s="7"/>
      <c r="BA342" s="7"/>
      <c r="BB342" s="7"/>
      <c r="BC342" s="7"/>
      <c r="BD342" s="7"/>
      <c r="BE342" s="7"/>
      <c r="BF342" s="7"/>
      <c r="BG342" s="7"/>
      <c r="BH342" s="4"/>
      <c r="BI342" s="4"/>
    </row>
    <row r="343" spans="1:61" ht="55.35" customHeight="1" x14ac:dyDescent="0.25">
      <c r="A343" s="5" t="s">
        <v>3668</v>
      </c>
      <c r="B343" s="4" t="s">
        <v>2516</v>
      </c>
      <c r="C343" s="4" t="s">
        <v>74</v>
      </c>
      <c r="D343" s="2"/>
      <c r="E343" s="2"/>
      <c r="F343" s="3"/>
      <c r="G343" s="3"/>
      <c r="H343" s="4"/>
      <c r="I343" s="3"/>
      <c r="J343" s="3"/>
      <c r="K343" s="3"/>
      <c r="L343" s="3"/>
      <c r="M343" s="4" t="s">
        <v>2517</v>
      </c>
      <c r="N343" s="3" t="s">
        <v>2518</v>
      </c>
      <c r="O343" s="3" t="s">
        <v>378</v>
      </c>
      <c r="P343" s="87" t="s">
        <v>291</v>
      </c>
      <c r="Q343" s="4" t="s">
        <v>188</v>
      </c>
      <c r="R343" s="4"/>
      <c r="S343" s="4" t="s">
        <v>2335</v>
      </c>
      <c r="T343" s="3" t="s">
        <v>2060</v>
      </c>
      <c r="U343" s="3"/>
      <c r="V343" s="3"/>
      <c r="W343" s="4"/>
      <c r="X343" s="3"/>
      <c r="Y343" s="4" t="s">
        <v>2235</v>
      </c>
      <c r="Z343" s="4"/>
      <c r="AA343" s="3" t="s">
        <v>63</v>
      </c>
      <c r="AB343" s="3"/>
      <c r="AC343" s="3" t="s">
        <v>64</v>
      </c>
      <c r="AD343" s="3"/>
      <c r="AE343" s="3" t="s">
        <v>163</v>
      </c>
      <c r="AF343" s="3" t="s">
        <v>2519</v>
      </c>
      <c r="AG343" s="3" t="s">
        <v>69</v>
      </c>
      <c r="AH343" s="3" t="s">
        <v>2520</v>
      </c>
      <c r="AI343" s="3"/>
      <c r="AJ343" s="3" t="s">
        <v>652</v>
      </c>
      <c r="AK343" s="3" t="s">
        <v>138</v>
      </c>
      <c r="AL343" s="3" t="s">
        <v>166</v>
      </c>
      <c r="AM343" s="3"/>
      <c r="AN343" s="3" t="s">
        <v>382</v>
      </c>
      <c r="AO343" s="3" t="s">
        <v>2521</v>
      </c>
      <c r="AP343" s="3" t="s">
        <v>2522</v>
      </c>
      <c r="AQ343" s="4" t="s">
        <v>138</v>
      </c>
      <c r="AR343" s="4" t="s">
        <v>2523</v>
      </c>
      <c r="AS343" s="4"/>
      <c r="AT343" s="4"/>
      <c r="AU343" s="4"/>
      <c r="AV343" s="4"/>
      <c r="AW343" s="4"/>
      <c r="AX343" s="4"/>
      <c r="AY343" s="4"/>
      <c r="AZ343" s="4"/>
      <c r="BA343" s="4"/>
      <c r="BB343" s="4"/>
      <c r="BC343" s="4"/>
      <c r="BD343" s="4"/>
      <c r="BE343" s="4"/>
      <c r="BF343" s="4"/>
      <c r="BG343" s="4"/>
      <c r="BH343" s="4" t="s">
        <v>138</v>
      </c>
      <c r="BI343" s="4" t="s">
        <v>297</v>
      </c>
    </row>
    <row r="344" spans="1:61" ht="55.35" customHeight="1" x14ac:dyDescent="0.25">
      <c r="A344" s="5" t="s">
        <v>3667</v>
      </c>
      <c r="B344" s="7" t="s">
        <v>2524</v>
      </c>
      <c r="C344" s="7" t="s">
        <v>74</v>
      </c>
      <c r="D344" s="16"/>
      <c r="E344" s="16"/>
      <c r="F344" s="50">
        <v>45219</v>
      </c>
      <c r="G344" s="8"/>
      <c r="H344" s="7"/>
      <c r="I344" s="8" t="s">
        <v>138</v>
      </c>
      <c r="J344" s="8" t="s">
        <v>2525</v>
      </c>
      <c r="K344" s="8"/>
      <c r="L344" s="8"/>
      <c r="M344" s="7" t="s">
        <v>2526</v>
      </c>
      <c r="N344" s="8" t="s">
        <v>2527</v>
      </c>
      <c r="O344" s="8" t="s">
        <v>388</v>
      </c>
      <c r="P344" s="85" t="s">
        <v>616</v>
      </c>
      <c r="Q344" s="7" t="s">
        <v>188</v>
      </c>
      <c r="R344" s="7"/>
      <c r="S344" s="7" t="s">
        <v>2335</v>
      </c>
      <c r="T344" s="8" t="s">
        <v>2060</v>
      </c>
      <c r="U344" s="8"/>
      <c r="V344" s="8"/>
      <c r="W344" s="7"/>
      <c r="X344" s="8"/>
      <c r="Y344" s="7" t="s">
        <v>2528</v>
      </c>
      <c r="Z344" s="7"/>
      <c r="AA344" s="8" t="s">
        <v>63</v>
      </c>
      <c r="AB344" s="8"/>
      <c r="AC344" s="8" t="s">
        <v>64</v>
      </c>
      <c r="AD344" s="8"/>
      <c r="AE344" s="8"/>
      <c r="AF344" s="8"/>
      <c r="AG344" s="8"/>
      <c r="AH344" s="8"/>
      <c r="AI344" s="8"/>
      <c r="AJ344" s="8" t="s">
        <v>652</v>
      </c>
      <c r="AK344" s="8" t="s">
        <v>138</v>
      </c>
      <c r="AL344" s="8"/>
      <c r="AM344" s="8"/>
      <c r="AN344" s="8"/>
      <c r="AO344" s="8"/>
      <c r="AP344" s="8" t="s">
        <v>2515</v>
      </c>
      <c r="AQ344" s="7"/>
      <c r="AR344" s="7"/>
      <c r="AS344" s="7"/>
      <c r="AT344" s="7"/>
      <c r="AU344" s="7"/>
      <c r="AV344" s="7"/>
      <c r="AW344" s="7"/>
      <c r="AX344" s="7"/>
      <c r="AY344" s="7"/>
      <c r="AZ344" s="7"/>
      <c r="BA344" s="7"/>
      <c r="BB344" s="7"/>
      <c r="BC344" s="7"/>
      <c r="BD344" s="7"/>
      <c r="BE344" s="7"/>
      <c r="BF344" s="7"/>
      <c r="BG344" s="7"/>
      <c r="BH344" s="4"/>
      <c r="BI344" s="4"/>
    </row>
    <row r="345" spans="1:61" ht="55.35" customHeight="1" x14ac:dyDescent="0.25">
      <c r="A345" s="5" t="s">
        <v>3667</v>
      </c>
      <c r="B345" s="7" t="s">
        <v>2529</v>
      </c>
      <c r="C345" s="7" t="s">
        <v>74</v>
      </c>
      <c r="D345" s="16"/>
      <c r="E345" s="16"/>
      <c r="F345" s="50">
        <v>45195</v>
      </c>
      <c r="G345" s="8"/>
      <c r="H345" s="7"/>
      <c r="I345" s="8" t="s">
        <v>138</v>
      </c>
      <c r="J345" s="8" t="s">
        <v>2530</v>
      </c>
      <c r="K345" s="8"/>
      <c r="L345" s="8"/>
      <c r="M345" s="7" t="s">
        <v>2531</v>
      </c>
      <c r="N345" s="8" t="s">
        <v>2532</v>
      </c>
      <c r="O345" s="8" t="s">
        <v>2020</v>
      </c>
      <c r="P345" s="85" t="s">
        <v>616</v>
      </c>
      <c r="Q345" s="7" t="s">
        <v>188</v>
      </c>
      <c r="R345" s="7"/>
      <c r="S345" s="7" t="s">
        <v>2335</v>
      </c>
      <c r="T345" s="8" t="s">
        <v>2060</v>
      </c>
      <c r="U345" s="8"/>
      <c r="V345" s="8"/>
      <c r="W345" s="7"/>
      <c r="X345" s="8"/>
      <c r="Y345" s="7" t="s">
        <v>2235</v>
      </c>
      <c r="Z345" s="7"/>
      <c r="AA345" s="8" t="s">
        <v>63</v>
      </c>
      <c r="AB345" s="8"/>
      <c r="AC345" s="8" t="s">
        <v>64</v>
      </c>
      <c r="AD345" s="8"/>
      <c r="AE345" s="8" t="s">
        <v>163</v>
      </c>
      <c r="AF345" s="8"/>
      <c r="AG345" s="8"/>
      <c r="AH345" s="8"/>
      <c r="AI345" s="8"/>
      <c r="AJ345" s="8" t="s">
        <v>652</v>
      </c>
      <c r="AK345" s="8" t="s">
        <v>138</v>
      </c>
      <c r="AL345" s="8"/>
      <c r="AM345" s="8"/>
      <c r="AN345" s="8"/>
      <c r="AO345" s="8"/>
      <c r="AP345" s="8" t="s">
        <v>2515</v>
      </c>
      <c r="AQ345" s="7"/>
      <c r="AR345" s="7"/>
      <c r="AS345" s="7"/>
      <c r="AT345" s="7"/>
      <c r="AU345" s="7"/>
      <c r="AV345" s="7"/>
      <c r="AW345" s="7"/>
      <c r="AX345" s="7"/>
      <c r="AY345" s="7"/>
      <c r="AZ345" s="7"/>
      <c r="BA345" s="7"/>
      <c r="BB345" s="7"/>
      <c r="BC345" s="7"/>
      <c r="BD345" s="7"/>
      <c r="BE345" s="7"/>
      <c r="BF345" s="7"/>
      <c r="BG345" s="7"/>
      <c r="BH345" s="4"/>
      <c r="BI345" s="4"/>
    </row>
    <row r="346" spans="1:61" ht="55.35" customHeight="1" x14ac:dyDescent="0.25">
      <c r="A346" s="5" t="s">
        <v>3668</v>
      </c>
      <c r="B346" s="4" t="s">
        <v>2533</v>
      </c>
      <c r="C346" s="4" t="s">
        <v>74</v>
      </c>
      <c r="D346" s="2">
        <v>124</v>
      </c>
      <c r="E346" s="2"/>
      <c r="F346" s="3"/>
      <c r="G346" s="3"/>
      <c r="H346" s="4"/>
      <c r="I346" s="3"/>
      <c r="J346" s="3"/>
      <c r="K346" s="3"/>
      <c r="L346" s="3"/>
      <c r="M346" s="4" t="s">
        <v>2534</v>
      </c>
      <c r="N346" s="3" t="s">
        <v>2535</v>
      </c>
      <c r="O346" s="3" t="s">
        <v>238</v>
      </c>
      <c r="P346" s="84" t="s">
        <v>2536</v>
      </c>
      <c r="Q346" s="4" t="s">
        <v>144</v>
      </c>
      <c r="R346" s="4"/>
      <c r="S346" s="4" t="s">
        <v>2537</v>
      </c>
      <c r="T346" s="3" t="s">
        <v>2060</v>
      </c>
      <c r="U346" s="3"/>
      <c r="V346" s="3"/>
      <c r="W346" s="4"/>
      <c r="X346" s="3"/>
      <c r="Y346" s="4" t="s">
        <v>2536</v>
      </c>
      <c r="Z346" s="4"/>
      <c r="AA346" s="3" t="s">
        <v>848</v>
      </c>
      <c r="AB346" s="3"/>
      <c r="AC346" s="3" t="s">
        <v>848</v>
      </c>
      <c r="AD346" s="3"/>
      <c r="AE346" s="3" t="s">
        <v>242</v>
      </c>
      <c r="AF346" s="3"/>
      <c r="AG346" s="3"/>
      <c r="AH346" s="3"/>
      <c r="AI346" s="3"/>
      <c r="AJ346" s="3" t="s">
        <v>848</v>
      </c>
      <c r="AK346" s="3" t="s">
        <v>2538</v>
      </c>
      <c r="AL346" s="3"/>
      <c r="AM346" s="3" t="s">
        <v>2539</v>
      </c>
      <c r="AN346" s="3"/>
      <c r="AO346" s="3"/>
      <c r="AP346" s="3" t="s">
        <v>2540</v>
      </c>
      <c r="AQ346" s="4"/>
      <c r="AR346" s="4"/>
      <c r="AS346" s="4"/>
      <c r="AT346" s="4"/>
      <c r="AU346" s="4"/>
      <c r="AV346" s="4"/>
      <c r="AW346" s="4"/>
      <c r="AX346" s="4"/>
      <c r="AY346" s="4"/>
      <c r="AZ346" s="4"/>
      <c r="BA346" s="4"/>
      <c r="BB346" s="4"/>
      <c r="BC346" s="4"/>
      <c r="BD346" s="4"/>
      <c r="BE346" s="4"/>
      <c r="BF346" s="4"/>
      <c r="BG346" s="4"/>
      <c r="BH346" s="4"/>
      <c r="BI346" s="4"/>
    </row>
    <row r="347" spans="1:61" ht="55.35" customHeight="1" x14ac:dyDescent="0.25">
      <c r="A347" s="5" t="s">
        <v>3667</v>
      </c>
      <c r="B347" s="7" t="s">
        <v>2541</v>
      </c>
      <c r="C347" s="7" t="s">
        <v>74</v>
      </c>
      <c r="D347" s="16"/>
      <c r="E347" s="16"/>
      <c r="F347" s="8"/>
      <c r="G347" s="8"/>
      <c r="H347" s="7"/>
      <c r="I347" s="8" t="s">
        <v>138</v>
      </c>
      <c r="J347" s="8" t="s">
        <v>2542</v>
      </c>
      <c r="K347" s="8"/>
      <c r="L347" s="8"/>
      <c r="M347" s="7" t="s">
        <v>2543</v>
      </c>
      <c r="N347" s="8" t="s">
        <v>2544</v>
      </c>
      <c r="O347" s="8" t="s">
        <v>454</v>
      </c>
      <c r="P347" s="85" t="s">
        <v>616</v>
      </c>
      <c r="Q347" s="7" t="s">
        <v>205</v>
      </c>
      <c r="R347" s="7"/>
      <c r="S347" s="8" t="s">
        <v>2148</v>
      </c>
      <c r="T347" s="8" t="s">
        <v>2545</v>
      </c>
      <c r="U347" s="8"/>
      <c r="V347" s="8"/>
      <c r="W347" s="7"/>
      <c r="X347" s="8" t="s">
        <v>138</v>
      </c>
      <c r="Y347" s="7" t="s">
        <v>604</v>
      </c>
      <c r="Z347" s="7"/>
      <c r="AA347" s="8" t="s">
        <v>58</v>
      </c>
      <c r="AB347" s="8"/>
      <c r="AC347" s="8" t="s">
        <v>60</v>
      </c>
      <c r="AD347" s="8"/>
      <c r="AE347" s="8" t="s">
        <v>190</v>
      </c>
      <c r="AF347" s="8" t="s">
        <v>2546</v>
      </c>
      <c r="AG347" s="8"/>
      <c r="AH347" s="8"/>
      <c r="AI347" s="8"/>
      <c r="AJ347" s="8" t="s">
        <v>138</v>
      </c>
      <c r="AK347" s="8" t="s">
        <v>2547</v>
      </c>
      <c r="AL347" s="8"/>
      <c r="AM347" s="8"/>
      <c r="AN347" s="8"/>
      <c r="AO347" s="8"/>
      <c r="AP347" s="8" t="s">
        <v>2548</v>
      </c>
      <c r="AQ347" s="7"/>
      <c r="AR347" s="7"/>
      <c r="AS347" s="7"/>
      <c r="AT347" s="7"/>
      <c r="AU347" s="7"/>
      <c r="AV347" s="7"/>
      <c r="AW347" s="7"/>
      <c r="AX347" s="7"/>
      <c r="AY347" s="4"/>
      <c r="AZ347" s="4"/>
      <c r="BA347" s="4"/>
      <c r="BB347" s="4"/>
      <c r="BC347" s="4"/>
      <c r="BD347" s="4"/>
      <c r="BE347" s="4"/>
      <c r="BF347" s="4"/>
      <c r="BG347" s="4"/>
      <c r="BH347" s="4"/>
      <c r="BI347" s="4"/>
    </row>
    <row r="348" spans="1:61" ht="55.35" customHeight="1" x14ac:dyDescent="0.25">
      <c r="A348" s="5" t="s">
        <v>3668</v>
      </c>
      <c r="B348" s="4" t="s">
        <v>2549</v>
      </c>
      <c r="C348" s="4" t="s">
        <v>74</v>
      </c>
      <c r="D348" s="2" t="s">
        <v>2550</v>
      </c>
      <c r="E348" s="2"/>
      <c r="F348" s="3"/>
      <c r="G348" s="3"/>
      <c r="H348" s="4"/>
      <c r="I348" s="3"/>
      <c r="J348" s="3"/>
      <c r="K348" s="3"/>
      <c r="L348" s="3"/>
      <c r="M348" s="4" t="s">
        <v>2551</v>
      </c>
      <c r="N348" s="3" t="s">
        <v>2552</v>
      </c>
      <c r="O348" s="3" t="s">
        <v>378</v>
      </c>
      <c r="P348" s="100" t="s">
        <v>799</v>
      </c>
      <c r="Q348" s="4" t="s">
        <v>2553</v>
      </c>
      <c r="R348" s="4"/>
      <c r="S348" s="4" t="s">
        <v>2554</v>
      </c>
      <c r="T348" s="3" t="s">
        <v>2060</v>
      </c>
      <c r="U348" s="3"/>
      <c r="V348" s="3"/>
      <c r="W348" s="4"/>
      <c r="X348" s="3"/>
      <c r="Y348" s="4" t="s">
        <v>2555</v>
      </c>
      <c r="Z348" s="4"/>
      <c r="AA348" s="3" t="s">
        <v>63</v>
      </c>
      <c r="AB348" s="3"/>
      <c r="AC348" s="4" t="s">
        <v>65</v>
      </c>
      <c r="AD348" s="4"/>
      <c r="AE348" s="3" t="s">
        <v>148</v>
      </c>
      <c r="AF348" s="3" t="s">
        <v>2556</v>
      </c>
      <c r="AG348" s="3" t="s">
        <v>69</v>
      </c>
      <c r="AH348" s="3" t="s">
        <v>2557</v>
      </c>
      <c r="AI348" s="3"/>
      <c r="AJ348" s="3" t="s">
        <v>138</v>
      </c>
      <c r="AK348" s="3" t="s">
        <v>138</v>
      </c>
      <c r="AL348" s="3" t="s">
        <v>166</v>
      </c>
      <c r="AM348" s="3" t="s">
        <v>2558</v>
      </c>
      <c r="AN348" s="3" t="s">
        <v>382</v>
      </c>
      <c r="AO348" s="3" t="s">
        <v>2559</v>
      </c>
      <c r="AP348" s="3" t="s">
        <v>2560</v>
      </c>
      <c r="AQ348" s="4" t="s">
        <v>138</v>
      </c>
      <c r="AR348" s="4" t="s">
        <v>2523</v>
      </c>
      <c r="AS348" s="4"/>
      <c r="AT348" s="4"/>
      <c r="AU348" s="4"/>
      <c r="AV348" s="4"/>
      <c r="AW348" s="4"/>
      <c r="AX348" s="4"/>
      <c r="AY348" s="4"/>
      <c r="AZ348" s="4"/>
      <c r="BA348" s="4"/>
      <c r="BB348" s="4"/>
      <c r="BC348" s="4"/>
      <c r="BD348" s="4"/>
      <c r="BE348" s="4"/>
      <c r="BF348" s="4"/>
      <c r="BG348" s="4"/>
      <c r="BH348" s="4" t="s">
        <v>138</v>
      </c>
      <c r="BI348" s="4" t="s">
        <v>297</v>
      </c>
    </row>
    <row r="349" spans="1:61" s="39" customFormat="1" ht="55.35" customHeight="1" x14ac:dyDescent="0.25">
      <c r="A349" s="39" t="s">
        <v>3667</v>
      </c>
      <c r="B349" s="7" t="s">
        <v>2561</v>
      </c>
      <c r="C349" s="7" t="s">
        <v>74</v>
      </c>
      <c r="D349" s="94" t="s">
        <v>2562</v>
      </c>
      <c r="E349" s="94"/>
      <c r="F349" s="8"/>
      <c r="G349" s="8"/>
      <c r="H349" s="7"/>
      <c r="I349" s="8" t="s">
        <v>138</v>
      </c>
      <c r="J349" s="8" t="s">
        <v>2563</v>
      </c>
      <c r="K349" s="8" t="s">
        <v>2564</v>
      </c>
      <c r="L349" s="8"/>
      <c r="M349" s="7" t="s">
        <v>2565</v>
      </c>
      <c r="N349" s="8" t="s">
        <v>2566</v>
      </c>
      <c r="O349" s="8" t="s">
        <v>388</v>
      </c>
      <c r="P349" s="103" t="s">
        <v>382</v>
      </c>
      <c r="Q349" s="7" t="s">
        <v>2458</v>
      </c>
      <c r="R349" s="7"/>
      <c r="S349" s="7" t="s">
        <v>2459</v>
      </c>
      <c r="T349" s="8" t="s">
        <v>2060</v>
      </c>
      <c r="U349" s="8"/>
      <c r="V349" s="8"/>
      <c r="W349" s="7"/>
      <c r="X349" s="8"/>
      <c r="Y349" s="7" t="s">
        <v>2528</v>
      </c>
      <c r="Z349" s="7"/>
      <c r="AA349" s="8" t="s">
        <v>63</v>
      </c>
      <c r="AB349" s="8"/>
      <c r="AC349" s="8" t="s">
        <v>64</v>
      </c>
      <c r="AD349" s="8"/>
      <c r="AE349" s="8" t="s">
        <v>368</v>
      </c>
      <c r="AF349" s="8"/>
      <c r="AG349" s="8" t="s">
        <v>67</v>
      </c>
      <c r="AH349" s="8"/>
      <c r="AI349" s="8"/>
      <c r="AJ349" s="8" t="s">
        <v>138</v>
      </c>
      <c r="AK349" s="8" t="s">
        <v>138</v>
      </c>
      <c r="AL349" s="8"/>
      <c r="AM349" s="8"/>
      <c r="AN349" s="8"/>
      <c r="AO349" s="8"/>
      <c r="AP349" s="8" t="s">
        <v>2567</v>
      </c>
      <c r="AQ349" s="7"/>
      <c r="AR349" s="7"/>
      <c r="AS349" s="7"/>
      <c r="AT349" s="7"/>
      <c r="AU349" s="7"/>
      <c r="AV349" s="7"/>
      <c r="AW349" s="7"/>
      <c r="AX349" s="7"/>
      <c r="AY349" s="7"/>
      <c r="AZ349" s="7"/>
      <c r="BA349" s="7"/>
      <c r="BB349" s="7"/>
      <c r="BC349" s="7"/>
      <c r="BD349" s="7"/>
      <c r="BE349" s="7"/>
      <c r="BF349" s="7"/>
      <c r="BG349" s="7"/>
      <c r="BH349" s="7" t="s">
        <v>652</v>
      </c>
      <c r="BI349" s="7" t="s">
        <v>2568</v>
      </c>
    </row>
    <row r="350" spans="1:61" ht="55.35" customHeight="1" x14ac:dyDescent="0.25">
      <c r="A350" s="5" t="s">
        <v>3668</v>
      </c>
      <c r="B350" s="4" t="s">
        <v>2569</v>
      </c>
      <c r="C350" s="4" t="s">
        <v>74</v>
      </c>
      <c r="D350" s="2">
        <v>2</v>
      </c>
      <c r="E350" s="2"/>
      <c r="F350" s="3"/>
      <c r="G350" s="3"/>
      <c r="H350" s="4"/>
      <c r="I350" s="3"/>
      <c r="J350" s="3"/>
      <c r="K350" s="3" t="s">
        <v>2570</v>
      </c>
      <c r="L350" s="3"/>
      <c r="M350" s="4" t="s">
        <v>2571</v>
      </c>
      <c r="N350" s="3" t="s">
        <v>2572</v>
      </c>
      <c r="O350" s="3" t="s">
        <v>1217</v>
      </c>
      <c r="P350" s="86" t="s">
        <v>371</v>
      </c>
      <c r="Q350" s="4" t="s">
        <v>205</v>
      </c>
      <c r="R350" s="4"/>
      <c r="S350" s="4" t="s">
        <v>2459</v>
      </c>
      <c r="T350" s="3" t="s">
        <v>2060</v>
      </c>
      <c r="U350" s="3"/>
      <c r="V350" s="3"/>
      <c r="W350" s="4"/>
      <c r="X350" s="3"/>
      <c r="Y350" s="4" t="s">
        <v>567</v>
      </c>
      <c r="Z350" s="4"/>
      <c r="AA350" s="3" t="s">
        <v>52</v>
      </c>
      <c r="AB350" s="3"/>
      <c r="AC350" s="3" t="s">
        <v>63</v>
      </c>
      <c r="AD350" s="3"/>
      <c r="AE350" s="3" t="s">
        <v>190</v>
      </c>
      <c r="AF350" s="3" t="s">
        <v>2573</v>
      </c>
      <c r="AG350" s="4" t="s">
        <v>69</v>
      </c>
      <c r="AH350" s="3" t="s">
        <v>2574</v>
      </c>
      <c r="AI350" s="3"/>
      <c r="AJ350" s="3" t="s">
        <v>652</v>
      </c>
      <c r="AK350" s="3" t="s">
        <v>652</v>
      </c>
      <c r="AL350" s="3" t="s">
        <v>166</v>
      </c>
      <c r="AM350" s="3" t="s">
        <v>2575</v>
      </c>
      <c r="AN350" s="3" t="s">
        <v>371</v>
      </c>
      <c r="AO350" s="3" t="s">
        <v>2576</v>
      </c>
      <c r="AP350" s="3" t="s">
        <v>2577</v>
      </c>
      <c r="AQ350" s="4"/>
      <c r="AR350" s="4"/>
      <c r="AS350" s="4"/>
      <c r="AT350" s="4"/>
      <c r="AU350" s="4"/>
      <c r="AV350" s="4"/>
      <c r="AW350" s="4"/>
      <c r="AX350" s="4"/>
      <c r="AY350" s="4"/>
      <c r="AZ350" s="4"/>
      <c r="BA350" s="4"/>
      <c r="BB350" s="4"/>
      <c r="BC350" s="4"/>
      <c r="BD350" s="4"/>
      <c r="BE350" s="4"/>
      <c r="BF350" s="4"/>
      <c r="BG350" s="4"/>
      <c r="BH350" s="4"/>
      <c r="BI350" s="4"/>
    </row>
    <row r="351" spans="1:61" ht="45" customHeight="1" x14ac:dyDescent="0.25">
      <c r="A351" s="5" t="s">
        <v>3668</v>
      </c>
      <c r="B351" s="4" t="s">
        <v>2578</v>
      </c>
      <c r="C351" s="4" t="s">
        <v>74</v>
      </c>
      <c r="D351" s="2">
        <v>1</v>
      </c>
      <c r="E351" s="2"/>
      <c r="F351" s="3"/>
      <c r="G351" s="3"/>
      <c r="H351" s="4"/>
      <c r="I351" s="3"/>
      <c r="J351" s="3"/>
      <c r="K351" s="3" t="s">
        <v>2570</v>
      </c>
      <c r="L351" s="3"/>
      <c r="M351" s="4" t="s">
        <v>2579</v>
      </c>
      <c r="N351" s="3" t="s">
        <v>2580</v>
      </c>
      <c r="O351" s="3" t="s">
        <v>1217</v>
      </c>
      <c r="P351" s="86" t="s">
        <v>799</v>
      </c>
      <c r="Q351" s="4" t="s">
        <v>176</v>
      </c>
      <c r="R351" s="4"/>
      <c r="S351" s="4" t="s">
        <v>2459</v>
      </c>
      <c r="T351" s="3" t="s">
        <v>2060</v>
      </c>
      <c r="U351" s="3"/>
      <c r="V351" s="3"/>
      <c r="W351" s="4"/>
      <c r="X351" s="3"/>
      <c r="Y351" s="4" t="s">
        <v>567</v>
      </c>
      <c r="Z351" s="4"/>
      <c r="AA351" s="3" t="s">
        <v>52</v>
      </c>
      <c r="AB351" s="3"/>
      <c r="AC351" s="3" t="s">
        <v>63</v>
      </c>
      <c r="AD351" s="3"/>
      <c r="AE351" s="3" t="s">
        <v>190</v>
      </c>
      <c r="AF351" s="3" t="s">
        <v>2581</v>
      </c>
      <c r="AG351" s="4" t="s">
        <v>69</v>
      </c>
      <c r="AH351" s="3" t="s">
        <v>2582</v>
      </c>
      <c r="AI351" s="3"/>
      <c r="AJ351" s="3" t="s">
        <v>652</v>
      </c>
      <c r="AK351" s="3" t="s">
        <v>652</v>
      </c>
      <c r="AL351" s="3" t="s">
        <v>166</v>
      </c>
      <c r="AM351" s="3" t="s">
        <v>2583</v>
      </c>
      <c r="AN351" s="3" t="s">
        <v>371</v>
      </c>
      <c r="AO351" s="3" t="s">
        <v>2584</v>
      </c>
      <c r="AP351" s="3" t="s">
        <v>2577</v>
      </c>
      <c r="AQ351" s="4"/>
      <c r="AR351" s="4"/>
      <c r="AS351" s="4"/>
      <c r="AT351" s="4"/>
      <c r="AU351" s="4"/>
      <c r="AV351" s="4"/>
      <c r="AW351" s="4"/>
      <c r="AX351" s="4"/>
      <c r="AY351" s="4"/>
      <c r="AZ351" s="4"/>
      <c r="BA351" s="4"/>
      <c r="BB351" s="4"/>
      <c r="BC351" s="4"/>
      <c r="BD351" s="4"/>
      <c r="BE351" s="4"/>
      <c r="BF351" s="4"/>
      <c r="BG351" s="4"/>
      <c r="BH351" s="4"/>
      <c r="BI351" s="4"/>
    </row>
    <row r="352" spans="1:61" ht="120" x14ac:dyDescent="0.25">
      <c r="A352" s="5" t="s">
        <v>3667</v>
      </c>
      <c r="B352" s="7" t="s">
        <v>2585</v>
      </c>
      <c r="C352" s="7" t="s">
        <v>74</v>
      </c>
      <c r="D352" s="16">
        <v>40</v>
      </c>
      <c r="E352" s="16"/>
      <c r="F352" s="50">
        <v>45218</v>
      </c>
      <c r="G352" s="8"/>
      <c r="H352" s="7"/>
      <c r="I352" s="8" t="s">
        <v>138</v>
      </c>
      <c r="J352" s="8" t="s">
        <v>2586</v>
      </c>
      <c r="K352" s="8"/>
      <c r="L352" s="8"/>
      <c r="M352" s="7" t="s">
        <v>2587</v>
      </c>
      <c r="N352" s="8" t="s">
        <v>2588</v>
      </c>
      <c r="O352" s="8" t="s">
        <v>378</v>
      </c>
      <c r="P352" s="85" t="s">
        <v>616</v>
      </c>
      <c r="Q352" s="7" t="s">
        <v>2589</v>
      </c>
      <c r="R352" s="7"/>
      <c r="S352" s="7" t="s">
        <v>2459</v>
      </c>
      <c r="T352" s="8" t="s">
        <v>2293</v>
      </c>
      <c r="U352" s="8"/>
      <c r="V352" s="8"/>
      <c r="W352" s="7"/>
      <c r="X352" s="8"/>
      <c r="Y352" s="7" t="s">
        <v>379</v>
      </c>
      <c r="Z352" s="7"/>
      <c r="AA352" s="8" t="s">
        <v>63</v>
      </c>
      <c r="AB352" s="8"/>
      <c r="AC352" s="8" t="s">
        <v>65</v>
      </c>
      <c r="AD352" s="8"/>
      <c r="AE352" s="8" t="s">
        <v>275</v>
      </c>
      <c r="AF352" s="8"/>
      <c r="AG352" s="8"/>
      <c r="AH352" s="8"/>
      <c r="AI352" s="8"/>
      <c r="AJ352" s="8" t="s">
        <v>138</v>
      </c>
      <c r="AK352" s="8" t="s">
        <v>138</v>
      </c>
      <c r="AL352" s="8"/>
      <c r="AM352" s="8" t="s">
        <v>2590</v>
      </c>
      <c r="AN352" s="8"/>
      <c r="AO352" s="8"/>
      <c r="AP352" s="8" t="s">
        <v>2591</v>
      </c>
      <c r="AQ352" s="7"/>
      <c r="AR352" s="7"/>
      <c r="AS352" s="7"/>
      <c r="AT352" s="7"/>
      <c r="AU352" s="7"/>
      <c r="AV352" s="7"/>
      <c r="AW352" s="7"/>
      <c r="AX352" s="7"/>
      <c r="AY352" s="7"/>
      <c r="AZ352" s="7"/>
      <c r="BA352" s="7"/>
      <c r="BB352" s="7"/>
      <c r="BC352" s="7"/>
      <c r="BD352" s="7"/>
      <c r="BE352" s="7"/>
      <c r="BF352" s="7"/>
      <c r="BG352" s="7"/>
      <c r="BH352" s="4"/>
      <c r="BI352" s="4"/>
    </row>
    <row r="353" spans="1:61" ht="55.35" hidden="1" customHeight="1" x14ac:dyDescent="0.25">
      <c r="B353" s="4" t="s">
        <v>2592</v>
      </c>
      <c r="C353" s="4" t="s">
        <v>2053</v>
      </c>
      <c r="D353" s="2"/>
      <c r="E353" s="2"/>
      <c r="F353" s="3"/>
      <c r="G353" s="3"/>
      <c r="H353" s="4"/>
      <c r="I353" s="3"/>
      <c r="J353" s="3"/>
      <c r="K353" s="3" t="s">
        <v>2564</v>
      </c>
      <c r="L353" s="3"/>
      <c r="M353" s="4" t="s">
        <v>2593</v>
      </c>
      <c r="N353" s="3" t="s">
        <v>2594</v>
      </c>
      <c r="O353" s="3" t="s">
        <v>388</v>
      </c>
      <c r="P353" s="129">
        <v>45566</v>
      </c>
      <c r="Q353" s="4" t="s">
        <v>2458</v>
      </c>
      <c r="R353" s="4"/>
      <c r="S353" s="4" t="s">
        <v>2335</v>
      </c>
      <c r="T353" s="3" t="s">
        <v>2060</v>
      </c>
      <c r="U353" s="3"/>
      <c r="V353" s="3"/>
      <c r="W353" s="4"/>
      <c r="X353" s="3"/>
      <c r="Y353" s="3" t="s">
        <v>2528</v>
      </c>
      <c r="Z353" s="3"/>
      <c r="AA353" s="3" t="s">
        <v>63</v>
      </c>
      <c r="AB353" s="3"/>
      <c r="AC353" s="3" t="s">
        <v>64</v>
      </c>
      <c r="AD353" s="3"/>
      <c r="AE353" s="3" t="s">
        <v>368</v>
      </c>
      <c r="AF353" s="3"/>
      <c r="AG353" s="3" t="s">
        <v>67</v>
      </c>
      <c r="AH353" s="3"/>
      <c r="AI353" s="3"/>
      <c r="AJ353" s="3" t="s">
        <v>138</v>
      </c>
      <c r="AK353" s="3" t="s">
        <v>138</v>
      </c>
      <c r="AL353" s="3"/>
      <c r="AM353" s="3"/>
      <c r="AN353" s="3"/>
      <c r="AO353" s="3"/>
      <c r="AP353" s="3" t="s">
        <v>2595</v>
      </c>
      <c r="AQ353" s="4"/>
      <c r="AR353" s="4"/>
      <c r="AS353" s="4"/>
      <c r="AT353" s="4"/>
      <c r="AU353" s="4"/>
      <c r="AV353" s="4"/>
      <c r="AW353" s="4"/>
      <c r="AX353" s="4"/>
      <c r="AY353" s="4"/>
      <c r="AZ353" s="4"/>
      <c r="BA353" s="4"/>
      <c r="BB353" s="4"/>
      <c r="BC353" s="4"/>
      <c r="BD353" s="4"/>
      <c r="BE353" s="4"/>
      <c r="BF353" s="4"/>
      <c r="BG353" s="4"/>
      <c r="BH353" s="4" t="s">
        <v>138</v>
      </c>
      <c r="BI353" s="4" t="s">
        <v>266</v>
      </c>
    </row>
    <row r="354" spans="1:61" ht="55.35" customHeight="1" x14ac:dyDescent="0.25">
      <c r="A354" s="5" t="s">
        <v>3667</v>
      </c>
      <c r="B354" s="7" t="s">
        <v>2596</v>
      </c>
      <c r="C354" s="7" t="s">
        <v>74</v>
      </c>
      <c r="D354" s="16"/>
      <c r="E354" s="16"/>
      <c r="F354" s="50">
        <v>45195</v>
      </c>
      <c r="G354" s="8"/>
      <c r="H354" s="7"/>
      <c r="I354" s="8" t="s">
        <v>138</v>
      </c>
      <c r="J354" s="8" t="s">
        <v>2501</v>
      </c>
      <c r="K354" s="8"/>
      <c r="L354" s="8"/>
      <c r="M354" s="7" t="s">
        <v>2597</v>
      </c>
      <c r="N354" s="8" t="s">
        <v>2598</v>
      </c>
      <c r="O354" s="8" t="s">
        <v>2020</v>
      </c>
      <c r="P354" s="85" t="s">
        <v>616</v>
      </c>
      <c r="Q354" s="7" t="s">
        <v>2458</v>
      </c>
      <c r="R354" s="7"/>
      <c r="S354" s="7" t="s">
        <v>2459</v>
      </c>
      <c r="T354" s="8" t="s">
        <v>2060</v>
      </c>
      <c r="U354" s="8"/>
      <c r="V354" s="8"/>
      <c r="W354" s="7"/>
      <c r="X354" s="8"/>
      <c r="Y354" s="7" t="s">
        <v>2460</v>
      </c>
      <c r="Z354" s="7"/>
      <c r="AA354" s="8" t="s">
        <v>63</v>
      </c>
      <c r="AB354" s="8"/>
      <c r="AC354" s="8" t="s">
        <v>64</v>
      </c>
      <c r="AD354" s="8"/>
      <c r="AE354" s="8" t="s">
        <v>148</v>
      </c>
      <c r="AF354" s="8"/>
      <c r="AG354" s="8"/>
      <c r="AH354" s="8"/>
      <c r="AI354" s="8"/>
      <c r="AJ354" s="8" t="s">
        <v>138</v>
      </c>
      <c r="AK354" s="8" t="s">
        <v>138</v>
      </c>
      <c r="AL354" s="8"/>
      <c r="AM354" s="8"/>
      <c r="AN354" s="8"/>
      <c r="AO354" s="8"/>
      <c r="AP354" s="8" t="s">
        <v>2599</v>
      </c>
      <c r="AQ354" s="7"/>
      <c r="AR354" s="7"/>
      <c r="AS354" s="7"/>
      <c r="AT354" s="7"/>
      <c r="AU354" s="7"/>
      <c r="AV354" s="7"/>
      <c r="AW354" s="7"/>
      <c r="AX354" s="7"/>
      <c r="AY354" s="7"/>
      <c r="AZ354" s="7"/>
      <c r="BA354" s="7"/>
      <c r="BB354" s="7"/>
      <c r="BC354" s="7"/>
      <c r="BD354" s="7"/>
      <c r="BE354" s="7"/>
      <c r="BF354" s="7"/>
      <c r="BG354" s="7"/>
      <c r="BH354" s="4"/>
      <c r="BI354" s="4"/>
    </row>
    <row r="355" spans="1:61" ht="55.35" customHeight="1" x14ac:dyDescent="0.25">
      <c r="A355" s="5" t="s">
        <v>3668</v>
      </c>
      <c r="B355" s="7" t="s">
        <v>2600</v>
      </c>
      <c r="C355" s="7" t="s">
        <v>74</v>
      </c>
      <c r="D355" s="16"/>
      <c r="E355" s="16"/>
      <c r="F355" s="8"/>
      <c r="G355" s="8"/>
      <c r="H355" s="7"/>
      <c r="I355" s="8" t="s">
        <v>138</v>
      </c>
      <c r="J355" s="8" t="s">
        <v>2601</v>
      </c>
      <c r="K355" s="8"/>
      <c r="L355" s="8"/>
      <c r="M355" s="7" t="s">
        <v>2602</v>
      </c>
      <c r="N355" s="8" t="s">
        <v>2603</v>
      </c>
      <c r="O355" s="8" t="s">
        <v>378</v>
      </c>
      <c r="P355" s="95" t="s">
        <v>382</v>
      </c>
      <c r="Q355" s="7" t="s">
        <v>2458</v>
      </c>
      <c r="R355" s="7"/>
      <c r="S355" s="7" t="s">
        <v>2459</v>
      </c>
      <c r="T355" s="8" t="s">
        <v>2293</v>
      </c>
      <c r="U355" s="8"/>
      <c r="V355" s="8"/>
      <c r="W355" s="7"/>
      <c r="X355" s="8"/>
      <c r="Y355" s="7" t="s">
        <v>2460</v>
      </c>
      <c r="Z355" s="7"/>
      <c r="AA355" s="8" t="s">
        <v>63</v>
      </c>
      <c r="AB355" s="8"/>
      <c r="AC355" s="8" t="s">
        <v>64</v>
      </c>
      <c r="AD355" s="8"/>
      <c r="AE355" s="8" t="s">
        <v>148</v>
      </c>
      <c r="AF355" s="8"/>
      <c r="AG355" s="8"/>
      <c r="AH355" s="8"/>
      <c r="AI355" s="8"/>
      <c r="AJ355" s="8" t="s">
        <v>138</v>
      </c>
      <c r="AK355" s="8" t="s">
        <v>138</v>
      </c>
      <c r="AL355" s="8"/>
      <c r="AM355" s="8"/>
      <c r="AN355" s="8"/>
      <c r="AO355" s="8"/>
      <c r="AP355" s="8" t="s">
        <v>2604</v>
      </c>
      <c r="AQ355" s="7"/>
      <c r="AR355" s="7"/>
      <c r="AS355" s="7"/>
      <c r="AT355" s="7"/>
      <c r="AU355" s="7"/>
      <c r="AV355" s="7"/>
      <c r="AW355" s="7"/>
      <c r="AX355" s="7"/>
      <c r="AY355" s="7"/>
      <c r="AZ355" s="7"/>
      <c r="BA355" s="7"/>
      <c r="BB355" s="7"/>
      <c r="BC355" s="7"/>
      <c r="BD355" s="7"/>
      <c r="BE355" s="7"/>
      <c r="BF355" s="7"/>
      <c r="BG355" s="7"/>
      <c r="BH355" s="4"/>
      <c r="BI355" s="4"/>
    </row>
    <row r="356" spans="1:61" ht="55.35" customHeight="1" x14ac:dyDescent="0.25">
      <c r="A356" s="5" t="s">
        <v>3668</v>
      </c>
      <c r="B356" s="4" t="s">
        <v>2605</v>
      </c>
      <c r="C356" s="4" t="s">
        <v>74</v>
      </c>
      <c r="D356" s="2">
        <v>43</v>
      </c>
      <c r="E356" s="2"/>
      <c r="F356" s="3"/>
      <c r="G356" s="3"/>
      <c r="H356" s="4"/>
      <c r="I356" s="3"/>
      <c r="J356" s="3"/>
      <c r="K356" s="3"/>
      <c r="L356" s="3"/>
      <c r="M356" s="4" t="s">
        <v>2606</v>
      </c>
      <c r="N356" s="3" t="s">
        <v>2607</v>
      </c>
      <c r="O356" s="3" t="s">
        <v>378</v>
      </c>
      <c r="P356" s="100" t="s">
        <v>294</v>
      </c>
      <c r="Q356" s="4" t="s">
        <v>2458</v>
      </c>
      <c r="R356" s="4"/>
      <c r="S356" s="4" t="s">
        <v>2459</v>
      </c>
      <c r="T356" s="3" t="s">
        <v>2060</v>
      </c>
      <c r="U356" s="3"/>
      <c r="V356" s="3"/>
      <c r="W356" s="4"/>
      <c r="X356" s="3"/>
      <c r="Y356" s="4" t="s">
        <v>2460</v>
      </c>
      <c r="Z356" s="4"/>
      <c r="AA356" s="3" t="s">
        <v>63</v>
      </c>
      <c r="AB356" s="3"/>
      <c r="AC356" s="3" t="s">
        <v>64</v>
      </c>
      <c r="AD356" s="3"/>
      <c r="AE356" s="3" t="s">
        <v>148</v>
      </c>
      <c r="AF356" s="3" t="s">
        <v>2608</v>
      </c>
      <c r="AG356" s="3" t="s">
        <v>69</v>
      </c>
      <c r="AH356" s="3" t="s">
        <v>2609</v>
      </c>
      <c r="AI356" s="3"/>
      <c r="AJ356" s="3" t="s">
        <v>138</v>
      </c>
      <c r="AK356" s="3" t="s">
        <v>138</v>
      </c>
      <c r="AL356" s="3" t="s">
        <v>166</v>
      </c>
      <c r="AM356" s="3"/>
      <c r="AN356" s="3" t="s">
        <v>382</v>
      </c>
      <c r="AO356" s="3" t="s">
        <v>2610</v>
      </c>
      <c r="AP356" s="3" t="s">
        <v>2611</v>
      </c>
      <c r="AQ356" s="4"/>
      <c r="AR356" s="4"/>
      <c r="AS356" s="4"/>
      <c r="AT356" s="4"/>
      <c r="AU356" s="4"/>
      <c r="AV356" s="4"/>
      <c r="AW356" s="4"/>
      <c r="AX356" s="4"/>
      <c r="AY356" s="4"/>
      <c r="AZ356" s="4"/>
      <c r="BA356" s="4"/>
      <c r="BB356" s="4"/>
      <c r="BC356" s="4"/>
      <c r="BD356" s="4"/>
      <c r="BE356" s="4"/>
      <c r="BF356" s="4"/>
      <c r="BG356" s="4"/>
      <c r="BH356" s="4" t="s">
        <v>138</v>
      </c>
      <c r="BI356" s="4" t="s">
        <v>297</v>
      </c>
    </row>
    <row r="357" spans="1:61" ht="55.35" customHeight="1" x14ac:dyDescent="0.25">
      <c r="A357" s="5" t="s">
        <v>3667</v>
      </c>
      <c r="B357" s="7" t="s">
        <v>2612</v>
      </c>
      <c r="C357" s="7" t="s">
        <v>74</v>
      </c>
      <c r="D357" s="16" t="s">
        <v>2613</v>
      </c>
      <c r="E357" s="16"/>
      <c r="F357" s="50">
        <v>45219</v>
      </c>
      <c r="G357" s="8"/>
      <c r="H357" s="7"/>
      <c r="I357" s="8" t="s">
        <v>138</v>
      </c>
      <c r="J357" s="8" t="s">
        <v>2614</v>
      </c>
      <c r="K357" s="8"/>
      <c r="L357" s="8"/>
      <c r="M357" s="7" t="s">
        <v>2615</v>
      </c>
      <c r="N357" s="8" t="s">
        <v>2616</v>
      </c>
      <c r="O357" s="8" t="s">
        <v>378</v>
      </c>
      <c r="P357" s="85" t="s">
        <v>616</v>
      </c>
      <c r="Q357" s="7" t="s">
        <v>2458</v>
      </c>
      <c r="R357" s="7"/>
      <c r="S357" s="7" t="s">
        <v>2459</v>
      </c>
      <c r="T357" s="8" t="s">
        <v>2060</v>
      </c>
      <c r="U357" s="8"/>
      <c r="V357" s="8"/>
      <c r="W357" s="7"/>
      <c r="X357" s="8"/>
      <c r="Y357" s="7" t="s">
        <v>2555</v>
      </c>
      <c r="Z357" s="7"/>
      <c r="AA357" s="8" t="s">
        <v>63</v>
      </c>
      <c r="AB357" s="8"/>
      <c r="AC357" s="8" t="s">
        <v>64</v>
      </c>
      <c r="AD357" s="8"/>
      <c r="AE357" s="8" t="s">
        <v>148</v>
      </c>
      <c r="AF357" s="8"/>
      <c r="AG357" s="8"/>
      <c r="AH357" s="8"/>
      <c r="AI357" s="8"/>
      <c r="AJ357" s="8" t="s">
        <v>138</v>
      </c>
      <c r="AK357" s="8" t="s">
        <v>138</v>
      </c>
      <c r="AL357" s="8"/>
      <c r="AM357" s="8"/>
      <c r="AN357" s="8"/>
      <c r="AO357" s="8"/>
      <c r="AP357" s="8" t="s">
        <v>2617</v>
      </c>
      <c r="AQ357" s="7"/>
      <c r="AR357" s="7"/>
      <c r="AS357" s="7"/>
      <c r="AT357" s="7"/>
      <c r="AU357" s="7"/>
      <c r="AV357" s="7"/>
      <c r="AW357" s="7"/>
      <c r="AX357" s="7"/>
      <c r="AY357" s="7"/>
      <c r="AZ357" s="7"/>
      <c r="BA357" s="7"/>
      <c r="BB357" s="7"/>
      <c r="BC357" s="7"/>
      <c r="BD357" s="7"/>
      <c r="BE357" s="7"/>
      <c r="BF357" s="7"/>
      <c r="BG357" s="7"/>
      <c r="BH357" s="4"/>
      <c r="BI357" s="4"/>
    </row>
    <row r="358" spans="1:61" ht="55.15" customHeight="1" x14ac:dyDescent="0.25">
      <c r="A358" s="5" t="s">
        <v>3667</v>
      </c>
      <c r="B358" s="7" t="s">
        <v>2618</v>
      </c>
      <c r="C358" s="7" t="s">
        <v>74</v>
      </c>
      <c r="D358" s="16">
        <v>58</v>
      </c>
      <c r="E358" s="16"/>
      <c r="F358" s="8"/>
      <c r="G358" s="8"/>
      <c r="H358" s="7"/>
      <c r="I358" s="8" t="s">
        <v>138</v>
      </c>
      <c r="J358" s="8" t="s">
        <v>2619</v>
      </c>
      <c r="K358" s="8"/>
      <c r="L358" s="8"/>
      <c r="M358" s="7" t="s">
        <v>2620</v>
      </c>
      <c r="N358" s="8" t="s">
        <v>2621</v>
      </c>
      <c r="O358" s="8" t="s">
        <v>378</v>
      </c>
      <c r="P358" s="96" t="s">
        <v>294</v>
      </c>
      <c r="Q358" s="7" t="s">
        <v>2458</v>
      </c>
      <c r="R358" s="7"/>
      <c r="S358" s="7" t="s">
        <v>2459</v>
      </c>
      <c r="T358" s="8" t="s">
        <v>2060</v>
      </c>
      <c r="U358" s="8"/>
      <c r="V358" s="8"/>
      <c r="W358" s="7"/>
      <c r="X358" s="8"/>
      <c r="Y358" s="7" t="s">
        <v>2460</v>
      </c>
      <c r="Z358" s="7"/>
      <c r="AA358" s="8" t="s">
        <v>63</v>
      </c>
      <c r="AB358" s="8"/>
      <c r="AC358" s="8" t="s">
        <v>64</v>
      </c>
      <c r="AD358" s="8"/>
      <c r="AE358" s="8" t="s">
        <v>148</v>
      </c>
      <c r="AF358" s="8"/>
      <c r="AG358" s="8"/>
      <c r="AH358" s="8"/>
      <c r="AI358" s="8"/>
      <c r="AJ358" s="8" t="s">
        <v>138</v>
      </c>
      <c r="AK358" s="8" t="s">
        <v>138</v>
      </c>
      <c r="AL358" s="8"/>
      <c r="AM358" s="8"/>
      <c r="AN358" s="8"/>
      <c r="AO358" s="8"/>
      <c r="AP358" s="8" t="s">
        <v>2151</v>
      </c>
      <c r="AQ358" s="7"/>
      <c r="AR358" s="7"/>
      <c r="AS358" s="7"/>
      <c r="AT358" s="7"/>
      <c r="AU358" s="7"/>
      <c r="AV358" s="7"/>
      <c r="AW358" s="7"/>
      <c r="AX358" s="7"/>
      <c r="AY358" s="7"/>
      <c r="AZ358" s="7"/>
      <c r="BA358" s="7"/>
      <c r="BB358" s="7"/>
      <c r="BC358" s="7"/>
      <c r="BD358" s="7"/>
      <c r="BE358" s="7"/>
      <c r="BF358" s="7"/>
      <c r="BG358" s="7"/>
      <c r="BH358" s="4"/>
      <c r="BI358" s="4"/>
    </row>
    <row r="359" spans="1:61" ht="102.75" customHeight="1" x14ac:dyDescent="0.25">
      <c r="A359" s="5" t="s">
        <v>3667</v>
      </c>
      <c r="B359" s="7" t="s">
        <v>2622</v>
      </c>
      <c r="C359" s="7" t="s">
        <v>74</v>
      </c>
      <c r="D359" s="16">
        <v>25</v>
      </c>
      <c r="E359" s="16"/>
      <c r="F359" s="50">
        <v>45237</v>
      </c>
      <c r="G359" s="8"/>
      <c r="H359" s="7"/>
      <c r="I359" s="8" t="s">
        <v>138</v>
      </c>
      <c r="J359" s="8" t="s">
        <v>2623</v>
      </c>
      <c r="K359" s="8"/>
      <c r="L359" s="8"/>
      <c r="M359" s="7" t="s">
        <v>2624</v>
      </c>
      <c r="N359" s="8" t="s">
        <v>2625</v>
      </c>
      <c r="O359" s="8" t="s">
        <v>378</v>
      </c>
      <c r="P359" s="85" t="s">
        <v>616</v>
      </c>
      <c r="Q359" s="7" t="s">
        <v>2458</v>
      </c>
      <c r="R359" s="7"/>
      <c r="S359" s="7" t="s">
        <v>2626</v>
      </c>
      <c r="T359" s="8" t="s">
        <v>2060</v>
      </c>
      <c r="U359" s="8"/>
      <c r="V359" s="8"/>
      <c r="W359" s="7"/>
      <c r="X359" s="8"/>
      <c r="Y359" s="7" t="s">
        <v>2460</v>
      </c>
      <c r="Z359" s="7"/>
      <c r="AA359" s="8" t="s">
        <v>63</v>
      </c>
      <c r="AB359" s="8"/>
      <c r="AC359" s="8" t="s">
        <v>64</v>
      </c>
      <c r="AD359" s="8"/>
      <c r="AE359" s="8"/>
      <c r="AF359" s="8"/>
      <c r="AG359" s="8"/>
      <c r="AH359" s="8"/>
      <c r="AI359" s="8"/>
      <c r="AJ359" s="8" t="s">
        <v>138</v>
      </c>
      <c r="AK359" s="8" t="s">
        <v>138</v>
      </c>
      <c r="AL359" s="8"/>
      <c r="AM359" s="8"/>
      <c r="AN359" s="8"/>
      <c r="AO359" s="8"/>
      <c r="AP359" s="8" t="s">
        <v>2627</v>
      </c>
      <c r="AQ359" s="7"/>
      <c r="AR359" s="7"/>
      <c r="AS359" s="7"/>
      <c r="AT359" s="7"/>
      <c r="AU359" s="7"/>
      <c r="AV359" s="7"/>
      <c r="AW359" s="7"/>
      <c r="AX359" s="7"/>
      <c r="AY359" s="7"/>
      <c r="AZ359" s="7"/>
      <c r="BA359" s="7"/>
      <c r="BB359" s="7"/>
      <c r="BC359" s="7"/>
      <c r="BD359" s="7"/>
      <c r="BE359" s="7"/>
      <c r="BF359" s="7"/>
      <c r="BG359" s="7"/>
      <c r="BH359" s="4"/>
      <c r="BI359" s="4"/>
    </row>
    <row r="360" spans="1:61" ht="55.15" customHeight="1" x14ac:dyDescent="0.25">
      <c r="A360" s="5" t="s">
        <v>3668</v>
      </c>
      <c r="B360" s="4" t="s">
        <v>2628</v>
      </c>
      <c r="C360" s="4" t="s">
        <v>74</v>
      </c>
      <c r="D360" s="2" t="s">
        <v>2629</v>
      </c>
      <c r="E360" s="2"/>
      <c r="F360" s="3"/>
      <c r="G360" s="3"/>
      <c r="H360" s="4"/>
      <c r="I360" s="3"/>
      <c r="J360" s="3"/>
      <c r="K360" s="3"/>
      <c r="L360" s="3"/>
      <c r="M360" s="4" t="s">
        <v>2630</v>
      </c>
      <c r="N360" s="3" t="s">
        <v>2631</v>
      </c>
      <c r="O360" s="3" t="s">
        <v>378</v>
      </c>
      <c r="P360" s="100" t="s">
        <v>294</v>
      </c>
      <c r="Q360" s="4" t="s">
        <v>2458</v>
      </c>
      <c r="R360" s="4"/>
      <c r="S360" s="4" t="s">
        <v>2626</v>
      </c>
      <c r="T360" s="3" t="s">
        <v>2060</v>
      </c>
      <c r="U360" s="3"/>
      <c r="V360" s="3"/>
      <c r="W360" s="4"/>
      <c r="X360" s="3"/>
      <c r="Y360" s="4" t="s">
        <v>2460</v>
      </c>
      <c r="Z360" s="4"/>
      <c r="AA360" s="3" t="s">
        <v>63</v>
      </c>
      <c r="AB360" s="3"/>
      <c r="AC360" s="3" t="s">
        <v>64</v>
      </c>
      <c r="AD360" s="3"/>
      <c r="AE360" s="3" t="s">
        <v>163</v>
      </c>
      <c r="AF360" s="3" t="s">
        <v>2632</v>
      </c>
      <c r="AG360" s="3" t="s">
        <v>69</v>
      </c>
      <c r="AH360" s="3" t="s">
        <v>2633</v>
      </c>
      <c r="AI360" s="3"/>
      <c r="AJ360" s="3" t="s">
        <v>138</v>
      </c>
      <c r="AK360" s="3" t="s">
        <v>138</v>
      </c>
      <c r="AL360" s="3" t="s">
        <v>166</v>
      </c>
      <c r="AM360" s="3"/>
      <c r="AN360" s="3" t="s">
        <v>1108</v>
      </c>
      <c r="AO360" s="3" t="s">
        <v>2634</v>
      </c>
      <c r="AP360" s="3" t="s">
        <v>2635</v>
      </c>
      <c r="AQ360" s="4"/>
      <c r="AR360" s="4"/>
      <c r="AS360" s="4"/>
      <c r="AT360" s="4"/>
      <c r="AU360" s="4"/>
      <c r="AV360" s="4"/>
      <c r="AW360" s="4"/>
      <c r="AX360" s="4"/>
      <c r="AY360" s="4"/>
      <c r="AZ360" s="4"/>
      <c r="BA360" s="4"/>
      <c r="BB360" s="4"/>
      <c r="BC360" s="4"/>
      <c r="BD360" s="4"/>
      <c r="BE360" s="4"/>
      <c r="BF360" s="4"/>
      <c r="BG360" s="4"/>
      <c r="BH360" s="4" t="s">
        <v>138</v>
      </c>
      <c r="BI360" s="4" t="s">
        <v>1111</v>
      </c>
    </row>
    <row r="361" spans="1:61" ht="55.15" customHeight="1" x14ac:dyDescent="0.25">
      <c r="A361" s="5" t="s">
        <v>3667</v>
      </c>
      <c r="B361" s="7" t="s">
        <v>2636</v>
      </c>
      <c r="C361" s="7" t="s">
        <v>74</v>
      </c>
      <c r="D361" s="16">
        <v>42</v>
      </c>
      <c r="E361" s="16"/>
      <c r="F361" s="50">
        <v>45219</v>
      </c>
      <c r="G361" s="8"/>
      <c r="H361" s="7"/>
      <c r="I361" s="8" t="s">
        <v>138</v>
      </c>
      <c r="J361" s="8" t="s">
        <v>2614</v>
      </c>
      <c r="K361" s="8"/>
      <c r="L361" s="8"/>
      <c r="M361" s="7" t="s">
        <v>2637</v>
      </c>
      <c r="N361" s="8" t="s">
        <v>2638</v>
      </c>
      <c r="O361" s="7" t="s">
        <v>378</v>
      </c>
      <c r="P361" s="85" t="s">
        <v>616</v>
      </c>
      <c r="Q361" s="7" t="s">
        <v>2639</v>
      </c>
      <c r="R361" s="7"/>
      <c r="S361" s="7" t="s">
        <v>2640</v>
      </c>
      <c r="T361" s="8" t="s">
        <v>2060</v>
      </c>
      <c r="U361" s="8"/>
      <c r="V361" s="8"/>
      <c r="W361" s="7"/>
      <c r="X361" s="8"/>
      <c r="Y361" s="7" t="s">
        <v>2460</v>
      </c>
      <c r="Z361" s="7"/>
      <c r="AA361" s="8" t="s">
        <v>63</v>
      </c>
      <c r="AB361" s="8"/>
      <c r="AC361" s="8" t="s">
        <v>64</v>
      </c>
      <c r="AD361" s="8"/>
      <c r="AE361" s="8"/>
      <c r="AF361" s="8"/>
      <c r="AG361" s="8"/>
      <c r="AH361" s="8"/>
      <c r="AI361" s="8"/>
      <c r="AJ361" s="8" t="s">
        <v>138</v>
      </c>
      <c r="AK361" s="8" t="s">
        <v>138</v>
      </c>
      <c r="AL361" s="8"/>
      <c r="AM361" s="8"/>
      <c r="AN361" s="8"/>
      <c r="AO361" s="8"/>
      <c r="AP361" s="8" t="s">
        <v>2641</v>
      </c>
      <c r="AQ361" s="7"/>
      <c r="AR361" s="7"/>
      <c r="AS361" s="7"/>
      <c r="AT361" s="7"/>
      <c r="AU361" s="7"/>
      <c r="AV361" s="7"/>
      <c r="AW361" s="7"/>
      <c r="AX361" s="7"/>
      <c r="AY361" s="7"/>
      <c r="AZ361" s="7"/>
      <c r="BA361" s="7"/>
      <c r="BB361" s="7"/>
      <c r="BC361" s="7"/>
      <c r="BD361" s="7"/>
      <c r="BE361" s="7"/>
      <c r="BF361" s="7"/>
      <c r="BG361" s="7"/>
      <c r="BH361" s="4"/>
      <c r="BI361" s="4"/>
    </row>
    <row r="362" spans="1:61" ht="55.15" customHeight="1" x14ac:dyDescent="0.25">
      <c r="A362" s="5" t="s">
        <v>3667</v>
      </c>
      <c r="B362" s="7" t="s">
        <v>2642</v>
      </c>
      <c r="C362" s="7" t="s">
        <v>74</v>
      </c>
      <c r="D362" s="16">
        <v>26</v>
      </c>
      <c r="E362" s="16"/>
      <c r="F362" s="8"/>
      <c r="G362" s="8"/>
      <c r="H362" s="7"/>
      <c r="I362" s="8" t="s">
        <v>138</v>
      </c>
      <c r="J362" s="8" t="s">
        <v>2643</v>
      </c>
      <c r="K362" s="8" t="s">
        <v>2644</v>
      </c>
      <c r="L362" s="8"/>
      <c r="M362" s="7" t="s">
        <v>2645</v>
      </c>
      <c r="N362" s="8" t="s">
        <v>2646</v>
      </c>
      <c r="O362" s="8" t="s">
        <v>378</v>
      </c>
      <c r="P362" s="96" t="s">
        <v>371</v>
      </c>
      <c r="Q362" s="7" t="s">
        <v>2458</v>
      </c>
      <c r="R362" s="7"/>
      <c r="S362" s="7" t="s">
        <v>2626</v>
      </c>
      <c r="T362" s="8" t="s">
        <v>2060</v>
      </c>
      <c r="U362" s="8"/>
      <c r="V362" s="8"/>
      <c r="W362" s="7"/>
      <c r="X362" s="8"/>
      <c r="Y362" s="7" t="s">
        <v>2460</v>
      </c>
      <c r="Z362" s="7"/>
      <c r="AA362" s="8" t="s">
        <v>63</v>
      </c>
      <c r="AB362" s="8"/>
      <c r="AC362" s="8" t="s">
        <v>64</v>
      </c>
      <c r="AD362" s="8"/>
      <c r="AE362" s="8" t="s">
        <v>163</v>
      </c>
      <c r="AF362" s="8"/>
      <c r="AG362" s="8"/>
      <c r="AH362" s="8"/>
      <c r="AI362" s="8"/>
      <c r="AJ362" s="8" t="s">
        <v>138</v>
      </c>
      <c r="AK362" s="8" t="s">
        <v>138</v>
      </c>
      <c r="AL362" s="8"/>
      <c r="AM362" s="8"/>
      <c r="AN362" s="8"/>
      <c r="AO362" s="8"/>
      <c r="AP362" s="8" t="s">
        <v>2647</v>
      </c>
      <c r="AQ362" s="7"/>
      <c r="AR362" s="7"/>
      <c r="AS362" s="7"/>
      <c r="AT362" s="7"/>
      <c r="AU362" s="7"/>
      <c r="AV362" s="7"/>
      <c r="AW362" s="7"/>
      <c r="AX362" s="7"/>
      <c r="AY362" s="7"/>
      <c r="AZ362" s="7"/>
      <c r="BA362" s="7"/>
      <c r="BB362" s="7"/>
      <c r="BC362" s="7"/>
      <c r="BD362" s="7"/>
      <c r="BE362" s="7"/>
      <c r="BF362" s="7"/>
      <c r="BG362" s="7"/>
      <c r="BH362" s="4"/>
      <c r="BI362" s="4"/>
    </row>
    <row r="363" spans="1:61" ht="135" x14ac:dyDescent="0.25">
      <c r="A363" s="5" t="s">
        <v>3667</v>
      </c>
      <c r="B363" s="7" t="s">
        <v>2648</v>
      </c>
      <c r="C363" s="7" t="s">
        <v>74</v>
      </c>
      <c r="D363" s="16">
        <v>28</v>
      </c>
      <c r="E363" s="16"/>
      <c r="F363" s="8"/>
      <c r="G363" s="8"/>
      <c r="H363" s="7"/>
      <c r="I363" s="8" t="s">
        <v>138</v>
      </c>
      <c r="J363" s="8" t="s">
        <v>2649</v>
      </c>
      <c r="K363" s="8"/>
      <c r="L363" s="8"/>
      <c r="M363" s="7" t="s">
        <v>2650</v>
      </c>
      <c r="N363" s="8" t="s">
        <v>2651</v>
      </c>
      <c r="O363" s="8" t="s">
        <v>378</v>
      </c>
      <c r="P363" s="96" t="s">
        <v>371</v>
      </c>
      <c r="Q363" s="7" t="s">
        <v>2652</v>
      </c>
      <c r="R363" s="7"/>
      <c r="S363" s="7" t="s">
        <v>2626</v>
      </c>
      <c r="T363" s="8" t="s">
        <v>2060</v>
      </c>
      <c r="U363" s="8"/>
      <c r="V363" s="8"/>
      <c r="W363" s="7"/>
      <c r="X363" s="8"/>
      <c r="Y363" s="7" t="s">
        <v>2460</v>
      </c>
      <c r="Z363" s="7"/>
      <c r="AA363" s="8" t="s">
        <v>63</v>
      </c>
      <c r="AB363" s="8"/>
      <c r="AC363" s="8" t="s">
        <v>64</v>
      </c>
      <c r="AD363" s="8"/>
      <c r="AE363" s="8" t="s">
        <v>163</v>
      </c>
      <c r="AF363" s="8"/>
      <c r="AG363" s="8"/>
      <c r="AH363" s="8"/>
      <c r="AI363" s="8"/>
      <c r="AJ363" s="8" t="s">
        <v>138</v>
      </c>
      <c r="AK363" s="8" t="s">
        <v>138</v>
      </c>
      <c r="AL363" s="8"/>
      <c r="AM363" s="8"/>
      <c r="AN363" s="8"/>
      <c r="AO363" s="8"/>
      <c r="AP363" s="8" t="s">
        <v>2653</v>
      </c>
      <c r="AQ363" s="7"/>
      <c r="AR363" s="7"/>
      <c r="AS363" s="7"/>
      <c r="AT363" s="7"/>
      <c r="AU363" s="7"/>
      <c r="AV363" s="7"/>
      <c r="AW363" s="7"/>
      <c r="AX363" s="7"/>
      <c r="AY363" s="7"/>
      <c r="AZ363" s="7"/>
      <c r="BA363" s="7"/>
      <c r="BB363" s="7"/>
      <c r="BC363" s="7"/>
      <c r="BD363" s="7"/>
      <c r="BE363" s="7"/>
      <c r="BF363" s="7"/>
      <c r="BG363" s="7"/>
      <c r="BH363" s="4"/>
      <c r="BI363" s="4"/>
    </row>
    <row r="364" spans="1:61" ht="55.15" customHeight="1" x14ac:dyDescent="0.25">
      <c r="A364" s="5" t="s">
        <v>3667</v>
      </c>
      <c r="B364" s="7" t="s">
        <v>2654</v>
      </c>
      <c r="C364" s="7" t="s">
        <v>74</v>
      </c>
      <c r="D364" s="16">
        <v>10</v>
      </c>
      <c r="E364" s="16"/>
      <c r="F364" s="50">
        <v>45219</v>
      </c>
      <c r="G364" s="8"/>
      <c r="H364" s="7"/>
      <c r="I364" s="8" t="s">
        <v>138</v>
      </c>
      <c r="J364" s="8" t="s">
        <v>2614</v>
      </c>
      <c r="K364" s="8"/>
      <c r="L364" s="8"/>
      <c r="M364" s="7" t="s">
        <v>2655</v>
      </c>
      <c r="N364" s="8" t="s">
        <v>2656</v>
      </c>
      <c r="O364" s="8" t="s">
        <v>378</v>
      </c>
      <c r="P364" s="85" t="s">
        <v>616</v>
      </c>
      <c r="Q364" s="7" t="s">
        <v>2652</v>
      </c>
      <c r="R364" s="7"/>
      <c r="S364" s="7" t="s">
        <v>2626</v>
      </c>
      <c r="T364" s="8" t="s">
        <v>2060</v>
      </c>
      <c r="U364" s="8"/>
      <c r="V364" s="8"/>
      <c r="W364" s="7"/>
      <c r="X364" s="8"/>
      <c r="Y364" s="7" t="s">
        <v>2460</v>
      </c>
      <c r="Z364" s="7"/>
      <c r="AA364" s="8" t="s">
        <v>63</v>
      </c>
      <c r="AB364" s="8"/>
      <c r="AC364" s="8" t="s">
        <v>64</v>
      </c>
      <c r="AD364" s="8"/>
      <c r="AE364" s="8" t="s">
        <v>275</v>
      </c>
      <c r="AF364" s="8"/>
      <c r="AG364" s="8"/>
      <c r="AH364" s="8"/>
      <c r="AI364" s="8"/>
      <c r="AJ364" s="8" t="s">
        <v>138</v>
      </c>
      <c r="AK364" s="8" t="s">
        <v>138</v>
      </c>
      <c r="AL364" s="8"/>
      <c r="AM364" s="8"/>
      <c r="AN364" s="8"/>
      <c r="AO364" s="8"/>
      <c r="AP364" s="8" t="s">
        <v>2657</v>
      </c>
      <c r="AQ364" s="7"/>
      <c r="AR364" s="7"/>
      <c r="AS364" s="7"/>
      <c r="AT364" s="7"/>
      <c r="AU364" s="7"/>
      <c r="AV364" s="7"/>
      <c r="AW364" s="7"/>
      <c r="AX364" s="7"/>
      <c r="AY364" s="7"/>
      <c r="AZ364" s="7"/>
      <c r="BA364" s="7"/>
      <c r="BB364" s="7"/>
      <c r="BC364" s="7"/>
      <c r="BD364" s="7"/>
      <c r="BE364" s="7"/>
      <c r="BF364" s="7"/>
      <c r="BG364" s="7"/>
      <c r="BH364" s="4"/>
      <c r="BI364" s="4"/>
    </row>
    <row r="365" spans="1:61" s="39" customFormat="1" ht="30" customHeight="1" x14ac:dyDescent="0.25">
      <c r="A365" s="5" t="s">
        <v>3667</v>
      </c>
      <c r="B365" s="7" t="s">
        <v>2658</v>
      </c>
      <c r="C365" s="7" t="s">
        <v>74</v>
      </c>
      <c r="D365" s="16"/>
      <c r="E365" s="16"/>
      <c r="F365" s="50">
        <v>45195</v>
      </c>
      <c r="G365" s="8"/>
      <c r="H365" s="7"/>
      <c r="I365" s="8" t="s">
        <v>138</v>
      </c>
      <c r="J365" s="8" t="s">
        <v>2501</v>
      </c>
      <c r="K365" s="8"/>
      <c r="L365" s="8"/>
      <c r="M365" s="7" t="s">
        <v>2659</v>
      </c>
      <c r="N365" s="8" t="s">
        <v>2660</v>
      </c>
      <c r="O365" s="8" t="s">
        <v>2020</v>
      </c>
      <c r="P365" s="85" t="s">
        <v>616</v>
      </c>
      <c r="Q365" s="7" t="s">
        <v>205</v>
      </c>
      <c r="R365" s="7"/>
      <c r="S365" s="7" t="s">
        <v>2661</v>
      </c>
      <c r="T365" s="8" t="s">
        <v>2060</v>
      </c>
      <c r="U365" s="8"/>
      <c r="V365" s="8"/>
      <c r="W365" s="7"/>
      <c r="X365" s="8"/>
      <c r="Y365" s="7" t="s">
        <v>2460</v>
      </c>
      <c r="Z365" s="7"/>
      <c r="AA365" s="8" t="s">
        <v>63</v>
      </c>
      <c r="AB365" s="8"/>
      <c r="AC365" s="8" t="s">
        <v>64</v>
      </c>
      <c r="AD365" s="8"/>
      <c r="AE365" s="8" t="s">
        <v>148</v>
      </c>
      <c r="AF365" s="8"/>
      <c r="AG365" s="8"/>
      <c r="AH365" s="8"/>
      <c r="AI365" s="8"/>
      <c r="AJ365" s="8" t="s">
        <v>138</v>
      </c>
      <c r="AK365" s="8" t="s">
        <v>138</v>
      </c>
      <c r="AL365" s="8"/>
      <c r="AM365" s="8"/>
      <c r="AN365" s="8"/>
      <c r="AO365" s="8"/>
      <c r="AP365" s="8" t="s">
        <v>2662</v>
      </c>
      <c r="AQ365" s="7"/>
      <c r="AR365" s="7"/>
      <c r="AS365" s="7"/>
      <c r="AT365" s="7"/>
      <c r="AU365" s="7"/>
      <c r="AV365" s="7"/>
      <c r="AW365" s="7"/>
      <c r="AX365" s="7"/>
      <c r="AY365" s="7"/>
      <c r="AZ365" s="7"/>
      <c r="BA365" s="7"/>
      <c r="BB365" s="7"/>
      <c r="BC365" s="7"/>
      <c r="BD365" s="7"/>
      <c r="BE365" s="7"/>
      <c r="BF365" s="7"/>
      <c r="BG365" s="7"/>
      <c r="BH365" s="4"/>
      <c r="BI365" s="4"/>
    </row>
    <row r="366" spans="1:61" ht="55.15" customHeight="1" x14ac:dyDescent="0.25">
      <c r="A366" s="5" t="s">
        <v>3667</v>
      </c>
      <c r="B366" s="7" t="s">
        <v>2663</v>
      </c>
      <c r="C366" s="7" t="s">
        <v>74</v>
      </c>
      <c r="D366" s="94" t="s">
        <v>2664</v>
      </c>
      <c r="E366" s="94"/>
      <c r="F366" s="50">
        <v>45219</v>
      </c>
      <c r="G366" s="8"/>
      <c r="H366" s="7"/>
      <c r="I366" s="8" t="s">
        <v>138</v>
      </c>
      <c r="J366" s="8" t="s">
        <v>2614</v>
      </c>
      <c r="K366" s="8"/>
      <c r="L366" s="8"/>
      <c r="M366" s="7" t="s">
        <v>2665</v>
      </c>
      <c r="N366" s="8" t="s">
        <v>2666</v>
      </c>
      <c r="O366" s="8" t="s">
        <v>378</v>
      </c>
      <c r="P366" s="85" t="s">
        <v>616</v>
      </c>
      <c r="Q366" s="7" t="s">
        <v>2458</v>
      </c>
      <c r="R366" s="7"/>
      <c r="S366" s="7" t="s">
        <v>2626</v>
      </c>
      <c r="T366" s="8" t="s">
        <v>2060</v>
      </c>
      <c r="U366" s="8"/>
      <c r="V366" s="8"/>
      <c r="W366" s="7"/>
      <c r="X366" s="8"/>
      <c r="Y366" s="7" t="s">
        <v>2460</v>
      </c>
      <c r="Z366" s="7"/>
      <c r="AA366" s="8" t="s">
        <v>63</v>
      </c>
      <c r="AB366" s="8"/>
      <c r="AC366" s="8" t="s">
        <v>64</v>
      </c>
      <c r="AD366" s="8"/>
      <c r="AE366" s="8" t="s">
        <v>148</v>
      </c>
      <c r="AF366" s="8"/>
      <c r="AG366" s="8"/>
      <c r="AH366" s="8"/>
      <c r="AI366" s="8"/>
      <c r="AJ366" s="8" t="s">
        <v>138</v>
      </c>
      <c r="AK366" s="8" t="s">
        <v>138</v>
      </c>
      <c r="AL366" s="8"/>
      <c r="AM366" s="8"/>
      <c r="AN366" s="8"/>
      <c r="AO366" s="8"/>
      <c r="AP366" s="8" t="s">
        <v>2667</v>
      </c>
      <c r="AQ366" s="7"/>
      <c r="AR366" s="7"/>
      <c r="AS366" s="7"/>
      <c r="AT366" s="7"/>
      <c r="AU366" s="7"/>
      <c r="AV366" s="7"/>
      <c r="AW366" s="7"/>
      <c r="AX366" s="7"/>
      <c r="AY366" s="7"/>
      <c r="AZ366" s="7"/>
      <c r="BA366" s="7"/>
      <c r="BB366" s="7"/>
      <c r="BC366" s="7"/>
      <c r="BD366" s="7"/>
      <c r="BE366" s="7"/>
      <c r="BF366" s="7"/>
      <c r="BG366" s="7"/>
      <c r="BH366" s="4"/>
      <c r="BI366" s="4"/>
    </row>
    <row r="367" spans="1:61" ht="55.15" customHeight="1" x14ac:dyDescent="0.25">
      <c r="A367" s="5" t="s">
        <v>3668</v>
      </c>
      <c r="B367" s="4" t="s">
        <v>2668</v>
      </c>
      <c r="C367" s="4" t="s">
        <v>74</v>
      </c>
      <c r="D367" s="2" t="s">
        <v>2669</v>
      </c>
      <c r="E367" s="2"/>
      <c r="F367" s="3"/>
      <c r="G367" s="3"/>
      <c r="H367" s="4"/>
      <c r="I367" s="3"/>
      <c r="J367" s="3"/>
      <c r="K367" s="3"/>
      <c r="L367" s="3"/>
      <c r="M367" s="18" t="s">
        <v>2670</v>
      </c>
      <c r="N367" s="3" t="s">
        <v>2671</v>
      </c>
      <c r="O367" s="3" t="s">
        <v>378</v>
      </c>
      <c r="P367" s="100" t="s">
        <v>294</v>
      </c>
      <c r="Q367" s="4" t="s">
        <v>188</v>
      </c>
      <c r="R367" s="4"/>
      <c r="S367" s="3" t="s">
        <v>2672</v>
      </c>
      <c r="T367" s="3" t="s">
        <v>2673</v>
      </c>
      <c r="U367" s="3"/>
      <c r="V367" s="3"/>
      <c r="W367" s="4"/>
      <c r="X367" s="3"/>
      <c r="Y367" s="4" t="s">
        <v>2460</v>
      </c>
      <c r="Z367" s="4"/>
      <c r="AA367" s="3" t="s">
        <v>63</v>
      </c>
      <c r="AB367" s="3"/>
      <c r="AC367" s="3" t="s">
        <v>64</v>
      </c>
      <c r="AD367" s="3"/>
      <c r="AE367" s="3" t="s">
        <v>148</v>
      </c>
      <c r="AF367" s="3" t="s">
        <v>2632</v>
      </c>
      <c r="AG367" s="3" t="s">
        <v>69</v>
      </c>
      <c r="AH367" s="3" t="s">
        <v>2674</v>
      </c>
      <c r="AI367" s="3"/>
      <c r="AJ367" s="3" t="s">
        <v>138</v>
      </c>
      <c r="AK367" s="3" t="s">
        <v>138</v>
      </c>
      <c r="AL367" s="3" t="s">
        <v>166</v>
      </c>
      <c r="AM367" s="3" t="s">
        <v>2590</v>
      </c>
      <c r="AN367" s="3" t="s">
        <v>382</v>
      </c>
      <c r="AO367" s="3" t="s">
        <v>2675</v>
      </c>
      <c r="AP367" s="3" t="s">
        <v>2676</v>
      </c>
      <c r="AQ367" s="4"/>
      <c r="AR367" s="4"/>
      <c r="AS367" s="4"/>
      <c r="AT367" s="4"/>
      <c r="AU367" s="4"/>
      <c r="AV367" s="4"/>
      <c r="AW367" s="4"/>
      <c r="AX367" s="4"/>
      <c r="AY367" s="4"/>
      <c r="AZ367" s="4"/>
      <c r="BA367" s="4"/>
      <c r="BB367" s="4"/>
      <c r="BC367" s="4"/>
      <c r="BD367" s="4"/>
      <c r="BE367" s="4"/>
      <c r="BF367" s="4"/>
      <c r="BG367" s="4"/>
      <c r="BH367" s="4" t="s">
        <v>138</v>
      </c>
      <c r="BI367" s="4" t="s">
        <v>297</v>
      </c>
    </row>
    <row r="368" spans="1:61" ht="55.15" customHeight="1" x14ac:dyDescent="0.25">
      <c r="A368" s="5" t="s">
        <v>3668</v>
      </c>
      <c r="B368" s="4" t="s">
        <v>2677</v>
      </c>
      <c r="C368" s="4" t="s">
        <v>74</v>
      </c>
      <c r="D368" s="2">
        <v>60</v>
      </c>
      <c r="E368" s="2"/>
      <c r="F368" s="3"/>
      <c r="G368" s="3"/>
      <c r="H368" s="4"/>
      <c r="I368" s="3"/>
      <c r="J368" s="3"/>
      <c r="K368" s="3"/>
      <c r="L368" s="3"/>
      <c r="M368" s="4" t="s">
        <v>2678</v>
      </c>
      <c r="N368" s="3" t="s">
        <v>2679</v>
      </c>
      <c r="O368" s="3" t="s">
        <v>378</v>
      </c>
      <c r="P368" s="100" t="s">
        <v>294</v>
      </c>
      <c r="Q368" s="4" t="s">
        <v>188</v>
      </c>
      <c r="R368" s="4"/>
      <c r="S368" s="4" t="s">
        <v>2335</v>
      </c>
      <c r="T368" s="3" t="s">
        <v>2060</v>
      </c>
      <c r="U368" s="3"/>
      <c r="V368" s="3"/>
      <c r="W368" s="4"/>
      <c r="X368" s="3"/>
      <c r="Y368" s="3" t="s">
        <v>2680</v>
      </c>
      <c r="Z368" s="3"/>
      <c r="AA368" s="3" t="s">
        <v>63</v>
      </c>
      <c r="AB368" s="3"/>
      <c r="AC368" s="3" t="s">
        <v>64</v>
      </c>
      <c r="AD368" s="3"/>
      <c r="AE368" s="3" t="s">
        <v>148</v>
      </c>
      <c r="AF368" s="3" t="s">
        <v>2681</v>
      </c>
      <c r="AG368" s="3" t="s">
        <v>69</v>
      </c>
      <c r="AH368" s="3" t="s">
        <v>2682</v>
      </c>
      <c r="AI368" s="3"/>
      <c r="AJ368" s="3" t="s">
        <v>138</v>
      </c>
      <c r="AK368" s="3" t="s">
        <v>138</v>
      </c>
      <c r="AL368" s="3" t="s">
        <v>166</v>
      </c>
      <c r="AM368" s="3" t="s">
        <v>2683</v>
      </c>
      <c r="AN368" s="3" t="s">
        <v>382</v>
      </c>
      <c r="AO368" s="3" t="s">
        <v>2684</v>
      </c>
      <c r="AP368" s="3" t="s">
        <v>2685</v>
      </c>
      <c r="AQ368" s="4" t="s">
        <v>138</v>
      </c>
      <c r="AR368" s="4" t="s">
        <v>2523</v>
      </c>
      <c r="AS368" s="4"/>
      <c r="AT368" s="4"/>
      <c r="AU368" s="4"/>
      <c r="AV368" s="4"/>
      <c r="AW368" s="4"/>
      <c r="AX368" s="4"/>
      <c r="AY368" s="4"/>
      <c r="AZ368" s="4"/>
      <c r="BA368" s="4"/>
      <c r="BB368" s="4"/>
      <c r="BC368" s="4"/>
      <c r="BD368" s="4"/>
      <c r="BE368" s="4"/>
      <c r="BF368" s="4"/>
      <c r="BG368" s="4"/>
      <c r="BH368" s="4" t="s">
        <v>138</v>
      </c>
      <c r="BI368" s="4" t="s">
        <v>297</v>
      </c>
    </row>
    <row r="369" spans="1:61" ht="55.15" customHeight="1" x14ac:dyDescent="0.25">
      <c r="A369" s="5" t="s">
        <v>3667</v>
      </c>
      <c r="B369" s="7" t="s">
        <v>2686</v>
      </c>
      <c r="C369" s="7" t="s">
        <v>74</v>
      </c>
      <c r="D369" s="16"/>
      <c r="E369" s="16"/>
      <c r="F369" s="50">
        <v>45195</v>
      </c>
      <c r="G369" s="8"/>
      <c r="H369" s="7"/>
      <c r="I369" s="8" t="s">
        <v>138</v>
      </c>
      <c r="J369" s="8" t="s">
        <v>2501</v>
      </c>
      <c r="K369" s="8"/>
      <c r="L369" s="8"/>
      <c r="M369" s="7" t="s">
        <v>2687</v>
      </c>
      <c r="N369" s="8" t="s">
        <v>2688</v>
      </c>
      <c r="O369" s="8" t="s">
        <v>2020</v>
      </c>
      <c r="P369" s="85" t="s">
        <v>616</v>
      </c>
      <c r="Q369" s="7" t="s">
        <v>2458</v>
      </c>
      <c r="R369" s="7"/>
      <c r="S369" s="7" t="s">
        <v>2335</v>
      </c>
      <c r="T369" s="8" t="s">
        <v>2060</v>
      </c>
      <c r="U369" s="8"/>
      <c r="V369" s="8"/>
      <c r="W369" s="7"/>
      <c r="X369" s="8"/>
      <c r="Y369" s="7" t="s">
        <v>2460</v>
      </c>
      <c r="Z369" s="7"/>
      <c r="AA369" s="8" t="s">
        <v>63</v>
      </c>
      <c r="AB369" s="8"/>
      <c r="AC369" s="8" t="s">
        <v>64</v>
      </c>
      <c r="AD369" s="8"/>
      <c r="AE369" s="8" t="s">
        <v>1345</v>
      </c>
      <c r="AF369" s="8"/>
      <c r="AG369" s="8"/>
      <c r="AH369" s="8"/>
      <c r="AI369" s="8"/>
      <c r="AJ369" s="8" t="s">
        <v>138</v>
      </c>
      <c r="AK369" s="8" t="s">
        <v>138</v>
      </c>
      <c r="AL369" s="8"/>
      <c r="AM369" s="8" t="s">
        <v>2689</v>
      </c>
      <c r="AN369" s="8"/>
      <c r="AO369" s="8"/>
      <c r="AP369" s="8" t="s">
        <v>2505</v>
      </c>
      <c r="AQ369" s="7"/>
      <c r="AR369" s="7"/>
      <c r="AS369" s="7"/>
      <c r="AT369" s="7"/>
      <c r="AU369" s="7"/>
      <c r="AV369" s="7"/>
      <c r="AW369" s="7"/>
      <c r="AX369" s="7"/>
      <c r="AY369" s="7"/>
      <c r="AZ369" s="7"/>
      <c r="BA369" s="7"/>
      <c r="BB369" s="7"/>
      <c r="BC369" s="7"/>
      <c r="BD369" s="7"/>
      <c r="BE369" s="7"/>
      <c r="BF369" s="7"/>
      <c r="BG369" s="7"/>
      <c r="BH369" s="4"/>
      <c r="BI369" s="4"/>
    </row>
    <row r="370" spans="1:61" ht="55.15" customHeight="1" x14ac:dyDescent="0.25">
      <c r="A370" s="5" t="s">
        <v>3667</v>
      </c>
      <c r="B370" s="7" t="s">
        <v>2690</v>
      </c>
      <c r="C370" s="7" t="s">
        <v>74</v>
      </c>
      <c r="D370" s="16"/>
      <c r="E370" s="16"/>
      <c r="F370" s="50">
        <v>45219</v>
      </c>
      <c r="G370" s="8"/>
      <c r="H370" s="7"/>
      <c r="I370" s="7" t="s">
        <v>138</v>
      </c>
      <c r="J370" s="8" t="s">
        <v>2614</v>
      </c>
      <c r="K370" s="7"/>
      <c r="L370" s="7"/>
      <c r="M370" s="7" t="s">
        <v>2691</v>
      </c>
      <c r="N370" s="7" t="s">
        <v>2692</v>
      </c>
      <c r="O370" s="8" t="s">
        <v>378</v>
      </c>
      <c r="P370" s="85" t="s">
        <v>616</v>
      </c>
      <c r="Q370" s="7" t="s">
        <v>188</v>
      </c>
      <c r="R370" s="7"/>
      <c r="S370" s="7" t="s">
        <v>2693</v>
      </c>
      <c r="T370" s="8" t="s">
        <v>2060</v>
      </c>
      <c r="U370" s="8"/>
      <c r="V370" s="8"/>
      <c r="W370" s="7"/>
      <c r="X370" s="7"/>
      <c r="Y370" s="7" t="s">
        <v>2235</v>
      </c>
      <c r="Z370" s="7"/>
      <c r="AA370" s="7" t="s">
        <v>63</v>
      </c>
      <c r="AB370" s="7"/>
      <c r="AC370" s="8" t="s">
        <v>64</v>
      </c>
      <c r="AD370" s="8"/>
      <c r="AE370" s="8" t="s">
        <v>1345</v>
      </c>
      <c r="AF370" s="7"/>
      <c r="AG370" s="7"/>
      <c r="AH370" s="7"/>
      <c r="AI370" s="7"/>
      <c r="AJ370" s="8" t="s">
        <v>138</v>
      </c>
      <c r="AK370" s="8" t="s">
        <v>138</v>
      </c>
      <c r="AL370" s="8"/>
      <c r="AM370" s="8"/>
      <c r="AN370" s="8"/>
      <c r="AO370" s="8"/>
      <c r="AP370" s="8" t="s">
        <v>2694</v>
      </c>
      <c r="AQ370" s="7"/>
      <c r="AR370" s="7"/>
      <c r="AS370" s="7"/>
      <c r="AT370" s="7"/>
      <c r="AU370" s="7"/>
      <c r="AV370" s="7"/>
      <c r="AW370" s="7"/>
      <c r="AX370" s="7"/>
      <c r="AY370" s="7"/>
      <c r="AZ370" s="7"/>
      <c r="BA370" s="7"/>
      <c r="BB370" s="7"/>
      <c r="BC370" s="7"/>
      <c r="BD370" s="7"/>
      <c r="BE370" s="7"/>
      <c r="BF370" s="7"/>
      <c r="BG370" s="7"/>
      <c r="BH370" s="4"/>
      <c r="BI370" s="4"/>
    </row>
    <row r="371" spans="1:61" ht="55.15" customHeight="1" x14ac:dyDescent="0.25">
      <c r="A371" s="5" t="s">
        <v>3667</v>
      </c>
      <c r="B371" s="7" t="s">
        <v>2695</v>
      </c>
      <c r="C371" s="7" t="s">
        <v>74</v>
      </c>
      <c r="D371" s="16">
        <v>9</v>
      </c>
      <c r="E371" s="16"/>
      <c r="F371" s="50">
        <v>45020</v>
      </c>
      <c r="G371" s="8"/>
      <c r="H371" s="7"/>
      <c r="I371" s="8" t="s">
        <v>138</v>
      </c>
      <c r="J371" s="8" t="s">
        <v>2696</v>
      </c>
      <c r="K371" s="8"/>
      <c r="L371" s="8"/>
      <c r="M371" s="7" t="s">
        <v>2697</v>
      </c>
      <c r="N371" s="8" t="s">
        <v>2698</v>
      </c>
      <c r="O371" s="8" t="s">
        <v>378</v>
      </c>
      <c r="P371" s="85" t="s">
        <v>616</v>
      </c>
      <c r="Q371" s="7" t="s">
        <v>176</v>
      </c>
      <c r="R371" s="7"/>
      <c r="S371" s="7" t="s">
        <v>2335</v>
      </c>
      <c r="T371" s="8" t="s">
        <v>2060</v>
      </c>
      <c r="U371" s="8"/>
      <c r="V371" s="8"/>
      <c r="W371" s="7"/>
      <c r="X371" s="8"/>
      <c r="Y371" s="7" t="s">
        <v>2460</v>
      </c>
      <c r="Z371" s="7"/>
      <c r="AA371" s="8" t="s">
        <v>64</v>
      </c>
      <c r="AB371" s="8"/>
      <c r="AC371" s="8" t="s">
        <v>64</v>
      </c>
      <c r="AD371" s="8"/>
      <c r="AE371" s="8"/>
      <c r="AF371" s="8"/>
      <c r="AG371" s="8"/>
      <c r="AH371" s="8"/>
      <c r="AI371" s="8"/>
      <c r="AJ371" s="8" t="s">
        <v>138</v>
      </c>
      <c r="AK371" s="8" t="s">
        <v>138</v>
      </c>
      <c r="AL371" s="8"/>
      <c r="AM371" s="8"/>
      <c r="AN371" s="8"/>
      <c r="AO371" s="8"/>
      <c r="AP371" s="8" t="s">
        <v>2699</v>
      </c>
      <c r="AQ371" s="7"/>
      <c r="AR371" s="7"/>
      <c r="AS371" s="7"/>
      <c r="AT371" s="7"/>
      <c r="AU371" s="7"/>
      <c r="AV371" s="7"/>
      <c r="AW371" s="7"/>
      <c r="AX371" s="7"/>
      <c r="AY371" s="7"/>
      <c r="AZ371" s="7"/>
      <c r="BA371" s="7"/>
      <c r="BB371" s="7"/>
      <c r="BC371" s="7"/>
      <c r="BD371" s="7"/>
      <c r="BE371" s="7"/>
      <c r="BF371" s="7"/>
      <c r="BG371" s="7"/>
      <c r="BH371" s="4"/>
      <c r="BI371" s="4"/>
    </row>
    <row r="372" spans="1:61" ht="124.5" customHeight="1" x14ac:dyDescent="0.25">
      <c r="A372" s="5" t="s">
        <v>3668</v>
      </c>
      <c r="B372" s="4" t="s">
        <v>2700</v>
      </c>
      <c r="C372" s="4" t="s">
        <v>74</v>
      </c>
      <c r="D372" s="2">
        <v>57</v>
      </c>
      <c r="E372" s="2"/>
      <c r="F372" s="3"/>
      <c r="G372" s="3"/>
      <c r="H372" s="4"/>
      <c r="I372" s="3"/>
      <c r="J372" s="3"/>
      <c r="K372" s="3"/>
      <c r="L372" s="3"/>
      <c r="M372" s="4" t="s">
        <v>2701</v>
      </c>
      <c r="N372" s="3" t="s">
        <v>2702</v>
      </c>
      <c r="O372" s="3" t="s">
        <v>403</v>
      </c>
      <c r="P372" s="100" t="s">
        <v>799</v>
      </c>
      <c r="Q372" s="4" t="s">
        <v>2458</v>
      </c>
      <c r="R372" s="4"/>
      <c r="S372" s="4" t="s">
        <v>2703</v>
      </c>
      <c r="T372" s="3" t="s">
        <v>2060</v>
      </c>
      <c r="U372" s="3"/>
      <c r="V372" s="3"/>
      <c r="W372" s="4"/>
      <c r="X372" s="3"/>
      <c r="Y372" s="4" t="s">
        <v>404</v>
      </c>
      <c r="Z372" s="4"/>
      <c r="AA372" s="3" t="s">
        <v>64</v>
      </c>
      <c r="AB372" s="3"/>
      <c r="AC372" s="3" t="s">
        <v>65</v>
      </c>
      <c r="AD372" s="3"/>
      <c r="AE372" s="3" t="s">
        <v>148</v>
      </c>
      <c r="AF372" s="3" t="s">
        <v>2704</v>
      </c>
      <c r="AG372" s="3" t="s">
        <v>69</v>
      </c>
      <c r="AH372" s="3" t="s">
        <v>2705</v>
      </c>
      <c r="AI372" s="3"/>
      <c r="AJ372" s="3" t="s">
        <v>138</v>
      </c>
      <c r="AK372" s="3" t="s">
        <v>138</v>
      </c>
      <c r="AL372" s="3" t="s">
        <v>166</v>
      </c>
      <c r="AM372" s="3"/>
      <c r="AN372" s="3" t="s">
        <v>410</v>
      </c>
      <c r="AO372" s="3" t="s">
        <v>2706</v>
      </c>
      <c r="AP372" s="3" t="s">
        <v>2707</v>
      </c>
      <c r="AQ372" s="4"/>
      <c r="AR372" s="4"/>
      <c r="AS372" s="4"/>
      <c r="AT372" s="4"/>
      <c r="AU372" s="4"/>
      <c r="AV372" s="4"/>
      <c r="AW372" s="4"/>
      <c r="AX372" s="4"/>
      <c r="AY372" s="4"/>
      <c r="AZ372" s="4"/>
      <c r="BA372" s="4"/>
      <c r="BB372" s="4"/>
      <c r="BC372" s="4"/>
      <c r="BD372" s="4"/>
      <c r="BE372" s="4"/>
      <c r="BF372" s="4"/>
      <c r="BG372" s="4"/>
      <c r="BH372" s="4" t="s">
        <v>138</v>
      </c>
      <c r="BI372" s="4" t="s">
        <v>413</v>
      </c>
    </row>
    <row r="373" spans="1:61" ht="55.15" customHeight="1" x14ac:dyDescent="0.25">
      <c r="A373" s="5" t="s">
        <v>3667</v>
      </c>
      <c r="B373" s="7" t="s">
        <v>2708</v>
      </c>
      <c r="C373" s="7" t="s">
        <v>74</v>
      </c>
      <c r="D373" s="16">
        <v>59</v>
      </c>
      <c r="E373" s="16"/>
      <c r="F373" s="50">
        <v>45349</v>
      </c>
      <c r="G373" s="8"/>
      <c r="H373" s="7"/>
      <c r="I373" s="8" t="s">
        <v>138</v>
      </c>
      <c r="J373" s="8" t="s">
        <v>2709</v>
      </c>
      <c r="K373" s="8"/>
      <c r="L373" s="8"/>
      <c r="M373" s="7" t="s">
        <v>2710</v>
      </c>
      <c r="N373" s="8" t="s">
        <v>2711</v>
      </c>
      <c r="O373" s="8" t="s">
        <v>403</v>
      </c>
      <c r="P373" s="103" t="s">
        <v>799</v>
      </c>
      <c r="Q373" s="7" t="s">
        <v>2458</v>
      </c>
      <c r="R373" s="7"/>
      <c r="S373" s="7" t="s">
        <v>2703</v>
      </c>
      <c r="T373" s="8" t="s">
        <v>2060</v>
      </c>
      <c r="U373" s="8"/>
      <c r="V373" s="8"/>
      <c r="W373" s="7"/>
      <c r="X373" s="8"/>
      <c r="Y373" s="7" t="s">
        <v>404</v>
      </c>
      <c r="Z373" s="7"/>
      <c r="AA373" s="8" t="s">
        <v>64</v>
      </c>
      <c r="AB373" s="8"/>
      <c r="AC373" s="8" t="s">
        <v>65</v>
      </c>
      <c r="AD373" s="8"/>
      <c r="AE373" s="8" t="s">
        <v>148</v>
      </c>
      <c r="AF373" s="8"/>
      <c r="AG373" s="8"/>
      <c r="AH373" s="8"/>
      <c r="AI373" s="8"/>
      <c r="AJ373" s="8" t="s">
        <v>138</v>
      </c>
      <c r="AK373" s="8" t="s">
        <v>138</v>
      </c>
      <c r="AL373" s="8"/>
      <c r="AM373" s="8"/>
      <c r="AN373" s="8"/>
      <c r="AO373" s="8"/>
      <c r="AP373" s="8" t="s">
        <v>2712</v>
      </c>
      <c r="AQ373" s="7"/>
      <c r="AR373" s="7"/>
      <c r="AS373" s="7"/>
      <c r="AT373" s="7"/>
      <c r="AU373" s="7"/>
      <c r="AV373" s="7"/>
      <c r="AW373" s="7"/>
      <c r="AX373" s="7"/>
      <c r="AY373" s="7"/>
      <c r="AZ373" s="7"/>
      <c r="BA373" s="7"/>
      <c r="BB373" s="7"/>
      <c r="BC373" s="7"/>
      <c r="BD373" s="7"/>
      <c r="BE373" s="7"/>
      <c r="BF373" s="7"/>
      <c r="BG373" s="7"/>
      <c r="BH373" s="4"/>
      <c r="BI373" s="4"/>
    </row>
    <row r="374" spans="1:61" ht="55.15" customHeight="1" x14ac:dyDescent="0.25">
      <c r="A374" s="5" t="s">
        <v>3667</v>
      </c>
      <c r="B374" s="7" t="s">
        <v>2713</v>
      </c>
      <c r="C374" s="7" t="s">
        <v>74</v>
      </c>
      <c r="D374" s="16">
        <v>56</v>
      </c>
      <c r="E374" s="16"/>
      <c r="F374" s="8"/>
      <c r="G374" s="8"/>
      <c r="H374" s="7"/>
      <c r="I374" s="8" t="s">
        <v>138</v>
      </c>
      <c r="J374" s="8" t="s">
        <v>2714</v>
      </c>
      <c r="K374" s="8"/>
      <c r="L374" s="8"/>
      <c r="M374" s="7" t="s">
        <v>2715</v>
      </c>
      <c r="N374" s="8" t="s">
        <v>2716</v>
      </c>
      <c r="O374" s="8" t="s">
        <v>2717</v>
      </c>
      <c r="P374" s="103" t="s">
        <v>294</v>
      </c>
      <c r="Q374" s="7" t="s">
        <v>2458</v>
      </c>
      <c r="R374" s="7"/>
      <c r="S374" s="7" t="s">
        <v>2335</v>
      </c>
      <c r="T374" s="8" t="s">
        <v>2060</v>
      </c>
      <c r="U374" s="8"/>
      <c r="V374" s="8"/>
      <c r="W374" s="7"/>
      <c r="X374" s="8"/>
      <c r="Y374" s="8" t="s">
        <v>2555</v>
      </c>
      <c r="Z374" s="8"/>
      <c r="AA374" s="8" t="s">
        <v>64</v>
      </c>
      <c r="AB374" s="8"/>
      <c r="AC374" s="8" t="s">
        <v>65</v>
      </c>
      <c r="AD374" s="8"/>
      <c r="AE374" s="8" t="s">
        <v>148</v>
      </c>
      <c r="AF374" s="8"/>
      <c r="AG374" s="8"/>
      <c r="AH374" s="8"/>
      <c r="AI374" s="8"/>
      <c r="AJ374" s="8" t="s">
        <v>138</v>
      </c>
      <c r="AK374" s="8" t="s">
        <v>138</v>
      </c>
      <c r="AL374" s="8"/>
      <c r="AM374" s="8"/>
      <c r="AN374" s="8"/>
      <c r="AO374" s="8"/>
      <c r="AP374" s="8" t="s">
        <v>2151</v>
      </c>
      <c r="AQ374" s="7"/>
      <c r="AR374" s="7"/>
      <c r="AS374" s="7"/>
      <c r="AT374" s="7"/>
      <c r="AU374" s="7"/>
      <c r="AV374" s="7"/>
      <c r="AW374" s="7"/>
      <c r="AX374" s="7"/>
      <c r="AY374" s="7"/>
      <c r="AZ374" s="7"/>
      <c r="BA374" s="7"/>
      <c r="BB374" s="7"/>
      <c r="BC374" s="7"/>
      <c r="BD374" s="4"/>
      <c r="BE374" s="4"/>
      <c r="BF374" s="4"/>
      <c r="BG374" s="4"/>
      <c r="BH374" s="4"/>
      <c r="BI374" s="4"/>
    </row>
    <row r="375" spans="1:61" ht="208.5" customHeight="1" x14ac:dyDescent="0.25">
      <c r="A375" s="5" t="s">
        <v>3668</v>
      </c>
      <c r="B375" s="4" t="s">
        <v>2718</v>
      </c>
      <c r="C375" s="4" t="s">
        <v>74</v>
      </c>
      <c r="D375" s="2"/>
      <c r="E375" s="2"/>
      <c r="F375" s="3"/>
      <c r="G375" s="3"/>
      <c r="H375" s="4"/>
      <c r="I375" s="3"/>
      <c r="J375" s="3"/>
      <c r="K375" s="3"/>
      <c r="L375" s="3"/>
      <c r="M375" s="4" t="s">
        <v>2719</v>
      </c>
      <c r="N375" s="3" t="s">
        <v>2720</v>
      </c>
      <c r="O375" s="3" t="s">
        <v>378</v>
      </c>
      <c r="P375" s="100" t="s">
        <v>294</v>
      </c>
      <c r="Q375" s="4" t="s">
        <v>2458</v>
      </c>
      <c r="R375" s="4"/>
      <c r="S375" s="4" t="s">
        <v>2721</v>
      </c>
      <c r="T375" s="3" t="s">
        <v>2060</v>
      </c>
      <c r="U375" s="3"/>
      <c r="V375" s="3"/>
      <c r="W375" s="4"/>
      <c r="X375" s="3"/>
      <c r="Y375" s="3" t="s">
        <v>2555</v>
      </c>
      <c r="Z375" s="3"/>
      <c r="AA375" s="3" t="s">
        <v>64</v>
      </c>
      <c r="AB375" s="3"/>
      <c r="AC375" s="3" t="s">
        <v>65</v>
      </c>
      <c r="AD375" s="3"/>
      <c r="AE375" s="3" t="s">
        <v>148</v>
      </c>
      <c r="AF375" s="3" t="s">
        <v>2722</v>
      </c>
      <c r="AG375" s="3" t="s">
        <v>69</v>
      </c>
      <c r="AH375" s="3" t="s">
        <v>2723</v>
      </c>
      <c r="AI375" s="3"/>
      <c r="AJ375" s="3" t="s">
        <v>138</v>
      </c>
      <c r="AK375" s="3" t="s">
        <v>138</v>
      </c>
      <c r="AL375" s="3" t="s">
        <v>166</v>
      </c>
      <c r="AM375" s="3"/>
      <c r="AN375" s="3" t="s">
        <v>1108</v>
      </c>
      <c r="AO375" s="3" t="s">
        <v>2724</v>
      </c>
      <c r="AP375" s="3" t="s">
        <v>2725</v>
      </c>
      <c r="AQ375" s="4" t="s">
        <v>138</v>
      </c>
      <c r="AR375" s="4" t="s">
        <v>2523</v>
      </c>
      <c r="AS375" s="4"/>
      <c r="AT375" s="4"/>
      <c r="AU375" s="4"/>
      <c r="AV375" s="4"/>
      <c r="AW375" s="4"/>
      <c r="AX375" s="4"/>
      <c r="AY375" s="4"/>
      <c r="AZ375" s="4"/>
      <c r="BA375" s="4"/>
      <c r="BB375" s="4"/>
      <c r="BC375" s="4"/>
      <c r="BD375" s="4"/>
      <c r="BE375" s="4"/>
      <c r="BF375" s="4"/>
      <c r="BG375" s="4"/>
      <c r="BH375" s="4" t="s">
        <v>138</v>
      </c>
      <c r="BI375" s="4" t="s">
        <v>266</v>
      </c>
    </row>
    <row r="376" spans="1:61" s="39" customFormat="1" ht="55.15" customHeight="1" x14ac:dyDescent="0.25">
      <c r="A376" s="5" t="s">
        <v>3667</v>
      </c>
      <c r="B376" s="7" t="s">
        <v>2726</v>
      </c>
      <c r="C376" s="7" t="s">
        <v>74</v>
      </c>
      <c r="D376" s="16"/>
      <c r="E376" s="16"/>
      <c r="F376" s="8"/>
      <c r="G376" s="8"/>
      <c r="H376" s="7"/>
      <c r="I376" s="8" t="s">
        <v>138</v>
      </c>
      <c r="J376" s="8" t="s">
        <v>2727</v>
      </c>
      <c r="K376" s="8" t="s">
        <v>2564</v>
      </c>
      <c r="L376" s="8"/>
      <c r="M376" s="7" t="s">
        <v>2728</v>
      </c>
      <c r="N376" s="8" t="s">
        <v>2729</v>
      </c>
      <c r="O376" s="8" t="s">
        <v>388</v>
      </c>
      <c r="P376" s="103" t="s">
        <v>382</v>
      </c>
      <c r="Q376" s="7" t="s">
        <v>2458</v>
      </c>
      <c r="R376" s="7"/>
      <c r="S376" s="7" t="s">
        <v>2335</v>
      </c>
      <c r="T376" s="8" t="s">
        <v>2060</v>
      </c>
      <c r="U376" s="8"/>
      <c r="V376" s="8"/>
      <c r="W376" s="7"/>
      <c r="X376" s="8"/>
      <c r="Y376" s="8" t="s">
        <v>2528</v>
      </c>
      <c r="Z376" s="8"/>
      <c r="AA376" s="8" t="s">
        <v>64</v>
      </c>
      <c r="AB376" s="8"/>
      <c r="AC376" s="8" t="s">
        <v>65</v>
      </c>
      <c r="AD376" s="8"/>
      <c r="AE376" s="8" t="s">
        <v>368</v>
      </c>
      <c r="AF376" s="8"/>
      <c r="AG376" s="8" t="s">
        <v>67</v>
      </c>
      <c r="AH376" s="8"/>
      <c r="AI376" s="8"/>
      <c r="AJ376" s="8" t="s">
        <v>138</v>
      </c>
      <c r="AK376" s="8" t="s">
        <v>138</v>
      </c>
      <c r="AL376" s="8"/>
      <c r="AM376" s="8"/>
      <c r="AN376" s="8"/>
      <c r="AO376" s="8"/>
      <c r="AP376" s="8" t="s">
        <v>2730</v>
      </c>
      <c r="AQ376" s="7"/>
      <c r="AR376" s="7"/>
      <c r="AS376" s="7"/>
      <c r="AT376" s="7"/>
      <c r="AU376" s="7"/>
      <c r="AV376" s="7"/>
      <c r="AW376" s="7"/>
      <c r="AX376" s="7"/>
      <c r="AY376" s="7"/>
      <c r="AZ376" s="7"/>
      <c r="BA376" s="7"/>
      <c r="BB376" s="7"/>
      <c r="BC376" s="7"/>
      <c r="BD376" s="7"/>
      <c r="BE376" s="7"/>
      <c r="BF376" s="7"/>
      <c r="BG376" s="7"/>
      <c r="BH376" s="7" t="s">
        <v>652</v>
      </c>
      <c r="BI376" s="7" t="s">
        <v>2568</v>
      </c>
    </row>
    <row r="377" spans="1:61" ht="55.15" customHeight="1" x14ac:dyDescent="0.25">
      <c r="A377" s="5" t="s">
        <v>3668</v>
      </c>
      <c r="B377" s="4" t="s">
        <v>2731</v>
      </c>
      <c r="C377" s="4" t="s">
        <v>74</v>
      </c>
      <c r="D377" s="2"/>
      <c r="E377" s="2"/>
      <c r="F377" s="3"/>
      <c r="G377" s="3"/>
      <c r="H377" s="4"/>
      <c r="I377" s="3"/>
      <c r="J377" s="3"/>
      <c r="K377" s="3"/>
      <c r="L377" s="3"/>
      <c r="M377" s="4" t="s">
        <v>2732</v>
      </c>
      <c r="N377" s="3" t="s">
        <v>2733</v>
      </c>
      <c r="O377" s="3" t="s">
        <v>378</v>
      </c>
      <c r="P377" s="100" t="s">
        <v>294</v>
      </c>
      <c r="Q377" s="4" t="s">
        <v>2458</v>
      </c>
      <c r="R377" s="4"/>
      <c r="S377" s="4" t="s">
        <v>2335</v>
      </c>
      <c r="T377" s="3" t="s">
        <v>2060</v>
      </c>
      <c r="U377" s="3"/>
      <c r="V377" s="3"/>
      <c r="W377" s="4"/>
      <c r="X377" s="3"/>
      <c r="Y377" s="3" t="s">
        <v>2555</v>
      </c>
      <c r="Z377" s="3"/>
      <c r="AA377" s="3" t="s">
        <v>64</v>
      </c>
      <c r="AB377" s="3"/>
      <c r="AC377" s="3" t="s">
        <v>65</v>
      </c>
      <c r="AD377" s="3"/>
      <c r="AE377" s="3" t="s">
        <v>148</v>
      </c>
      <c r="AF377" s="3" t="s">
        <v>2734</v>
      </c>
      <c r="AG377" s="3" t="s">
        <v>69</v>
      </c>
      <c r="AH377" s="3" t="s">
        <v>2735</v>
      </c>
      <c r="AI377" s="3"/>
      <c r="AJ377" s="3" t="s">
        <v>138</v>
      </c>
      <c r="AK377" s="3" t="s">
        <v>138</v>
      </c>
      <c r="AL377" s="3" t="s">
        <v>166</v>
      </c>
      <c r="AM377" s="3"/>
      <c r="AN377" s="3" t="s">
        <v>382</v>
      </c>
      <c r="AO377" s="3" t="s">
        <v>2736</v>
      </c>
      <c r="AP377" s="3" t="s">
        <v>2611</v>
      </c>
      <c r="AQ377" s="4" t="s">
        <v>138</v>
      </c>
      <c r="AR377" s="4" t="s">
        <v>2523</v>
      </c>
      <c r="AS377" s="4"/>
      <c r="AT377" s="4"/>
      <c r="AU377" s="4"/>
      <c r="AV377" s="4"/>
      <c r="AW377" s="4"/>
      <c r="AX377" s="4"/>
      <c r="AY377" s="4"/>
      <c r="AZ377" s="4"/>
      <c r="BA377" s="4"/>
      <c r="BB377" s="4"/>
      <c r="BC377" s="4"/>
      <c r="BD377" s="4"/>
      <c r="BE377" s="4"/>
      <c r="BF377" s="4"/>
      <c r="BG377" s="4"/>
      <c r="BH377" s="4" t="s">
        <v>138</v>
      </c>
      <c r="BI377" s="4" t="s">
        <v>297</v>
      </c>
    </row>
    <row r="378" spans="1:61" s="39" customFormat="1" ht="55.15" customHeight="1" x14ac:dyDescent="0.25">
      <c r="A378" s="39" t="s">
        <v>3667</v>
      </c>
      <c r="B378" s="7" t="s">
        <v>2737</v>
      </c>
      <c r="C378" s="7" t="s">
        <v>74</v>
      </c>
      <c r="D378" s="16"/>
      <c r="E378" s="16"/>
      <c r="F378" s="8"/>
      <c r="G378" s="8"/>
      <c r="H378" s="7"/>
      <c r="I378" s="8" t="s">
        <v>138</v>
      </c>
      <c r="J378" s="8" t="s">
        <v>2563</v>
      </c>
      <c r="K378" s="8" t="s">
        <v>2564</v>
      </c>
      <c r="L378" s="8"/>
      <c r="M378" s="7" t="s">
        <v>2738</v>
      </c>
      <c r="N378" s="8" t="s">
        <v>2739</v>
      </c>
      <c r="O378" s="8" t="s">
        <v>388</v>
      </c>
      <c r="P378" s="115" t="s">
        <v>382</v>
      </c>
      <c r="Q378" s="7" t="s">
        <v>2458</v>
      </c>
      <c r="R378" s="7"/>
      <c r="S378" s="7" t="s">
        <v>2335</v>
      </c>
      <c r="T378" s="8" t="s">
        <v>2060</v>
      </c>
      <c r="U378" s="8"/>
      <c r="V378" s="8"/>
      <c r="W378" s="7"/>
      <c r="X378" s="8"/>
      <c r="Y378" s="8" t="s">
        <v>2555</v>
      </c>
      <c r="Z378" s="8"/>
      <c r="AA378" s="8" t="s">
        <v>64</v>
      </c>
      <c r="AB378" s="8"/>
      <c r="AC378" s="8" t="s">
        <v>65</v>
      </c>
      <c r="AD378" s="8"/>
      <c r="AE378" s="8" t="s">
        <v>368</v>
      </c>
      <c r="AF378" s="8"/>
      <c r="AG378" s="8" t="s">
        <v>67</v>
      </c>
      <c r="AH378" s="8"/>
      <c r="AI378" s="8"/>
      <c r="AJ378" s="8" t="s">
        <v>138</v>
      </c>
      <c r="AK378" s="8" t="s">
        <v>138</v>
      </c>
      <c r="AL378" s="8"/>
      <c r="AM378" s="8"/>
      <c r="AN378" s="8"/>
      <c r="AO378" s="8"/>
      <c r="AP378" s="8" t="s">
        <v>1320</v>
      </c>
      <c r="AQ378" s="7"/>
      <c r="AR378" s="7"/>
      <c r="AS378" s="7"/>
      <c r="AT378" s="7"/>
      <c r="AU378" s="7"/>
      <c r="AV378" s="7"/>
      <c r="AW378" s="7"/>
      <c r="AX378" s="7"/>
      <c r="AY378" s="7"/>
      <c r="AZ378" s="7"/>
      <c r="BA378" s="7"/>
      <c r="BB378" s="7"/>
      <c r="BC378" s="7"/>
      <c r="BD378" s="7"/>
      <c r="BE378" s="7"/>
      <c r="BF378" s="7"/>
      <c r="BG378" s="7"/>
      <c r="BH378" s="7" t="s">
        <v>652</v>
      </c>
      <c r="BI378" s="7" t="s">
        <v>2568</v>
      </c>
    </row>
    <row r="379" spans="1:61" s="39" customFormat="1" ht="55.15" customHeight="1" x14ac:dyDescent="0.25">
      <c r="A379" s="39" t="s">
        <v>3667</v>
      </c>
      <c r="B379" s="7" t="s">
        <v>2740</v>
      </c>
      <c r="C379" s="7" t="s">
        <v>74</v>
      </c>
      <c r="D379" s="16"/>
      <c r="E379" s="16"/>
      <c r="F379" s="50">
        <v>45601</v>
      </c>
      <c r="G379" s="8"/>
      <c r="H379" s="7"/>
      <c r="I379" s="8" t="s">
        <v>138</v>
      </c>
      <c r="J379" s="8" t="s">
        <v>2741</v>
      </c>
      <c r="K379" s="7" t="s">
        <v>2564</v>
      </c>
      <c r="L379" s="8"/>
      <c r="M379" s="7" t="s">
        <v>2742</v>
      </c>
      <c r="N379" s="8" t="s">
        <v>2743</v>
      </c>
      <c r="O379" s="8" t="s">
        <v>388</v>
      </c>
      <c r="P379" s="103" t="s">
        <v>332</v>
      </c>
      <c r="Q379" s="7" t="s">
        <v>2458</v>
      </c>
      <c r="R379" s="7"/>
      <c r="S379" s="7" t="s">
        <v>2335</v>
      </c>
      <c r="T379" s="8" t="s">
        <v>2060</v>
      </c>
      <c r="U379" s="8"/>
      <c r="V379" s="8"/>
      <c r="W379" s="7"/>
      <c r="X379" s="8"/>
      <c r="Y379" s="8" t="s">
        <v>2528</v>
      </c>
      <c r="Z379" s="8"/>
      <c r="AA379" s="8" t="s">
        <v>64</v>
      </c>
      <c r="AB379" s="8"/>
      <c r="AC379" s="8" t="s">
        <v>65</v>
      </c>
      <c r="AD379" s="8"/>
      <c r="AE379" s="8" t="s">
        <v>368</v>
      </c>
      <c r="AF379" s="8"/>
      <c r="AG379" s="8" t="s">
        <v>67</v>
      </c>
      <c r="AH379" s="8"/>
      <c r="AI379" s="8"/>
      <c r="AJ379" s="8" t="s">
        <v>138</v>
      </c>
      <c r="AK379" s="8" t="s">
        <v>138</v>
      </c>
      <c r="AL379" s="8"/>
      <c r="AM379" s="8"/>
      <c r="AN379" s="8"/>
      <c r="AO379" s="8"/>
      <c r="AP379" s="8" t="s">
        <v>2744</v>
      </c>
      <c r="AQ379" s="7"/>
      <c r="AR379" s="7"/>
      <c r="AS379" s="7"/>
      <c r="AT379" s="7"/>
      <c r="AU379" s="7"/>
      <c r="AV379" s="7"/>
      <c r="AW379" s="7"/>
      <c r="AX379" s="7"/>
      <c r="AY379" s="7"/>
      <c r="AZ379" s="7"/>
      <c r="BA379" s="7"/>
      <c r="BB379" s="7"/>
      <c r="BC379" s="7"/>
      <c r="BD379" s="7"/>
      <c r="BE379" s="7"/>
      <c r="BF379" s="7"/>
      <c r="BG379" s="7"/>
      <c r="BH379" s="7" t="s">
        <v>138</v>
      </c>
      <c r="BI379" s="7" t="s">
        <v>2745</v>
      </c>
    </row>
    <row r="380" spans="1:61" ht="55.15" customHeight="1" x14ac:dyDescent="0.25">
      <c r="A380" s="5" t="s">
        <v>3667</v>
      </c>
      <c r="B380" s="7" t="s">
        <v>2746</v>
      </c>
      <c r="C380" s="7" t="s">
        <v>74</v>
      </c>
      <c r="D380" s="16"/>
      <c r="E380" s="16"/>
      <c r="F380" s="50">
        <v>45219</v>
      </c>
      <c r="G380" s="8"/>
      <c r="H380" s="7"/>
      <c r="I380" s="8" t="s">
        <v>138</v>
      </c>
      <c r="J380" s="8" t="s">
        <v>2614</v>
      </c>
      <c r="K380" s="8"/>
      <c r="L380" s="8"/>
      <c r="M380" s="7" t="s">
        <v>2747</v>
      </c>
      <c r="N380" s="8" t="s">
        <v>2748</v>
      </c>
      <c r="O380" s="8" t="s">
        <v>378</v>
      </c>
      <c r="P380" s="85" t="s">
        <v>616</v>
      </c>
      <c r="Q380" s="7" t="s">
        <v>205</v>
      </c>
      <c r="R380" s="7"/>
      <c r="S380" s="7" t="s">
        <v>2661</v>
      </c>
      <c r="T380" s="8" t="s">
        <v>2060</v>
      </c>
      <c r="U380" s="8"/>
      <c r="V380" s="8"/>
      <c r="W380" s="7"/>
      <c r="X380" s="8"/>
      <c r="Y380" s="8" t="s">
        <v>2555</v>
      </c>
      <c r="Z380" s="8"/>
      <c r="AA380" s="8" t="s">
        <v>64</v>
      </c>
      <c r="AB380" s="8"/>
      <c r="AC380" s="8" t="s">
        <v>65</v>
      </c>
      <c r="AD380" s="8"/>
      <c r="AE380" s="8"/>
      <c r="AF380" s="8"/>
      <c r="AG380" s="8"/>
      <c r="AH380" s="8"/>
      <c r="AI380" s="8"/>
      <c r="AJ380" s="8" t="s">
        <v>652</v>
      </c>
      <c r="AK380" s="8" t="s">
        <v>138</v>
      </c>
      <c r="AL380" s="8"/>
      <c r="AM380" s="8"/>
      <c r="AN380" s="8"/>
      <c r="AO380" s="8"/>
      <c r="AP380" s="8" t="s">
        <v>2749</v>
      </c>
      <c r="AQ380" s="7"/>
      <c r="AR380" s="7"/>
      <c r="AS380" s="7"/>
      <c r="AT380" s="7"/>
      <c r="AU380" s="7"/>
      <c r="AV380" s="7"/>
      <c r="AW380" s="7"/>
      <c r="AX380" s="7"/>
      <c r="AY380" s="7"/>
      <c r="AZ380" s="7"/>
      <c r="BA380" s="7"/>
      <c r="BB380" s="7"/>
      <c r="BC380" s="7"/>
      <c r="BD380" s="7"/>
      <c r="BE380" s="7"/>
      <c r="BF380" s="7"/>
      <c r="BG380" s="7"/>
      <c r="BH380" s="4"/>
      <c r="BI380" s="4"/>
    </row>
    <row r="381" spans="1:61" ht="55.15" customHeight="1" x14ac:dyDescent="0.25">
      <c r="A381" s="5" t="s">
        <v>3668</v>
      </c>
      <c r="B381" s="4" t="s">
        <v>2750</v>
      </c>
      <c r="C381" s="4" t="s">
        <v>74</v>
      </c>
      <c r="D381" s="2">
        <v>46</v>
      </c>
      <c r="E381" s="2"/>
      <c r="F381" s="3"/>
      <c r="G381" s="3"/>
      <c r="H381" s="4"/>
      <c r="I381" s="3"/>
      <c r="J381" s="3"/>
      <c r="K381" s="3"/>
      <c r="L381" s="3"/>
      <c r="M381" s="4" t="s">
        <v>2751</v>
      </c>
      <c r="N381" s="3" t="s">
        <v>2752</v>
      </c>
      <c r="O381" s="3" t="s">
        <v>378</v>
      </c>
      <c r="P381" s="100" t="s">
        <v>294</v>
      </c>
      <c r="Q381" s="4" t="s">
        <v>2458</v>
      </c>
      <c r="R381" s="4"/>
      <c r="S381" s="4" t="s">
        <v>2459</v>
      </c>
      <c r="T381" s="3" t="s">
        <v>2060</v>
      </c>
      <c r="U381" s="3"/>
      <c r="V381" s="3"/>
      <c r="W381" s="4"/>
      <c r="X381" s="3"/>
      <c r="Y381" s="4" t="s">
        <v>2528</v>
      </c>
      <c r="Z381" s="4"/>
      <c r="AA381" s="3" t="s">
        <v>64</v>
      </c>
      <c r="AB381" s="3"/>
      <c r="AC381" s="3" t="s">
        <v>65</v>
      </c>
      <c r="AD381" s="3"/>
      <c r="AE381" s="3" t="s">
        <v>148</v>
      </c>
      <c r="AF381" s="3" t="s">
        <v>2753</v>
      </c>
      <c r="AG381" s="3" t="s">
        <v>69</v>
      </c>
      <c r="AH381" s="3" t="s">
        <v>2754</v>
      </c>
      <c r="AI381" s="3"/>
      <c r="AJ381" s="3" t="s">
        <v>138</v>
      </c>
      <c r="AK381" s="3" t="s">
        <v>138</v>
      </c>
      <c r="AL381" s="3" t="s">
        <v>166</v>
      </c>
      <c r="AM381" s="3"/>
      <c r="AN381" s="3" t="s">
        <v>410</v>
      </c>
      <c r="AO381" s="3" t="s">
        <v>2755</v>
      </c>
      <c r="AP381" s="3" t="s">
        <v>2756</v>
      </c>
      <c r="AQ381" s="4" t="s">
        <v>138</v>
      </c>
      <c r="AR381" s="4" t="s">
        <v>2523</v>
      </c>
      <c r="AS381" s="4"/>
      <c r="AT381" s="4"/>
      <c r="AU381" s="4"/>
      <c r="AV381" s="4"/>
      <c r="AW381" s="4"/>
      <c r="AX381" s="4"/>
      <c r="AY381" s="4"/>
      <c r="AZ381" s="4"/>
      <c r="BA381" s="4"/>
      <c r="BB381" s="4"/>
      <c r="BC381" s="4"/>
      <c r="BD381" s="4"/>
      <c r="BE381" s="4"/>
      <c r="BF381" s="4"/>
      <c r="BG381" s="4"/>
      <c r="BH381" s="4" t="s">
        <v>138</v>
      </c>
      <c r="BI381" s="4" t="s">
        <v>266</v>
      </c>
    </row>
    <row r="382" spans="1:61" ht="55.15" customHeight="1" x14ac:dyDescent="0.25">
      <c r="A382" s="5" t="s">
        <v>3667</v>
      </c>
      <c r="B382" s="7" t="s">
        <v>2757</v>
      </c>
      <c r="C382" s="7" t="s">
        <v>74</v>
      </c>
      <c r="D382" s="16"/>
      <c r="E382" s="16"/>
      <c r="F382" s="8"/>
      <c r="G382" s="8"/>
      <c r="H382" s="7"/>
      <c r="I382" s="8" t="s">
        <v>138</v>
      </c>
      <c r="J382" s="8" t="s">
        <v>2758</v>
      </c>
      <c r="K382" s="8"/>
      <c r="L382" s="8"/>
      <c r="M382" s="7" t="s">
        <v>2759</v>
      </c>
      <c r="N382" s="8" t="s">
        <v>2760</v>
      </c>
      <c r="O382" s="8" t="s">
        <v>378</v>
      </c>
      <c r="P382" s="96" t="s">
        <v>168</v>
      </c>
      <c r="Q382" s="7" t="s">
        <v>205</v>
      </c>
      <c r="R382" s="7"/>
      <c r="S382" s="7" t="s">
        <v>2661</v>
      </c>
      <c r="T382" s="8" t="s">
        <v>2060</v>
      </c>
      <c r="U382" s="8"/>
      <c r="V382" s="8"/>
      <c r="W382" s="7"/>
      <c r="X382" s="8"/>
      <c r="Y382" s="8" t="s">
        <v>379</v>
      </c>
      <c r="Z382" s="8"/>
      <c r="AA382" s="8" t="s">
        <v>65</v>
      </c>
      <c r="AB382" s="8"/>
      <c r="AC382" s="8" t="s">
        <v>65</v>
      </c>
      <c r="AD382" s="8"/>
      <c r="AE382" s="8" t="s">
        <v>1345</v>
      </c>
      <c r="AF382" s="8"/>
      <c r="AG382" s="8"/>
      <c r="AH382" s="8"/>
      <c r="AI382" s="8"/>
      <c r="AJ382" s="8" t="s">
        <v>652</v>
      </c>
      <c r="AK382" s="8" t="s">
        <v>138</v>
      </c>
      <c r="AL382" s="8"/>
      <c r="AM382" s="8"/>
      <c r="AN382" s="8"/>
      <c r="AO382" s="8"/>
      <c r="AP382" s="8" t="s">
        <v>2699</v>
      </c>
      <c r="AQ382" s="7"/>
      <c r="AR382" s="7"/>
      <c r="AS382" s="7"/>
      <c r="AT382" s="7"/>
      <c r="AU382" s="7"/>
      <c r="AV382" s="7"/>
      <c r="AW382" s="7"/>
      <c r="AX382" s="7"/>
      <c r="AY382" s="7"/>
      <c r="AZ382" s="7"/>
      <c r="BA382" s="7"/>
      <c r="BB382" s="7"/>
      <c r="BC382" s="7"/>
      <c r="BD382" s="7"/>
      <c r="BE382" s="7"/>
      <c r="BF382" s="7"/>
      <c r="BG382" s="7"/>
      <c r="BH382" s="4"/>
      <c r="BI382" s="4"/>
    </row>
    <row r="383" spans="1:61" ht="55.15" customHeight="1" x14ac:dyDescent="0.25">
      <c r="A383" s="5" t="s">
        <v>3667</v>
      </c>
      <c r="B383" s="7" t="s">
        <v>2761</v>
      </c>
      <c r="C383" s="7" t="s">
        <v>74</v>
      </c>
      <c r="D383" s="16"/>
      <c r="E383" s="16" t="s">
        <v>137</v>
      </c>
      <c r="F383" s="50">
        <v>44840</v>
      </c>
      <c r="G383" s="8"/>
      <c r="H383" s="7"/>
      <c r="I383" s="8" t="s">
        <v>138</v>
      </c>
      <c r="J383" s="8" t="s">
        <v>2762</v>
      </c>
      <c r="K383" s="8"/>
      <c r="L383" s="8"/>
      <c r="M383" s="7" t="s">
        <v>2763</v>
      </c>
      <c r="N383" s="8" t="s">
        <v>2764</v>
      </c>
      <c r="O383" s="8" t="s">
        <v>2765</v>
      </c>
      <c r="P383" s="85" t="s">
        <v>616</v>
      </c>
      <c r="Q383" s="7" t="s">
        <v>188</v>
      </c>
      <c r="R383" s="7"/>
      <c r="S383" s="7" t="s">
        <v>2766</v>
      </c>
      <c r="T383" s="8" t="s">
        <v>964</v>
      </c>
      <c r="U383" s="8"/>
      <c r="V383" s="8"/>
      <c r="W383" s="7"/>
      <c r="X383" s="8"/>
      <c r="Y383" s="8" t="s">
        <v>2767</v>
      </c>
      <c r="Z383" s="8"/>
      <c r="AA383" s="8" t="s">
        <v>848</v>
      </c>
      <c r="AB383" s="8"/>
      <c r="AC383" s="8" t="s">
        <v>848</v>
      </c>
      <c r="AD383" s="8"/>
      <c r="AE383" s="8"/>
      <c r="AF383" s="8"/>
      <c r="AG383" s="8"/>
      <c r="AH383" s="8"/>
      <c r="AI383" s="8"/>
      <c r="AJ383" s="8"/>
      <c r="AK383" s="8"/>
      <c r="AL383" s="8"/>
      <c r="AM383" s="8"/>
      <c r="AN383" s="8"/>
      <c r="AO383" s="8"/>
      <c r="AP383" s="8"/>
      <c r="AQ383" s="7"/>
      <c r="AR383" s="7"/>
      <c r="AS383" s="7"/>
      <c r="AT383" s="7"/>
      <c r="AU383" s="7"/>
      <c r="AV383" s="7"/>
      <c r="AW383" s="7"/>
      <c r="AX383" s="7"/>
      <c r="AY383" s="7"/>
      <c r="AZ383" s="7"/>
      <c r="BA383" s="7"/>
      <c r="BB383" s="7"/>
      <c r="BC383" s="7"/>
      <c r="BD383" s="7"/>
      <c r="BE383" s="7"/>
      <c r="BF383" s="7"/>
      <c r="BG383" s="7"/>
      <c r="BH383" s="4"/>
      <c r="BI383" s="4"/>
    </row>
    <row r="384" spans="1:61" ht="55.15" customHeight="1" x14ac:dyDescent="0.25">
      <c r="A384" s="5" t="s">
        <v>3668</v>
      </c>
      <c r="B384" s="4" t="s">
        <v>2768</v>
      </c>
      <c r="C384" s="4" t="s">
        <v>74</v>
      </c>
      <c r="D384" s="2"/>
      <c r="E384" s="2"/>
      <c r="F384" s="3"/>
      <c r="G384" s="3"/>
      <c r="H384" s="4"/>
      <c r="I384" s="4"/>
      <c r="J384" s="4"/>
      <c r="K384" s="4" t="s">
        <v>2769</v>
      </c>
      <c r="L384" s="4"/>
      <c r="M384" s="4" t="s">
        <v>2770</v>
      </c>
      <c r="N384" s="4" t="s">
        <v>2771</v>
      </c>
      <c r="O384" s="4" t="s">
        <v>2772</v>
      </c>
      <c r="P384" s="84" t="s">
        <v>143</v>
      </c>
      <c r="Q384" s="4" t="s">
        <v>188</v>
      </c>
      <c r="R384" s="4"/>
      <c r="S384" s="4" t="s">
        <v>2773</v>
      </c>
      <c r="T384" s="4" t="s">
        <v>2060</v>
      </c>
      <c r="U384" s="4"/>
      <c r="V384" s="4"/>
      <c r="W384" s="4"/>
      <c r="X384" s="4"/>
      <c r="Y384" s="4" t="s">
        <v>189</v>
      </c>
      <c r="Z384" s="4"/>
      <c r="AA384" s="4" t="s">
        <v>663</v>
      </c>
      <c r="AB384" s="4"/>
      <c r="AC384" s="4" t="s">
        <v>241</v>
      </c>
      <c r="AD384" s="4"/>
      <c r="AE384" s="4" t="s">
        <v>197</v>
      </c>
      <c r="AF384" s="4" t="s">
        <v>2769</v>
      </c>
      <c r="AG384" s="4" t="s">
        <v>69</v>
      </c>
      <c r="AH384" s="4" t="s">
        <v>2774</v>
      </c>
      <c r="AI384" s="4" t="s">
        <v>2775</v>
      </c>
      <c r="AJ384" s="3" t="s">
        <v>138</v>
      </c>
      <c r="AK384" s="3" t="s">
        <v>138</v>
      </c>
      <c r="AL384" s="3" t="s">
        <v>152</v>
      </c>
      <c r="AM384" s="3"/>
      <c r="AN384" s="3" t="s">
        <v>2776</v>
      </c>
      <c r="AO384" s="3" t="s">
        <v>2777</v>
      </c>
      <c r="AP384" s="3" t="s">
        <v>2778</v>
      </c>
      <c r="AQ384" s="4"/>
      <c r="AR384" s="4"/>
      <c r="AS384" s="4"/>
      <c r="AT384" s="4"/>
      <c r="AU384" s="4"/>
      <c r="AV384" s="4"/>
      <c r="AW384" s="4"/>
      <c r="AX384" s="4"/>
      <c r="AY384" s="4"/>
      <c r="AZ384" s="4"/>
      <c r="BA384" s="4"/>
      <c r="BB384" s="4"/>
      <c r="BC384" s="4"/>
      <c r="BD384" s="4"/>
      <c r="BE384" s="4"/>
      <c r="BF384" s="4"/>
      <c r="BG384" s="4"/>
      <c r="BH384" s="4"/>
      <c r="BI384" s="4"/>
    </row>
    <row r="385" spans="1:61" ht="55.15" customHeight="1" x14ac:dyDescent="0.25">
      <c r="A385" s="5" t="s">
        <v>3668</v>
      </c>
      <c r="B385" s="4" t="s">
        <v>2779</v>
      </c>
      <c r="C385" s="4" t="s">
        <v>74</v>
      </c>
      <c r="D385" s="2"/>
      <c r="E385" s="2"/>
      <c r="F385" s="3"/>
      <c r="G385" s="3"/>
      <c r="H385" s="4"/>
      <c r="I385" s="4"/>
      <c r="J385" s="4"/>
      <c r="K385" s="4" t="s">
        <v>2780</v>
      </c>
      <c r="L385" s="4"/>
      <c r="M385" s="4" t="s">
        <v>2781</v>
      </c>
      <c r="N385" s="4" t="s">
        <v>2782</v>
      </c>
      <c r="O385" s="4" t="s">
        <v>2765</v>
      </c>
      <c r="P385" s="84" t="s">
        <v>2536</v>
      </c>
      <c r="Q385" s="4" t="s">
        <v>188</v>
      </c>
      <c r="R385" s="4"/>
      <c r="S385" s="4" t="s">
        <v>2783</v>
      </c>
      <c r="T385" s="4" t="s">
        <v>2060</v>
      </c>
      <c r="U385" s="4"/>
      <c r="V385" s="4"/>
      <c r="W385" s="4"/>
      <c r="X385" s="4"/>
      <c r="Y385" s="4" t="s">
        <v>2536</v>
      </c>
      <c r="Z385" s="4"/>
      <c r="AA385" s="4" t="s">
        <v>848</v>
      </c>
      <c r="AB385" s="4"/>
      <c r="AC385" s="4" t="s">
        <v>848</v>
      </c>
      <c r="AD385" s="4"/>
      <c r="AE385" s="4" t="s">
        <v>190</v>
      </c>
      <c r="AF385" s="4" t="s">
        <v>2784</v>
      </c>
      <c r="AG385" s="4" t="s">
        <v>332</v>
      </c>
      <c r="AH385" s="4"/>
      <c r="AI385" s="4"/>
      <c r="AJ385" s="3" t="s">
        <v>138</v>
      </c>
      <c r="AK385" s="3" t="s">
        <v>138</v>
      </c>
      <c r="AL385" s="3"/>
      <c r="AM385" s="3"/>
      <c r="AN385" s="3"/>
      <c r="AO385" s="3"/>
      <c r="AP385" s="3" t="s">
        <v>2785</v>
      </c>
      <c r="AQ385" s="4"/>
      <c r="AR385" s="4"/>
      <c r="AS385" s="4"/>
      <c r="AT385" s="4"/>
      <c r="AU385" s="4"/>
      <c r="AV385" s="4"/>
      <c r="AW385" s="4"/>
      <c r="AX385" s="4"/>
      <c r="AY385" s="4"/>
      <c r="AZ385" s="4" t="s">
        <v>1688</v>
      </c>
      <c r="BA385" s="4"/>
      <c r="BB385" s="4"/>
      <c r="BC385" s="4"/>
      <c r="BD385" s="4"/>
      <c r="BE385" s="4"/>
      <c r="BF385" s="4"/>
      <c r="BG385" s="4"/>
      <c r="BH385" s="4"/>
      <c r="BI385" s="4"/>
    </row>
    <row r="386" spans="1:61" s="39" customFormat="1" ht="55.15" customHeight="1" x14ac:dyDescent="0.25">
      <c r="A386" s="39" t="s">
        <v>3667</v>
      </c>
      <c r="B386" s="7" t="s">
        <v>2786</v>
      </c>
      <c r="C386" s="7" t="s">
        <v>74</v>
      </c>
      <c r="D386" s="16"/>
      <c r="E386" s="16"/>
      <c r="F386" s="8"/>
      <c r="G386" s="8"/>
      <c r="H386" s="7"/>
      <c r="I386" s="7" t="s">
        <v>138</v>
      </c>
      <c r="J386" s="7" t="s">
        <v>2787</v>
      </c>
      <c r="K386" s="8" t="s">
        <v>2564</v>
      </c>
      <c r="L386" s="7"/>
      <c r="M386" s="7" t="s">
        <v>2788</v>
      </c>
      <c r="N386" s="7" t="s">
        <v>2789</v>
      </c>
      <c r="O386" s="7" t="s">
        <v>388</v>
      </c>
      <c r="P386" s="103" t="s">
        <v>382</v>
      </c>
      <c r="Q386" s="7" t="s">
        <v>188</v>
      </c>
      <c r="R386" s="7"/>
      <c r="S386" s="7" t="s">
        <v>2783</v>
      </c>
      <c r="T386" s="7" t="s">
        <v>2060</v>
      </c>
      <c r="U386" s="7"/>
      <c r="V386" s="7"/>
      <c r="W386" s="7"/>
      <c r="X386" s="7"/>
      <c r="Y386" s="7" t="s">
        <v>2225</v>
      </c>
      <c r="Z386" s="7"/>
      <c r="AA386" s="7" t="s">
        <v>63</v>
      </c>
      <c r="AB386" s="7"/>
      <c r="AC386" s="7" t="s">
        <v>64</v>
      </c>
      <c r="AD386" s="7"/>
      <c r="AE386" s="7" t="s">
        <v>368</v>
      </c>
      <c r="AF386" s="7"/>
      <c r="AG386" s="8" t="s">
        <v>67</v>
      </c>
      <c r="AH386" s="7"/>
      <c r="AI386" s="7"/>
      <c r="AJ386" s="8" t="s">
        <v>138</v>
      </c>
      <c r="AK386" s="8" t="s">
        <v>138</v>
      </c>
      <c r="AL386" s="8"/>
      <c r="AM386" s="8" t="s">
        <v>2790</v>
      </c>
      <c r="AN386" s="8"/>
      <c r="AO386" s="8"/>
      <c r="AP386" s="8" t="s">
        <v>2791</v>
      </c>
      <c r="AQ386" s="7"/>
      <c r="AR386" s="7"/>
      <c r="AS386" s="7"/>
      <c r="AT386" s="7"/>
      <c r="AU386" s="7"/>
      <c r="AV386" s="7"/>
      <c r="AW386" s="7"/>
      <c r="AX386" s="7"/>
      <c r="AY386" s="7"/>
      <c r="AZ386" s="7"/>
      <c r="BA386" s="7"/>
      <c r="BB386" s="7"/>
      <c r="BC386" s="7"/>
      <c r="BD386" s="7"/>
      <c r="BE386" s="7"/>
      <c r="BF386" s="7"/>
      <c r="BG386" s="7"/>
      <c r="BH386" s="7" t="s">
        <v>652</v>
      </c>
      <c r="BI386" s="7" t="s">
        <v>2792</v>
      </c>
    </row>
    <row r="387" spans="1:61" ht="55.15" customHeight="1" x14ac:dyDescent="0.25">
      <c r="A387" s="5" t="s">
        <v>3668</v>
      </c>
      <c r="B387" s="4" t="s">
        <v>2793</v>
      </c>
      <c r="C387" s="4" t="s">
        <v>74</v>
      </c>
      <c r="D387" s="2"/>
      <c r="E387" s="2"/>
      <c r="F387" s="137">
        <v>45610</v>
      </c>
      <c r="G387" s="3"/>
      <c r="H387" s="4"/>
      <c r="I387" s="79" t="s">
        <v>138</v>
      </c>
      <c r="J387" s="4" t="s">
        <v>3649</v>
      </c>
      <c r="K387" s="4" t="s">
        <v>2780</v>
      </c>
      <c r="L387" s="4"/>
      <c r="M387" s="4" t="s">
        <v>2794</v>
      </c>
      <c r="N387" s="4" t="s">
        <v>2795</v>
      </c>
      <c r="O387" s="4" t="s">
        <v>2765</v>
      </c>
      <c r="P387" s="99" t="s">
        <v>291</v>
      </c>
      <c r="Q387" s="4" t="s">
        <v>188</v>
      </c>
      <c r="R387" s="4"/>
      <c r="S387" s="4" t="s">
        <v>2796</v>
      </c>
      <c r="T387" s="4" t="s">
        <v>2797</v>
      </c>
      <c r="U387" s="4"/>
      <c r="V387" s="4"/>
      <c r="W387" s="4"/>
      <c r="X387" s="4"/>
      <c r="Y387" s="4" t="s">
        <v>253</v>
      </c>
      <c r="Z387" s="4"/>
      <c r="AA387" s="4" t="s">
        <v>52</v>
      </c>
      <c r="AB387" s="4"/>
      <c r="AC387" s="4" t="s">
        <v>54</v>
      </c>
      <c r="AD387" s="4"/>
      <c r="AE387" s="4" t="s">
        <v>190</v>
      </c>
      <c r="AF387" s="4" t="s">
        <v>2798</v>
      </c>
      <c r="AG387" s="4" t="s">
        <v>69</v>
      </c>
      <c r="AH387" s="4" t="s">
        <v>2799</v>
      </c>
      <c r="AI387" s="4"/>
      <c r="AJ387" s="3" t="s">
        <v>138</v>
      </c>
      <c r="AK387" s="3" t="s">
        <v>138</v>
      </c>
      <c r="AL387" s="3" t="s">
        <v>152</v>
      </c>
      <c r="AM387" s="3" t="s">
        <v>2800</v>
      </c>
      <c r="AN387" s="3" t="s">
        <v>410</v>
      </c>
      <c r="AO387" s="3" t="s">
        <v>2801</v>
      </c>
      <c r="AP387" s="3" t="s">
        <v>2802</v>
      </c>
      <c r="AQ387" s="4"/>
      <c r="AR387" s="4"/>
      <c r="AS387" s="4"/>
      <c r="AT387" s="4"/>
      <c r="AU387" s="4"/>
      <c r="AV387" s="4"/>
      <c r="AW387" s="4"/>
      <c r="AX387" s="4"/>
      <c r="AY387" s="4"/>
      <c r="AZ387" s="4"/>
      <c r="BA387" s="4"/>
      <c r="BB387" s="4"/>
      <c r="BC387" s="4"/>
      <c r="BD387" s="4"/>
      <c r="BE387" s="4"/>
      <c r="BF387" s="4"/>
      <c r="BG387" s="4"/>
      <c r="BH387" s="4" t="s">
        <v>138</v>
      </c>
      <c r="BI387" s="4" t="s">
        <v>705</v>
      </c>
    </row>
    <row r="388" spans="1:61" ht="55.15" customHeight="1" x14ac:dyDescent="0.25">
      <c r="A388" s="5" t="s">
        <v>3668</v>
      </c>
      <c r="B388" s="4" t="s">
        <v>2803</v>
      </c>
      <c r="C388" s="4" t="s">
        <v>74</v>
      </c>
      <c r="D388" s="2"/>
      <c r="E388" s="2"/>
      <c r="F388" s="3"/>
      <c r="G388" s="3"/>
      <c r="H388" s="4"/>
      <c r="I388" s="4"/>
      <c r="J388" s="4"/>
      <c r="K388" s="4" t="s">
        <v>2780</v>
      </c>
      <c r="L388" s="4"/>
      <c r="M388" s="4" t="s">
        <v>2804</v>
      </c>
      <c r="N388" s="4" t="s">
        <v>2805</v>
      </c>
      <c r="O388" s="4" t="s">
        <v>2765</v>
      </c>
      <c r="P388" s="84" t="s">
        <v>1943</v>
      </c>
      <c r="Q388" s="4" t="s">
        <v>188</v>
      </c>
      <c r="R388" s="4"/>
      <c r="S388" s="4" t="s">
        <v>2806</v>
      </c>
      <c r="T388" s="4" t="s">
        <v>2060</v>
      </c>
      <c r="U388" s="4"/>
      <c r="V388" s="4"/>
      <c r="W388" s="4"/>
      <c r="X388" s="4"/>
      <c r="Y388" s="4" t="s">
        <v>1943</v>
      </c>
      <c r="Z388" s="4"/>
      <c r="AA388" s="4" t="s">
        <v>848</v>
      </c>
      <c r="AB388" s="4"/>
      <c r="AC388" s="4" t="s">
        <v>848</v>
      </c>
      <c r="AD388" s="4"/>
      <c r="AE388" s="4" t="s">
        <v>190</v>
      </c>
      <c r="AF388" s="4" t="s">
        <v>2807</v>
      </c>
      <c r="AG388" s="4" t="s">
        <v>67</v>
      </c>
      <c r="AH388" s="4"/>
      <c r="AI388" s="4"/>
      <c r="AJ388" s="3" t="s">
        <v>138</v>
      </c>
      <c r="AK388" s="3" t="s">
        <v>138</v>
      </c>
      <c r="AL388" s="3"/>
      <c r="AM388" s="3"/>
      <c r="AN388" s="3"/>
      <c r="AO388" s="3"/>
      <c r="AP388" s="3" t="s">
        <v>2808</v>
      </c>
      <c r="AQ388" s="4"/>
      <c r="AR388" s="4"/>
      <c r="AS388" s="4"/>
      <c r="AT388" s="4"/>
      <c r="AU388" s="4"/>
      <c r="AV388" s="4"/>
      <c r="AW388" s="4"/>
      <c r="AX388" s="4"/>
      <c r="AY388" s="4"/>
      <c r="AZ388" s="4" t="s">
        <v>1688</v>
      </c>
      <c r="BA388" s="4"/>
      <c r="BB388" s="4"/>
      <c r="BC388" s="4"/>
      <c r="BD388" s="4"/>
      <c r="BE388" s="4"/>
      <c r="BF388" s="4"/>
      <c r="BG388" s="4"/>
      <c r="BH388" s="4"/>
      <c r="BI388" s="4"/>
    </row>
    <row r="389" spans="1:61" ht="55.15" customHeight="1" x14ac:dyDescent="0.25">
      <c r="A389" s="5" t="s">
        <v>3668</v>
      </c>
      <c r="B389" s="4" t="s">
        <v>2809</v>
      </c>
      <c r="C389" s="4" t="s">
        <v>74</v>
      </c>
      <c r="D389" s="2"/>
      <c r="E389" s="2"/>
      <c r="F389" s="3"/>
      <c r="G389" s="3"/>
      <c r="H389" s="4"/>
      <c r="I389" s="4"/>
      <c r="J389" s="4"/>
      <c r="K389" s="4" t="s">
        <v>2810</v>
      </c>
      <c r="L389" s="4"/>
      <c r="M389" s="4" t="s">
        <v>2811</v>
      </c>
      <c r="N389" s="4" t="s">
        <v>2812</v>
      </c>
      <c r="O389" s="4" t="s">
        <v>142</v>
      </c>
      <c r="P389" s="84" t="s">
        <v>352</v>
      </c>
      <c r="Q389" s="4" t="s">
        <v>144</v>
      </c>
      <c r="R389" s="4"/>
      <c r="S389" s="4" t="s">
        <v>2813</v>
      </c>
      <c r="T389" s="4" t="s">
        <v>2060</v>
      </c>
      <c r="U389" s="4"/>
      <c r="V389" s="4"/>
      <c r="W389" s="4"/>
      <c r="X389" s="4"/>
      <c r="Y389" s="4" t="s">
        <v>146</v>
      </c>
      <c r="Z389" s="4"/>
      <c r="AA389" s="3" t="s">
        <v>549</v>
      </c>
      <c r="AB389" s="3"/>
      <c r="AC389" s="3" t="s">
        <v>241</v>
      </c>
      <c r="AD389" s="3"/>
      <c r="AE389" s="3" t="s">
        <v>148</v>
      </c>
      <c r="AF389" s="4" t="s">
        <v>2810</v>
      </c>
      <c r="AG389" s="4" t="s">
        <v>69</v>
      </c>
      <c r="AH389" s="4" t="s">
        <v>2814</v>
      </c>
      <c r="AI389" s="4"/>
      <c r="AJ389" s="3" t="s">
        <v>652</v>
      </c>
      <c r="AK389" s="3" t="s">
        <v>652</v>
      </c>
      <c r="AL389" s="3" t="s">
        <v>152</v>
      </c>
      <c r="AM389" s="3"/>
      <c r="AN389" s="3" t="s">
        <v>352</v>
      </c>
      <c r="AO389" s="3" t="s">
        <v>2815</v>
      </c>
      <c r="AP389" s="3" t="s">
        <v>2816</v>
      </c>
      <c r="AQ389" s="4"/>
      <c r="AR389" s="4"/>
      <c r="AS389" s="4"/>
      <c r="AT389" s="4"/>
      <c r="AU389" s="4"/>
      <c r="AV389" s="4"/>
      <c r="AW389" s="4"/>
      <c r="AX389" s="4"/>
      <c r="AY389" s="4"/>
      <c r="AZ389" s="4"/>
      <c r="BA389" s="4"/>
      <c r="BB389" s="4"/>
      <c r="BC389" s="4"/>
      <c r="BD389" s="4"/>
      <c r="BE389" s="4"/>
      <c r="BF389" s="4"/>
      <c r="BG389" s="4"/>
      <c r="BH389" s="4"/>
      <c r="BI389" s="4"/>
    </row>
    <row r="390" spans="1:61" ht="55.15" customHeight="1" x14ac:dyDescent="0.25">
      <c r="A390" s="5" t="s">
        <v>3668</v>
      </c>
      <c r="B390" s="4" t="s">
        <v>2817</v>
      </c>
      <c r="C390" s="4" t="s">
        <v>74</v>
      </c>
      <c r="D390" s="2"/>
      <c r="E390" s="2" t="s">
        <v>137</v>
      </c>
      <c r="F390" s="3"/>
      <c r="G390" s="3" t="s">
        <v>138</v>
      </c>
      <c r="H390" s="4"/>
      <c r="I390" s="4"/>
      <c r="J390" s="4"/>
      <c r="K390" s="4" t="s">
        <v>2818</v>
      </c>
      <c r="L390" s="4"/>
      <c r="M390" s="4" t="s">
        <v>2819</v>
      </c>
      <c r="N390" s="4" t="s">
        <v>2820</v>
      </c>
      <c r="O390" s="4" t="s">
        <v>2772</v>
      </c>
      <c r="P390" s="84" t="s">
        <v>352</v>
      </c>
      <c r="Q390" s="4" t="s">
        <v>144</v>
      </c>
      <c r="R390" s="4"/>
      <c r="S390" s="4" t="s">
        <v>2783</v>
      </c>
      <c r="T390" s="4" t="s">
        <v>2060</v>
      </c>
      <c r="U390" s="4"/>
      <c r="V390" s="4"/>
      <c r="W390" s="4"/>
      <c r="X390" s="4"/>
      <c r="Y390" s="4" t="s">
        <v>253</v>
      </c>
      <c r="Z390" s="4"/>
      <c r="AA390" s="4" t="s">
        <v>663</v>
      </c>
      <c r="AB390" s="4"/>
      <c r="AC390" s="4" t="s">
        <v>241</v>
      </c>
      <c r="AD390" s="4"/>
      <c r="AE390" s="4" t="s">
        <v>190</v>
      </c>
      <c r="AF390" s="4" t="s">
        <v>2818</v>
      </c>
      <c r="AG390" s="4" t="s">
        <v>69</v>
      </c>
      <c r="AH390" s="4" t="s">
        <v>2821</v>
      </c>
      <c r="AI390" s="4" t="s">
        <v>2822</v>
      </c>
      <c r="AJ390" s="3" t="s">
        <v>652</v>
      </c>
      <c r="AK390" s="3" t="s">
        <v>652</v>
      </c>
      <c r="AL390" s="3" t="s">
        <v>152</v>
      </c>
      <c r="AM390" s="3"/>
      <c r="AN390" s="3" t="s">
        <v>352</v>
      </c>
      <c r="AO390" s="3" t="s">
        <v>2823</v>
      </c>
      <c r="AP390" s="3" t="s">
        <v>2824</v>
      </c>
      <c r="AQ390" s="4"/>
      <c r="AR390" s="4"/>
      <c r="AS390" s="4"/>
      <c r="AT390" s="4"/>
      <c r="AU390" s="4"/>
      <c r="AV390" s="4"/>
      <c r="AW390" s="4"/>
      <c r="AX390" s="4"/>
      <c r="AY390" s="4"/>
      <c r="AZ390" s="4"/>
      <c r="BA390" s="4"/>
      <c r="BB390" s="4"/>
      <c r="BC390" s="4"/>
      <c r="BD390" s="4"/>
      <c r="BE390" s="4"/>
      <c r="BF390" s="4"/>
      <c r="BG390" s="4"/>
      <c r="BH390" s="4"/>
      <c r="BI390" s="4"/>
    </row>
    <row r="391" spans="1:61" ht="94.9" customHeight="1" x14ac:dyDescent="0.25">
      <c r="A391" s="5" t="s">
        <v>3668</v>
      </c>
      <c r="B391" s="4" t="s">
        <v>2825</v>
      </c>
      <c r="C391" s="4" t="s">
        <v>74</v>
      </c>
      <c r="D391" s="2"/>
      <c r="E391" s="2" t="s">
        <v>137</v>
      </c>
      <c r="F391" s="3"/>
      <c r="G391" s="3" t="s">
        <v>138</v>
      </c>
      <c r="H391" s="4"/>
      <c r="I391" s="4"/>
      <c r="J391" s="4"/>
      <c r="K391" s="4" t="s">
        <v>5</v>
      </c>
      <c r="L391" s="4"/>
      <c r="M391" s="4" t="s">
        <v>2826</v>
      </c>
      <c r="N391" s="4" t="s">
        <v>2827</v>
      </c>
      <c r="O391" s="4" t="s">
        <v>2828</v>
      </c>
      <c r="P391" s="84" t="s">
        <v>1943</v>
      </c>
      <c r="Q391" s="4" t="s">
        <v>188</v>
      </c>
      <c r="R391" s="4"/>
      <c r="S391" s="4" t="s">
        <v>2829</v>
      </c>
      <c r="T391" s="4" t="s">
        <v>2060</v>
      </c>
      <c r="U391" s="4"/>
      <c r="V391" s="4"/>
      <c r="W391" s="4"/>
      <c r="X391" s="4"/>
      <c r="Y391" s="4" t="s">
        <v>1943</v>
      </c>
      <c r="Z391" s="4"/>
      <c r="AA391" s="4" t="s">
        <v>848</v>
      </c>
      <c r="AB391" s="4"/>
      <c r="AC391" s="4" t="s">
        <v>848</v>
      </c>
      <c r="AD391" s="4"/>
      <c r="AE391" s="4" t="s">
        <v>848</v>
      </c>
      <c r="AF391" s="4"/>
      <c r="AG391" s="4"/>
      <c r="AH391" s="4"/>
      <c r="AI391" s="4"/>
      <c r="AJ391" s="3" t="s">
        <v>138</v>
      </c>
      <c r="AK391" s="3" t="s">
        <v>138</v>
      </c>
      <c r="AL391" s="3"/>
      <c r="AM391" s="3" t="s">
        <v>2830</v>
      </c>
      <c r="AN391" s="3"/>
      <c r="AO391" s="3"/>
      <c r="AP391" s="3" t="s">
        <v>2831</v>
      </c>
      <c r="AQ391" s="4"/>
      <c r="AR391" s="4"/>
      <c r="AS391" s="4"/>
      <c r="AT391" s="4"/>
      <c r="AU391" s="4"/>
      <c r="AV391" s="4"/>
      <c r="AW391" s="4"/>
      <c r="AX391" s="4"/>
      <c r="AY391" s="4"/>
      <c r="AZ391" s="4"/>
      <c r="BA391" s="4"/>
      <c r="BB391" s="4"/>
      <c r="BC391" s="4"/>
      <c r="BD391" s="4"/>
      <c r="BE391" s="4"/>
      <c r="BF391" s="4"/>
      <c r="BG391" s="4"/>
      <c r="BH391" s="4"/>
      <c r="BI391" s="4"/>
    </row>
    <row r="392" spans="1:61" ht="130.5" customHeight="1" x14ac:dyDescent="0.25">
      <c r="A392" s="5" t="s">
        <v>3668</v>
      </c>
      <c r="B392" s="4" t="s">
        <v>2832</v>
      </c>
      <c r="C392" s="4" t="s">
        <v>74</v>
      </c>
      <c r="D392" s="2"/>
      <c r="E392" s="2" t="s">
        <v>137</v>
      </c>
      <c r="F392" s="3"/>
      <c r="G392" s="3" t="s">
        <v>138</v>
      </c>
      <c r="H392" s="4"/>
      <c r="I392" s="4"/>
      <c r="J392" s="4"/>
      <c r="K392" s="4" t="s">
        <v>5</v>
      </c>
      <c r="L392" s="4"/>
      <c r="M392" s="4" t="s">
        <v>2833</v>
      </c>
      <c r="N392" s="4" t="s">
        <v>2827</v>
      </c>
      <c r="O392" s="4" t="s">
        <v>2828</v>
      </c>
      <c r="P392" s="84" t="s">
        <v>1943</v>
      </c>
      <c r="Q392" s="4" t="s">
        <v>188</v>
      </c>
      <c r="R392" s="4"/>
      <c r="S392" s="4" t="s">
        <v>2829</v>
      </c>
      <c r="T392" s="4" t="s">
        <v>2060</v>
      </c>
      <c r="U392" s="4"/>
      <c r="V392" s="4"/>
      <c r="W392" s="4"/>
      <c r="X392" s="4"/>
      <c r="Y392" s="4" t="s">
        <v>1943</v>
      </c>
      <c r="Z392" s="4"/>
      <c r="AA392" s="4" t="s">
        <v>848</v>
      </c>
      <c r="AB392" s="4"/>
      <c r="AC392" s="4" t="s">
        <v>848</v>
      </c>
      <c r="AD392" s="4"/>
      <c r="AE392" s="4" t="s">
        <v>848</v>
      </c>
      <c r="AF392" s="4"/>
      <c r="AG392" s="4"/>
      <c r="AH392" s="4"/>
      <c r="AI392" s="4"/>
      <c r="AJ392" s="3" t="s">
        <v>138</v>
      </c>
      <c r="AK392" s="3" t="s">
        <v>138</v>
      </c>
      <c r="AL392" s="3"/>
      <c r="AM392" s="3"/>
      <c r="AN392" s="3"/>
      <c r="AO392" s="3"/>
      <c r="AP392" s="3" t="s">
        <v>2834</v>
      </c>
      <c r="AQ392" s="4"/>
      <c r="AR392" s="4"/>
      <c r="AS392" s="4"/>
      <c r="AT392" s="4"/>
      <c r="AU392" s="4"/>
      <c r="AV392" s="4"/>
      <c r="AW392" s="4"/>
      <c r="AX392" s="4"/>
      <c r="AY392" s="4"/>
      <c r="AZ392" s="4"/>
      <c r="BA392" s="4"/>
      <c r="BB392" s="4"/>
      <c r="BC392" s="4"/>
      <c r="BD392" s="4"/>
      <c r="BE392" s="4"/>
      <c r="BF392" s="4"/>
      <c r="BG392" s="4"/>
      <c r="BH392" s="4"/>
      <c r="BI392" s="4"/>
    </row>
    <row r="393" spans="1:61" ht="55.35" customHeight="1" x14ac:dyDescent="0.25">
      <c r="A393" s="5" t="s">
        <v>3668</v>
      </c>
      <c r="B393" s="4" t="s">
        <v>2835</v>
      </c>
      <c r="C393" s="4" t="s">
        <v>74</v>
      </c>
      <c r="D393" s="2"/>
      <c r="E393" s="2" t="s">
        <v>137</v>
      </c>
      <c r="F393" s="3"/>
      <c r="G393" s="3" t="s">
        <v>138</v>
      </c>
      <c r="H393" s="4"/>
      <c r="I393" s="4"/>
      <c r="J393" s="4"/>
      <c r="K393" s="4"/>
      <c r="L393" s="4"/>
      <c r="M393" s="4" t="s">
        <v>2836</v>
      </c>
      <c r="N393" s="4" t="s">
        <v>2837</v>
      </c>
      <c r="O393" s="4" t="s">
        <v>238</v>
      </c>
      <c r="P393" s="129">
        <v>45536</v>
      </c>
      <c r="Q393" s="4" t="s">
        <v>188</v>
      </c>
      <c r="R393" s="4"/>
      <c r="S393" s="4" t="s">
        <v>964</v>
      </c>
      <c r="T393" s="4" t="s">
        <v>964</v>
      </c>
      <c r="U393" s="4"/>
      <c r="V393" s="4"/>
      <c r="W393" s="4"/>
      <c r="X393" s="4"/>
      <c r="Y393" s="4" t="s">
        <v>240</v>
      </c>
      <c r="Z393" s="4"/>
      <c r="AA393" s="4" t="s">
        <v>52</v>
      </c>
      <c r="AB393" s="4"/>
      <c r="AC393" s="4" t="s">
        <v>55</v>
      </c>
      <c r="AD393" s="4"/>
      <c r="AE393" s="4" t="s">
        <v>242</v>
      </c>
      <c r="AF393" s="4" t="s">
        <v>2838</v>
      </c>
      <c r="AG393" s="4" t="s">
        <v>69</v>
      </c>
      <c r="AH393" s="4" t="s">
        <v>2839</v>
      </c>
      <c r="AI393" s="4"/>
      <c r="AJ393" s="3" t="s">
        <v>964</v>
      </c>
      <c r="AK393" s="3" t="s">
        <v>964</v>
      </c>
      <c r="AL393" s="3" t="s">
        <v>166</v>
      </c>
      <c r="AM393" s="3" t="s">
        <v>2840</v>
      </c>
      <c r="AN393" s="131" t="s">
        <v>2841</v>
      </c>
      <c r="AO393" s="3" t="s">
        <v>2842</v>
      </c>
      <c r="AP393" s="3" t="s">
        <v>2843</v>
      </c>
      <c r="AQ393" s="4"/>
      <c r="AR393" s="4"/>
      <c r="AS393" s="4"/>
      <c r="AT393" s="4"/>
      <c r="AU393" s="4"/>
      <c r="AV393" s="4"/>
      <c r="AW393" s="4"/>
      <c r="AX393" s="4"/>
      <c r="AY393" s="4"/>
      <c r="AZ393" s="4"/>
      <c r="BA393" s="4"/>
      <c r="BB393" s="4"/>
      <c r="BC393" s="4"/>
      <c r="BD393" s="4"/>
      <c r="BE393" s="4"/>
      <c r="BF393" s="4"/>
      <c r="BG393" s="4"/>
      <c r="BH393" s="4" t="s">
        <v>138</v>
      </c>
      <c r="BI393" s="4" t="s">
        <v>266</v>
      </c>
    </row>
    <row r="394" spans="1:61" ht="55.35" customHeight="1" x14ac:dyDescent="0.25">
      <c r="A394" s="5" t="s">
        <v>3667</v>
      </c>
      <c r="B394" s="7" t="s">
        <v>2844</v>
      </c>
      <c r="C394" s="7" t="s">
        <v>74</v>
      </c>
      <c r="D394" s="16"/>
      <c r="E394" s="16" t="s">
        <v>137</v>
      </c>
      <c r="F394" s="8"/>
      <c r="G394" s="8" t="s">
        <v>138</v>
      </c>
      <c r="H394" s="7" t="s">
        <v>2845</v>
      </c>
      <c r="I394" s="7" t="s">
        <v>138</v>
      </c>
      <c r="J394" s="7" t="s">
        <v>2846</v>
      </c>
      <c r="K394" s="7"/>
      <c r="L394" s="7"/>
      <c r="M394" s="7" t="s">
        <v>2847</v>
      </c>
      <c r="N394" s="7"/>
      <c r="O394" s="7" t="s">
        <v>479</v>
      </c>
      <c r="P394" s="85" t="s">
        <v>616</v>
      </c>
      <c r="Q394" s="7"/>
      <c r="R394" s="7"/>
      <c r="S394" s="7"/>
      <c r="T394" s="7"/>
      <c r="U394" s="7"/>
      <c r="V394" s="7"/>
      <c r="W394" s="7"/>
      <c r="X394" s="7"/>
      <c r="Y394" s="7" t="s">
        <v>480</v>
      </c>
      <c r="Z394" s="7"/>
      <c r="AA394" s="7" t="s">
        <v>241</v>
      </c>
      <c r="AB394" s="7"/>
      <c r="AC394" s="7" t="s">
        <v>51</v>
      </c>
      <c r="AD394" s="7"/>
      <c r="AE394" s="7" t="s">
        <v>148</v>
      </c>
      <c r="AF394" s="7"/>
      <c r="AG394" s="7"/>
      <c r="AH394" s="7"/>
      <c r="AI394" s="7"/>
      <c r="AJ394" s="8"/>
      <c r="AK394" s="8"/>
      <c r="AL394" s="8"/>
      <c r="AM394" s="8"/>
      <c r="AN394" s="8"/>
      <c r="AO394" s="8"/>
      <c r="AP394" s="8"/>
      <c r="AQ394" s="7"/>
      <c r="AR394" s="7"/>
      <c r="AS394" s="7"/>
      <c r="AT394" s="7"/>
      <c r="AU394" s="7"/>
      <c r="AV394" s="7"/>
      <c r="AW394" s="7"/>
      <c r="AX394" s="7"/>
      <c r="AY394" s="7"/>
      <c r="AZ394" s="7"/>
      <c r="BA394" s="7"/>
      <c r="BB394" s="7"/>
      <c r="BC394" s="7"/>
      <c r="BD394" s="7"/>
      <c r="BE394" s="7"/>
      <c r="BF394" s="7"/>
      <c r="BG394" s="7"/>
      <c r="BH394" s="4"/>
      <c r="BI394" s="4"/>
    </row>
    <row r="395" spans="1:61" ht="55.35" customHeight="1" x14ac:dyDescent="0.25">
      <c r="A395" s="5" t="s">
        <v>3668</v>
      </c>
      <c r="B395" s="4" t="s">
        <v>2848</v>
      </c>
      <c r="C395" s="4" t="s">
        <v>74</v>
      </c>
      <c r="D395" s="2"/>
      <c r="E395" s="2" t="s">
        <v>137</v>
      </c>
      <c r="F395" s="44">
        <v>44755</v>
      </c>
      <c r="G395" s="3" t="s">
        <v>138</v>
      </c>
      <c r="H395" s="4" t="s">
        <v>2849</v>
      </c>
      <c r="I395" s="4"/>
      <c r="J395" s="4"/>
      <c r="K395" s="4" t="s">
        <v>5</v>
      </c>
      <c r="L395" s="4"/>
      <c r="M395" s="4" t="s">
        <v>2850</v>
      </c>
      <c r="N395" s="4" t="s">
        <v>2851</v>
      </c>
      <c r="O395" s="4" t="s">
        <v>2852</v>
      </c>
      <c r="P395" s="84" t="str">
        <f>AN395</f>
        <v>Ver15</v>
      </c>
      <c r="Q395" s="4" t="s">
        <v>144</v>
      </c>
      <c r="R395" s="4"/>
      <c r="S395" s="4"/>
      <c r="T395" s="4" t="s">
        <v>2060</v>
      </c>
      <c r="U395" s="4"/>
      <c r="V395" s="4"/>
      <c r="W395" s="4"/>
      <c r="X395" s="4"/>
      <c r="Y395" s="4" t="s">
        <v>253</v>
      </c>
      <c r="Z395" s="4"/>
      <c r="AA395" s="4" t="s">
        <v>51</v>
      </c>
      <c r="AB395" s="4"/>
      <c r="AC395" s="4" t="s">
        <v>57</v>
      </c>
      <c r="AD395" s="4"/>
      <c r="AE395" s="4" t="s">
        <v>190</v>
      </c>
      <c r="AF395" s="4" t="s">
        <v>2853</v>
      </c>
      <c r="AG395" s="4" t="s">
        <v>69</v>
      </c>
      <c r="AH395" s="4" t="s">
        <v>2854</v>
      </c>
      <c r="AI395" s="4" t="s">
        <v>2855</v>
      </c>
      <c r="AJ395" s="3"/>
      <c r="AK395" s="3"/>
      <c r="AL395" s="3" t="s">
        <v>152</v>
      </c>
      <c r="AM395" s="3"/>
      <c r="AN395" s="3" t="s">
        <v>143</v>
      </c>
      <c r="AO395" s="3" t="s">
        <v>2856</v>
      </c>
      <c r="AP395" s="3" t="s">
        <v>2857</v>
      </c>
      <c r="AQ395" s="4"/>
      <c r="AR395" s="4"/>
      <c r="AS395" s="4"/>
      <c r="AT395" s="4"/>
      <c r="AU395" s="4"/>
      <c r="AV395" s="4"/>
      <c r="AW395" s="4"/>
      <c r="AX395" s="4"/>
      <c r="AY395" s="4"/>
      <c r="AZ395" s="4"/>
      <c r="BA395" s="4"/>
      <c r="BB395" s="4"/>
      <c r="BC395" s="4"/>
      <c r="BD395" s="4"/>
      <c r="BE395" s="4"/>
      <c r="BF395" s="4"/>
      <c r="BG395" s="4"/>
      <c r="BH395" s="4"/>
      <c r="BI395" s="4"/>
    </row>
    <row r="396" spans="1:61" ht="55.35" customHeight="1" x14ac:dyDescent="0.25">
      <c r="A396" s="5" t="s">
        <v>3668</v>
      </c>
      <c r="B396" s="4" t="s">
        <v>2858</v>
      </c>
      <c r="C396" s="4" t="s">
        <v>74</v>
      </c>
      <c r="D396" s="2"/>
      <c r="E396" s="2" t="s">
        <v>137</v>
      </c>
      <c r="F396" s="3"/>
      <c r="G396" s="3" t="s">
        <v>138</v>
      </c>
      <c r="H396" s="4" t="s">
        <v>2859</v>
      </c>
      <c r="I396" s="4"/>
      <c r="J396" s="4"/>
      <c r="K396" s="4" t="s">
        <v>5</v>
      </c>
      <c r="L396" s="4"/>
      <c r="M396" s="4" t="s">
        <v>2860</v>
      </c>
      <c r="N396" s="4" t="s">
        <v>2861</v>
      </c>
      <c r="O396" s="4" t="s">
        <v>1217</v>
      </c>
      <c r="P396" s="84" t="s">
        <v>352</v>
      </c>
      <c r="Q396" s="4" t="s">
        <v>205</v>
      </c>
      <c r="R396" s="4"/>
      <c r="S396" s="4"/>
      <c r="T396" s="4"/>
      <c r="U396" s="4"/>
      <c r="V396" s="4"/>
      <c r="W396" s="4"/>
      <c r="X396" s="4"/>
      <c r="Y396" s="4" t="s">
        <v>567</v>
      </c>
      <c r="Z396" s="4"/>
      <c r="AA396" s="4" t="s">
        <v>241</v>
      </c>
      <c r="AB396" s="4"/>
      <c r="AC396" s="4" t="s">
        <v>241</v>
      </c>
      <c r="AD396" s="4"/>
      <c r="AE396" s="4" t="s">
        <v>207</v>
      </c>
      <c r="AF396" s="4" t="s">
        <v>2862</v>
      </c>
      <c r="AG396" s="4" t="s">
        <v>69</v>
      </c>
      <c r="AH396" s="4" t="s">
        <v>2862</v>
      </c>
      <c r="AI396" s="4" t="s">
        <v>2863</v>
      </c>
      <c r="AJ396" s="3"/>
      <c r="AK396" s="3"/>
      <c r="AL396" s="3" t="s">
        <v>152</v>
      </c>
      <c r="AM396" s="3"/>
      <c r="AN396" s="3" t="s">
        <v>352</v>
      </c>
      <c r="AO396" s="3" t="s">
        <v>2864</v>
      </c>
      <c r="AP396" s="3" t="s">
        <v>2865</v>
      </c>
      <c r="AQ396" s="4"/>
      <c r="AR396" s="4"/>
      <c r="AS396" s="4"/>
      <c r="AT396" s="4"/>
      <c r="AU396" s="4"/>
      <c r="AV396" s="4"/>
      <c r="AW396" s="4"/>
      <c r="AX396" s="4"/>
      <c r="AY396" s="4"/>
      <c r="AZ396" s="4"/>
      <c r="BA396" s="4"/>
      <c r="BB396" s="4"/>
      <c r="BC396" s="4"/>
      <c r="BD396" s="4"/>
      <c r="BE396" s="4"/>
      <c r="BF396" s="4"/>
      <c r="BG396" s="4"/>
      <c r="BH396" s="4"/>
      <c r="BI396" s="4"/>
    </row>
    <row r="397" spans="1:61" ht="55.35" customHeight="1" x14ac:dyDescent="0.25">
      <c r="A397" s="5" t="s">
        <v>3668</v>
      </c>
      <c r="B397" s="4" t="s">
        <v>2866</v>
      </c>
      <c r="C397" s="4" t="s">
        <v>74</v>
      </c>
      <c r="D397" s="2"/>
      <c r="E397" s="2" t="s">
        <v>137</v>
      </c>
      <c r="F397" s="44">
        <v>44839</v>
      </c>
      <c r="G397" s="3" t="s">
        <v>138</v>
      </c>
      <c r="H397" s="4" t="s">
        <v>5</v>
      </c>
      <c r="I397" s="4"/>
      <c r="J397" s="4"/>
      <c r="K397" s="4" t="s">
        <v>5</v>
      </c>
      <c r="L397" s="4"/>
      <c r="M397" s="4" t="s">
        <v>2867</v>
      </c>
      <c r="N397" s="4" t="s">
        <v>2868</v>
      </c>
      <c r="O397" s="4" t="s">
        <v>2852</v>
      </c>
      <c r="P397" s="84" t="str">
        <f>AN397</f>
        <v>Ver15</v>
      </c>
      <c r="Q397" s="4" t="s">
        <v>144</v>
      </c>
      <c r="R397" s="4"/>
      <c r="S397" s="4"/>
      <c r="T397" s="4"/>
      <c r="U397" s="4"/>
      <c r="W397" s="4"/>
      <c r="X397" s="4"/>
      <c r="Y397" s="4" t="s">
        <v>253</v>
      </c>
      <c r="Z397" s="4"/>
      <c r="AA397" s="4" t="s">
        <v>54</v>
      </c>
      <c r="AB397" s="4"/>
      <c r="AC397" s="4" t="s">
        <v>57</v>
      </c>
      <c r="AD397" s="4"/>
      <c r="AE397" s="4" t="s">
        <v>190</v>
      </c>
      <c r="AF397" s="4" t="s">
        <v>2869</v>
      </c>
      <c r="AG397" s="4" t="s">
        <v>69</v>
      </c>
      <c r="AH397" s="4" t="s">
        <v>2870</v>
      </c>
      <c r="AI397" s="4"/>
      <c r="AJ397" s="3"/>
      <c r="AK397" s="3"/>
      <c r="AL397" s="3" t="s">
        <v>152</v>
      </c>
      <c r="AM397" s="3"/>
      <c r="AN397" s="3" t="s">
        <v>143</v>
      </c>
      <c r="AO397" s="3" t="s">
        <v>2871</v>
      </c>
      <c r="AP397" s="3" t="s">
        <v>1078</v>
      </c>
      <c r="AQ397" s="4"/>
      <c r="AR397" s="4"/>
      <c r="AS397" s="4"/>
      <c r="AT397" s="4"/>
      <c r="AU397" s="4"/>
      <c r="AV397" s="4"/>
      <c r="AW397" s="4"/>
      <c r="AX397" s="4"/>
      <c r="AY397" s="4"/>
      <c r="AZ397" s="4"/>
      <c r="BA397" s="4"/>
      <c r="BB397" s="4"/>
      <c r="BC397" s="4"/>
      <c r="BD397" s="4"/>
      <c r="BE397" s="4"/>
      <c r="BF397" s="4"/>
      <c r="BG397" s="4"/>
      <c r="BH397" s="4"/>
      <c r="BI397" s="4"/>
    </row>
    <row r="398" spans="1:61" s="39" customFormat="1" ht="40.15" customHeight="1" x14ac:dyDescent="0.25">
      <c r="A398" s="39" t="s">
        <v>3667</v>
      </c>
      <c r="B398" s="7" t="s">
        <v>2872</v>
      </c>
      <c r="C398" s="7" t="s">
        <v>74</v>
      </c>
      <c r="D398" s="16"/>
      <c r="E398" s="16" t="s">
        <v>1133</v>
      </c>
      <c r="F398" s="50">
        <v>45030</v>
      </c>
      <c r="G398" s="8" t="s">
        <v>138</v>
      </c>
      <c r="H398" s="7" t="s">
        <v>5</v>
      </c>
      <c r="I398" s="7" t="s">
        <v>138</v>
      </c>
      <c r="J398" s="7" t="s">
        <v>2873</v>
      </c>
      <c r="K398" s="7"/>
      <c r="L398" s="7"/>
      <c r="M398" s="7" t="s">
        <v>2874</v>
      </c>
      <c r="N398" s="7" t="s">
        <v>2875</v>
      </c>
      <c r="O398" s="7" t="s">
        <v>2876</v>
      </c>
      <c r="P398" s="85" t="s">
        <v>616</v>
      </c>
      <c r="Q398" s="7" t="s">
        <v>188</v>
      </c>
      <c r="R398" s="7"/>
      <c r="S398" s="7"/>
      <c r="T398" s="7"/>
      <c r="U398" s="7"/>
      <c r="V398" s="7"/>
      <c r="W398" s="7"/>
      <c r="X398" s="7"/>
      <c r="Y398" s="7" t="s">
        <v>2528</v>
      </c>
      <c r="Z398" s="7"/>
      <c r="AA398" s="7" t="s">
        <v>63</v>
      </c>
      <c r="AB398" s="7"/>
      <c r="AC398" s="7" t="s">
        <v>64</v>
      </c>
      <c r="AD398" s="7"/>
      <c r="AE398" s="7"/>
      <c r="AF398" s="7"/>
      <c r="AG398" s="7"/>
      <c r="AH398" s="7"/>
      <c r="AI398" s="7"/>
      <c r="AJ398" s="8"/>
      <c r="AK398" s="8"/>
      <c r="AL398" s="8"/>
      <c r="AM398" s="8"/>
      <c r="AN398" s="8"/>
      <c r="AO398" s="8"/>
      <c r="AP398" s="8" t="s">
        <v>2877</v>
      </c>
      <c r="AQ398" s="7"/>
      <c r="AR398" s="7"/>
      <c r="AS398" s="7"/>
      <c r="AT398" s="7"/>
      <c r="AU398" s="7"/>
      <c r="AV398" s="7"/>
      <c r="AW398" s="7"/>
      <c r="AX398" s="7"/>
      <c r="AY398" s="7"/>
      <c r="AZ398" s="7"/>
      <c r="BA398" s="7"/>
      <c r="BB398" s="7"/>
      <c r="BC398" s="7"/>
      <c r="BD398" s="7"/>
      <c r="BE398" s="7"/>
      <c r="BF398" s="7"/>
      <c r="BG398" s="7"/>
      <c r="BH398" s="4"/>
      <c r="BI398" s="4"/>
    </row>
    <row r="399" spans="1:61" ht="92.65" customHeight="1" x14ac:dyDescent="0.25">
      <c r="A399" s="5" t="s">
        <v>3668</v>
      </c>
      <c r="B399" s="4" t="s">
        <v>2878</v>
      </c>
      <c r="C399" s="4" t="s">
        <v>74</v>
      </c>
      <c r="D399" s="2"/>
      <c r="E399" s="2" t="s">
        <v>137</v>
      </c>
      <c r="F399" s="44">
        <v>44840</v>
      </c>
      <c r="G399" s="3" t="s">
        <v>138</v>
      </c>
      <c r="H399" s="4" t="s">
        <v>1939</v>
      </c>
      <c r="I399" s="4"/>
      <c r="J399" s="4"/>
      <c r="K399" s="4" t="s">
        <v>5</v>
      </c>
      <c r="L399" s="4"/>
      <c r="M399" s="4" t="s">
        <v>2879</v>
      </c>
      <c r="N399" s="4" t="s">
        <v>2880</v>
      </c>
      <c r="O399" s="4" t="s">
        <v>2881</v>
      </c>
      <c r="P399" s="84" t="s">
        <v>2767</v>
      </c>
      <c r="Q399" s="4" t="s">
        <v>2882</v>
      </c>
      <c r="R399" s="4"/>
      <c r="S399" s="4" t="s">
        <v>2883</v>
      </c>
      <c r="T399" s="4" t="s">
        <v>2060</v>
      </c>
      <c r="U399" s="4"/>
      <c r="V399" s="4"/>
      <c r="W399" s="4"/>
      <c r="X399" s="4" t="s">
        <v>138</v>
      </c>
      <c r="Y399" s="4" t="s">
        <v>2767</v>
      </c>
      <c r="Z399" s="4"/>
      <c r="AA399" s="4" t="s">
        <v>848</v>
      </c>
      <c r="AB399" s="4"/>
      <c r="AC399" s="4" t="s">
        <v>1944</v>
      </c>
      <c r="AD399" s="4"/>
      <c r="AE399" s="4" t="s">
        <v>848</v>
      </c>
      <c r="AF399" s="4"/>
      <c r="AG399" s="4"/>
      <c r="AH399" s="4"/>
      <c r="AI399" s="4"/>
      <c r="AJ399" s="3"/>
      <c r="AK399" s="3" t="s">
        <v>138</v>
      </c>
      <c r="AL399" s="3"/>
      <c r="AM399" s="3"/>
      <c r="AN399" s="3"/>
      <c r="AO399" s="3"/>
      <c r="AP399" s="3" t="s">
        <v>2884</v>
      </c>
      <c r="AQ399" s="4"/>
      <c r="AR399" s="4"/>
      <c r="AS399" s="4"/>
      <c r="AT399" s="4"/>
      <c r="AU399" s="4"/>
      <c r="AV399" s="4"/>
      <c r="AW399" s="4"/>
      <c r="AX399" s="4" t="s">
        <v>1187</v>
      </c>
      <c r="AY399" s="4"/>
      <c r="AZ399" s="4"/>
      <c r="BA399" s="4"/>
      <c r="BB399" s="4"/>
      <c r="BC399" s="4"/>
      <c r="BD399" s="4"/>
      <c r="BE399" s="4"/>
      <c r="BF399" s="4"/>
      <c r="BG399" s="4"/>
      <c r="BH399" s="4"/>
      <c r="BI399" s="4"/>
    </row>
    <row r="400" spans="1:61" ht="55.35" customHeight="1" x14ac:dyDescent="0.25">
      <c r="A400" s="5" t="s">
        <v>3668</v>
      </c>
      <c r="B400" s="4" t="s">
        <v>2885</v>
      </c>
      <c r="C400" s="4" t="s">
        <v>74</v>
      </c>
      <c r="D400" s="2"/>
      <c r="E400" s="2" t="s">
        <v>137</v>
      </c>
      <c r="F400" s="44">
        <v>44840</v>
      </c>
      <c r="G400" s="3" t="s">
        <v>138</v>
      </c>
      <c r="H400" s="4" t="s">
        <v>1939</v>
      </c>
      <c r="I400" s="4"/>
      <c r="J400" s="4"/>
      <c r="K400" s="4" t="s">
        <v>5</v>
      </c>
      <c r="L400" s="4"/>
      <c r="M400" s="4" t="s">
        <v>2886</v>
      </c>
      <c r="N400" s="4" t="s">
        <v>2887</v>
      </c>
      <c r="O400" s="4" t="s">
        <v>2881</v>
      </c>
      <c r="P400" s="84" t="s">
        <v>2767</v>
      </c>
      <c r="Q400" s="4" t="s">
        <v>188</v>
      </c>
      <c r="R400" s="4"/>
      <c r="S400" s="4" t="s">
        <v>2883</v>
      </c>
      <c r="T400" s="4" t="s">
        <v>2060</v>
      </c>
      <c r="U400" s="4"/>
      <c r="V400" s="4"/>
      <c r="W400" s="4"/>
      <c r="X400" s="4" t="s">
        <v>138</v>
      </c>
      <c r="Y400" s="4" t="s">
        <v>2767</v>
      </c>
      <c r="Z400" s="4"/>
      <c r="AA400" s="4" t="s">
        <v>848</v>
      </c>
      <c r="AB400" s="4"/>
      <c r="AC400" s="4" t="s">
        <v>2888</v>
      </c>
      <c r="AD400" s="4"/>
      <c r="AE400" s="4" t="s">
        <v>190</v>
      </c>
      <c r="AF400" s="4" t="s">
        <v>2889</v>
      </c>
      <c r="AG400" s="4" t="s">
        <v>69</v>
      </c>
      <c r="AH400" s="4" t="s">
        <v>3658</v>
      </c>
      <c r="AI400" s="4"/>
      <c r="AJ400" s="3"/>
      <c r="AK400" s="3" t="s">
        <v>652</v>
      </c>
      <c r="AL400" s="3"/>
      <c r="AM400" s="3"/>
      <c r="AN400" s="3"/>
      <c r="AO400" s="3"/>
      <c r="AP400" s="3" t="s">
        <v>2890</v>
      </c>
      <c r="AQ400" s="4"/>
      <c r="AR400" s="4"/>
      <c r="AS400" s="4"/>
      <c r="AT400" s="4"/>
      <c r="AU400" s="4"/>
      <c r="AV400" s="4"/>
      <c r="AW400" s="4"/>
      <c r="AX400" s="4"/>
      <c r="AY400" s="4"/>
      <c r="AZ400" s="4"/>
      <c r="BA400" s="4"/>
      <c r="BB400" s="4"/>
      <c r="BC400" s="4"/>
      <c r="BD400" s="4"/>
      <c r="BE400" s="4"/>
      <c r="BF400" s="4"/>
      <c r="BG400" s="4"/>
      <c r="BH400" s="4"/>
      <c r="BI400" s="4"/>
    </row>
    <row r="401" spans="1:61" ht="55.35" customHeight="1" x14ac:dyDescent="0.25">
      <c r="A401" s="5" t="s">
        <v>3668</v>
      </c>
      <c r="B401" s="4" t="s">
        <v>2891</v>
      </c>
      <c r="C401" s="4" t="s">
        <v>74</v>
      </c>
      <c r="D401" s="2"/>
      <c r="E401" s="2" t="s">
        <v>137</v>
      </c>
      <c r="F401" s="44">
        <v>44840</v>
      </c>
      <c r="G401" s="3" t="s">
        <v>138</v>
      </c>
      <c r="H401" s="4" t="s">
        <v>1939</v>
      </c>
      <c r="I401" s="4"/>
      <c r="J401" s="4"/>
      <c r="K401" s="4" t="s">
        <v>5</v>
      </c>
      <c r="L401" s="4"/>
      <c r="M401" s="4" t="s">
        <v>2892</v>
      </c>
      <c r="N401" s="4" t="s">
        <v>2893</v>
      </c>
      <c r="O401" s="4" t="s">
        <v>2894</v>
      </c>
      <c r="P401" s="101" t="str">
        <f>Y401</f>
        <v>R3</v>
      </c>
      <c r="Q401" s="4" t="s">
        <v>188</v>
      </c>
      <c r="R401" s="4"/>
      <c r="S401" s="4" t="s">
        <v>2895</v>
      </c>
      <c r="T401" s="4" t="s">
        <v>2060</v>
      </c>
      <c r="U401" s="4"/>
      <c r="V401" s="4"/>
      <c r="W401" s="4"/>
      <c r="X401" s="4" t="s">
        <v>652</v>
      </c>
      <c r="Y401" s="4" t="s">
        <v>2767</v>
      </c>
      <c r="Z401" s="4"/>
      <c r="AA401" s="4" t="s">
        <v>848</v>
      </c>
      <c r="AB401" s="4"/>
      <c r="AC401" s="4" t="s">
        <v>1944</v>
      </c>
      <c r="AD401" s="4"/>
      <c r="AE401" s="4" t="s">
        <v>2896</v>
      </c>
      <c r="AF401" s="4" t="s">
        <v>2897</v>
      </c>
      <c r="AG401" s="4" t="s">
        <v>67</v>
      </c>
      <c r="AH401" s="4"/>
      <c r="AI401" s="4"/>
      <c r="AJ401" s="3"/>
      <c r="AK401" s="3" t="s">
        <v>138</v>
      </c>
      <c r="AL401" s="3"/>
      <c r="AM401" s="3"/>
      <c r="AN401" s="3"/>
      <c r="AO401" s="3"/>
      <c r="AP401" s="3"/>
      <c r="AQ401" s="4"/>
      <c r="AR401" s="4"/>
      <c r="AS401" s="4"/>
      <c r="AT401" s="4"/>
      <c r="AU401" s="4"/>
      <c r="AV401" s="4"/>
      <c r="AW401" s="4"/>
      <c r="AX401" s="4" t="s">
        <v>1187</v>
      </c>
      <c r="AY401" s="4"/>
      <c r="AZ401" s="4"/>
      <c r="BA401" s="4"/>
      <c r="BB401" s="4"/>
      <c r="BC401" s="4"/>
      <c r="BD401" s="4"/>
      <c r="BE401" s="4"/>
      <c r="BF401" s="4"/>
      <c r="BG401" s="4"/>
      <c r="BH401" s="4"/>
      <c r="BI401" s="4"/>
    </row>
    <row r="402" spans="1:61" ht="55.35" customHeight="1" x14ac:dyDescent="0.25">
      <c r="A402" s="5" t="s">
        <v>3668</v>
      </c>
      <c r="B402" s="4" t="s">
        <v>2898</v>
      </c>
      <c r="C402" s="4" t="s">
        <v>74</v>
      </c>
      <c r="D402" s="2"/>
      <c r="E402" s="2" t="s">
        <v>137</v>
      </c>
      <c r="F402" s="44">
        <v>44840</v>
      </c>
      <c r="G402" s="3" t="s">
        <v>138</v>
      </c>
      <c r="H402" s="4" t="s">
        <v>1939</v>
      </c>
      <c r="I402" s="4"/>
      <c r="J402" s="4"/>
      <c r="K402" s="4" t="s">
        <v>5</v>
      </c>
      <c r="L402" s="4"/>
      <c r="M402" s="4" t="s">
        <v>2899</v>
      </c>
      <c r="N402" s="4" t="s">
        <v>2900</v>
      </c>
      <c r="O402" s="4" t="s">
        <v>2894</v>
      </c>
      <c r="P402" s="101" t="str">
        <f>Y402</f>
        <v>R2</v>
      </c>
      <c r="Q402" s="4" t="s">
        <v>188</v>
      </c>
      <c r="R402" s="4"/>
      <c r="S402" s="4" t="s">
        <v>2901</v>
      </c>
      <c r="T402" s="4" t="s">
        <v>2902</v>
      </c>
      <c r="U402" s="4"/>
      <c r="V402" s="4"/>
      <c r="W402" s="4"/>
      <c r="X402" s="4" t="s">
        <v>138</v>
      </c>
      <c r="Y402" s="4" t="s">
        <v>1943</v>
      </c>
      <c r="Z402" s="4"/>
      <c r="AA402" s="4" t="s">
        <v>848</v>
      </c>
      <c r="AB402" s="4"/>
      <c r="AC402" s="4" t="s">
        <v>1944</v>
      </c>
      <c r="AD402" s="4"/>
      <c r="AE402" s="4" t="s">
        <v>207</v>
      </c>
      <c r="AF402" s="4" t="s">
        <v>3661</v>
      </c>
      <c r="AG402" s="4"/>
      <c r="AH402" s="4"/>
      <c r="AI402" s="4"/>
      <c r="AJ402" s="3"/>
      <c r="AK402" s="3" t="s">
        <v>2903</v>
      </c>
      <c r="AL402" s="3"/>
      <c r="AM402" s="3"/>
      <c r="AN402" s="3"/>
      <c r="AO402" s="3"/>
      <c r="AP402" s="3" t="s">
        <v>3654</v>
      </c>
      <c r="AQ402" s="4"/>
      <c r="AR402" s="4"/>
      <c r="AS402" s="4"/>
      <c r="AT402" s="4"/>
      <c r="AU402" s="4"/>
      <c r="AV402" s="4"/>
      <c r="AW402" s="4"/>
      <c r="AX402" s="4" t="s">
        <v>1187</v>
      </c>
      <c r="AY402" s="4"/>
      <c r="AZ402" s="4"/>
      <c r="BA402" s="4"/>
      <c r="BB402" s="4"/>
      <c r="BC402" s="4"/>
      <c r="BD402" s="4"/>
      <c r="BE402" s="4"/>
      <c r="BF402" s="4"/>
      <c r="BG402" s="4"/>
      <c r="BH402" s="4"/>
      <c r="BI402" s="4"/>
    </row>
    <row r="403" spans="1:61" ht="55.35" customHeight="1" x14ac:dyDescent="0.25">
      <c r="A403" s="5" t="s">
        <v>3668</v>
      </c>
      <c r="B403" s="4" t="s">
        <v>2904</v>
      </c>
      <c r="C403" s="4" t="s">
        <v>74</v>
      </c>
      <c r="D403" s="2"/>
      <c r="E403" s="2" t="s">
        <v>137</v>
      </c>
      <c r="F403" s="44">
        <v>44840</v>
      </c>
      <c r="G403" s="3" t="s">
        <v>138</v>
      </c>
      <c r="H403" s="4" t="s">
        <v>1939</v>
      </c>
      <c r="I403" s="4"/>
      <c r="J403" s="4"/>
      <c r="K403" s="4" t="s">
        <v>5</v>
      </c>
      <c r="L403" s="4"/>
      <c r="M403" s="4" t="s">
        <v>2905</v>
      </c>
      <c r="N403" s="4" t="s">
        <v>2906</v>
      </c>
      <c r="O403" s="4" t="s">
        <v>2894</v>
      </c>
      <c r="P403" s="101" t="str">
        <f>Y403</f>
        <v>R2</v>
      </c>
      <c r="Q403" s="4" t="s">
        <v>188</v>
      </c>
      <c r="R403" s="4"/>
      <c r="S403" s="4" t="s">
        <v>2907</v>
      </c>
      <c r="T403" s="4" t="s">
        <v>2902</v>
      </c>
      <c r="U403" s="4"/>
      <c r="V403" s="4"/>
      <c r="W403" s="4"/>
      <c r="X403" s="4" t="s">
        <v>138</v>
      </c>
      <c r="Y403" s="4" t="s">
        <v>1943</v>
      </c>
      <c r="Z403" s="4"/>
      <c r="AA403" s="4" t="s">
        <v>848</v>
      </c>
      <c r="AB403" s="4"/>
      <c r="AC403" s="4" t="s">
        <v>1944</v>
      </c>
      <c r="AD403" s="4"/>
      <c r="AE403" s="4" t="s">
        <v>207</v>
      </c>
      <c r="AF403" s="4" t="s">
        <v>3662</v>
      </c>
      <c r="AG403" s="4"/>
      <c r="AH403" s="4"/>
      <c r="AI403" s="4"/>
      <c r="AJ403" s="3"/>
      <c r="AK403" s="3" t="s">
        <v>138</v>
      </c>
      <c r="AL403" s="3"/>
      <c r="AM403" s="3"/>
      <c r="AN403" s="3"/>
      <c r="AO403" s="3"/>
      <c r="AP403" s="3" t="s">
        <v>3655</v>
      </c>
      <c r="AQ403" s="4"/>
      <c r="AR403" s="4"/>
      <c r="AS403" s="4"/>
      <c r="AT403" s="4"/>
      <c r="AU403" s="4"/>
      <c r="AV403" s="4"/>
      <c r="AW403" s="4"/>
      <c r="AX403" s="4" t="s">
        <v>664</v>
      </c>
      <c r="AY403" s="4"/>
      <c r="AZ403" s="4"/>
      <c r="BA403" s="4"/>
      <c r="BB403" s="4"/>
      <c r="BC403" s="4"/>
      <c r="BD403" s="4"/>
      <c r="BE403" s="4"/>
      <c r="BF403" s="4"/>
      <c r="BG403" s="4"/>
      <c r="BH403" s="4"/>
      <c r="BI403" s="4"/>
    </row>
    <row r="404" spans="1:61" ht="55.35" customHeight="1" x14ac:dyDescent="0.25">
      <c r="A404" s="5" t="s">
        <v>3668</v>
      </c>
      <c r="B404" s="4" t="s">
        <v>2908</v>
      </c>
      <c r="C404" s="4" t="s">
        <v>74</v>
      </c>
      <c r="D404" s="2"/>
      <c r="E404" s="2" t="s">
        <v>137</v>
      </c>
      <c r="F404" s="44">
        <v>44840</v>
      </c>
      <c r="G404" s="3" t="s">
        <v>138</v>
      </c>
      <c r="H404" s="4" t="s">
        <v>1939</v>
      </c>
      <c r="I404" s="4"/>
      <c r="J404" s="4"/>
      <c r="K404" s="4" t="s">
        <v>5</v>
      </c>
      <c r="L404" s="4"/>
      <c r="M404" s="4" t="s">
        <v>2909</v>
      </c>
      <c r="N404" s="4" t="s">
        <v>2910</v>
      </c>
      <c r="O404" s="4" t="s">
        <v>388</v>
      </c>
      <c r="P404" s="129">
        <v>45536</v>
      </c>
      <c r="Q404" s="4" t="s">
        <v>188</v>
      </c>
      <c r="R404" s="4"/>
      <c r="S404" s="4" t="s">
        <v>161</v>
      </c>
      <c r="T404" s="4" t="s">
        <v>2060</v>
      </c>
      <c r="U404" s="4"/>
      <c r="V404" s="4"/>
      <c r="W404" s="4"/>
      <c r="X404" s="4" t="s">
        <v>2911</v>
      </c>
      <c r="Y404" s="4" t="s">
        <v>2225</v>
      </c>
      <c r="Z404" s="4"/>
      <c r="AA404" s="4" t="s">
        <v>63</v>
      </c>
      <c r="AB404" s="4"/>
      <c r="AC404" s="4" t="s">
        <v>64</v>
      </c>
      <c r="AD404" s="4"/>
      <c r="AE404" s="4" t="s">
        <v>368</v>
      </c>
      <c r="AF404" s="4"/>
      <c r="AG404" s="3" t="s">
        <v>67</v>
      </c>
      <c r="AH404" s="4"/>
      <c r="AI404" s="4"/>
      <c r="AJ404" s="3"/>
      <c r="AK404" s="3" t="s">
        <v>138</v>
      </c>
      <c r="AL404" s="3"/>
      <c r="AM404" s="3"/>
      <c r="AN404" s="3"/>
      <c r="AO404" s="3"/>
      <c r="AP404" s="3" t="s">
        <v>2912</v>
      </c>
      <c r="AQ404" s="4"/>
      <c r="AR404" s="4"/>
      <c r="AS404" s="4"/>
      <c r="AT404" s="4"/>
      <c r="AU404" s="4"/>
      <c r="AV404" s="4"/>
      <c r="AW404" s="4"/>
      <c r="AX404" s="4" t="s">
        <v>664</v>
      </c>
      <c r="AY404" s="4"/>
      <c r="AZ404" s="4"/>
      <c r="BA404" s="4"/>
      <c r="BB404" s="4"/>
      <c r="BC404" s="4"/>
      <c r="BD404" s="4"/>
      <c r="BE404" s="4"/>
      <c r="BF404" s="4"/>
      <c r="BG404" s="4"/>
      <c r="BH404" s="4" t="s">
        <v>138</v>
      </c>
      <c r="BI404" s="4" t="s">
        <v>266</v>
      </c>
    </row>
    <row r="405" spans="1:61" ht="55.35" customHeight="1" x14ac:dyDescent="0.25">
      <c r="A405" s="5" t="s">
        <v>3668</v>
      </c>
      <c r="B405" s="4" t="s">
        <v>2913</v>
      </c>
      <c r="C405" s="4" t="s">
        <v>74</v>
      </c>
      <c r="D405" s="2"/>
      <c r="E405" s="2" t="s">
        <v>137</v>
      </c>
      <c r="F405" s="44">
        <v>44840</v>
      </c>
      <c r="G405" s="3" t="s">
        <v>138</v>
      </c>
      <c r="H405" s="4" t="s">
        <v>1939</v>
      </c>
      <c r="I405" s="4"/>
      <c r="J405" s="4"/>
      <c r="K405" s="4"/>
      <c r="L405" s="4"/>
      <c r="M405" s="4" t="s">
        <v>2914</v>
      </c>
      <c r="N405" s="4" t="s">
        <v>2915</v>
      </c>
      <c r="O405" s="4" t="s">
        <v>388</v>
      </c>
      <c r="P405" s="129">
        <v>45566</v>
      </c>
      <c r="Q405" s="4" t="s">
        <v>188</v>
      </c>
      <c r="R405" s="4"/>
      <c r="S405" s="4" t="s">
        <v>2916</v>
      </c>
      <c r="T405" s="4" t="s">
        <v>2902</v>
      </c>
      <c r="U405" s="4"/>
      <c r="V405" s="4"/>
      <c r="W405" s="4"/>
      <c r="X405" s="4" t="s">
        <v>138</v>
      </c>
      <c r="Y405" s="4" t="s">
        <v>2225</v>
      </c>
      <c r="Z405" s="4"/>
      <c r="AA405" s="4" t="s">
        <v>63</v>
      </c>
      <c r="AB405" s="4"/>
      <c r="AC405" s="4" t="s">
        <v>64</v>
      </c>
      <c r="AD405" s="4"/>
      <c r="AE405" s="4" t="s">
        <v>368</v>
      </c>
      <c r="AF405" s="4"/>
      <c r="AG405" s="3" t="s">
        <v>67</v>
      </c>
      <c r="AH405" s="4"/>
      <c r="AI405" s="4"/>
      <c r="AJ405" s="3"/>
      <c r="AK405" s="3" t="s">
        <v>138</v>
      </c>
      <c r="AL405" s="3"/>
      <c r="AM405" s="3"/>
      <c r="AN405" s="3"/>
      <c r="AO405" s="3"/>
      <c r="AP405" s="3" t="s">
        <v>2917</v>
      </c>
      <c r="AQ405" s="4"/>
      <c r="AR405" s="4"/>
      <c r="AS405" s="4"/>
      <c r="AT405" s="4"/>
      <c r="AU405" s="4"/>
      <c r="AV405" s="4"/>
      <c r="AW405" s="4"/>
      <c r="AX405" s="4" t="s">
        <v>1187</v>
      </c>
      <c r="AY405" s="4"/>
      <c r="AZ405" s="4"/>
      <c r="BA405" s="4"/>
      <c r="BB405" s="4"/>
      <c r="BC405" s="4"/>
      <c r="BD405" s="4"/>
      <c r="BE405" s="4"/>
      <c r="BF405" s="4"/>
      <c r="BG405" s="4"/>
      <c r="BH405" s="4" t="s">
        <v>138</v>
      </c>
      <c r="BI405" s="4" t="s">
        <v>1111</v>
      </c>
    </row>
    <row r="406" spans="1:61" ht="55.35" customHeight="1" x14ac:dyDescent="0.25">
      <c r="A406" s="5" t="s">
        <v>3668</v>
      </c>
      <c r="B406" s="4" t="s">
        <v>2918</v>
      </c>
      <c r="C406" s="4" t="s">
        <v>74</v>
      </c>
      <c r="D406" s="2"/>
      <c r="E406" s="2" t="s">
        <v>137</v>
      </c>
      <c r="F406" s="44">
        <v>44840</v>
      </c>
      <c r="G406" s="3" t="s">
        <v>138</v>
      </c>
      <c r="H406" s="4" t="s">
        <v>1939</v>
      </c>
      <c r="I406" s="4"/>
      <c r="J406" s="4"/>
      <c r="K406" s="4"/>
      <c r="L406" s="4"/>
      <c r="M406" s="4" t="s">
        <v>2919</v>
      </c>
      <c r="N406" s="4" t="s">
        <v>2920</v>
      </c>
      <c r="O406" s="4" t="s">
        <v>388</v>
      </c>
      <c r="P406" s="129">
        <v>45566</v>
      </c>
      <c r="Q406" s="4" t="s">
        <v>188</v>
      </c>
      <c r="R406" s="4"/>
      <c r="S406" s="4" t="s">
        <v>2921</v>
      </c>
      <c r="T406" s="4" t="s">
        <v>2060</v>
      </c>
      <c r="U406" s="4"/>
      <c r="V406" s="4"/>
      <c r="W406" s="4"/>
      <c r="X406" s="4" t="s">
        <v>652</v>
      </c>
      <c r="Y406" s="4" t="s">
        <v>2922</v>
      </c>
      <c r="Z406" s="4"/>
      <c r="AA406" s="4" t="s">
        <v>62</v>
      </c>
      <c r="AB406" s="4"/>
      <c r="AC406" s="4" t="s">
        <v>63</v>
      </c>
      <c r="AD406" s="4"/>
      <c r="AE406" s="4" t="s">
        <v>242</v>
      </c>
      <c r="AF406" s="4"/>
      <c r="AG406" s="3" t="s">
        <v>67</v>
      </c>
      <c r="AH406" s="4"/>
      <c r="AI406" s="4"/>
      <c r="AJ406" s="3"/>
      <c r="AK406" s="3" t="s">
        <v>138</v>
      </c>
      <c r="AL406" s="3" t="s">
        <v>332</v>
      </c>
      <c r="AM406" s="3"/>
      <c r="AN406" s="3"/>
      <c r="AO406" s="3"/>
      <c r="AP406" s="3" t="s">
        <v>2923</v>
      </c>
      <c r="AQ406" s="4"/>
      <c r="AR406" s="4"/>
      <c r="AS406" s="4"/>
      <c r="AT406" s="4"/>
      <c r="AU406" s="4"/>
      <c r="AV406" s="4"/>
      <c r="AW406" s="4"/>
      <c r="AX406" s="4" t="s">
        <v>1187</v>
      </c>
      <c r="AY406" s="4"/>
      <c r="AZ406" s="4"/>
      <c r="BA406" s="4"/>
      <c r="BB406" s="4"/>
      <c r="BC406" s="4"/>
      <c r="BD406" s="4"/>
      <c r="BE406" s="4"/>
      <c r="BF406" s="4"/>
      <c r="BG406" s="4"/>
      <c r="BH406" s="4" t="s">
        <v>652</v>
      </c>
      <c r="BI406" s="4" t="s">
        <v>2924</v>
      </c>
    </row>
    <row r="407" spans="1:61" ht="85.5" customHeight="1" x14ac:dyDescent="0.25">
      <c r="A407" s="5" t="s">
        <v>3668</v>
      </c>
      <c r="B407" s="4" t="s">
        <v>2925</v>
      </c>
      <c r="C407" s="4" t="s">
        <v>74</v>
      </c>
      <c r="D407" s="2"/>
      <c r="E407" s="2" t="s">
        <v>137</v>
      </c>
      <c r="F407" s="44">
        <v>44840</v>
      </c>
      <c r="G407" s="3" t="s">
        <v>138</v>
      </c>
      <c r="H407" s="4" t="s">
        <v>1939</v>
      </c>
      <c r="I407" s="4"/>
      <c r="J407" s="4"/>
      <c r="K407" s="4"/>
      <c r="L407" s="4"/>
      <c r="M407" s="4" t="s">
        <v>2926</v>
      </c>
      <c r="N407" s="4" t="s">
        <v>2927</v>
      </c>
      <c r="O407" s="4" t="s">
        <v>2928</v>
      </c>
      <c r="P407" s="84" t="s">
        <v>2929</v>
      </c>
      <c r="Q407" s="4" t="s">
        <v>188</v>
      </c>
      <c r="R407" s="4"/>
      <c r="S407" s="4" t="s">
        <v>2930</v>
      </c>
      <c r="T407" s="4" t="s">
        <v>2060</v>
      </c>
      <c r="U407" s="4"/>
      <c r="V407" s="4"/>
      <c r="W407" s="4"/>
      <c r="X407" s="4" t="s">
        <v>138</v>
      </c>
      <c r="Y407" s="4" t="s">
        <v>2929</v>
      </c>
      <c r="Z407" s="4"/>
      <c r="AA407" s="4" t="s">
        <v>848</v>
      </c>
      <c r="AB407" s="4"/>
      <c r="AC407" s="4" t="s">
        <v>2888</v>
      </c>
      <c r="AD407" s="4"/>
      <c r="AE407" s="4" t="s">
        <v>368</v>
      </c>
      <c r="AF407" s="4"/>
      <c r="AG407" s="4"/>
      <c r="AH407" s="4"/>
      <c r="AI407" s="4"/>
      <c r="AJ407" s="3"/>
      <c r="AK407" s="3" t="s">
        <v>138</v>
      </c>
      <c r="AL407" s="3"/>
      <c r="AM407" s="3"/>
      <c r="AN407" s="3"/>
      <c r="AO407" s="3"/>
      <c r="AP407" s="3" t="s">
        <v>2931</v>
      </c>
      <c r="AQ407" s="4"/>
      <c r="AR407" s="4"/>
      <c r="AS407" s="4"/>
      <c r="AT407" s="4"/>
      <c r="AU407" s="4"/>
      <c r="AV407" s="4"/>
      <c r="AW407" s="4"/>
      <c r="AX407" s="4" t="s">
        <v>1187</v>
      </c>
      <c r="AY407" s="4"/>
      <c r="AZ407" s="4"/>
      <c r="BA407" s="4"/>
      <c r="BB407" s="4"/>
      <c r="BC407" s="4"/>
      <c r="BD407" s="4"/>
      <c r="BE407" s="4"/>
      <c r="BF407" s="4"/>
      <c r="BG407" s="4"/>
      <c r="BH407" s="4"/>
      <c r="BI407" s="4"/>
    </row>
    <row r="408" spans="1:61" s="39" customFormat="1" ht="55.35" customHeight="1" x14ac:dyDescent="0.25">
      <c r="A408" s="39" t="s">
        <v>3667</v>
      </c>
      <c r="B408" s="7" t="s">
        <v>2932</v>
      </c>
      <c r="C408" s="7" t="s">
        <v>74</v>
      </c>
      <c r="D408" s="16"/>
      <c r="E408" s="16" t="s">
        <v>137</v>
      </c>
      <c r="F408" s="50">
        <v>45429</v>
      </c>
      <c r="G408" s="8" t="s">
        <v>138</v>
      </c>
      <c r="H408" s="7" t="s">
        <v>1939</v>
      </c>
      <c r="I408" s="7" t="s">
        <v>138</v>
      </c>
      <c r="J408" s="7" t="s">
        <v>2933</v>
      </c>
      <c r="K408" s="7"/>
      <c r="L408" s="7"/>
      <c r="M408" s="7" t="s">
        <v>2934</v>
      </c>
      <c r="N408" s="7" t="s">
        <v>2935</v>
      </c>
      <c r="O408" s="7" t="s">
        <v>388</v>
      </c>
      <c r="P408" s="85" t="s">
        <v>272</v>
      </c>
      <c r="Q408" s="7" t="s">
        <v>188</v>
      </c>
      <c r="R408" s="7"/>
      <c r="S408" s="7" t="s">
        <v>2930</v>
      </c>
      <c r="T408" s="7" t="s">
        <v>2060</v>
      </c>
      <c r="U408" s="7"/>
      <c r="V408" s="7"/>
      <c r="W408" s="7"/>
      <c r="X408" s="7" t="s">
        <v>652</v>
      </c>
      <c r="Y408" s="7" t="s">
        <v>2936</v>
      </c>
      <c r="Z408" s="7"/>
      <c r="AA408" s="7" t="s">
        <v>62</v>
      </c>
      <c r="AB408" s="7"/>
      <c r="AC408" s="7" t="s">
        <v>63</v>
      </c>
      <c r="AD408" s="7"/>
      <c r="AE408" s="7" t="s">
        <v>242</v>
      </c>
      <c r="AF408" s="7"/>
      <c r="AG408" s="8" t="s">
        <v>67</v>
      </c>
      <c r="AH408" s="7"/>
      <c r="AI408" s="7"/>
      <c r="AJ408" s="8"/>
      <c r="AK408" s="8" t="s">
        <v>138</v>
      </c>
      <c r="AL408" s="8" t="s">
        <v>332</v>
      </c>
      <c r="AM408" s="8"/>
      <c r="AN408" s="8"/>
      <c r="AO408" s="8"/>
      <c r="AP408" s="8" t="s">
        <v>2937</v>
      </c>
      <c r="AQ408" s="7"/>
      <c r="AR408" s="7"/>
      <c r="AS408" s="7"/>
      <c r="AT408" s="7"/>
      <c r="AU408" s="7"/>
      <c r="AV408" s="7"/>
      <c r="AW408" s="7"/>
      <c r="AX408" s="7" t="s">
        <v>1187</v>
      </c>
      <c r="AY408" s="7"/>
      <c r="AZ408" s="7"/>
      <c r="BA408" s="7"/>
      <c r="BB408" s="7"/>
      <c r="BC408" s="7"/>
      <c r="BD408" s="7"/>
      <c r="BE408" s="7"/>
      <c r="BF408" s="7"/>
      <c r="BG408" s="7"/>
      <c r="BH408" s="7"/>
      <c r="BI408" s="7"/>
    </row>
    <row r="409" spans="1:61" s="39" customFormat="1" ht="55.35" customHeight="1" x14ac:dyDescent="0.25">
      <c r="A409" s="39" t="s">
        <v>3667</v>
      </c>
      <c r="B409" s="7" t="s">
        <v>2938</v>
      </c>
      <c r="C409" s="7" t="s">
        <v>74</v>
      </c>
      <c r="D409" s="16"/>
      <c r="E409" s="16" t="s">
        <v>137</v>
      </c>
      <c r="F409" s="50">
        <v>45412</v>
      </c>
      <c r="G409" s="8" t="s">
        <v>138</v>
      </c>
      <c r="H409" s="7" t="s">
        <v>1939</v>
      </c>
      <c r="I409" s="7" t="s">
        <v>138</v>
      </c>
      <c r="J409" s="7" t="s">
        <v>2939</v>
      </c>
      <c r="K409" s="7"/>
      <c r="L409" s="7"/>
      <c r="M409" s="7" t="s">
        <v>2940</v>
      </c>
      <c r="N409" s="7" t="s">
        <v>2941</v>
      </c>
      <c r="O409" s="7" t="s">
        <v>378</v>
      </c>
      <c r="P409" s="102" t="str">
        <f>Y409</f>
        <v>R4</v>
      </c>
      <c r="Q409" s="7" t="s">
        <v>2942</v>
      </c>
      <c r="R409" s="7"/>
      <c r="S409" s="7" t="s">
        <v>2943</v>
      </c>
      <c r="T409" s="7" t="s">
        <v>2060</v>
      </c>
      <c r="U409" s="7"/>
      <c r="V409" s="7"/>
      <c r="W409" s="7"/>
      <c r="X409" s="7" t="s">
        <v>652</v>
      </c>
      <c r="Y409" s="7" t="s">
        <v>2929</v>
      </c>
      <c r="Z409" s="7"/>
      <c r="AA409" s="7" t="s">
        <v>848</v>
      </c>
      <c r="AB409" s="7"/>
      <c r="AC409" s="7" t="s">
        <v>2888</v>
      </c>
      <c r="AD409" s="7"/>
      <c r="AE409" s="8" t="s">
        <v>148</v>
      </c>
      <c r="AF409" s="7"/>
      <c r="AG409" s="7"/>
      <c r="AH409" s="7"/>
      <c r="AI409" s="7"/>
      <c r="AJ409" s="8"/>
      <c r="AK409" s="8" t="s">
        <v>138</v>
      </c>
      <c r="AL409" s="8"/>
      <c r="AM409" s="8"/>
      <c r="AN409" s="8"/>
      <c r="AO409" s="8"/>
      <c r="AP409" s="8" t="s">
        <v>2944</v>
      </c>
      <c r="AQ409" s="7"/>
      <c r="AR409" s="7"/>
      <c r="AS409" s="7"/>
      <c r="AT409" s="7"/>
      <c r="AU409" s="7"/>
      <c r="AV409" s="7"/>
      <c r="AW409" s="7"/>
      <c r="AX409" s="7" t="s">
        <v>1187</v>
      </c>
      <c r="AY409" s="7"/>
      <c r="AZ409" s="7"/>
      <c r="BA409" s="7"/>
      <c r="BB409" s="7"/>
      <c r="BC409" s="7"/>
      <c r="BD409" s="7"/>
      <c r="BE409" s="7"/>
      <c r="BF409" s="7"/>
      <c r="BG409" s="7"/>
      <c r="BH409" s="7"/>
      <c r="BI409" s="7"/>
    </row>
    <row r="410" spans="1:61" ht="55.35" customHeight="1" x14ac:dyDescent="0.25">
      <c r="A410" s="5" t="s">
        <v>3668</v>
      </c>
      <c r="B410" s="4" t="s">
        <v>2945</v>
      </c>
      <c r="C410" s="4" t="s">
        <v>74</v>
      </c>
      <c r="D410" s="2"/>
      <c r="E410" s="2" t="s">
        <v>137</v>
      </c>
      <c r="F410" s="44">
        <v>44840</v>
      </c>
      <c r="G410" s="3" t="s">
        <v>138</v>
      </c>
      <c r="H410" s="4" t="s">
        <v>1939</v>
      </c>
      <c r="I410" s="4"/>
      <c r="J410" s="4"/>
      <c r="K410" s="4"/>
      <c r="L410" s="4"/>
      <c r="M410" s="18" t="s">
        <v>2946</v>
      </c>
      <c r="N410" s="4" t="s">
        <v>2947</v>
      </c>
      <c r="O410" s="4" t="s">
        <v>378</v>
      </c>
      <c r="P410" s="101" t="str">
        <f>Y410</f>
        <v>R4</v>
      </c>
      <c r="Q410" s="4" t="s">
        <v>188</v>
      </c>
      <c r="R410" s="4"/>
      <c r="S410" s="4" t="s">
        <v>2948</v>
      </c>
      <c r="T410" s="4" t="s">
        <v>2902</v>
      </c>
      <c r="U410" s="4"/>
      <c r="V410" s="4"/>
      <c r="W410" s="4"/>
      <c r="X410" s="4" t="s">
        <v>652</v>
      </c>
      <c r="Y410" s="4" t="s">
        <v>2929</v>
      </c>
      <c r="Z410" s="4"/>
      <c r="AA410" s="4" t="s">
        <v>848</v>
      </c>
      <c r="AB410" s="4"/>
      <c r="AC410" s="4" t="s">
        <v>2888</v>
      </c>
      <c r="AD410" s="4"/>
      <c r="AE410" s="3" t="s">
        <v>148</v>
      </c>
      <c r="AF410" s="4" t="s">
        <v>2949</v>
      </c>
      <c r="AG410" s="4" t="s">
        <v>69</v>
      </c>
      <c r="AH410" s="4" t="s">
        <v>2950</v>
      </c>
      <c r="AI410" s="4"/>
      <c r="AJ410" s="3"/>
      <c r="AK410" s="3" t="s">
        <v>138</v>
      </c>
      <c r="AL410" s="3" t="s">
        <v>166</v>
      </c>
      <c r="AM410" s="3"/>
      <c r="AN410" s="131" t="s">
        <v>702</v>
      </c>
      <c r="AO410" s="3" t="s">
        <v>2951</v>
      </c>
      <c r="AP410" s="3" t="s">
        <v>732</v>
      </c>
      <c r="AQ410" s="4"/>
      <c r="AR410" s="4"/>
      <c r="AS410" s="4"/>
      <c r="AT410" s="4"/>
      <c r="AU410" s="4"/>
      <c r="AV410" s="4"/>
      <c r="AW410" s="4"/>
      <c r="AX410" s="4" t="s">
        <v>1187</v>
      </c>
      <c r="AY410" s="4"/>
      <c r="AZ410" s="4"/>
      <c r="BA410" s="4"/>
      <c r="BB410" s="4"/>
      <c r="BC410" s="4"/>
      <c r="BD410" s="4"/>
      <c r="BE410" s="4"/>
      <c r="BF410" s="4"/>
      <c r="BG410" s="4"/>
      <c r="BH410" s="4"/>
      <c r="BI410" s="4"/>
    </row>
    <row r="411" spans="1:61" s="39" customFormat="1" ht="55.35" customHeight="1" x14ac:dyDescent="0.25">
      <c r="A411" s="39" t="s">
        <v>3667</v>
      </c>
      <c r="B411" s="7" t="s">
        <v>2952</v>
      </c>
      <c r="C411" s="7" t="s">
        <v>74</v>
      </c>
      <c r="D411" s="16"/>
      <c r="E411" s="16" t="s">
        <v>137</v>
      </c>
      <c r="F411" s="50">
        <v>44840</v>
      </c>
      <c r="G411" s="8" t="s">
        <v>138</v>
      </c>
      <c r="H411" s="7" t="s">
        <v>1939</v>
      </c>
      <c r="I411" s="7" t="s">
        <v>138</v>
      </c>
      <c r="J411" s="7" t="s">
        <v>2953</v>
      </c>
      <c r="K411" s="7"/>
      <c r="L411" s="7"/>
      <c r="M411" s="7" t="s">
        <v>2954</v>
      </c>
      <c r="N411" s="7" t="s">
        <v>2955</v>
      </c>
      <c r="O411" s="7" t="s">
        <v>2881</v>
      </c>
      <c r="P411" s="102" t="str">
        <f>Y411</f>
        <v>S1</v>
      </c>
      <c r="Q411" s="7" t="s">
        <v>144</v>
      </c>
      <c r="R411" s="7"/>
      <c r="S411" s="7" t="s">
        <v>2956</v>
      </c>
      <c r="T411" s="7" t="s">
        <v>2957</v>
      </c>
      <c r="U411" s="7"/>
      <c r="V411" s="7"/>
      <c r="W411" s="7"/>
      <c r="X411" s="7" t="s">
        <v>138</v>
      </c>
      <c r="Y411" s="7" t="s">
        <v>2958</v>
      </c>
      <c r="Z411" s="7"/>
      <c r="AA411" s="7" t="s">
        <v>848</v>
      </c>
      <c r="AB411" s="7"/>
      <c r="AC411" s="7" t="s">
        <v>1944</v>
      </c>
      <c r="AD411" s="7"/>
      <c r="AE411" s="7" t="s">
        <v>190</v>
      </c>
      <c r="AF411" s="7" t="s">
        <v>2959</v>
      </c>
      <c r="AG411" s="7"/>
      <c r="AH411" s="7"/>
      <c r="AI411" s="7"/>
      <c r="AJ411" s="8"/>
      <c r="AK411" s="8" t="s">
        <v>138</v>
      </c>
      <c r="AL411" s="8"/>
      <c r="AM411" s="8"/>
      <c r="AN411" s="8"/>
      <c r="AO411" s="8"/>
      <c r="AP411" s="8" t="s">
        <v>2960</v>
      </c>
      <c r="AQ411" s="7"/>
      <c r="AR411" s="7"/>
      <c r="AS411" s="7"/>
      <c r="AT411" s="7"/>
      <c r="AU411" s="7"/>
      <c r="AV411" s="7"/>
      <c r="AW411" s="7"/>
      <c r="AX411" s="7" t="s">
        <v>1187</v>
      </c>
      <c r="AY411" s="7"/>
      <c r="AZ411" s="7"/>
      <c r="BA411" s="7"/>
      <c r="BB411" s="7"/>
      <c r="BC411" s="7"/>
      <c r="BD411" s="7"/>
      <c r="BE411" s="7"/>
      <c r="BF411" s="7"/>
      <c r="BG411" s="7"/>
      <c r="BH411" s="7"/>
      <c r="BI411" s="7"/>
    </row>
    <row r="412" spans="1:61" s="39" customFormat="1" ht="55.35" customHeight="1" x14ac:dyDescent="0.25">
      <c r="A412" s="5" t="s">
        <v>3668</v>
      </c>
      <c r="B412" s="4" t="s">
        <v>2961</v>
      </c>
      <c r="C412" s="4" t="s">
        <v>74</v>
      </c>
      <c r="D412" s="2"/>
      <c r="E412" s="2" t="s">
        <v>137</v>
      </c>
      <c r="F412" s="44">
        <v>44840</v>
      </c>
      <c r="G412" s="3" t="s">
        <v>138</v>
      </c>
      <c r="H412" s="4" t="s">
        <v>1939</v>
      </c>
      <c r="I412" s="4"/>
      <c r="J412" s="4"/>
      <c r="K412" s="4" t="s">
        <v>5</v>
      </c>
      <c r="L412" s="4"/>
      <c r="M412" s="4" t="s">
        <v>2962</v>
      </c>
      <c r="N412" s="4" t="s">
        <v>2963</v>
      </c>
      <c r="O412" s="4" t="s">
        <v>2881</v>
      </c>
      <c r="P412" s="101" t="s">
        <v>2929</v>
      </c>
      <c r="Q412" s="4" t="s">
        <v>188</v>
      </c>
      <c r="R412" s="4"/>
      <c r="S412" s="4" t="s">
        <v>2783</v>
      </c>
      <c r="T412" s="4" t="s">
        <v>2060</v>
      </c>
      <c r="U412" s="4"/>
      <c r="V412" s="4"/>
      <c r="W412" s="4"/>
      <c r="X412" s="4" t="s">
        <v>138</v>
      </c>
      <c r="Y412" s="4" t="s">
        <v>2929</v>
      </c>
      <c r="Z412" s="4"/>
      <c r="AA412" s="4" t="s">
        <v>848</v>
      </c>
      <c r="AB412" s="4"/>
      <c r="AC412" s="4" t="s">
        <v>1944</v>
      </c>
      <c r="AD412" s="4"/>
      <c r="AE412" s="4" t="s">
        <v>207</v>
      </c>
      <c r="AF412" s="4" t="s">
        <v>3663</v>
      </c>
      <c r="AG412" s="4"/>
      <c r="AH412" s="4"/>
      <c r="AI412" s="4"/>
      <c r="AJ412" s="3"/>
      <c r="AK412" s="3" t="s">
        <v>138</v>
      </c>
      <c r="AL412" s="3"/>
      <c r="AM412" s="3"/>
      <c r="AN412" s="3"/>
      <c r="AO412" s="3"/>
      <c r="AP412" s="3" t="s">
        <v>2964</v>
      </c>
      <c r="AQ412" s="4"/>
      <c r="AR412" s="4"/>
      <c r="AS412" s="4"/>
      <c r="AT412" s="4"/>
      <c r="AU412" s="4"/>
      <c r="AV412" s="4"/>
      <c r="AW412" s="4"/>
      <c r="AX412" s="4" t="s">
        <v>664</v>
      </c>
      <c r="AY412" s="4"/>
      <c r="AZ412" s="4" t="s">
        <v>1688</v>
      </c>
      <c r="BA412" s="4"/>
      <c r="BB412" s="4"/>
      <c r="BC412" s="4"/>
      <c r="BD412" s="4"/>
      <c r="BE412" s="4"/>
      <c r="BF412" s="4"/>
      <c r="BG412" s="4"/>
      <c r="BH412" s="4"/>
      <c r="BI412" s="4"/>
    </row>
    <row r="413" spans="1:61" ht="55.35" customHeight="1" x14ac:dyDescent="0.25">
      <c r="A413" s="5" t="s">
        <v>3668</v>
      </c>
      <c r="B413" s="4" t="s">
        <v>2965</v>
      </c>
      <c r="C413" s="4" t="s">
        <v>74</v>
      </c>
      <c r="D413" s="2"/>
      <c r="E413" s="2" t="s">
        <v>137</v>
      </c>
      <c r="F413" s="44">
        <v>44840</v>
      </c>
      <c r="G413" s="3" t="s">
        <v>138</v>
      </c>
      <c r="H413" s="4" t="s">
        <v>1939</v>
      </c>
      <c r="I413" s="4"/>
      <c r="J413" s="4"/>
      <c r="K413" s="4"/>
      <c r="L413" s="4"/>
      <c r="M413" s="4" t="s">
        <v>2966</v>
      </c>
      <c r="N413" s="4" t="s">
        <v>2967</v>
      </c>
      <c r="O413" s="4" t="s">
        <v>2881</v>
      </c>
      <c r="P413" s="84" t="s">
        <v>2958</v>
      </c>
      <c r="Q413" s="4" t="s">
        <v>188</v>
      </c>
      <c r="R413" s="4"/>
      <c r="S413" s="4" t="s">
        <v>2968</v>
      </c>
      <c r="T413" s="4" t="s">
        <v>2060</v>
      </c>
      <c r="U413" s="4"/>
      <c r="V413" s="4"/>
      <c r="W413" s="4"/>
      <c r="X413" s="4" t="s">
        <v>2969</v>
      </c>
      <c r="Y413" s="4" t="s">
        <v>2958</v>
      </c>
      <c r="Z413" s="4"/>
      <c r="AA413" s="4" t="s">
        <v>848</v>
      </c>
      <c r="AB413" s="4"/>
      <c r="AC413" s="4" t="s">
        <v>1944</v>
      </c>
      <c r="AD413" s="4"/>
      <c r="AE413" s="4" t="s">
        <v>190</v>
      </c>
      <c r="AF413" s="4" t="s">
        <v>2970</v>
      </c>
      <c r="AG413" s="4" t="s">
        <v>67</v>
      </c>
      <c r="AH413" s="4"/>
      <c r="AI413" s="4"/>
      <c r="AJ413" s="3"/>
      <c r="AK413" s="3" t="s">
        <v>2971</v>
      </c>
      <c r="AL413" s="3"/>
      <c r="AM413" s="3"/>
      <c r="AN413" s="3"/>
      <c r="AO413" s="3"/>
      <c r="AP413" s="3" t="s">
        <v>2972</v>
      </c>
      <c r="AQ413" s="4"/>
      <c r="AR413" s="4"/>
      <c r="AS413" s="4"/>
      <c r="AT413" s="4"/>
      <c r="AU413" s="4"/>
      <c r="AV413" s="4"/>
      <c r="AW413" s="4"/>
      <c r="AX413" s="4" t="s">
        <v>1187</v>
      </c>
      <c r="AY413" s="4"/>
      <c r="AZ413" s="4"/>
      <c r="BA413" s="4"/>
      <c r="BB413" s="4"/>
      <c r="BC413" s="4"/>
      <c r="BD413" s="4"/>
      <c r="BE413" s="4"/>
      <c r="BF413" s="4"/>
      <c r="BG413" s="4"/>
      <c r="BH413" s="4"/>
      <c r="BI413" s="4"/>
    </row>
    <row r="414" spans="1:61" ht="55.35" customHeight="1" x14ac:dyDescent="0.25">
      <c r="A414" s="5" t="s">
        <v>3668</v>
      </c>
      <c r="B414" s="4" t="s">
        <v>2973</v>
      </c>
      <c r="C414" s="4" t="s">
        <v>74</v>
      </c>
      <c r="D414" s="2"/>
      <c r="E414" s="2" t="s">
        <v>137</v>
      </c>
      <c r="F414" s="44">
        <v>44840</v>
      </c>
      <c r="G414" s="3" t="s">
        <v>138</v>
      </c>
      <c r="H414" s="4" t="s">
        <v>1939</v>
      </c>
      <c r="I414" s="4"/>
      <c r="J414" s="4"/>
      <c r="K414" s="4" t="s">
        <v>5</v>
      </c>
      <c r="L414" s="4"/>
      <c r="M414" s="4" t="s">
        <v>2974</v>
      </c>
      <c r="N414" s="4" t="s">
        <v>2975</v>
      </c>
      <c r="O414" s="4" t="s">
        <v>349</v>
      </c>
      <c r="P414" s="84" t="s">
        <v>2976</v>
      </c>
      <c r="Q414" s="4" t="s">
        <v>188</v>
      </c>
      <c r="R414" s="4"/>
      <c r="S414" s="4" t="s">
        <v>2783</v>
      </c>
      <c r="T414" s="4" t="s">
        <v>2060</v>
      </c>
      <c r="U414" s="4"/>
      <c r="V414" s="4"/>
      <c r="W414" s="4"/>
      <c r="X414" s="4" t="s">
        <v>2977</v>
      </c>
      <c r="Y414" s="4" t="s">
        <v>2976</v>
      </c>
      <c r="Z414" s="4"/>
      <c r="AA414" s="4" t="s">
        <v>848</v>
      </c>
      <c r="AB414" s="4"/>
      <c r="AC414" s="4" t="s">
        <v>2888</v>
      </c>
      <c r="AD414" s="4"/>
      <c r="AE414" s="4" t="s">
        <v>190</v>
      </c>
      <c r="AF414" s="4" t="s">
        <v>3656</v>
      </c>
      <c r="AG414" s="4" t="s">
        <v>3660</v>
      </c>
      <c r="AH414" s="4"/>
      <c r="AI414" s="4"/>
      <c r="AJ414" s="3"/>
      <c r="AK414" s="3" t="s">
        <v>652</v>
      </c>
      <c r="AL414" s="3"/>
      <c r="AM414" s="3"/>
      <c r="AN414" s="3"/>
      <c r="AO414" s="3"/>
      <c r="AP414" s="3" t="s">
        <v>2978</v>
      </c>
      <c r="AQ414" s="4"/>
      <c r="AR414" s="4"/>
      <c r="AS414" s="4"/>
      <c r="AT414" s="4"/>
      <c r="AU414" s="4"/>
      <c r="AV414" s="4"/>
      <c r="AW414" s="4"/>
      <c r="AX414" s="4" t="s">
        <v>664</v>
      </c>
      <c r="AY414" s="4"/>
      <c r="AZ414" s="4"/>
      <c r="BA414" s="4"/>
      <c r="BB414" s="4"/>
      <c r="BC414" s="4"/>
      <c r="BD414" s="4"/>
      <c r="BE414" s="4"/>
      <c r="BF414" s="4"/>
      <c r="BG414" s="4"/>
      <c r="BH414" s="4"/>
      <c r="BI414" s="4"/>
    </row>
    <row r="415" spans="1:61" ht="59.1" customHeight="1" x14ac:dyDescent="0.25">
      <c r="A415" s="5" t="s">
        <v>3668</v>
      </c>
      <c r="B415" s="4" t="s">
        <v>2979</v>
      </c>
      <c r="C415" s="4" t="s">
        <v>74</v>
      </c>
      <c r="D415" s="2"/>
      <c r="E415" s="2" t="s">
        <v>137</v>
      </c>
      <c r="F415" s="44">
        <v>44840</v>
      </c>
      <c r="G415" s="3" t="s">
        <v>138</v>
      </c>
      <c r="H415" s="4" t="s">
        <v>1939</v>
      </c>
      <c r="I415" s="4"/>
      <c r="J415" s="4"/>
      <c r="K415" s="4"/>
      <c r="L415" s="4"/>
      <c r="M415" s="4" t="s">
        <v>2980</v>
      </c>
      <c r="N415" s="4" t="s">
        <v>2981</v>
      </c>
      <c r="O415" s="4" t="s">
        <v>2881</v>
      </c>
      <c r="P415" s="101" t="str">
        <f>Y415</f>
        <v>S4</v>
      </c>
      <c r="Q415" s="4" t="s">
        <v>188</v>
      </c>
      <c r="R415" s="4"/>
      <c r="S415" s="4" t="s">
        <v>2982</v>
      </c>
      <c r="T415" s="4" t="s">
        <v>2060</v>
      </c>
      <c r="U415" s="4"/>
      <c r="V415" s="4"/>
      <c r="W415" s="4"/>
      <c r="X415" s="4"/>
      <c r="Y415" s="4" t="s">
        <v>2976</v>
      </c>
      <c r="Z415" s="4"/>
      <c r="AA415" s="4" t="s">
        <v>848</v>
      </c>
      <c r="AB415" s="4"/>
      <c r="AC415" s="4" t="s">
        <v>2888</v>
      </c>
      <c r="AD415" s="4"/>
      <c r="AE415" s="4" t="s">
        <v>190</v>
      </c>
      <c r="AF415" s="4" t="s">
        <v>3657</v>
      </c>
      <c r="AG415" s="4" t="s">
        <v>3659</v>
      </c>
      <c r="AH415" s="4"/>
      <c r="AI415" s="4"/>
      <c r="AJ415" s="3"/>
      <c r="AK415" s="3" t="s">
        <v>138</v>
      </c>
      <c r="AL415" s="3"/>
      <c r="AM415" s="3"/>
      <c r="AN415" s="3"/>
      <c r="AO415" s="3"/>
      <c r="AP415" s="3" t="s">
        <v>2983</v>
      </c>
      <c r="AQ415" s="4"/>
      <c r="AR415" s="4"/>
      <c r="AS415" s="4"/>
      <c r="AT415" s="4"/>
      <c r="AU415" s="4"/>
      <c r="AV415" s="4"/>
      <c r="AW415" s="4"/>
      <c r="AX415" s="4" t="s">
        <v>1187</v>
      </c>
      <c r="AY415" s="4"/>
      <c r="AZ415" s="4"/>
      <c r="BA415" s="4"/>
      <c r="BB415" s="4"/>
      <c r="BC415" s="4"/>
      <c r="BD415" s="4"/>
      <c r="BE415" s="4"/>
      <c r="BF415" s="4"/>
      <c r="BG415" s="4"/>
      <c r="BH415" s="4"/>
      <c r="BI415" s="4"/>
    </row>
    <row r="416" spans="1:61" ht="58.15" customHeight="1" x14ac:dyDescent="0.25">
      <c r="A416" s="5" t="s">
        <v>3668</v>
      </c>
      <c r="B416" s="4" t="s">
        <v>2984</v>
      </c>
      <c r="C416" s="4" t="s">
        <v>74</v>
      </c>
      <c r="D416" s="2"/>
      <c r="E416" s="2" t="s">
        <v>137</v>
      </c>
      <c r="F416" s="44">
        <v>44840</v>
      </c>
      <c r="G416" s="3" t="s">
        <v>138</v>
      </c>
      <c r="H416" s="4" t="s">
        <v>1939</v>
      </c>
      <c r="I416" s="4"/>
      <c r="J416" s="4"/>
      <c r="K416" s="4"/>
      <c r="L416" s="4"/>
      <c r="M416" s="4" t="s">
        <v>2985</v>
      </c>
      <c r="N416" s="4" t="s">
        <v>2986</v>
      </c>
      <c r="O416" s="4" t="s">
        <v>388</v>
      </c>
      <c r="P416" s="129">
        <v>45536</v>
      </c>
      <c r="Q416" s="4" t="s">
        <v>2987</v>
      </c>
      <c r="R416" s="4"/>
      <c r="S416" s="4" t="s">
        <v>2988</v>
      </c>
      <c r="T416" s="4"/>
      <c r="U416" s="4"/>
      <c r="V416" s="4"/>
      <c r="W416" s="4"/>
      <c r="X416" s="4" t="s">
        <v>2969</v>
      </c>
      <c r="Y416" s="4" t="s">
        <v>2989</v>
      </c>
      <c r="Z416" s="4"/>
      <c r="AA416" s="4" t="s">
        <v>60</v>
      </c>
      <c r="AB416" s="4"/>
      <c r="AC416" s="4" t="s">
        <v>61</v>
      </c>
      <c r="AD416" s="4"/>
      <c r="AE416" s="4" t="s">
        <v>242</v>
      </c>
      <c r="AF416" s="4"/>
      <c r="AG416" s="3" t="s">
        <v>67</v>
      </c>
      <c r="AH416" s="4"/>
      <c r="AI416" s="4"/>
      <c r="AJ416" s="3"/>
      <c r="AK416" s="3" t="s">
        <v>138</v>
      </c>
      <c r="AL416" s="3" t="s">
        <v>332</v>
      </c>
      <c r="AM416" s="3"/>
      <c r="AN416" s="3"/>
      <c r="AO416" s="3"/>
      <c r="AP416" s="3" t="s">
        <v>2990</v>
      </c>
      <c r="AQ416" s="4"/>
      <c r="AR416" s="4"/>
      <c r="AS416" s="4"/>
      <c r="AT416" s="4"/>
      <c r="AU416" s="4"/>
      <c r="AV416" s="4"/>
      <c r="AW416" s="4"/>
      <c r="AX416" s="4" t="s">
        <v>1187</v>
      </c>
      <c r="AY416" s="4"/>
      <c r="AZ416" s="4"/>
      <c r="BA416" s="4"/>
      <c r="BB416" s="4"/>
      <c r="BC416" s="4"/>
      <c r="BD416" s="4"/>
      <c r="BE416" s="4"/>
      <c r="BF416" s="4"/>
      <c r="BG416" s="4"/>
      <c r="BH416" s="4" t="s">
        <v>138</v>
      </c>
      <c r="BI416" s="4" t="s">
        <v>1111</v>
      </c>
    </row>
    <row r="417" spans="1:61" ht="61.5" customHeight="1" x14ac:dyDescent="0.25">
      <c r="A417" s="5" t="s">
        <v>3668</v>
      </c>
      <c r="B417" s="4" t="s">
        <v>2991</v>
      </c>
      <c r="C417" s="4" t="s">
        <v>74</v>
      </c>
      <c r="D417" s="2"/>
      <c r="E417" s="2" t="s">
        <v>137</v>
      </c>
      <c r="F417" s="44">
        <v>44840</v>
      </c>
      <c r="G417" s="3" t="s">
        <v>138</v>
      </c>
      <c r="H417" s="4" t="s">
        <v>1939</v>
      </c>
      <c r="I417" s="4"/>
      <c r="J417" s="4"/>
      <c r="K417" s="4"/>
      <c r="L417" s="4"/>
      <c r="M417" s="4" t="s">
        <v>2992</v>
      </c>
      <c r="N417" s="4" t="s">
        <v>2993</v>
      </c>
      <c r="O417" s="4" t="s">
        <v>2994</v>
      </c>
      <c r="P417" s="101" t="str">
        <f>Y417</f>
        <v>S3</v>
      </c>
      <c r="Q417" s="4" t="s">
        <v>2995</v>
      </c>
      <c r="R417" s="4"/>
      <c r="S417" s="4" t="s">
        <v>2996</v>
      </c>
      <c r="T417" s="4" t="s">
        <v>2060</v>
      </c>
      <c r="U417" s="4"/>
      <c r="V417" s="4"/>
      <c r="W417" s="4"/>
      <c r="X417" s="4" t="s">
        <v>138</v>
      </c>
      <c r="Y417" s="4" t="s">
        <v>2997</v>
      </c>
      <c r="Z417" s="4"/>
      <c r="AA417" s="4" t="s">
        <v>848</v>
      </c>
      <c r="AB417" s="4"/>
      <c r="AC417" s="4" t="s">
        <v>2888</v>
      </c>
      <c r="AD417" s="4"/>
      <c r="AE417" s="3" t="s">
        <v>148</v>
      </c>
      <c r="AF417" s="4"/>
      <c r="AG417" s="4"/>
      <c r="AH417" s="4"/>
      <c r="AI417" s="4"/>
      <c r="AJ417" s="3"/>
      <c r="AK417" s="3" t="s">
        <v>2998</v>
      </c>
      <c r="AL417" s="3"/>
      <c r="AM417" s="3"/>
      <c r="AN417" s="3"/>
      <c r="AO417" s="3"/>
      <c r="AP417" s="3"/>
      <c r="AQ417" s="4"/>
      <c r="AR417" s="4"/>
      <c r="AS417" s="4"/>
      <c r="AT417" s="4"/>
      <c r="AU417" s="4"/>
      <c r="AV417" s="4"/>
      <c r="AW417" s="4"/>
      <c r="AX417" s="4" t="s">
        <v>1187</v>
      </c>
      <c r="AY417" s="4"/>
      <c r="AZ417" s="4"/>
      <c r="BA417" s="4"/>
      <c r="BB417" s="4"/>
      <c r="BC417" s="4"/>
      <c r="BD417" s="4"/>
      <c r="BE417" s="4"/>
      <c r="BF417" s="4"/>
      <c r="BG417" s="4"/>
      <c r="BH417" s="4"/>
      <c r="BI417" s="4"/>
    </row>
    <row r="418" spans="1:61" ht="55.35" customHeight="1" x14ac:dyDescent="0.25">
      <c r="A418" s="5" t="s">
        <v>3667</v>
      </c>
      <c r="B418" s="7" t="s">
        <v>2999</v>
      </c>
      <c r="C418" s="7" t="s">
        <v>74</v>
      </c>
      <c r="D418" s="16"/>
      <c r="E418" s="16" t="s">
        <v>1133</v>
      </c>
      <c r="F418" s="50">
        <v>44840</v>
      </c>
      <c r="G418" s="8" t="s">
        <v>138</v>
      </c>
      <c r="H418" s="4" t="s">
        <v>1939</v>
      </c>
      <c r="I418" s="7" t="s">
        <v>138</v>
      </c>
      <c r="J418" s="7" t="s">
        <v>3000</v>
      </c>
      <c r="K418" s="7"/>
      <c r="L418" s="7"/>
      <c r="M418" s="7" t="s">
        <v>3001</v>
      </c>
      <c r="N418" s="7" t="s">
        <v>1941</v>
      </c>
      <c r="O418" s="7" t="s">
        <v>403</v>
      </c>
      <c r="P418" s="102" t="str">
        <f>Y418</f>
        <v>R2</v>
      </c>
      <c r="Q418" s="7" t="s">
        <v>1942</v>
      </c>
      <c r="R418" s="7"/>
      <c r="S418" s="7"/>
      <c r="T418" s="7"/>
      <c r="U418" s="7"/>
      <c r="V418" s="7"/>
      <c r="W418" s="7"/>
      <c r="X418" s="7" t="s">
        <v>138</v>
      </c>
      <c r="Y418" s="7" t="s">
        <v>1943</v>
      </c>
      <c r="Z418" s="7"/>
      <c r="AA418" s="7" t="s">
        <v>848</v>
      </c>
      <c r="AB418" s="7"/>
      <c r="AC418" s="7" t="s">
        <v>1944</v>
      </c>
      <c r="AD418" s="7"/>
      <c r="AE418" s="8" t="s">
        <v>148</v>
      </c>
      <c r="AF418" s="7"/>
      <c r="AG418" s="7"/>
      <c r="AH418" s="7"/>
      <c r="AI418" s="7"/>
      <c r="AJ418" s="8"/>
      <c r="AK418" s="8" t="s">
        <v>652</v>
      </c>
      <c r="AL418" s="8"/>
      <c r="AM418" s="8"/>
      <c r="AN418" s="8"/>
      <c r="AO418" s="8"/>
      <c r="AP418" s="8"/>
      <c r="AQ418" s="7"/>
      <c r="AR418" s="7"/>
      <c r="AS418" s="7"/>
      <c r="AT418" s="7"/>
      <c r="AU418" s="7"/>
      <c r="AV418" s="7"/>
      <c r="AW418" s="7"/>
      <c r="AX418" s="7"/>
      <c r="AY418" s="7"/>
      <c r="AZ418" s="7"/>
      <c r="BA418" s="7"/>
      <c r="BB418" s="7"/>
      <c r="BC418" s="7"/>
      <c r="BD418" s="7"/>
      <c r="BE418" s="7"/>
      <c r="BF418" s="7"/>
      <c r="BG418" s="7"/>
      <c r="BH418" s="4"/>
      <c r="BI418" s="4"/>
    </row>
    <row r="419" spans="1:61" ht="55.35" customHeight="1" x14ac:dyDescent="0.25">
      <c r="A419" s="5" t="s">
        <v>3668</v>
      </c>
      <c r="B419" s="4" t="s">
        <v>3002</v>
      </c>
      <c r="C419" s="4" t="s">
        <v>74</v>
      </c>
      <c r="D419" s="2"/>
      <c r="E419" s="2" t="s">
        <v>137</v>
      </c>
      <c r="F419" s="44">
        <v>44840</v>
      </c>
      <c r="G419" s="3" t="s">
        <v>138</v>
      </c>
      <c r="H419" s="4" t="s">
        <v>1939</v>
      </c>
      <c r="I419" s="4"/>
      <c r="J419" s="4"/>
      <c r="K419" s="4"/>
      <c r="L419" s="4"/>
      <c r="M419" s="4" t="s">
        <v>3003</v>
      </c>
      <c r="N419" s="4" t="s">
        <v>3004</v>
      </c>
      <c r="O419" s="4" t="s">
        <v>2928</v>
      </c>
      <c r="P419" s="84" t="s">
        <v>2958</v>
      </c>
      <c r="Q419" s="4" t="s">
        <v>2987</v>
      </c>
      <c r="R419" s="4"/>
      <c r="S419" s="4" t="s">
        <v>3005</v>
      </c>
      <c r="T419" s="4" t="s">
        <v>2060</v>
      </c>
      <c r="U419" s="4"/>
      <c r="V419" s="4"/>
      <c r="W419" s="4"/>
      <c r="X419" s="4" t="s">
        <v>138</v>
      </c>
      <c r="Y419" s="4" t="s">
        <v>2958</v>
      </c>
      <c r="Z419" s="4"/>
      <c r="AA419" s="4" t="s">
        <v>848</v>
      </c>
      <c r="AB419" s="4"/>
      <c r="AC419" s="4" t="s">
        <v>3006</v>
      </c>
      <c r="AD419" s="4"/>
      <c r="AE419" s="4" t="s">
        <v>368</v>
      </c>
      <c r="AF419" s="4"/>
      <c r="AG419" s="4"/>
      <c r="AH419" s="4"/>
      <c r="AI419" s="4"/>
      <c r="AJ419" s="3"/>
      <c r="AK419" s="3" t="s">
        <v>138</v>
      </c>
      <c r="AL419" s="3"/>
      <c r="AM419" s="3"/>
      <c r="AN419" s="3"/>
      <c r="AO419" s="3"/>
      <c r="AP419" s="3" t="s">
        <v>3007</v>
      </c>
      <c r="AQ419" s="4"/>
      <c r="AR419" s="4"/>
      <c r="AS419" s="4"/>
      <c r="AT419" s="4"/>
      <c r="AU419" s="4"/>
      <c r="AV419" s="4"/>
      <c r="AW419" s="4"/>
      <c r="AX419" s="4" t="s">
        <v>1187</v>
      </c>
      <c r="AY419" s="4"/>
      <c r="AZ419" s="4"/>
      <c r="BA419" s="4"/>
      <c r="BB419" s="4"/>
      <c r="BC419" s="4"/>
      <c r="BD419" s="4"/>
      <c r="BE419" s="4"/>
      <c r="BF419" s="4"/>
      <c r="BG419" s="4"/>
      <c r="BH419" s="4"/>
      <c r="BI419" s="4"/>
    </row>
    <row r="420" spans="1:61" ht="55.35" customHeight="1" x14ac:dyDescent="0.25">
      <c r="A420" s="5" t="s">
        <v>3668</v>
      </c>
      <c r="B420" s="4" t="s">
        <v>3008</v>
      </c>
      <c r="C420" s="4" t="s">
        <v>74</v>
      </c>
      <c r="D420" s="2"/>
      <c r="E420" s="2" t="s">
        <v>137</v>
      </c>
      <c r="F420" s="44">
        <v>44840</v>
      </c>
      <c r="G420" s="3" t="s">
        <v>138</v>
      </c>
      <c r="H420" s="4" t="s">
        <v>1939</v>
      </c>
      <c r="I420" s="4"/>
      <c r="J420" s="4"/>
      <c r="K420" s="4"/>
      <c r="L420" s="4"/>
      <c r="M420" s="4" t="s">
        <v>3009</v>
      </c>
      <c r="N420" s="4" t="s">
        <v>3010</v>
      </c>
      <c r="O420" s="4" t="s">
        <v>378</v>
      </c>
      <c r="P420" s="101" t="s">
        <v>2997</v>
      </c>
      <c r="Q420" s="4" t="s">
        <v>3011</v>
      </c>
      <c r="R420" s="4"/>
      <c r="S420" s="4" t="s">
        <v>3012</v>
      </c>
      <c r="T420" s="4" t="s">
        <v>2060</v>
      </c>
      <c r="U420" s="4"/>
      <c r="V420" s="4"/>
      <c r="W420" s="4"/>
      <c r="X420" s="4" t="s">
        <v>138</v>
      </c>
      <c r="Y420" s="4" t="s">
        <v>2997</v>
      </c>
      <c r="Z420" s="4"/>
      <c r="AA420" s="4" t="s">
        <v>848</v>
      </c>
      <c r="AB420" s="4"/>
      <c r="AC420" s="4" t="s">
        <v>2888</v>
      </c>
      <c r="AD420" s="4"/>
      <c r="AE420" s="3" t="s">
        <v>148</v>
      </c>
      <c r="AF420" s="4" t="s">
        <v>3013</v>
      </c>
      <c r="AG420" s="4" t="s">
        <v>69</v>
      </c>
      <c r="AH420" s="4" t="s">
        <v>3014</v>
      </c>
      <c r="AI420" s="4"/>
      <c r="AJ420" s="3"/>
      <c r="AK420" s="3" t="s">
        <v>848</v>
      </c>
      <c r="AL420" s="3" t="s">
        <v>166</v>
      </c>
      <c r="AM420" s="3"/>
      <c r="AN420" s="131" t="s">
        <v>702</v>
      </c>
      <c r="AO420" s="3" t="s">
        <v>3015</v>
      </c>
      <c r="AP420" s="3" t="s">
        <v>3016</v>
      </c>
      <c r="AQ420" s="4"/>
      <c r="AR420" s="4"/>
      <c r="AS420" s="4"/>
      <c r="AT420" s="4"/>
      <c r="AU420" s="4"/>
      <c r="AV420" s="4"/>
      <c r="AW420" s="4"/>
      <c r="AX420" s="4" t="s">
        <v>1187</v>
      </c>
      <c r="AY420" s="4"/>
      <c r="AZ420" s="4"/>
      <c r="BA420" s="4"/>
      <c r="BB420" s="4"/>
      <c r="BC420" s="4"/>
      <c r="BD420" s="4"/>
      <c r="BE420" s="4"/>
      <c r="BF420" s="4"/>
      <c r="BG420" s="4"/>
      <c r="BH420" s="4"/>
      <c r="BI420" s="4"/>
    </row>
    <row r="421" spans="1:61" ht="55.35" customHeight="1" x14ac:dyDescent="0.25">
      <c r="A421" s="5" t="s">
        <v>3668</v>
      </c>
      <c r="B421" s="4" t="s">
        <v>3017</v>
      </c>
      <c r="C421" s="4" t="s">
        <v>74</v>
      </c>
      <c r="D421" s="2"/>
      <c r="E421" s="2" t="s">
        <v>137</v>
      </c>
      <c r="F421" s="44">
        <v>44840</v>
      </c>
      <c r="G421" s="3" t="s">
        <v>138</v>
      </c>
      <c r="H421" s="4" t="s">
        <v>1939</v>
      </c>
      <c r="I421" s="4"/>
      <c r="J421" s="4"/>
      <c r="K421" s="4"/>
      <c r="L421" s="4"/>
      <c r="M421" s="4" t="s">
        <v>3018</v>
      </c>
      <c r="N421" s="4" t="s">
        <v>3019</v>
      </c>
      <c r="O421" s="4" t="s">
        <v>2876</v>
      </c>
      <c r="P421" s="129">
        <v>45566</v>
      </c>
      <c r="Q421" s="4" t="s">
        <v>188</v>
      </c>
      <c r="R421" s="4"/>
      <c r="S421" s="4" t="s">
        <v>3020</v>
      </c>
      <c r="T421" s="4"/>
      <c r="U421" s="4"/>
      <c r="V421" s="4"/>
      <c r="W421" s="4"/>
      <c r="X421" s="4" t="s">
        <v>3021</v>
      </c>
      <c r="Y421" s="4" t="s">
        <v>2528</v>
      </c>
      <c r="Z421" s="4"/>
      <c r="AA421" s="4" t="s">
        <v>63</v>
      </c>
      <c r="AB421" s="4"/>
      <c r="AC421" s="4" t="s">
        <v>64</v>
      </c>
      <c r="AD421" s="4"/>
      <c r="AE421" s="4" t="s">
        <v>368</v>
      </c>
      <c r="AF421" s="4"/>
      <c r="AG421" s="4" t="s">
        <v>848</v>
      </c>
      <c r="AH421" s="4"/>
      <c r="AI421" s="4"/>
      <c r="AJ421" s="3"/>
      <c r="AK421" s="3" t="s">
        <v>848</v>
      </c>
      <c r="AL421" s="3"/>
      <c r="AM421" s="3"/>
      <c r="AN421" s="3"/>
      <c r="AO421" s="3"/>
      <c r="AP421" s="3" t="s">
        <v>3022</v>
      </c>
      <c r="AQ421" s="4"/>
      <c r="AR421" s="4"/>
      <c r="AS421" s="4"/>
      <c r="AT421" s="4"/>
      <c r="AU421" s="4"/>
      <c r="AV421" s="4"/>
      <c r="AW421" s="4"/>
      <c r="AX421" s="4" t="s">
        <v>1187</v>
      </c>
      <c r="AY421" s="4"/>
      <c r="AZ421" s="4"/>
      <c r="BA421" s="4"/>
      <c r="BB421" s="4"/>
      <c r="BC421" s="4"/>
      <c r="BD421" s="4"/>
      <c r="BE421" s="4"/>
      <c r="BF421" s="4"/>
      <c r="BG421" s="4"/>
      <c r="BH421" s="4" t="s">
        <v>138</v>
      </c>
      <c r="BI421" s="4" t="s">
        <v>3023</v>
      </c>
    </row>
    <row r="422" spans="1:61" ht="55.35" customHeight="1" x14ac:dyDescent="0.25">
      <c r="A422" s="5" t="s">
        <v>3667</v>
      </c>
      <c r="B422" s="7" t="s">
        <v>3024</v>
      </c>
      <c r="C422" s="7" t="s">
        <v>74</v>
      </c>
      <c r="D422" s="16"/>
      <c r="E422" s="16" t="s">
        <v>1133</v>
      </c>
      <c r="F422" s="50">
        <v>45195</v>
      </c>
      <c r="G422" s="8" t="s">
        <v>138</v>
      </c>
      <c r="H422" s="7" t="s">
        <v>1939</v>
      </c>
      <c r="I422" s="7" t="s">
        <v>138</v>
      </c>
      <c r="J422" s="7" t="s">
        <v>3025</v>
      </c>
      <c r="K422" s="7"/>
      <c r="L422" s="7"/>
      <c r="M422" s="7" t="s">
        <v>2940</v>
      </c>
      <c r="N422" s="7" t="s">
        <v>2941</v>
      </c>
      <c r="O422" s="7" t="s">
        <v>2020</v>
      </c>
      <c r="P422" s="85" t="s">
        <v>616</v>
      </c>
      <c r="Q422" s="7" t="s">
        <v>2942</v>
      </c>
      <c r="R422" s="7"/>
      <c r="S422" s="7" t="s">
        <v>2943</v>
      </c>
      <c r="T422" s="7" t="s">
        <v>2060</v>
      </c>
      <c r="U422" s="7"/>
      <c r="V422" s="7"/>
      <c r="W422" s="7"/>
      <c r="X422" s="7"/>
      <c r="Y422" s="7" t="s">
        <v>2929</v>
      </c>
      <c r="Z422" s="7"/>
      <c r="AA422" s="7" t="s">
        <v>848</v>
      </c>
      <c r="AB422" s="7"/>
      <c r="AC422" s="7" t="s">
        <v>2888</v>
      </c>
      <c r="AD422" s="7"/>
      <c r="AE422" s="8" t="s">
        <v>1345</v>
      </c>
      <c r="AF422" s="7"/>
      <c r="AG422" s="7"/>
      <c r="AH422" s="7"/>
      <c r="AI422" s="7"/>
      <c r="AJ422" s="8"/>
      <c r="AK422" s="8" t="s">
        <v>138</v>
      </c>
      <c r="AL422" s="8"/>
      <c r="AM422" s="8"/>
      <c r="AN422" s="8"/>
      <c r="AO422" s="8"/>
      <c r="AP422" s="8" t="s">
        <v>3026</v>
      </c>
      <c r="AQ422" s="7"/>
      <c r="AR422" s="7"/>
      <c r="AS422" s="7"/>
      <c r="AT422" s="7"/>
      <c r="AU422" s="7"/>
      <c r="AV422" s="7"/>
      <c r="AW422" s="7"/>
      <c r="AX422" s="7" t="s">
        <v>1187</v>
      </c>
      <c r="AY422" s="7"/>
      <c r="AZ422" s="7"/>
      <c r="BA422" s="7"/>
      <c r="BB422" s="7"/>
      <c r="BC422" s="7"/>
      <c r="BD422" s="7"/>
      <c r="BE422" s="7"/>
      <c r="BF422" s="7"/>
      <c r="BG422" s="7"/>
      <c r="BH422" s="4"/>
      <c r="BI422" s="4"/>
    </row>
    <row r="423" spans="1:61" s="39" customFormat="1" ht="55.35" customHeight="1" x14ac:dyDescent="0.25">
      <c r="A423" s="5" t="s">
        <v>3668</v>
      </c>
      <c r="B423" s="4" t="s">
        <v>3027</v>
      </c>
      <c r="C423" s="4" t="s">
        <v>74</v>
      </c>
      <c r="D423" s="2"/>
      <c r="E423" s="2" t="s">
        <v>137</v>
      </c>
      <c r="F423" s="44">
        <v>44840</v>
      </c>
      <c r="G423" s="3" t="s">
        <v>138</v>
      </c>
      <c r="H423" s="4" t="s">
        <v>1939</v>
      </c>
      <c r="I423" s="4"/>
      <c r="J423" s="4"/>
      <c r="K423" s="4"/>
      <c r="L423" s="4"/>
      <c r="M423" s="4" t="s">
        <v>3028</v>
      </c>
      <c r="N423" s="4" t="s">
        <v>3029</v>
      </c>
      <c r="O423" s="4" t="s">
        <v>378</v>
      </c>
      <c r="P423" s="101" t="str">
        <f>Y423</f>
        <v>R2</v>
      </c>
      <c r="Q423" s="4" t="s">
        <v>2995</v>
      </c>
      <c r="R423" s="4"/>
      <c r="S423" s="4" t="s">
        <v>3030</v>
      </c>
      <c r="T423" s="4" t="s">
        <v>2060</v>
      </c>
      <c r="U423" s="4"/>
      <c r="V423" s="4"/>
      <c r="W423" s="4"/>
      <c r="X423" s="4"/>
      <c r="Y423" s="4" t="s">
        <v>1943</v>
      </c>
      <c r="Z423" s="4"/>
      <c r="AA423" s="4" t="s">
        <v>848</v>
      </c>
      <c r="AB423" s="4"/>
      <c r="AC423" s="4" t="s">
        <v>1944</v>
      </c>
      <c r="AD423" s="4"/>
      <c r="AE423" s="4" t="s">
        <v>148</v>
      </c>
      <c r="AF423" s="4" t="s">
        <v>3031</v>
      </c>
      <c r="AG423" s="4" t="s">
        <v>69</v>
      </c>
      <c r="AH423" s="4" t="s">
        <v>3032</v>
      </c>
      <c r="AI423" s="4"/>
      <c r="AJ423" s="3"/>
      <c r="AK423" s="3" t="s">
        <v>138</v>
      </c>
      <c r="AL423" s="3" t="s">
        <v>166</v>
      </c>
      <c r="AM423" s="3"/>
      <c r="AN423" s="131" t="s">
        <v>702</v>
      </c>
      <c r="AO423" s="3" t="s">
        <v>3033</v>
      </c>
      <c r="AP423" s="3" t="s">
        <v>3034</v>
      </c>
      <c r="AQ423" s="4"/>
      <c r="AR423" s="4"/>
      <c r="AS423" s="4"/>
      <c r="AT423" s="4"/>
      <c r="AU423" s="4"/>
      <c r="AV423" s="4"/>
      <c r="AW423" s="4"/>
      <c r="AX423" s="4" t="s">
        <v>1187</v>
      </c>
      <c r="AY423" s="4"/>
      <c r="AZ423" s="4"/>
      <c r="BA423" s="4"/>
      <c r="BB423" s="4"/>
      <c r="BC423" s="4"/>
      <c r="BD423" s="4"/>
      <c r="BE423" s="4"/>
      <c r="BF423" s="4"/>
      <c r="BG423" s="4"/>
      <c r="BH423" s="4"/>
      <c r="BI423" s="4"/>
    </row>
    <row r="424" spans="1:61" ht="55.35" customHeight="1" x14ac:dyDescent="0.25">
      <c r="A424" s="5" t="s">
        <v>3668</v>
      </c>
      <c r="B424" s="4" t="s">
        <v>3035</v>
      </c>
      <c r="C424" s="4" t="s">
        <v>74</v>
      </c>
      <c r="D424" s="2"/>
      <c r="E424" s="2" t="s">
        <v>137</v>
      </c>
      <c r="F424" s="44">
        <v>44840</v>
      </c>
      <c r="G424" s="3" t="s">
        <v>138</v>
      </c>
      <c r="H424" s="4" t="s">
        <v>1939</v>
      </c>
      <c r="I424" s="4"/>
      <c r="J424" s="4"/>
      <c r="K424" s="4" t="s">
        <v>5</v>
      </c>
      <c r="L424" s="4"/>
      <c r="M424" s="4" t="s">
        <v>3036</v>
      </c>
      <c r="N424" s="4" t="s">
        <v>3037</v>
      </c>
      <c r="O424" s="4" t="s">
        <v>2928</v>
      </c>
      <c r="P424" s="84" t="s">
        <v>3038</v>
      </c>
      <c r="Q424" s="4" t="s">
        <v>2882</v>
      </c>
      <c r="R424" s="4"/>
      <c r="S424" s="4" t="s">
        <v>3039</v>
      </c>
      <c r="T424" s="4" t="s">
        <v>2060</v>
      </c>
      <c r="U424" s="4"/>
      <c r="V424" s="4"/>
      <c r="W424" s="4"/>
      <c r="X424" s="4" t="s">
        <v>138</v>
      </c>
      <c r="Y424" s="4" t="s">
        <v>3038</v>
      </c>
      <c r="Z424" s="4"/>
      <c r="AA424" s="4" t="s">
        <v>848</v>
      </c>
      <c r="AB424" s="4"/>
      <c r="AC424" s="4" t="s">
        <v>3006</v>
      </c>
      <c r="AD424" s="4"/>
      <c r="AE424" s="4" t="s">
        <v>368</v>
      </c>
      <c r="AF424" s="4"/>
      <c r="AG424" s="4"/>
      <c r="AH424" s="4"/>
      <c r="AI424" s="4"/>
      <c r="AJ424" s="3"/>
      <c r="AK424" s="3" t="s">
        <v>138</v>
      </c>
      <c r="AL424" s="3"/>
      <c r="AM424" s="3"/>
      <c r="AN424" s="3"/>
      <c r="AO424" s="3"/>
      <c r="AP424" s="3" t="s">
        <v>3007</v>
      </c>
      <c r="AQ424" s="4"/>
      <c r="AR424" s="4"/>
      <c r="AS424" s="4"/>
      <c r="AT424" s="4"/>
      <c r="AU424" s="4"/>
      <c r="AV424" s="4"/>
      <c r="AW424" s="4"/>
      <c r="AX424" s="4" t="s">
        <v>1187</v>
      </c>
      <c r="AY424" s="4"/>
      <c r="AZ424" s="4"/>
      <c r="BA424" s="4"/>
      <c r="BB424" s="4"/>
      <c r="BC424" s="4"/>
      <c r="BD424" s="4"/>
      <c r="BE424" s="4"/>
      <c r="BF424" s="4"/>
      <c r="BG424" s="4"/>
      <c r="BH424" s="4"/>
      <c r="BI424" s="4"/>
    </row>
    <row r="425" spans="1:61" ht="78" customHeight="1" x14ac:dyDescent="0.25">
      <c r="A425" s="5" t="s">
        <v>3668</v>
      </c>
      <c r="B425" s="4" t="s">
        <v>3040</v>
      </c>
      <c r="C425" s="4" t="s">
        <v>74</v>
      </c>
      <c r="D425" s="2"/>
      <c r="E425" s="2" t="s">
        <v>137</v>
      </c>
      <c r="F425" s="44">
        <v>44854</v>
      </c>
      <c r="G425" s="3" t="s">
        <v>138</v>
      </c>
      <c r="H425" s="4" t="s">
        <v>3041</v>
      </c>
      <c r="I425" s="4"/>
      <c r="J425" s="4"/>
      <c r="K425" s="4" t="s">
        <v>5</v>
      </c>
      <c r="L425" s="4"/>
      <c r="M425" s="4" t="s">
        <v>3042</v>
      </c>
      <c r="N425" s="4" t="s">
        <v>3043</v>
      </c>
      <c r="O425" s="4" t="s">
        <v>216</v>
      </c>
      <c r="P425" s="84" t="s">
        <v>217</v>
      </c>
      <c r="Q425" s="4" t="s">
        <v>273</v>
      </c>
      <c r="R425" s="4"/>
      <c r="S425" s="4" t="s">
        <v>3044</v>
      </c>
      <c r="T425" s="4" t="s">
        <v>2060</v>
      </c>
      <c r="U425" s="4"/>
      <c r="V425" s="4"/>
      <c r="W425" s="4"/>
      <c r="X425" s="4"/>
      <c r="Y425" s="4" t="s">
        <v>219</v>
      </c>
      <c r="Z425" s="4"/>
      <c r="AA425" s="4" t="s">
        <v>55</v>
      </c>
      <c r="AB425" s="4"/>
      <c r="AC425" s="4" t="s">
        <v>58</v>
      </c>
      <c r="AD425" s="4"/>
      <c r="AE425" s="4" t="s">
        <v>148</v>
      </c>
      <c r="AF425" s="4" t="s">
        <v>3045</v>
      </c>
      <c r="AG425" s="4" t="s">
        <v>69</v>
      </c>
      <c r="AH425" s="4" t="s">
        <v>3046</v>
      </c>
      <c r="AI425" s="4"/>
      <c r="AJ425" s="3"/>
      <c r="AK425" s="3"/>
      <c r="AL425" s="3" t="s">
        <v>152</v>
      </c>
      <c r="AM425" s="3"/>
      <c r="AN425" s="3" t="s">
        <v>217</v>
      </c>
      <c r="AO425" s="3" t="s">
        <v>3047</v>
      </c>
      <c r="AP425" s="3" t="s">
        <v>325</v>
      </c>
      <c r="AQ425" s="4"/>
      <c r="AR425" s="4"/>
      <c r="AS425" s="4"/>
      <c r="AT425" s="4"/>
      <c r="AU425" s="4"/>
      <c r="AV425" s="4"/>
      <c r="AW425" s="4"/>
      <c r="AX425" s="4"/>
      <c r="AY425" s="4"/>
      <c r="AZ425" s="4"/>
      <c r="BA425" s="4"/>
      <c r="BB425" s="4"/>
      <c r="BC425" s="4"/>
      <c r="BD425" s="4"/>
      <c r="BE425" s="4"/>
      <c r="BF425" s="4"/>
      <c r="BG425" s="4"/>
      <c r="BH425" s="4"/>
      <c r="BI425" s="4"/>
    </row>
    <row r="426" spans="1:61" ht="61.5" customHeight="1" x14ac:dyDescent="0.25">
      <c r="A426" s="5" t="s">
        <v>3668</v>
      </c>
      <c r="B426" s="4" t="s">
        <v>3048</v>
      </c>
      <c r="C426" s="4" t="s">
        <v>74</v>
      </c>
      <c r="D426" s="2"/>
      <c r="E426" s="2" t="s">
        <v>137</v>
      </c>
      <c r="F426" s="44">
        <v>44854</v>
      </c>
      <c r="G426" s="3" t="s">
        <v>138</v>
      </c>
      <c r="H426" s="4" t="s">
        <v>3041</v>
      </c>
      <c r="I426" s="4"/>
      <c r="J426" s="4"/>
      <c r="K426" s="4" t="s">
        <v>5</v>
      </c>
      <c r="L426" s="4"/>
      <c r="M426" s="4" t="s">
        <v>3049</v>
      </c>
      <c r="N426" s="4" t="s">
        <v>3050</v>
      </c>
      <c r="O426" s="4" t="s">
        <v>216</v>
      </c>
      <c r="P426" s="84" t="s">
        <v>160</v>
      </c>
      <c r="Q426" s="4" t="s">
        <v>273</v>
      </c>
      <c r="R426" s="4"/>
      <c r="S426" s="4" t="s">
        <v>3051</v>
      </c>
      <c r="T426" s="4" t="s">
        <v>2060</v>
      </c>
      <c r="U426" s="4"/>
      <c r="V426" s="4"/>
      <c r="W426" s="4"/>
      <c r="X426" s="4"/>
      <c r="Y426" s="4" t="s">
        <v>219</v>
      </c>
      <c r="Z426" s="4"/>
      <c r="AA426" s="4" t="s">
        <v>55</v>
      </c>
      <c r="AB426" s="4"/>
      <c r="AC426" s="4" t="s">
        <v>58</v>
      </c>
      <c r="AD426" s="4"/>
      <c r="AE426" s="3" t="s">
        <v>148</v>
      </c>
      <c r="AF426" s="4" t="s">
        <v>3052</v>
      </c>
      <c r="AG426" s="4" t="s">
        <v>69</v>
      </c>
      <c r="AH426" s="4" t="s">
        <v>3053</v>
      </c>
      <c r="AI426" s="4"/>
      <c r="AJ426" s="3"/>
      <c r="AK426" s="3"/>
      <c r="AL426" s="3" t="s">
        <v>166</v>
      </c>
      <c r="AM426" s="3"/>
      <c r="AN426" s="3" t="s">
        <v>160</v>
      </c>
      <c r="AO426" s="3" t="s">
        <v>3054</v>
      </c>
      <c r="AP426" s="3" t="s">
        <v>256</v>
      </c>
      <c r="AQ426" s="4"/>
      <c r="AR426" s="4"/>
      <c r="AS426" s="4"/>
      <c r="AT426" s="4"/>
      <c r="AU426" s="4"/>
      <c r="AV426" s="4"/>
      <c r="AW426" s="4"/>
      <c r="AX426" s="4"/>
      <c r="AY426" s="4"/>
      <c r="AZ426" s="4"/>
      <c r="BA426" s="4"/>
      <c r="BB426" s="4"/>
      <c r="BC426" s="4"/>
      <c r="BD426" s="4"/>
      <c r="BE426" s="4"/>
      <c r="BF426" s="4"/>
      <c r="BG426" s="4"/>
      <c r="BH426" s="4"/>
      <c r="BI426" s="4"/>
    </row>
    <row r="427" spans="1:61" ht="55.35" customHeight="1" x14ac:dyDescent="0.25">
      <c r="A427" s="5" t="s">
        <v>3668</v>
      </c>
      <c r="B427" s="4" t="s">
        <v>3055</v>
      </c>
      <c r="C427" s="4" t="s">
        <v>74</v>
      </c>
      <c r="D427" s="2"/>
      <c r="E427" s="2" t="s">
        <v>137</v>
      </c>
      <c r="F427" s="44">
        <v>44862</v>
      </c>
      <c r="G427" s="3" t="s">
        <v>138</v>
      </c>
      <c r="H427" s="4" t="s">
        <v>3056</v>
      </c>
      <c r="I427" s="4"/>
      <c r="J427" s="4"/>
      <c r="K427" s="4" t="s">
        <v>5</v>
      </c>
      <c r="L427" s="4"/>
      <c r="M427" s="4" t="s">
        <v>3057</v>
      </c>
      <c r="N427" s="4" t="s">
        <v>3058</v>
      </c>
      <c r="O427" s="4" t="s">
        <v>2881</v>
      </c>
      <c r="P427" s="84" t="s">
        <v>3038</v>
      </c>
      <c r="Q427" s="4" t="s">
        <v>2882</v>
      </c>
      <c r="R427" s="4"/>
      <c r="S427" s="4" t="s">
        <v>2883</v>
      </c>
      <c r="T427" s="4" t="s">
        <v>2060</v>
      </c>
      <c r="U427" s="4"/>
      <c r="V427" s="4"/>
      <c r="W427" s="4"/>
      <c r="X427" s="4" t="s">
        <v>138</v>
      </c>
      <c r="Y427" s="4" t="s">
        <v>3038</v>
      </c>
      <c r="Z427" s="4"/>
      <c r="AA427" s="4" t="s">
        <v>848</v>
      </c>
      <c r="AB427" s="4"/>
      <c r="AC427" s="4" t="s">
        <v>2888</v>
      </c>
      <c r="AD427" s="4"/>
      <c r="AE427" s="4" t="s">
        <v>848</v>
      </c>
      <c r="AF427" s="4"/>
      <c r="AG427" s="4"/>
      <c r="AH427" s="4"/>
      <c r="AI427" s="4"/>
      <c r="AJ427" s="3"/>
      <c r="AK427" s="3" t="s">
        <v>138</v>
      </c>
      <c r="AL427" s="3"/>
      <c r="AM427" s="3"/>
      <c r="AN427" s="3"/>
      <c r="AO427" s="3"/>
      <c r="AP427" s="3" t="s">
        <v>3059</v>
      </c>
      <c r="AQ427" s="4"/>
      <c r="AR427" s="4"/>
      <c r="AS427" s="4"/>
      <c r="AT427" s="4"/>
      <c r="AU427" s="4"/>
      <c r="AV427" s="4"/>
      <c r="AW427" s="4"/>
      <c r="AX427" s="4"/>
      <c r="AY427" s="4"/>
      <c r="AZ427" s="4"/>
      <c r="BA427" s="4"/>
      <c r="BB427" s="4"/>
      <c r="BC427" s="4"/>
      <c r="BD427" s="4"/>
      <c r="BE427" s="4"/>
      <c r="BF427" s="4"/>
      <c r="BG427" s="4"/>
      <c r="BH427" s="4"/>
      <c r="BI427" s="4"/>
    </row>
    <row r="428" spans="1:61" ht="55.35" customHeight="1" x14ac:dyDescent="0.25">
      <c r="A428" s="5" t="s">
        <v>3668</v>
      </c>
      <c r="B428" s="4" t="s">
        <v>3060</v>
      </c>
      <c r="C428" s="4" t="s">
        <v>74</v>
      </c>
      <c r="D428" s="2"/>
      <c r="E428" s="2" t="s">
        <v>137</v>
      </c>
      <c r="F428" s="44">
        <v>44862</v>
      </c>
      <c r="G428" s="3" t="s">
        <v>138</v>
      </c>
      <c r="H428" s="4" t="s">
        <v>3056</v>
      </c>
      <c r="I428" s="4"/>
      <c r="J428" s="4"/>
      <c r="K428" s="4" t="s">
        <v>5</v>
      </c>
      <c r="L428" s="4"/>
      <c r="M428" s="4" t="s">
        <v>3061</v>
      </c>
      <c r="N428" s="4" t="s">
        <v>3062</v>
      </c>
      <c r="O428" s="4"/>
      <c r="P428" s="101" t="s">
        <v>2929</v>
      </c>
      <c r="Q428" s="4" t="s">
        <v>188</v>
      </c>
      <c r="R428" s="4"/>
      <c r="S428" s="4" t="s">
        <v>3063</v>
      </c>
      <c r="T428" s="4" t="s">
        <v>2060</v>
      </c>
      <c r="U428" s="4"/>
      <c r="V428" s="4"/>
      <c r="W428" s="4"/>
      <c r="X428" s="4" t="s">
        <v>652</v>
      </c>
      <c r="Y428" s="4" t="s">
        <v>2929</v>
      </c>
      <c r="Z428" s="4"/>
      <c r="AA428" s="4" t="s">
        <v>848</v>
      </c>
      <c r="AB428" s="4"/>
      <c r="AC428" s="4" t="s">
        <v>2888</v>
      </c>
      <c r="AD428" s="4"/>
      <c r="AE428" s="4" t="s">
        <v>190</v>
      </c>
      <c r="AF428" s="4" t="s">
        <v>3064</v>
      </c>
      <c r="AG428" s="4" t="s">
        <v>69</v>
      </c>
      <c r="AH428" s="4" t="s">
        <v>3065</v>
      </c>
      <c r="AI428" s="4"/>
      <c r="AJ428" s="3"/>
      <c r="AK428" s="3" t="s">
        <v>138</v>
      </c>
      <c r="AL428" s="3" t="s">
        <v>166</v>
      </c>
      <c r="AM428" s="3"/>
      <c r="AN428" s="3" t="s">
        <v>410</v>
      </c>
      <c r="AO428" s="3" t="s">
        <v>3066</v>
      </c>
      <c r="AP428" s="3" t="s">
        <v>3067</v>
      </c>
      <c r="AQ428" s="4"/>
      <c r="AR428" s="4"/>
      <c r="AS428" s="4"/>
      <c r="AT428" s="4"/>
      <c r="AU428" s="4"/>
      <c r="AV428" s="4"/>
      <c r="AW428" s="4"/>
      <c r="AX428" s="4"/>
      <c r="AY428" s="4"/>
      <c r="AZ428" s="4"/>
      <c r="BA428" s="4"/>
      <c r="BB428" s="4"/>
      <c r="BC428" s="4"/>
      <c r="BD428" s="4"/>
      <c r="BE428" s="4"/>
      <c r="BF428" s="4"/>
      <c r="BG428" s="4"/>
      <c r="BH428" s="4" t="s">
        <v>138</v>
      </c>
      <c r="BI428" s="4" t="s">
        <v>705</v>
      </c>
    </row>
    <row r="429" spans="1:61" ht="55.35" customHeight="1" x14ac:dyDescent="0.25">
      <c r="A429" s="5" t="s">
        <v>3668</v>
      </c>
      <c r="B429" s="4" t="s">
        <v>3068</v>
      </c>
      <c r="C429" s="4" t="s">
        <v>74</v>
      </c>
      <c r="D429" s="2"/>
      <c r="E429" s="2"/>
      <c r="F429" s="44">
        <v>44879</v>
      </c>
      <c r="G429" s="3" t="s">
        <v>138</v>
      </c>
      <c r="H429" s="4" t="s">
        <v>1135</v>
      </c>
      <c r="I429" s="4"/>
      <c r="J429" s="4"/>
      <c r="K429" s="4" t="s">
        <v>1135</v>
      </c>
      <c r="L429" s="4"/>
      <c r="M429" s="4" t="s">
        <v>3069</v>
      </c>
      <c r="N429" s="4" t="s">
        <v>3070</v>
      </c>
      <c r="O429" s="4" t="s">
        <v>488</v>
      </c>
      <c r="P429" s="87" t="s">
        <v>291</v>
      </c>
      <c r="Q429" s="4" t="s">
        <v>205</v>
      </c>
      <c r="R429" s="4"/>
      <c r="S429" s="4" t="s">
        <v>3071</v>
      </c>
      <c r="T429" s="4"/>
      <c r="U429" s="4"/>
      <c r="V429" s="4"/>
      <c r="W429" s="4"/>
      <c r="X429" s="4"/>
      <c r="Y429" s="4" t="s">
        <v>495</v>
      </c>
      <c r="Z429" s="4"/>
      <c r="AA429" s="4" t="s">
        <v>56</v>
      </c>
      <c r="AB429" s="4"/>
      <c r="AC429" s="4" t="s">
        <v>59</v>
      </c>
      <c r="AD429" s="4"/>
      <c r="AE429" s="4" t="s">
        <v>207</v>
      </c>
      <c r="AF429" s="4" t="s">
        <v>1135</v>
      </c>
      <c r="AG429" s="4" t="s">
        <v>69</v>
      </c>
      <c r="AH429" s="4" t="s">
        <v>3072</v>
      </c>
      <c r="AI429" s="4"/>
      <c r="AJ429" s="3"/>
      <c r="AK429" s="3"/>
      <c r="AL429" s="3" t="s">
        <v>166</v>
      </c>
      <c r="AM429" s="3"/>
      <c r="AN429" s="3" t="s">
        <v>252</v>
      </c>
      <c r="AO429" s="3" t="s">
        <v>3073</v>
      </c>
      <c r="AP429" s="3" t="s">
        <v>286</v>
      </c>
      <c r="AQ429" s="4"/>
      <c r="AR429" s="4"/>
      <c r="AS429" s="4"/>
      <c r="AT429" s="4"/>
      <c r="AU429" s="4"/>
      <c r="AV429" s="4"/>
      <c r="AW429" s="4"/>
      <c r="AX429" s="4"/>
      <c r="AY429" s="4"/>
      <c r="AZ429" s="4"/>
      <c r="BA429" s="4"/>
      <c r="BB429" s="4"/>
      <c r="BC429" s="4"/>
      <c r="BD429" s="4"/>
      <c r="BE429" s="4"/>
      <c r="BF429" s="4"/>
      <c r="BG429" s="4"/>
      <c r="BH429" s="4"/>
      <c r="BI429" s="4"/>
    </row>
    <row r="430" spans="1:61" ht="55.35" customHeight="1" x14ac:dyDescent="0.25">
      <c r="A430" s="5" t="s">
        <v>3668</v>
      </c>
      <c r="B430" s="4" t="s">
        <v>3074</v>
      </c>
      <c r="C430" s="4" t="s">
        <v>74</v>
      </c>
      <c r="D430" s="2"/>
      <c r="E430" s="2"/>
      <c r="F430" s="44">
        <v>44988</v>
      </c>
      <c r="G430" s="3" t="s">
        <v>138</v>
      </c>
      <c r="H430" s="4" t="s">
        <v>3075</v>
      </c>
      <c r="I430" s="4"/>
      <c r="J430" s="4"/>
      <c r="K430" s="4" t="s">
        <v>3076</v>
      </c>
      <c r="L430" s="4" t="s">
        <v>1352</v>
      </c>
      <c r="M430" s="4" t="s">
        <v>3077</v>
      </c>
      <c r="N430" s="4" t="s">
        <v>3078</v>
      </c>
      <c r="O430" s="4" t="s">
        <v>1688</v>
      </c>
      <c r="P430" s="100" t="s">
        <v>848</v>
      </c>
      <c r="Q430" s="4" t="s">
        <v>176</v>
      </c>
      <c r="R430" s="4"/>
      <c r="S430" s="4"/>
      <c r="T430" s="4"/>
      <c r="U430" s="4"/>
      <c r="V430" s="4"/>
      <c r="W430" s="4"/>
      <c r="X430" s="4"/>
      <c r="Y430" s="4" t="s">
        <v>848</v>
      </c>
      <c r="Z430" s="4"/>
      <c r="AA430" s="4" t="s">
        <v>848</v>
      </c>
      <c r="AB430" s="4"/>
      <c r="AC430" s="4" t="s">
        <v>848</v>
      </c>
      <c r="AD430" s="4"/>
      <c r="AE430" s="4" t="s">
        <v>3079</v>
      </c>
      <c r="AF430" s="4"/>
      <c r="AG430" s="4" t="s">
        <v>332</v>
      </c>
      <c r="AH430" s="4"/>
      <c r="AI430" s="4"/>
      <c r="AJ430" s="3"/>
      <c r="AK430" s="3"/>
      <c r="AL430" s="3"/>
      <c r="AM430" s="3"/>
      <c r="AN430" s="3"/>
      <c r="AO430" s="3"/>
      <c r="AP430" s="3" t="s">
        <v>3080</v>
      </c>
      <c r="AQ430" s="4"/>
      <c r="AR430" s="4"/>
      <c r="AS430" s="4"/>
      <c r="AT430" s="4"/>
      <c r="AU430" s="4"/>
      <c r="AV430" s="4"/>
      <c r="AW430" s="4"/>
      <c r="AX430" s="4"/>
      <c r="AY430" s="4"/>
      <c r="AZ430" s="4"/>
      <c r="BA430" s="4"/>
      <c r="BB430" s="4"/>
      <c r="BC430" s="4"/>
      <c r="BD430" s="4"/>
      <c r="BE430" s="4"/>
      <c r="BF430" s="4"/>
      <c r="BG430" s="4"/>
      <c r="BH430" s="4" t="s">
        <v>652</v>
      </c>
      <c r="BI430" s="4" t="s">
        <v>3081</v>
      </c>
    </row>
    <row r="431" spans="1:61" ht="55.35" customHeight="1" x14ac:dyDescent="0.25">
      <c r="A431" s="5" t="s">
        <v>3668</v>
      </c>
      <c r="B431" s="4" t="s">
        <v>3082</v>
      </c>
      <c r="C431" s="4" t="s">
        <v>74</v>
      </c>
      <c r="D431" s="2"/>
      <c r="E431" s="2"/>
      <c r="F431" s="44">
        <v>44988</v>
      </c>
      <c r="G431" s="3" t="s">
        <v>138</v>
      </c>
      <c r="H431" s="4" t="s">
        <v>3083</v>
      </c>
      <c r="I431" s="4"/>
      <c r="J431" s="4"/>
      <c r="K431" s="4" t="s">
        <v>3076</v>
      </c>
      <c r="L431" s="4" t="s">
        <v>1352</v>
      </c>
      <c r="M431" s="4" t="s">
        <v>3084</v>
      </c>
      <c r="N431" s="4" t="s">
        <v>3085</v>
      </c>
      <c r="O431" s="4" t="s">
        <v>1688</v>
      </c>
      <c r="P431" s="100" t="s">
        <v>848</v>
      </c>
      <c r="Q431" s="4" t="s">
        <v>144</v>
      </c>
      <c r="R431" s="4"/>
      <c r="S431" s="4"/>
      <c r="T431" s="4"/>
      <c r="U431" s="4"/>
      <c r="V431" s="4"/>
      <c r="W431" s="4"/>
      <c r="X431" s="4"/>
      <c r="Y431" s="4" t="s">
        <v>848</v>
      </c>
      <c r="Z431" s="4"/>
      <c r="AA431" s="4" t="s">
        <v>848</v>
      </c>
      <c r="AB431" s="4"/>
      <c r="AC431" s="4" t="s">
        <v>848</v>
      </c>
      <c r="AD431" s="4"/>
      <c r="AE431" s="4" t="s">
        <v>848</v>
      </c>
      <c r="AF431" s="4"/>
      <c r="AG431" s="4" t="s">
        <v>3665</v>
      </c>
      <c r="AH431" s="4"/>
      <c r="AI431" s="4"/>
      <c r="AJ431" s="3"/>
      <c r="AK431" s="3"/>
      <c r="AL431" s="3"/>
      <c r="AM431" s="3"/>
      <c r="AN431" s="3"/>
      <c r="AO431" s="3"/>
      <c r="AP431" s="3" t="s">
        <v>2151</v>
      </c>
      <c r="AQ431" s="4"/>
      <c r="AR431" s="4"/>
      <c r="AS431" s="4"/>
      <c r="AT431" s="4"/>
      <c r="AU431" s="4"/>
      <c r="AV431" s="4"/>
      <c r="AW431" s="4"/>
      <c r="AX431" s="4"/>
      <c r="AY431" s="4"/>
      <c r="AZ431" s="4"/>
      <c r="BA431" s="4"/>
      <c r="BB431" s="4"/>
      <c r="BC431" s="4"/>
      <c r="BD431" s="4"/>
      <c r="BE431" s="4"/>
      <c r="BF431" s="4"/>
      <c r="BG431" s="4"/>
      <c r="BH431" s="4" t="s">
        <v>652</v>
      </c>
      <c r="BI431" s="4" t="s">
        <v>3664</v>
      </c>
    </row>
    <row r="432" spans="1:61" ht="55.35" customHeight="1" x14ac:dyDescent="0.25">
      <c r="A432" s="5" t="s">
        <v>3668</v>
      </c>
      <c r="B432" s="4" t="s">
        <v>3086</v>
      </c>
      <c r="C432" s="4" t="s">
        <v>74</v>
      </c>
      <c r="D432" s="2"/>
      <c r="E432" s="2"/>
      <c r="F432" s="44">
        <v>45050</v>
      </c>
      <c r="G432" s="3" t="s">
        <v>138</v>
      </c>
      <c r="H432" s="4" t="s">
        <v>3087</v>
      </c>
      <c r="I432" s="4"/>
      <c r="J432" s="4"/>
      <c r="K432" s="4" t="s">
        <v>5</v>
      </c>
      <c r="L432" s="4"/>
      <c r="M432" s="4" t="s">
        <v>3088</v>
      </c>
      <c r="N432" s="4" t="s">
        <v>3089</v>
      </c>
      <c r="O432" s="4" t="s">
        <v>378</v>
      </c>
      <c r="P432" s="100" t="s">
        <v>294</v>
      </c>
      <c r="Q432" s="4" t="s">
        <v>188</v>
      </c>
      <c r="R432" s="4"/>
      <c r="S432" s="4"/>
      <c r="T432" s="4"/>
      <c r="U432" s="4"/>
      <c r="V432" s="4"/>
      <c r="W432" s="4"/>
      <c r="X432" s="4"/>
      <c r="Y432" s="4" t="s">
        <v>2460</v>
      </c>
      <c r="Z432" s="4"/>
      <c r="AA432" s="4" t="s">
        <v>63</v>
      </c>
      <c r="AB432" s="4"/>
      <c r="AC432" s="4" t="s">
        <v>64</v>
      </c>
      <c r="AD432" s="4"/>
      <c r="AE432" s="3" t="s">
        <v>148</v>
      </c>
      <c r="AF432" s="4" t="s">
        <v>3090</v>
      </c>
      <c r="AG432" s="4" t="s">
        <v>69</v>
      </c>
      <c r="AH432" s="4" t="s">
        <v>3091</v>
      </c>
      <c r="AI432" s="4"/>
      <c r="AJ432" s="3" t="s">
        <v>138</v>
      </c>
      <c r="AK432" s="3" t="s">
        <v>138</v>
      </c>
      <c r="AL432" s="3" t="s">
        <v>166</v>
      </c>
      <c r="AM432" s="3"/>
      <c r="AN432" s="3" t="s">
        <v>382</v>
      </c>
      <c r="AO432" s="3" t="s">
        <v>3092</v>
      </c>
      <c r="AP432" s="3" t="s">
        <v>3093</v>
      </c>
      <c r="AQ432" s="4"/>
      <c r="AR432" s="4"/>
      <c r="AS432" s="4"/>
      <c r="AT432" s="4"/>
      <c r="AU432" s="4"/>
      <c r="AV432" s="4"/>
      <c r="AW432" s="4"/>
      <c r="AX432" s="4"/>
      <c r="AY432" s="4"/>
      <c r="AZ432" s="4"/>
      <c r="BA432" s="4"/>
      <c r="BB432" s="4"/>
      <c r="BC432" s="4"/>
      <c r="BD432" s="4"/>
      <c r="BE432" s="4"/>
      <c r="BF432" s="4"/>
      <c r="BG432" s="4"/>
      <c r="BH432" s="4" t="s">
        <v>138</v>
      </c>
      <c r="BI432" s="4" t="s">
        <v>297</v>
      </c>
    </row>
    <row r="433" spans="1:61" ht="55.35" customHeight="1" x14ac:dyDescent="0.25">
      <c r="A433" s="5" t="s">
        <v>3667</v>
      </c>
      <c r="B433" s="7" t="s">
        <v>3094</v>
      </c>
      <c r="C433" s="7" t="s">
        <v>74</v>
      </c>
      <c r="D433" s="16"/>
      <c r="E433" s="16"/>
      <c r="F433" s="50">
        <v>45065</v>
      </c>
      <c r="G433" s="8" t="s">
        <v>138</v>
      </c>
      <c r="H433" s="7"/>
      <c r="I433" s="7" t="s">
        <v>138</v>
      </c>
      <c r="J433" s="7" t="s">
        <v>3095</v>
      </c>
      <c r="K433" s="7" t="s">
        <v>3096</v>
      </c>
      <c r="L433" s="7" t="s">
        <v>3097</v>
      </c>
      <c r="M433" s="7" t="s">
        <v>3098</v>
      </c>
      <c r="N433" s="7" t="s">
        <v>3099</v>
      </c>
      <c r="O433" s="7" t="s">
        <v>366</v>
      </c>
      <c r="P433" s="85" t="s">
        <v>252</v>
      </c>
      <c r="Q433" s="7" t="s">
        <v>205</v>
      </c>
      <c r="R433" s="7"/>
      <c r="S433" s="7"/>
      <c r="T433" s="7"/>
      <c r="U433" s="7"/>
      <c r="V433" s="7"/>
      <c r="W433" s="7"/>
      <c r="X433" s="7"/>
      <c r="Y433" s="7" t="s">
        <v>367</v>
      </c>
      <c r="Z433" s="7"/>
      <c r="AA433" s="7" t="s">
        <v>59</v>
      </c>
      <c r="AB433" s="7"/>
      <c r="AC433" s="7" t="s">
        <v>61</v>
      </c>
      <c r="AD433" s="7"/>
      <c r="AE433" s="7" t="s">
        <v>242</v>
      </c>
      <c r="AF433" s="7"/>
      <c r="AG433" s="7"/>
      <c r="AH433" s="7"/>
      <c r="AI433" s="7"/>
      <c r="AJ433" s="8"/>
      <c r="AK433" s="8"/>
      <c r="AL433" s="8" t="s">
        <v>332</v>
      </c>
      <c r="AM433" s="8"/>
      <c r="AN433" s="8"/>
      <c r="AO433" s="8"/>
      <c r="AP433" s="8"/>
      <c r="AQ433" s="7"/>
      <c r="AR433" s="7"/>
      <c r="AS433" s="7"/>
      <c r="AT433" s="7"/>
      <c r="AU433" s="7"/>
      <c r="AV433" s="7"/>
      <c r="AW433" s="7"/>
      <c r="AX433" s="7"/>
      <c r="AY433" s="7"/>
      <c r="AZ433" s="7"/>
      <c r="BA433" s="7"/>
      <c r="BB433" s="7"/>
      <c r="BC433" s="7"/>
      <c r="BD433" s="7"/>
      <c r="BE433" s="7"/>
      <c r="BF433" s="7"/>
      <c r="BG433" s="7"/>
      <c r="BH433" s="4"/>
      <c r="BI433" s="4"/>
    </row>
    <row r="434" spans="1:61" ht="55.35" customHeight="1" x14ac:dyDescent="0.25">
      <c r="A434" s="5" t="s">
        <v>3668</v>
      </c>
      <c r="B434" s="4" t="s">
        <v>3100</v>
      </c>
      <c r="C434" s="4" t="s">
        <v>74</v>
      </c>
      <c r="D434" s="2"/>
      <c r="E434" s="2"/>
      <c r="F434" s="44">
        <v>45145</v>
      </c>
      <c r="G434" s="3" t="s">
        <v>138</v>
      </c>
      <c r="H434" s="4" t="s">
        <v>3101</v>
      </c>
      <c r="I434" s="4"/>
      <c r="J434" s="4"/>
      <c r="K434" s="4"/>
      <c r="L434" s="4"/>
      <c r="M434" s="4" t="s">
        <v>3102</v>
      </c>
      <c r="N434" s="4" t="s">
        <v>3103</v>
      </c>
      <c r="O434" s="4" t="s">
        <v>349</v>
      </c>
      <c r="P434" s="84" t="s">
        <v>812</v>
      </c>
      <c r="Q434" s="4" t="s">
        <v>176</v>
      </c>
      <c r="R434" s="4"/>
      <c r="S434" s="4" t="s">
        <v>3063</v>
      </c>
      <c r="T434" s="4" t="s">
        <v>2060</v>
      </c>
      <c r="U434" s="4"/>
      <c r="V434" s="4"/>
      <c r="W434" s="4"/>
      <c r="X434" s="4"/>
      <c r="Y434" s="4" t="s">
        <v>625</v>
      </c>
      <c r="Z434" s="4"/>
      <c r="AA434" s="4" t="s">
        <v>61</v>
      </c>
      <c r="AB434" s="4"/>
      <c r="AC434" s="4"/>
      <c r="AD434" s="4"/>
      <c r="AE434" s="4" t="s">
        <v>190</v>
      </c>
      <c r="AF434" s="4" t="s">
        <v>3104</v>
      </c>
      <c r="AG434" s="4" t="s">
        <v>69</v>
      </c>
      <c r="AH434" s="4" t="s">
        <v>3105</v>
      </c>
      <c r="AI434" s="4"/>
      <c r="AJ434" s="3"/>
      <c r="AK434" s="3"/>
      <c r="AL434" s="3" t="s">
        <v>166</v>
      </c>
      <c r="AM434" s="3"/>
      <c r="AN434" s="3" t="s">
        <v>812</v>
      </c>
      <c r="AO434" s="3" t="s">
        <v>3106</v>
      </c>
      <c r="AP434" s="3" t="s">
        <v>317</v>
      </c>
      <c r="AQ434" s="4"/>
      <c r="AR434" s="4"/>
      <c r="AS434" s="4"/>
      <c r="AT434" s="4"/>
      <c r="AU434" s="4"/>
      <c r="AV434" s="4"/>
      <c r="AW434" s="4"/>
      <c r="AX434" s="4"/>
      <c r="AY434" s="4"/>
      <c r="AZ434" s="4"/>
      <c r="BA434" s="4"/>
      <c r="BB434" s="4"/>
      <c r="BC434" s="4"/>
      <c r="BD434" s="4"/>
      <c r="BE434" s="4"/>
      <c r="BF434" s="4"/>
      <c r="BG434" s="4"/>
      <c r="BH434" s="4"/>
      <c r="BI434" s="4"/>
    </row>
    <row r="435" spans="1:61" ht="55.35" customHeight="1" x14ac:dyDescent="0.25">
      <c r="A435" s="5" t="s">
        <v>3668</v>
      </c>
      <c r="B435" s="4" t="s">
        <v>3107</v>
      </c>
      <c r="C435" s="4" t="s">
        <v>74</v>
      </c>
      <c r="D435" s="2"/>
      <c r="E435" s="2"/>
      <c r="F435" s="44">
        <v>45338</v>
      </c>
      <c r="G435" s="3" t="s">
        <v>138</v>
      </c>
      <c r="H435" s="4" t="s">
        <v>3108</v>
      </c>
      <c r="I435" s="4"/>
      <c r="J435" s="4"/>
      <c r="K435" s="4" t="s">
        <v>3108</v>
      </c>
      <c r="L435" s="4"/>
      <c r="M435" s="4" t="s">
        <v>3109</v>
      </c>
      <c r="N435" s="4" t="s">
        <v>3110</v>
      </c>
      <c r="O435" s="4" t="s">
        <v>349</v>
      </c>
      <c r="P435" s="84" t="s">
        <v>382</v>
      </c>
      <c r="Q435" s="4" t="s">
        <v>188</v>
      </c>
      <c r="R435" s="4"/>
      <c r="S435" s="4"/>
      <c r="T435" s="4"/>
      <c r="U435" s="4"/>
      <c r="V435" s="4"/>
      <c r="W435" s="4"/>
      <c r="X435" s="4"/>
      <c r="Y435" s="4"/>
      <c r="Z435" s="4"/>
      <c r="AA435" s="4" t="s">
        <v>419</v>
      </c>
      <c r="AB435" s="4"/>
      <c r="AC435" s="4"/>
      <c r="AD435" s="4"/>
      <c r="AE435" s="4" t="s">
        <v>190</v>
      </c>
      <c r="AF435" s="4" t="s">
        <v>3111</v>
      </c>
      <c r="AG435" s="4" t="s">
        <v>69</v>
      </c>
      <c r="AH435" s="4" t="s">
        <v>3108</v>
      </c>
      <c r="AI435" s="4"/>
      <c r="AJ435" s="3"/>
      <c r="AK435" s="3"/>
      <c r="AL435" s="3" t="s">
        <v>166</v>
      </c>
      <c r="AM435" s="3"/>
      <c r="AN435" s="3" t="s">
        <v>382</v>
      </c>
      <c r="AO435" s="3" t="s">
        <v>3112</v>
      </c>
      <c r="AP435" s="3" t="s">
        <v>384</v>
      </c>
      <c r="AQ435" s="4"/>
      <c r="AR435" s="4"/>
      <c r="AS435" s="4"/>
      <c r="AT435" s="4"/>
      <c r="AU435" s="4"/>
      <c r="AV435" s="4"/>
      <c r="AW435" s="4"/>
      <c r="AX435" s="4"/>
      <c r="AY435" s="4"/>
      <c r="AZ435" s="4"/>
      <c r="BA435" s="4"/>
      <c r="BB435" s="4"/>
      <c r="BC435" s="4"/>
      <c r="BD435" s="4"/>
      <c r="BE435" s="4"/>
      <c r="BF435" s="4"/>
      <c r="BG435" s="4"/>
      <c r="BH435" s="4" t="s">
        <v>138</v>
      </c>
      <c r="BI435" s="4" t="s">
        <v>413</v>
      </c>
    </row>
    <row r="436" spans="1:61" ht="55.35" customHeight="1" x14ac:dyDescent="0.25">
      <c r="A436" s="5" t="s">
        <v>3668</v>
      </c>
      <c r="B436" s="4" t="s">
        <v>3113</v>
      </c>
      <c r="C436" s="4" t="s">
        <v>74</v>
      </c>
      <c r="D436" s="4"/>
      <c r="E436" s="2"/>
      <c r="F436" s="44">
        <v>45365</v>
      </c>
      <c r="G436" s="3" t="s">
        <v>138</v>
      </c>
      <c r="H436" s="4" t="s">
        <v>363</v>
      </c>
      <c r="I436" s="4"/>
      <c r="J436" s="4"/>
      <c r="K436" s="4" t="s">
        <v>3114</v>
      </c>
      <c r="L436" s="4"/>
      <c r="M436" s="4" t="s">
        <v>3115</v>
      </c>
      <c r="N436" s="4" t="s">
        <v>3116</v>
      </c>
      <c r="O436" s="4" t="s">
        <v>366</v>
      </c>
      <c r="P436" s="101" t="s">
        <v>382</v>
      </c>
      <c r="Q436" s="4" t="s">
        <v>205</v>
      </c>
      <c r="R436" s="4"/>
      <c r="S436" s="4"/>
      <c r="T436" s="4"/>
      <c r="U436" s="4"/>
      <c r="V436" s="4"/>
      <c r="W436" s="4"/>
      <c r="X436" s="4"/>
      <c r="Y436" s="4" t="s">
        <v>367</v>
      </c>
      <c r="Z436" s="4"/>
      <c r="AA436" s="4" t="s">
        <v>419</v>
      </c>
      <c r="AB436" s="4"/>
      <c r="AC436" s="4" t="s">
        <v>419</v>
      </c>
      <c r="AD436" s="4"/>
      <c r="AE436" s="4" t="s">
        <v>242</v>
      </c>
      <c r="AF436" s="4" t="s">
        <v>3117</v>
      </c>
      <c r="AG436" s="4" t="s">
        <v>69</v>
      </c>
      <c r="AH436" s="4" t="s">
        <v>3118</v>
      </c>
      <c r="AI436" s="4"/>
      <c r="AJ436" s="42"/>
      <c r="AK436" s="42"/>
      <c r="AL436" s="3" t="s">
        <v>166</v>
      </c>
      <c r="AM436" s="3"/>
      <c r="AN436" s="3" t="s">
        <v>410</v>
      </c>
      <c r="AO436" s="3" t="s">
        <v>3119</v>
      </c>
      <c r="AP436" s="3" t="s">
        <v>3120</v>
      </c>
      <c r="AQ436" s="4"/>
      <c r="AR436" s="4"/>
      <c r="AS436" s="4"/>
      <c r="AT436" s="4"/>
      <c r="AU436" s="4"/>
      <c r="AV436" s="4"/>
      <c r="AW436" s="4"/>
      <c r="AX436" s="4"/>
      <c r="AY436" s="4"/>
      <c r="AZ436" s="4"/>
      <c r="BA436" s="4"/>
      <c r="BB436" s="4"/>
      <c r="BC436" s="4"/>
      <c r="BD436" s="4"/>
      <c r="BE436" s="4"/>
      <c r="BF436" s="4"/>
      <c r="BG436" s="4"/>
      <c r="BH436" s="4" t="s">
        <v>138</v>
      </c>
      <c r="BI436" s="4" t="s">
        <v>266</v>
      </c>
    </row>
    <row r="437" spans="1:61" ht="55.35" customHeight="1" x14ac:dyDescent="0.25">
      <c r="A437" s="5" t="s">
        <v>3668</v>
      </c>
      <c r="B437" s="4" t="s">
        <v>3121</v>
      </c>
      <c r="C437" s="4" t="s">
        <v>74</v>
      </c>
      <c r="D437" s="4"/>
      <c r="E437" s="2"/>
      <c r="F437" s="44">
        <v>45365</v>
      </c>
      <c r="G437" s="3" t="s">
        <v>138</v>
      </c>
      <c r="H437" s="4" t="s">
        <v>363</v>
      </c>
      <c r="I437" s="4"/>
      <c r="J437" s="4"/>
      <c r="K437" s="4" t="s">
        <v>3114</v>
      </c>
      <c r="L437" s="4"/>
      <c r="M437" s="4" t="s">
        <v>3122</v>
      </c>
      <c r="N437" s="4" t="s">
        <v>3123</v>
      </c>
      <c r="O437" s="4" t="s">
        <v>366</v>
      </c>
      <c r="P437" s="101" t="s">
        <v>382</v>
      </c>
      <c r="Q437" s="4" t="s">
        <v>205</v>
      </c>
      <c r="R437" s="4"/>
      <c r="S437" s="4"/>
      <c r="T437" s="4"/>
      <c r="U437" s="4"/>
      <c r="V437" s="4"/>
      <c r="W437" s="4"/>
      <c r="X437" s="4"/>
      <c r="Y437" s="4" t="s">
        <v>367</v>
      </c>
      <c r="Z437" s="4"/>
      <c r="AA437" s="4" t="s">
        <v>419</v>
      </c>
      <c r="AB437" s="4"/>
      <c r="AC437" s="4" t="s">
        <v>419</v>
      </c>
      <c r="AD437" s="4"/>
      <c r="AE437" s="4" t="s">
        <v>242</v>
      </c>
      <c r="AF437" s="4" t="s">
        <v>3124</v>
      </c>
      <c r="AG437" s="4" t="s">
        <v>69</v>
      </c>
      <c r="AH437" s="4" t="s">
        <v>3125</v>
      </c>
      <c r="AI437" s="4"/>
      <c r="AJ437" s="42"/>
      <c r="AK437" s="42"/>
      <c r="AL437" s="3" t="s">
        <v>166</v>
      </c>
      <c r="AM437" s="3"/>
      <c r="AN437" s="3" t="s">
        <v>410</v>
      </c>
      <c r="AO437" s="3" t="s">
        <v>3126</v>
      </c>
      <c r="AP437" s="3" t="s">
        <v>3120</v>
      </c>
      <c r="AQ437" s="4"/>
      <c r="AR437" s="4"/>
      <c r="AS437" s="4"/>
      <c r="AT437" s="4"/>
      <c r="AU437" s="4"/>
      <c r="AV437" s="4"/>
      <c r="AW437" s="4"/>
      <c r="AX437" s="4"/>
      <c r="AY437" s="4"/>
      <c r="AZ437" s="4"/>
      <c r="BA437" s="4"/>
      <c r="BB437" s="4"/>
      <c r="BC437" s="4"/>
      <c r="BD437" s="4"/>
      <c r="BE437" s="4"/>
      <c r="BF437" s="4"/>
      <c r="BG437" s="4"/>
      <c r="BH437" s="4" t="s">
        <v>138</v>
      </c>
      <c r="BI437" s="4" t="s">
        <v>266</v>
      </c>
    </row>
    <row r="438" spans="1:61" ht="55.35" customHeight="1" x14ac:dyDescent="0.25">
      <c r="A438" s="5" t="s">
        <v>3667</v>
      </c>
      <c r="B438" s="7" t="s">
        <v>3127</v>
      </c>
      <c r="C438" s="7" t="s">
        <v>74</v>
      </c>
      <c r="D438" s="7"/>
      <c r="E438" s="16"/>
      <c r="F438" s="50">
        <v>45400</v>
      </c>
      <c r="G438" s="8" t="s">
        <v>138</v>
      </c>
      <c r="H438" s="7" t="s">
        <v>375</v>
      </c>
      <c r="I438" s="7" t="s">
        <v>138</v>
      </c>
      <c r="J438" s="7" t="s">
        <v>3128</v>
      </c>
      <c r="K438" s="7"/>
      <c r="L438" s="7"/>
      <c r="M438" s="7" t="s">
        <v>3129</v>
      </c>
      <c r="N438" s="7" t="s">
        <v>3130</v>
      </c>
      <c r="O438" s="7" t="s">
        <v>378</v>
      </c>
      <c r="P438" s="102" t="s">
        <v>848</v>
      </c>
      <c r="Q438" s="7" t="s">
        <v>2942</v>
      </c>
      <c r="R438" s="7"/>
      <c r="S438" s="7"/>
      <c r="T438" s="7"/>
      <c r="U438" s="7"/>
      <c r="V438" s="7"/>
      <c r="W438" s="7"/>
      <c r="X438" s="7"/>
      <c r="Y438" s="7" t="s">
        <v>2235</v>
      </c>
      <c r="Z438" s="7"/>
      <c r="AA438" s="7"/>
      <c r="AB438" s="7"/>
      <c r="AC438" s="7"/>
      <c r="AD438" s="7"/>
      <c r="AE438" s="7" t="s">
        <v>148</v>
      </c>
      <c r="AF438" s="7"/>
      <c r="AG438" s="7"/>
      <c r="AH438" s="7"/>
      <c r="AI438" s="7"/>
      <c r="AJ438" s="116"/>
      <c r="AK438" s="116"/>
      <c r="AL438" s="116"/>
      <c r="AM438" s="8"/>
      <c r="AN438" s="116"/>
      <c r="AO438" s="116"/>
      <c r="AP438" s="8" t="s">
        <v>3131</v>
      </c>
      <c r="AQ438" s="7"/>
      <c r="AR438" s="7"/>
      <c r="AS438" s="7"/>
      <c r="AT438" s="7"/>
      <c r="AU438" s="7"/>
      <c r="AV438" s="7"/>
      <c r="AW438" s="7"/>
      <c r="AX438" s="7"/>
      <c r="AY438" s="7"/>
      <c r="AZ438" s="7"/>
      <c r="BA438" s="7"/>
      <c r="BB438" s="7"/>
      <c r="BC438" s="7"/>
      <c r="BD438" s="7"/>
      <c r="BE438" s="7"/>
      <c r="BF438" s="7"/>
      <c r="BG438" s="7"/>
      <c r="BH438" s="4"/>
      <c r="BI438" s="4"/>
    </row>
    <row r="439" spans="1:61" ht="55.35" customHeight="1" x14ac:dyDescent="0.25">
      <c r="B439" s="4" t="s">
        <v>3132</v>
      </c>
      <c r="C439" s="4" t="s">
        <v>74</v>
      </c>
      <c r="D439" s="4"/>
      <c r="E439" s="2"/>
      <c r="F439" s="44">
        <v>45400</v>
      </c>
      <c r="G439" s="3" t="s">
        <v>138</v>
      </c>
      <c r="H439" s="4" t="s">
        <v>375</v>
      </c>
      <c r="I439" s="4"/>
      <c r="J439" s="4"/>
      <c r="K439" s="4"/>
      <c r="L439" s="4"/>
      <c r="M439" s="4" t="s">
        <v>3133</v>
      </c>
      <c r="N439" s="4" t="s">
        <v>3134</v>
      </c>
      <c r="O439" s="4" t="s">
        <v>378</v>
      </c>
      <c r="P439" s="129">
        <v>45505</v>
      </c>
      <c r="Q439" s="4" t="s">
        <v>2942</v>
      </c>
      <c r="R439" s="4"/>
      <c r="S439" s="4"/>
      <c r="T439" s="4"/>
      <c r="U439" s="4"/>
      <c r="V439" s="4"/>
      <c r="W439" s="4"/>
      <c r="X439" s="4"/>
      <c r="Y439" s="4" t="s">
        <v>2235</v>
      </c>
      <c r="Z439" s="4"/>
      <c r="AA439" s="4"/>
      <c r="AB439" s="4"/>
      <c r="AC439" s="4"/>
      <c r="AD439" s="4"/>
      <c r="AE439" s="4" t="s">
        <v>148</v>
      </c>
      <c r="AF439" s="4" t="s">
        <v>3135</v>
      </c>
      <c r="AG439" s="4" t="s">
        <v>69</v>
      </c>
      <c r="AH439" s="4" t="s">
        <v>3136</v>
      </c>
      <c r="AI439" s="4"/>
      <c r="AJ439" s="42"/>
      <c r="AK439" s="42"/>
      <c r="AL439" s="3" t="s">
        <v>510</v>
      </c>
      <c r="AM439" s="3"/>
      <c r="AN439" s="42"/>
      <c r="AO439" s="42"/>
      <c r="AP439" s="3" t="s">
        <v>2182</v>
      </c>
      <c r="AQ439" s="4" t="s">
        <v>138</v>
      </c>
      <c r="AR439" s="4" t="s">
        <v>2523</v>
      </c>
      <c r="AS439" s="4"/>
      <c r="AT439" s="4"/>
      <c r="AU439" s="4"/>
      <c r="AV439" s="4"/>
      <c r="AW439" s="4"/>
      <c r="AX439" s="4"/>
      <c r="AY439" s="4"/>
      <c r="AZ439" s="4"/>
      <c r="BA439" s="4"/>
      <c r="BB439" s="4"/>
      <c r="BC439" s="4"/>
      <c r="BD439" s="4"/>
      <c r="BE439" s="4"/>
      <c r="BF439" s="4"/>
      <c r="BG439" s="4"/>
      <c r="BH439" s="4"/>
      <c r="BI439" s="4"/>
    </row>
    <row r="440" spans="1:61" ht="55.35" hidden="1" customHeight="1" x14ac:dyDescent="0.25">
      <c r="B440" s="4" t="s">
        <v>3137</v>
      </c>
      <c r="C440" s="4" t="s">
        <v>3138</v>
      </c>
      <c r="D440" s="2"/>
      <c r="E440" s="2"/>
      <c r="F440" s="44">
        <v>45198</v>
      </c>
      <c r="G440" s="3" t="s">
        <v>138</v>
      </c>
      <c r="H440" s="4" t="s">
        <v>3139</v>
      </c>
      <c r="I440" s="4"/>
      <c r="J440" s="4"/>
      <c r="K440" s="4"/>
      <c r="L440" s="4"/>
      <c r="M440" s="4" t="s">
        <v>3140</v>
      </c>
      <c r="N440" s="4" t="s">
        <v>3141</v>
      </c>
      <c r="O440" s="4" t="s">
        <v>3142</v>
      </c>
      <c r="P440" s="84" t="s">
        <v>3143</v>
      </c>
      <c r="Q440" s="4" t="s">
        <v>176</v>
      </c>
      <c r="R440" s="4"/>
      <c r="S440" s="4"/>
      <c r="T440" s="4"/>
      <c r="U440" s="4"/>
      <c r="V440" s="4"/>
      <c r="W440" s="4"/>
      <c r="X440" s="4"/>
      <c r="Y440" s="4" t="s">
        <v>3144</v>
      </c>
      <c r="Z440" s="4"/>
      <c r="AA440" s="4" t="s">
        <v>64</v>
      </c>
      <c r="AB440" s="4"/>
      <c r="AC440" s="4" t="s">
        <v>995</v>
      </c>
      <c r="AD440" s="4"/>
      <c r="AE440" s="4" t="s">
        <v>1345</v>
      </c>
      <c r="AF440" s="4"/>
      <c r="AG440" s="4"/>
      <c r="AH440" s="4"/>
      <c r="AI440" s="4"/>
      <c r="AJ440" s="3"/>
      <c r="AK440" s="3"/>
      <c r="AL440" s="3"/>
      <c r="AM440" s="3"/>
      <c r="AN440" s="3"/>
      <c r="AO440" s="3"/>
      <c r="AP440" s="3" t="s">
        <v>3145</v>
      </c>
      <c r="AQ440" s="4"/>
      <c r="AR440" s="4"/>
      <c r="AS440" s="4"/>
      <c r="AT440" s="4"/>
      <c r="AU440" s="4"/>
      <c r="AV440" s="4"/>
      <c r="AW440" s="4"/>
      <c r="AX440" s="4"/>
      <c r="AY440" s="4"/>
      <c r="AZ440" s="4"/>
      <c r="BA440" s="4"/>
      <c r="BB440" s="4"/>
      <c r="BC440" s="4"/>
      <c r="BD440" s="4"/>
      <c r="BE440" s="4"/>
      <c r="BF440" s="4"/>
      <c r="BG440" s="4"/>
      <c r="BH440" s="4"/>
      <c r="BI440" s="4"/>
    </row>
    <row r="441" spans="1:61" ht="55.35" customHeight="1" x14ac:dyDescent="0.25">
      <c r="A441" s="5" t="s">
        <v>3667</v>
      </c>
      <c r="B441" s="82" t="s">
        <v>848</v>
      </c>
      <c r="C441" s="7" t="s">
        <v>642</v>
      </c>
      <c r="D441" s="7"/>
      <c r="E441" s="16" t="s">
        <v>137</v>
      </c>
      <c r="F441" s="8"/>
      <c r="G441" s="8"/>
      <c r="H441" s="7"/>
      <c r="I441" s="7" t="s">
        <v>138</v>
      </c>
      <c r="J441" s="7" t="s">
        <v>3146</v>
      </c>
      <c r="K441" s="7"/>
      <c r="L441" s="7"/>
      <c r="M441" s="7" t="s">
        <v>3147</v>
      </c>
      <c r="N441" s="7" t="s">
        <v>3148</v>
      </c>
      <c r="O441" s="8" t="s">
        <v>238</v>
      </c>
      <c r="P441" s="85" t="s">
        <v>616</v>
      </c>
      <c r="Q441" s="7" t="s">
        <v>144</v>
      </c>
      <c r="R441" s="7"/>
      <c r="S441" s="7"/>
      <c r="T441" s="7"/>
      <c r="U441" s="7"/>
      <c r="V441" s="7"/>
      <c r="W441" s="7"/>
      <c r="X441" s="7"/>
      <c r="Y441" s="7" t="s">
        <v>579</v>
      </c>
      <c r="Z441" s="7"/>
      <c r="AA441" s="7" t="s">
        <v>663</v>
      </c>
      <c r="AB441" s="7"/>
      <c r="AC441" s="7"/>
      <c r="AD441" s="7"/>
      <c r="AE441" s="7"/>
      <c r="AF441" s="7"/>
      <c r="AG441" s="7"/>
      <c r="AH441" s="7"/>
      <c r="AI441" s="7"/>
      <c r="AJ441" s="8"/>
      <c r="AK441" s="8"/>
      <c r="AL441" s="8"/>
      <c r="AM441" s="8"/>
      <c r="AN441" s="8"/>
      <c r="AO441" s="8"/>
      <c r="AP441" s="8"/>
      <c r="AQ441" s="7"/>
      <c r="AR441" s="7"/>
      <c r="AS441" s="7"/>
      <c r="AT441" s="7" t="s">
        <v>138</v>
      </c>
      <c r="AU441" s="7"/>
      <c r="AV441" s="7"/>
      <c r="AW441" s="7" t="s">
        <v>653</v>
      </c>
      <c r="AX441" s="7" t="s">
        <v>654</v>
      </c>
      <c r="AY441" s="8" t="s">
        <v>3149</v>
      </c>
      <c r="AZ441" s="7" t="s">
        <v>656</v>
      </c>
      <c r="BA441" s="7"/>
      <c r="BB441" s="8" t="s">
        <v>657</v>
      </c>
      <c r="BC441" s="7"/>
      <c r="BD441" s="7"/>
      <c r="BE441" s="7" t="s">
        <v>138</v>
      </c>
      <c r="BF441" s="7" t="s">
        <v>658</v>
      </c>
      <c r="BG441" s="7" t="s">
        <v>658</v>
      </c>
      <c r="BH441" s="4"/>
      <c r="BI441" s="4"/>
    </row>
    <row r="442" spans="1:61" ht="55.35" customHeight="1" x14ac:dyDescent="0.25">
      <c r="A442" s="5" t="s">
        <v>3667</v>
      </c>
      <c r="B442" s="82" t="s">
        <v>848</v>
      </c>
      <c r="C442" s="7" t="s">
        <v>642</v>
      </c>
      <c r="D442" s="7"/>
      <c r="E442" s="16" t="s">
        <v>137</v>
      </c>
      <c r="F442" s="8"/>
      <c r="G442" s="8"/>
      <c r="H442" s="7"/>
      <c r="I442" s="7" t="s">
        <v>138</v>
      </c>
      <c r="J442" s="7" t="s">
        <v>3150</v>
      </c>
      <c r="K442" s="7"/>
      <c r="L442" s="7"/>
      <c r="M442" s="7" t="s">
        <v>3151</v>
      </c>
      <c r="N442" s="13" t="s">
        <v>3152</v>
      </c>
      <c r="O442" s="8"/>
      <c r="P442" s="85" t="s">
        <v>616</v>
      </c>
      <c r="Q442" s="7"/>
      <c r="R442" s="13"/>
      <c r="S442" s="13"/>
      <c r="T442" s="13"/>
      <c r="U442" s="13"/>
      <c r="V442" s="13"/>
      <c r="W442" s="7"/>
      <c r="X442" s="7"/>
      <c r="Y442" s="7" t="s">
        <v>848</v>
      </c>
      <c r="Z442" s="7"/>
      <c r="AA442" s="7" t="s">
        <v>848</v>
      </c>
      <c r="AB442" s="7"/>
      <c r="AC442" s="7"/>
      <c r="AD442" s="7"/>
      <c r="AE442" s="7"/>
      <c r="AF442" s="7"/>
      <c r="AG442" s="7"/>
      <c r="AH442" s="7"/>
      <c r="AI442" s="7"/>
      <c r="AJ442" s="8"/>
      <c r="AK442" s="8"/>
      <c r="AL442" s="8"/>
      <c r="AM442" s="8"/>
      <c r="AN442" s="8"/>
      <c r="AO442" s="8"/>
      <c r="AP442" s="8"/>
      <c r="AQ442" s="7"/>
      <c r="AR442" s="7"/>
      <c r="AS442" s="7"/>
      <c r="AT442" s="7"/>
      <c r="AU442" s="7"/>
      <c r="AV442" s="7"/>
      <c r="AW442" s="7" t="s">
        <v>3153</v>
      </c>
      <c r="AX442" s="7"/>
      <c r="AY442" s="8"/>
      <c r="AZ442" s="7"/>
      <c r="BA442" s="7"/>
      <c r="BB442" s="8" t="s">
        <v>216</v>
      </c>
      <c r="BC442" s="7"/>
      <c r="BD442" s="7"/>
      <c r="BE442" s="7"/>
      <c r="BF442" s="7"/>
      <c r="BG442" s="7"/>
      <c r="BH442" s="4"/>
      <c r="BI442" s="4"/>
    </row>
    <row r="443" spans="1:61" ht="55.35" customHeight="1" x14ac:dyDescent="0.25">
      <c r="A443" s="5" t="s">
        <v>3667</v>
      </c>
      <c r="B443" s="82" t="s">
        <v>848</v>
      </c>
      <c r="C443" s="7" t="s">
        <v>642</v>
      </c>
      <c r="D443" s="7"/>
      <c r="E443" s="2" t="s">
        <v>137</v>
      </c>
      <c r="F443" s="8"/>
      <c r="G443" s="8" t="s">
        <v>138</v>
      </c>
      <c r="H443" s="7"/>
      <c r="I443" s="7" t="s">
        <v>138</v>
      </c>
      <c r="J443" s="7" t="s">
        <v>3146</v>
      </c>
      <c r="K443" s="7"/>
      <c r="L443" s="7"/>
      <c r="M443" s="7" t="s">
        <v>3154</v>
      </c>
      <c r="N443" s="7" t="s">
        <v>3155</v>
      </c>
      <c r="O443" s="8"/>
      <c r="P443" s="85" t="s">
        <v>616</v>
      </c>
      <c r="Q443" s="7"/>
      <c r="R443" s="7"/>
      <c r="S443" s="7"/>
      <c r="T443" s="7"/>
      <c r="U443" s="7"/>
      <c r="V443" s="7"/>
      <c r="W443" s="7"/>
      <c r="X443" s="7"/>
      <c r="Y443" s="7" t="s">
        <v>579</v>
      </c>
      <c r="Z443" s="7"/>
      <c r="AA443" s="7" t="s">
        <v>663</v>
      </c>
      <c r="AB443" s="7"/>
      <c r="AC443" s="7"/>
      <c r="AD443" s="7"/>
      <c r="AE443" s="7"/>
      <c r="AF443" s="7"/>
      <c r="AG443" s="7"/>
      <c r="AH443" s="7"/>
      <c r="AI443" s="7"/>
      <c r="AJ443" s="8"/>
      <c r="AK443" s="8"/>
      <c r="AL443" s="8"/>
      <c r="AM443" s="8"/>
      <c r="AN443" s="8"/>
      <c r="AO443" s="8"/>
      <c r="AP443" s="8"/>
      <c r="AQ443" s="7"/>
      <c r="AR443" s="7"/>
      <c r="AS443" s="7"/>
      <c r="AT443" s="7" t="s">
        <v>138</v>
      </c>
      <c r="AU443" s="7"/>
      <c r="AV443" s="7"/>
      <c r="AW443" s="7"/>
      <c r="AX443" s="7"/>
      <c r="AY443" s="8" t="s">
        <v>3149</v>
      </c>
      <c r="AZ443" s="7"/>
      <c r="BA443" s="7"/>
      <c r="BB443" s="8"/>
      <c r="BC443" s="7"/>
      <c r="BD443" s="7"/>
      <c r="BE443" s="7"/>
      <c r="BF443" s="7"/>
      <c r="BG443" s="7"/>
      <c r="BH443" s="4"/>
      <c r="BI443" s="4"/>
    </row>
    <row r="444" spans="1:61" ht="55.35" hidden="1" customHeight="1" x14ac:dyDescent="0.25">
      <c r="B444" s="4" t="s">
        <v>3156</v>
      </c>
      <c r="C444" s="4" t="s">
        <v>73</v>
      </c>
      <c r="D444" s="4"/>
      <c r="E444" s="2"/>
      <c r="F444" s="3"/>
      <c r="G444" s="3"/>
      <c r="H444" s="4"/>
      <c r="I444" s="4"/>
      <c r="J444" s="4"/>
      <c r="K444" s="4" t="s">
        <v>1113</v>
      </c>
      <c r="L444" s="4"/>
      <c r="M444" s="4" t="s">
        <v>1394</v>
      </c>
      <c r="N444" s="3" t="s">
        <v>3157</v>
      </c>
      <c r="O444" s="3" t="s">
        <v>203</v>
      </c>
      <c r="P444" s="84" t="s">
        <v>3158</v>
      </c>
      <c r="Q444" s="3"/>
      <c r="R444" s="3" t="s">
        <v>3159</v>
      </c>
      <c r="S444" s="3"/>
      <c r="T444" s="3"/>
      <c r="U444" s="3"/>
      <c r="V444" s="3"/>
      <c r="W444" s="4" t="s">
        <v>3160</v>
      </c>
      <c r="X444" s="4"/>
      <c r="Y444" s="4" t="s">
        <v>945</v>
      </c>
      <c r="Z444" s="4"/>
      <c r="AA444" s="4" t="s">
        <v>51</v>
      </c>
      <c r="AB444" s="4"/>
      <c r="AC444" s="4" t="s">
        <v>54</v>
      </c>
      <c r="AD444" s="4"/>
      <c r="AE444" s="4" t="s">
        <v>801</v>
      </c>
      <c r="AF444" s="3" t="s">
        <v>1113</v>
      </c>
      <c r="AG444" s="3" t="s">
        <v>69</v>
      </c>
      <c r="AH444" s="2" t="s">
        <v>3161</v>
      </c>
      <c r="AI444" s="2"/>
      <c r="AJ444" s="3"/>
      <c r="AK444" s="3"/>
      <c r="AL444" s="3" t="s">
        <v>152</v>
      </c>
      <c r="AM444" s="3"/>
      <c r="AN444" s="3" t="s">
        <v>3158</v>
      </c>
      <c r="AO444" s="3" t="s">
        <v>3162</v>
      </c>
      <c r="AP444" s="3" t="s">
        <v>3163</v>
      </c>
      <c r="AQ444" s="4"/>
      <c r="AR444" s="4"/>
      <c r="AS444" s="4"/>
      <c r="AT444" s="4"/>
      <c r="AU444" s="4"/>
      <c r="AV444" s="4"/>
      <c r="AW444" s="4"/>
      <c r="AX444" s="4"/>
      <c r="AY444" s="4"/>
      <c r="AZ444" s="4"/>
      <c r="BA444" s="4"/>
      <c r="BB444" s="4"/>
      <c r="BC444" s="4"/>
      <c r="BD444" s="4"/>
      <c r="BE444" s="4"/>
      <c r="BF444" s="4"/>
      <c r="BG444" s="4"/>
      <c r="BH444" s="4"/>
      <c r="BI444" s="4"/>
    </row>
    <row r="445" spans="1:61" s="39" customFormat="1" ht="55.35" hidden="1" customHeight="1" x14ac:dyDescent="0.25">
      <c r="B445" s="4" t="s">
        <v>3164</v>
      </c>
      <c r="C445" s="4" t="s">
        <v>73</v>
      </c>
      <c r="D445" s="4"/>
      <c r="E445" s="2"/>
      <c r="F445" s="3"/>
      <c r="G445" s="3"/>
      <c r="H445" s="4"/>
      <c r="I445" s="4"/>
      <c r="J445" s="5"/>
      <c r="K445" s="4" t="s">
        <v>3165</v>
      </c>
      <c r="L445" s="4"/>
      <c r="M445" s="4" t="s">
        <v>3166</v>
      </c>
      <c r="N445" s="3" t="s">
        <v>3167</v>
      </c>
      <c r="O445" s="3" t="s">
        <v>203</v>
      </c>
      <c r="P445" s="84" t="str">
        <f>AN445</f>
        <v>Ver10</v>
      </c>
      <c r="Q445" s="3" t="s">
        <v>144</v>
      </c>
      <c r="R445" s="3" t="s">
        <v>3168</v>
      </c>
      <c r="S445" s="3"/>
      <c r="T445" s="3"/>
      <c r="U445" s="3"/>
      <c r="V445" s="3"/>
      <c r="W445" s="4" t="s">
        <v>3160</v>
      </c>
      <c r="X445" s="4"/>
      <c r="Y445" s="4" t="s">
        <v>945</v>
      </c>
      <c r="Z445" s="4"/>
      <c r="AA445" s="4" t="s">
        <v>179</v>
      </c>
      <c r="AB445" s="4"/>
      <c r="AC445" s="4" t="s">
        <v>51</v>
      </c>
      <c r="AD445" s="4"/>
      <c r="AE445" s="4" t="s">
        <v>801</v>
      </c>
      <c r="AF445" s="4" t="s">
        <v>3165</v>
      </c>
      <c r="AG445" s="3" t="s">
        <v>69</v>
      </c>
      <c r="AH445" s="4" t="s">
        <v>3169</v>
      </c>
      <c r="AI445" s="4"/>
      <c r="AJ445" s="3"/>
      <c r="AK445" s="3"/>
      <c r="AL445" s="3" t="s">
        <v>152</v>
      </c>
      <c r="AM445" s="3"/>
      <c r="AN445" s="3" t="s">
        <v>1129</v>
      </c>
      <c r="AO445" s="3" t="s">
        <v>3170</v>
      </c>
      <c r="AP445" s="3" t="s">
        <v>1623</v>
      </c>
      <c r="AQ445" s="4"/>
      <c r="AR445" s="4"/>
      <c r="AS445" s="4"/>
      <c r="AT445" s="4"/>
      <c r="AU445" s="4"/>
      <c r="AV445" s="4"/>
      <c r="AW445" s="4"/>
      <c r="AX445" s="4"/>
      <c r="AY445" s="4"/>
      <c r="AZ445" s="4"/>
      <c r="BA445" s="4"/>
      <c r="BB445" s="4"/>
      <c r="BC445" s="4"/>
      <c r="BD445" s="4"/>
      <c r="BE445" s="4"/>
      <c r="BF445" s="4"/>
      <c r="BG445" s="4"/>
      <c r="BH445" s="4"/>
      <c r="BI445" s="4"/>
    </row>
    <row r="446" spans="1:61" ht="55.35" hidden="1" customHeight="1" x14ac:dyDescent="0.25">
      <c r="B446" s="4" t="s">
        <v>3171</v>
      </c>
      <c r="C446" s="4" t="s">
        <v>73</v>
      </c>
      <c r="D446" s="4"/>
      <c r="E446" s="2"/>
      <c r="F446" s="3"/>
      <c r="G446" s="3"/>
      <c r="H446" s="4"/>
      <c r="I446" s="4"/>
      <c r="J446" s="4"/>
      <c r="K446" s="4" t="s">
        <v>3172</v>
      </c>
      <c r="L446" s="4"/>
      <c r="M446" s="4" t="s">
        <v>916</v>
      </c>
      <c r="N446" s="3"/>
      <c r="O446" s="3" t="s">
        <v>454</v>
      </c>
      <c r="P446" s="84" t="s">
        <v>3158</v>
      </c>
      <c r="Q446" s="3"/>
      <c r="R446" s="3"/>
      <c r="S446" s="3"/>
      <c r="T446" s="3"/>
      <c r="U446" s="3"/>
      <c r="V446" s="3"/>
      <c r="W446" s="4"/>
      <c r="X446" s="4"/>
      <c r="Y446" s="4" t="s">
        <v>507</v>
      </c>
      <c r="Z446" s="4"/>
      <c r="AA446" s="4" t="s">
        <v>179</v>
      </c>
      <c r="AB446" s="4"/>
      <c r="AC446" s="4" t="s">
        <v>549</v>
      </c>
      <c r="AD446" s="4"/>
      <c r="AE446" s="4" t="s">
        <v>148</v>
      </c>
      <c r="AF446" s="3" t="s">
        <v>3172</v>
      </c>
      <c r="AG446" s="3" t="s">
        <v>69</v>
      </c>
      <c r="AH446" s="4" t="s">
        <v>3173</v>
      </c>
      <c r="AI446" s="4" t="s">
        <v>3174</v>
      </c>
      <c r="AJ446" s="3"/>
      <c r="AK446" s="3"/>
      <c r="AL446" s="3" t="s">
        <v>152</v>
      </c>
      <c r="AM446" s="3"/>
      <c r="AN446" s="3" t="s">
        <v>3158</v>
      </c>
      <c r="AO446" s="3" t="s">
        <v>3175</v>
      </c>
      <c r="AP446" s="3" t="s">
        <v>3176</v>
      </c>
      <c r="AQ446" s="4"/>
      <c r="AR446" s="4"/>
      <c r="AS446" s="4"/>
      <c r="AT446" s="4"/>
      <c r="AU446" s="4"/>
      <c r="AV446" s="4"/>
      <c r="AW446" s="4"/>
      <c r="AX446" s="4"/>
      <c r="AY446" s="4"/>
      <c r="AZ446" s="4"/>
      <c r="BA446" s="4"/>
      <c r="BB446" s="4"/>
      <c r="BC446" s="4"/>
      <c r="BD446" s="4"/>
      <c r="BE446" s="4"/>
      <c r="BF446" s="4"/>
      <c r="BG446" s="4"/>
      <c r="BH446" s="4"/>
      <c r="BI446" s="4"/>
    </row>
    <row r="447" spans="1:61" ht="55.35" hidden="1" customHeight="1" x14ac:dyDescent="0.25">
      <c r="B447" s="4" t="s">
        <v>3177</v>
      </c>
      <c r="C447" s="4" t="s">
        <v>73</v>
      </c>
      <c r="D447" s="4"/>
      <c r="E447" s="2"/>
      <c r="F447" s="3"/>
      <c r="G447" s="3"/>
      <c r="H447" s="4"/>
      <c r="I447" s="14"/>
      <c r="J447" s="14"/>
      <c r="K447" s="6" t="s">
        <v>3178</v>
      </c>
      <c r="L447" s="6"/>
      <c r="M447" s="4" t="s">
        <v>3179</v>
      </c>
      <c r="N447" s="3" t="s">
        <v>3180</v>
      </c>
      <c r="O447" s="3" t="s">
        <v>203</v>
      </c>
      <c r="P447" s="84" t="str">
        <f>AN447</f>
        <v>Val1</v>
      </c>
      <c r="Q447" s="3"/>
      <c r="R447" s="3"/>
      <c r="S447" s="3"/>
      <c r="T447" s="3"/>
      <c r="U447" s="3"/>
      <c r="V447" s="3"/>
      <c r="W447" s="4" t="s">
        <v>3181</v>
      </c>
      <c r="X447" s="4"/>
      <c r="Y447" s="6" t="s">
        <v>3182</v>
      </c>
      <c r="Z447" s="6"/>
      <c r="AA447" s="6" t="s">
        <v>147</v>
      </c>
      <c r="AB447" s="6"/>
      <c r="AC447" s="6" t="s">
        <v>472</v>
      </c>
      <c r="AD447" s="6"/>
      <c r="AE447" s="6" t="s">
        <v>190</v>
      </c>
      <c r="AF447" s="3" t="s">
        <v>3178</v>
      </c>
      <c r="AG447" s="3" t="s">
        <v>67</v>
      </c>
      <c r="AH447" s="4" t="s">
        <v>3183</v>
      </c>
      <c r="AI447" s="4" t="s">
        <v>3184</v>
      </c>
      <c r="AJ447" s="3"/>
      <c r="AK447" s="3"/>
      <c r="AL447" s="3" t="s">
        <v>152</v>
      </c>
      <c r="AM447" s="3"/>
      <c r="AN447" s="3" t="s">
        <v>949</v>
      </c>
      <c r="AO447" s="3" t="s">
        <v>3185</v>
      </c>
      <c r="AP447" s="3" t="s">
        <v>3186</v>
      </c>
      <c r="AQ447" s="4"/>
      <c r="AR447" s="4"/>
      <c r="AS447" s="4"/>
      <c r="AT447" s="4"/>
      <c r="AU447" s="4"/>
      <c r="AV447" s="4"/>
      <c r="AW447" s="4"/>
      <c r="AX447" s="4"/>
      <c r="AY447" s="4"/>
      <c r="AZ447" s="4"/>
      <c r="BA447" s="4"/>
      <c r="BB447" s="4"/>
      <c r="BC447" s="4"/>
      <c r="BD447" s="4"/>
      <c r="BE447" s="4"/>
      <c r="BF447" s="4"/>
      <c r="BG447" s="4"/>
      <c r="BH447" s="4"/>
      <c r="BI447" s="4"/>
    </row>
    <row r="448" spans="1:61" ht="55.35" hidden="1" customHeight="1" x14ac:dyDescent="0.25">
      <c r="B448" s="7" t="s">
        <v>3187</v>
      </c>
      <c r="C448" s="7" t="s">
        <v>73</v>
      </c>
      <c r="D448" s="7"/>
      <c r="E448" s="16" t="s">
        <v>137</v>
      </c>
      <c r="F448" s="8"/>
      <c r="G448" s="8"/>
      <c r="H448" s="7"/>
      <c r="I448" s="11" t="s">
        <v>138</v>
      </c>
      <c r="J448" s="11" t="s">
        <v>3188</v>
      </c>
      <c r="K448" s="47"/>
      <c r="L448" s="47"/>
      <c r="M448" s="7" t="s">
        <v>3189</v>
      </c>
      <c r="N448" s="8" t="s">
        <v>3190</v>
      </c>
      <c r="O448" s="8" t="s">
        <v>203</v>
      </c>
      <c r="P448" s="85" t="s">
        <v>616</v>
      </c>
      <c r="Q448" s="8"/>
      <c r="R448" s="8"/>
      <c r="S448" s="8"/>
      <c r="T448" s="8"/>
      <c r="U448" s="8"/>
      <c r="V448" s="8"/>
      <c r="W448" s="7" t="s">
        <v>3181</v>
      </c>
      <c r="X448" s="7"/>
      <c r="Y448" s="11" t="s">
        <v>3182</v>
      </c>
      <c r="Z448" s="11"/>
      <c r="AA448" s="11" t="s">
        <v>549</v>
      </c>
      <c r="AB448" s="11"/>
      <c r="AC448" s="11" t="s">
        <v>663</v>
      </c>
      <c r="AD448" s="11"/>
      <c r="AE448" s="47"/>
      <c r="AF448" s="8"/>
      <c r="AG448" s="8"/>
      <c r="AH448" s="8"/>
      <c r="AI448" s="8"/>
      <c r="AJ448" s="8"/>
      <c r="AK448" s="8"/>
      <c r="AL448" s="8"/>
      <c r="AM448" s="8"/>
      <c r="AN448" s="8"/>
      <c r="AO448" s="8"/>
      <c r="AP448" s="8"/>
      <c r="AQ448" s="7"/>
      <c r="AR448" s="7"/>
      <c r="AS448" s="7"/>
      <c r="AT448" s="7"/>
      <c r="AU448" s="7"/>
      <c r="AV448" s="7"/>
      <c r="AW448" s="7"/>
      <c r="AX448" s="7"/>
      <c r="AY448" s="7"/>
      <c r="AZ448" s="7"/>
      <c r="BA448" s="7"/>
      <c r="BB448" s="7"/>
      <c r="BC448" s="7"/>
      <c r="BD448" s="7"/>
      <c r="BE448" s="7"/>
      <c r="BF448" s="7"/>
      <c r="BG448" s="7"/>
      <c r="BH448" s="4"/>
      <c r="BI448" s="4"/>
    </row>
    <row r="449" spans="2:61" ht="55.35" hidden="1" customHeight="1" x14ac:dyDescent="0.25">
      <c r="B449" s="11" t="s">
        <v>3191</v>
      </c>
      <c r="C449" s="11" t="s">
        <v>73</v>
      </c>
      <c r="D449" s="11"/>
      <c r="E449" s="113" t="s">
        <v>3192</v>
      </c>
      <c r="F449" s="41"/>
      <c r="G449" s="41"/>
      <c r="H449" s="11"/>
      <c r="I449" s="11" t="s">
        <v>138</v>
      </c>
      <c r="J449" s="11" t="s">
        <v>3193</v>
      </c>
      <c r="K449" s="11"/>
      <c r="L449" s="11"/>
      <c r="M449" s="11" t="s">
        <v>3194</v>
      </c>
      <c r="N449" s="41" t="s">
        <v>3195</v>
      </c>
      <c r="O449" s="41" t="s">
        <v>174</v>
      </c>
      <c r="P449" s="85" t="s">
        <v>616</v>
      </c>
      <c r="Q449" s="41"/>
      <c r="R449" s="41"/>
      <c r="S449" s="41"/>
      <c r="T449" s="41"/>
      <c r="U449" s="41"/>
      <c r="V449" s="41"/>
      <c r="W449" s="11"/>
      <c r="X449" s="11"/>
      <c r="Y449" s="11" t="s">
        <v>3182</v>
      </c>
      <c r="Z449" s="11"/>
      <c r="AA449" s="11" t="s">
        <v>549</v>
      </c>
      <c r="AB449" s="11"/>
      <c r="AC449" s="11" t="s">
        <v>663</v>
      </c>
      <c r="AD449" s="11"/>
      <c r="AE449" s="11"/>
      <c r="AF449" s="41"/>
      <c r="AG449" s="41"/>
      <c r="AH449" s="41"/>
      <c r="AI449" s="41"/>
      <c r="AJ449" s="41"/>
      <c r="AK449" s="41"/>
      <c r="AL449" s="41"/>
      <c r="AM449" s="41"/>
      <c r="AN449" s="41"/>
      <c r="AO449" s="41"/>
      <c r="AP449" s="41"/>
      <c r="AQ449" s="11"/>
      <c r="AR449" s="11"/>
      <c r="AS449" s="11"/>
      <c r="AT449" s="11"/>
      <c r="AU449" s="11"/>
      <c r="AV449" s="11"/>
      <c r="AW449" s="11"/>
      <c r="AX449" s="11"/>
      <c r="AY449" s="11"/>
      <c r="AZ449" s="11"/>
      <c r="BA449" s="11"/>
      <c r="BB449" s="11"/>
      <c r="BC449" s="11"/>
      <c r="BD449" s="11"/>
      <c r="BE449" s="11"/>
      <c r="BF449" s="11"/>
      <c r="BG449" s="11"/>
      <c r="BH449" s="4"/>
      <c r="BI449" s="4"/>
    </row>
    <row r="450" spans="2:61" ht="55.35" hidden="1" customHeight="1" x14ac:dyDescent="0.25">
      <c r="B450" s="4" t="s">
        <v>3196</v>
      </c>
      <c r="C450" s="4" t="s">
        <v>73</v>
      </c>
      <c r="D450" s="4"/>
      <c r="E450" s="2"/>
      <c r="F450" s="3"/>
      <c r="G450" s="3"/>
      <c r="H450" s="4"/>
      <c r="I450" s="4"/>
      <c r="J450" s="4"/>
      <c r="K450" s="4"/>
      <c r="L450" s="4"/>
      <c r="M450" s="4" t="s">
        <v>1466</v>
      </c>
      <c r="N450" s="3" t="s">
        <v>3197</v>
      </c>
      <c r="O450" s="3" t="s">
        <v>238</v>
      </c>
      <c r="P450" s="84" t="s">
        <v>1037</v>
      </c>
      <c r="Q450" s="3"/>
      <c r="R450" s="3" t="s">
        <v>3198</v>
      </c>
      <c r="S450" s="3"/>
      <c r="T450" s="3"/>
      <c r="U450" s="3"/>
      <c r="V450" s="3"/>
      <c r="W450" s="4" t="s">
        <v>3199</v>
      </c>
      <c r="X450" s="4"/>
      <c r="Y450" s="4" t="s">
        <v>240</v>
      </c>
      <c r="Z450" s="4"/>
      <c r="AA450" s="4" t="s">
        <v>241</v>
      </c>
      <c r="AB450" s="4"/>
      <c r="AC450" s="4" t="s">
        <v>51</v>
      </c>
      <c r="AD450" s="4"/>
      <c r="AE450" s="4" t="s">
        <v>242</v>
      </c>
      <c r="AF450" s="3" t="s">
        <v>3200</v>
      </c>
      <c r="AG450" s="3" t="s">
        <v>68</v>
      </c>
      <c r="AH450" s="4" t="s">
        <v>3201</v>
      </c>
      <c r="AI450" s="4"/>
      <c r="AJ450" s="3"/>
      <c r="AK450" s="3"/>
      <c r="AL450" s="3" t="s">
        <v>152</v>
      </c>
      <c r="AM450" s="3" t="s">
        <v>3202</v>
      </c>
      <c r="AN450" s="3" t="s">
        <v>1037</v>
      </c>
      <c r="AO450" s="3" t="s">
        <v>3203</v>
      </c>
      <c r="AP450" s="3" t="s">
        <v>3204</v>
      </c>
      <c r="AQ450" s="4"/>
      <c r="AR450" s="4"/>
      <c r="AS450" s="4"/>
      <c r="AT450" s="4"/>
      <c r="AU450" s="4"/>
      <c r="AV450" s="4"/>
      <c r="AW450" s="4"/>
      <c r="AX450" s="4"/>
      <c r="AY450" s="4"/>
      <c r="AZ450" s="4"/>
      <c r="BA450" s="4"/>
      <c r="BB450" s="4"/>
      <c r="BC450" s="4"/>
      <c r="BD450" s="4"/>
      <c r="BE450" s="4"/>
      <c r="BF450" s="4"/>
      <c r="BG450" s="4"/>
      <c r="BH450" s="4"/>
      <c r="BI450" s="4"/>
    </row>
    <row r="451" spans="2:61" ht="55.35" hidden="1" customHeight="1" x14ac:dyDescent="0.25">
      <c r="B451" s="11" t="s">
        <v>3205</v>
      </c>
      <c r="C451" s="11" t="s">
        <v>73</v>
      </c>
      <c r="D451" s="11"/>
      <c r="E451" s="113" t="s">
        <v>3192</v>
      </c>
      <c r="F451" s="41"/>
      <c r="G451" s="41"/>
      <c r="H451" s="11"/>
      <c r="I451" s="11" t="s">
        <v>138</v>
      </c>
      <c r="J451" s="11" t="s">
        <v>3193</v>
      </c>
      <c r="K451" s="11"/>
      <c r="L451" s="11"/>
      <c r="M451" s="11" t="s">
        <v>3206</v>
      </c>
      <c r="N451" s="41" t="s">
        <v>3207</v>
      </c>
      <c r="O451" s="41" t="s">
        <v>174</v>
      </c>
      <c r="P451" s="85" t="s">
        <v>616</v>
      </c>
      <c r="Q451" s="41"/>
      <c r="R451" s="41"/>
      <c r="S451" s="41"/>
      <c r="T451" s="41"/>
      <c r="U451" s="41"/>
      <c r="V451" s="41"/>
      <c r="W451" s="11"/>
      <c r="X451" s="11"/>
      <c r="Y451" s="11" t="s">
        <v>178</v>
      </c>
      <c r="Z451" s="11"/>
      <c r="AA451" s="11" t="s">
        <v>472</v>
      </c>
      <c r="AB451" s="11"/>
      <c r="AC451" s="11"/>
      <c r="AD451" s="11"/>
      <c r="AE451" s="11"/>
      <c r="AF451" s="41"/>
      <c r="AG451" s="41"/>
      <c r="AH451" s="41"/>
      <c r="AI451" s="41"/>
      <c r="AJ451" s="41"/>
      <c r="AK451" s="41"/>
      <c r="AL451" s="41"/>
      <c r="AM451" s="41"/>
      <c r="AN451" s="41"/>
      <c r="AO451" s="41"/>
      <c r="AP451" s="41"/>
      <c r="AQ451" s="11"/>
      <c r="AR451" s="11"/>
      <c r="AS451" s="11"/>
      <c r="AT451" s="11"/>
      <c r="AU451" s="11"/>
      <c r="AV451" s="11"/>
      <c r="AW451" s="11"/>
      <c r="AX451" s="11"/>
      <c r="AY451" s="11"/>
      <c r="AZ451" s="11"/>
      <c r="BA451" s="11"/>
      <c r="BB451" s="11"/>
      <c r="BC451" s="11"/>
      <c r="BD451" s="11"/>
      <c r="BE451" s="11"/>
      <c r="BF451" s="11"/>
      <c r="BG451" s="11"/>
      <c r="BH451" s="4"/>
      <c r="BI451" s="4"/>
    </row>
    <row r="452" spans="2:61" ht="55.35" hidden="1" customHeight="1" x14ac:dyDescent="0.25">
      <c r="B452" s="7" t="s">
        <v>3208</v>
      </c>
      <c r="C452" s="7" t="s">
        <v>73</v>
      </c>
      <c r="D452" s="7"/>
      <c r="E452" s="113" t="s">
        <v>3192</v>
      </c>
      <c r="F452" s="8"/>
      <c r="G452" s="8"/>
      <c r="H452" s="7"/>
      <c r="I452" s="7" t="s">
        <v>138</v>
      </c>
      <c r="J452" s="7" t="s">
        <v>3209</v>
      </c>
      <c r="K452" s="7"/>
      <c r="L452" s="7"/>
      <c r="M452" s="7" t="s">
        <v>3210</v>
      </c>
      <c r="N452" s="8" t="s">
        <v>3211</v>
      </c>
      <c r="O452" s="8" t="s">
        <v>454</v>
      </c>
      <c r="P452" s="85" t="s">
        <v>616</v>
      </c>
      <c r="Q452" s="8"/>
      <c r="R452" s="8" t="s">
        <v>3212</v>
      </c>
      <c r="S452" s="8"/>
      <c r="T452" s="8"/>
      <c r="U452" s="8"/>
      <c r="V452" s="8"/>
      <c r="W452" s="7"/>
      <c r="X452" s="7"/>
      <c r="Y452" s="7" t="s">
        <v>1146</v>
      </c>
      <c r="Z452" s="7"/>
      <c r="AA452" s="7" t="s">
        <v>663</v>
      </c>
      <c r="AB452" s="7"/>
      <c r="AC452" s="7"/>
      <c r="AD452" s="7"/>
      <c r="AE452" s="7"/>
      <c r="AF452" s="8"/>
      <c r="AG452" s="8"/>
      <c r="AH452" s="8"/>
      <c r="AI452" s="8"/>
      <c r="AJ452" s="8"/>
      <c r="AK452" s="8"/>
      <c r="AL452" s="8"/>
      <c r="AM452" s="8"/>
      <c r="AN452" s="8"/>
      <c r="AO452" s="8"/>
      <c r="AP452" s="8"/>
      <c r="AQ452" s="7"/>
      <c r="AR452" s="7"/>
      <c r="AS452" s="7"/>
      <c r="AT452" s="7"/>
      <c r="AU452" s="7"/>
      <c r="AV452" s="7"/>
      <c r="AW452" s="7"/>
      <c r="AX452" s="7"/>
      <c r="AY452" s="7"/>
      <c r="AZ452" s="7"/>
      <c r="BA452" s="7"/>
      <c r="BB452" s="7"/>
      <c r="BC452" s="7"/>
      <c r="BD452" s="7"/>
      <c r="BE452" s="7"/>
      <c r="BF452" s="7"/>
      <c r="BG452" s="7"/>
      <c r="BH452" s="4"/>
      <c r="BI452" s="4"/>
    </row>
    <row r="453" spans="2:61" ht="55.35" hidden="1" customHeight="1" x14ac:dyDescent="0.25">
      <c r="B453" s="4" t="s">
        <v>3213</v>
      </c>
      <c r="C453" s="4" t="s">
        <v>73</v>
      </c>
      <c r="D453" s="4"/>
      <c r="E453" s="2"/>
      <c r="F453" s="3"/>
      <c r="G453" s="3"/>
      <c r="H453" s="4"/>
      <c r="I453" s="4"/>
      <c r="J453" s="4"/>
      <c r="K453" s="4" t="s">
        <v>3214</v>
      </c>
      <c r="L453" s="4"/>
      <c r="M453" s="4" t="s">
        <v>1525</v>
      </c>
      <c r="N453" s="3" t="s">
        <v>3215</v>
      </c>
      <c r="O453" s="3" t="s">
        <v>454</v>
      </c>
      <c r="P453" s="84" t="s">
        <v>1037</v>
      </c>
      <c r="Q453" s="3"/>
      <c r="R453" s="3" t="s">
        <v>3212</v>
      </c>
      <c r="S453" s="3"/>
      <c r="T453" s="3"/>
      <c r="U453" s="3"/>
      <c r="V453" s="3"/>
      <c r="W453" s="4" t="s">
        <v>3216</v>
      </c>
      <c r="X453" s="4"/>
      <c r="Y453" s="4" t="s">
        <v>471</v>
      </c>
      <c r="Z453" s="4"/>
      <c r="AA453" s="4" t="s">
        <v>472</v>
      </c>
      <c r="AB453" s="4"/>
      <c r="AC453" s="4" t="s">
        <v>241</v>
      </c>
      <c r="AD453" s="4"/>
      <c r="AE453" s="4" t="s">
        <v>148</v>
      </c>
      <c r="AF453" s="3" t="s">
        <v>3214</v>
      </c>
      <c r="AG453" s="3" t="s">
        <v>69</v>
      </c>
      <c r="AH453" s="3" t="s">
        <v>3217</v>
      </c>
      <c r="AI453" s="3" t="s">
        <v>3218</v>
      </c>
      <c r="AJ453" s="3"/>
      <c r="AK453" s="3"/>
      <c r="AL453" s="3" t="s">
        <v>152</v>
      </c>
      <c r="AM453" s="3"/>
      <c r="AN453" s="3" t="s">
        <v>1037</v>
      </c>
      <c r="AO453" s="3" t="s">
        <v>3219</v>
      </c>
      <c r="AP453" s="3" t="s">
        <v>3220</v>
      </c>
      <c r="AQ453" s="4"/>
      <c r="AR453" s="4"/>
      <c r="AS453" s="4"/>
      <c r="AT453" s="4"/>
      <c r="AU453" s="4"/>
      <c r="AV453" s="4"/>
      <c r="AW453" s="4"/>
      <c r="AX453" s="4"/>
      <c r="AY453" s="4"/>
      <c r="AZ453" s="4"/>
      <c r="BA453" s="4"/>
      <c r="BB453" s="4"/>
      <c r="BC453" s="4"/>
      <c r="BD453" s="4"/>
      <c r="BE453" s="4"/>
      <c r="BF453" s="4"/>
      <c r="BG453" s="4"/>
      <c r="BH453" s="4"/>
      <c r="BI453" s="4"/>
    </row>
    <row r="454" spans="2:61" ht="55.35" hidden="1" customHeight="1" x14ac:dyDescent="0.25">
      <c r="B454" s="4" t="s">
        <v>3221</v>
      </c>
      <c r="C454" s="4" t="s">
        <v>73</v>
      </c>
      <c r="D454" s="4"/>
      <c r="E454" s="2"/>
      <c r="F454" s="3"/>
      <c r="G454" s="3"/>
      <c r="H454" s="4"/>
      <c r="I454" s="4"/>
      <c r="J454" s="4"/>
      <c r="K454" s="4"/>
      <c r="L454" s="4"/>
      <c r="M454" s="4" t="s">
        <v>1572</v>
      </c>
      <c r="N454" s="3" t="s">
        <v>3222</v>
      </c>
      <c r="O454" s="3" t="s">
        <v>454</v>
      </c>
      <c r="P454" s="84" t="s">
        <v>1037</v>
      </c>
      <c r="Q454" s="3"/>
      <c r="R454" s="3" t="s">
        <v>3212</v>
      </c>
      <c r="S454" s="3"/>
      <c r="T454" s="3"/>
      <c r="U454" s="3"/>
      <c r="V454" s="3"/>
      <c r="W454" s="4" t="s">
        <v>3223</v>
      </c>
      <c r="X454" s="4"/>
      <c r="Y454" s="4" t="s">
        <v>889</v>
      </c>
      <c r="Z454" s="4"/>
      <c r="AA454" s="4" t="s">
        <v>663</v>
      </c>
      <c r="AB454" s="4"/>
      <c r="AC454" s="4" t="s">
        <v>663</v>
      </c>
      <c r="AD454" s="4"/>
      <c r="AE454" s="4" t="s">
        <v>3224</v>
      </c>
      <c r="AF454" s="3" t="s">
        <v>3225</v>
      </c>
      <c r="AG454" s="3" t="s">
        <v>69</v>
      </c>
      <c r="AH454" s="3" t="s">
        <v>3225</v>
      </c>
      <c r="AI454" s="3"/>
      <c r="AJ454" s="3"/>
      <c r="AK454" s="3"/>
      <c r="AL454" s="3" t="s">
        <v>152</v>
      </c>
      <c r="AM454" s="3"/>
      <c r="AN454" s="3" t="s">
        <v>1037</v>
      </c>
      <c r="AO454" s="3" t="s">
        <v>3226</v>
      </c>
      <c r="AP454" s="3" t="s">
        <v>3227</v>
      </c>
      <c r="AQ454" s="4"/>
      <c r="AR454" s="4"/>
      <c r="AS454" s="4"/>
      <c r="AT454" s="4"/>
      <c r="AU454" s="4"/>
      <c r="AV454" s="4"/>
      <c r="AW454" s="4"/>
      <c r="AX454" s="4"/>
      <c r="AY454" s="4"/>
      <c r="AZ454" s="4"/>
      <c r="BA454" s="4"/>
      <c r="BB454" s="4"/>
      <c r="BC454" s="4"/>
      <c r="BD454" s="4"/>
      <c r="BE454" s="4"/>
      <c r="BF454" s="4"/>
      <c r="BG454" s="4"/>
      <c r="BH454" s="4"/>
      <c r="BI454" s="4"/>
    </row>
    <row r="455" spans="2:61" ht="55.35" hidden="1" customHeight="1" x14ac:dyDescent="0.25">
      <c r="B455" s="4" t="s">
        <v>3228</v>
      </c>
      <c r="C455" s="4" t="s">
        <v>73</v>
      </c>
      <c r="D455" s="4"/>
      <c r="E455" s="2"/>
      <c r="F455" s="3"/>
      <c r="G455" s="3"/>
      <c r="H455" s="4"/>
      <c r="I455" s="4"/>
      <c r="J455" s="4"/>
      <c r="K455" s="4"/>
      <c r="L455" s="4"/>
      <c r="M455" s="4" t="s">
        <v>3229</v>
      </c>
      <c r="N455" s="3" t="s">
        <v>3230</v>
      </c>
      <c r="O455" s="3" t="s">
        <v>454</v>
      </c>
      <c r="P455" s="84" t="s">
        <v>352</v>
      </c>
      <c r="Q455" s="3" t="s">
        <v>205</v>
      </c>
      <c r="R455" s="3" t="s">
        <v>3212</v>
      </c>
      <c r="S455" s="3"/>
      <c r="T455" s="3"/>
      <c r="U455" s="3"/>
      <c r="V455" s="3"/>
      <c r="W455" s="4" t="s">
        <v>3231</v>
      </c>
      <c r="X455" s="4"/>
      <c r="Y455" s="4" t="s">
        <v>567</v>
      </c>
      <c r="Z455" s="4"/>
      <c r="AA455" s="4" t="s">
        <v>241</v>
      </c>
      <c r="AB455" s="4"/>
      <c r="AC455" s="4" t="s">
        <v>241</v>
      </c>
      <c r="AD455" s="4"/>
      <c r="AE455" s="4" t="s">
        <v>1603</v>
      </c>
      <c r="AF455" s="3" t="s">
        <v>568</v>
      </c>
      <c r="AG455" s="3" t="s">
        <v>69</v>
      </c>
      <c r="AH455" s="3" t="s">
        <v>3232</v>
      </c>
      <c r="AI455" s="3" t="s">
        <v>3233</v>
      </c>
      <c r="AJ455" s="3"/>
      <c r="AK455" s="3"/>
      <c r="AL455" s="3" t="s">
        <v>152</v>
      </c>
      <c r="AM455" s="3"/>
      <c r="AN455" s="3" t="s">
        <v>352</v>
      </c>
      <c r="AO455" s="3" t="s">
        <v>3234</v>
      </c>
      <c r="AP455" s="3" t="s">
        <v>3235</v>
      </c>
      <c r="AQ455" s="4"/>
      <c r="AR455" s="4"/>
      <c r="AS455" s="4"/>
      <c r="AT455" s="4"/>
      <c r="AU455" s="4"/>
      <c r="AV455" s="4"/>
      <c r="AW455" s="4"/>
      <c r="AX455" s="4"/>
      <c r="AY455" s="4"/>
      <c r="AZ455" s="4"/>
      <c r="BA455" s="4"/>
      <c r="BB455" s="4"/>
      <c r="BC455" s="4"/>
      <c r="BD455" s="4"/>
      <c r="BE455" s="4"/>
      <c r="BF455" s="4"/>
      <c r="BG455" s="4"/>
      <c r="BH455" s="4"/>
      <c r="BI455" s="4"/>
    </row>
    <row r="456" spans="2:61" ht="55.35" hidden="1" customHeight="1" x14ac:dyDescent="0.25">
      <c r="B456" s="7" t="s">
        <v>3236</v>
      </c>
      <c r="C456" s="7" t="s">
        <v>73</v>
      </c>
      <c r="D456" s="7"/>
      <c r="E456" s="113" t="s">
        <v>3192</v>
      </c>
      <c r="F456" s="8"/>
      <c r="G456" s="8"/>
      <c r="H456" s="7"/>
      <c r="I456" s="7" t="s">
        <v>138</v>
      </c>
      <c r="J456" s="7" t="s">
        <v>3237</v>
      </c>
      <c r="K456" s="7"/>
      <c r="L456" s="7"/>
      <c r="M456" s="7" t="s">
        <v>1674</v>
      </c>
      <c r="N456" s="8" t="s">
        <v>3238</v>
      </c>
      <c r="O456" s="8" t="s">
        <v>1613</v>
      </c>
      <c r="P456" s="85" t="s">
        <v>616</v>
      </c>
      <c r="Q456" s="8"/>
      <c r="R456" s="8" t="s">
        <v>1612</v>
      </c>
      <c r="S456" s="8"/>
      <c r="T456" s="8"/>
      <c r="U456" s="8"/>
      <c r="V456" s="8"/>
      <c r="W456" s="7" t="s">
        <v>3239</v>
      </c>
      <c r="X456" s="7"/>
      <c r="Y456" s="7" t="s">
        <v>529</v>
      </c>
      <c r="Z456" s="7"/>
      <c r="AA456" s="7" t="s">
        <v>54</v>
      </c>
      <c r="AB456" s="7"/>
      <c r="AC456" s="7" t="s">
        <v>56</v>
      </c>
      <c r="AD456" s="7"/>
      <c r="AE456" s="7" t="s">
        <v>148</v>
      </c>
      <c r="AF456" s="8"/>
      <c r="AG456" s="8"/>
      <c r="AH456" s="8"/>
      <c r="AI456" s="8"/>
      <c r="AJ456" s="8"/>
      <c r="AK456" s="8"/>
      <c r="AL456" s="8"/>
      <c r="AM456" s="8"/>
      <c r="AN456" s="8"/>
      <c r="AO456" s="8"/>
      <c r="AP456" s="8"/>
      <c r="AQ456" s="7"/>
      <c r="AR456" s="7"/>
      <c r="AS456" s="7"/>
      <c r="AT456" s="7"/>
      <c r="AU456" s="7"/>
      <c r="AV456" s="7"/>
      <c r="AW456" s="7"/>
      <c r="AX456" s="7"/>
      <c r="AY456" s="7"/>
      <c r="AZ456" s="7"/>
      <c r="BA456" s="7"/>
      <c r="BB456" s="7"/>
      <c r="BC456" s="7"/>
      <c r="BD456" s="7"/>
      <c r="BE456" s="7"/>
      <c r="BF456" s="7"/>
      <c r="BG456" s="7"/>
      <c r="BH456" s="4"/>
      <c r="BI456" s="4"/>
    </row>
    <row r="457" spans="2:61" ht="55.35" hidden="1" customHeight="1" x14ac:dyDescent="0.25">
      <c r="B457" s="4" t="s">
        <v>3240</v>
      </c>
      <c r="C457" s="4" t="s">
        <v>73</v>
      </c>
      <c r="D457" s="4"/>
      <c r="E457" s="2"/>
      <c r="F457" s="3"/>
      <c r="G457" s="3"/>
      <c r="H457" s="4"/>
      <c r="I457" s="4"/>
      <c r="J457" s="4"/>
      <c r="K457" s="4"/>
      <c r="L457" s="4"/>
      <c r="M457" s="4" t="s">
        <v>1406</v>
      </c>
      <c r="N457" s="3" t="s">
        <v>3241</v>
      </c>
      <c r="O457" s="3" t="s">
        <v>203</v>
      </c>
      <c r="P457" s="84" t="s">
        <v>812</v>
      </c>
      <c r="Q457" s="3"/>
      <c r="R457" s="3" t="s">
        <v>3242</v>
      </c>
      <c r="S457" s="3"/>
      <c r="T457" s="3"/>
      <c r="U457" s="3"/>
      <c r="V457" s="3"/>
      <c r="W457" s="4" t="s">
        <v>3160</v>
      </c>
      <c r="X457" s="4"/>
      <c r="Y457" s="4" t="s">
        <v>3243</v>
      </c>
      <c r="Z457" s="4"/>
      <c r="AA457" s="4" t="s">
        <v>62</v>
      </c>
      <c r="AB457" s="4"/>
      <c r="AC457" s="4" t="s">
        <v>62</v>
      </c>
      <c r="AD457" s="4"/>
      <c r="AE457" s="4" t="s">
        <v>801</v>
      </c>
      <c r="AF457" s="3"/>
      <c r="AG457" s="3"/>
      <c r="AH457" s="3"/>
      <c r="AI457" s="3"/>
      <c r="AJ457" s="3"/>
      <c r="AK457" s="3"/>
      <c r="AL457" s="3" t="s">
        <v>152</v>
      </c>
      <c r="AM457" s="3"/>
      <c r="AN457" s="3" t="s">
        <v>204</v>
      </c>
      <c r="AO457" s="3" t="s">
        <v>3244</v>
      </c>
      <c r="AP457" s="3" t="s">
        <v>3245</v>
      </c>
      <c r="AQ457" s="4"/>
      <c r="AR457" s="4"/>
      <c r="AS457" s="4"/>
      <c r="AT457" s="4"/>
      <c r="AU457" s="4"/>
      <c r="AV457" s="4"/>
      <c r="AW457" s="4"/>
      <c r="AX457" s="4"/>
      <c r="AY457" s="4"/>
      <c r="AZ457" s="4"/>
      <c r="BA457" s="4"/>
      <c r="BB457" s="4"/>
      <c r="BC457" s="4"/>
      <c r="BD457" s="4"/>
      <c r="BE457" s="4"/>
      <c r="BF457" s="4"/>
      <c r="BG457" s="4"/>
      <c r="BH457" s="4"/>
      <c r="BI457" s="4"/>
    </row>
    <row r="458" spans="2:61" ht="55.35" hidden="1" customHeight="1" x14ac:dyDescent="0.25">
      <c r="B458" s="4" t="s">
        <v>3246</v>
      </c>
      <c r="C458" s="4" t="s">
        <v>73</v>
      </c>
      <c r="D458" s="4"/>
      <c r="E458" s="2"/>
      <c r="F458" s="3"/>
      <c r="G458" s="3"/>
      <c r="H458" s="4"/>
      <c r="I458" s="4"/>
      <c r="J458" s="4"/>
      <c r="K458" s="4"/>
      <c r="L458" s="4"/>
      <c r="M458" s="4" t="s">
        <v>3247</v>
      </c>
      <c r="N458" s="3" t="s">
        <v>3248</v>
      </c>
      <c r="O458" s="3" t="s">
        <v>454</v>
      </c>
      <c r="P458" s="84" t="str">
        <f>AN458</f>
        <v>Ver14</v>
      </c>
      <c r="Q458" s="3"/>
      <c r="R458" s="3" t="s">
        <v>3249</v>
      </c>
      <c r="S458" s="3"/>
      <c r="T458" s="3"/>
      <c r="U458" s="3"/>
      <c r="V458" s="3"/>
      <c r="W458" s="4" t="s">
        <v>3250</v>
      </c>
      <c r="X458" s="4"/>
      <c r="Y458" s="4" t="s">
        <v>495</v>
      </c>
      <c r="Z458" s="4"/>
      <c r="AA458" s="4" t="s">
        <v>56</v>
      </c>
      <c r="AB458" s="4"/>
      <c r="AC458" s="4" t="s">
        <v>60</v>
      </c>
      <c r="AD458" s="4"/>
      <c r="AE458" s="4" t="s">
        <v>207</v>
      </c>
      <c r="AF458" s="3" t="s">
        <v>3251</v>
      </c>
      <c r="AG458" s="3"/>
      <c r="AH458" s="3" t="s">
        <v>3252</v>
      </c>
      <c r="AI458" s="3"/>
      <c r="AJ458" s="3"/>
      <c r="AK458" s="3"/>
      <c r="AL458" s="3" t="s">
        <v>152</v>
      </c>
      <c r="AM458" s="3"/>
      <c r="AN458" s="3" t="s">
        <v>1093</v>
      </c>
      <c r="AO458" s="3" t="s">
        <v>3253</v>
      </c>
      <c r="AP458" s="3" t="s">
        <v>1095</v>
      </c>
      <c r="AQ458" s="4"/>
      <c r="AR458" s="4"/>
      <c r="AS458" s="4"/>
      <c r="AT458" s="4"/>
      <c r="AU458" s="4"/>
      <c r="AV458" s="4"/>
      <c r="AW458" s="4"/>
      <c r="AX458" s="4"/>
      <c r="AY458" s="4"/>
      <c r="AZ458" s="4"/>
      <c r="BA458" s="4"/>
      <c r="BB458" s="4"/>
      <c r="BC458" s="4"/>
      <c r="BD458" s="4"/>
      <c r="BE458" s="4"/>
      <c r="BF458" s="4"/>
      <c r="BG458" s="4"/>
      <c r="BH458" s="4"/>
      <c r="BI458" s="4"/>
    </row>
    <row r="459" spans="2:61" ht="55.35" hidden="1" customHeight="1" x14ac:dyDescent="0.25">
      <c r="B459" s="4" t="s">
        <v>3254</v>
      </c>
      <c r="C459" s="4" t="s">
        <v>73</v>
      </c>
      <c r="D459" s="4"/>
      <c r="E459" s="2"/>
      <c r="F459" s="3"/>
      <c r="G459" s="3"/>
      <c r="H459" s="4"/>
      <c r="I459" s="4"/>
      <c r="J459" s="4"/>
      <c r="K459" s="4"/>
      <c r="L459" s="4"/>
      <c r="M459" s="4" t="s">
        <v>3255</v>
      </c>
      <c r="N459" s="3"/>
      <c r="O459" s="124" t="s">
        <v>1656</v>
      </c>
      <c r="P459" s="84" t="str">
        <f>AN459</f>
        <v>Ver17</v>
      </c>
      <c r="Q459" s="3" t="s">
        <v>218</v>
      </c>
      <c r="R459" s="3"/>
      <c r="S459" s="3"/>
      <c r="T459" s="3"/>
      <c r="U459" s="3"/>
      <c r="V459" s="3"/>
      <c r="W459" s="4"/>
      <c r="X459" s="4"/>
      <c r="Y459" s="4" t="s">
        <v>800</v>
      </c>
      <c r="Z459" s="4"/>
      <c r="AA459" s="4" t="s">
        <v>56</v>
      </c>
      <c r="AB459" s="4"/>
      <c r="AC459" s="4" t="s">
        <v>58</v>
      </c>
      <c r="AD459" s="4"/>
      <c r="AE459" s="4" t="s">
        <v>148</v>
      </c>
      <c r="AF459" s="3" t="s">
        <v>3256</v>
      </c>
      <c r="AG459" s="3" t="s">
        <v>69</v>
      </c>
      <c r="AH459" s="3" t="s">
        <v>3257</v>
      </c>
      <c r="AI459" s="3"/>
      <c r="AJ459" s="3"/>
      <c r="AK459" s="3"/>
      <c r="AL459" s="3" t="s">
        <v>152</v>
      </c>
      <c r="AM459" s="3"/>
      <c r="AN459" s="3" t="s">
        <v>913</v>
      </c>
      <c r="AO459" s="3" t="s">
        <v>3258</v>
      </c>
      <c r="AP459" s="3" t="s">
        <v>2142</v>
      </c>
      <c r="AQ459" s="4"/>
      <c r="AR459" s="4"/>
      <c r="AS459" s="4"/>
      <c r="AT459" s="4"/>
      <c r="AU459" s="4"/>
      <c r="AV459" s="4"/>
      <c r="AW459" s="4"/>
      <c r="AX459" s="4"/>
      <c r="AY459" s="4"/>
      <c r="AZ459" s="4"/>
      <c r="BA459" s="4"/>
      <c r="BB459" s="4"/>
      <c r="BC459" s="4"/>
      <c r="BD459" s="4"/>
      <c r="BE459" s="4"/>
      <c r="BF459" s="4"/>
      <c r="BG459" s="4"/>
      <c r="BH459" s="4"/>
      <c r="BI459" s="4"/>
    </row>
    <row r="460" spans="2:61" ht="55.35" hidden="1" customHeight="1" x14ac:dyDescent="0.25">
      <c r="B460" s="7" t="s">
        <v>3259</v>
      </c>
      <c r="C460" s="7" t="s">
        <v>73</v>
      </c>
      <c r="D460" s="7"/>
      <c r="E460" s="16"/>
      <c r="F460" s="50">
        <v>45386</v>
      </c>
      <c r="G460" s="8"/>
      <c r="H460" s="7"/>
      <c r="I460" s="7" t="s">
        <v>138</v>
      </c>
      <c r="J460" s="7"/>
      <c r="K460" s="7" t="s">
        <v>3260</v>
      </c>
      <c r="L460" s="7"/>
      <c r="M460" s="7" t="s">
        <v>3261</v>
      </c>
      <c r="N460" s="8"/>
      <c r="O460" s="8" t="s">
        <v>454</v>
      </c>
      <c r="P460" s="102" t="s">
        <v>272</v>
      </c>
      <c r="Q460" s="8"/>
      <c r="R460" s="8"/>
      <c r="S460" s="8"/>
      <c r="T460" s="8"/>
      <c r="U460" s="8"/>
      <c r="V460" s="8"/>
      <c r="W460" s="7"/>
      <c r="X460" s="7"/>
      <c r="Y460" s="7" t="s">
        <v>495</v>
      </c>
      <c r="Z460" s="7"/>
      <c r="AA460" s="7" t="s">
        <v>56</v>
      </c>
      <c r="AB460" s="7"/>
      <c r="AC460" s="7" t="s">
        <v>60</v>
      </c>
      <c r="AD460" s="7"/>
      <c r="AE460" s="7" t="s">
        <v>207</v>
      </c>
      <c r="AF460" s="8"/>
      <c r="AG460" s="8"/>
      <c r="AH460" s="8"/>
      <c r="AI460" s="8"/>
      <c r="AJ460" s="8"/>
      <c r="AK460" s="8"/>
      <c r="AL460" s="8"/>
      <c r="AM460" s="8"/>
      <c r="AN460" s="8"/>
      <c r="AO460" s="8"/>
      <c r="AP460" s="8" t="s">
        <v>3260</v>
      </c>
      <c r="AQ460" s="7"/>
      <c r="AR460" s="7"/>
      <c r="AS460" s="7"/>
      <c r="AT460" s="7"/>
      <c r="AU460" s="7"/>
      <c r="AV460" s="7"/>
      <c r="AW460" s="7"/>
      <c r="AX460" s="7"/>
      <c r="AY460" s="7"/>
      <c r="AZ460" s="7"/>
      <c r="BA460" s="7"/>
      <c r="BB460" s="7"/>
      <c r="BC460" s="7"/>
      <c r="BD460" s="7"/>
      <c r="BE460" s="7"/>
      <c r="BF460" s="7"/>
      <c r="BG460" s="7"/>
      <c r="BH460" s="4"/>
      <c r="BI460" s="4"/>
    </row>
    <row r="461" spans="2:61" ht="55.35" hidden="1" customHeight="1" x14ac:dyDescent="0.25">
      <c r="B461" s="4" t="s">
        <v>3262</v>
      </c>
      <c r="C461" s="4" t="s">
        <v>73</v>
      </c>
      <c r="D461" s="4"/>
      <c r="E461" s="2"/>
      <c r="F461" s="3"/>
      <c r="G461" s="3"/>
      <c r="H461" s="4"/>
      <c r="I461" s="4"/>
      <c r="J461" s="4"/>
      <c r="K461" s="4"/>
      <c r="L461" s="4"/>
      <c r="M461" s="4" t="s">
        <v>1772</v>
      </c>
      <c r="N461" s="3"/>
      <c r="O461" s="3" t="s">
        <v>454</v>
      </c>
      <c r="P461" s="84" t="str">
        <f>AN461</f>
        <v>Ver17</v>
      </c>
      <c r="Q461" s="3" t="s">
        <v>205</v>
      </c>
      <c r="R461" s="3" t="s">
        <v>3263</v>
      </c>
      <c r="S461" s="3"/>
      <c r="T461" s="3"/>
      <c r="U461" s="3"/>
      <c r="V461" s="3"/>
      <c r="W461" s="4" t="s">
        <v>3264</v>
      </c>
      <c r="X461" s="4"/>
      <c r="Y461" s="4" t="s">
        <v>604</v>
      </c>
      <c r="Z461" s="4"/>
      <c r="AA461" s="4" t="s">
        <v>60</v>
      </c>
      <c r="AB461" s="4"/>
      <c r="AC461" s="4" t="s">
        <v>61</v>
      </c>
      <c r="AD461" s="4"/>
      <c r="AE461" s="4" t="s">
        <v>849</v>
      </c>
      <c r="AF461" s="3" t="s">
        <v>3265</v>
      </c>
      <c r="AG461" s="3" t="s">
        <v>69</v>
      </c>
      <c r="AH461" s="3" t="s">
        <v>3266</v>
      </c>
      <c r="AI461" s="3"/>
      <c r="AJ461" s="3"/>
      <c r="AK461" s="3"/>
      <c r="AL461" s="3" t="s">
        <v>152</v>
      </c>
      <c r="AM461" s="3"/>
      <c r="AN461" s="3" t="s">
        <v>913</v>
      </c>
      <c r="AO461" s="3" t="s">
        <v>3267</v>
      </c>
      <c r="AP461" s="3" t="s">
        <v>2142</v>
      </c>
      <c r="AQ461" s="4"/>
      <c r="AR461" s="4"/>
      <c r="AS461" s="4"/>
      <c r="AT461" s="4"/>
      <c r="AU461" s="4"/>
      <c r="AV461" s="4"/>
      <c r="AW461" s="4"/>
      <c r="AX461" s="4"/>
      <c r="AY461" s="4"/>
      <c r="AZ461" s="4"/>
      <c r="BA461" s="4"/>
      <c r="BB461" s="4"/>
      <c r="BC461" s="4"/>
      <c r="BD461" s="4"/>
      <c r="BE461" s="4"/>
      <c r="BF461" s="4"/>
      <c r="BG461" s="4"/>
      <c r="BH461" s="4"/>
      <c r="BI461" s="4"/>
    </row>
    <row r="462" spans="2:61" ht="55.35" hidden="1" customHeight="1" x14ac:dyDescent="0.25">
      <c r="B462" s="4" t="s">
        <v>3268</v>
      </c>
      <c r="C462" s="4" t="s">
        <v>73</v>
      </c>
      <c r="D462" s="4"/>
      <c r="E462" s="2"/>
      <c r="F462" s="3"/>
      <c r="G462" s="3"/>
      <c r="H462" s="4"/>
      <c r="I462" s="4"/>
      <c r="J462" s="4"/>
      <c r="K462" s="4"/>
      <c r="L462" s="4"/>
      <c r="M462" s="4" t="s">
        <v>3269</v>
      </c>
      <c r="N462" s="3"/>
      <c r="O462" s="3" t="s">
        <v>454</v>
      </c>
      <c r="P462" s="84" t="str">
        <f>AN462</f>
        <v>Ver16</v>
      </c>
      <c r="Q462" s="3"/>
      <c r="R462" s="3" t="s">
        <v>3263</v>
      </c>
      <c r="S462" s="3"/>
      <c r="T462" s="3"/>
      <c r="U462" s="3"/>
      <c r="V462" s="3"/>
      <c r="W462" s="4" t="s">
        <v>3264</v>
      </c>
      <c r="X462" s="4"/>
      <c r="Y462" s="4" t="s">
        <v>595</v>
      </c>
      <c r="Z462" s="4"/>
      <c r="AA462" s="4" t="s">
        <v>58</v>
      </c>
      <c r="AB462" s="4"/>
      <c r="AC462" s="4" t="s">
        <v>61</v>
      </c>
      <c r="AD462" s="4"/>
      <c r="AE462" s="4" t="s">
        <v>207</v>
      </c>
      <c r="AF462" s="3" t="s">
        <v>3270</v>
      </c>
      <c r="AG462" s="3" t="s">
        <v>69</v>
      </c>
      <c r="AH462" s="3" t="s">
        <v>3271</v>
      </c>
      <c r="AI462" s="3"/>
      <c r="AJ462" s="3"/>
      <c r="AK462" s="3"/>
      <c r="AL462" s="3" t="s">
        <v>152</v>
      </c>
      <c r="AM462" s="3"/>
      <c r="AN462" s="3" t="s">
        <v>239</v>
      </c>
      <c r="AO462" s="3" t="s">
        <v>3272</v>
      </c>
      <c r="AP462" s="3" t="s">
        <v>2439</v>
      </c>
      <c r="AQ462" s="4"/>
      <c r="AR462" s="4"/>
      <c r="AS462" s="4"/>
      <c r="AT462" s="4"/>
      <c r="AU462" s="4"/>
      <c r="AV462" s="4"/>
      <c r="AW462" s="4"/>
      <c r="AX462" s="4"/>
      <c r="AY462" s="4"/>
      <c r="AZ462" s="4"/>
      <c r="BA462" s="4"/>
      <c r="BB462" s="4"/>
      <c r="BC462" s="4"/>
      <c r="BD462" s="4"/>
      <c r="BE462" s="4"/>
      <c r="BF462" s="4"/>
      <c r="BG462" s="4"/>
      <c r="BH462" s="4"/>
      <c r="BI462" s="4"/>
    </row>
    <row r="463" spans="2:61" ht="55.35" hidden="1" customHeight="1" x14ac:dyDescent="0.25">
      <c r="B463" s="4" t="s">
        <v>3273</v>
      </c>
      <c r="C463" s="4" t="s">
        <v>73</v>
      </c>
      <c r="D463" s="4"/>
      <c r="E463" s="2"/>
      <c r="F463" s="3"/>
      <c r="G463" s="3"/>
      <c r="H463" s="4"/>
      <c r="I463" s="4"/>
      <c r="J463" s="4"/>
      <c r="K463" s="4"/>
      <c r="L463" s="4" t="s">
        <v>3097</v>
      </c>
      <c r="M463" s="4" t="s">
        <v>3274</v>
      </c>
      <c r="N463" s="3"/>
      <c r="O463" s="3" t="s">
        <v>454</v>
      </c>
      <c r="P463" s="101" t="s">
        <v>799</v>
      </c>
      <c r="Q463" s="3" t="s">
        <v>205</v>
      </c>
      <c r="R463" s="3"/>
      <c r="S463" s="3"/>
      <c r="T463" s="3"/>
      <c r="U463" s="3"/>
      <c r="V463" s="3"/>
      <c r="W463" s="4"/>
      <c r="X463" s="4"/>
      <c r="Y463" s="4" t="s">
        <v>367</v>
      </c>
      <c r="Z463" s="4"/>
      <c r="AA463" s="4" t="s">
        <v>995</v>
      </c>
      <c r="AB463" s="4"/>
      <c r="AC463" s="4" t="s">
        <v>391</v>
      </c>
      <c r="AD463" s="4"/>
      <c r="AE463" s="4" t="s">
        <v>242</v>
      </c>
      <c r="AF463" s="3" t="s">
        <v>3275</v>
      </c>
      <c r="AG463" s="3" t="s">
        <v>69</v>
      </c>
      <c r="AH463" s="3" t="s">
        <v>3276</v>
      </c>
      <c r="AI463" s="3"/>
      <c r="AJ463" s="3"/>
      <c r="AK463" s="3"/>
      <c r="AL463" s="3" t="s">
        <v>166</v>
      </c>
      <c r="AM463" s="3"/>
      <c r="AN463" s="3" t="s">
        <v>1108</v>
      </c>
      <c r="AO463" s="3" t="s">
        <v>3277</v>
      </c>
      <c r="AP463" s="3" t="s">
        <v>3278</v>
      </c>
      <c r="AQ463" s="4"/>
      <c r="AR463" s="4"/>
      <c r="AS463" s="4"/>
      <c r="AT463" s="4"/>
      <c r="AU463" s="4"/>
      <c r="AV463" s="4"/>
      <c r="AW463" s="4"/>
      <c r="AX463" s="4"/>
      <c r="AY463" s="4"/>
      <c r="AZ463" s="4"/>
      <c r="BA463" s="4"/>
      <c r="BB463" s="4"/>
      <c r="BC463" s="4"/>
      <c r="BD463" s="4"/>
      <c r="BE463" s="4"/>
      <c r="BF463" s="4"/>
      <c r="BG463" s="4"/>
      <c r="BH463" s="4" t="s">
        <v>138</v>
      </c>
      <c r="BI463" s="4" t="s">
        <v>1111</v>
      </c>
    </row>
    <row r="464" spans="2:61" ht="55.35" hidden="1" customHeight="1" x14ac:dyDescent="0.25">
      <c r="B464" s="4" t="s">
        <v>3279</v>
      </c>
      <c r="C464" s="4" t="s">
        <v>73</v>
      </c>
      <c r="D464" s="4"/>
      <c r="E464" s="2"/>
      <c r="F464" s="3"/>
      <c r="G464" s="3"/>
      <c r="H464" s="4"/>
      <c r="I464" s="4"/>
      <c r="J464" s="4"/>
      <c r="K464" s="4"/>
      <c r="L464" s="4"/>
      <c r="M464" s="4" t="s">
        <v>3280</v>
      </c>
      <c r="N464" s="3"/>
      <c r="O464" s="3" t="s">
        <v>454</v>
      </c>
      <c r="P464" s="84" t="s">
        <v>272</v>
      </c>
      <c r="Q464" s="3"/>
      <c r="R464" s="3"/>
      <c r="S464" s="3"/>
      <c r="T464" s="3"/>
      <c r="U464" s="3"/>
      <c r="V464" s="3"/>
      <c r="W464" s="4"/>
      <c r="X464" s="4"/>
      <c r="Y464" s="4" t="s">
        <v>418</v>
      </c>
      <c r="Z464" s="4"/>
      <c r="AA464" s="4" t="s">
        <v>62</v>
      </c>
      <c r="AB464" s="4"/>
      <c r="AC464" s="4" t="s">
        <v>63</v>
      </c>
      <c r="AD464" s="4"/>
      <c r="AE464" s="4" t="s">
        <v>242</v>
      </c>
      <c r="AF464" s="3" t="s">
        <v>3281</v>
      </c>
      <c r="AG464" s="3" t="s">
        <v>69</v>
      </c>
      <c r="AH464" s="3" t="s">
        <v>3282</v>
      </c>
      <c r="AI464" s="3"/>
      <c r="AJ464" s="3"/>
      <c r="AK464" s="3"/>
      <c r="AL464" s="3" t="s">
        <v>166</v>
      </c>
      <c r="AM464" s="3"/>
      <c r="AN464" s="3" t="s">
        <v>168</v>
      </c>
      <c r="AO464" s="3" t="s">
        <v>3283</v>
      </c>
      <c r="AP464" s="3" t="s">
        <v>169</v>
      </c>
      <c r="AQ464" s="4"/>
      <c r="AR464" s="4"/>
      <c r="AS464" s="4"/>
      <c r="AT464" s="4"/>
      <c r="AU464" s="4"/>
      <c r="AV464" s="4"/>
      <c r="AW464" s="4"/>
      <c r="AX464" s="4"/>
      <c r="AY464" s="4"/>
      <c r="AZ464" s="4"/>
      <c r="BA464" s="4"/>
      <c r="BB464" s="4"/>
      <c r="BC464" s="4"/>
      <c r="BD464" s="4"/>
      <c r="BE464" s="4"/>
      <c r="BF464" s="4"/>
      <c r="BG464" s="4"/>
      <c r="BH464" s="4"/>
      <c r="BI464" s="4"/>
    </row>
    <row r="465" spans="2:61" ht="55.35" hidden="1" customHeight="1" x14ac:dyDescent="0.25">
      <c r="B465" s="4" t="s">
        <v>3284</v>
      </c>
      <c r="C465" s="4" t="s">
        <v>73</v>
      </c>
      <c r="D465" s="4"/>
      <c r="E465" s="2"/>
      <c r="F465" s="3"/>
      <c r="G465" s="3"/>
      <c r="H465" s="4"/>
      <c r="I465" s="4"/>
      <c r="J465" s="4"/>
      <c r="K465" s="4"/>
      <c r="L465" s="4"/>
      <c r="M465" s="4" t="s">
        <v>3285</v>
      </c>
      <c r="N465" s="3"/>
      <c r="O465" s="3" t="s">
        <v>454</v>
      </c>
      <c r="P465" s="130">
        <v>45536</v>
      </c>
      <c r="Q465" s="3" t="s">
        <v>205</v>
      </c>
      <c r="R465" s="3"/>
      <c r="S465" s="3"/>
      <c r="T465" s="3"/>
      <c r="U465" s="3"/>
      <c r="V465" s="3"/>
      <c r="W465" s="4"/>
      <c r="X465" s="4"/>
      <c r="Y465" s="4" t="s">
        <v>418</v>
      </c>
      <c r="Z465" s="4"/>
      <c r="AA465" s="4" t="s">
        <v>62</v>
      </c>
      <c r="AB465" s="4"/>
      <c r="AC465" s="4" t="s">
        <v>63</v>
      </c>
      <c r="AD465" s="4"/>
      <c r="AE465" s="4" t="s">
        <v>242</v>
      </c>
      <c r="AF465" s="3" t="s">
        <v>3286</v>
      </c>
      <c r="AG465" s="4" t="s">
        <v>68</v>
      </c>
      <c r="AH465" s="3"/>
      <c r="AI465" s="3"/>
      <c r="AJ465" s="3"/>
      <c r="AK465" s="3"/>
      <c r="AL465" s="3" t="s">
        <v>166</v>
      </c>
      <c r="AM465" s="3"/>
      <c r="AN465" s="131" t="s">
        <v>2841</v>
      </c>
      <c r="AO465" s="3" t="s">
        <v>3287</v>
      </c>
      <c r="AP465" s="3" t="s">
        <v>3288</v>
      </c>
      <c r="AQ465" s="4"/>
      <c r="AR465" s="4"/>
      <c r="AS465" s="4"/>
      <c r="AT465" s="4"/>
      <c r="AU465" s="4"/>
      <c r="AV465" s="4"/>
      <c r="AW465" s="4"/>
      <c r="AX465" s="4"/>
      <c r="AY465" s="4"/>
      <c r="AZ465" s="4"/>
      <c r="BA465" s="4"/>
      <c r="BB465" s="4"/>
      <c r="BC465" s="4"/>
      <c r="BD465" s="4"/>
      <c r="BE465" s="4"/>
      <c r="BF465" s="4"/>
      <c r="BG465" s="4"/>
      <c r="BH465" s="4" t="s">
        <v>138</v>
      </c>
      <c r="BI465" s="4" t="s">
        <v>3289</v>
      </c>
    </row>
    <row r="466" spans="2:61" ht="55.35" hidden="1" customHeight="1" x14ac:dyDescent="0.25">
      <c r="B466" s="4" t="s">
        <v>3290</v>
      </c>
      <c r="C466" s="4" t="s">
        <v>73</v>
      </c>
      <c r="D466" s="4"/>
      <c r="E466" s="2"/>
      <c r="F466" s="3"/>
      <c r="G466" s="3"/>
      <c r="H466" s="4"/>
      <c r="I466" s="4"/>
      <c r="J466" s="4"/>
      <c r="K466" s="4"/>
      <c r="L466" s="4"/>
      <c r="M466" s="4" t="s">
        <v>3291</v>
      </c>
      <c r="N466" s="3" t="s">
        <v>3292</v>
      </c>
      <c r="O466" s="3" t="s">
        <v>378</v>
      </c>
      <c r="P466" s="84" t="s">
        <v>272</v>
      </c>
      <c r="Q466" s="3" t="s">
        <v>205</v>
      </c>
      <c r="R466" s="3"/>
      <c r="S466" s="3"/>
      <c r="T466" s="3"/>
      <c r="U466" s="3"/>
      <c r="V466" s="3"/>
      <c r="W466" s="4"/>
      <c r="X466" s="4"/>
      <c r="Y466" s="4" t="s">
        <v>379</v>
      </c>
      <c r="Z466" s="4"/>
      <c r="AA466" s="4" t="s">
        <v>62</v>
      </c>
      <c r="AB466" s="4"/>
      <c r="AC466" s="4" t="s">
        <v>63</v>
      </c>
      <c r="AD466" s="4"/>
      <c r="AE466" s="4" t="s">
        <v>148</v>
      </c>
      <c r="AF466" s="3" t="s">
        <v>3293</v>
      </c>
      <c r="AG466" s="3" t="s">
        <v>69</v>
      </c>
      <c r="AH466" s="3" t="s">
        <v>3294</v>
      </c>
      <c r="AI466" s="3"/>
      <c r="AJ466" s="3"/>
      <c r="AK466" s="3"/>
      <c r="AL466" s="3" t="s">
        <v>166</v>
      </c>
      <c r="AM466" s="3"/>
      <c r="AN466" s="3" t="s">
        <v>382</v>
      </c>
      <c r="AO466" s="3" t="s">
        <v>3295</v>
      </c>
      <c r="AP466" s="3" t="s">
        <v>384</v>
      </c>
      <c r="AQ466" s="4"/>
      <c r="AR466" s="4"/>
      <c r="AS466" s="4"/>
      <c r="AT466" s="4"/>
      <c r="AU466" s="4"/>
      <c r="AV466" s="4"/>
      <c r="AW466" s="4"/>
      <c r="AX466" s="4"/>
      <c r="AY466" s="4"/>
      <c r="AZ466" s="4"/>
      <c r="BA466" s="4"/>
      <c r="BB466" s="4"/>
      <c r="BC466" s="4"/>
      <c r="BD466" s="4"/>
      <c r="BE466" s="4"/>
      <c r="BF466" s="4"/>
      <c r="BG466" s="4"/>
      <c r="BH466" s="4" t="s">
        <v>138</v>
      </c>
      <c r="BI466" s="4" t="s">
        <v>297</v>
      </c>
    </row>
    <row r="467" spans="2:61" s="39" customFormat="1" ht="55.35" hidden="1" customHeight="1" x14ac:dyDescent="0.25">
      <c r="B467" s="7" t="s">
        <v>3296</v>
      </c>
      <c r="C467" s="7" t="s">
        <v>73</v>
      </c>
      <c r="D467" s="7"/>
      <c r="E467" s="16"/>
      <c r="F467" s="50">
        <v>45420</v>
      </c>
      <c r="G467" s="8"/>
      <c r="H467" s="7"/>
      <c r="I467" s="7" t="s">
        <v>138</v>
      </c>
      <c r="J467" s="7" t="s">
        <v>3297</v>
      </c>
      <c r="K467" s="7"/>
      <c r="L467" s="7"/>
      <c r="M467" s="7" t="s">
        <v>3298</v>
      </c>
      <c r="N467" s="8"/>
      <c r="O467" s="8" t="s">
        <v>203</v>
      </c>
      <c r="P467" s="103" t="s">
        <v>799</v>
      </c>
      <c r="Q467" s="8"/>
      <c r="R467" s="8"/>
      <c r="S467" s="8"/>
      <c r="T467" s="8"/>
      <c r="U467" s="8"/>
      <c r="V467" s="8"/>
      <c r="W467" s="7"/>
      <c r="X467" s="7"/>
      <c r="Y467" s="7" t="s">
        <v>3299</v>
      </c>
      <c r="Z467" s="7"/>
      <c r="AA467" s="7" t="s">
        <v>65</v>
      </c>
      <c r="AB467" s="7"/>
      <c r="AC467" s="7" t="s">
        <v>995</v>
      </c>
      <c r="AD467" s="7"/>
      <c r="AE467" s="7" t="s">
        <v>801</v>
      </c>
      <c r="AF467" s="8"/>
      <c r="AG467" s="7" t="s">
        <v>848</v>
      </c>
      <c r="AH467" s="8" t="s">
        <v>3300</v>
      </c>
      <c r="AI467" s="8"/>
      <c r="AJ467" s="8"/>
      <c r="AK467" s="8"/>
      <c r="AL467" s="8"/>
      <c r="AM467" s="8"/>
      <c r="AN467" s="8"/>
      <c r="AO467" s="8"/>
      <c r="AP467" s="8" t="s">
        <v>3301</v>
      </c>
      <c r="AQ467" s="7"/>
      <c r="AR467" s="7"/>
      <c r="AS467" s="7"/>
      <c r="AT467" s="7"/>
      <c r="AU467" s="7"/>
      <c r="AV467" s="7"/>
      <c r="AW467" s="7"/>
      <c r="AX467" s="7"/>
      <c r="AY467" s="7"/>
      <c r="AZ467" s="7"/>
      <c r="BA467" s="7"/>
      <c r="BB467" s="7"/>
      <c r="BC467" s="7"/>
      <c r="BD467" s="7"/>
      <c r="BE467" s="7"/>
      <c r="BF467" s="7"/>
      <c r="BG467" s="7"/>
      <c r="BH467" s="7"/>
      <c r="BI467" s="7" t="s">
        <v>3302</v>
      </c>
    </row>
    <row r="468" spans="2:61" ht="55.35" hidden="1" customHeight="1" x14ac:dyDescent="0.25">
      <c r="B468" s="7" t="s">
        <v>3303</v>
      </c>
      <c r="C468" s="7" t="s">
        <v>73</v>
      </c>
      <c r="D468" s="7"/>
      <c r="E468" s="113" t="s">
        <v>3192</v>
      </c>
      <c r="F468" s="8"/>
      <c r="G468" s="8"/>
      <c r="H468" s="7"/>
      <c r="I468" s="7" t="s">
        <v>138</v>
      </c>
      <c r="J468" s="7" t="s">
        <v>3193</v>
      </c>
      <c r="K468" s="7"/>
      <c r="L468" s="7"/>
      <c r="M468" s="7" t="s">
        <v>3304</v>
      </c>
      <c r="N468" s="8" t="s">
        <v>3305</v>
      </c>
      <c r="O468" s="8" t="s">
        <v>203</v>
      </c>
      <c r="P468" s="85" t="s">
        <v>616</v>
      </c>
      <c r="Q468" s="8"/>
      <c r="R468" s="8" t="s">
        <v>3306</v>
      </c>
      <c r="S468" s="8"/>
      <c r="T468" s="8"/>
      <c r="U468" s="8"/>
      <c r="V468" s="8"/>
      <c r="W468" s="7"/>
      <c r="X468" s="7"/>
      <c r="Y468" s="7" t="s">
        <v>1401</v>
      </c>
      <c r="Z468" s="7"/>
      <c r="AA468" s="7" t="s">
        <v>549</v>
      </c>
      <c r="AB468" s="7"/>
      <c r="AC468" s="11" t="s">
        <v>663</v>
      </c>
      <c r="AD468" s="11"/>
      <c r="AE468" s="7" t="s">
        <v>148</v>
      </c>
      <c r="AF468" s="8"/>
      <c r="AG468" s="8"/>
      <c r="AH468" s="8"/>
      <c r="AI468" s="8"/>
      <c r="AJ468" s="8"/>
      <c r="AK468" s="8"/>
      <c r="AL468" s="8"/>
      <c r="AM468" s="8"/>
      <c r="AN468" s="8"/>
      <c r="AO468" s="8"/>
      <c r="AP468" s="8"/>
      <c r="AQ468" s="7"/>
      <c r="AR468" s="7"/>
      <c r="AS468" s="7"/>
      <c r="AT468" s="7"/>
      <c r="AU468" s="7"/>
      <c r="AV468" s="7"/>
      <c r="AW468" s="7"/>
      <c r="AX468" s="7"/>
      <c r="AY468" s="7"/>
      <c r="AZ468" s="7"/>
      <c r="BA468" s="7"/>
      <c r="BB468" s="7"/>
      <c r="BC468" s="7"/>
      <c r="BD468" s="7"/>
      <c r="BE468" s="7"/>
      <c r="BF468" s="7"/>
      <c r="BG468" s="7"/>
      <c r="BH468" s="4"/>
      <c r="BI468" s="4"/>
    </row>
    <row r="469" spans="2:61" ht="45" hidden="1" x14ac:dyDescent="0.25">
      <c r="B469" s="4" t="s">
        <v>3307</v>
      </c>
      <c r="C469" s="4" t="s">
        <v>73</v>
      </c>
      <c r="D469" s="4"/>
      <c r="E469" s="2"/>
      <c r="F469" s="3"/>
      <c r="G469" s="3"/>
      <c r="H469" s="4"/>
      <c r="I469" s="4"/>
      <c r="J469" s="4"/>
      <c r="K469" s="4"/>
      <c r="L469" s="4"/>
      <c r="M469" s="4" t="s">
        <v>3308</v>
      </c>
      <c r="N469" s="3" t="s">
        <v>3309</v>
      </c>
      <c r="O469" s="4" t="s">
        <v>203</v>
      </c>
      <c r="P469" s="84" t="s">
        <v>252</v>
      </c>
      <c r="Q469" s="4"/>
      <c r="R469" s="4"/>
      <c r="S469" s="4"/>
      <c r="T469" s="4"/>
      <c r="U469" s="4"/>
      <c r="V469" s="4"/>
      <c r="W469" s="4"/>
      <c r="X469" s="4"/>
      <c r="Y469" s="4" t="s">
        <v>3299</v>
      </c>
      <c r="Z469" s="4"/>
      <c r="AA469" s="4" t="s">
        <v>62</v>
      </c>
      <c r="AB469" s="4"/>
      <c r="AC469" s="4" t="s">
        <v>62</v>
      </c>
      <c r="AD469" s="4"/>
      <c r="AE469" s="4" t="s">
        <v>1345</v>
      </c>
      <c r="AF469" s="4"/>
      <c r="AG469" s="4"/>
      <c r="AH469" s="4"/>
      <c r="AI469" s="4"/>
      <c r="AJ469" s="3"/>
      <c r="AK469" s="3"/>
      <c r="AL469" s="3" t="s">
        <v>152</v>
      </c>
      <c r="AM469" s="3"/>
      <c r="AN469" s="3" t="s">
        <v>3310</v>
      </c>
      <c r="AO469" s="3" t="s">
        <v>3310</v>
      </c>
      <c r="AP469" s="3" t="s">
        <v>3311</v>
      </c>
      <c r="AQ469" s="4"/>
      <c r="AR469" s="4"/>
      <c r="AS469" s="4"/>
      <c r="AT469" s="4"/>
      <c r="AU469" s="4"/>
      <c r="AV469" s="4"/>
      <c r="AW469" s="4"/>
      <c r="AX469" s="4"/>
      <c r="AY469" s="4"/>
      <c r="AZ469" s="4"/>
      <c r="BA469" s="4"/>
      <c r="BB469" s="4"/>
      <c r="BC469" s="4"/>
      <c r="BD469" s="4"/>
      <c r="BE469" s="4"/>
      <c r="BF469" s="4"/>
      <c r="BG469" s="4"/>
      <c r="BH469" s="4"/>
      <c r="BI469" s="4"/>
    </row>
    <row r="470" spans="2:61" ht="55.35" hidden="1" customHeight="1" x14ac:dyDescent="0.25">
      <c r="B470" s="4" t="s">
        <v>3312</v>
      </c>
      <c r="C470" s="4" t="s">
        <v>73</v>
      </c>
      <c r="D470" s="4"/>
      <c r="E470" s="2"/>
      <c r="F470" s="3"/>
      <c r="G470" s="3"/>
      <c r="H470" s="4"/>
      <c r="I470" s="4"/>
      <c r="J470" s="4"/>
      <c r="K470" s="4" t="s">
        <v>3313</v>
      </c>
      <c r="L470" s="4"/>
      <c r="M470" s="4" t="s">
        <v>3314</v>
      </c>
      <c r="N470" s="4" t="s">
        <v>3315</v>
      </c>
      <c r="O470" s="4" t="s">
        <v>3316</v>
      </c>
      <c r="P470" s="84" t="s">
        <v>262</v>
      </c>
      <c r="Q470" s="15" t="s">
        <v>3317</v>
      </c>
      <c r="R470" s="15" t="s">
        <v>3318</v>
      </c>
      <c r="S470" s="15"/>
      <c r="T470" s="15"/>
      <c r="U470" s="15"/>
      <c r="V470" s="15"/>
      <c r="W470" s="4"/>
      <c r="X470" s="4"/>
      <c r="Y470" s="4" t="s">
        <v>253</v>
      </c>
      <c r="Z470" s="4"/>
      <c r="AA470" s="4" t="s">
        <v>472</v>
      </c>
      <c r="AB470" s="4"/>
      <c r="AC470" s="4" t="s">
        <v>241</v>
      </c>
      <c r="AD470" s="4"/>
      <c r="AE470" s="4" t="s">
        <v>849</v>
      </c>
      <c r="AF470" s="4" t="s">
        <v>3313</v>
      </c>
      <c r="AG470" s="4" t="s">
        <v>69</v>
      </c>
      <c r="AH470" s="4" t="s">
        <v>3319</v>
      </c>
      <c r="AI470" s="4" t="s">
        <v>3320</v>
      </c>
      <c r="AJ470" s="3"/>
      <c r="AK470" s="3"/>
      <c r="AL470" s="3" t="s">
        <v>152</v>
      </c>
      <c r="AM470" s="3"/>
      <c r="AN470" s="3" t="s">
        <v>3321</v>
      </c>
      <c r="AO470" s="3" t="s">
        <v>3322</v>
      </c>
      <c r="AP470" s="3" t="s">
        <v>3323</v>
      </c>
      <c r="AQ470" s="4"/>
      <c r="AR470" s="4"/>
      <c r="AS470" s="4"/>
      <c r="AT470" s="4"/>
      <c r="AU470" s="4"/>
      <c r="AV470" s="4"/>
      <c r="AW470" s="4"/>
      <c r="AX470" s="4"/>
      <c r="AY470" s="4"/>
      <c r="AZ470" s="4"/>
      <c r="BA470" s="4"/>
      <c r="BB470" s="4"/>
      <c r="BC470" s="4"/>
      <c r="BD470" s="4"/>
      <c r="BE470" s="4"/>
      <c r="BF470" s="4"/>
      <c r="BG470" s="4"/>
      <c r="BH470" s="4"/>
      <c r="BI470" s="4"/>
    </row>
    <row r="471" spans="2:61" ht="55.35" hidden="1" customHeight="1" x14ac:dyDescent="0.25">
      <c r="B471" s="4" t="s">
        <v>3324</v>
      </c>
      <c r="C471" s="4" t="s">
        <v>73</v>
      </c>
      <c r="D471" s="4"/>
      <c r="E471" s="2"/>
      <c r="F471" s="3"/>
      <c r="G471" s="3"/>
      <c r="H471" s="4"/>
      <c r="I471" s="4"/>
      <c r="J471" s="4"/>
      <c r="K471" s="4" t="s">
        <v>3325</v>
      </c>
      <c r="L471" s="4"/>
      <c r="M471" s="4" t="s">
        <v>3326</v>
      </c>
      <c r="N471" s="4" t="s">
        <v>3327</v>
      </c>
      <c r="O471" s="4" t="s">
        <v>454</v>
      </c>
      <c r="P471" s="84" t="str">
        <f>AN471</f>
        <v>Val1</v>
      </c>
      <c r="Q471" s="3" t="s">
        <v>205</v>
      </c>
      <c r="R471" s="3" t="s">
        <v>3328</v>
      </c>
      <c r="S471" s="3"/>
      <c r="T471" s="3"/>
      <c r="U471" s="3"/>
      <c r="V471" s="3"/>
      <c r="W471" s="4"/>
      <c r="X471" s="4"/>
      <c r="Y471" s="4" t="s">
        <v>253</v>
      </c>
      <c r="Z471" s="4"/>
      <c r="AA471" s="4" t="s">
        <v>472</v>
      </c>
      <c r="AB471" s="4"/>
      <c r="AC471" s="4" t="s">
        <v>663</v>
      </c>
      <c r="AD471" s="4"/>
      <c r="AE471" s="4" t="s">
        <v>180</v>
      </c>
      <c r="AF471" s="4" t="s">
        <v>3325</v>
      </c>
      <c r="AG471" s="4" t="s">
        <v>1389</v>
      </c>
      <c r="AH471" s="4" t="s">
        <v>3329</v>
      </c>
      <c r="AI471" s="4" t="s">
        <v>3330</v>
      </c>
      <c r="AJ471" s="3"/>
      <c r="AK471" s="3"/>
      <c r="AL471" s="3" t="s">
        <v>152</v>
      </c>
      <c r="AM471" s="3"/>
      <c r="AN471" s="3" t="s">
        <v>949</v>
      </c>
      <c r="AO471" s="3" t="s">
        <v>3331</v>
      </c>
      <c r="AP471" s="3" t="s">
        <v>3332</v>
      </c>
      <c r="AQ471" s="4"/>
      <c r="AR471" s="4"/>
      <c r="AS471" s="4"/>
      <c r="AT471" s="4"/>
      <c r="AU471" s="4"/>
      <c r="AV471" s="4"/>
      <c r="AW471" s="4"/>
      <c r="AX471" s="4"/>
      <c r="AY471" s="4"/>
      <c r="AZ471" s="4"/>
      <c r="BA471" s="4"/>
      <c r="BB471" s="4"/>
      <c r="BC471" s="4"/>
      <c r="BD471" s="4"/>
      <c r="BE471" s="4"/>
      <c r="BF471" s="4"/>
      <c r="BG471" s="4"/>
      <c r="BH471" s="4"/>
      <c r="BI471" s="4"/>
    </row>
    <row r="472" spans="2:61" ht="55.35" hidden="1" customHeight="1" x14ac:dyDescent="0.25">
      <c r="B472" s="4" t="s">
        <v>3333</v>
      </c>
      <c r="C472" s="4" t="s">
        <v>73</v>
      </c>
      <c r="D472" s="2"/>
      <c r="E472" s="2" t="s">
        <v>137</v>
      </c>
      <c r="F472" s="3"/>
      <c r="G472" s="3" t="s">
        <v>138</v>
      </c>
      <c r="H472" s="4" t="s">
        <v>3334</v>
      </c>
      <c r="I472" s="4"/>
      <c r="J472" s="4"/>
      <c r="K472" s="4" t="s">
        <v>5</v>
      </c>
      <c r="L472" s="4"/>
      <c r="M472" s="4" t="s">
        <v>3335</v>
      </c>
      <c r="N472" s="4" t="s">
        <v>3336</v>
      </c>
      <c r="O472" s="4" t="s">
        <v>454</v>
      </c>
      <c r="P472" s="84" t="str">
        <f>AN472</f>
        <v>Ver10</v>
      </c>
      <c r="Q472" s="4" t="s">
        <v>205</v>
      </c>
      <c r="R472" s="4" t="s">
        <v>3337</v>
      </c>
      <c r="S472" s="4"/>
      <c r="T472" s="4"/>
      <c r="U472" s="4"/>
      <c r="V472" s="4"/>
      <c r="W472" s="4"/>
      <c r="X472" s="4"/>
      <c r="Y472" s="4" t="s">
        <v>480</v>
      </c>
      <c r="Z472" s="4"/>
      <c r="AA472" s="4" t="s">
        <v>241</v>
      </c>
      <c r="AB472" s="4"/>
      <c r="AC472" s="4" t="s">
        <v>51</v>
      </c>
      <c r="AD472" s="4"/>
      <c r="AE472" s="4" t="s">
        <v>148</v>
      </c>
      <c r="AF472" s="4" t="s">
        <v>3334</v>
      </c>
      <c r="AG472" s="4" t="s">
        <v>69</v>
      </c>
      <c r="AH472" s="4" t="s">
        <v>3338</v>
      </c>
      <c r="AI472" s="4"/>
      <c r="AJ472" s="3"/>
      <c r="AK472" s="3"/>
      <c r="AL472" s="3" t="s">
        <v>152</v>
      </c>
      <c r="AM472" s="3"/>
      <c r="AN472" s="3" t="s">
        <v>1129</v>
      </c>
      <c r="AO472" s="3" t="s">
        <v>1129</v>
      </c>
      <c r="AP472" s="3" t="s">
        <v>3339</v>
      </c>
      <c r="AQ472" s="4"/>
      <c r="AR472" s="4"/>
      <c r="AS472" s="4"/>
      <c r="AT472" s="4"/>
      <c r="AU472" s="4"/>
      <c r="AV472" s="4"/>
      <c r="AW472" s="4"/>
      <c r="AX472" s="4"/>
      <c r="AY472" s="4"/>
      <c r="AZ472" s="4"/>
      <c r="BA472" s="4"/>
      <c r="BB472" s="4"/>
      <c r="BC472" s="4"/>
      <c r="BD472" s="4"/>
      <c r="BE472" s="4"/>
      <c r="BF472" s="4"/>
      <c r="BG472" s="4"/>
      <c r="BH472" s="4"/>
      <c r="BI472" s="4"/>
    </row>
    <row r="473" spans="2:61" ht="55.35" hidden="1" customHeight="1" x14ac:dyDescent="0.25">
      <c r="B473" s="4" t="s">
        <v>3340</v>
      </c>
      <c r="C473" s="4" t="s">
        <v>73</v>
      </c>
      <c r="D473" s="2"/>
      <c r="E473" s="2" t="s">
        <v>137</v>
      </c>
      <c r="F473" s="3"/>
      <c r="G473" s="3" t="s">
        <v>138</v>
      </c>
      <c r="H473" s="4" t="s">
        <v>461</v>
      </c>
      <c r="I473" s="4"/>
      <c r="J473" s="4"/>
      <c r="K473" s="4"/>
      <c r="L473" s="4"/>
      <c r="M473" s="4" t="s">
        <v>3341</v>
      </c>
      <c r="N473" s="4" t="s">
        <v>3342</v>
      </c>
      <c r="O473" s="4" t="s">
        <v>454</v>
      </c>
      <c r="P473" s="84" t="str">
        <f>AN473</f>
        <v>Ver14</v>
      </c>
      <c r="Q473" s="4" t="s">
        <v>144</v>
      </c>
      <c r="R473" s="4" t="s">
        <v>3343</v>
      </c>
      <c r="S473" s="4"/>
      <c r="T473" s="4"/>
      <c r="U473" s="4"/>
      <c r="V473" s="4"/>
      <c r="W473" s="4"/>
      <c r="X473" s="4"/>
      <c r="Y473" s="4" t="s">
        <v>455</v>
      </c>
      <c r="Z473" s="4"/>
      <c r="AA473" s="4" t="s">
        <v>52</v>
      </c>
      <c r="AB473" s="4"/>
      <c r="AC473" s="4" t="s">
        <v>54</v>
      </c>
      <c r="AD473" s="4"/>
      <c r="AE473" s="4" t="s">
        <v>207</v>
      </c>
      <c r="AF473" s="4" t="s">
        <v>461</v>
      </c>
      <c r="AG473" s="4" t="s">
        <v>69</v>
      </c>
      <c r="AH473" s="4" t="s">
        <v>3344</v>
      </c>
      <c r="AI473" s="4"/>
      <c r="AJ473" s="3"/>
      <c r="AK473" s="3"/>
      <c r="AL473" s="3" t="s">
        <v>152</v>
      </c>
      <c r="AM473" s="3"/>
      <c r="AN473" s="3" t="s">
        <v>1093</v>
      </c>
      <c r="AO473" s="3" t="s">
        <v>3345</v>
      </c>
      <c r="AP473" s="3"/>
      <c r="AQ473" s="4"/>
      <c r="AR473" s="4"/>
      <c r="AS473" s="4"/>
      <c r="AT473" s="4"/>
      <c r="AU473" s="4"/>
      <c r="AV473" s="4"/>
      <c r="AW473" s="4"/>
      <c r="AX473" s="4"/>
      <c r="AY473" s="4"/>
      <c r="AZ473" s="4"/>
      <c r="BA473" s="4"/>
      <c r="BB473" s="4"/>
      <c r="BC473" s="4"/>
      <c r="BD473" s="4"/>
      <c r="BE473" s="4"/>
      <c r="BF473" s="4"/>
      <c r="BG473" s="4"/>
      <c r="BH473" s="4"/>
      <c r="BI473" s="4"/>
    </row>
    <row r="474" spans="2:61" ht="55.35" hidden="1" customHeight="1" x14ac:dyDescent="0.25">
      <c r="B474" s="4" t="s">
        <v>3346</v>
      </c>
      <c r="C474" s="4" t="s">
        <v>73</v>
      </c>
      <c r="D474" s="2"/>
      <c r="E474" s="2" t="s">
        <v>137</v>
      </c>
      <c r="F474" s="3"/>
      <c r="G474" s="3" t="s">
        <v>138</v>
      </c>
      <c r="H474" s="4" t="s">
        <v>3347</v>
      </c>
      <c r="I474" s="4"/>
      <c r="J474" s="4"/>
      <c r="K474" s="4"/>
      <c r="L474" s="4"/>
      <c r="M474" s="4" t="s">
        <v>3348</v>
      </c>
      <c r="N474" s="4" t="s">
        <v>3349</v>
      </c>
      <c r="O474" s="4" t="s">
        <v>454</v>
      </c>
      <c r="P474" s="84" t="str">
        <f>AN474</f>
        <v>Ver14</v>
      </c>
      <c r="Q474" s="4" t="s">
        <v>205</v>
      </c>
      <c r="R474" s="4" t="s">
        <v>3350</v>
      </c>
      <c r="S474" s="4"/>
      <c r="T474" s="4"/>
      <c r="U474" s="4"/>
      <c r="V474" s="4"/>
      <c r="W474" s="4"/>
      <c r="X474" s="4"/>
      <c r="Y474" s="4" t="s">
        <v>455</v>
      </c>
      <c r="Z474" s="4"/>
      <c r="AA474" s="4" t="s">
        <v>52</v>
      </c>
      <c r="AB474" s="4"/>
      <c r="AC474" s="4" t="s">
        <v>52</v>
      </c>
      <c r="AD474" s="4"/>
      <c r="AE474" s="4" t="s">
        <v>207</v>
      </c>
      <c r="AF474" s="4" t="s">
        <v>3347</v>
      </c>
      <c r="AG474" s="4" t="s">
        <v>69</v>
      </c>
      <c r="AH474" s="4" t="s">
        <v>3351</v>
      </c>
      <c r="AI474" s="4"/>
      <c r="AJ474" s="3"/>
      <c r="AK474" s="3"/>
      <c r="AL474" s="3" t="s">
        <v>166</v>
      </c>
      <c r="AM474" s="3"/>
      <c r="AN474" s="3" t="s">
        <v>1093</v>
      </c>
      <c r="AO474" s="3" t="s">
        <v>3352</v>
      </c>
      <c r="AP474" s="3" t="s">
        <v>3353</v>
      </c>
      <c r="AQ474" s="4"/>
      <c r="AR474" s="4"/>
      <c r="AS474" s="4"/>
      <c r="AT474" s="4"/>
      <c r="AU474" s="4"/>
      <c r="AV474" s="4"/>
      <c r="AW474" s="4"/>
      <c r="AX474" s="4"/>
      <c r="AY474" s="4"/>
      <c r="AZ474" s="4"/>
      <c r="BA474" s="4"/>
      <c r="BB474" s="4"/>
      <c r="BC474" s="4"/>
      <c r="BD474" s="4"/>
      <c r="BE474" s="4"/>
      <c r="BF474" s="4"/>
      <c r="BG474" s="4"/>
      <c r="BH474" s="4"/>
      <c r="BI474" s="4"/>
    </row>
    <row r="475" spans="2:61" ht="55.35" hidden="1" customHeight="1" x14ac:dyDescent="0.25">
      <c r="B475" s="4" t="s">
        <v>3354</v>
      </c>
      <c r="C475" s="4" t="s">
        <v>73</v>
      </c>
      <c r="D475" s="2"/>
      <c r="E475" s="2" t="s">
        <v>137</v>
      </c>
      <c r="F475" s="3"/>
      <c r="G475" s="3" t="s">
        <v>138</v>
      </c>
      <c r="H475" s="4" t="s">
        <v>3355</v>
      </c>
      <c r="I475" s="4"/>
      <c r="J475" s="4"/>
      <c r="K475" s="4"/>
      <c r="L475" s="4"/>
      <c r="M475" s="4" t="s">
        <v>3356</v>
      </c>
      <c r="N475" s="4" t="s">
        <v>3357</v>
      </c>
      <c r="O475" s="4" t="s">
        <v>454</v>
      </c>
      <c r="P475" s="84" t="str">
        <f>AN475</f>
        <v>Ver13</v>
      </c>
      <c r="Q475" s="4" t="s">
        <v>205</v>
      </c>
      <c r="R475" s="4" t="s">
        <v>3358</v>
      </c>
      <c r="S475" s="4"/>
      <c r="T475" s="4"/>
      <c r="U475" s="4"/>
      <c r="V475" s="4"/>
      <c r="W475" s="4"/>
      <c r="X475" s="4"/>
      <c r="Y475" s="4" t="s">
        <v>206</v>
      </c>
      <c r="Z475" s="4"/>
      <c r="AA475" s="4" t="s">
        <v>1325</v>
      </c>
      <c r="AB475" s="4"/>
      <c r="AC475" s="4" t="s">
        <v>54</v>
      </c>
      <c r="AD475" s="4"/>
      <c r="AE475" s="4" t="s">
        <v>207</v>
      </c>
      <c r="AF475" s="4" t="s">
        <v>3355</v>
      </c>
      <c r="AG475" s="4" t="s">
        <v>69</v>
      </c>
      <c r="AH475" s="4" t="s">
        <v>3359</v>
      </c>
      <c r="AI475" s="4"/>
      <c r="AJ475" s="3"/>
      <c r="AK475" s="3"/>
      <c r="AL475" s="3" t="s">
        <v>152</v>
      </c>
      <c r="AM475" s="3"/>
      <c r="AN475" s="3" t="s">
        <v>262</v>
      </c>
      <c r="AO475" s="3" t="s">
        <v>262</v>
      </c>
      <c r="AP475" s="3" t="s">
        <v>3360</v>
      </c>
      <c r="AQ475" s="4"/>
      <c r="AR475" s="4"/>
      <c r="AS475" s="4"/>
      <c r="AT475" s="4"/>
      <c r="AU475" s="4"/>
      <c r="AV475" s="4"/>
      <c r="AW475" s="4"/>
      <c r="AX475" s="4"/>
      <c r="AY475" s="4"/>
      <c r="AZ475" s="4"/>
      <c r="BA475" s="4"/>
      <c r="BB475" s="4"/>
      <c r="BC475" s="4"/>
      <c r="BD475" s="4"/>
      <c r="BE475" s="4"/>
      <c r="BF475" s="4"/>
      <c r="BG475" s="4"/>
      <c r="BH475" s="4"/>
      <c r="BI475" s="4"/>
    </row>
    <row r="476" spans="2:61" ht="55.35" hidden="1" customHeight="1" x14ac:dyDescent="0.25">
      <c r="B476" s="4" t="s">
        <v>3361</v>
      </c>
      <c r="C476" s="4" t="s">
        <v>73</v>
      </c>
      <c r="D476" s="2"/>
      <c r="E476" s="2"/>
      <c r="F476" s="44">
        <v>44932</v>
      </c>
      <c r="G476" s="3" t="s">
        <v>138</v>
      </c>
      <c r="H476" s="4" t="s">
        <v>3362</v>
      </c>
      <c r="I476" s="4"/>
      <c r="J476" s="4"/>
      <c r="K476" s="4"/>
      <c r="L476" s="4"/>
      <c r="M476" s="4" t="s">
        <v>3363</v>
      </c>
      <c r="N476" s="4" t="s">
        <v>3364</v>
      </c>
      <c r="O476" s="4" t="s">
        <v>1688</v>
      </c>
      <c r="P476" s="84" t="s">
        <v>217</v>
      </c>
      <c r="Q476" s="4" t="s">
        <v>176</v>
      </c>
      <c r="R476" s="4"/>
      <c r="S476" s="4"/>
      <c r="T476" s="4"/>
      <c r="U476" s="4"/>
      <c r="V476" s="4"/>
      <c r="W476" s="4"/>
      <c r="X476" s="4"/>
      <c r="Y476" s="4" t="s">
        <v>3365</v>
      </c>
      <c r="Z476" s="4"/>
      <c r="AA476" s="4" t="s">
        <v>59</v>
      </c>
      <c r="AB476" s="4"/>
      <c r="AC476" s="4" t="s">
        <v>60</v>
      </c>
      <c r="AD476" s="4"/>
      <c r="AE476" s="4" t="s">
        <v>242</v>
      </c>
      <c r="AF476" s="4" t="s">
        <v>3366</v>
      </c>
      <c r="AG476" s="4" t="s">
        <v>69</v>
      </c>
      <c r="AH476" s="4" t="s">
        <v>3367</v>
      </c>
      <c r="AI476" s="4"/>
      <c r="AJ476" s="3"/>
      <c r="AK476" s="3"/>
      <c r="AL476" s="3" t="s">
        <v>152</v>
      </c>
      <c r="AM476" s="3"/>
      <c r="AN476" s="3" t="s">
        <v>217</v>
      </c>
      <c r="AO476" s="3" t="s">
        <v>3368</v>
      </c>
      <c r="AP476" s="3" t="s">
        <v>325</v>
      </c>
      <c r="AQ476" s="4"/>
      <c r="AR476" s="4"/>
      <c r="AS476" s="4"/>
      <c r="AT476" s="4"/>
      <c r="AU476" s="4"/>
      <c r="AV476" s="4"/>
      <c r="AW476" s="4"/>
      <c r="AX476" s="4"/>
      <c r="AY476" s="4"/>
      <c r="AZ476" s="4"/>
      <c r="BA476" s="4"/>
      <c r="BB476" s="4"/>
      <c r="BC476" s="4"/>
      <c r="BD476" s="4"/>
      <c r="BE476" s="4"/>
      <c r="BF476" s="4"/>
      <c r="BG476" s="4"/>
      <c r="BH476" s="4"/>
      <c r="BI476" s="4"/>
    </row>
    <row r="477" spans="2:61" ht="55.35" hidden="1" customHeight="1" x14ac:dyDescent="0.25">
      <c r="B477" s="4" t="s">
        <v>3369</v>
      </c>
      <c r="C477" s="4" t="s">
        <v>73</v>
      </c>
      <c r="D477" s="2"/>
      <c r="E477" s="2"/>
      <c r="F477" s="44">
        <v>44966</v>
      </c>
      <c r="G477" s="3" t="s">
        <v>138</v>
      </c>
      <c r="H477" s="4" t="s">
        <v>3370</v>
      </c>
      <c r="I477" s="4"/>
      <c r="J477" s="4"/>
      <c r="K477" s="4"/>
      <c r="L477" s="4"/>
      <c r="M477" s="4" t="s">
        <v>3371</v>
      </c>
      <c r="N477" s="4" t="s">
        <v>3372</v>
      </c>
      <c r="O477" s="4" t="s">
        <v>3373</v>
      </c>
      <c r="P477" s="84" t="s">
        <v>239</v>
      </c>
      <c r="Q477" s="4" t="s">
        <v>176</v>
      </c>
      <c r="R477" s="4"/>
      <c r="S477" s="4"/>
      <c r="T477" s="4"/>
      <c r="U477" s="4"/>
      <c r="V477" s="4"/>
      <c r="W477" s="4"/>
      <c r="X477" s="4"/>
      <c r="Y477" s="4" t="s">
        <v>1760</v>
      </c>
      <c r="Z477" s="4"/>
      <c r="AA477" s="4" t="s">
        <v>57</v>
      </c>
      <c r="AB477" s="4"/>
      <c r="AC477" s="4" t="s">
        <v>58</v>
      </c>
      <c r="AD477" s="4"/>
      <c r="AE477" s="4" t="s">
        <v>242</v>
      </c>
      <c r="AF477" s="4" t="s">
        <v>3374</v>
      </c>
      <c r="AG477" s="4" t="s">
        <v>69</v>
      </c>
      <c r="AH477" s="4" t="s">
        <v>3375</v>
      </c>
      <c r="AI477" s="4" t="s">
        <v>3376</v>
      </c>
      <c r="AJ477" s="3"/>
      <c r="AK477" s="3"/>
      <c r="AL477" s="3" t="s">
        <v>152</v>
      </c>
      <c r="AM477" s="3"/>
      <c r="AN477" s="3" t="s">
        <v>239</v>
      </c>
      <c r="AO477" s="3" t="s">
        <v>3377</v>
      </c>
      <c r="AP477" s="3" t="s">
        <v>3378</v>
      </c>
      <c r="AQ477" s="4"/>
      <c r="AR477" s="4"/>
      <c r="AS477" s="4"/>
      <c r="AT477" s="4"/>
      <c r="AU477" s="4"/>
      <c r="AV477" s="4"/>
      <c r="AW477" s="4"/>
      <c r="AX477" s="4"/>
      <c r="AY477" s="4"/>
      <c r="AZ477" s="4"/>
      <c r="BA477" s="4"/>
      <c r="BB477" s="4"/>
      <c r="BC477" s="4"/>
      <c r="BD477" s="4"/>
      <c r="BE477" s="4"/>
      <c r="BF477" s="4"/>
      <c r="BG477" s="4"/>
      <c r="BH477" s="4"/>
      <c r="BI477" s="4"/>
    </row>
    <row r="478" spans="2:61" ht="55.35" hidden="1" customHeight="1" x14ac:dyDescent="0.25">
      <c r="B478" s="4" t="s">
        <v>3379</v>
      </c>
      <c r="C478" s="4" t="s">
        <v>73</v>
      </c>
      <c r="D478" s="2"/>
      <c r="E478" s="2"/>
      <c r="F478" s="44">
        <v>44971</v>
      </c>
      <c r="G478" s="3" t="s">
        <v>138</v>
      </c>
      <c r="H478" s="4" t="s">
        <v>3370</v>
      </c>
      <c r="I478" s="4"/>
      <c r="J478" s="4"/>
      <c r="K478" s="4"/>
      <c r="L478" s="4"/>
      <c r="M478" s="4" t="s">
        <v>3380</v>
      </c>
      <c r="N478" s="4" t="s">
        <v>3381</v>
      </c>
      <c r="O478" s="4" t="s">
        <v>3373</v>
      </c>
      <c r="P478" s="84" t="s">
        <v>239</v>
      </c>
      <c r="Q478" s="4" t="s">
        <v>176</v>
      </c>
      <c r="R478" s="4"/>
      <c r="S478" s="4"/>
      <c r="T478" s="4"/>
      <c r="U478" s="4"/>
      <c r="V478" s="4"/>
      <c r="W478" s="4"/>
      <c r="X478" s="4"/>
      <c r="Y478" s="4" t="s">
        <v>1760</v>
      </c>
      <c r="Z478" s="4"/>
      <c r="AA478" s="4" t="s">
        <v>57</v>
      </c>
      <c r="AB478" s="4"/>
      <c r="AC478" s="4" t="s">
        <v>58</v>
      </c>
      <c r="AD478" s="4"/>
      <c r="AE478" s="4" t="s">
        <v>242</v>
      </c>
      <c r="AF478" s="4" t="s">
        <v>3382</v>
      </c>
      <c r="AG478" s="4" t="s">
        <v>69</v>
      </c>
      <c r="AH478" s="4" t="s">
        <v>3383</v>
      </c>
      <c r="AI478" s="4"/>
      <c r="AJ478" s="3"/>
      <c r="AK478" s="3"/>
      <c r="AL478" s="3" t="s">
        <v>152</v>
      </c>
      <c r="AM478" s="3"/>
      <c r="AN478" s="3" t="s">
        <v>239</v>
      </c>
      <c r="AO478" s="3" t="s">
        <v>239</v>
      </c>
      <c r="AP478" s="3" t="s">
        <v>3384</v>
      </c>
      <c r="AQ478" s="4"/>
      <c r="AR478" s="4"/>
      <c r="AS478" s="4"/>
      <c r="AT478" s="4"/>
      <c r="AU478" s="4"/>
      <c r="AV478" s="4"/>
      <c r="AW478" s="4"/>
      <c r="AX478" s="4"/>
      <c r="AY478" s="4"/>
      <c r="AZ478" s="4"/>
      <c r="BA478" s="4"/>
      <c r="BB478" s="4"/>
      <c r="BC478" s="4"/>
      <c r="BD478" s="4"/>
      <c r="BE478" s="4"/>
      <c r="BF478" s="4"/>
      <c r="BG478" s="4"/>
      <c r="BH478" s="4"/>
      <c r="BI478" s="4"/>
    </row>
    <row r="479" spans="2:61" ht="55.35" hidden="1" customHeight="1" x14ac:dyDescent="0.25">
      <c r="B479" s="4" t="s">
        <v>3385</v>
      </c>
      <c r="C479" s="4" t="s">
        <v>73</v>
      </c>
      <c r="D479" s="2"/>
      <c r="E479" s="2"/>
      <c r="F479" s="44">
        <v>45099</v>
      </c>
      <c r="G479" s="3" t="s">
        <v>138</v>
      </c>
      <c r="H479" s="4" t="s">
        <v>3386</v>
      </c>
      <c r="I479" s="4"/>
      <c r="J479" s="4"/>
      <c r="K479" s="4"/>
      <c r="L479" s="4"/>
      <c r="M479" s="4" t="s">
        <v>3387</v>
      </c>
      <c r="N479" s="4" t="s">
        <v>3388</v>
      </c>
      <c r="O479" s="4" t="s">
        <v>624</v>
      </c>
      <c r="P479" s="84" t="s">
        <v>252</v>
      </c>
      <c r="Q479" s="4" t="s">
        <v>176</v>
      </c>
      <c r="R479" s="4" t="s">
        <v>3389</v>
      </c>
      <c r="S479" s="4" t="s">
        <v>3390</v>
      </c>
      <c r="T479" s="4"/>
      <c r="U479" s="4"/>
      <c r="V479" s="4"/>
      <c r="W479" s="4"/>
      <c r="X479" s="4" t="s">
        <v>652</v>
      </c>
      <c r="Y479" s="4" t="s">
        <v>847</v>
      </c>
      <c r="Z479" s="4"/>
      <c r="AA479" s="4" t="s">
        <v>60</v>
      </c>
      <c r="AB479" s="4"/>
      <c r="AC479" s="4" t="s">
        <v>61</v>
      </c>
      <c r="AD479" s="4"/>
      <c r="AE479" s="4" t="s">
        <v>207</v>
      </c>
      <c r="AF479" s="4" t="s">
        <v>3391</v>
      </c>
      <c r="AG479" s="4" t="s">
        <v>69</v>
      </c>
      <c r="AH479" s="4" t="s">
        <v>3391</v>
      </c>
      <c r="AI479" s="4"/>
      <c r="AJ479" s="3"/>
      <c r="AK479" s="3"/>
      <c r="AL479" s="3" t="s">
        <v>152</v>
      </c>
      <c r="AM479" s="3"/>
      <c r="AN479" s="3" t="s">
        <v>160</v>
      </c>
      <c r="AO479" s="3" t="s">
        <v>3392</v>
      </c>
      <c r="AP479" s="3" t="s">
        <v>256</v>
      </c>
      <c r="AQ479" s="4"/>
      <c r="AR479" s="4"/>
      <c r="AS479" s="4"/>
      <c r="AT479" s="4"/>
      <c r="AU479" s="4"/>
      <c r="AV479" s="4"/>
      <c r="AW479" s="4"/>
      <c r="AX479" s="4"/>
      <c r="AY479" s="4"/>
      <c r="AZ479" s="4"/>
      <c r="BA479" s="4"/>
      <c r="BB479" s="4"/>
      <c r="BC479" s="4"/>
      <c r="BD479" s="4"/>
      <c r="BE479" s="4"/>
      <c r="BF479" s="4"/>
      <c r="BG479" s="4"/>
      <c r="BH479" s="4"/>
      <c r="BI479" s="4"/>
    </row>
    <row r="480" spans="2:61" ht="150" hidden="1" x14ac:dyDescent="0.25">
      <c r="B480" s="7" t="s">
        <v>3393</v>
      </c>
      <c r="C480" s="7" t="s">
        <v>73</v>
      </c>
      <c r="D480" s="16"/>
      <c r="E480" s="16"/>
      <c r="F480" s="50">
        <v>45218</v>
      </c>
      <c r="G480" s="8" t="s">
        <v>138</v>
      </c>
      <c r="H480" s="7" t="s">
        <v>3394</v>
      </c>
      <c r="I480" s="7" t="s">
        <v>138</v>
      </c>
      <c r="J480" s="7" t="s">
        <v>3395</v>
      </c>
      <c r="K480" s="7"/>
      <c r="L480" s="7"/>
      <c r="M480" s="7" t="s">
        <v>3396</v>
      </c>
      <c r="N480" s="7" t="s">
        <v>3397</v>
      </c>
      <c r="O480" s="7" t="s">
        <v>2020</v>
      </c>
      <c r="P480" s="85" t="s">
        <v>616</v>
      </c>
      <c r="Q480" s="7" t="s">
        <v>176</v>
      </c>
      <c r="R480" s="7" t="s">
        <v>3398</v>
      </c>
      <c r="S480" s="7"/>
      <c r="T480" s="7"/>
      <c r="U480" s="7"/>
      <c r="V480" s="7"/>
      <c r="W480" s="7"/>
      <c r="X480" s="7" t="s">
        <v>652</v>
      </c>
      <c r="Y480" s="7" t="s">
        <v>379</v>
      </c>
      <c r="Z480" s="7"/>
      <c r="AA480" s="7" t="s">
        <v>64</v>
      </c>
      <c r="AB480" s="7"/>
      <c r="AC480" s="7" t="s">
        <v>65</v>
      </c>
      <c r="AD480" s="7"/>
      <c r="AE480" s="7" t="s">
        <v>148</v>
      </c>
      <c r="AF480" s="7"/>
      <c r="AG480" s="7"/>
      <c r="AH480" s="7"/>
      <c r="AI480" s="7"/>
      <c r="AJ480" s="8"/>
      <c r="AK480" s="8"/>
      <c r="AL480" s="8"/>
      <c r="AM480" s="8"/>
      <c r="AN480" s="8"/>
      <c r="AO480" s="8"/>
      <c r="AP480" s="8"/>
      <c r="AQ480" s="7"/>
      <c r="AR480" s="7"/>
      <c r="AS480" s="7"/>
      <c r="AT480" s="7"/>
      <c r="AU480" s="7"/>
      <c r="AV480" s="7"/>
      <c r="AW480" s="7"/>
      <c r="AX480" s="7"/>
      <c r="AY480" s="7"/>
      <c r="AZ480" s="7"/>
      <c r="BA480" s="7"/>
      <c r="BB480" s="7"/>
      <c r="BC480" s="7"/>
      <c r="BD480" s="7"/>
      <c r="BE480" s="7"/>
      <c r="BF480" s="7"/>
      <c r="BG480" s="7"/>
      <c r="BH480" s="4"/>
      <c r="BI480" s="4"/>
    </row>
    <row r="481" spans="1:61" ht="55.35" hidden="1" customHeight="1" x14ac:dyDescent="0.25">
      <c r="B481" s="4" t="s">
        <v>3399</v>
      </c>
      <c r="C481" s="4" t="s">
        <v>73</v>
      </c>
      <c r="D481" s="2"/>
      <c r="E481" s="2"/>
      <c r="F481" s="44">
        <v>45216</v>
      </c>
      <c r="G481" s="3" t="s">
        <v>138</v>
      </c>
      <c r="H481" s="4" t="s">
        <v>268</v>
      </c>
      <c r="I481" s="4"/>
      <c r="J481" s="4"/>
      <c r="K481" s="4"/>
      <c r="L481" s="4"/>
      <c r="M481" s="4" t="s">
        <v>3400</v>
      </c>
      <c r="N481" s="4" t="s">
        <v>3401</v>
      </c>
      <c r="O481" s="124" t="s">
        <v>1656</v>
      </c>
      <c r="P481" s="84" t="s">
        <v>291</v>
      </c>
      <c r="Q481" s="4"/>
      <c r="R481" s="4"/>
      <c r="S481" s="4"/>
      <c r="T481" s="4"/>
      <c r="U481" s="4"/>
      <c r="V481" s="4"/>
      <c r="W481" s="4"/>
      <c r="X481" s="4"/>
      <c r="Y481" s="4" t="s">
        <v>274</v>
      </c>
      <c r="Z481" s="4"/>
      <c r="AA481" s="4" t="s">
        <v>609</v>
      </c>
      <c r="AB481" s="4"/>
      <c r="AC481" s="4" t="s">
        <v>64</v>
      </c>
      <c r="AD481" s="4"/>
      <c r="AE481" s="4" t="s">
        <v>148</v>
      </c>
      <c r="AF481" s="4" t="s">
        <v>3402</v>
      </c>
      <c r="AG481" s="4" t="s">
        <v>69</v>
      </c>
      <c r="AH481" s="4" t="s">
        <v>3403</v>
      </c>
      <c r="AI481" s="4"/>
      <c r="AJ481" s="3"/>
      <c r="AK481" s="3"/>
      <c r="AL481" s="3" t="s">
        <v>166</v>
      </c>
      <c r="AM481" s="3"/>
      <c r="AN481" s="3" t="s">
        <v>371</v>
      </c>
      <c r="AO481" s="3" t="s">
        <v>3404</v>
      </c>
      <c r="AP481" s="3" t="s">
        <v>1366</v>
      </c>
      <c r="AQ481" s="4"/>
      <c r="AR481" s="4"/>
      <c r="AS481" s="4"/>
      <c r="AT481" s="4"/>
      <c r="AU481" s="4"/>
      <c r="AV481" s="4"/>
      <c r="AW481" s="4"/>
      <c r="AX481" s="4"/>
      <c r="AY481" s="4"/>
      <c r="AZ481" s="4"/>
      <c r="BA481" s="4"/>
      <c r="BB481" s="4"/>
      <c r="BC481" s="4"/>
      <c r="BD481" s="4"/>
      <c r="BE481" s="4"/>
      <c r="BF481" s="4"/>
      <c r="BG481" s="4"/>
      <c r="BH481" s="4"/>
      <c r="BI481" s="4"/>
    </row>
    <row r="482" spans="1:61" ht="55.35" hidden="1" customHeight="1" x14ac:dyDescent="0.25">
      <c r="B482" s="4" t="s">
        <v>3405</v>
      </c>
      <c r="C482" s="4" t="s">
        <v>1946</v>
      </c>
      <c r="D482" s="2"/>
      <c r="E482" s="2"/>
      <c r="F482" s="44">
        <v>45434</v>
      </c>
      <c r="G482" s="3" t="s">
        <v>138</v>
      </c>
      <c r="H482" s="4" t="s">
        <v>3406</v>
      </c>
      <c r="I482" s="4"/>
      <c r="J482" s="4"/>
      <c r="K482" s="4"/>
      <c r="L482" s="4"/>
      <c r="M482" s="4" t="s">
        <v>3407</v>
      </c>
      <c r="N482" s="4" t="s">
        <v>3408</v>
      </c>
      <c r="O482" s="51" t="s">
        <v>2881</v>
      </c>
      <c r="P482" s="84" t="s">
        <v>1946</v>
      </c>
      <c r="Q482" s="4"/>
      <c r="R482" s="4"/>
      <c r="S482" s="4"/>
      <c r="T482" s="4"/>
      <c r="U482" s="4"/>
      <c r="V482" s="4"/>
      <c r="W482" s="4"/>
      <c r="X482" s="4"/>
      <c r="Y482" s="4" t="s">
        <v>2150</v>
      </c>
      <c r="Z482" s="4"/>
      <c r="AA482" s="4"/>
      <c r="AB482" s="4"/>
      <c r="AC482" s="4"/>
      <c r="AD482" s="4"/>
      <c r="AE482" s="4" t="s">
        <v>1345</v>
      </c>
      <c r="AF482" s="4" t="s">
        <v>3409</v>
      </c>
      <c r="AG482" s="4" t="s">
        <v>69</v>
      </c>
      <c r="AH482" s="4" t="s">
        <v>3410</v>
      </c>
      <c r="AI482" s="4"/>
      <c r="AJ482" s="3"/>
      <c r="AK482" s="3"/>
      <c r="AL482" s="3" t="s">
        <v>166</v>
      </c>
      <c r="AM482" s="3"/>
      <c r="AN482" s="131" t="s">
        <v>1693</v>
      </c>
      <c r="AO482" s="3" t="s">
        <v>3411</v>
      </c>
      <c r="AP482" s="3" t="s">
        <v>2172</v>
      </c>
      <c r="AQ482" s="4"/>
      <c r="AR482" s="4"/>
      <c r="AS482" s="4"/>
      <c r="AT482" s="4"/>
      <c r="AU482" s="4"/>
      <c r="AV482" s="4"/>
      <c r="AW482" s="4"/>
      <c r="AX482" s="4"/>
      <c r="AY482" s="4"/>
      <c r="AZ482" s="4"/>
      <c r="BA482" s="4"/>
      <c r="BB482" s="4"/>
      <c r="BC482" s="4"/>
      <c r="BD482" s="4"/>
      <c r="BE482" s="4"/>
      <c r="BF482" s="4"/>
      <c r="BG482" s="4"/>
      <c r="BH482" s="4"/>
      <c r="BI482" s="4"/>
    </row>
    <row r="483" spans="1:61" ht="55.35" customHeight="1" x14ac:dyDescent="0.25">
      <c r="A483" s="5" t="s">
        <v>3668</v>
      </c>
      <c r="B483" s="4" t="s">
        <v>3412</v>
      </c>
      <c r="C483" s="4" t="s">
        <v>74</v>
      </c>
      <c r="D483" s="2"/>
      <c r="E483" s="2"/>
      <c r="F483" s="44">
        <v>45446</v>
      </c>
      <c r="G483" s="3" t="s">
        <v>138</v>
      </c>
      <c r="H483" s="4" t="s">
        <v>268</v>
      </c>
      <c r="I483" s="4"/>
      <c r="J483" s="4"/>
      <c r="K483" s="4"/>
      <c r="L483" s="4"/>
      <c r="M483" s="4" t="s">
        <v>3413</v>
      </c>
      <c r="N483" s="118" t="s">
        <v>3414</v>
      </c>
      <c r="O483" s="125" t="s">
        <v>1662</v>
      </c>
      <c r="P483" s="129">
        <v>45536</v>
      </c>
      <c r="Q483" s="4" t="s">
        <v>188</v>
      </c>
      <c r="R483" s="4"/>
      <c r="S483" s="4"/>
      <c r="T483" s="4"/>
      <c r="U483" s="4"/>
      <c r="V483" s="4"/>
      <c r="W483" s="4"/>
      <c r="X483" s="4"/>
      <c r="Y483" s="4" t="s">
        <v>3415</v>
      </c>
      <c r="Z483" s="4"/>
      <c r="AA483" s="4"/>
      <c r="AB483" s="4"/>
      <c r="AC483" s="4"/>
      <c r="AD483" s="4"/>
      <c r="AE483" s="4" t="s">
        <v>148</v>
      </c>
      <c r="AF483" s="4" t="s">
        <v>3416</v>
      </c>
      <c r="AG483" s="4" t="s">
        <v>69</v>
      </c>
      <c r="AH483" s="4" t="s">
        <v>3417</v>
      </c>
      <c r="AI483" s="4"/>
      <c r="AJ483" s="3"/>
      <c r="AK483" s="3"/>
      <c r="AL483" s="3" t="s">
        <v>166</v>
      </c>
      <c r="AM483" s="3"/>
      <c r="AN483" s="131" t="s">
        <v>2841</v>
      </c>
      <c r="AO483" s="3" t="s">
        <v>3418</v>
      </c>
      <c r="AP483" s="3" t="s">
        <v>3288</v>
      </c>
      <c r="AQ483" s="4"/>
      <c r="AR483" s="4"/>
      <c r="AS483" s="4"/>
      <c r="AT483" s="4"/>
      <c r="AU483" s="4"/>
      <c r="AV483" s="4"/>
      <c r="AW483" s="4"/>
      <c r="AX483" s="4"/>
      <c r="AY483" s="4"/>
      <c r="AZ483" s="4"/>
      <c r="BA483" s="4"/>
      <c r="BB483" s="4"/>
      <c r="BC483" s="4"/>
      <c r="BD483" s="4"/>
      <c r="BE483" s="4"/>
      <c r="BF483" s="4"/>
      <c r="BG483" s="4"/>
      <c r="BH483" s="4"/>
      <c r="BI483" s="4"/>
    </row>
    <row r="484" spans="1:61" ht="55.35" customHeight="1" x14ac:dyDescent="0.25">
      <c r="A484" s="5" t="s">
        <v>3668</v>
      </c>
      <c r="B484" s="4" t="s">
        <v>3419</v>
      </c>
      <c r="C484" s="4" t="s">
        <v>74</v>
      </c>
      <c r="D484" s="2"/>
      <c r="E484" s="2"/>
      <c r="F484" s="44">
        <v>45450</v>
      </c>
      <c r="G484" s="3" t="s">
        <v>138</v>
      </c>
      <c r="H484" s="4" t="s">
        <v>268</v>
      </c>
      <c r="I484" s="4"/>
      <c r="J484" s="4"/>
      <c r="K484" s="4"/>
      <c r="L484" s="4"/>
      <c r="M484" s="4" t="s">
        <v>3420</v>
      </c>
      <c r="N484" s="118" t="s">
        <v>3421</v>
      </c>
      <c r="O484" s="125" t="s">
        <v>1662</v>
      </c>
      <c r="P484" s="129">
        <v>45536</v>
      </c>
      <c r="Q484" s="4" t="s">
        <v>3422</v>
      </c>
      <c r="R484" s="4"/>
      <c r="S484" s="4"/>
      <c r="T484" s="4"/>
      <c r="U484" s="4"/>
      <c r="V484" s="4"/>
      <c r="W484" s="4"/>
      <c r="X484" s="4"/>
      <c r="Y484" s="4" t="s">
        <v>3415</v>
      </c>
      <c r="Z484" s="4"/>
      <c r="AA484" s="4"/>
      <c r="AB484" s="4"/>
      <c r="AC484" s="4"/>
      <c r="AD484" s="4"/>
      <c r="AE484" s="4" t="s">
        <v>148</v>
      </c>
      <c r="AF484" s="4" t="s">
        <v>3423</v>
      </c>
      <c r="AG484" s="4" t="s">
        <v>69</v>
      </c>
      <c r="AH484" s="4" t="s">
        <v>3424</v>
      </c>
      <c r="AI484" s="4"/>
      <c r="AJ484" s="3"/>
      <c r="AK484" s="3"/>
      <c r="AL484" s="3" t="s">
        <v>166</v>
      </c>
      <c r="AM484" s="3"/>
      <c r="AN484" s="131" t="s">
        <v>702</v>
      </c>
      <c r="AO484" s="3" t="s">
        <v>3425</v>
      </c>
      <c r="AP484" s="3" t="s">
        <v>732</v>
      </c>
      <c r="AQ484" s="4"/>
      <c r="AR484" s="4"/>
      <c r="AS484" s="4"/>
      <c r="AT484" s="4"/>
      <c r="AU484" s="4"/>
      <c r="AV484" s="4"/>
      <c r="AW484" s="4"/>
      <c r="AX484" s="4"/>
      <c r="AY484" s="4"/>
      <c r="AZ484" s="4"/>
      <c r="BA484" s="4"/>
      <c r="BB484" s="4"/>
      <c r="BC484" s="4"/>
      <c r="BD484" s="4"/>
      <c r="BE484" s="4"/>
      <c r="BF484" s="4"/>
      <c r="BG484" s="4"/>
      <c r="BH484" s="4"/>
      <c r="BI484" s="4"/>
    </row>
    <row r="485" spans="1:61" ht="55.35" customHeight="1" x14ac:dyDescent="0.25">
      <c r="A485" s="5" t="s">
        <v>3668</v>
      </c>
      <c r="B485" s="4" t="s">
        <v>3426</v>
      </c>
      <c r="C485" s="4" t="s">
        <v>74</v>
      </c>
      <c r="D485" s="4"/>
      <c r="E485" s="2"/>
      <c r="F485" s="44">
        <v>45461</v>
      </c>
      <c r="G485" s="3" t="s">
        <v>138</v>
      </c>
      <c r="H485" s="4" t="s">
        <v>268</v>
      </c>
      <c r="I485" s="4"/>
      <c r="J485" s="4"/>
      <c r="K485" s="4"/>
      <c r="L485" s="4"/>
      <c r="M485" s="4" t="s">
        <v>3427</v>
      </c>
      <c r="N485" s="4" t="s">
        <v>3428</v>
      </c>
      <c r="O485" s="4" t="s">
        <v>1662</v>
      </c>
      <c r="P485" s="129">
        <v>45566</v>
      </c>
      <c r="Q485" s="4"/>
      <c r="R485" s="4"/>
      <c r="S485" s="4"/>
      <c r="T485" s="4"/>
      <c r="U485" s="4"/>
      <c r="V485" s="4"/>
      <c r="W485" s="4"/>
      <c r="X485" s="4"/>
      <c r="Y485" s="4"/>
      <c r="Z485" s="4"/>
      <c r="AA485" s="4"/>
      <c r="AB485" s="4"/>
      <c r="AC485" s="4"/>
      <c r="AD485" s="4"/>
      <c r="AE485" s="4" t="s">
        <v>148</v>
      </c>
      <c r="AF485" s="4" t="s">
        <v>3429</v>
      </c>
      <c r="AG485" s="4" t="s">
        <v>69</v>
      </c>
      <c r="AH485" s="4" t="s">
        <v>3430</v>
      </c>
      <c r="AI485" s="4"/>
      <c r="AJ485" s="42"/>
      <c r="AK485" s="42"/>
      <c r="AL485" s="3" t="s">
        <v>166</v>
      </c>
      <c r="AM485" s="3"/>
      <c r="AN485" s="131" t="s">
        <v>3431</v>
      </c>
      <c r="AO485" s="3" t="s">
        <v>3432</v>
      </c>
      <c r="AP485" s="3" t="s">
        <v>3433</v>
      </c>
      <c r="AQ485" s="4"/>
      <c r="AR485" s="4"/>
      <c r="AS485" s="4"/>
      <c r="AT485" s="4"/>
      <c r="AU485" s="4"/>
      <c r="AV485" s="4"/>
      <c r="AW485" s="4"/>
      <c r="AX485" s="4"/>
      <c r="AY485" s="4"/>
      <c r="AZ485" s="4"/>
      <c r="BA485" s="4"/>
      <c r="BB485" s="4"/>
      <c r="BC485" s="4"/>
      <c r="BD485" s="4"/>
      <c r="BE485" s="4"/>
      <c r="BF485" s="4"/>
      <c r="BG485" s="4"/>
      <c r="BH485" s="4"/>
      <c r="BI485" s="4"/>
    </row>
    <row r="486" spans="1:61" ht="55.35" hidden="1" customHeight="1" x14ac:dyDescent="0.25">
      <c r="B486" s="4" t="s">
        <v>3434</v>
      </c>
      <c r="C486" s="4" t="s">
        <v>1946</v>
      </c>
      <c r="D486" s="4"/>
      <c r="E486" s="2"/>
      <c r="F486" s="44">
        <v>45530</v>
      </c>
      <c r="G486" s="3" t="s">
        <v>138</v>
      </c>
      <c r="H486" s="4" t="s">
        <v>268</v>
      </c>
      <c r="I486" s="4"/>
      <c r="J486" s="4"/>
      <c r="K486" s="4"/>
      <c r="L486" s="4"/>
      <c r="M486" s="4" t="s">
        <v>3435</v>
      </c>
      <c r="N486" s="4" t="s">
        <v>3436</v>
      </c>
      <c r="O486" s="4" t="s">
        <v>271</v>
      </c>
      <c r="P486" s="129">
        <v>45566</v>
      </c>
      <c r="Q486" s="4" t="s">
        <v>273</v>
      </c>
      <c r="R486" s="4"/>
      <c r="S486" s="4"/>
      <c r="T486" s="4"/>
      <c r="U486" s="4"/>
      <c r="V486" s="4"/>
      <c r="W486" s="4"/>
      <c r="X486" s="4"/>
      <c r="Y486" s="4" t="s">
        <v>3415</v>
      </c>
      <c r="Z486" s="4"/>
      <c r="AA486" s="4"/>
      <c r="AB486" s="4"/>
      <c r="AC486" s="4"/>
      <c r="AD486" s="4"/>
      <c r="AE486" s="4" t="s">
        <v>148</v>
      </c>
      <c r="AF486" s="4"/>
      <c r="AG486" s="4"/>
      <c r="AH486" s="4"/>
      <c r="AI486" s="4"/>
      <c r="AJ486" s="42"/>
      <c r="AK486" s="42"/>
      <c r="AL486" s="42"/>
      <c r="AM486" s="42"/>
      <c r="AN486" s="42"/>
      <c r="AO486" s="42"/>
      <c r="AP486" s="42"/>
      <c r="AQ486" s="4"/>
      <c r="AR486" s="4"/>
      <c r="AS486" s="4"/>
      <c r="AT486" s="4"/>
      <c r="AU486" s="4"/>
      <c r="AV486" s="4"/>
      <c r="AW486" s="4"/>
      <c r="AX486" s="4"/>
      <c r="AY486" s="4"/>
      <c r="AZ486" s="4"/>
      <c r="BA486" s="4"/>
      <c r="BB486" s="4"/>
      <c r="BC486" s="4"/>
      <c r="BD486" s="4"/>
      <c r="BE486" s="4"/>
      <c r="BF486" s="4"/>
      <c r="BG486" s="4"/>
      <c r="BH486" s="4"/>
      <c r="BI486" s="4"/>
    </row>
    <row r="487" spans="1:61" ht="55.35" customHeight="1" x14ac:dyDescent="0.25">
      <c r="A487" s="5" t="s">
        <v>3668</v>
      </c>
      <c r="B487" s="4" t="s">
        <v>3437</v>
      </c>
      <c r="C487" s="4" t="s">
        <v>74</v>
      </c>
      <c r="D487" s="4"/>
      <c r="E487" s="2"/>
      <c r="F487" s="44">
        <v>45601</v>
      </c>
      <c r="G487" s="3" t="s">
        <v>138</v>
      </c>
      <c r="H487" s="4" t="s">
        <v>3438</v>
      </c>
      <c r="I487" s="4"/>
      <c r="J487" s="4"/>
      <c r="K487" s="4"/>
      <c r="L487" s="4"/>
      <c r="M487" s="4" t="s">
        <v>3439</v>
      </c>
      <c r="N487" s="4" t="s">
        <v>3440</v>
      </c>
      <c r="O487" s="4" t="s">
        <v>388</v>
      </c>
      <c r="P487" s="129">
        <v>45650</v>
      </c>
      <c r="Q487" s="4" t="s">
        <v>188</v>
      </c>
      <c r="R487" s="4"/>
      <c r="S487" s="4"/>
      <c r="T487" s="4"/>
      <c r="U487" s="4"/>
      <c r="V487" s="4"/>
      <c r="W487" s="4"/>
      <c r="X487" s="4"/>
      <c r="Y487" s="4" t="s">
        <v>2528</v>
      </c>
      <c r="Z487" s="4"/>
      <c r="AA487" s="4"/>
      <c r="AB487" s="4"/>
      <c r="AC487" s="4"/>
      <c r="AD487" s="4"/>
      <c r="AE487" s="4" t="s">
        <v>242</v>
      </c>
      <c r="AF487" s="4"/>
      <c r="AG487" s="4"/>
      <c r="AH487" s="4"/>
      <c r="AI487" s="4"/>
      <c r="AJ487" s="42"/>
      <c r="AK487" s="42"/>
      <c r="AL487" s="42"/>
      <c r="AM487" s="42"/>
      <c r="AN487" s="42"/>
      <c r="AO487" s="42"/>
      <c r="AP487" s="42"/>
      <c r="AQ487" s="4"/>
      <c r="AR487" s="4"/>
      <c r="AS487" s="4"/>
      <c r="AT487" s="4"/>
      <c r="AU487" s="4"/>
      <c r="AV487" s="4"/>
      <c r="AW487" s="4"/>
      <c r="AX487" s="4"/>
      <c r="AY487" s="4"/>
      <c r="AZ487" s="4"/>
      <c r="BA487" s="4"/>
      <c r="BB487" s="4"/>
      <c r="BC487" s="4"/>
      <c r="BD487" s="4"/>
      <c r="BE487" s="4"/>
      <c r="BF487" s="4"/>
      <c r="BG487" s="4"/>
      <c r="BH487" s="4"/>
      <c r="BI487" s="4"/>
    </row>
    <row r="488" spans="1:61" ht="55.35" hidden="1" customHeight="1" x14ac:dyDescent="0.25">
      <c r="B488" s="4" t="s">
        <v>3441</v>
      </c>
      <c r="C488" s="4" t="s">
        <v>2347</v>
      </c>
      <c r="D488" s="4"/>
      <c r="E488" s="2"/>
      <c r="F488" s="44">
        <v>45601</v>
      </c>
      <c r="G488" s="3" t="s">
        <v>138</v>
      </c>
      <c r="H488" s="4" t="s">
        <v>3442</v>
      </c>
      <c r="I488" s="4"/>
      <c r="J488" s="4"/>
      <c r="K488" s="4"/>
      <c r="L488" s="4"/>
      <c r="M488" s="4" t="s">
        <v>3443</v>
      </c>
      <c r="N488" s="4" t="s">
        <v>3444</v>
      </c>
      <c r="O488" s="4" t="s">
        <v>388</v>
      </c>
      <c r="P488" s="129">
        <v>45650</v>
      </c>
      <c r="Q488" s="4" t="s">
        <v>188</v>
      </c>
      <c r="R488" s="4"/>
      <c r="S488" s="4"/>
      <c r="T488" s="4"/>
      <c r="U488" s="4"/>
      <c r="V488" s="4"/>
      <c r="W488" s="4"/>
      <c r="X488" s="4"/>
      <c r="Y488" s="4" t="s">
        <v>390</v>
      </c>
      <c r="Z488" s="4"/>
      <c r="AA488" s="4"/>
      <c r="AB488" s="4"/>
      <c r="AC488" s="4"/>
      <c r="AD488" s="4"/>
      <c r="AE488" s="4" t="s">
        <v>242</v>
      </c>
      <c r="AF488" s="4"/>
      <c r="AG488" s="4"/>
      <c r="AH488" s="4"/>
      <c r="AI488" s="4"/>
      <c r="AJ488" s="42"/>
      <c r="AK488" s="42"/>
      <c r="AL488" s="42"/>
      <c r="AM488" s="42"/>
      <c r="AN488" s="42"/>
      <c r="AO488" s="42"/>
      <c r="AP488" s="42"/>
      <c r="AQ488" s="4"/>
      <c r="AR488" s="4"/>
      <c r="AS488" s="4"/>
      <c r="AT488" s="4"/>
      <c r="AU488" s="4"/>
      <c r="AV488" s="4"/>
      <c r="AW488" s="4"/>
      <c r="AX488" s="4"/>
      <c r="AY488" s="4"/>
      <c r="AZ488" s="4"/>
      <c r="BA488" s="4"/>
      <c r="BB488" s="4"/>
      <c r="BC488" s="4"/>
      <c r="BD488" s="4"/>
      <c r="BE488" s="4"/>
      <c r="BF488" s="4"/>
      <c r="BG488" s="4"/>
      <c r="BH488" s="4"/>
      <c r="BI488" s="4"/>
    </row>
    <row r="489" spans="1:61" ht="55.35" hidden="1" customHeight="1" x14ac:dyDescent="0.25">
      <c r="B489" s="4" t="s">
        <v>3647</v>
      </c>
      <c r="C489" s="4" t="s">
        <v>2436</v>
      </c>
      <c r="D489" s="4"/>
      <c r="E489" s="2"/>
      <c r="F489" s="44">
        <v>45610</v>
      </c>
      <c r="G489" s="3" t="s">
        <v>138</v>
      </c>
      <c r="H489" s="4" t="s">
        <v>3445</v>
      </c>
      <c r="I489" s="4"/>
      <c r="J489" s="4"/>
      <c r="K489" s="4"/>
      <c r="L489" s="4"/>
      <c r="M489" s="55" t="s">
        <v>3446</v>
      </c>
      <c r="N489" s="4" t="s">
        <v>3652</v>
      </c>
      <c r="O489" s="4" t="s">
        <v>2472</v>
      </c>
      <c r="P489" s="129" t="s">
        <v>291</v>
      </c>
      <c r="Q489" s="4" t="s">
        <v>188</v>
      </c>
      <c r="R489" s="4"/>
      <c r="S489" s="4" t="s">
        <v>2796</v>
      </c>
      <c r="T489" s="4" t="s">
        <v>2797</v>
      </c>
      <c r="U489" s="4"/>
      <c r="V489" s="4"/>
      <c r="W489" s="4"/>
      <c r="X489" s="4"/>
      <c r="Y489" s="4" t="s">
        <v>253</v>
      </c>
      <c r="Z489" s="4"/>
      <c r="AA489" s="4" t="s">
        <v>52</v>
      </c>
      <c r="AB489" s="4"/>
      <c r="AC489" s="4" t="s">
        <v>54</v>
      </c>
      <c r="AD489" s="4"/>
      <c r="AE489" s="4" t="s">
        <v>190</v>
      </c>
      <c r="AF489" s="4" t="s">
        <v>2798</v>
      </c>
      <c r="AG489" s="4" t="s">
        <v>69</v>
      </c>
      <c r="AH489" s="4" t="s">
        <v>2799</v>
      </c>
      <c r="AI489" s="4"/>
      <c r="AJ489" s="3" t="s">
        <v>138</v>
      </c>
      <c r="AK489" s="3" t="s">
        <v>138</v>
      </c>
      <c r="AL489" s="3" t="s">
        <v>152</v>
      </c>
      <c r="AM489" s="3" t="s">
        <v>2800</v>
      </c>
      <c r="AN489" s="3" t="s">
        <v>410</v>
      </c>
      <c r="AO489" s="3" t="s">
        <v>2801</v>
      </c>
      <c r="AP489" s="3" t="s">
        <v>2802</v>
      </c>
      <c r="AQ489" s="4"/>
      <c r="AR489" s="4"/>
      <c r="AS489" s="4"/>
      <c r="AT489" s="4"/>
      <c r="AU489" s="4"/>
      <c r="AV489" s="4"/>
      <c r="AW489" s="4"/>
      <c r="AX489" s="4"/>
      <c r="AY489" s="4"/>
      <c r="AZ489" s="4"/>
      <c r="BA489" s="4"/>
      <c r="BB489" s="4"/>
      <c r="BC489" s="4"/>
      <c r="BD489" s="4"/>
      <c r="BE489" s="4"/>
      <c r="BF489" s="4"/>
      <c r="BG489" s="4"/>
      <c r="BH489" s="4" t="s">
        <v>138</v>
      </c>
      <c r="BI489" s="4" t="s">
        <v>705</v>
      </c>
    </row>
    <row r="490" spans="1:61" ht="55.35" hidden="1" customHeight="1" x14ac:dyDescent="0.25">
      <c r="B490" s="4" t="s">
        <v>3648</v>
      </c>
      <c r="C490" s="4" t="s">
        <v>2436</v>
      </c>
      <c r="D490" s="4"/>
      <c r="E490" s="2"/>
      <c r="F490" s="44">
        <v>45616</v>
      </c>
      <c r="G490" s="3" t="s">
        <v>138</v>
      </c>
      <c r="H490" s="4" t="s">
        <v>3650</v>
      </c>
      <c r="I490" s="4"/>
      <c r="J490" s="4"/>
      <c r="K490" s="4"/>
      <c r="L490" s="4"/>
      <c r="M490" s="55" t="s">
        <v>3651</v>
      </c>
      <c r="N490" s="4" t="s">
        <v>3653</v>
      </c>
      <c r="O490" s="4" t="s">
        <v>2472</v>
      </c>
      <c r="P490" s="129"/>
      <c r="Q490" s="4" t="s">
        <v>188</v>
      </c>
      <c r="R490" s="4"/>
      <c r="S490" s="4" t="s">
        <v>2796</v>
      </c>
      <c r="T490" s="4"/>
      <c r="U490" s="4"/>
      <c r="V490" s="4"/>
      <c r="W490" s="4"/>
      <c r="X490" s="4"/>
      <c r="Y490" s="4"/>
      <c r="Z490" s="4"/>
      <c r="AA490" s="4"/>
      <c r="AB490" s="4"/>
      <c r="AC490" s="4"/>
      <c r="AD490" s="4"/>
      <c r="AE490" s="4" t="s">
        <v>148</v>
      </c>
      <c r="AF490" s="4"/>
      <c r="AG490" s="4"/>
      <c r="AH490" s="4"/>
      <c r="AI490" s="4"/>
      <c r="AJ490" s="3"/>
      <c r="AK490" s="3"/>
      <c r="AL490" s="3"/>
      <c r="AM490" s="3"/>
      <c r="AN490" s="3"/>
      <c r="AO490" s="3"/>
      <c r="AP490" s="3"/>
      <c r="AQ490" s="4"/>
      <c r="AR490" s="4"/>
      <c r="AS490" s="4"/>
      <c r="AT490" s="4"/>
      <c r="AU490" s="4"/>
      <c r="AV490" s="4"/>
      <c r="AW490" s="4"/>
      <c r="AX490" s="4"/>
      <c r="AY490" s="4"/>
      <c r="AZ490" s="4"/>
      <c r="BA490" s="4"/>
      <c r="BB490" s="4"/>
      <c r="BC490" s="4"/>
      <c r="BD490" s="4"/>
      <c r="BE490" s="4"/>
      <c r="BF490" s="4"/>
      <c r="BG490" s="4"/>
      <c r="BH490" s="4"/>
      <c r="BI490" s="4"/>
    </row>
    <row r="491" spans="1:61" ht="55.35" customHeight="1" x14ac:dyDescent="0.25">
      <c r="B491" s="5" t="s">
        <v>3667</v>
      </c>
    </row>
    <row r="492" spans="1:61" ht="55.35" customHeight="1" x14ac:dyDescent="0.25">
      <c r="B492" s="5" t="s">
        <v>3668</v>
      </c>
    </row>
    <row r="493" spans="1:61" ht="55.35" customHeight="1" x14ac:dyDescent="0.25">
      <c r="B493" s="5" t="s">
        <v>3669</v>
      </c>
    </row>
    <row r="494" spans="1:61" ht="55.35" customHeight="1" x14ac:dyDescent="0.25">
      <c r="B494" s="5" t="s">
        <v>3670</v>
      </c>
    </row>
  </sheetData>
  <autoFilter ref="B1:BI490" xr:uid="{7F3A82A9-645A-4638-B8BE-9551C61E2CE3}">
    <filterColumn colId="1">
      <filters>
        <filter val="Document"/>
        <filter val="Report"/>
      </filters>
    </filterColumn>
  </autoFilter>
  <phoneticPr fontId="16" type="noConversion"/>
  <conditionalFormatting sqref="B1:B283 B286:B297 B299:B301 B303:B304 B306 B308:B310 B312:B320 B322:B1048576">
    <cfRule type="duplicateValues" dxfId="7" priority="8"/>
  </conditionalFormatting>
  <conditionalFormatting sqref="B284:B285">
    <cfRule type="duplicateValues" dxfId="6" priority="7"/>
  </conditionalFormatting>
  <conditionalFormatting sqref="B298">
    <cfRule type="duplicateValues" dxfId="5" priority="6"/>
  </conditionalFormatting>
  <conditionalFormatting sqref="B302">
    <cfRule type="duplicateValues" dxfId="4" priority="5"/>
  </conditionalFormatting>
  <conditionalFormatting sqref="B305">
    <cfRule type="duplicateValues" dxfId="3" priority="4"/>
  </conditionalFormatting>
  <conditionalFormatting sqref="B307">
    <cfRule type="duplicateValues" dxfId="2" priority="3"/>
  </conditionalFormatting>
  <conditionalFormatting sqref="B311">
    <cfRule type="duplicateValues" dxfId="1" priority="2"/>
  </conditionalFormatting>
  <conditionalFormatting sqref="B321">
    <cfRule type="duplicateValues" dxfId="0" priority="1"/>
  </conditionalFormatting>
  <dataValidations count="4">
    <dataValidation type="list" showInputMessage="1" showErrorMessage="1" sqref="X2:X18 AY2:AY11 AY13:AY21 AY23:AY30 BE2:BE19 O134:O135 O2:O19 O38:O39 O26:O34 O486" xr:uid="{7B57D252-9037-495D-B067-7DC6373E7A90}">
      <formula1>#REF!</formula1>
    </dataValidation>
    <dataValidation type="list" allowBlank="1" showInputMessage="1" showErrorMessage="1" sqref="X169:X214 X218 S169:S170 S174 S191 S194:S196 S184 AW2:AW5 AW11:AW13 AW15:AW19 BA2:BA18 AZ2:AZ19 Q229 X227:X258 E251:E258 Q227 O254 F227:F245 C227:D258 E227:E239 E241:E245 F255:F258 F252 E247:E249 F247 F249" xr:uid="{51ECCD41-96F0-4E2D-9489-4F5B1D8F63A3}">
      <formula1>#REF!</formula1>
    </dataValidation>
    <dataValidation type="list" showInputMessage="1" showErrorMessage="1" sqref="BB108 BB134:BB135 BB2:BB103" xr:uid="{D59D1E6B-323B-44CF-9FEE-2581F52D4CE5}">
      <formula1>$BB$2:$BB$12</formula1>
    </dataValidation>
    <dataValidation type="list" allowBlank="1" showInputMessage="1" showErrorMessage="1" sqref="O103" xr:uid="{10594980-DF3D-4A31-BBC4-A53B1DB99E79}">
      <formula1>$AC$2:$AC$2</formula1>
    </dataValidation>
  </dataValidations>
  <hyperlinks>
    <hyperlink ref="AF134" r:id="rId1" xr:uid="{85B9DADD-0B4D-4E61-8BEC-F3FC45023B4B}"/>
    <hyperlink ref="AF241" r:id="rId2" display="https://jira.vitechinc.com/jira/browse/AZPSPRS-18071" xr:uid="{F8F57CB7-00D5-4C7C-9790-53838250C12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37CA-BE40-4A51-99B8-32A71B8382B2}">
  <dimension ref="B1:K39"/>
  <sheetViews>
    <sheetView workbookViewId="0">
      <selection activeCell="D19" sqref="D19"/>
    </sheetView>
  </sheetViews>
  <sheetFormatPr defaultRowHeight="15" x14ac:dyDescent="0.25"/>
  <cols>
    <col min="2" max="2" width="23" bestFit="1" customWidth="1"/>
    <col min="3" max="3" width="19.5703125" customWidth="1"/>
    <col min="4" max="5" width="14.7109375" customWidth="1"/>
    <col min="6" max="6" width="23.42578125" customWidth="1"/>
    <col min="7" max="7" width="21.42578125" customWidth="1"/>
    <col min="8" max="8" width="20.5703125" customWidth="1"/>
    <col min="9" max="10" width="14.7109375" customWidth="1"/>
    <col min="11" max="11" width="12.5703125" customWidth="1"/>
  </cols>
  <sheetData>
    <row r="1" spans="2:11" x14ac:dyDescent="0.25">
      <c r="B1" t="s">
        <v>3447</v>
      </c>
    </row>
    <row r="2" spans="2:11" x14ac:dyDescent="0.25">
      <c r="B2" s="104" t="s">
        <v>78</v>
      </c>
      <c r="C2" t="s">
        <v>3448</v>
      </c>
      <c r="F2" s="104" t="s">
        <v>78</v>
      </c>
      <c r="G2" t="s">
        <v>3449</v>
      </c>
      <c r="J2" t="s">
        <v>3450</v>
      </c>
      <c r="K2" s="106">
        <v>44862</v>
      </c>
    </row>
    <row r="4" spans="2:11" ht="30" x14ac:dyDescent="0.25">
      <c r="B4" s="104" t="s">
        <v>3451</v>
      </c>
      <c r="C4" s="107" t="s">
        <v>3452</v>
      </c>
      <c r="F4" s="104" t="s">
        <v>3451</v>
      </c>
      <c r="G4" s="107" t="s">
        <v>3453</v>
      </c>
    </row>
    <row r="5" spans="2:11" x14ac:dyDescent="0.25">
      <c r="B5" s="105" t="s">
        <v>136</v>
      </c>
      <c r="C5">
        <v>18</v>
      </c>
      <c r="F5" s="105" t="s">
        <v>136</v>
      </c>
    </row>
    <row r="6" spans="2:11" x14ac:dyDescent="0.25">
      <c r="B6" s="105" t="s">
        <v>423</v>
      </c>
      <c r="C6">
        <v>31</v>
      </c>
      <c r="F6" s="105" t="s">
        <v>423</v>
      </c>
      <c r="G6">
        <v>1</v>
      </c>
    </row>
    <row r="7" spans="2:11" x14ac:dyDescent="0.25">
      <c r="B7" s="105" t="s">
        <v>1368</v>
      </c>
      <c r="C7">
        <v>3</v>
      </c>
      <c r="F7" s="105" t="s">
        <v>1368</v>
      </c>
      <c r="G7">
        <v>1</v>
      </c>
    </row>
    <row r="8" spans="2:11" x14ac:dyDescent="0.25">
      <c r="B8" s="105" t="s">
        <v>642</v>
      </c>
      <c r="C8">
        <v>14</v>
      </c>
      <c r="F8" s="105" t="s">
        <v>642</v>
      </c>
      <c r="G8">
        <v>8</v>
      </c>
    </row>
    <row r="9" spans="2:11" x14ac:dyDescent="0.25">
      <c r="B9" s="105" t="s">
        <v>1946</v>
      </c>
      <c r="C9">
        <v>23</v>
      </c>
      <c r="F9" s="105" t="s">
        <v>1946</v>
      </c>
    </row>
    <row r="10" spans="2:11" x14ac:dyDescent="0.25">
      <c r="B10" s="105" t="s">
        <v>1849</v>
      </c>
      <c r="C10">
        <v>2</v>
      </c>
      <c r="F10" s="105" t="s">
        <v>1849</v>
      </c>
    </row>
    <row r="11" spans="2:11" x14ac:dyDescent="0.25">
      <c r="B11" s="105" t="s">
        <v>2053</v>
      </c>
      <c r="C11">
        <v>4</v>
      </c>
      <c r="F11" s="105" t="s">
        <v>2053</v>
      </c>
      <c r="G11">
        <v>8</v>
      </c>
    </row>
    <row r="12" spans="2:11" x14ac:dyDescent="0.25">
      <c r="B12" s="105" t="s">
        <v>2065</v>
      </c>
      <c r="C12">
        <v>2</v>
      </c>
      <c r="F12" s="105" t="s">
        <v>2065</v>
      </c>
      <c r="G12">
        <v>2</v>
      </c>
    </row>
    <row r="13" spans="2:11" x14ac:dyDescent="0.25">
      <c r="B13" s="105" t="s">
        <v>2124</v>
      </c>
      <c r="F13" s="105" t="s">
        <v>2124</v>
      </c>
      <c r="G13">
        <v>1</v>
      </c>
    </row>
    <row r="14" spans="2:11" x14ac:dyDescent="0.25">
      <c r="B14" s="105" t="s">
        <v>2347</v>
      </c>
      <c r="C14">
        <v>5</v>
      </c>
      <c r="F14" s="105" t="s">
        <v>2347</v>
      </c>
      <c r="G14">
        <v>1</v>
      </c>
    </row>
    <row r="15" spans="2:11" x14ac:dyDescent="0.25">
      <c r="B15" s="105" t="s">
        <v>2373</v>
      </c>
      <c r="C15">
        <v>16</v>
      </c>
      <c r="F15" s="105" t="s">
        <v>2373</v>
      </c>
    </row>
    <row r="16" spans="2:11" x14ac:dyDescent="0.25">
      <c r="B16" s="105" t="s">
        <v>2436</v>
      </c>
      <c r="C16">
        <v>7</v>
      </c>
      <c r="F16" s="105" t="s">
        <v>2436</v>
      </c>
    </row>
    <row r="17" spans="2:10" x14ac:dyDescent="0.25">
      <c r="B17" s="105" t="s">
        <v>74</v>
      </c>
      <c r="C17">
        <v>7</v>
      </c>
      <c r="F17" s="105" t="s">
        <v>74</v>
      </c>
      <c r="G17">
        <v>27</v>
      </c>
    </row>
    <row r="18" spans="2:10" x14ac:dyDescent="0.25">
      <c r="B18" s="105" t="s">
        <v>3138</v>
      </c>
      <c r="C18">
        <v>1</v>
      </c>
      <c r="F18" s="105" t="s">
        <v>3138</v>
      </c>
    </row>
    <row r="19" spans="2:10" x14ac:dyDescent="0.25">
      <c r="B19" s="105" t="s">
        <v>73</v>
      </c>
      <c r="C19">
        <v>6</v>
      </c>
      <c r="F19" s="105" t="s">
        <v>73</v>
      </c>
      <c r="G19">
        <v>1</v>
      </c>
    </row>
    <row r="20" spans="2:10" x14ac:dyDescent="0.25">
      <c r="B20" s="105" t="s">
        <v>3454</v>
      </c>
      <c r="C20">
        <v>139</v>
      </c>
      <c r="F20" s="105" t="s">
        <v>3454</v>
      </c>
      <c r="G20">
        <v>50</v>
      </c>
    </row>
    <row r="24" spans="2:10" x14ac:dyDescent="0.25">
      <c r="G24" t="s">
        <v>3455</v>
      </c>
    </row>
    <row r="25" spans="2:10" x14ac:dyDescent="0.25">
      <c r="B25" s="109"/>
      <c r="C25" s="109" t="s">
        <v>3456</v>
      </c>
      <c r="D25" s="109" t="s">
        <v>616</v>
      </c>
      <c r="E25" s="109" t="s">
        <v>3457</v>
      </c>
      <c r="G25" s="109"/>
      <c r="H25" s="109" t="s">
        <v>3456</v>
      </c>
      <c r="I25" s="109" t="s">
        <v>616</v>
      </c>
      <c r="J25" s="109" t="s">
        <v>3457</v>
      </c>
    </row>
    <row r="26" spans="2:10" x14ac:dyDescent="0.25">
      <c r="B26" s="110" t="s">
        <v>136</v>
      </c>
      <c r="C26" s="108">
        <f>GETPIVOTDATA("New Add to Inventory?",$B$4,"Artifact Type","Batch")</f>
        <v>18</v>
      </c>
      <c r="D26" s="108">
        <f>GETPIVOTDATA("Removed from Inventory?",$F$4,"Artifact Type","Batch")</f>
        <v>0</v>
      </c>
      <c r="E26" s="108">
        <f>C26-D26</f>
        <v>18</v>
      </c>
      <c r="G26" s="110" t="s">
        <v>642</v>
      </c>
      <c r="H26" s="108">
        <f>GETPIVOTDATA("New Add to Inventory?",$B$4,"Artifact Type","Document")</f>
        <v>14</v>
      </c>
      <c r="I26" s="108">
        <f>GETPIVOTDATA("Removed from Inventory?",$F$4,"Artifact Type","Document")</f>
        <v>8</v>
      </c>
      <c r="J26" s="108">
        <f>H26-I26</f>
        <v>6</v>
      </c>
    </row>
    <row r="27" spans="2:10" x14ac:dyDescent="0.25">
      <c r="B27" s="110" t="s">
        <v>3458</v>
      </c>
      <c r="C27" s="108">
        <f>GETPIVOTDATA("New Add to Inventory?",$B$4,"Artifact Type","Calculation")</f>
        <v>31</v>
      </c>
      <c r="D27" s="108">
        <f>GETPIVOTDATA("Removed from Inventory?",$F$4,"Artifact Type","Calculation")</f>
        <v>1</v>
      </c>
      <c r="E27" s="108">
        <f t="shared" ref="E27:E38" si="0">C27-D27</f>
        <v>30</v>
      </c>
      <c r="G27" s="110" t="s">
        <v>1849</v>
      </c>
      <c r="H27" s="108">
        <f>GETPIVOTDATA("New Add to Inventory?",$B$4,"Artifact Type","Form")</f>
        <v>2</v>
      </c>
      <c r="I27" s="108">
        <f>GETPIVOTDATA("Removed from Inventory?",$F$4,"Artifact Type","Form")</f>
        <v>0</v>
      </c>
      <c r="J27" s="108">
        <f>H27-I27</f>
        <v>2</v>
      </c>
    </row>
    <row r="28" spans="2:10" x14ac:dyDescent="0.25">
      <c r="B28" s="110" t="s">
        <v>1368</v>
      </c>
      <c r="C28" s="108">
        <f>GETPIVOTDATA("New Add to Inventory?",$B$4,"Artifact Type","Datasheet")</f>
        <v>3</v>
      </c>
      <c r="D28" s="108">
        <f>GETPIVOTDATA("Removed from Inventory?",$F$4,"Artifact Type","Datasheet")</f>
        <v>1</v>
      </c>
      <c r="E28" s="108">
        <f t="shared" si="0"/>
        <v>2</v>
      </c>
      <c r="G28" s="110" t="s">
        <v>72</v>
      </c>
      <c r="H28" s="108">
        <f>GETPIVOTDATA("New Add to Inventory?",$B$4,"Artifact Type","Interface - Export")+GETPIVOTDATA("New Add to Inventory?",$B$4,"Artifact Type","Interface - Import")+GETPIVOTDATA("New Add to Inventory?",$B$4,"Artifact Type","Interface - Web")</f>
        <v>6</v>
      </c>
      <c r="I28" s="108">
        <f>GETPIVOTDATA("Removed from Inventory?",$F$4,"Artifact Type","Interface - Export")+GETPIVOTDATA("Removed from Inventory?",$F$4,"Artifact Type","Interface - Import")+GETPIVOTDATA("Removed from Inventory?",$F$4,"Artifact Type","Interface - Web")</f>
        <v>11</v>
      </c>
      <c r="J28" s="108">
        <f>H28-I28</f>
        <v>-5</v>
      </c>
    </row>
    <row r="29" spans="2:10" x14ac:dyDescent="0.25">
      <c r="B29" s="110" t="s">
        <v>642</v>
      </c>
      <c r="C29" s="108">
        <f>GETPIVOTDATA("New Add to Inventory?",$B$4,"Artifact Type","Document")</f>
        <v>14</v>
      </c>
      <c r="D29" s="108">
        <f>GETPIVOTDATA("Removed from Inventory?",$F$4,"Artifact Type","Document")</f>
        <v>8</v>
      </c>
      <c r="E29" s="108">
        <f t="shared" si="0"/>
        <v>6</v>
      </c>
      <c r="G29" s="110" t="s">
        <v>2436</v>
      </c>
      <c r="H29" s="108">
        <f>GETPIVOTDATA("New Add to Inventory?",$B$4,"Artifact Type","Query")</f>
        <v>7</v>
      </c>
      <c r="I29" s="108">
        <f>GETPIVOTDATA("Removed from Inventory?",$F$4,"Artifact Type","Query")</f>
        <v>0</v>
      </c>
      <c r="J29" s="108">
        <f>H29-I29</f>
        <v>7</v>
      </c>
    </row>
    <row r="30" spans="2:10" x14ac:dyDescent="0.25">
      <c r="B30" s="110" t="s">
        <v>3459</v>
      </c>
      <c r="C30" s="108">
        <f>GETPIVOTDATA("New Add to Inventory?",$B$4,"Artifact Type","Factor Table")</f>
        <v>23</v>
      </c>
      <c r="D30" s="108">
        <f>GETPIVOTDATA("Removed from Inventory?",$F$4,"Artifact Type","Factor Table")</f>
        <v>0</v>
      </c>
      <c r="E30" s="108">
        <f t="shared" si="0"/>
        <v>23</v>
      </c>
      <c r="G30" s="110" t="s">
        <v>74</v>
      </c>
      <c r="H30" s="108">
        <f>GETPIVOTDATA("New Add to Inventory?",$B$4,"Artifact Type","Report")</f>
        <v>7</v>
      </c>
      <c r="I30" s="108">
        <f>GETPIVOTDATA("Removed from Inventory?",$F$4,"Artifact Type","Report")</f>
        <v>27</v>
      </c>
      <c r="J30" s="108">
        <f>H30-I30</f>
        <v>-20</v>
      </c>
    </row>
    <row r="31" spans="2:10" x14ac:dyDescent="0.25">
      <c r="B31" s="110" t="s">
        <v>1849</v>
      </c>
      <c r="C31" s="108">
        <f>GETPIVOTDATA("New Add to Inventory?",$B$4,"Artifact Type","Form")</f>
        <v>2</v>
      </c>
      <c r="D31" s="108">
        <f>GETPIVOTDATA("Removed from Inventory?",$F$4,"Artifact Type","Form")</f>
        <v>0</v>
      </c>
      <c r="E31" s="108">
        <f t="shared" si="0"/>
        <v>2</v>
      </c>
      <c r="G31" s="111" t="s">
        <v>40</v>
      </c>
      <c r="H31" s="92">
        <f>SUM(H26:H30)</f>
        <v>36</v>
      </c>
      <c r="I31" s="92">
        <f>SUM(I26:I30)</f>
        <v>46</v>
      </c>
      <c r="J31" s="92">
        <f>SUM(J26:J30)</f>
        <v>-10</v>
      </c>
    </row>
    <row r="32" spans="2:10" x14ac:dyDescent="0.25">
      <c r="B32" s="110" t="s">
        <v>72</v>
      </c>
      <c r="C32" s="108">
        <f>GETPIVOTDATA("New Add to Inventory?",$B$4,"Artifact Type","Interface - Export")+GETPIVOTDATA("New Add to Inventory?",$B$4,"Artifact Type","Interface - Import")+GETPIVOTDATA("New Add to Inventory?",$B$4,"Artifact Type","Interface - Web")</f>
        <v>6</v>
      </c>
      <c r="D32" s="108">
        <f>GETPIVOTDATA("Removed from Inventory?",$F$4,"Artifact Type","Interface - Export")+GETPIVOTDATA("Removed from Inventory?",$F$4,"Artifact Type","Interface - Import")+GETPIVOTDATA("Removed from Inventory?",$F$4,"Artifact Type","Interface - Web")</f>
        <v>11</v>
      </c>
      <c r="E32" s="108">
        <f t="shared" si="0"/>
        <v>-5</v>
      </c>
    </row>
    <row r="33" spans="2:5" x14ac:dyDescent="0.25">
      <c r="B33" s="110" t="s">
        <v>2347</v>
      </c>
      <c r="C33" s="108">
        <f>GETPIVOTDATA("New Add to Inventory?",$B$4,"Artifact Type","Jobflow")</f>
        <v>5</v>
      </c>
      <c r="D33" s="108">
        <f>GETPIVOTDATA("Removed from Inventory?",$F$4,"Artifact Type","Jobflow")</f>
        <v>1</v>
      </c>
      <c r="E33" s="108">
        <f t="shared" si="0"/>
        <v>4</v>
      </c>
    </row>
    <row r="34" spans="2:5" x14ac:dyDescent="0.25">
      <c r="B34" s="110" t="s">
        <v>2373</v>
      </c>
      <c r="C34" s="108">
        <f>GETPIVOTDATA("New Add to Inventory?",$B$4,"Artifact Type","Packet")</f>
        <v>16</v>
      </c>
      <c r="D34" s="108">
        <f>GETPIVOTDATA("Removed from Inventory?",$F$4,"Artifact Type","Packet")</f>
        <v>0</v>
      </c>
      <c r="E34" s="108">
        <f t="shared" si="0"/>
        <v>16</v>
      </c>
    </row>
    <row r="35" spans="2:5" x14ac:dyDescent="0.25">
      <c r="B35" s="110" t="s">
        <v>2436</v>
      </c>
      <c r="C35" s="108">
        <f>GETPIVOTDATA("New Add to Inventory?",$B$4,"Artifact Type","Query")</f>
        <v>7</v>
      </c>
      <c r="D35" s="108">
        <f>GETPIVOTDATA("Removed from Inventory?",$F$4,"Artifact Type","Query")</f>
        <v>0</v>
      </c>
      <c r="E35" s="108">
        <f t="shared" si="0"/>
        <v>7</v>
      </c>
    </row>
    <row r="36" spans="2:5" x14ac:dyDescent="0.25">
      <c r="B36" s="110" t="s">
        <v>74</v>
      </c>
      <c r="C36" s="108">
        <f>GETPIVOTDATA("New Add to Inventory?",$B$4,"Artifact Type","Report")</f>
        <v>7</v>
      </c>
      <c r="D36" s="108">
        <f>GETPIVOTDATA("Removed from Inventory?",$F$4,"Artifact Type","Report")</f>
        <v>27</v>
      </c>
      <c r="E36" s="108">
        <f t="shared" si="0"/>
        <v>-20</v>
      </c>
    </row>
    <row r="37" spans="2:5" x14ac:dyDescent="0.25">
      <c r="B37" s="110" t="s">
        <v>3460</v>
      </c>
      <c r="C37" s="108">
        <f>GETPIVOTDATA("New Add to Inventory?",$B$4,"Artifact Type","Security Workbook")</f>
        <v>1</v>
      </c>
      <c r="D37" s="108">
        <f>GETPIVOTDATA("Removed from Inventory?",$F$4,"Artifact Type","Security Workbook")</f>
        <v>0</v>
      </c>
      <c r="E37" s="108">
        <f t="shared" si="0"/>
        <v>1</v>
      </c>
    </row>
    <row r="38" spans="2:5" x14ac:dyDescent="0.25">
      <c r="B38" s="110" t="s">
        <v>73</v>
      </c>
      <c r="C38" s="108">
        <f>GETPIVOTDATA("New Add to Inventory?",$B$4,"Artifact Type","Workflow")</f>
        <v>6</v>
      </c>
      <c r="D38" s="108">
        <f>GETPIVOTDATA("Removed from Inventory?",$F$4,"Artifact Type","Workflow")</f>
        <v>1</v>
      </c>
      <c r="E38" s="108">
        <f t="shared" si="0"/>
        <v>5</v>
      </c>
    </row>
    <row r="39" spans="2:5" x14ac:dyDescent="0.25">
      <c r="B39" s="111" t="s">
        <v>40</v>
      </c>
      <c r="C39" s="92">
        <f>SUM(C26:C38)</f>
        <v>139</v>
      </c>
      <c r="D39" s="92">
        <f>SUM(D26:D38)</f>
        <v>50</v>
      </c>
      <c r="E39" s="92">
        <f>SUM(E26:E38)</f>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2BDE-B99E-4127-9614-1210E3AE4DF0}">
  <dimension ref="A1:N2265"/>
  <sheetViews>
    <sheetView zoomScale="70" zoomScaleNormal="70" workbookViewId="0">
      <selection activeCell="A11" sqref="A11"/>
    </sheetView>
  </sheetViews>
  <sheetFormatPr defaultRowHeight="15" x14ac:dyDescent="0.25"/>
  <cols>
    <col min="1" max="1" width="11.5703125" bestFit="1" customWidth="1"/>
  </cols>
  <sheetData>
    <row r="1" spans="1:14" x14ac:dyDescent="0.25">
      <c r="A1" s="90" t="s">
        <v>76</v>
      </c>
      <c r="B1" s="90" t="s">
        <v>217</v>
      </c>
      <c r="C1" s="90" t="s">
        <v>231</v>
      </c>
      <c r="D1" s="90" t="s">
        <v>160</v>
      </c>
      <c r="E1" s="90" t="s">
        <v>252</v>
      </c>
      <c r="F1" s="90" t="s">
        <v>812</v>
      </c>
      <c r="G1" s="90" t="s">
        <v>272</v>
      </c>
      <c r="H1" s="90" t="s">
        <v>291</v>
      </c>
      <c r="I1" s="90" t="s">
        <v>168</v>
      </c>
      <c r="J1" s="90" t="s">
        <v>371</v>
      </c>
      <c r="K1" s="90" t="s">
        <v>799</v>
      </c>
      <c r="L1" s="90" t="s">
        <v>294</v>
      </c>
      <c r="M1" s="90" t="s">
        <v>382</v>
      </c>
      <c r="N1" s="91"/>
    </row>
    <row r="2" spans="1:14" x14ac:dyDescent="0.25">
      <c r="A2" s="92" t="s">
        <v>136</v>
      </c>
      <c r="B2" s="92">
        <f>COUNTIFS('Artifact Inventory'!$C:$C,"Batch", 'Artifact Inventory'!$P:$P,"Val2")</f>
        <v>2</v>
      </c>
      <c r="C2" s="92">
        <f>COUNTIFS('Artifact Inventory'!$C:$C,"Batch", 'Artifact Inventory'!$P:$P,"Ver18")</f>
        <v>0</v>
      </c>
      <c r="D2" s="92">
        <f>COUNTIFS('Artifact Inventory'!$C:$C,"Batch", 'Artifact Inventory'!$P:$P,"Ver19")</f>
        <v>2</v>
      </c>
      <c r="E2" s="92">
        <f>COUNTIFS('Artifact Inventory'!$C:$C,"Batch", 'Artifact Inventory'!$P:$P,"Ver20")</f>
        <v>4</v>
      </c>
      <c r="F2" s="92">
        <f>COUNTIFS('Artifact Inventory'!$C:$C,"Batch", 'Artifact Inventory'!$P:$P,"Ver21")</f>
        <v>0</v>
      </c>
      <c r="G2" s="92">
        <f>COUNTIFS('Artifact Inventory'!$C:$C,"Batch", 'Artifact Inventory'!$P:$P,"Ver22")</f>
        <v>4</v>
      </c>
      <c r="H2" s="92">
        <f>COUNTIFS('Artifact Inventory'!$C:$C,"Batch", 'Artifact Inventory'!$P:$P,"Ver24")</f>
        <v>3</v>
      </c>
      <c r="I2" s="92">
        <f>COUNTIFS('Artifact Inventory'!$C:$C,"Batch", 'Artifact Inventory'!$P:$P,"Ver25")</f>
        <v>1</v>
      </c>
      <c r="J2" s="92">
        <f>COUNTIFS('Artifact Inventory'!$C:$C,"Batch", 'Artifact Inventory'!$P:$P,"Ver26")</f>
        <v>0</v>
      </c>
      <c r="K2" s="92">
        <f>COUNTIFS('Artifact Inventory'!$C:$C,"Batch", 'Artifact Inventory'!$P:$P,"Ver27")</f>
        <v>0</v>
      </c>
      <c r="L2" s="92">
        <f>COUNTIFS('Artifact Inventory'!$C:$C,"Batch", 'Artifact Inventory'!$P:$P,"Ver28")</f>
        <v>4</v>
      </c>
      <c r="M2" s="92">
        <f>COUNTIFS('Artifact Inventory'!$C:$C,"Batch", 'Artifact Inventory'!$P:$P,"Ver29")</f>
        <v>0</v>
      </c>
    </row>
    <row r="3" spans="1:14" x14ac:dyDescent="0.25">
      <c r="A3" s="92" t="s">
        <v>642</v>
      </c>
      <c r="B3" s="92">
        <f>COUNTIFS('Artifact Inventory'!$C:$C,"Document", 'Artifact Inventory'!$P:$P,"Val2")</f>
        <v>12</v>
      </c>
      <c r="C3" s="92">
        <f>COUNTIFS('Artifact Inventory'!$C:$C,"Document", 'Artifact Inventory'!$P:$P,"Ver18")</f>
        <v>12</v>
      </c>
      <c r="D3" s="92">
        <f>COUNTIFS('Artifact Inventory'!$C:$C,"Document", 'Artifact Inventory'!$P:$P,"Ver19")</f>
        <v>10</v>
      </c>
      <c r="E3" s="92">
        <f>COUNTIFS('Artifact Inventory'!$C:$C,"Document", 'Artifact Inventory'!$P:$P,"Ver20")</f>
        <v>7</v>
      </c>
      <c r="F3" s="92">
        <f>COUNTIFS('Artifact Inventory'!$C:$C,"Document", 'Artifact Inventory'!$P:$P,"Ver21")</f>
        <v>9</v>
      </c>
      <c r="G3" s="92">
        <f>COUNTIFS('Artifact Inventory'!$C:$C,"Document", 'Artifact Inventory'!$P:$P,"Ver22")</f>
        <v>8</v>
      </c>
      <c r="H3" s="92">
        <f>COUNTIFS('Artifact Inventory'!$C:$C,"Document", 'Artifact Inventory'!$P:$P,"Ver24")</f>
        <v>3</v>
      </c>
      <c r="I3" s="92">
        <f>COUNTIFS('Artifact Inventory'!$C:$C,"Document", 'Artifact Inventory'!$P:$P,"Ver25")</f>
        <v>5</v>
      </c>
      <c r="J3" s="92">
        <f>COUNTIFS('Artifact Inventory'!$C:$C,"Document", 'Artifact Inventory'!$P:$P,"Ver26")</f>
        <v>3</v>
      </c>
      <c r="K3" s="92">
        <f>COUNTIFS('Artifact Inventory'!$C:$C,"Document", 'Artifact Inventory'!$P:$P,"Ver27")</f>
        <v>6</v>
      </c>
      <c r="L3" s="92">
        <f>COUNTIFS('Artifact Inventory'!$C:$C,"Document", 'Artifact Inventory'!$P:$P,"Ver28")</f>
        <v>11</v>
      </c>
      <c r="M3" s="92">
        <f>COUNTIFS('Artifact Inventory'!$C:$C,"Document", 'Artifact Inventory'!$P:$P,"Ver29")</f>
        <v>20</v>
      </c>
    </row>
    <row r="4" spans="1:14" x14ac:dyDescent="0.25">
      <c r="A4" s="92" t="s">
        <v>72</v>
      </c>
      <c r="B4" s="92">
        <f>COUNTIFS('Artifact Inventory'!$C:$C,"Interface*", 'Artifact Inventory'!$P:$P,"Val2")</f>
        <v>0</v>
      </c>
      <c r="C4" s="92">
        <f>COUNTIFS('Artifact Inventory'!$C:$C,"Interface*", 'Artifact Inventory'!$P:$P,"Ver18")</f>
        <v>0</v>
      </c>
      <c r="D4" s="92">
        <f>COUNTIFS('Artifact Inventory'!$C:$C,"Interface*", 'Artifact Inventory'!$P:$P,"Ver19")</f>
        <v>0</v>
      </c>
      <c r="E4" s="92">
        <f>COUNTIFS('Artifact Inventory'!$C:$C,"Interface*", 'Artifact Inventory'!$P:$P,"Ver20")</f>
        <v>0</v>
      </c>
      <c r="F4" s="92">
        <f>COUNTIFS('Artifact Inventory'!$C:$C,"Interface*", 'Artifact Inventory'!$P:$P,"Ver21")</f>
        <v>1</v>
      </c>
      <c r="G4" s="92">
        <f>COUNTIFS('Artifact Inventory'!$C:$C,"Interface*", 'Artifact Inventory'!$P:$P,"Ver22")</f>
        <v>1</v>
      </c>
      <c r="H4" s="92">
        <f>COUNTIFS('Artifact Inventory'!$C:$C,"Interface*", 'Artifact Inventory'!$P:$P,"Ver24")</f>
        <v>0</v>
      </c>
      <c r="I4" s="92">
        <f>COUNTIFS('Artifact Inventory'!$C:$C,"Interface*", 'Artifact Inventory'!$P:$P,"Ver25")</f>
        <v>2</v>
      </c>
      <c r="J4" s="92">
        <f>COUNTIFS('Artifact Inventory'!$C:$C,"Interface*", 'Artifact Inventory'!$P:$P,"Ver26")</f>
        <v>1</v>
      </c>
      <c r="K4" s="92">
        <f>COUNTIFS('Artifact Inventory'!$C:$C,"Interface*", 'Artifact Inventory'!$P:$P,"Ver27")</f>
        <v>5</v>
      </c>
      <c r="L4" s="92">
        <f>COUNTIFS('Artifact Inventory'!$C:$C,"Interface*", 'Artifact Inventory'!$P:$P,"Ver28")</f>
        <v>3</v>
      </c>
      <c r="M4" s="92">
        <f>COUNTIFS('Artifact Inventory'!$C:$C,"Interface*", 'Artifact Inventory'!$P:$P,"Ver29")</f>
        <v>5</v>
      </c>
    </row>
    <row r="5" spans="1:14" x14ac:dyDescent="0.25">
      <c r="A5" s="92" t="s">
        <v>74</v>
      </c>
      <c r="B5" s="92">
        <f>COUNTIFS('Artifact Inventory'!$C:$C,"Report", 'Artifact Inventory'!$P:$P,"Val2")</f>
        <v>1</v>
      </c>
      <c r="C5" s="92">
        <f>COUNTIFS('Artifact Inventory'!$C:$C,"Report", 'Artifact Inventory'!$P:$P,"Ver18")</f>
        <v>0</v>
      </c>
      <c r="D5" s="92">
        <f>COUNTIFS('Artifact Inventory'!$C:$C,"Report", 'Artifact Inventory'!$P:$P,"Ver19")</f>
        <v>1</v>
      </c>
      <c r="E5" s="92">
        <f>COUNTIFS('Artifact Inventory'!$C:$C,"Report", 'Artifact Inventory'!$P:$P,"Ver20")</f>
        <v>1</v>
      </c>
      <c r="F5" s="92">
        <f>COUNTIFS('Artifact Inventory'!$C:$C,"Report", 'Artifact Inventory'!$P:$P,"Ver21")</f>
        <v>1</v>
      </c>
      <c r="G5" s="92">
        <f>COUNTIFS('Artifact Inventory'!$C:$C,"Report", 'Artifact Inventory'!$P:$P,"Ver22")</f>
        <v>1</v>
      </c>
      <c r="H5" s="92">
        <f>COUNTIFS('Artifact Inventory'!$C:$C,"Report", 'Artifact Inventory'!$P:$P,"Ver24")</f>
        <v>3</v>
      </c>
      <c r="I5" s="92">
        <f>COUNTIFS('Artifact Inventory'!$C:$C,"Report", 'Artifact Inventory'!$P:$P,"Ver25")</f>
        <v>2</v>
      </c>
      <c r="J5" s="92">
        <f>COUNTIFS('Artifact Inventory'!$C:$C,"Report", 'Artifact Inventory'!$P:$P,"Ver26")</f>
        <v>3</v>
      </c>
      <c r="K5" s="92">
        <f>COUNTIFS('Artifact Inventory'!$C:$C,"Report", 'Artifact Inventory'!$P:$P,"Ver27")</f>
        <v>4</v>
      </c>
      <c r="L5" s="92">
        <f>COUNTIFS('Artifact Inventory'!$C:$C,"Report", 'Artifact Inventory'!$P:$P,"Ver28")</f>
        <v>10</v>
      </c>
      <c r="M5" s="92">
        <f>COUNTIFS('Artifact Inventory'!$C:$C,"Report", 'Artifact Inventory'!$P:$P,"Ver29")</f>
        <v>8</v>
      </c>
    </row>
    <row r="6" spans="1:14" x14ac:dyDescent="0.25">
      <c r="A6" s="92" t="s">
        <v>73</v>
      </c>
      <c r="B6" s="92">
        <f>COUNTIFS('Artifact Inventory'!$C:$C,"Workflow", 'Artifact Inventory'!$P:$P,"Val2")</f>
        <v>1</v>
      </c>
      <c r="C6" s="92">
        <f>COUNTIFS('Artifact Inventory'!$C:$C,"Workflow", 'Artifact Inventory'!$P:$P,"Ver18")</f>
        <v>0</v>
      </c>
      <c r="D6" s="92">
        <f>COUNTIFS('Artifact Inventory'!$C:$C,"Workflow", 'Artifact Inventory'!$P:$P,"Ver19")</f>
        <v>0</v>
      </c>
      <c r="E6" s="92">
        <f>COUNTIFS('Artifact Inventory'!$C:$C,"Workflow", 'Artifact Inventory'!$P:$P,"Ver20")</f>
        <v>2</v>
      </c>
      <c r="F6" s="92">
        <f>COUNTIFS('Artifact Inventory'!$C:$C,"Workflow", 'Artifact Inventory'!$P:$P,"Ver21")</f>
        <v>1</v>
      </c>
      <c r="G6" s="92">
        <f>COUNTIFS('Artifact Inventory'!$C:$C,"Workflow", 'Artifact Inventory'!$P:$P,"Ver22")</f>
        <v>3</v>
      </c>
      <c r="H6" s="92">
        <f>COUNTIFS('Artifact Inventory'!$C:$C,"Workflow", 'Artifact Inventory'!$P:$P,"Ver24")</f>
        <v>1</v>
      </c>
      <c r="I6" s="92">
        <f>COUNTIFS('Artifact Inventory'!$C:$C,"Workflow", 'Artifact Inventory'!$P:$P,"Ver25")</f>
        <v>0</v>
      </c>
      <c r="J6" s="92">
        <f>COUNTIFS('Artifact Inventory'!$C:$C,"Workflow", 'Artifact Inventory'!$P:$P,"Ver26")</f>
        <v>0</v>
      </c>
      <c r="K6" s="92">
        <f>COUNTIFS('Artifact Inventory'!$C:$C,"Workflow", 'Artifact Inventory'!$P:$P,"Ver27")</f>
        <v>2</v>
      </c>
      <c r="L6" s="92">
        <f>COUNTIFS('Artifact Inventory'!$C:$C,"Workflow", 'Artifact Inventory'!$P:$P,"Ver28")</f>
        <v>0</v>
      </c>
      <c r="M6" s="92">
        <f>COUNTIFS('Artifact Inventory'!$C:$C,"Workflow", 'Artifact Inventory'!$P:$P,"Ver29")</f>
        <v>0</v>
      </c>
    </row>
    <row r="7" spans="1:14" x14ac:dyDescent="0.25">
      <c r="B7">
        <f>SUM(B2:B6)</f>
        <v>16</v>
      </c>
      <c r="C7">
        <f t="shared" ref="C7:M7" si="0">SUM(C2:C6)</f>
        <v>12</v>
      </c>
      <c r="D7">
        <f t="shared" si="0"/>
        <v>13</v>
      </c>
      <c r="E7">
        <f t="shared" si="0"/>
        <v>14</v>
      </c>
      <c r="F7">
        <f t="shared" si="0"/>
        <v>12</v>
      </c>
      <c r="G7">
        <f t="shared" si="0"/>
        <v>17</v>
      </c>
      <c r="H7">
        <f t="shared" si="0"/>
        <v>10</v>
      </c>
      <c r="I7">
        <f t="shared" si="0"/>
        <v>10</v>
      </c>
      <c r="J7">
        <f t="shared" si="0"/>
        <v>7</v>
      </c>
      <c r="K7">
        <f t="shared" si="0"/>
        <v>17</v>
      </c>
      <c r="L7">
        <f t="shared" si="0"/>
        <v>28</v>
      </c>
      <c r="M7">
        <f t="shared" si="0"/>
        <v>33</v>
      </c>
    </row>
    <row r="116" ht="66.75" customHeight="1" x14ac:dyDescent="0.25"/>
    <row r="413" spans="14:14" x14ac:dyDescent="0.25">
      <c r="N413" s="22"/>
    </row>
    <row r="414" spans="14:14" x14ac:dyDescent="0.25">
      <c r="N414" s="22"/>
    </row>
    <row r="415" spans="14:14" x14ac:dyDescent="0.25">
      <c r="N415" s="22"/>
    </row>
    <row r="416" spans="14:14" x14ac:dyDescent="0.25">
      <c r="N416" s="22"/>
    </row>
    <row r="417" spans="14:14" x14ac:dyDescent="0.25">
      <c r="N417" s="22"/>
    </row>
    <row r="418" spans="14:14" x14ac:dyDescent="0.25">
      <c r="N418" s="22"/>
    </row>
    <row r="419" spans="14:14" x14ac:dyDescent="0.25">
      <c r="N419" s="22"/>
    </row>
    <row r="420" spans="14:14" x14ac:dyDescent="0.25">
      <c r="N420" s="22"/>
    </row>
    <row r="421" spans="14:14" x14ac:dyDescent="0.25">
      <c r="N421" s="22"/>
    </row>
    <row r="422" spans="14:14" x14ac:dyDescent="0.25">
      <c r="N422" s="22"/>
    </row>
    <row r="423" spans="14:14" x14ac:dyDescent="0.25">
      <c r="N423" s="22"/>
    </row>
    <row r="424" spans="14:14" x14ac:dyDescent="0.25">
      <c r="N424" s="22"/>
    </row>
    <row r="425" spans="14:14" x14ac:dyDescent="0.25">
      <c r="N425" s="22"/>
    </row>
    <row r="426" spans="14:14" x14ac:dyDescent="0.25">
      <c r="N426" s="22"/>
    </row>
    <row r="427" spans="14:14" x14ac:dyDescent="0.25">
      <c r="N427" s="22"/>
    </row>
    <row r="428" spans="14:14" x14ac:dyDescent="0.25">
      <c r="N428" s="22"/>
    </row>
    <row r="429" spans="14:14" x14ac:dyDescent="0.25">
      <c r="N429" s="22"/>
    </row>
    <row r="430" spans="14:14" x14ac:dyDescent="0.25">
      <c r="N430" s="22"/>
    </row>
    <row r="431" spans="14:14" x14ac:dyDescent="0.25">
      <c r="N431" s="22"/>
    </row>
    <row r="432" spans="14:14" x14ac:dyDescent="0.25">
      <c r="N432" s="22"/>
    </row>
    <row r="433" spans="14:14" x14ac:dyDescent="0.25">
      <c r="N433" s="22"/>
    </row>
    <row r="434" spans="14:14" x14ac:dyDescent="0.25">
      <c r="N434" s="22"/>
    </row>
    <row r="435" spans="14:14" x14ac:dyDescent="0.25">
      <c r="N435" s="22"/>
    </row>
    <row r="436" spans="14:14" x14ac:dyDescent="0.25">
      <c r="N436" s="22"/>
    </row>
    <row r="437" spans="14:14" x14ac:dyDescent="0.25">
      <c r="N437" s="22"/>
    </row>
    <row r="438" spans="14:14" x14ac:dyDescent="0.25">
      <c r="N438" s="22"/>
    </row>
    <row r="439" spans="14:14" x14ac:dyDescent="0.25">
      <c r="N439" s="22"/>
    </row>
    <row r="440" spans="14:14" x14ac:dyDescent="0.25">
      <c r="N440" s="22"/>
    </row>
    <row r="441" spans="14:14" x14ac:dyDescent="0.25">
      <c r="N441" s="22"/>
    </row>
    <row r="442" spans="14:14" x14ac:dyDescent="0.25">
      <c r="N442" s="22"/>
    </row>
    <row r="443" spans="14:14" x14ac:dyDescent="0.25">
      <c r="N443" s="22"/>
    </row>
    <row r="444" spans="14:14" x14ac:dyDescent="0.25">
      <c r="N444" s="22"/>
    </row>
    <row r="445" spans="14:14" x14ac:dyDescent="0.25">
      <c r="N445" s="22"/>
    </row>
    <row r="446" spans="14:14" x14ac:dyDescent="0.25">
      <c r="N446" s="22"/>
    </row>
    <row r="447" spans="14:14" x14ac:dyDescent="0.25">
      <c r="N447" s="22"/>
    </row>
    <row r="448" spans="14:14" x14ac:dyDescent="0.25">
      <c r="N448" s="22"/>
    </row>
    <row r="449" spans="14:14" x14ac:dyDescent="0.25">
      <c r="N449" s="22"/>
    </row>
    <row r="450" spans="14:14" x14ac:dyDescent="0.25">
      <c r="N450" s="22"/>
    </row>
    <row r="451" spans="14:14" x14ac:dyDescent="0.25">
      <c r="N451" s="22"/>
    </row>
    <row r="452" spans="14:14" x14ac:dyDescent="0.25">
      <c r="N452" s="22"/>
    </row>
    <row r="453" spans="14:14" x14ac:dyDescent="0.25">
      <c r="N453" s="22"/>
    </row>
    <row r="454" spans="14:14" x14ac:dyDescent="0.25">
      <c r="N454" s="22"/>
    </row>
    <row r="455" spans="14:14" x14ac:dyDescent="0.25">
      <c r="N455" s="22"/>
    </row>
    <row r="456" spans="14:14" x14ac:dyDescent="0.25">
      <c r="N456" s="22"/>
    </row>
    <row r="457" spans="14:14" x14ac:dyDescent="0.25">
      <c r="N457" s="22"/>
    </row>
    <row r="458" spans="14:14" x14ac:dyDescent="0.25">
      <c r="N458" s="22"/>
    </row>
    <row r="459" spans="14:14" x14ac:dyDescent="0.25">
      <c r="N459" s="22"/>
    </row>
    <row r="460" spans="14:14" x14ac:dyDescent="0.25">
      <c r="N460" s="22"/>
    </row>
    <row r="461" spans="14:14" x14ac:dyDescent="0.25">
      <c r="N461" s="22"/>
    </row>
    <row r="462" spans="14:14" x14ac:dyDescent="0.25">
      <c r="N462" s="22"/>
    </row>
    <row r="463" spans="14:14" x14ac:dyDescent="0.25">
      <c r="N463" s="22"/>
    </row>
    <row r="464" spans="14:14" x14ac:dyDescent="0.25">
      <c r="N464" s="22"/>
    </row>
    <row r="465" spans="14:14" x14ac:dyDescent="0.25">
      <c r="N465" s="22"/>
    </row>
    <row r="466" spans="14:14" x14ac:dyDescent="0.25">
      <c r="N466" s="22"/>
    </row>
    <row r="467" spans="14:14" x14ac:dyDescent="0.25">
      <c r="N467" s="22"/>
    </row>
    <row r="468" spans="14:14" x14ac:dyDescent="0.25">
      <c r="N468" s="22"/>
    </row>
    <row r="469" spans="14:14" x14ac:dyDescent="0.25">
      <c r="N469" s="22"/>
    </row>
    <row r="470" spans="14:14" x14ac:dyDescent="0.25">
      <c r="N470" s="22"/>
    </row>
    <row r="471" spans="14:14" x14ac:dyDescent="0.25">
      <c r="N471" s="22"/>
    </row>
    <row r="472" spans="14:14" x14ac:dyDescent="0.25">
      <c r="N472" s="22"/>
    </row>
    <row r="473" spans="14:14" x14ac:dyDescent="0.25">
      <c r="N473" s="22"/>
    </row>
    <row r="474" spans="14:14" x14ac:dyDescent="0.25">
      <c r="N474" s="22"/>
    </row>
    <row r="475" spans="14:14" x14ac:dyDescent="0.25">
      <c r="N475" s="22"/>
    </row>
    <row r="476" spans="14:14" x14ac:dyDescent="0.25">
      <c r="N476" s="22"/>
    </row>
    <row r="477" spans="14:14" x14ac:dyDescent="0.25">
      <c r="N477" s="22"/>
    </row>
    <row r="478" spans="14:14" x14ac:dyDescent="0.25">
      <c r="N478" s="22"/>
    </row>
    <row r="479" spans="14:14" x14ac:dyDescent="0.25">
      <c r="N479" s="22"/>
    </row>
    <row r="480" spans="14:14" x14ac:dyDescent="0.25">
      <c r="N480" s="22"/>
    </row>
    <row r="481" spans="14:14" x14ac:dyDescent="0.25">
      <c r="N481" s="22"/>
    </row>
    <row r="482" spans="14:14" x14ac:dyDescent="0.25">
      <c r="N482" s="22"/>
    </row>
    <row r="483" spans="14:14" x14ac:dyDescent="0.25">
      <c r="N483" s="22"/>
    </row>
    <row r="484" spans="14:14" x14ac:dyDescent="0.25">
      <c r="N484" s="22"/>
    </row>
    <row r="485" spans="14:14" x14ac:dyDescent="0.25">
      <c r="N485" s="22"/>
    </row>
    <row r="486" spans="14:14" x14ac:dyDescent="0.25">
      <c r="N486" s="22"/>
    </row>
    <row r="487" spans="14:14" x14ac:dyDescent="0.25">
      <c r="N487" s="22"/>
    </row>
    <row r="488" spans="14:14" x14ac:dyDescent="0.25">
      <c r="N488" s="22"/>
    </row>
    <row r="489" spans="14:14" x14ac:dyDescent="0.25">
      <c r="N489" s="22"/>
    </row>
    <row r="490" spans="14:14" x14ac:dyDescent="0.25">
      <c r="N490" s="22"/>
    </row>
    <row r="491" spans="14:14" x14ac:dyDescent="0.25">
      <c r="N491" s="22"/>
    </row>
    <row r="492" spans="14:14" x14ac:dyDescent="0.25">
      <c r="N492" s="22"/>
    </row>
    <row r="493" spans="14:14" x14ac:dyDescent="0.25">
      <c r="N493" s="22"/>
    </row>
    <row r="494" spans="14:14" x14ac:dyDescent="0.25">
      <c r="N494" s="22"/>
    </row>
    <row r="495" spans="14:14" x14ac:dyDescent="0.25">
      <c r="N495" s="22"/>
    </row>
    <row r="496" spans="14:14" x14ac:dyDescent="0.25">
      <c r="N496" s="22"/>
    </row>
    <row r="497" spans="14:14" x14ac:dyDescent="0.25">
      <c r="N497" s="22"/>
    </row>
    <row r="498" spans="14:14" x14ac:dyDescent="0.25">
      <c r="N498" s="22"/>
    </row>
    <row r="499" spans="14:14" x14ac:dyDescent="0.25">
      <c r="N499" s="22"/>
    </row>
    <row r="500" spans="14:14" x14ac:dyDescent="0.25">
      <c r="N500" s="22"/>
    </row>
    <row r="501" spans="14:14" x14ac:dyDescent="0.25">
      <c r="N501" s="22"/>
    </row>
    <row r="502" spans="14:14" x14ac:dyDescent="0.25">
      <c r="N502" s="22"/>
    </row>
    <row r="503" spans="14:14" x14ac:dyDescent="0.25">
      <c r="N503" s="22"/>
    </row>
    <row r="504" spans="14:14" x14ac:dyDescent="0.25">
      <c r="N504" s="22"/>
    </row>
    <row r="505" spans="14:14" x14ac:dyDescent="0.25">
      <c r="N505" s="22"/>
    </row>
    <row r="506" spans="14:14" x14ac:dyDescent="0.25">
      <c r="N506" s="22"/>
    </row>
    <row r="507" spans="14:14" x14ac:dyDescent="0.25">
      <c r="N507" s="22"/>
    </row>
    <row r="508" spans="14:14" x14ac:dyDescent="0.25">
      <c r="N508" s="22"/>
    </row>
    <row r="509" spans="14:14" x14ac:dyDescent="0.25">
      <c r="N509" s="22"/>
    </row>
    <row r="510" spans="14:14" x14ac:dyDescent="0.25">
      <c r="N510" s="22"/>
    </row>
    <row r="511" spans="14:14" x14ac:dyDescent="0.25">
      <c r="N511" s="22"/>
    </row>
    <row r="512" spans="14:14" x14ac:dyDescent="0.25">
      <c r="N512" s="22"/>
    </row>
    <row r="513" spans="14:14" x14ac:dyDescent="0.25">
      <c r="N513" s="22"/>
    </row>
    <row r="514" spans="14:14" x14ac:dyDescent="0.25">
      <c r="N514" s="22"/>
    </row>
    <row r="515" spans="14:14" x14ac:dyDescent="0.25">
      <c r="N515" s="22"/>
    </row>
    <row r="516" spans="14:14" x14ac:dyDescent="0.25">
      <c r="N516" s="22"/>
    </row>
    <row r="517" spans="14:14" x14ac:dyDescent="0.25">
      <c r="N517" s="22"/>
    </row>
    <row r="518" spans="14:14" x14ac:dyDescent="0.25">
      <c r="N518" s="22"/>
    </row>
    <row r="519" spans="14:14" x14ac:dyDescent="0.25">
      <c r="N519" s="22"/>
    </row>
    <row r="520" spans="14:14" x14ac:dyDescent="0.25">
      <c r="N520" s="22"/>
    </row>
    <row r="521" spans="14:14" x14ac:dyDescent="0.25">
      <c r="N521" s="22"/>
    </row>
    <row r="522" spans="14:14" x14ac:dyDescent="0.25">
      <c r="N522" s="22"/>
    </row>
    <row r="523" spans="14:14" x14ac:dyDescent="0.25">
      <c r="N523" s="22"/>
    </row>
    <row r="524" spans="14:14" x14ac:dyDescent="0.25">
      <c r="N524" s="22"/>
    </row>
    <row r="525" spans="14:14" x14ac:dyDescent="0.25">
      <c r="N525" s="22"/>
    </row>
    <row r="526" spans="14:14" x14ac:dyDescent="0.25">
      <c r="N526" s="22"/>
    </row>
    <row r="527" spans="14:14" x14ac:dyDescent="0.25">
      <c r="N527" s="22"/>
    </row>
    <row r="528" spans="14:14" x14ac:dyDescent="0.25">
      <c r="N528" s="22"/>
    </row>
    <row r="529" spans="14:14" x14ac:dyDescent="0.25">
      <c r="N529" s="22"/>
    </row>
    <row r="530" spans="14:14" x14ac:dyDescent="0.25">
      <c r="N530" s="22"/>
    </row>
    <row r="531" spans="14:14" x14ac:dyDescent="0.25">
      <c r="N531" s="22"/>
    </row>
    <row r="532" spans="14:14" x14ac:dyDescent="0.25">
      <c r="N532" s="22"/>
    </row>
    <row r="533" spans="14:14" x14ac:dyDescent="0.25">
      <c r="N533" s="22"/>
    </row>
    <row r="534" spans="14:14" x14ac:dyDescent="0.25">
      <c r="N534" s="22"/>
    </row>
    <row r="535" spans="14:14" x14ac:dyDescent="0.25">
      <c r="N535" s="22"/>
    </row>
    <row r="536" spans="14:14" x14ac:dyDescent="0.25">
      <c r="N536" s="22"/>
    </row>
    <row r="537" spans="14:14" x14ac:dyDescent="0.25">
      <c r="N537" s="22"/>
    </row>
    <row r="538" spans="14:14" x14ac:dyDescent="0.25">
      <c r="N538" s="22"/>
    </row>
    <row r="539" spans="14:14" x14ac:dyDescent="0.25">
      <c r="N539" s="22"/>
    </row>
    <row r="540" spans="14:14" x14ac:dyDescent="0.25">
      <c r="N540" s="22"/>
    </row>
    <row r="541" spans="14:14" x14ac:dyDescent="0.25">
      <c r="N541" s="22"/>
    </row>
    <row r="542" spans="14:14" x14ac:dyDescent="0.25">
      <c r="N542" s="22"/>
    </row>
    <row r="543" spans="14:14" x14ac:dyDescent="0.25">
      <c r="N543" s="22"/>
    </row>
    <row r="544" spans="14:14" x14ac:dyDescent="0.25">
      <c r="N544" s="22"/>
    </row>
    <row r="545" spans="14:14" x14ac:dyDescent="0.25">
      <c r="N545" s="22"/>
    </row>
    <row r="546" spans="14:14" x14ac:dyDescent="0.25">
      <c r="N546" s="22"/>
    </row>
    <row r="547" spans="14:14" x14ac:dyDescent="0.25">
      <c r="N547" s="22"/>
    </row>
    <row r="548" spans="14:14" x14ac:dyDescent="0.25">
      <c r="N548" s="22"/>
    </row>
    <row r="549" spans="14:14" x14ac:dyDescent="0.25">
      <c r="N549" s="22"/>
    </row>
    <row r="550" spans="14:14" x14ac:dyDescent="0.25">
      <c r="N550" s="22"/>
    </row>
    <row r="551" spans="14:14" x14ac:dyDescent="0.25">
      <c r="N551" s="22"/>
    </row>
    <row r="552" spans="14:14" x14ac:dyDescent="0.25">
      <c r="N552" s="22"/>
    </row>
    <row r="553" spans="14:14" x14ac:dyDescent="0.25">
      <c r="N553" s="22"/>
    </row>
    <row r="554" spans="14:14" x14ac:dyDescent="0.25">
      <c r="N554" s="22"/>
    </row>
    <row r="555" spans="14:14" x14ac:dyDescent="0.25">
      <c r="N555" s="22"/>
    </row>
    <row r="556" spans="14:14" x14ac:dyDescent="0.25">
      <c r="N556" s="22"/>
    </row>
    <row r="557" spans="14:14" x14ac:dyDescent="0.25">
      <c r="N557" s="22"/>
    </row>
    <row r="558" spans="14:14" x14ac:dyDescent="0.25">
      <c r="N558" s="22"/>
    </row>
    <row r="559" spans="14:14" x14ac:dyDescent="0.25">
      <c r="N559" s="22"/>
    </row>
    <row r="560" spans="14:14" x14ac:dyDescent="0.25">
      <c r="N560" s="22"/>
    </row>
    <row r="561" spans="14:14" x14ac:dyDescent="0.25">
      <c r="N561" s="22"/>
    </row>
    <row r="562" spans="14:14" x14ac:dyDescent="0.25">
      <c r="N562" s="22"/>
    </row>
    <row r="563" spans="14:14" x14ac:dyDescent="0.25">
      <c r="N563" s="22"/>
    </row>
    <row r="564" spans="14:14" x14ac:dyDescent="0.25">
      <c r="N564" s="22"/>
    </row>
    <row r="565" spans="14:14" x14ac:dyDescent="0.25">
      <c r="N565" s="22"/>
    </row>
    <row r="566" spans="14:14" x14ac:dyDescent="0.25">
      <c r="N566" s="22"/>
    </row>
    <row r="567" spans="14:14" x14ac:dyDescent="0.25">
      <c r="N567" s="22"/>
    </row>
    <row r="568" spans="14:14" x14ac:dyDescent="0.25">
      <c r="N568" s="22"/>
    </row>
    <row r="569" spans="14:14" x14ac:dyDescent="0.25">
      <c r="N569" s="22"/>
    </row>
    <row r="570" spans="14:14" x14ac:dyDescent="0.25">
      <c r="N570" s="22"/>
    </row>
    <row r="571" spans="14:14" x14ac:dyDescent="0.25">
      <c r="N571" s="22"/>
    </row>
    <row r="572" spans="14:14" x14ac:dyDescent="0.25">
      <c r="N572" s="22"/>
    </row>
    <row r="573" spans="14:14" x14ac:dyDescent="0.25">
      <c r="N573" s="22"/>
    </row>
    <row r="574" spans="14:14" x14ac:dyDescent="0.25">
      <c r="N574" s="22"/>
    </row>
    <row r="575" spans="14:14" x14ac:dyDescent="0.25">
      <c r="N575" s="22"/>
    </row>
    <row r="576" spans="14:14" x14ac:dyDescent="0.25">
      <c r="N576" s="22"/>
    </row>
    <row r="577" spans="14:14" x14ac:dyDescent="0.25">
      <c r="N577" s="22"/>
    </row>
    <row r="578" spans="14:14" x14ac:dyDescent="0.25">
      <c r="N578" s="22"/>
    </row>
    <row r="579" spans="14:14" x14ac:dyDescent="0.25">
      <c r="N579" s="22"/>
    </row>
    <row r="580" spans="14:14" x14ac:dyDescent="0.25">
      <c r="N580" s="22"/>
    </row>
    <row r="581" spans="14:14" x14ac:dyDescent="0.25">
      <c r="N581" s="22"/>
    </row>
    <row r="582" spans="14:14" x14ac:dyDescent="0.25">
      <c r="N582" s="22"/>
    </row>
    <row r="583" spans="14:14" x14ac:dyDescent="0.25">
      <c r="N583" s="22"/>
    </row>
    <row r="584" spans="14:14" x14ac:dyDescent="0.25">
      <c r="N584" s="22"/>
    </row>
    <row r="585" spans="14:14" x14ac:dyDescent="0.25">
      <c r="N585" s="22"/>
    </row>
    <row r="586" spans="14:14" x14ac:dyDescent="0.25">
      <c r="N586" s="22"/>
    </row>
    <row r="587" spans="14:14" x14ac:dyDescent="0.25">
      <c r="N587" s="22"/>
    </row>
    <row r="588" spans="14:14" x14ac:dyDescent="0.25">
      <c r="N588" s="22"/>
    </row>
    <row r="589" spans="14:14" x14ac:dyDescent="0.25">
      <c r="N589" s="22"/>
    </row>
    <row r="590" spans="14:14" x14ac:dyDescent="0.25">
      <c r="N590" s="22"/>
    </row>
    <row r="591" spans="14:14" x14ac:dyDescent="0.25">
      <c r="N591" s="22"/>
    </row>
    <row r="592" spans="14:14" x14ac:dyDescent="0.25">
      <c r="N592" s="22"/>
    </row>
    <row r="593" spans="14:14" x14ac:dyDescent="0.25">
      <c r="N593" s="22"/>
    </row>
    <row r="594" spans="14:14" x14ac:dyDescent="0.25">
      <c r="N594" s="22"/>
    </row>
    <row r="595" spans="14:14" x14ac:dyDescent="0.25">
      <c r="N595" s="22"/>
    </row>
    <row r="596" spans="14:14" x14ac:dyDescent="0.25">
      <c r="N596" s="22"/>
    </row>
    <row r="597" spans="14:14" x14ac:dyDescent="0.25">
      <c r="N597" s="22"/>
    </row>
    <row r="598" spans="14:14" x14ac:dyDescent="0.25">
      <c r="N598" s="22"/>
    </row>
    <row r="599" spans="14:14" x14ac:dyDescent="0.25">
      <c r="N599" s="22"/>
    </row>
    <row r="600" spans="14:14" x14ac:dyDescent="0.25">
      <c r="N600" s="22"/>
    </row>
    <row r="601" spans="14:14" x14ac:dyDescent="0.25">
      <c r="N601" s="22"/>
    </row>
    <row r="602" spans="14:14" x14ac:dyDescent="0.25">
      <c r="N602" s="22"/>
    </row>
    <row r="603" spans="14:14" x14ac:dyDescent="0.25">
      <c r="N603" s="22"/>
    </row>
    <row r="604" spans="14:14" x14ac:dyDescent="0.25">
      <c r="N604" s="22"/>
    </row>
    <row r="605" spans="14:14" x14ac:dyDescent="0.25">
      <c r="N605" s="22"/>
    </row>
    <row r="606" spans="14:14" x14ac:dyDescent="0.25">
      <c r="N606" s="22"/>
    </row>
    <row r="607" spans="14:14" x14ac:dyDescent="0.25">
      <c r="N607" s="22"/>
    </row>
    <row r="608" spans="14:14" x14ac:dyDescent="0.25">
      <c r="N608" s="22"/>
    </row>
    <row r="609" spans="14:14" x14ac:dyDescent="0.25">
      <c r="N609" s="22"/>
    </row>
    <row r="610" spans="14:14" x14ac:dyDescent="0.25">
      <c r="N610" s="22"/>
    </row>
    <row r="611" spans="14:14" x14ac:dyDescent="0.25">
      <c r="N611" s="22"/>
    </row>
    <row r="612" spans="14:14" x14ac:dyDescent="0.25">
      <c r="N612" s="22"/>
    </row>
    <row r="613" spans="14:14" x14ac:dyDescent="0.25">
      <c r="N613" s="22"/>
    </row>
    <row r="614" spans="14:14" x14ac:dyDescent="0.25">
      <c r="N614" s="22"/>
    </row>
    <row r="615" spans="14:14" x14ac:dyDescent="0.25">
      <c r="N615" s="22"/>
    </row>
    <row r="616" spans="14:14" x14ac:dyDescent="0.25">
      <c r="N616" s="22"/>
    </row>
    <row r="617" spans="14:14" x14ac:dyDescent="0.25">
      <c r="N617" s="22"/>
    </row>
    <row r="618" spans="14:14" x14ac:dyDescent="0.25">
      <c r="N618" s="22"/>
    </row>
    <row r="619" spans="14:14" x14ac:dyDescent="0.25">
      <c r="N619" s="22"/>
    </row>
    <row r="620" spans="14:14" x14ac:dyDescent="0.25">
      <c r="N620" s="22"/>
    </row>
    <row r="621" spans="14:14" x14ac:dyDescent="0.25">
      <c r="N621" s="22"/>
    </row>
    <row r="622" spans="14:14" x14ac:dyDescent="0.25">
      <c r="N622" s="22"/>
    </row>
    <row r="623" spans="14:14" x14ac:dyDescent="0.25">
      <c r="N623" s="22"/>
    </row>
    <row r="624" spans="14:14" x14ac:dyDescent="0.25">
      <c r="N624" s="22"/>
    </row>
    <row r="625" spans="14:14" x14ac:dyDescent="0.25">
      <c r="N625" s="22"/>
    </row>
    <row r="626" spans="14:14" x14ac:dyDescent="0.25">
      <c r="N626" s="22"/>
    </row>
    <row r="627" spans="14:14" x14ac:dyDescent="0.25">
      <c r="N627" s="22"/>
    </row>
    <row r="628" spans="14:14" x14ac:dyDescent="0.25">
      <c r="N628" s="22"/>
    </row>
    <row r="629" spans="14:14" x14ac:dyDescent="0.25">
      <c r="N629" s="22"/>
    </row>
    <row r="630" spans="14:14" x14ac:dyDescent="0.25">
      <c r="N630" s="22"/>
    </row>
    <row r="631" spans="14:14" x14ac:dyDescent="0.25">
      <c r="N631" s="22"/>
    </row>
    <row r="632" spans="14:14" x14ac:dyDescent="0.25">
      <c r="N632" s="22"/>
    </row>
    <row r="633" spans="14:14" x14ac:dyDescent="0.25">
      <c r="N633" s="22"/>
    </row>
    <row r="634" spans="14:14" x14ac:dyDescent="0.25">
      <c r="N634" s="22"/>
    </row>
    <row r="635" spans="14:14" x14ac:dyDescent="0.25">
      <c r="N635" s="22"/>
    </row>
    <row r="636" spans="14:14" x14ac:dyDescent="0.25">
      <c r="N636" s="22"/>
    </row>
    <row r="637" spans="14:14" x14ac:dyDescent="0.25">
      <c r="N637" s="22"/>
    </row>
    <row r="638" spans="14:14" x14ac:dyDescent="0.25">
      <c r="N638" s="22"/>
    </row>
    <row r="639" spans="14:14" x14ac:dyDescent="0.25">
      <c r="N639" s="22"/>
    </row>
    <row r="640" spans="14:14" x14ac:dyDescent="0.25">
      <c r="N640" s="22"/>
    </row>
    <row r="641" spans="14:14" x14ac:dyDescent="0.25">
      <c r="N641" s="22"/>
    </row>
    <row r="642" spans="14:14" x14ac:dyDescent="0.25">
      <c r="N642" s="22"/>
    </row>
    <row r="643" spans="14:14" x14ac:dyDescent="0.25">
      <c r="N643" s="22"/>
    </row>
    <row r="644" spans="14:14" x14ac:dyDescent="0.25">
      <c r="N644" s="22"/>
    </row>
    <row r="645" spans="14:14" x14ac:dyDescent="0.25">
      <c r="N645" s="22"/>
    </row>
    <row r="646" spans="14:14" x14ac:dyDescent="0.25">
      <c r="N646" s="22"/>
    </row>
    <row r="647" spans="14:14" x14ac:dyDescent="0.25">
      <c r="N647" s="22"/>
    </row>
    <row r="648" spans="14:14" x14ac:dyDescent="0.25">
      <c r="N648" s="22"/>
    </row>
    <row r="649" spans="14:14" x14ac:dyDescent="0.25">
      <c r="N649" s="22"/>
    </row>
    <row r="650" spans="14:14" x14ac:dyDescent="0.25">
      <c r="N650" s="22"/>
    </row>
    <row r="651" spans="14:14" x14ac:dyDescent="0.25">
      <c r="N651" s="22"/>
    </row>
    <row r="652" spans="14:14" x14ac:dyDescent="0.25">
      <c r="N652" s="22"/>
    </row>
    <row r="653" spans="14:14" x14ac:dyDescent="0.25">
      <c r="N653" s="22"/>
    </row>
    <row r="654" spans="14:14" x14ac:dyDescent="0.25">
      <c r="N654" s="22"/>
    </row>
    <row r="655" spans="14:14" x14ac:dyDescent="0.25">
      <c r="N655" s="22"/>
    </row>
    <row r="656" spans="14:14" x14ac:dyDescent="0.25">
      <c r="N656" s="22"/>
    </row>
    <row r="657" spans="14:14" x14ac:dyDescent="0.25">
      <c r="N657" s="22"/>
    </row>
    <row r="658" spans="14:14" x14ac:dyDescent="0.25">
      <c r="N658" s="22"/>
    </row>
    <row r="659" spans="14:14" x14ac:dyDescent="0.25">
      <c r="N659" s="22"/>
    </row>
    <row r="660" spans="14:14" x14ac:dyDescent="0.25">
      <c r="N660" s="22"/>
    </row>
    <row r="661" spans="14:14" x14ac:dyDescent="0.25">
      <c r="N661" s="22"/>
    </row>
    <row r="662" spans="14:14" x14ac:dyDescent="0.25">
      <c r="N662" s="22"/>
    </row>
    <row r="663" spans="14:14" x14ac:dyDescent="0.25">
      <c r="N663" s="22"/>
    </row>
    <row r="664" spans="14:14" x14ac:dyDescent="0.25">
      <c r="N664" s="22"/>
    </row>
    <row r="665" spans="14:14" x14ac:dyDescent="0.25">
      <c r="N665" s="22"/>
    </row>
    <row r="666" spans="14:14" x14ac:dyDescent="0.25">
      <c r="N666" s="22"/>
    </row>
    <row r="667" spans="14:14" x14ac:dyDescent="0.25">
      <c r="N667" s="22"/>
    </row>
    <row r="668" spans="14:14" x14ac:dyDescent="0.25">
      <c r="N668" s="22"/>
    </row>
    <row r="669" spans="14:14" x14ac:dyDescent="0.25">
      <c r="N669" s="22"/>
    </row>
    <row r="670" spans="14:14" x14ac:dyDescent="0.25">
      <c r="N670" s="22"/>
    </row>
    <row r="671" spans="14:14" x14ac:dyDescent="0.25">
      <c r="N671" s="22"/>
    </row>
    <row r="672" spans="14:14" x14ac:dyDescent="0.25">
      <c r="N672" s="22"/>
    </row>
    <row r="673" spans="14:14" x14ac:dyDescent="0.25">
      <c r="N673" s="22"/>
    </row>
    <row r="674" spans="14:14" x14ac:dyDescent="0.25">
      <c r="N674" s="22"/>
    </row>
    <row r="675" spans="14:14" x14ac:dyDescent="0.25">
      <c r="N675" s="22"/>
    </row>
    <row r="676" spans="14:14" x14ac:dyDescent="0.25">
      <c r="N676" s="22"/>
    </row>
    <row r="677" spans="14:14" x14ac:dyDescent="0.25">
      <c r="N677" s="22"/>
    </row>
    <row r="678" spans="14:14" x14ac:dyDescent="0.25">
      <c r="N678" s="22"/>
    </row>
    <row r="679" spans="14:14" x14ac:dyDescent="0.25">
      <c r="N679" s="22"/>
    </row>
    <row r="680" spans="14:14" x14ac:dyDescent="0.25">
      <c r="N680" s="22"/>
    </row>
    <row r="681" spans="14:14" x14ac:dyDescent="0.25">
      <c r="N681" s="22"/>
    </row>
    <row r="682" spans="14:14" x14ac:dyDescent="0.25">
      <c r="N682" s="22"/>
    </row>
    <row r="683" spans="14:14" x14ac:dyDescent="0.25">
      <c r="N683" s="22"/>
    </row>
    <row r="684" spans="14:14" x14ac:dyDescent="0.25">
      <c r="N684" s="22"/>
    </row>
    <row r="685" spans="14:14" x14ac:dyDescent="0.25">
      <c r="N685" s="22"/>
    </row>
    <row r="686" spans="14:14" x14ac:dyDescent="0.25">
      <c r="N686" s="22"/>
    </row>
    <row r="687" spans="14:14" x14ac:dyDescent="0.25">
      <c r="N687" s="22"/>
    </row>
    <row r="688" spans="14:14" x14ac:dyDescent="0.25">
      <c r="N688" s="22"/>
    </row>
    <row r="689" spans="14:14" x14ac:dyDescent="0.25">
      <c r="N689" s="22"/>
    </row>
    <row r="690" spans="14:14" x14ac:dyDescent="0.25">
      <c r="N690" s="22"/>
    </row>
    <row r="691" spans="14:14" x14ac:dyDescent="0.25">
      <c r="N691" s="22"/>
    </row>
    <row r="692" spans="14:14" x14ac:dyDescent="0.25">
      <c r="N692" s="22"/>
    </row>
    <row r="693" spans="14:14" x14ac:dyDescent="0.25">
      <c r="N693" s="22"/>
    </row>
    <row r="694" spans="14:14" x14ac:dyDescent="0.25">
      <c r="N694" s="22"/>
    </row>
    <row r="695" spans="14:14" x14ac:dyDescent="0.25">
      <c r="N695" s="22"/>
    </row>
    <row r="696" spans="14:14" x14ac:dyDescent="0.25">
      <c r="N696" s="22"/>
    </row>
    <row r="697" spans="14:14" x14ac:dyDescent="0.25">
      <c r="N697" s="22"/>
    </row>
    <row r="698" spans="14:14" x14ac:dyDescent="0.25">
      <c r="N698" s="22"/>
    </row>
    <row r="699" spans="14:14" x14ac:dyDescent="0.25">
      <c r="N699" s="22"/>
    </row>
    <row r="700" spans="14:14" x14ac:dyDescent="0.25">
      <c r="N700" s="22"/>
    </row>
    <row r="701" spans="14:14" x14ac:dyDescent="0.25">
      <c r="N701" s="22"/>
    </row>
    <row r="702" spans="14:14" x14ac:dyDescent="0.25">
      <c r="N702" s="22"/>
    </row>
    <row r="703" spans="14:14" x14ac:dyDescent="0.25">
      <c r="N703" s="22"/>
    </row>
    <row r="704" spans="14:14" x14ac:dyDescent="0.25">
      <c r="N704" s="22"/>
    </row>
    <row r="705" spans="14:14" x14ac:dyDescent="0.25">
      <c r="N705" s="22"/>
    </row>
    <row r="706" spans="14:14" x14ac:dyDescent="0.25">
      <c r="N706" s="22"/>
    </row>
    <row r="707" spans="14:14" x14ac:dyDescent="0.25">
      <c r="N707" s="22"/>
    </row>
    <row r="708" spans="14:14" x14ac:dyDescent="0.25">
      <c r="N708" s="22"/>
    </row>
    <row r="709" spans="14:14" x14ac:dyDescent="0.25">
      <c r="N709" s="22"/>
    </row>
    <row r="710" spans="14:14" x14ac:dyDescent="0.25">
      <c r="N710" s="22"/>
    </row>
    <row r="711" spans="14:14" x14ac:dyDescent="0.25">
      <c r="N711" s="22"/>
    </row>
    <row r="712" spans="14:14" x14ac:dyDescent="0.25">
      <c r="N712" s="22"/>
    </row>
    <row r="713" spans="14:14" x14ac:dyDescent="0.25">
      <c r="N713" s="22"/>
    </row>
    <row r="714" spans="14:14" x14ac:dyDescent="0.25">
      <c r="N714" s="22"/>
    </row>
    <row r="715" spans="14:14" x14ac:dyDescent="0.25">
      <c r="N715" s="22"/>
    </row>
    <row r="716" spans="14:14" x14ac:dyDescent="0.25">
      <c r="N716" s="22"/>
    </row>
    <row r="717" spans="14:14" x14ac:dyDescent="0.25">
      <c r="N717" s="22"/>
    </row>
    <row r="718" spans="14:14" x14ac:dyDescent="0.25">
      <c r="N718" s="22"/>
    </row>
    <row r="719" spans="14:14" x14ac:dyDescent="0.25">
      <c r="N719" s="22"/>
    </row>
    <row r="720" spans="14:14" x14ac:dyDescent="0.25">
      <c r="N720" s="22"/>
    </row>
    <row r="721" spans="14:14" x14ac:dyDescent="0.25">
      <c r="N721" s="22"/>
    </row>
    <row r="722" spans="14:14" x14ac:dyDescent="0.25">
      <c r="N722" s="22"/>
    </row>
    <row r="723" spans="14:14" x14ac:dyDescent="0.25">
      <c r="N723" s="22"/>
    </row>
    <row r="724" spans="14:14" x14ac:dyDescent="0.25">
      <c r="N724" s="22"/>
    </row>
    <row r="725" spans="14:14" x14ac:dyDescent="0.25">
      <c r="N725" s="22"/>
    </row>
    <row r="726" spans="14:14" x14ac:dyDescent="0.25">
      <c r="N726" s="22"/>
    </row>
    <row r="727" spans="14:14" x14ac:dyDescent="0.25">
      <c r="N727" s="22"/>
    </row>
    <row r="728" spans="14:14" x14ac:dyDescent="0.25">
      <c r="N728" s="22"/>
    </row>
    <row r="729" spans="14:14" x14ac:dyDescent="0.25">
      <c r="N729" s="22"/>
    </row>
    <row r="730" spans="14:14" x14ac:dyDescent="0.25">
      <c r="N730" s="22"/>
    </row>
    <row r="731" spans="14:14" x14ac:dyDescent="0.25">
      <c r="N731" s="22"/>
    </row>
    <row r="732" spans="14:14" x14ac:dyDescent="0.25">
      <c r="N732" s="22"/>
    </row>
    <row r="733" spans="14:14" x14ac:dyDescent="0.25">
      <c r="N733" s="22"/>
    </row>
    <row r="734" spans="14:14" x14ac:dyDescent="0.25">
      <c r="N734" s="22"/>
    </row>
    <row r="735" spans="14:14" x14ac:dyDescent="0.25">
      <c r="N735" s="22"/>
    </row>
    <row r="736" spans="14:14" x14ac:dyDescent="0.25">
      <c r="N736" s="22"/>
    </row>
    <row r="737" spans="14:14" x14ac:dyDescent="0.25">
      <c r="N737" s="22"/>
    </row>
    <row r="738" spans="14:14" x14ac:dyDescent="0.25">
      <c r="N738" s="22"/>
    </row>
    <row r="739" spans="14:14" x14ac:dyDescent="0.25">
      <c r="N739" s="22"/>
    </row>
    <row r="740" spans="14:14" x14ac:dyDescent="0.25">
      <c r="N740" s="22"/>
    </row>
    <row r="741" spans="14:14" x14ac:dyDescent="0.25">
      <c r="N741" s="22"/>
    </row>
    <row r="742" spans="14:14" x14ac:dyDescent="0.25">
      <c r="N742" s="22"/>
    </row>
    <row r="743" spans="14:14" x14ac:dyDescent="0.25">
      <c r="N743" s="22"/>
    </row>
    <row r="744" spans="14:14" x14ac:dyDescent="0.25">
      <c r="N744" s="22"/>
    </row>
    <row r="745" spans="14:14" x14ac:dyDescent="0.25">
      <c r="N745" s="22"/>
    </row>
    <row r="746" spans="14:14" x14ac:dyDescent="0.25">
      <c r="N746" s="22"/>
    </row>
    <row r="747" spans="14:14" x14ac:dyDescent="0.25">
      <c r="N747" s="22"/>
    </row>
    <row r="748" spans="14:14" x14ac:dyDescent="0.25">
      <c r="N748" s="22"/>
    </row>
    <row r="749" spans="14:14" x14ac:dyDescent="0.25">
      <c r="N749" s="22"/>
    </row>
    <row r="750" spans="14:14" x14ac:dyDescent="0.25">
      <c r="N750" s="22"/>
    </row>
    <row r="751" spans="14:14" x14ac:dyDescent="0.25">
      <c r="N751" s="22"/>
    </row>
    <row r="752" spans="14:14" x14ac:dyDescent="0.25">
      <c r="N752" s="22"/>
    </row>
    <row r="753" spans="14:14" x14ac:dyDescent="0.25">
      <c r="N753" s="22"/>
    </row>
    <row r="754" spans="14:14" x14ac:dyDescent="0.25">
      <c r="N754" s="22"/>
    </row>
    <row r="755" spans="14:14" x14ac:dyDescent="0.25">
      <c r="N755" s="22"/>
    </row>
    <row r="756" spans="14:14" x14ac:dyDescent="0.25">
      <c r="N756" s="22"/>
    </row>
    <row r="757" spans="14:14" x14ac:dyDescent="0.25">
      <c r="N757" s="22"/>
    </row>
    <row r="758" spans="14:14" x14ac:dyDescent="0.25">
      <c r="N758" s="22"/>
    </row>
    <row r="759" spans="14:14" x14ac:dyDescent="0.25">
      <c r="N759" s="22"/>
    </row>
    <row r="760" spans="14:14" x14ac:dyDescent="0.25">
      <c r="N760" s="22"/>
    </row>
    <row r="761" spans="14:14" x14ac:dyDescent="0.25">
      <c r="N761" s="22"/>
    </row>
    <row r="762" spans="14:14" x14ac:dyDescent="0.25">
      <c r="N762" s="22"/>
    </row>
    <row r="763" spans="14:14" x14ac:dyDescent="0.25">
      <c r="N763" s="22"/>
    </row>
    <row r="764" spans="14:14" x14ac:dyDescent="0.25">
      <c r="N764" s="22"/>
    </row>
    <row r="765" spans="14:14" x14ac:dyDescent="0.25">
      <c r="N765" s="22"/>
    </row>
    <row r="766" spans="14:14" x14ac:dyDescent="0.25">
      <c r="N766" s="22"/>
    </row>
    <row r="767" spans="14:14" x14ac:dyDescent="0.25">
      <c r="N767" s="22"/>
    </row>
    <row r="768" spans="14:14" x14ac:dyDescent="0.25">
      <c r="N768" s="22"/>
    </row>
    <row r="769" spans="14:14" x14ac:dyDescent="0.25">
      <c r="N769" s="22"/>
    </row>
    <row r="770" spans="14:14" x14ac:dyDescent="0.25">
      <c r="N770" s="22"/>
    </row>
    <row r="771" spans="14:14" x14ac:dyDescent="0.25">
      <c r="N771" s="22"/>
    </row>
    <row r="772" spans="14:14" x14ac:dyDescent="0.25">
      <c r="N772" s="22"/>
    </row>
    <row r="773" spans="14:14" x14ac:dyDescent="0.25">
      <c r="N773" s="22"/>
    </row>
    <row r="774" spans="14:14" x14ac:dyDescent="0.25">
      <c r="N774" s="22"/>
    </row>
    <row r="775" spans="14:14" x14ac:dyDescent="0.25">
      <c r="N775" s="22"/>
    </row>
    <row r="776" spans="14:14" x14ac:dyDescent="0.25">
      <c r="N776" s="22"/>
    </row>
    <row r="777" spans="14:14" x14ac:dyDescent="0.25">
      <c r="N777" s="22"/>
    </row>
    <row r="778" spans="14:14" x14ac:dyDescent="0.25">
      <c r="N778" s="22"/>
    </row>
    <row r="779" spans="14:14" x14ac:dyDescent="0.25">
      <c r="N779" s="22"/>
    </row>
    <row r="780" spans="14:14" x14ac:dyDescent="0.25">
      <c r="N780" s="22"/>
    </row>
    <row r="781" spans="14:14" x14ac:dyDescent="0.25">
      <c r="N781" s="22"/>
    </row>
    <row r="782" spans="14:14" x14ac:dyDescent="0.25">
      <c r="N782" s="22"/>
    </row>
    <row r="783" spans="14:14" x14ac:dyDescent="0.25">
      <c r="N783" s="22"/>
    </row>
    <row r="784" spans="14:14" x14ac:dyDescent="0.25">
      <c r="N784" s="22"/>
    </row>
    <row r="785" spans="14:14" x14ac:dyDescent="0.25">
      <c r="N785" s="22"/>
    </row>
    <row r="786" spans="14:14" x14ac:dyDescent="0.25">
      <c r="N786" s="22"/>
    </row>
    <row r="787" spans="14:14" x14ac:dyDescent="0.25">
      <c r="N787" s="22"/>
    </row>
    <row r="788" spans="14:14" x14ac:dyDescent="0.25">
      <c r="N788" s="22"/>
    </row>
    <row r="789" spans="14:14" x14ac:dyDescent="0.25">
      <c r="N789" s="22"/>
    </row>
    <row r="790" spans="14:14" x14ac:dyDescent="0.25">
      <c r="N790" s="22"/>
    </row>
    <row r="791" spans="14:14" x14ac:dyDescent="0.25">
      <c r="N791" s="22"/>
    </row>
    <row r="792" spans="14:14" x14ac:dyDescent="0.25">
      <c r="N792" s="22"/>
    </row>
    <row r="793" spans="14:14" x14ac:dyDescent="0.25">
      <c r="N793" s="22"/>
    </row>
    <row r="794" spans="14:14" x14ac:dyDescent="0.25">
      <c r="N794" s="22"/>
    </row>
    <row r="795" spans="14:14" x14ac:dyDescent="0.25">
      <c r="N795" s="22"/>
    </row>
    <row r="796" spans="14:14" x14ac:dyDescent="0.25">
      <c r="N796" s="22"/>
    </row>
    <row r="797" spans="14:14" x14ac:dyDescent="0.25">
      <c r="N797" s="22"/>
    </row>
    <row r="798" spans="14:14" x14ac:dyDescent="0.25">
      <c r="N798" s="22"/>
    </row>
    <row r="799" spans="14:14" x14ac:dyDescent="0.25">
      <c r="N799" s="22"/>
    </row>
    <row r="800" spans="14:14" x14ac:dyDescent="0.25">
      <c r="N800" s="22"/>
    </row>
    <row r="801" spans="14:14" x14ac:dyDescent="0.25">
      <c r="N801" s="22"/>
    </row>
    <row r="802" spans="14:14" x14ac:dyDescent="0.25">
      <c r="N802" s="22"/>
    </row>
    <row r="803" spans="14:14" x14ac:dyDescent="0.25">
      <c r="N803" s="22"/>
    </row>
    <row r="804" spans="14:14" x14ac:dyDescent="0.25">
      <c r="N804" s="22"/>
    </row>
    <row r="805" spans="14:14" x14ac:dyDescent="0.25">
      <c r="N805" s="22"/>
    </row>
    <row r="806" spans="14:14" x14ac:dyDescent="0.25">
      <c r="N806" s="22"/>
    </row>
    <row r="807" spans="14:14" x14ac:dyDescent="0.25">
      <c r="N807" s="22"/>
    </row>
    <row r="808" spans="14:14" x14ac:dyDescent="0.25">
      <c r="N808" s="22"/>
    </row>
    <row r="809" spans="14:14" x14ac:dyDescent="0.25">
      <c r="N809" s="22"/>
    </row>
    <row r="810" spans="14:14" x14ac:dyDescent="0.25">
      <c r="N810" s="22"/>
    </row>
    <row r="811" spans="14:14" x14ac:dyDescent="0.25">
      <c r="N811" s="22"/>
    </row>
    <row r="812" spans="14:14" x14ac:dyDescent="0.25">
      <c r="N812" s="22"/>
    </row>
    <row r="813" spans="14:14" x14ac:dyDescent="0.25">
      <c r="N813" s="22"/>
    </row>
    <row r="814" spans="14:14" x14ac:dyDescent="0.25">
      <c r="N814" s="22"/>
    </row>
    <row r="815" spans="14:14" x14ac:dyDescent="0.25">
      <c r="N815" s="22"/>
    </row>
    <row r="816" spans="14:14" x14ac:dyDescent="0.25">
      <c r="N816" s="22"/>
    </row>
    <row r="817" spans="14:14" x14ac:dyDescent="0.25">
      <c r="N817" s="22"/>
    </row>
    <row r="818" spans="14:14" x14ac:dyDescent="0.25">
      <c r="N818" s="22"/>
    </row>
    <row r="819" spans="14:14" x14ac:dyDescent="0.25">
      <c r="N819" s="22"/>
    </row>
    <row r="820" spans="14:14" x14ac:dyDescent="0.25">
      <c r="N820" s="22"/>
    </row>
    <row r="821" spans="14:14" x14ac:dyDescent="0.25">
      <c r="N821" s="22"/>
    </row>
    <row r="822" spans="14:14" x14ac:dyDescent="0.25">
      <c r="N822" s="22"/>
    </row>
    <row r="823" spans="14:14" x14ac:dyDescent="0.25">
      <c r="N823" s="22"/>
    </row>
    <row r="824" spans="14:14" x14ac:dyDescent="0.25">
      <c r="N824" s="22"/>
    </row>
    <row r="825" spans="14:14" x14ac:dyDescent="0.25">
      <c r="N825" s="22"/>
    </row>
    <row r="826" spans="14:14" x14ac:dyDescent="0.25">
      <c r="N826" s="22"/>
    </row>
    <row r="827" spans="14:14" x14ac:dyDescent="0.25">
      <c r="N827" s="22"/>
    </row>
    <row r="828" spans="14:14" x14ac:dyDescent="0.25">
      <c r="N828" s="22"/>
    </row>
    <row r="829" spans="14:14" x14ac:dyDescent="0.25">
      <c r="N829" s="22"/>
    </row>
    <row r="830" spans="14:14" x14ac:dyDescent="0.25">
      <c r="N830" s="22"/>
    </row>
    <row r="831" spans="14:14" x14ac:dyDescent="0.25">
      <c r="N831" s="22"/>
    </row>
    <row r="832" spans="14:14" x14ac:dyDescent="0.25">
      <c r="N832" s="22"/>
    </row>
    <row r="833" spans="14:14" x14ac:dyDescent="0.25">
      <c r="N833" s="22"/>
    </row>
    <row r="834" spans="14:14" x14ac:dyDescent="0.25">
      <c r="N834" s="22"/>
    </row>
    <row r="835" spans="14:14" x14ac:dyDescent="0.25">
      <c r="N835" s="22"/>
    </row>
    <row r="836" spans="14:14" x14ac:dyDescent="0.25">
      <c r="N836" s="22"/>
    </row>
    <row r="837" spans="14:14" x14ac:dyDescent="0.25">
      <c r="N837" s="22"/>
    </row>
    <row r="838" spans="14:14" x14ac:dyDescent="0.25">
      <c r="N838" s="22"/>
    </row>
    <row r="839" spans="14:14" x14ac:dyDescent="0.25">
      <c r="N839" s="22"/>
    </row>
    <row r="840" spans="14:14" x14ac:dyDescent="0.25">
      <c r="N840" s="22"/>
    </row>
    <row r="841" spans="14:14" x14ac:dyDescent="0.25">
      <c r="N841" s="22"/>
    </row>
    <row r="842" spans="14:14" x14ac:dyDescent="0.25">
      <c r="N842" s="22"/>
    </row>
    <row r="843" spans="14:14" x14ac:dyDescent="0.25">
      <c r="N843" s="22"/>
    </row>
    <row r="844" spans="14:14" x14ac:dyDescent="0.25">
      <c r="N844" s="22"/>
    </row>
    <row r="845" spans="14:14" x14ac:dyDescent="0.25">
      <c r="N845" s="22"/>
    </row>
    <row r="846" spans="14:14" x14ac:dyDescent="0.25">
      <c r="N846" s="22"/>
    </row>
    <row r="847" spans="14:14" x14ac:dyDescent="0.25">
      <c r="N847" s="22"/>
    </row>
    <row r="848" spans="14:14" x14ac:dyDescent="0.25">
      <c r="N848" s="22"/>
    </row>
    <row r="849" spans="14:14" x14ac:dyDescent="0.25">
      <c r="N849" s="22"/>
    </row>
    <row r="850" spans="14:14" x14ac:dyDescent="0.25">
      <c r="N850" s="22"/>
    </row>
    <row r="851" spans="14:14" x14ac:dyDescent="0.25">
      <c r="N851" s="22"/>
    </row>
    <row r="852" spans="14:14" x14ac:dyDescent="0.25">
      <c r="N852" s="22"/>
    </row>
    <row r="853" spans="14:14" x14ac:dyDescent="0.25">
      <c r="N853" s="22"/>
    </row>
    <row r="854" spans="14:14" x14ac:dyDescent="0.25">
      <c r="N854" s="22"/>
    </row>
    <row r="855" spans="14:14" x14ac:dyDescent="0.25">
      <c r="N855" s="22"/>
    </row>
    <row r="856" spans="14:14" x14ac:dyDescent="0.25">
      <c r="N856" s="22"/>
    </row>
    <row r="857" spans="14:14" x14ac:dyDescent="0.25">
      <c r="N857" s="22"/>
    </row>
    <row r="858" spans="14:14" x14ac:dyDescent="0.25">
      <c r="N858" s="22"/>
    </row>
    <row r="859" spans="14:14" x14ac:dyDescent="0.25">
      <c r="N859" s="22"/>
    </row>
    <row r="860" spans="14:14" x14ac:dyDescent="0.25">
      <c r="N860" s="22"/>
    </row>
    <row r="861" spans="14:14" x14ac:dyDescent="0.25">
      <c r="N861" s="22"/>
    </row>
    <row r="862" spans="14:14" x14ac:dyDescent="0.25">
      <c r="N862" s="22"/>
    </row>
    <row r="863" spans="14:14" x14ac:dyDescent="0.25">
      <c r="N863" s="22"/>
    </row>
    <row r="864" spans="14:14" x14ac:dyDescent="0.25">
      <c r="N864" s="22"/>
    </row>
    <row r="865" spans="14:14" x14ac:dyDescent="0.25">
      <c r="N865" s="22"/>
    </row>
    <row r="866" spans="14:14" x14ac:dyDescent="0.25">
      <c r="N866" s="22"/>
    </row>
    <row r="867" spans="14:14" x14ac:dyDescent="0.25">
      <c r="N867" s="22"/>
    </row>
    <row r="868" spans="14:14" x14ac:dyDescent="0.25">
      <c r="N868" s="22"/>
    </row>
    <row r="869" spans="14:14" x14ac:dyDescent="0.25">
      <c r="N869" s="22"/>
    </row>
    <row r="870" spans="14:14" x14ac:dyDescent="0.25">
      <c r="N870" s="22"/>
    </row>
    <row r="871" spans="14:14" x14ac:dyDescent="0.25">
      <c r="N871" s="22"/>
    </row>
    <row r="872" spans="14:14" x14ac:dyDescent="0.25">
      <c r="N872" s="22"/>
    </row>
    <row r="873" spans="14:14" x14ac:dyDescent="0.25">
      <c r="N873" s="22"/>
    </row>
    <row r="874" spans="14:14" x14ac:dyDescent="0.25">
      <c r="N874" s="22"/>
    </row>
    <row r="875" spans="14:14" x14ac:dyDescent="0.25">
      <c r="N875" s="22"/>
    </row>
    <row r="876" spans="14:14" x14ac:dyDescent="0.25">
      <c r="N876" s="22"/>
    </row>
    <row r="877" spans="14:14" x14ac:dyDescent="0.25">
      <c r="N877" s="22"/>
    </row>
    <row r="878" spans="14:14" x14ac:dyDescent="0.25">
      <c r="N878" s="22"/>
    </row>
    <row r="879" spans="14:14" x14ac:dyDescent="0.25">
      <c r="N879" s="22"/>
    </row>
    <row r="880" spans="14:14" x14ac:dyDescent="0.25">
      <c r="N880" s="22"/>
    </row>
    <row r="881" spans="14:14" x14ac:dyDescent="0.25">
      <c r="N881" s="22"/>
    </row>
    <row r="882" spans="14:14" x14ac:dyDescent="0.25">
      <c r="N882" s="22"/>
    </row>
    <row r="883" spans="14:14" x14ac:dyDescent="0.25">
      <c r="N883" s="22"/>
    </row>
    <row r="884" spans="14:14" x14ac:dyDescent="0.25">
      <c r="N884" s="22"/>
    </row>
    <row r="885" spans="14:14" x14ac:dyDescent="0.25">
      <c r="N885" s="22"/>
    </row>
    <row r="886" spans="14:14" x14ac:dyDescent="0.25">
      <c r="N886" s="22"/>
    </row>
    <row r="887" spans="14:14" x14ac:dyDescent="0.25">
      <c r="N887" s="22"/>
    </row>
    <row r="888" spans="14:14" x14ac:dyDescent="0.25">
      <c r="N888" s="22"/>
    </row>
    <row r="889" spans="14:14" x14ac:dyDescent="0.25">
      <c r="N889" s="22"/>
    </row>
    <row r="890" spans="14:14" x14ac:dyDescent="0.25">
      <c r="N890" s="22"/>
    </row>
    <row r="891" spans="14:14" x14ac:dyDescent="0.25">
      <c r="N891" s="22"/>
    </row>
    <row r="892" spans="14:14" x14ac:dyDescent="0.25">
      <c r="N892" s="22"/>
    </row>
    <row r="893" spans="14:14" x14ac:dyDescent="0.25">
      <c r="N893" s="22"/>
    </row>
    <row r="894" spans="14:14" x14ac:dyDescent="0.25">
      <c r="N894" s="22"/>
    </row>
    <row r="895" spans="14:14" x14ac:dyDescent="0.25">
      <c r="N895" s="22"/>
    </row>
    <row r="896" spans="14:14" x14ac:dyDescent="0.25">
      <c r="N896" s="22"/>
    </row>
    <row r="897" spans="14:14" x14ac:dyDescent="0.25">
      <c r="N897" s="22"/>
    </row>
    <row r="898" spans="14:14" x14ac:dyDescent="0.25">
      <c r="N898" s="22"/>
    </row>
    <row r="899" spans="14:14" x14ac:dyDescent="0.25">
      <c r="N899" s="22"/>
    </row>
    <row r="900" spans="14:14" x14ac:dyDescent="0.25">
      <c r="N900" s="22"/>
    </row>
    <row r="901" spans="14:14" x14ac:dyDescent="0.25">
      <c r="N901" s="22"/>
    </row>
    <row r="902" spans="14:14" x14ac:dyDescent="0.25">
      <c r="N902" s="22"/>
    </row>
    <row r="903" spans="14:14" x14ac:dyDescent="0.25">
      <c r="N903" s="22"/>
    </row>
    <row r="904" spans="14:14" x14ac:dyDescent="0.25">
      <c r="N904" s="22"/>
    </row>
    <row r="905" spans="14:14" x14ac:dyDescent="0.25">
      <c r="N905" s="22"/>
    </row>
    <row r="906" spans="14:14" x14ac:dyDescent="0.25">
      <c r="N906" s="22"/>
    </row>
    <row r="907" spans="14:14" x14ac:dyDescent="0.25">
      <c r="N907" s="22"/>
    </row>
    <row r="908" spans="14:14" x14ac:dyDescent="0.25">
      <c r="N908" s="22"/>
    </row>
    <row r="909" spans="14:14" x14ac:dyDescent="0.25">
      <c r="N909" s="22"/>
    </row>
    <row r="910" spans="14:14" x14ac:dyDescent="0.25">
      <c r="N910" s="22"/>
    </row>
    <row r="911" spans="14:14" x14ac:dyDescent="0.25">
      <c r="N911" s="22"/>
    </row>
    <row r="912" spans="14:14" x14ac:dyDescent="0.25">
      <c r="N912" s="22"/>
    </row>
    <row r="913" spans="14:14" x14ac:dyDescent="0.25">
      <c r="N913" s="22"/>
    </row>
    <row r="914" spans="14:14" x14ac:dyDescent="0.25">
      <c r="N914" s="22"/>
    </row>
    <row r="915" spans="14:14" x14ac:dyDescent="0.25">
      <c r="N915" s="22"/>
    </row>
    <row r="916" spans="14:14" x14ac:dyDescent="0.25">
      <c r="N916" s="22"/>
    </row>
    <row r="917" spans="14:14" x14ac:dyDescent="0.25">
      <c r="N917" s="22"/>
    </row>
    <row r="918" spans="14:14" x14ac:dyDescent="0.25">
      <c r="N918" s="22"/>
    </row>
    <row r="919" spans="14:14" x14ac:dyDescent="0.25">
      <c r="N919" s="22"/>
    </row>
    <row r="920" spans="14:14" x14ac:dyDescent="0.25">
      <c r="N920" s="22"/>
    </row>
    <row r="921" spans="14:14" x14ac:dyDescent="0.25">
      <c r="N921" s="22"/>
    </row>
    <row r="922" spans="14:14" x14ac:dyDescent="0.25">
      <c r="N922" s="22"/>
    </row>
    <row r="923" spans="14:14" x14ac:dyDescent="0.25">
      <c r="N923" s="22"/>
    </row>
    <row r="924" spans="14:14" x14ac:dyDescent="0.25">
      <c r="N924" s="22"/>
    </row>
    <row r="925" spans="14:14" x14ac:dyDescent="0.25">
      <c r="N925" s="22"/>
    </row>
    <row r="926" spans="14:14" x14ac:dyDescent="0.25">
      <c r="N926" s="22"/>
    </row>
    <row r="927" spans="14:14" x14ac:dyDescent="0.25">
      <c r="N927" s="22"/>
    </row>
    <row r="928" spans="14:14" x14ac:dyDescent="0.25">
      <c r="N928" s="22"/>
    </row>
    <row r="929" spans="14:14" x14ac:dyDescent="0.25">
      <c r="N929" s="22"/>
    </row>
    <row r="930" spans="14:14" x14ac:dyDescent="0.25">
      <c r="N930" s="22"/>
    </row>
    <row r="931" spans="14:14" x14ac:dyDescent="0.25">
      <c r="N931" s="22"/>
    </row>
    <row r="932" spans="14:14" x14ac:dyDescent="0.25">
      <c r="N932" s="22"/>
    </row>
    <row r="933" spans="14:14" x14ac:dyDescent="0.25">
      <c r="N933" s="22"/>
    </row>
    <row r="934" spans="14:14" x14ac:dyDescent="0.25">
      <c r="N934" s="22"/>
    </row>
    <row r="935" spans="14:14" x14ac:dyDescent="0.25">
      <c r="N935" s="22"/>
    </row>
    <row r="936" spans="14:14" x14ac:dyDescent="0.25">
      <c r="N936" s="22"/>
    </row>
    <row r="937" spans="14:14" x14ac:dyDescent="0.25">
      <c r="N937" s="22"/>
    </row>
    <row r="938" spans="14:14" x14ac:dyDescent="0.25">
      <c r="N938" s="22"/>
    </row>
    <row r="939" spans="14:14" x14ac:dyDescent="0.25">
      <c r="N939" s="22"/>
    </row>
    <row r="940" spans="14:14" x14ac:dyDescent="0.25">
      <c r="N940" s="22"/>
    </row>
    <row r="941" spans="14:14" x14ac:dyDescent="0.25">
      <c r="N941" s="22"/>
    </row>
    <row r="942" spans="14:14" x14ac:dyDescent="0.25">
      <c r="N942" s="22"/>
    </row>
    <row r="943" spans="14:14" x14ac:dyDescent="0.25">
      <c r="N943" s="22"/>
    </row>
    <row r="944" spans="14:14" x14ac:dyDescent="0.25">
      <c r="N944" s="22"/>
    </row>
    <row r="945" spans="14:14" x14ac:dyDescent="0.25">
      <c r="N945" s="22"/>
    </row>
    <row r="946" spans="14:14" x14ac:dyDescent="0.25">
      <c r="N946" s="22"/>
    </row>
    <row r="947" spans="14:14" x14ac:dyDescent="0.25">
      <c r="N947" s="22"/>
    </row>
    <row r="948" spans="14:14" x14ac:dyDescent="0.25">
      <c r="N948" s="22"/>
    </row>
    <row r="949" spans="14:14" x14ac:dyDescent="0.25">
      <c r="N949" s="22"/>
    </row>
    <row r="950" spans="14:14" x14ac:dyDescent="0.25">
      <c r="N950" s="22"/>
    </row>
    <row r="951" spans="14:14" x14ac:dyDescent="0.25">
      <c r="N951" s="22"/>
    </row>
    <row r="952" spans="14:14" x14ac:dyDescent="0.25">
      <c r="N952" s="22"/>
    </row>
    <row r="953" spans="14:14" x14ac:dyDescent="0.25">
      <c r="N953" s="22"/>
    </row>
    <row r="954" spans="14:14" x14ac:dyDescent="0.25">
      <c r="N954" s="22"/>
    </row>
    <row r="955" spans="14:14" x14ac:dyDescent="0.25">
      <c r="N955" s="22"/>
    </row>
    <row r="956" spans="14:14" x14ac:dyDescent="0.25">
      <c r="N956" s="22"/>
    </row>
    <row r="957" spans="14:14" x14ac:dyDescent="0.25">
      <c r="N957" s="22"/>
    </row>
    <row r="958" spans="14:14" x14ac:dyDescent="0.25">
      <c r="N958" s="22"/>
    </row>
    <row r="959" spans="14:14" x14ac:dyDescent="0.25">
      <c r="N959" s="22"/>
    </row>
    <row r="960" spans="14:14" x14ac:dyDescent="0.25">
      <c r="N960" s="22"/>
    </row>
    <row r="961" spans="14:14" x14ac:dyDescent="0.25">
      <c r="N961" s="22"/>
    </row>
    <row r="962" spans="14:14" x14ac:dyDescent="0.25">
      <c r="N962" s="22"/>
    </row>
    <row r="963" spans="14:14" x14ac:dyDescent="0.25">
      <c r="N963" s="22"/>
    </row>
    <row r="964" spans="14:14" x14ac:dyDescent="0.25">
      <c r="N964" s="22"/>
    </row>
    <row r="965" spans="14:14" x14ac:dyDescent="0.25">
      <c r="N965" s="22"/>
    </row>
    <row r="966" spans="14:14" x14ac:dyDescent="0.25">
      <c r="N966" s="22"/>
    </row>
    <row r="967" spans="14:14" x14ac:dyDescent="0.25">
      <c r="N967" s="22"/>
    </row>
    <row r="968" spans="14:14" x14ac:dyDescent="0.25">
      <c r="N968" s="22"/>
    </row>
    <row r="969" spans="14:14" x14ac:dyDescent="0.25">
      <c r="N969" s="22"/>
    </row>
    <row r="970" spans="14:14" x14ac:dyDescent="0.25">
      <c r="N970" s="22"/>
    </row>
    <row r="971" spans="14:14" x14ac:dyDescent="0.25">
      <c r="N971" s="22"/>
    </row>
    <row r="972" spans="14:14" x14ac:dyDescent="0.25">
      <c r="N972" s="22"/>
    </row>
    <row r="973" spans="14:14" x14ac:dyDescent="0.25">
      <c r="N973" s="22"/>
    </row>
    <row r="974" spans="14:14" x14ac:dyDescent="0.25">
      <c r="N974" s="22"/>
    </row>
    <row r="975" spans="14:14" x14ac:dyDescent="0.25">
      <c r="N975" s="22"/>
    </row>
    <row r="976" spans="14:14" x14ac:dyDescent="0.25">
      <c r="N976" s="22"/>
    </row>
    <row r="977" spans="14:14" x14ac:dyDescent="0.25">
      <c r="N977" s="22"/>
    </row>
    <row r="978" spans="14:14" x14ac:dyDescent="0.25">
      <c r="N978" s="22"/>
    </row>
    <row r="979" spans="14:14" x14ac:dyDescent="0.25">
      <c r="N979" s="22"/>
    </row>
    <row r="980" spans="14:14" x14ac:dyDescent="0.25">
      <c r="N980" s="22"/>
    </row>
    <row r="981" spans="14:14" x14ac:dyDescent="0.25">
      <c r="N981" s="22"/>
    </row>
    <row r="982" spans="14:14" x14ac:dyDescent="0.25">
      <c r="N982" s="22"/>
    </row>
    <row r="983" spans="14:14" x14ac:dyDescent="0.25">
      <c r="N983" s="22"/>
    </row>
    <row r="984" spans="14:14" x14ac:dyDescent="0.25">
      <c r="N984" s="22"/>
    </row>
    <row r="985" spans="14:14" x14ac:dyDescent="0.25">
      <c r="N985" s="22"/>
    </row>
    <row r="986" spans="14:14" x14ac:dyDescent="0.25">
      <c r="N986" s="22"/>
    </row>
    <row r="987" spans="14:14" x14ac:dyDescent="0.25">
      <c r="N987" s="22"/>
    </row>
    <row r="988" spans="14:14" x14ac:dyDescent="0.25">
      <c r="N988" s="22"/>
    </row>
    <row r="989" spans="14:14" x14ac:dyDescent="0.25">
      <c r="N989" s="22"/>
    </row>
    <row r="990" spans="14:14" x14ac:dyDescent="0.25">
      <c r="N990" s="22"/>
    </row>
    <row r="991" spans="14:14" x14ac:dyDescent="0.25">
      <c r="N991" s="22"/>
    </row>
    <row r="992" spans="14:14" x14ac:dyDescent="0.25">
      <c r="N992" s="22"/>
    </row>
    <row r="993" spans="14:14" x14ac:dyDescent="0.25">
      <c r="N993" s="22"/>
    </row>
    <row r="994" spans="14:14" x14ac:dyDescent="0.25">
      <c r="N994" s="22"/>
    </row>
    <row r="995" spans="14:14" x14ac:dyDescent="0.25">
      <c r="N995" s="22"/>
    </row>
    <row r="996" spans="14:14" x14ac:dyDescent="0.25">
      <c r="N996" s="22"/>
    </row>
    <row r="997" spans="14:14" x14ac:dyDescent="0.25">
      <c r="N997" s="22"/>
    </row>
    <row r="998" spans="14:14" x14ac:dyDescent="0.25">
      <c r="N998" s="22"/>
    </row>
    <row r="999" spans="14:14" x14ac:dyDescent="0.25">
      <c r="N999" s="22"/>
    </row>
    <row r="1000" spans="14:14" x14ac:dyDescent="0.25">
      <c r="N1000" s="22"/>
    </row>
    <row r="1001" spans="14:14" x14ac:dyDescent="0.25">
      <c r="N1001" s="22"/>
    </row>
    <row r="1002" spans="14:14" x14ac:dyDescent="0.25">
      <c r="N1002" s="22"/>
    </row>
    <row r="1003" spans="14:14" x14ac:dyDescent="0.25">
      <c r="N1003" s="22"/>
    </row>
    <row r="1004" spans="14:14" x14ac:dyDescent="0.25">
      <c r="N1004" s="22"/>
    </row>
    <row r="1005" spans="14:14" x14ac:dyDescent="0.25">
      <c r="N1005" s="22"/>
    </row>
    <row r="1006" spans="14:14" x14ac:dyDescent="0.25">
      <c r="N1006" s="22"/>
    </row>
    <row r="1007" spans="14:14" x14ac:dyDescent="0.25">
      <c r="N1007" s="22"/>
    </row>
    <row r="1008" spans="14:14" x14ac:dyDescent="0.25">
      <c r="N1008" s="22"/>
    </row>
    <row r="1009" spans="14:14" x14ac:dyDescent="0.25">
      <c r="N1009" s="22"/>
    </row>
    <row r="1010" spans="14:14" x14ac:dyDescent="0.25">
      <c r="N1010" s="22"/>
    </row>
    <row r="1011" spans="14:14" x14ac:dyDescent="0.25">
      <c r="N1011" s="22"/>
    </row>
    <row r="1012" spans="14:14" x14ac:dyDescent="0.25">
      <c r="N1012" s="22"/>
    </row>
    <row r="1013" spans="14:14" x14ac:dyDescent="0.25">
      <c r="N1013" s="22"/>
    </row>
    <row r="1014" spans="14:14" x14ac:dyDescent="0.25">
      <c r="N1014" s="22"/>
    </row>
    <row r="1015" spans="14:14" x14ac:dyDescent="0.25">
      <c r="N1015" s="22"/>
    </row>
    <row r="1016" spans="14:14" x14ac:dyDescent="0.25">
      <c r="N1016" s="22"/>
    </row>
    <row r="1017" spans="14:14" x14ac:dyDescent="0.25">
      <c r="N1017" s="22"/>
    </row>
    <row r="1018" spans="14:14" x14ac:dyDescent="0.25">
      <c r="N1018" s="22"/>
    </row>
    <row r="1019" spans="14:14" x14ac:dyDescent="0.25">
      <c r="N1019" s="22"/>
    </row>
    <row r="1020" spans="14:14" x14ac:dyDescent="0.25">
      <c r="N1020" s="22"/>
    </row>
    <row r="1021" spans="14:14" x14ac:dyDescent="0.25">
      <c r="N1021" s="22"/>
    </row>
    <row r="1022" spans="14:14" x14ac:dyDescent="0.25">
      <c r="N1022" s="22"/>
    </row>
    <row r="1023" spans="14:14" x14ac:dyDescent="0.25">
      <c r="N1023" s="22"/>
    </row>
    <row r="1024" spans="14:14" x14ac:dyDescent="0.25">
      <c r="N1024" s="22"/>
    </row>
    <row r="1025" spans="14:14" x14ac:dyDescent="0.25">
      <c r="N1025" s="22"/>
    </row>
    <row r="1026" spans="14:14" x14ac:dyDescent="0.25">
      <c r="N1026" s="22"/>
    </row>
    <row r="1027" spans="14:14" x14ac:dyDescent="0.25">
      <c r="N1027" s="22"/>
    </row>
    <row r="1028" spans="14:14" x14ac:dyDescent="0.25">
      <c r="N1028" s="22"/>
    </row>
    <row r="1029" spans="14:14" x14ac:dyDescent="0.25">
      <c r="N1029" s="22"/>
    </row>
    <row r="1030" spans="14:14" x14ac:dyDescent="0.25">
      <c r="N1030" s="22"/>
    </row>
    <row r="1031" spans="14:14" x14ac:dyDescent="0.25">
      <c r="N1031" s="22"/>
    </row>
    <row r="1032" spans="14:14" x14ac:dyDescent="0.25">
      <c r="N1032" s="22"/>
    </row>
    <row r="1033" spans="14:14" x14ac:dyDescent="0.25">
      <c r="N1033" s="22"/>
    </row>
    <row r="1034" spans="14:14" x14ac:dyDescent="0.25">
      <c r="N1034" s="22"/>
    </row>
    <row r="1035" spans="14:14" x14ac:dyDescent="0.25">
      <c r="N1035" s="22"/>
    </row>
    <row r="1036" spans="14:14" x14ac:dyDescent="0.25">
      <c r="N1036" s="22"/>
    </row>
    <row r="1037" spans="14:14" x14ac:dyDescent="0.25">
      <c r="N1037" s="22"/>
    </row>
    <row r="1038" spans="14:14" x14ac:dyDescent="0.25">
      <c r="N1038" s="22"/>
    </row>
    <row r="1039" spans="14:14" x14ac:dyDescent="0.25">
      <c r="N1039" s="22"/>
    </row>
    <row r="1040" spans="14:14" x14ac:dyDescent="0.25">
      <c r="N1040" s="22"/>
    </row>
    <row r="1041" spans="14:14" x14ac:dyDescent="0.25">
      <c r="N1041" s="22"/>
    </row>
    <row r="1042" spans="14:14" x14ac:dyDescent="0.25">
      <c r="N1042" s="22"/>
    </row>
    <row r="1043" spans="14:14" x14ac:dyDescent="0.25">
      <c r="N1043" s="22"/>
    </row>
    <row r="1044" spans="14:14" x14ac:dyDescent="0.25">
      <c r="N1044" s="22"/>
    </row>
    <row r="1045" spans="14:14" x14ac:dyDescent="0.25">
      <c r="N1045" s="22"/>
    </row>
    <row r="1046" spans="14:14" x14ac:dyDescent="0.25">
      <c r="N1046" s="22"/>
    </row>
    <row r="1047" spans="14:14" x14ac:dyDescent="0.25">
      <c r="N1047" s="22"/>
    </row>
    <row r="1048" spans="14:14" x14ac:dyDescent="0.25">
      <c r="N1048" s="22"/>
    </row>
    <row r="1049" spans="14:14" x14ac:dyDescent="0.25">
      <c r="N1049" s="22"/>
    </row>
    <row r="1050" spans="14:14" x14ac:dyDescent="0.25">
      <c r="N1050" s="22"/>
    </row>
    <row r="1051" spans="14:14" x14ac:dyDescent="0.25">
      <c r="N1051" s="22"/>
    </row>
    <row r="1052" spans="14:14" x14ac:dyDescent="0.25">
      <c r="N1052" s="22"/>
    </row>
    <row r="1053" spans="14:14" x14ac:dyDescent="0.25">
      <c r="N1053" s="22"/>
    </row>
    <row r="1054" spans="14:14" x14ac:dyDescent="0.25">
      <c r="N1054" s="22"/>
    </row>
    <row r="1055" spans="14:14" x14ac:dyDescent="0.25">
      <c r="N1055" s="22"/>
    </row>
    <row r="1056" spans="14:14" x14ac:dyDescent="0.25">
      <c r="N1056" s="22"/>
    </row>
    <row r="1057" spans="14:14" x14ac:dyDescent="0.25">
      <c r="N1057" s="22"/>
    </row>
    <row r="1058" spans="14:14" x14ac:dyDescent="0.25">
      <c r="N1058" s="22"/>
    </row>
    <row r="1059" spans="14:14" x14ac:dyDescent="0.25">
      <c r="N1059" s="22"/>
    </row>
    <row r="1060" spans="14:14" x14ac:dyDescent="0.25">
      <c r="N1060" s="22"/>
    </row>
    <row r="1061" spans="14:14" x14ac:dyDescent="0.25">
      <c r="N1061" s="22"/>
    </row>
    <row r="1062" spans="14:14" x14ac:dyDescent="0.25">
      <c r="N1062" s="22"/>
    </row>
    <row r="1063" spans="14:14" x14ac:dyDescent="0.25">
      <c r="N1063" s="22"/>
    </row>
    <row r="1064" spans="14:14" x14ac:dyDescent="0.25">
      <c r="N1064" s="22"/>
    </row>
    <row r="1065" spans="14:14" x14ac:dyDescent="0.25">
      <c r="N1065" s="22"/>
    </row>
    <row r="1066" spans="14:14" x14ac:dyDescent="0.25">
      <c r="N1066" s="22"/>
    </row>
    <row r="1067" spans="14:14" x14ac:dyDescent="0.25">
      <c r="N1067" s="22"/>
    </row>
    <row r="1068" spans="14:14" x14ac:dyDescent="0.25">
      <c r="N1068" s="22"/>
    </row>
    <row r="1069" spans="14:14" x14ac:dyDescent="0.25">
      <c r="N1069" s="22"/>
    </row>
    <row r="1070" spans="14:14" x14ac:dyDescent="0.25">
      <c r="N1070" s="22"/>
    </row>
    <row r="1071" spans="14:14" x14ac:dyDescent="0.25">
      <c r="N1071" s="22"/>
    </row>
    <row r="1072" spans="14:14" x14ac:dyDescent="0.25">
      <c r="N1072" s="22"/>
    </row>
    <row r="1073" spans="14:14" x14ac:dyDescent="0.25">
      <c r="N1073" s="22"/>
    </row>
    <row r="1074" spans="14:14" x14ac:dyDescent="0.25">
      <c r="N1074" s="22"/>
    </row>
    <row r="1075" spans="14:14" x14ac:dyDescent="0.25">
      <c r="N1075" s="22"/>
    </row>
    <row r="1076" spans="14:14" x14ac:dyDescent="0.25">
      <c r="N1076" s="22"/>
    </row>
    <row r="1077" spans="14:14" x14ac:dyDescent="0.25">
      <c r="N1077" s="22"/>
    </row>
    <row r="1078" spans="14:14" x14ac:dyDescent="0.25">
      <c r="N1078" s="22"/>
    </row>
    <row r="1079" spans="14:14" x14ac:dyDescent="0.25">
      <c r="N1079" s="22"/>
    </row>
    <row r="1080" spans="14:14" x14ac:dyDescent="0.25">
      <c r="N1080" s="22"/>
    </row>
    <row r="1081" spans="14:14" x14ac:dyDescent="0.25">
      <c r="N1081" s="22"/>
    </row>
    <row r="1082" spans="14:14" x14ac:dyDescent="0.25">
      <c r="N1082" s="22"/>
    </row>
    <row r="1083" spans="14:14" x14ac:dyDescent="0.25">
      <c r="N1083" s="22"/>
    </row>
    <row r="1084" spans="14:14" x14ac:dyDescent="0.25">
      <c r="N1084" s="22"/>
    </row>
    <row r="1085" spans="14:14" x14ac:dyDescent="0.25">
      <c r="N1085" s="22"/>
    </row>
    <row r="1086" spans="14:14" x14ac:dyDescent="0.25">
      <c r="N1086" s="22"/>
    </row>
    <row r="1087" spans="14:14" x14ac:dyDescent="0.25">
      <c r="N1087" s="22"/>
    </row>
    <row r="1088" spans="14:14" x14ac:dyDescent="0.25">
      <c r="N1088" s="22"/>
    </row>
    <row r="1089" spans="14:14" x14ac:dyDescent="0.25">
      <c r="N1089" s="22"/>
    </row>
    <row r="1090" spans="14:14" x14ac:dyDescent="0.25">
      <c r="N1090" s="22"/>
    </row>
    <row r="1091" spans="14:14" x14ac:dyDescent="0.25">
      <c r="N1091" s="22"/>
    </row>
    <row r="1092" spans="14:14" x14ac:dyDescent="0.25">
      <c r="N1092" s="22"/>
    </row>
    <row r="1093" spans="14:14" x14ac:dyDescent="0.25">
      <c r="N1093" s="22"/>
    </row>
    <row r="1094" spans="14:14" x14ac:dyDescent="0.25">
      <c r="N1094" s="22"/>
    </row>
    <row r="1095" spans="14:14" x14ac:dyDescent="0.25">
      <c r="N1095" s="22"/>
    </row>
    <row r="1096" spans="14:14" x14ac:dyDescent="0.25">
      <c r="N1096" s="22"/>
    </row>
    <row r="1097" spans="14:14" x14ac:dyDescent="0.25">
      <c r="N1097" s="22"/>
    </row>
    <row r="1098" spans="14:14" x14ac:dyDescent="0.25">
      <c r="N1098" s="22"/>
    </row>
    <row r="1099" spans="14:14" x14ac:dyDescent="0.25">
      <c r="N1099" s="22"/>
    </row>
    <row r="1100" spans="14:14" x14ac:dyDescent="0.25">
      <c r="N1100" s="22"/>
    </row>
    <row r="1101" spans="14:14" x14ac:dyDescent="0.25">
      <c r="N1101" s="22"/>
    </row>
    <row r="1102" spans="14:14" x14ac:dyDescent="0.25">
      <c r="N1102" s="22"/>
    </row>
    <row r="1103" spans="14:14" x14ac:dyDescent="0.25">
      <c r="N1103" s="22"/>
    </row>
    <row r="1104" spans="14:14" x14ac:dyDescent="0.25">
      <c r="N1104" s="22"/>
    </row>
    <row r="1105" spans="14:14" x14ac:dyDescent="0.25">
      <c r="N1105" s="22"/>
    </row>
    <row r="1106" spans="14:14" x14ac:dyDescent="0.25">
      <c r="N1106" s="22"/>
    </row>
    <row r="1107" spans="14:14" x14ac:dyDescent="0.25">
      <c r="N1107" s="22"/>
    </row>
    <row r="1108" spans="14:14" x14ac:dyDescent="0.25">
      <c r="N1108" s="22"/>
    </row>
    <row r="1109" spans="14:14" x14ac:dyDescent="0.25">
      <c r="N1109" s="22"/>
    </row>
    <row r="1110" spans="14:14" x14ac:dyDescent="0.25">
      <c r="N1110" s="22"/>
    </row>
    <row r="1111" spans="14:14" x14ac:dyDescent="0.25">
      <c r="N1111" s="22"/>
    </row>
    <row r="1112" spans="14:14" x14ac:dyDescent="0.25">
      <c r="N1112" s="22"/>
    </row>
    <row r="1113" spans="14:14" x14ac:dyDescent="0.25">
      <c r="N1113" s="22"/>
    </row>
    <row r="1114" spans="14:14" x14ac:dyDescent="0.25">
      <c r="N1114" s="22"/>
    </row>
    <row r="1115" spans="14:14" x14ac:dyDescent="0.25">
      <c r="N1115" s="22"/>
    </row>
    <row r="1116" spans="14:14" x14ac:dyDescent="0.25">
      <c r="N1116" s="22"/>
    </row>
    <row r="1117" spans="14:14" x14ac:dyDescent="0.25">
      <c r="N1117" s="22"/>
    </row>
    <row r="1118" spans="14:14" x14ac:dyDescent="0.25">
      <c r="N1118" s="22"/>
    </row>
    <row r="1119" spans="14:14" x14ac:dyDescent="0.25">
      <c r="N1119" s="22"/>
    </row>
    <row r="1120" spans="14:14" x14ac:dyDescent="0.25">
      <c r="N1120" s="22"/>
    </row>
    <row r="1121" spans="14:14" x14ac:dyDescent="0.25">
      <c r="N1121" s="22"/>
    </row>
    <row r="1122" spans="14:14" x14ac:dyDescent="0.25">
      <c r="N1122" s="22"/>
    </row>
    <row r="1123" spans="14:14" x14ac:dyDescent="0.25">
      <c r="N1123" s="22"/>
    </row>
    <row r="1124" spans="14:14" x14ac:dyDescent="0.25">
      <c r="N1124" s="22"/>
    </row>
    <row r="1125" spans="14:14" x14ac:dyDescent="0.25">
      <c r="N1125" s="22"/>
    </row>
    <row r="1126" spans="14:14" x14ac:dyDescent="0.25">
      <c r="N1126" s="22"/>
    </row>
    <row r="1127" spans="14:14" x14ac:dyDescent="0.25">
      <c r="N1127" s="22"/>
    </row>
    <row r="1128" spans="14:14" x14ac:dyDescent="0.25">
      <c r="N1128" s="22"/>
    </row>
    <row r="1129" spans="14:14" x14ac:dyDescent="0.25">
      <c r="N1129" s="22"/>
    </row>
    <row r="1130" spans="14:14" x14ac:dyDescent="0.25">
      <c r="N1130" s="22"/>
    </row>
    <row r="1131" spans="14:14" x14ac:dyDescent="0.25">
      <c r="N1131" s="22"/>
    </row>
    <row r="1132" spans="14:14" x14ac:dyDescent="0.25">
      <c r="N1132" s="22"/>
    </row>
    <row r="1133" spans="14:14" x14ac:dyDescent="0.25">
      <c r="N1133" s="22"/>
    </row>
    <row r="1134" spans="14:14" x14ac:dyDescent="0.25">
      <c r="N1134" s="22"/>
    </row>
    <row r="1135" spans="14:14" x14ac:dyDescent="0.25">
      <c r="N1135" s="22"/>
    </row>
    <row r="1136" spans="14:14" x14ac:dyDescent="0.25">
      <c r="N1136" s="22"/>
    </row>
    <row r="1137" spans="14:14" x14ac:dyDescent="0.25">
      <c r="N1137" s="22"/>
    </row>
    <row r="1138" spans="14:14" x14ac:dyDescent="0.25">
      <c r="N1138" s="22"/>
    </row>
    <row r="1139" spans="14:14" x14ac:dyDescent="0.25">
      <c r="N1139" s="22"/>
    </row>
    <row r="1140" spans="14:14" x14ac:dyDescent="0.25">
      <c r="N1140" s="22"/>
    </row>
    <row r="1141" spans="14:14" x14ac:dyDescent="0.25">
      <c r="N1141" s="22"/>
    </row>
    <row r="1142" spans="14:14" x14ac:dyDescent="0.25">
      <c r="N1142" s="22"/>
    </row>
    <row r="1143" spans="14:14" x14ac:dyDescent="0.25">
      <c r="N1143" s="22"/>
    </row>
    <row r="1144" spans="14:14" x14ac:dyDescent="0.25">
      <c r="N1144" s="22"/>
    </row>
    <row r="1145" spans="14:14" x14ac:dyDescent="0.25">
      <c r="N1145" s="22"/>
    </row>
    <row r="1146" spans="14:14" x14ac:dyDescent="0.25">
      <c r="N1146" s="22"/>
    </row>
    <row r="1147" spans="14:14" x14ac:dyDescent="0.25">
      <c r="N1147" s="22"/>
    </row>
    <row r="1148" spans="14:14" x14ac:dyDescent="0.25">
      <c r="N1148" s="22"/>
    </row>
    <row r="1149" spans="14:14" x14ac:dyDescent="0.25">
      <c r="N1149" s="22"/>
    </row>
    <row r="1150" spans="14:14" x14ac:dyDescent="0.25">
      <c r="N1150" s="22"/>
    </row>
    <row r="1151" spans="14:14" x14ac:dyDescent="0.25">
      <c r="N1151" s="22"/>
    </row>
    <row r="1152" spans="14:14" x14ac:dyDescent="0.25">
      <c r="N1152" s="22"/>
    </row>
    <row r="1153" spans="14:14" x14ac:dyDescent="0.25">
      <c r="N1153" s="22"/>
    </row>
    <row r="1154" spans="14:14" x14ac:dyDescent="0.25">
      <c r="N1154" s="22"/>
    </row>
    <row r="1155" spans="14:14" x14ac:dyDescent="0.25">
      <c r="N1155" s="22"/>
    </row>
    <row r="1156" spans="14:14" x14ac:dyDescent="0.25">
      <c r="N1156" s="22"/>
    </row>
    <row r="1157" spans="14:14" x14ac:dyDescent="0.25">
      <c r="N1157" s="22"/>
    </row>
    <row r="1158" spans="14:14" x14ac:dyDescent="0.25">
      <c r="N1158" s="22"/>
    </row>
    <row r="1159" spans="14:14" x14ac:dyDescent="0.25">
      <c r="N1159" s="22"/>
    </row>
    <row r="1160" spans="14:14" x14ac:dyDescent="0.25">
      <c r="N1160" s="22"/>
    </row>
    <row r="1161" spans="14:14" x14ac:dyDescent="0.25">
      <c r="N1161" s="22"/>
    </row>
    <row r="1162" spans="14:14" x14ac:dyDescent="0.25">
      <c r="N1162" s="22"/>
    </row>
    <row r="1163" spans="14:14" x14ac:dyDescent="0.25">
      <c r="N1163" s="22"/>
    </row>
    <row r="1164" spans="14:14" x14ac:dyDescent="0.25">
      <c r="N1164" s="22"/>
    </row>
    <row r="1165" spans="14:14" x14ac:dyDescent="0.25">
      <c r="N1165" s="22"/>
    </row>
    <row r="1166" spans="14:14" x14ac:dyDescent="0.25">
      <c r="N1166" s="22"/>
    </row>
    <row r="1167" spans="14:14" x14ac:dyDescent="0.25">
      <c r="N1167" s="22"/>
    </row>
    <row r="1168" spans="14:14" x14ac:dyDescent="0.25">
      <c r="N1168" s="22"/>
    </row>
    <row r="1169" spans="14:14" x14ac:dyDescent="0.25">
      <c r="N1169" s="22"/>
    </row>
    <row r="1170" spans="14:14" x14ac:dyDescent="0.25">
      <c r="N1170" s="22"/>
    </row>
    <row r="1171" spans="14:14" x14ac:dyDescent="0.25">
      <c r="N1171" s="22"/>
    </row>
    <row r="1172" spans="14:14" x14ac:dyDescent="0.25">
      <c r="N1172" s="22"/>
    </row>
    <row r="1173" spans="14:14" x14ac:dyDescent="0.25">
      <c r="N1173" s="22"/>
    </row>
    <row r="1174" spans="14:14" x14ac:dyDescent="0.25">
      <c r="N1174" s="22"/>
    </row>
    <row r="1175" spans="14:14" x14ac:dyDescent="0.25">
      <c r="N1175" s="22"/>
    </row>
    <row r="1176" spans="14:14" x14ac:dyDescent="0.25">
      <c r="N1176" s="22"/>
    </row>
    <row r="1177" spans="14:14" x14ac:dyDescent="0.25">
      <c r="N1177" s="22"/>
    </row>
    <row r="1178" spans="14:14" x14ac:dyDescent="0.25">
      <c r="N1178" s="22"/>
    </row>
    <row r="1179" spans="14:14" x14ac:dyDescent="0.25">
      <c r="N1179" s="22"/>
    </row>
    <row r="1180" spans="14:14" x14ac:dyDescent="0.25">
      <c r="N1180" s="22"/>
    </row>
    <row r="1181" spans="14:14" x14ac:dyDescent="0.25">
      <c r="N1181" s="22"/>
    </row>
    <row r="1182" spans="14:14" x14ac:dyDescent="0.25">
      <c r="N1182" s="22"/>
    </row>
    <row r="1183" spans="14:14" x14ac:dyDescent="0.25">
      <c r="N1183" s="22"/>
    </row>
    <row r="1184" spans="14:14" x14ac:dyDescent="0.25">
      <c r="N1184" s="22"/>
    </row>
    <row r="1185" spans="14:14" x14ac:dyDescent="0.25">
      <c r="N1185" s="22"/>
    </row>
    <row r="1186" spans="14:14" x14ac:dyDescent="0.25">
      <c r="N1186" s="22"/>
    </row>
    <row r="1187" spans="14:14" x14ac:dyDescent="0.25">
      <c r="N1187" s="22"/>
    </row>
    <row r="1188" spans="14:14" x14ac:dyDescent="0.25">
      <c r="N1188" s="22"/>
    </row>
    <row r="1189" spans="14:14" x14ac:dyDescent="0.25">
      <c r="N1189" s="22"/>
    </row>
    <row r="1190" spans="14:14" x14ac:dyDescent="0.25">
      <c r="N1190" s="22"/>
    </row>
    <row r="1191" spans="14:14" x14ac:dyDescent="0.25">
      <c r="N1191" s="22"/>
    </row>
    <row r="1192" spans="14:14" x14ac:dyDescent="0.25">
      <c r="N1192" s="22"/>
    </row>
    <row r="1193" spans="14:14" x14ac:dyDescent="0.25">
      <c r="N1193" s="22"/>
    </row>
    <row r="1194" spans="14:14" x14ac:dyDescent="0.25">
      <c r="N1194" s="22"/>
    </row>
    <row r="1195" spans="14:14" x14ac:dyDescent="0.25">
      <c r="N1195" s="22"/>
    </row>
    <row r="1196" spans="14:14" x14ac:dyDescent="0.25">
      <c r="N1196" s="22"/>
    </row>
    <row r="1197" spans="14:14" x14ac:dyDescent="0.25">
      <c r="N1197" s="22"/>
    </row>
    <row r="1198" spans="14:14" x14ac:dyDescent="0.25">
      <c r="N1198" s="22"/>
    </row>
    <row r="1199" spans="14:14" x14ac:dyDescent="0.25">
      <c r="N1199" s="22"/>
    </row>
    <row r="1200" spans="14:14" x14ac:dyDescent="0.25">
      <c r="N1200" s="22"/>
    </row>
    <row r="1201" spans="14:14" x14ac:dyDescent="0.25">
      <c r="N1201" s="22"/>
    </row>
    <row r="1202" spans="14:14" x14ac:dyDescent="0.25">
      <c r="N1202" s="22"/>
    </row>
    <row r="1203" spans="14:14" x14ac:dyDescent="0.25">
      <c r="N1203" s="22"/>
    </row>
    <row r="1204" spans="14:14" x14ac:dyDescent="0.25">
      <c r="N1204" s="22"/>
    </row>
    <row r="1205" spans="14:14" x14ac:dyDescent="0.25">
      <c r="N1205" s="22"/>
    </row>
    <row r="1206" spans="14:14" x14ac:dyDescent="0.25">
      <c r="N1206" s="22"/>
    </row>
    <row r="1207" spans="14:14" x14ac:dyDescent="0.25">
      <c r="N1207" s="22"/>
    </row>
    <row r="1208" spans="14:14" x14ac:dyDescent="0.25">
      <c r="N1208" s="22"/>
    </row>
    <row r="1209" spans="14:14" x14ac:dyDescent="0.25">
      <c r="N1209" s="22"/>
    </row>
    <row r="1210" spans="14:14" x14ac:dyDescent="0.25">
      <c r="N1210" s="22"/>
    </row>
    <row r="1211" spans="14:14" x14ac:dyDescent="0.25">
      <c r="N1211" s="22"/>
    </row>
    <row r="1212" spans="14:14" x14ac:dyDescent="0.25">
      <c r="N1212" s="22"/>
    </row>
    <row r="1213" spans="14:14" x14ac:dyDescent="0.25">
      <c r="N1213" s="22"/>
    </row>
    <row r="1214" spans="14:14" x14ac:dyDescent="0.25">
      <c r="N1214" s="22"/>
    </row>
    <row r="1215" spans="14:14" x14ac:dyDescent="0.25">
      <c r="N1215" s="22"/>
    </row>
    <row r="1216" spans="14:14" x14ac:dyDescent="0.25">
      <c r="N1216" s="22"/>
    </row>
    <row r="1217" spans="14:14" x14ac:dyDescent="0.25">
      <c r="N1217" s="22"/>
    </row>
    <row r="1218" spans="14:14" x14ac:dyDescent="0.25">
      <c r="N1218" s="22"/>
    </row>
    <row r="1219" spans="14:14" x14ac:dyDescent="0.25">
      <c r="N1219" s="22"/>
    </row>
    <row r="1220" spans="14:14" x14ac:dyDescent="0.25">
      <c r="N1220" s="22"/>
    </row>
    <row r="1221" spans="14:14" x14ac:dyDescent="0.25">
      <c r="N1221" s="22"/>
    </row>
    <row r="1222" spans="14:14" x14ac:dyDescent="0.25">
      <c r="N1222" s="22"/>
    </row>
    <row r="1223" spans="14:14" x14ac:dyDescent="0.25">
      <c r="N1223" s="22"/>
    </row>
    <row r="1224" spans="14:14" x14ac:dyDescent="0.25">
      <c r="N1224" s="22"/>
    </row>
    <row r="1225" spans="14:14" x14ac:dyDescent="0.25">
      <c r="N1225" s="22"/>
    </row>
    <row r="1226" spans="14:14" x14ac:dyDescent="0.25">
      <c r="N1226" s="22"/>
    </row>
    <row r="1227" spans="14:14" x14ac:dyDescent="0.25">
      <c r="N1227" s="22"/>
    </row>
    <row r="1228" spans="14:14" x14ac:dyDescent="0.25">
      <c r="N1228" s="22"/>
    </row>
    <row r="1229" spans="14:14" x14ac:dyDescent="0.25">
      <c r="N1229" s="22"/>
    </row>
    <row r="1230" spans="14:14" x14ac:dyDescent="0.25">
      <c r="N1230" s="22"/>
    </row>
    <row r="1231" spans="14:14" x14ac:dyDescent="0.25">
      <c r="N1231" s="22"/>
    </row>
    <row r="1232" spans="14:14" x14ac:dyDescent="0.25">
      <c r="N1232" s="22"/>
    </row>
    <row r="1233" spans="14:14" x14ac:dyDescent="0.25">
      <c r="N1233" s="22"/>
    </row>
    <row r="1234" spans="14:14" x14ac:dyDescent="0.25">
      <c r="N1234" s="22"/>
    </row>
    <row r="1235" spans="14:14" x14ac:dyDescent="0.25">
      <c r="N1235" s="22"/>
    </row>
    <row r="1236" spans="14:14" x14ac:dyDescent="0.25">
      <c r="N1236" s="22"/>
    </row>
    <row r="1237" spans="14:14" x14ac:dyDescent="0.25">
      <c r="N1237" s="22"/>
    </row>
    <row r="1238" spans="14:14" x14ac:dyDescent="0.25">
      <c r="N1238" s="22"/>
    </row>
    <row r="1239" spans="14:14" x14ac:dyDescent="0.25">
      <c r="N1239" s="22"/>
    </row>
    <row r="1240" spans="14:14" x14ac:dyDescent="0.25">
      <c r="N1240" s="22"/>
    </row>
    <row r="1241" spans="14:14" x14ac:dyDescent="0.25">
      <c r="N1241" s="22"/>
    </row>
    <row r="1242" spans="14:14" x14ac:dyDescent="0.25">
      <c r="N1242" s="22"/>
    </row>
    <row r="1243" spans="14:14" x14ac:dyDescent="0.25">
      <c r="N1243" s="22"/>
    </row>
    <row r="1244" spans="14:14" x14ac:dyDescent="0.25">
      <c r="N1244" s="22"/>
    </row>
    <row r="1245" spans="14:14" x14ac:dyDescent="0.25">
      <c r="N1245" s="22"/>
    </row>
    <row r="1246" spans="14:14" x14ac:dyDescent="0.25">
      <c r="N1246" s="22"/>
    </row>
    <row r="1247" spans="14:14" x14ac:dyDescent="0.25">
      <c r="N1247" s="22"/>
    </row>
    <row r="1248" spans="14:14" x14ac:dyDescent="0.25">
      <c r="N1248" s="22"/>
    </row>
    <row r="1249" spans="14:14" x14ac:dyDescent="0.25">
      <c r="N1249" s="22"/>
    </row>
    <row r="1250" spans="14:14" x14ac:dyDescent="0.25">
      <c r="N1250" s="22"/>
    </row>
    <row r="1251" spans="14:14" x14ac:dyDescent="0.25">
      <c r="N1251" s="22"/>
    </row>
    <row r="1252" spans="14:14" x14ac:dyDescent="0.25">
      <c r="N1252" s="22"/>
    </row>
    <row r="1253" spans="14:14" x14ac:dyDescent="0.25">
      <c r="N1253" s="22"/>
    </row>
    <row r="1254" spans="14:14" x14ac:dyDescent="0.25">
      <c r="N1254" s="22"/>
    </row>
    <row r="1255" spans="14:14" x14ac:dyDescent="0.25">
      <c r="N1255" s="22"/>
    </row>
    <row r="1256" spans="14:14" x14ac:dyDescent="0.25">
      <c r="N1256" s="22"/>
    </row>
    <row r="1257" spans="14:14" x14ac:dyDescent="0.25">
      <c r="N1257" s="22"/>
    </row>
    <row r="1258" spans="14:14" x14ac:dyDescent="0.25">
      <c r="N1258" s="22"/>
    </row>
    <row r="1259" spans="14:14" x14ac:dyDescent="0.25">
      <c r="N1259" s="22"/>
    </row>
    <row r="1260" spans="14:14" x14ac:dyDescent="0.25">
      <c r="N1260" s="22"/>
    </row>
    <row r="1261" spans="14:14" x14ac:dyDescent="0.25">
      <c r="N1261" s="22"/>
    </row>
    <row r="1262" spans="14:14" x14ac:dyDescent="0.25">
      <c r="N1262" s="22"/>
    </row>
    <row r="1263" spans="14:14" x14ac:dyDescent="0.25">
      <c r="N1263" s="22"/>
    </row>
    <row r="1264" spans="14:14" x14ac:dyDescent="0.25">
      <c r="N1264" s="22"/>
    </row>
    <row r="1265" spans="14:14" x14ac:dyDescent="0.25">
      <c r="N1265" s="22"/>
    </row>
    <row r="1266" spans="14:14" x14ac:dyDescent="0.25">
      <c r="N1266" s="22"/>
    </row>
    <row r="1267" spans="14:14" x14ac:dyDescent="0.25">
      <c r="N1267" s="22"/>
    </row>
    <row r="1268" spans="14:14" x14ac:dyDescent="0.25">
      <c r="N1268" s="22"/>
    </row>
    <row r="1269" spans="14:14" x14ac:dyDescent="0.25">
      <c r="N1269" s="22"/>
    </row>
    <row r="1270" spans="14:14" x14ac:dyDescent="0.25">
      <c r="N1270" s="22"/>
    </row>
    <row r="1271" spans="14:14" x14ac:dyDescent="0.25">
      <c r="N1271" s="22"/>
    </row>
    <row r="1272" spans="14:14" x14ac:dyDescent="0.25">
      <c r="N1272" s="22"/>
    </row>
    <row r="1273" spans="14:14" x14ac:dyDescent="0.25">
      <c r="N1273" s="22"/>
    </row>
    <row r="1274" spans="14:14" x14ac:dyDescent="0.25">
      <c r="N1274" s="22"/>
    </row>
    <row r="1275" spans="14:14" x14ac:dyDescent="0.25">
      <c r="N1275" s="22"/>
    </row>
    <row r="1276" spans="14:14" x14ac:dyDescent="0.25">
      <c r="N1276" s="22"/>
    </row>
    <row r="1277" spans="14:14" x14ac:dyDescent="0.25">
      <c r="N1277" s="22"/>
    </row>
    <row r="1278" spans="14:14" x14ac:dyDescent="0.25">
      <c r="N1278" s="22"/>
    </row>
    <row r="1279" spans="14:14" x14ac:dyDescent="0.25">
      <c r="N1279" s="22"/>
    </row>
    <row r="1280" spans="14:14" x14ac:dyDescent="0.25">
      <c r="N1280" s="22"/>
    </row>
    <row r="1281" spans="14:14" x14ac:dyDescent="0.25">
      <c r="N1281" s="22"/>
    </row>
    <row r="1282" spans="14:14" x14ac:dyDescent="0.25">
      <c r="N1282" s="22"/>
    </row>
    <row r="1283" spans="14:14" x14ac:dyDescent="0.25">
      <c r="N1283" s="22"/>
    </row>
    <row r="1284" spans="14:14" x14ac:dyDescent="0.25">
      <c r="N1284" s="22"/>
    </row>
    <row r="1285" spans="14:14" x14ac:dyDescent="0.25">
      <c r="N1285" s="22"/>
    </row>
    <row r="1286" spans="14:14" x14ac:dyDescent="0.25">
      <c r="N1286" s="22"/>
    </row>
    <row r="1287" spans="14:14" x14ac:dyDescent="0.25">
      <c r="N1287" s="22"/>
    </row>
    <row r="1288" spans="14:14" x14ac:dyDescent="0.25">
      <c r="N1288" s="22"/>
    </row>
    <row r="1289" spans="14:14" x14ac:dyDescent="0.25">
      <c r="N1289" s="22"/>
    </row>
    <row r="1290" spans="14:14" x14ac:dyDescent="0.25">
      <c r="N1290" s="22"/>
    </row>
    <row r="1291" spans="14:14" x14ac:dyDescent="0.25">
      <c r="N1291" s="22"/>
    </row>
    <row r="1292" spans="14:14" x14ac:dyDescent="0.25">
      <c r="N1292" s="22"/>
    </row>
    <row r="1293" spans="14:14" x14ac:dyDescent="0.25">
      <c r="N1293" s="22"/>
    </row>
    <row r="1294" spans="14:14" x14ac:dyDescent="0.25">
      <c r="N1294" s="22"/>
    </row>
    <row r="1295" spans="14:14" x14ac:dyDescent="0.25">
      <c r="N1295" s="22"/>
    </row>
    <row r="1296" spans="14:14" x14ac:dyDescent="0.25">
      <c r="N1296" s="22"/>
    </row>
    <row r="1297" spans="14:14" x14ac:dyDescent="0.25">
      <c r="N1297" s="22"/>
    </row>
    <row r="1298" spans="14:14" x14ac:dyDescent="0.25">
      <c r="N1298" s="22"/>
    </row>
    <row r="1299" spans="14:14" x14ac:dyDescent="0.25">
      <c r="N1299" s="22"/>
    </row>
    <row r="1300" spans="14:14" x14ac:dyDescent="0.25">
      <c r="N1300" s="22"/>
    </row>
    <row r="1301" spans="14:14" x14ac:dyDescent="0.25">
      <c r="N1301" s="22"/>
    </row>
    <row r="1302" spans="14:14" x14ac:dyDescent="0.25">
      <c r="N1302" s="22"/>
    </row>
    <row r="1303" spans="14:14" x14ac:dyDescent="0.25">
      <c r="N1303" s="22"/>
    </row>
    <row r="1304" spans="14:14" x14ac:dyDescent="0.25">
      <c r="N1304" s="22"/>
    </row>
    <row r="1305" spans="14:14" x14ac:dyDescent="0.25">
      <c r="N1305" s="22"/>
    </row>
    <row r="1306" spans="14:14" x14ac:dyDescent="0.25">
      <c r="N1306" s="22"/>
    </row>
    <row r="1307" spans="14:14" x14ac:dyDescent="0.25">
      <c r="N1307" s="22"/>
    </row>
    <row r="1308" spans="14:14" x14ac:dyDescent="0.25">
      <c r="N1308" s="22"/>
    </row>
    <row r="1309" spans="14:14" x14ac:dyDescent="0.25">
      <c r="N1309" s="22"/>
    </row>
    <row r="1310" spans="14:14" x14ac:dyDescent="0.25">
      <c r="N1310" s="22"/>
    </row>
    <row r="1311" spans="14:14" x14ac:dyDescent="0.25">
      <c r="N1311" s="22"/>
    </row>
    <row r="1312" spans="14:14" x14ac:dyDescent="0.25">
      <c r="N1312" s="22"/>
    </row>
    <row r="1313" spans="14:14" x14ac:dyDescent="0.25">
      <c r="N1313" s="22"/>
    </row>
    <row r="1314" spans="14:14" x14ac:dyDescent="0.25">
      <c r="N1314" s="22"/>
    </row>
    <row r="1315" spans="14:14" x14ac:dyDescent="0.25">
      <c r="N1315" s="22"/>
    </row>
    <row r="1316" spans="14:14" x14ac:dyDescent="0.25">
      <c r="N1316" s="22"/>
    </row>
    <row r="1317" spans="14:14" x14ac:dyDescent="0.25">
      <c r="N1317" s="22"/>
    </row>
    <row r="1318" spans="14:14" x14ac:dyDescent="0.25">
      <c r="N1318" s="22"/>
    </row>
    <row r="1319" spans="14:14" x14ac:dyDescent="0.25">
      <c r="N1319" s="22"/>
    </row>
    <row r="1320" spans="14:14" x14ac:dyDescent="0.25">
      <c r="N1320" s="22"/>
    </row>
    <row r="1321" spans="14:14" x14ac:dyDescent="0.25">
      <c r="N1321" s="22"/>
    </row>
    <row r="1322" spans="14:14" x14ac:dyDescent="0.25">
      <c r="N1322" s="22"/>
    </row>
    <row r="1323" spans="14:14" x14ac:dyDescent="0.25">
      <c r="N1323" s="22"/>
    </row>
    <row r="1324" spans="14:14" x14ac:dyDescent="0.25">
      <c r="N1324" s="22"/>
    </row>
    <row r="1325" spans="14:14" x14ac:dyDescent="0.25">
      <c r="N1325" s="22"/>
    </row>
    <row r="1326" spans="14:14" x14ac:dyDescent="0.25">
      <c r="N1326" s="22"/>
    </row>
    <row r="1327" spans="14:14" x14ac:dyDescent="0.25">
      <c r="N1327" s="22"/>
    </row>
    <row r="1328" spans="14:14" x14ac:dyDescent="0.25">
      <c r="N1328" s="22"/>
    </row>
    <row r="1329" spans="14:14" x14ac:dyDescent="0.25">
      <c r="N1329" s="22"/>
    </row>
    <row r="1330" spans="14:14" x14ac:dyDescent="0.25">
      <c r="N1330" s="22"/>
    </row>
    <row r="1331" spans="14:14" x14ac:dyDescent="0.25">
      <c r="N1331" s="22"/>
    </row>
    <row r="1332" spans="14:14" x14ac:dyDescent="0.25">
      <c r="N1332" s="22"/>
    </row>
    <row r="1333" spans="14:14" x14ac:dyDescent="0.25">
      <c r="N1333" s="22"/>
    </row>
    <row r="1334" spans="14:14" x14ac:dyDescent="0.25">
      <c r="N1334" s="22"/>
    </row>
    <row r="1335" spans="14:14" x14ac:dyDescent="0.25">
      <c r="N1335" s="22"/>
    </row>
    <row r="1336" spans="14:14" x14ac:dyDescent="0.25">
      <c r="N1336" s="22"/>
    </row>
    <row r="1337" spans="14:14" x14ac:dyDescent="0.25">
      <c r="N1337" s="22"/>
    </row>
    <row r="1338" spans="14:14" x14ac:dyDescent="0.25">
      <c r="N1338" s="22"/>
    </row>
    <row r="1339" spans="14:14" x14ac:dyDescent="0.25">
      <c r="N1339" s="22"/>
    </row>
    <row r="1340" spans="14:14" x14ac:dyDescent="0.25">
      <c r="N1340" s="22"/>
    </row>
    <row r="1341" spans="14:14" x14ac:dyDescent="0.25">
      <c r="N1341" s="22"/>
    </row>
    <row r="1342" spans="14:14" x14ac:dyDescent="0.25">
      <c r="N1342" s="22"/>
    </row>
    <row r="1343" spans="14:14" x14ac:dyDescent="0.25">
      <c r="N1343" s="22"/>
    </row>
    <row r="1344" spans="14:14" x14ac:dyDescent="0.25">
      <c r="N1344" s="22"/>
    </row>
    <row r="1345" spans="14:14" x14ac:dyDescent="0.25">
      <c r="N1345" s="22"/>
    </row>
    <row r="1346" spans="14:14" x14ac:dyDescent="0.25">
      <c r="N1346" s="22"/>
    </row>
    <row r="1347" spans="14:14" x14ac:dyDescent="0.25">
      <c r="N1347" s="22"/>
    </row>
    <row r="1348" spans="14:14" x14ac:dyDescent="0.25">
      <c r="N1348" s="22"/>
    </row>
    <row r="1349" spans="14:14" x14ac:dyDescent="0.25">
      <c r="N1349" s="22"/>
    </row>
    <row r="1350" spans="14:14" x14ac:dyDescent="0.25">
      <c r="N1350" s="22"/>
    </row>
    <row r="1351" spans="14:14" x14ac:dyDescent="0.25">
      <c r="N1351" s="22"/>
    </row>
    <row r="1352" spans="14:14" x14ac:dyDescent="0.25">
      <c r="N1352" s="22"/>
    </row>
    <row r="1353" spans="14:14" x14ac:dyDescent="0.25">
      <c r="N1353" s="22"/>
    </row>
    <row r="1354" spans="14:14" x14ac:dyDescent="0.25">
      <c r="N1354" s="22"/>
    </row>
    <row r="1355" spans="14:14" x14ac:dyDescent="0.25">
      <c r="N1355" s="22"/>
    </row>
    <row r="1356" spans="14:14" x14ac:dyDescent="0.25">
      <c r="N1356" s="22"/>
    </row>
    <row r="1357" spans="14:14" x14ac:dyDescent="0.25">
      <c r="N1357" s="22"/>
    </row>
    <row r="1358" spans="14:14" x14ac:dyDescent="0.25">
      <c r="N1358" s="22"/>
    </row>
    <row r="1359" spans="14:14" x14ac:dyDescent="0.25">
      <c r="N1359" s="22"/>
    </row>
    <row r="1360" spans="14:14" x14ac:dyDescent="0.25">
      <c r="N1360" s="22"/>
    </row>
    <row r="1361" spans="14:14" x14ac:dyDescent="0.25">
      <c r="N1361" s="22"/>
    </row>
    <row r="1362" spans="14:14" x14ac:dyDescent="0.25">
      <c r="N1362" s="22"/>
    </row>
    <row r="1363" spans="14:14" x14ac:dyDescent="0.25">
      <c r="N1363" s="22"/>
    </row>
    <row r="1364" spans="14:14" x14ac:dyDescent="0.25">
      <c r="N1364" s="22"/>
    </row>
    <row r="1365" spans="14:14" x14ac:dyDescent="0.25">
      <c r="N1365" s="22"/>
    </row>
    <row r="1366" spans="14:14" x14ac:dyDescent="0.25">
      <c r="N1366" s="22"/>
    </row>
    <row r="1367" spans="14:14" x14ac:dyDescent="0.25">
      <c r="N1367" s="22"/>
    </row>
    <row r="1368" spans="14:14" x14ac:dyDescent="0.25">
      <c r="N1368" s="22"/>
    </row>
    <row r="1369" spans="14:14" x14ac:dyDescent="0.25">
      <c r="N1369" s="22"/>
    </row>
    <row r="1370" spans="14:14" x14ac:dyDescent="0.25">
      <c r="N1370" s="22"/>
    </row>
    <row r="1371" spans="14:14" x14ac:dyDescent="0.25">
      <c r="N1371" s="22"/>
    </row>
    <row r="1372" spans="14:14" x14ac:dyDescent="0.25">
      <c r="N1372" s="22"/>
    </row>
    <row r="1373" spans="14:14" x14ac:dyDescent="0.25">
      <c r="N1373" s="22"/>
    </row>
    <row r="1374" spans="14:14" x14ac:dyDescent="0.25">
      <c r="N1374" s="22"/>
    </row>
    <row r="1375" spans="14:14" x14ac:dyDescent="0.25">
      <c r="N1375" s="22"/>
    </row>
    <row r="1376" spans="14:14" x14ac:dyDescent="0.25">
      <c r="N1376" s="22"/>
    </row>
    <row r="1377" spans="14:14" x14ac:dyDescent="0.25">
      <c r="N1377" s="22"/>
    </row>
    <row r="1378" spans="14:14" x14ac:dyDescent="0.25">
      <c r="N1378" s="22"/>
    </row>
    <row r="1379" spans="14:14" x14ac:dyDescent="0.25">
      <c r="N1379" s="22"/>
    </row>
    <row r="1380" spans="14:14" x14ac:dyDescent="0.25">
      <c r="N1380" s="22"/>
    </row>
    <row r="1381" spans="14:14" x14ac:dyDescent="0.25">
      <c r="N1381" s="22"/>
    </row>
    <row r="1382" spans="14:14" x14ac:dyDescent="0.25">
      <c r="N1382" s="22"/>
    </row>
    <row r="1383" spans="14:14" x14ac:dyDescent="0.25">
      <c r="N1383" s="22"/>
    </row>
    <row r="1384" spans="14:14" x14ac:dyDescent="0.25">
      <c r="N1384" s="22"/>
    </row>
    <row r="1385" spans="14:14" x14ac:dyDescent="0.25">
      <c r="N1385" s="22"/>
    </row>
    <row r="1386" spans="14:14" x14ac:dyDescent="0.25">
      <c r="N1386" s="22"/>
    </row>
    <row r="1387" spans="14:14" x14ac:dyDescent="0.25">
      <c r="N1387" s="22"/>
    </row>
    <row r="1388" spans="14:14" x14ac:dyDescent="0.25">
      <c r="N1388" s="22"/>
    </row>
    <row r="1389" spans="14:14" x14ac:dyDescent="0.25">
      <c r="N1389" s="22"/>
    </row>
    <row r="1390" spans="14:14" x14ac:dyDescent="0.25">
      <c r="N1390" s="22"/>
    </row>
    <row r="1391" spans="14:14" x14ac:dyDescent="0.25">
      <c r="N1391" s="22"/>
    </row>
    <row r="1392" spans="14:14" x14ac:dyDescent="0.25">
      <c r="N1392" s="22"/>
    </row>
    <row r="1393" spans="14:14" x14ac:dyDescent="0.25">
      <c r="N1393" s="22"/>
    </row>
    <row r="1394" spans="14:14" x14ac:dyDescent="0.25">
      <c r="N1394" s="22"/>
    </row>
    <row r="1395" spans="14:14" x14ac:dyDescent="0.25">
      <c r="N1395" s="22"/>
    </row>
    <row r="1396" spans="14:14" x14ac:dyDescent="0.25">
      <c r="N1396" s="22"/>
    </row>
    <row r="1397" spans="14:14" x14ac:dyDescent="0.25">
      <c r="N1397" s="22"/>
    </row>
    <row r="1398" spans="14:14" x14ac:dyDescent="0.25">
      <c r="N1398" s="22"/>
    </row>
    <row r="1399" spans="14:14" x14ac:dyDescent="0.25">
      <c r="N1399" s="22"/>
    </row>
    <row r="1400" spans="14:14" x14ac:dyDescent="0.25">
      <c r="N1400" s="22"/>
    </row>
    <row r="1401" spans="14:14" x14ac:dyDescent="0.25">
      <c r="N1401" s="22"/>
    </row>
    <row r="1402" spans="14:14" x14ac:dyDescent="0.25">
      <c r="N1402" s="22"/>
    </row>
    <row r="1403" spans="14:14" x14ac:dyDescent="0.25">
      <c r="N1403" s="22"/>
    </row>
    <row r="1404" spans="14:14" x14ac:dyDescent="0.25">
      <c r="N1404" s="22"/>
    </row>
    <row r="1405" spans="14:14" x14ac:dyDescent="0.25">
      <c r="N1405" s="22"/>
    </row>
    <row r="1406" spans="14:14" x14ac:dyDescent="0.25">
      <c r="N1406" s="22"/>
    </row>
    <row r="1407" spans="14:14" x14ac:dyDescent="0.25">
      <c r="N1407" s="22"/>
    </row>
    <row r="1408" spans="14:14" x14ac:dyDescent="0.25">
      <c r="N1408" s="22"/>
    </row>
    <row r="1409" spans="14:14" x14ac:dyDescent="0.25">
      <c r="N1409" s="22"/>
    </row>
    <row r="1410" spans="14:14" x14ac:dyDescent="0.25">
      <c r="N1410" s="22"/>
    </row>
    <row r="1411" spans="14:14" x14ac:dyDescent="0.25">
      <c r="N1411" s="22"/>
    </row>
    <row r="1412" spans="14:14" x14ac:dyDescent="0.25">
      <c r="N1412" s="22"/>
    </row>
    <row r="1413" spans="14:14" x14ac:dyDescent="0.25">
      <c r="N1413" s="22"/>
    </row>
    <row r="1414" spans="14:14" x14ac:dyDescent="0.25">
      <c r="N1414" s="22"/>
    </row>
    <row r="1415" spans="14:14" x14ac:dyDescent="0.25">
      <c r="N1415" s="22"/>
    </row>
    <row r="1416" spans="14:14" x14ac:dyDescent="0.25">
      <c r="N1416" s="22"/>
    </row>
    <row r="1417" spans="14:14" x14ac:dyDescent="0.25">
      <c r="N1417" s="22"/>
    </row>
    <row r="1418" spans="14:14" x14ac:dyDescent="0.25">
      <c r="N1418" s="22"/>
    </row>
    <row r="1419" spans="14:14" x14ac:dyDescent="0.25">
      <c r="N1419" s="22"/>
    </row>
    <row r="1420" spans="14:14" x14ac:dyDescent="0.25">
      <c r="N1420" s="22"/>
    </row>
    <row r="1421" spans="14:14" x14ac:dyDescent="0.25">
      <c r="N1421" s="22"/>
    </row>
    <row r="1422" spans="14:14" x14ac:dyDescent="0.25">
      <c r="N1422" s="22"/>
    </row>
    <row r="1423" spans="14:14" x14ac:dyDescent="0.25">
      <c r="N1423" s="22"/>
    </row>
    <row r="1424" spans="14:14" x14ac:dyDescent="0.25">
      <c r="N1424" s="22"/>
    </row>
    <row r="1425" spans="14:14" x14ac:dyDescent="0.25">
      <c r="N1425" s="22"/>
    </row>
    <row r="1426" spans="14:14" x14ac:dyDescent="0.25">
      <c r="N1426" s="22"/>
    </row>
    <row r="1427" spans="14:14" x14ac:dyDescent="0.25">
      <c r="N1427" s="22"/>
    </row>
    <row r="1428" spans="14:14" x14ac:dyDescent="0.25">
      <c r="N1428" s="22"/>
    </row>
    <row r="1429" spans="14:14" x14ac:dyDescent="0.25">
      <c r="N1429" s="22"/>
    </row>
    <row r="1430" spans="14:14" x14ac:dyDescent="0.25">
      <c r="N1430" s="22"/>
    </row>
    <row r="1431" spans="14:14" x14ac:dyDescent="0.25">
      <c r="N1431" s="22"/>
    </row>
    <row r="1432" spans="14:14" x14ac:dyDescent="0.25">
      <c r="N1432" s="22"/>
    </row>
    <row r="1433" spans="14:14" x14ac:dyDescent="0.25">
      <c r="N1433" s="22"/>
    </row>
    <row r="1434" spans="14:14" x14ac:dyDescent="0.25">
      <c r="N1434" s="22"/>
    </row>
    <row r="1435" spans="14:14" x14ac:dyDescent="0.25">
      <c r="N1435" s="22"/>
    </row>
    <row r="1436" spans="14:14" x14ac:dyDescent="0.25">
      <c r="N1436" s="22"/>
    </row>
    <row r="1437" spans="14:14" x14ac:dyDescent="0.25">
      <c r="N1437" s="22"/>
    </row>
    <row r="1438" spans="14:14" x14ac:dyDescent="0.25">
      <c r="N1438" s="22"/>
    </row>
    <row r="1439" spans="14:14" x14ac:dyDescent="0.25">
      <c r="N1439" s="22"/>
    </row>
    <row r="1440" spans="14:14" x14ac:dyDescent="0.25">
      <c r="N1440" s="22"/>
    </row>
    <row r="1441" spans="14:14" x14ac:dyDescent="0.25">
      <c r="N1441" s="22"/>
    </row>
    <row r="1442" spans="14:14" x14ac:dyDescent="0.25">
      <c r="N1442" s="22"/>
    </row>
    <row r="1443" spans="14:14" x14ac:dyDescent="0.25">
      <c r="N1443" s="22"/>
    </row>
    <row r="1444" spans="14:14" x14ac:dyDescent="0.25">
      <c r="N1444" s="22"/>
    </row>
    <row r="1445" spans="14:14" x14ac:dyDescent="0.25">
      <c r="N1445" s="22"/>
    </row>
    <row r="1446" spans="14:14" x14ac:dyDescent="0.25">
      <c r="N1446" s="22"/>
    </row>
    <row r="1447" spans="14:14" x14ac:dyDescent="0.25">
      <c r="N1447" s="22"/>
    </row>
    <row r="1448" spans="14:14" x14ac:dyDescent="0.25">
      <c r="N1448" s="22"/>
    </row>
    <row r="1449" spans="14:14" x14ac:dyDescent="0.25">
      <c r="N1449" s="22"/>
    </row>
    <row r="1450" spans="14:14" x14ac:dyDescent="0.25">
      <c r="N1450" s="22"/>
    </row>
    <row r="1451" spans="14:14" x14ac:dyDescent="0.25">
      <c r="N1451" s="22"/>
    </row>
    <row r="1452" spans="14:14" x14ac:dyDescent="0.25">
      <c r="N1452" s="22"/>
    </row>
    <row r="1453" spans="14:14" x14ac:dyDescent="0.25">
      <c r="N1453" s="22"/>
    </row>
    <row r="1454" spans="14:14" x14ac:dyDescent="0.25">
      <c r="N1454" s="22"/>
    </row>
    <row r="1455" spans="14:14" x14ac:dyDescent="0.25">
      <c r="N1455" s="22"/>
    </row>
    <row r="1456" spans="14:14" x14ac:dyDescent="0.25">
      <c r="N1456" s="22"/>
    </row>
    <row r="1457" spans="14:14" x14ac:dyDescent="0.25">
      <c r="N1457" s="22"/>
    </row>
    <row r="1458" spans="14:14" x14ac:dyDescent="0.25">
      <c r="N1458" s="22"/>
    </row>
    <row r="1459" spans="14:14" x14ac:dyDescent="0.25">
      <c r="N1459" s="22"/>
    </row>
    <row r="1460" spans="14:14" x14ac:dyDescent="0.25">
      <c r="N1460" s="22"/>
    </row>
    <row r="1461" spans="14:14" x14ac:dyDescent="0.25">
      <c r="N1461" s="22"/>
    </row>
    <row r="1462" spans="14:14" x14ac:dyDescent="0.25">
      <c r="N1462" s="22"/>
    </row>
    <row r="1463" spans="14:14" x14ac:dyDescent="0.25">
      <c r="N1463" s="22"/>
    </row>
    <row r="1464" spans="14:14" x14ac:dyDescent="0.25">
      <c r="N1464" s="22"/>
    </row>
    <row r="1465" spans="14:14" x14ac:dyDescent="0.25">
      <c r="N1465" s="22"/>
    </row>
    <row r="1466" spans="14:14" x14ac:dyDescent="0.25">
      <c r="N1466" s="22"/>
    </row>
    <row r="1467" spans="14:14" x14ac:dyDescent="0.25">
      <c r="N1467" s="22"/>
    </row>
    <row r="1468" spans="14:14" x14ac:dyDescent="0.25">
      <c r="N1468" s="22"/>
    </row>
    <row r="1469" spans="14:14" x14ac:dyDescent="0.25">
      <c r="N1469" s="22"/>
    </row>
    <row r="1470" spans="14:14" x14ac:dyDescent="0.25">
      <c r="N1470" s="22"/>
    </row>
    <row r="1471" spans="14:14" x14ac:dyDescent="0.25">
      <c r="N1471" s="22"/>
    </row>
    <row r="1472" spans="14:14" x14ac:dyDescent="0.25">
      <c r="N1472" s="22"/>
    </row>
    <row r="1473" spans="14:14" x14ac:dyDescent="0.25">
      <c r="N1473" s="22"/>
    </row>
    <row r="1474" spans="14:14" x14ac:dyDescent="0.25">
      <c r="N1474" s="22"/>
    </row>
    <row r="1475" spans="14:14" x14ac:dyDescent="0.25">
      <c r="N1475" s="22"/>
    </row>
    <row r="1476" spans="14:14" x14ac:dyDescent="0.25">
      <c r="N1476" s="22"/>
    </row>
    <row r="1477" spans="14:14" x14ac:dyDescent="0.25">
      <c r="N1477" s="22"/>
    </row>
    <row r="1478" spans="14:14" x14ac:dyDescent="0.25">
      <c r="N1478" s="22"/>
    </row>
    <row r="1479" spans="14:14" x14ac:dyDescent="0.25">
      <c r="N1479" s="22"/>
    </row>
    <row r="1480" spans="14:14" x14ac:dyDescent="0.25">
      <c r="N1480" s="22"/>
    </row>
    <row r="1481" spans="14:14" x14ac:dyDescent="0.25">
      <c r="N1481" s="22"/>
    </row>
    <row r="1482" spans="14:14" x14ac:dyDescent="0.25">
      <c r="N1482" s="22"/>
    </row>
    <row r="1483" spans="14:14" x14ac:dyDescent="0.25">
      <c r="N1483" s="22"/>
    </row>
    <row r="1484" spans="14:14" x14ac:dyDescent="0.25">
      <c r="N1484" s="22"/>
    </row>
    <row r="1485" spans="14:14" x14ac:dyDescent="0.25">
      <c r="N1485" s="22"/>
    </row>
    <row r="1486" spans="14:14" x14ac:dyDescent="0.25">
      <c r="N1486" s="22"/>
    </row>
    <row r="1487" spans="14:14" x14ac:dyDescent="0.25">
      <c r="N1487" s="22"/>
    </row>
    <row r="1488" spans="14:14" x14ac:dyDescent="0.25">
      <c r="N1488" s="22"/>
    </row>
    <row r="1489" spans="14:14" x14ac:dyDescent="0.25">
      <c r="N1489" s="22"/>
    </row>
    <row r="1490" spans="14:14" x14ac:dyDescent="0.25">
      <c r="N1490" s="22"/>
    </row>
    <row r="1491" spans="14:14" x14ac:dyDescent="0.25">
      <c r="N1491" s="22"/>
    </row>
    <row r="1492" spans="14:14" x14ac:dyDescent="0.25">
      <c r="N1492" s="22"/>
    </row>
    <row r="1493" spans="14:14" x14ac:dyDescent="0.25">
      <c r="N1493" s="22"/>
    </row>
    <row r="1494" spans="14:14" x14ac:dyDescent="0.25">
      <c r="N1494" s="22"/>
    </row>
    <row r="1495" spans="14:14" x14ac:dyDescent="0.25">
      <c r="N1495" s="22"/>
    </row>
    <row r="1496" spans="14:14" x14ac:dyDescent="0.25">
      <c r="N1496" s="22"/>
    </row>
    <row r="1497" spans="14:14" x14ac:dyDescent="0.25">
      <c r="N1497" s="22"/>
    </row>
    <row r="1498" spans="14:14" x14ac:dyDescent="0.25">
      <c r="N1498" s="22"/>
    </row>
    <row r="1499" spans="14:14" x14ac:dyDescent="0.25">
      <c r="N1499" s="22"/>
    </row>
    <row r="1500" spans="14:14" x14ac:dyDescent="0.25">
      <c r="N1500" s="22"/>
    </row>
    <row r="1501" spans="14:14" x14ac:dyDescent="0.25">
      <c r="N1501" s="22"/>
    </row>
    <row r="1502" spans="14:14" x14ac:dyDescent="0.25">
      <c r="N1502" s="22"/>
    </row>
    <row r="1503" spans="14:14" x14ac:dyDescent="0.25">
      <c r="N1503" s="22"/>
    </row>
    <row r="1504" spans="14:14" x14ac:dyDescent="0.25">
      <c r="N1504" s="22"/>
    </row>
    <row r="1505" spans="14:14" x14ac:dyDescent="0.25">
      <c r="N1505" s="22"/>
    </row>
    <row r="1506" spans="14:14" x14ac:dyDescent="0.25">
      <c r="N1506" s="22"/>
    </row>
    <row r="1507" spans="14:14" x14ac:dyDescent="0.25">
      <c r="N1507" s="22"/>
    </row>
    <row r="1508" spans="14:14" x14ac:dyDescent="0.25">
      <c r="N1508" s="22"/>
    </row>
    <row r="1509" spans="14:14" x14ac:dyDescent="0.25">
      <c r="N1509" s="22"/>
    </row>
    <row r="1510" spans="14:14" x14ac:dyDescent="0.25">
      <c r="N1510" s="22"/>
    </row>
    <row r="1511" spans="14:14" x14ac:dyDescent="0.25">
      <c r="N1511" s="22"/>
    </row>
    <row r="1512" spans="14:14" x14ac:dyDescent="0.25">
      <c r="N1512" s="22"/>
    </row>
    <row r="1513" spans="14:14" x14ac:dyDescent="0.25">
      <c r="N1513" s="22"/>
    </row>
    <row r="1514" spans="14:14" x14ac:dyDescent="0.25">
      <c r="N1514" s="22"/>
    </row>
    <row r="1515" spans="14:14" x14ac:dyDescent="0.25">
      <c r="N1515" s="22"/>
    </row>
    <row r="1516" spans="14:14" x14ac:dyDescent="0.25">
      <c r="N1516" s="22"/>
    </row>
    <row r="1517" spans="14:14" x14ac:dyDescent="0.25">
      <c r="N1517" s="22"/>
    </row>
    <row r="1518" spans="14:14" x14ac:dyDescent="0.25">
      <c r="N1518" s="22"/>
    </row>
    <row r="1519" spans="14:14" x14ac:dyDescent="0.25">
      <c r="N1519" s="22"/>
    </row>
    <row r="1520" spans="14:14" x14ac:dyDescent="0.25">
      <c r="N1520" s="22"/>
    </row>
    <row r="1521" spans="14:14" x14ac:dyDescent="0.25">
      <c r="N1521" s="22"/>
    </row>
    <row r="1522" spans="14:14" x14ac:dyDescent="0.25">
      <c r="N1522" s="22"/>
    </row>
    <row r="1523" spans="14:14" x14ac:dyDescent="0.25">
      <c r="N1523" s="22"/>
    </row>
    <row r="1524" spans="14:14" x14ac:dyDescent="0.25">
      <c r="N1524" s="22"/>
    </row>
    <row r="1525" spans="14:14" x14ac:dyDescent="0.25">
      <c r="N1525" s="22"/>
    </row>
    <row r="1526" spans="14:14" x14ac:dyDescent="0.25">
      <c r="N1526" s="22"/>
    </row>
    <row r="1527" spans="14:14" x14ac:dyDescent="0.25">
      <c r="N1527" s="22"/>
    </row>
    <row r="1528" spans="14:14" x14ac:dyDescent="0.25">
      <c r="N1528" s="22"/>
    </row>
    <row r="1529" spans="14:14" x14ac:dyDescent="0.25">
      <c r="N1529" s="22"/>
    </row>
    <row r="1530" spans="14:14" x14ac:dyDescent="0.25">
      <c r="N1530" s="22"/>
    </row>
    <row r="1531" spans="14:14" x14ac:dyDescent="0.25">
      <c r="N1531" s="22"/>
    </row>
    <row r="1532" spans="14:14" x14ac:dyDescent="0.25">
      <c r="N1532" s="22"/>
    </row>
    <row r="1533" spans="14:14" x14ac:dyDescent="0.25">
      <c r="N1533" s="22"/>
    </row>
    <row r="1534" spans="14:14" x14ac:dyDescent="0.25">
      <c r="N1534" s="22"/>
    </row>
    <row r="1535" spans="14:14" x14ac:dyDescent="0.25">
      <c r="N1535" s="22"/>
    </row>
    <row r="1536" spans="14:14" x14ac:dyDescent="0.25">
      <c r="N1536" s="22"/>
    </row>
    <row r="1537" spans="14:14" x14ac:dyDescent="0.25">
      <c r="N1537" s="22"/>
    </row>
    <row r="1538" spans="14:14" x14ac:dyDescent="0.25">
      <c r="N1538" s="22"/>
    </row>
    <row r="1539" spans="14:14" x14ac:dyDescent="0.25">
      <c r="N1539" s="22"/>
    </row>
    <row r="1540" spans="14:14" x14ac:dyDescent="0.25">
      <c r="N1540" s="22"/>
    </row>
    <row r="1541" spans="14:14" x14ac:dyDescent="0.25">
      <c r="N1541" s="22"/>
    </row>
    <row r="1542" spans="14:14" x14ac:dyDescent="0.25">
      <c r="N1542" s="22"/>
    </row>
    <row r="1543" spans="14:14" x14ac:dyDescent="0.25">
      <c r="N1543" s="22"/>
    </row>
    <row r="1544" spans="14:14" x14ac:dyDescent="0.25">
      <c r="N1544" s="22"/>
    </row>
    <row r="1545" spans="14:14" x14ac:dyDescent="0.25">
      <c r="N1545" s="22"/>
    </row>
    <row r="1546" spans="14:14" x14ac:dyDescent="0.25">
      <c r="N1546" s="22"/>
    </row>
    <row r="1547" spans="14:14" x14ac:dyDescent="0.25">
      <c r="N1547" s="22"/>
    </row>
    <row r="1548" spans="14:14" x14ac:dyDescent="0.25">
      <c r="N1548" s="22"/>
    </row>
    <row r="1549" spans="14:14" x14ac:dyDescent="0.25">
      <c r="N1549" s="22"/>
    </row>
    <row r="1550" spans="14:14" x14ac:dyDescent="0.25">
      <c r="N1550" s="22"/>
    </row>
    <row r="1551" spans="14:14" x14ac:dyDescent="0.25">
      <c r="N1551" s="22"/>
    </row>
    <row r="1552" spans="14:14" x14ac:dyDescent="0.25">
      <c r="N1552" s="22"/>
    </row>
    <row r="1553" spans="14:14" x14ac:dyDescent="0.25">
      <c r="N1553" s="22"/>
    </row>
    <row r="1554" spans="14:14" x14ac:dyDescent="0.25">
      <c r="N1554" s="22"/>
    </row>
    <row r="1555" spans="14:14" x14ac:dyDescent="0.25">
      <c r="N1555" s="22"/>
    </row>
    <row r="1556" spans="14:14" x14ac:dyDescent="0.25">
      <c r="N1556" s="22"/>
    </row>
    <row r="1557" spans="14:14" x14ac:dyDescent="0.25">
      <c r="N1557" s="22"/>
    </row>
    <row r="1558" spans="14:14" x14ac:dyDescent="0.25">
      <c r="N1558" s="22"/>
    </row>
    <row r="1559" spans="14:14" x14ac:dyDescent="0.25">
      <c r="N1559" s="22"/>
    </row>
    <row r="1560" spans="14:14" x14ac:dyDescent="0.25">
      <c r="N1560" s="22"/>
    </row>
    <row r="1561" spans="14:14" x14ac:dyDescent="0.25">
      <c r="N1561" s="22"/>
    </row>
    <row r="1562" spans="14:14" x14ac:dyDescent="0.25">
      <c r="N1562" s="22"/>
    </row>
    <row r="1563" spans="14:14" x14ac:dyDescent="0.25">
      <c r="N1563" s="22"/>
    </row>
    <row r="1564" spans="14:14" x14ac:dyDescent="0.25">
      <c r="N1564" s="22"/>
    </row>
    <row r="1565" spans="14:14" x14ac:dyDescent="0.25">
      <c r="N1565" s="22"/>
    </row>
    <row r="1566" spans="14:14" x14ac:dyDescent="0.25">
      <c r="N1566" s="22"/>
    </row>
    <row r="1567" spans="14:14" x14ac:dyDescent="0.25">
      <c r="N1567" s="22"/>
    </row>
    <row r="1568" spans="14:14" x14ac:dyDescent="0.25">
      <c r="N1568" s="22"/>
    </row>
    <row r="1569" spans="14:14" x14ac:dyDescent="0.25">
      <c r="N1569" s="22"/>
    </row>
    <row r="1570" spans="14:14" x14ac:dyDescent="0.25">
      <c r="N1570" s="22"/>
    </row>
    <row r="1571" spans="14:14" x14ac:dyDescent="0.25">
      <c r="N1571" s="22"/>
    </row>
    <row r="1572" spans="14:14" x14ac:dyDescent="0.25">
      <c r="N1572" s="22"/>
    </row>
    <row r="1573" spans="14:14" x14ac:dyDescent="0.25">
      <c r="N1573" s="22"/>
    </row>
    <row r="1574" spans="14:14" x14ac:dyDescent="0.25">
      <c r="N1574" s="22"/>
    </row>
    <row r="1575" spans="14:14" x14ac:dyDescent="0.25">
      <c r="N1575" s="22"/>
    </row>
    <row r="1576" spans="14:14" x14ac:dyDescent="0.25">
      <c r="N1576" s="22"/>
    </row>
    <row r="1577" spans="14:14" x14ac:dyDescent="0.25">
      <c r="N1577" s="22"/>
    </row>
    <row r="1578" spans="14:14" x14ac:dyDescent="0.25">
      <c r="N1578" s="22"/>
    </row>
    <row r="1579" spans="14:14" x14ac:dyDescent="0.25">
      <c r="N1579" s="22"/>
    </row>
    <row r="1580" spans="14:14" x14ac:dyDescent="0.25">
      <c r="N1580" s="22"/>
    </row>
    <row r="1581" spans="14:14" x14ac:dyDescent="0.25">
      <c r="N1581" s="22"/>
    </row>
    <row r="1582" spans="14:14" x14ac:dyDescent="0.25">
      <c r="N1582" s="22"/>
    </row>
    <row r="1583" spans="14:14" x14ac:dyDescent="0.25">
      <c r="N1583" s="22"/>
    </row>
    <row r="1584" spans="14:14" x14ac:dyDescent="0.25">
      <c r="N1584" s="22"/>
    </row>
    <row r="1585" spans="14:14" x14ac:dyDescent="0.25">
      <c r="N1585" s="22"/>
    </row>
    <row r="1586" spans="14:14" x14ac:dyDescent="0.25">
      <c r="N1586" s="22"/>
    </row>
    <row r="1587" spans="14:14" x14ac:dyDescent="0.25">
      <c r="N1587" s="22"/>
    </row>
    <row r="1588" spans="14:14" x14ac:dyDescent="0.25">
      <c r="N1588" s="22"/>
    </row>
    <row r="1589" spans="14:14" x14ac:dyDescent="0.25">
      <c r="N1589" s="22"/>
    </row>
    <row r="1590" spans="14:14" x14ac:dyDescent="0.25">
      <c r="N1590" s="22"/>
    </row>
    <row r="1591" spans="14:14" x14ac:dyDescent="0.25">
      <c r="N1591" s="22"/>
    </row>
    <row r="1592" spans="14:14" x14ac:dyDescent="0.25">
      <c r="N1592" s="22"/>
    </row>
    <row r="1593" spans="14:14" x14ac:dyDescent="0.25">
      <c r="N1593" s="22"/>
    </row>
    <row r="1594" spans="14:14" x14ac:dyDescent="0.25">
      <c r="N1594" s="22"/>
    </row>
    <row r="1595" spans="14:14" x14ac:dyDescent="0.25">
      <c r="N1595" s="22"/>
    </row>
    <row r="1596" spans="14:14" x14ac:dyDescent="0.25">
      <c r="N1596" s="22"/>
    </row>
    <row r="1597" spans="14:14" x14ac:dyDescent="0.25">
      <c r="N1597" s="22"/>
    </row>
    <row r="1598" spans="14:14" x14ac:dyDescent="0.25">
      <c r="N1598" s="22"/>
    </row>
    <row r="1599" spans="14:14" x14ac:dyDescent="0.25">
      <c r="N1599" s="22"/>
    </row>
    <row r="1600" spans="14:14" x14ac:dyDescent="0.25">
      <c r="N1600" s="22"/>
    </row>
    <row r="1601" spans="14:14" x14ac:dyDescent="0.25">
      <c r="N1601" s="22"/>
    </row>
    <row r="1602" spans="14:14" x14ac:dyDescent="0.25">
      <c r="N1602" s="22"/>
    </row>
    <row r="1603" spans="14:14" x14ac:dyDescent="0.25">
      <c r="N1603" s="22"/>
    </row>
    <row r="1604" spans="14:14" x14ac:dyDescent="0.25">
      <c r="N1604" s="22"/>
    </row>
    <row r="1605" spans="14:14" x14ac:dyDescent="0.25">
      <c r="N1605" s="22"/>
    </row>
    <row r="1606" spans="14:14" x14ac:dyDescent="0.25">
      <c r="N1606" s="22"/>
    </row>
    <row r="1607" spans="14:14" x14ac:dyDescent="0.25">
      <c r="N1607" s="22"/>
    </row>
    <row r="1608" spans="14:14" x14ac:dyDescent="0.25">
      <c r="N1608" s="22"/>
    </row>
    <row r="1609" spans="14:14" x14ac:dyDescent="0.25">
      <c r="N1609" s="22"/>
    </row>
    <row r="1610" spans="14:14" x14ac:dyDescent="0.25">
      <c r="N1610" s="22"/>
    </row>
    <row r="1611" spans="14:14" x14ac:dyDescent="0.25">
      <c r="N1611" s="22"/>
    </row>
    <row r="1612" spans="14:14" x14ac:dyDescent="0.25">
      <c r="N1612" s="22"/>
    </row>
    <row r="1613" spans="14:14" x14ac:dyDescent="0.25">
      <c r="N1613" s="22"/>
    </row>
    <row r="1614" spans="14:14" x14ac:dyDescent="0.25">
      <c r="N1614" s="22"/>
    </row>
    <row r="1615" spans="14:14" x14ac:dyDescent="0.25">
      <c r="N1615" s="22"/>
    </row>
    <row r="1616" spans="14:14" x14ac:dyDescent="0.25">
      <c r="N1616" s="22"/>
    </row>
    <row r="1617" spans="14:14" x14ac:dyDescent="0.25">
      <c r="N1617" s="22"/>
    </row>
    <row r="1618" spans="14:14" x14ac:dyDescent="0.25">
      <c r="N1618" s="22"/>
    </row>
    <row r="1619" spans="14:14" x14ac:dyDescent="0.25">
      <c r="N1619" s="22"/>
    </row>
    <row r="1620" spans="14:14" x14ac:dyDescent="0.25">
      <c r="N1620" s="22"/>
    </row>
    <row r="1621" spans="14:14" x14ac:dyDescent="0.25">
      <c r="N1621" s="22"/>
    </row>
    <row r="1622" spans="14:14" x14ac:dyDescent="0.25">
      <c r="N1622" s="22"/>
    </row>
    <row r="1623" spans="14:14" x14ac:dyDescent="0.25">
      <c r="N1623" s="22"/>
    </row>
    <row r="1624" spans="14:14" x14ac:dyDescent="0.25">
      <c r="N1624" s="22"/>
    </row>
    <row r="1625" spans="14:14" x14ac:dyDescent="0.25">
      <c r="N1625" s="22"/>
    </row>
    <row r="1626" spans="14:14" x14ac:dyDescent="0.25">
      <c r="N1626" s="22"/>
    </row>
    <row r="1627" spans="14:14" x14ac:dyDescent="0.25">
      <c r="N1627" s="22"/>
    </row>
    <row r="1628" spans="14:14" x14ac:dyDescent="0.25">
      <c r="N1628" s="22"/>
    </row>
    <row r="1629" spans="14:14" x14ac:dyDescent="0.25">
      <c r="N1629" s="22"/>
    </row>
    <row r="1630" spans="14:14" x14ac:dyDescent="0.25">
      <c r="N1630" s="22"/>
    </row>
    <row r="1631" spans="14:14" x14ac:dyDescent="0.25">
      <c r="N1631" s="22"/>
    </row>
    <row r="1632" spans="14:14" x14ac:dyDescent="0.25">
      <c r="N1632" s="22"/>
    </row>
    <row r="1633" spans="14:14" x14ac:dyDescent="0.25">
      <c r="N1633" s="22"/>
    </row>
    <row r="1634" spans="14:14" x14ac:dyDescent="0.25">
      <c r="N1634" s="22"/>
    </row>
    <row r="1635" spans="14:14" x14ac:dyDescent="0.25">
      <c r="N1635" s="22"/>
    </row>
    <row r="1636" spans="14:14" x14ac:dyDescent="0.25">
      <c r="N1636" s="22"/>
    </row>
    <row r="1637" spans="14:14" x14ac:dyDescent="0.25">
      <c r="N1637" s="22"/>
    </row>
    <row r="1638" spans="14:14" x14ac:dyDescent="0.25">
      <c r="N1638" s="22"/>
    </row>
    <row r="1639" spans="14:14" x14ac:dyDescent="0.25">
      <c r="N1639" s="22"/>
    </row>
    <row r="1640" spans="14:14" x14ac:dyDescent="0.25">
      <c r="N1640" s="22"/>
    </row>
    <row r="1641" spans="14:14" x14ac:dyDescent="0.25">
      <c r="N1641" s="22"/>
    </row>
    <row r="1642" spans="14:14" x14ac:dyDescent="0.25">
      <c r="N1642" s="22"/>
    </row>
    <row r="1643" spans="14:14" x14ac:dyDescent="0.25">
      <c r="N1643" s="22"/>
    </row>
    <row r="1644" spans="14:14" x14ac:dyDescent="0.25">
      <c r="N1644" s="22"/>
    </row>
    <row r="1645" spans="14:14" x14ac:dyDescent="0.25">
      <c r="N1645" s="22"/>
    </row>
    <row r="1646" spans="14:14" x14ac:dyDescent="0.25">
      <c r="N1646" s="22"/>
    </row>
    <row r="1647" spans="14:14" x14ac:dyDescent="0.25">
      <c r="N1647" s="22"/>
    </row>
    <row r="1648" spans="14:14" x14ac:dyDescent="0.25">
      <c r="N1648" s="22"/>
    </row>
    <row r="1649" spans="14:14" x14ac:dyDescent="0.25">
      <c r="N1649" s="22"/>
    </row>
    <row r="1650" spans="14:14" x14ac:dyDescent="0.25">
      <c r="N1650" s="22"/>
    </row>
    <row r="1651" spans="14:14" x14ac:dyDescent="0.25">
      <c r="N1651" s="22"/>
    </row>
    <row r="1652" spans="14:14" x14ac:dyDescent="0.25">
      <c r="N1652" s="22"/>
    </row>
    <row r="1653" spans="14:14" x14ac:dyDescent="0.25">
      <c r="N1653" s="22"/>
    </row>
    <row r="1654" spans="14:14" x14ac:dyDescent="0.25">
      <c r="N1654" s="22"/>
    </row>
    <row r="1655" spans="14:14" x14ac:dyDescent="0.25">
      <c r="N1655" s="22"/>
    </row>
    <row r="1656" spans="14:14" x14ac:dyDescent="0.25">
      <c r="N1656" s="22"/>
    </row>
    <row r="1657" spans="14:14" x14ac:dyDescent="0.25">
      <c r="N1657" s="22"/>
    </row>
    <row r="1658" spans="14:14" x14ac:dyDescent="0.25">
      <c r="N1658" s="22"/>
    </row>
    <row r="1659" spans="14:14" x14ac:dyDescent="0.25">
      <c r="N1659" s="22"/>
    </row>
    <row r="1660" spans="14:14" x14ac:dyDescent="0.25">
      <c r="N1660" s="22"/>
    </row>
    <row r="1661" spans="14:14" x14ac:dyDescent="0.25">
      <c r="N1661" s="22"/>
    </row>
    <row r="1662" spans="14:14" x14ac:dyDescent="0.25">
      <c r="N1662" s="22"/>
    </row>
    <row r="1663" spans="14:14" x14ac:dyDescent="0.25">
      <c r="N1663" s="22"/>
    </row>
    <row r="1664" spans="14:14" x14ac:dyDescent="0.25">
      <c r="N1664" s="22"/>
    </row>
    <row r="1665" spans="14:14" x14ac:dyDescent="0.25">
      <c r="N1665" s="22"/>
    </row>
    <row r="1666" spans="14:14" x14ac:dyDescent="0.25">
      <c r="N1666" s="22"/>
    </row>
    <row r="1667" spans="14:14" x14ac:dyDescent="0.25">
      <c r="N1667" s="22"/>
    </row>
    <row r="1668" spans="14:14" x14ac:dyDescent="0.25">
      <c r="N1668" s="22"/>
    </row>
    <row r="1669" spans="14:14" x14ac:dyDescent="0.25">
      <c r="N1669" s="22"/>
    </row>
    <row r="1670" spans="14:14" x14ac:dyDescent="0.25">
      <c r="N1670" s="22"/>
    </row>
    <row r="1671" spans="14:14" x14ac:dyDescent="0.25">
      <c r="N1671" s="22"/>
    </row>
    <row r="1672" spans="14:14" x14ac:dyDescent="0.25">
      <c r="N1672" s="22"/>
    </row>
    <row r="1673" spans="14:14" x14ac:dyDescent="0.25">
      <c r="N1673" s="22"/>
    </row>
    <row r="1674" spans="14:14" x14ac:dyDescent="0.25">
      <c r="N1674" s="22"/>
    </row>
    <row r="1675" spans="14:14" x14ac:dyDescent="0.25">
      <c r="N1675" s="22"/>
    </row>
    <row r="1676" spans="14:14" x14ac:dyDescent="0.25">
      <c r="N1676" s="22"/>
    </row>
    <row r="1677" spans="14:14" x14ac:dyDescent="0.25">
      <c r="N1677" s="22"/>
    </row>
    <row r="1678" spans="14:14" x14ac:dyDescent="0.25">
      <c r="N1678" s="22"/>
    </row>
    <row r="1679" spans="14:14" x14ac:dyDescent="0.25">
      <c r="N1679" s="22"/>
    </row>
    <row r="1680" spans="14:14" x14ac:dyDescent="0.25">
      <c r="N1680" s="22"/>
    </row>
    <row r="1681" spans="14:14" x14ac:dyDescent="0.25">
      <c r="N1681" s="22"/>
    </row>
    <row r="1682" spans="14:14" x14ac:dyDescent="0.25">
      <c r="N1682" s="22"/>
    </row>
    <row r="1683" spans="14:14" x14ac:dyDescent="0.25">
      <c r="N1683" s="22"/>
    </row>
    <row r="1684" spans="14:14" x14ac:dyDescent="0.25">
      <c r="N1684" s="22"/>
    </row>
    <row r="1685" spans="14:14" x14ac:dyDescent="0.25">
      <c r="N1685" s="22"/>
    </row>
    <row r="1686" spans="14:14" x14ac:dyDescent="0.25">
      <c r="N1686" s="22"/>
    </row>
    <row r="1687" spans="14:14" x14ac:dyDescent="0.25">
      <c r="N1687" s="22"/>
    </row>
    <row r="1688" spans="14:14" x14ac:dyDescent="0.25">
      <c r="N1688" s="22"/>
    </row>
    <row r="1689" spans="14:14" x14ac:dyDescent="0.25">
      <c r="N1689" s="22"/>
    </row>
    <row r="1690" spans="14:14" x14ac:dyDescent="0.25">
      <c r="N1690" s="22"/>
    </row>
    <row r="1691" spans="14:14" x14ac:dyDescent="0.25">
      <c r="N1691" s="22"/>
    </row>
    <row r="1692" spans="14:14" x14ac:dyDescent="0.25">
      <c r="N1692" s="22"/>
    </row>
    <row r="1693" spans="14:14" x14ac:dyDescent="0.25">
      <c r="N1693" s="22"/>
    </row>
    <row r="1694" spans="14:14" x14ac:dyDescent="0.25">
      <c r="N1694" s="22"/>
    </row>
    <row r="1695" spans="14:14" x14ac:dyDescent="0.25">
      <c r="N1695" s="22"/>
    </row>
    <row r="1696" spans="14:14" x14ac:dyDescent="0.25">
      <c r="N1696" s="22"/>
    </row>
    <row r="1697" spans="14:14" x14ac:dyDescent="0.25">
      <c r="N1697" s="22"/>
    </row>
    <row r="1698" spans="14:14" x14ac:dyDescent="0.25">
      <c r="N1698" s="22"/>
    </row>
    <row r="1699" spans="14:14" x14ac:dyDescent="0.25">
      <c r="N1699" s="22"/>
    </row>
    <row r="1700" spans="14:14" x14ac:dyDescent="0.25">
      <c r="N1700" s="22"/>
    </row>
    <row r="1701" spans="14:14" x14ac:dyDescent="0.25">
      <c r="N1701" s="22"/>
    </row>
    <row r="1702" spans="14:14" x14ac:dyDescent="0.25">
      <c r="N1702" s="22"/>
    </row>
    <row r="1703" spans="14:14" x14ac:dyDescent="0.25">
      <c r="N1703" s="22"/>
    </row>
    <row r="1704" spans="14:14" x14ac:dyDescent="0.25">
      <c r="N1704" s="22"/>
    </row>
    <row r="1705" spans="14:14" x14ac:dyDescent="0.25">
      <c r="N1705" s="22"/>
    </row>
    <row r="1706" spans="14:14" x14ac:dyDescent="0.25">
      <c r="N1706" s="22"/>
    </row>
    <row r="1707" spans="14:14" x14ac:dyDescent="0.25">
      <c r="N1707" s="22"/>
    </row>
    <row r="1708" spans="14:14" x14ac:dyDescent="0.25">
      <c r="N1708" s="22"/>
    </row>
    <row r="1709" spans="14:14" x14ac:dyDescent="0.25">
      <c r="N1709" s="22"/>
    </row>
    <row r="1710" spans="14:14" x14ac:dyDescent="0.25">
      <c r="N1710" s="22"/>
    </row>
    <row r="1711" spans="14:14" x14ac:dyDescent="0.25">
      <c r="N1711" s="22"/>
    </row>
    <row r="1712" spans="14:14" x14ac:dyDescent="0.25">
      <c r="N1712" s="22"/>
    </row>
    <row r="1713" spans="14:14" x14ac:dyDescent="0.25">
      <c r="N1713" s="22"/>
    </row>
    <row r="1714" spans="14:14" x14ac:dyDescent="0.25">
      <c r="N1714" s="22"/>
    </row>
    <row r="1715" spans="14:14" x14ac:dyDescent="0.25">
      <c r="N1715" s="22"/>
    </row>
    <row r="1716" spans="14:14" x14ac:dyDescent="0.25">
      <c r="N1716" s="22"/>
    </row>
    <row r="1717" spans="14:14" x14ac:dyDescent="0.25">
      <c r="N1717" s="22"/>
    </row>
    <row r="1718" spans="14:14" x14ac:dyDescent="0.25">
      <c r="N1718" s="22"/>
    </row>
    <row r="1719" spans="14:14" x14ac:dyDescent="0.25">
      <c r="N1719" s="22"/>
    </row>
    <row r="1720" spans="14:14" x14ac:dyDescent="0.25">
      <c r="N1720" s="22"/>
    </row>
    <row r="1721" spans="14:14" x14ac:dyDescent="0.25">
      <c r="N1721" s="22"/>
    </row>
    <row r="1722" spans="14:14" x14ac:dyDescent="0.25">
      <c r="N1722" s="22"/>
    </row>
    <row r="1723" spans="14:14" x14ac:dyDescent="0.25">
      <c r="N1723" s="22"/>
    </row>
    <row r="1724" spans="14:14" x14ac:dyDescent="0.25">
      <c r="N1724" s="22"/>
    </row>
    <row r="1725" spans="14:14" x14ac:dyDescent="0.25">
      <c r="N1725" s="22"/>
    </row>
    <row r="1726" spans="14:14" x14ac:dyDescent="0.25">
      <c r="N1726" s="22"/>
    </row>
    <row r="1727" spans="14:14" x14ac:dyDescent="0.25">
      <c r="N1727" s="22"/>
    </row>
    <row r="1728" spans="14:14" x14ac:dyDescent="0.25">
      <c r="N1728" s="22"/>
    </row>
    <row r="1729" spans="14:14" x14ac:dyDescent="0.25">
      <c r="N1729" s="22"/>
    </row>
    <row r="1730" spans="14:14" x14ac:dyDescent="0.25">
      <c r="N1730" s="22"/>
    </row>
    <row r="1731" spans="14:14" x14ac:dyDescent="0.25">
      <c r="N1731" s="22"/>
    </row>
    <row r="1732" spans="14:14" x14ac:dyDescent="0.25">
      <c r="N1732" s="22"/>
    </row>
    <row r="1733" spans="14:14" x14ac:dyDescent="0.25">
      <c r="N1733" s="22"/>
    </row>
    <row r="1734" spans="14:14" x14ac:dyDescent="0.25">
      <c r="N1734" s="22"/>
    </row>
    <row r="1735" spans="14:14" x14ac:dyDescent="0.25">
      <c r="N1735" s="22"/>
    </row>
    <row r="1736" spans="14:14" x14ac:dyDescent="0.25">
      <c r="N1736" s="22"/>
    </row>
    <row r="1737" spans="14:14" x14ac:dyDescent="0.25">
      <c r="N1737" s="22"/>
    </row>
    <row r="1738" spans="14:14" x14ac:dyDescent="0.25">
      <c r="N1738" s="22"/>
    </row>
    <row r="1739" spans="14:14" x14ac:dyDescent="0.25">
      <c r="N1739" s="22"/>
    </row>
    <row r="1740" spans="14:14" x14ac:dyDescent="0.25">
      <c r="N1740" s="22"/>
    </row>
    <row r="1741" spans="14:14" x14ac:dyDescent="0.25">
      <c r="N1741" s="22"/>
    </row>
    <row r="1742" spans="14:14" x14ac:dyDescent="0.25">
      <c r="N1742" s="22"/>
    </row>
    <row r="1743" spans="14:14" x14ac:dyDescent="0.25">
      <c r="N1743" s="22"/>
    </row>
    <row r="1744" spans="14:14" x14ac:dyDescent="0.25">
      <c r="N1744" s="22"/>
    </row>
    <row r="1745" spans="14:14" x14ac:dyDescent="0.25">
      <c r="N1745" s="22"/>
    </row>
    <row r="1746" spans="14:14" x14ac:dyDescent="0.25">
      <c r="N1746" s="22"/>
    </row>
    <row r="1747" spans="14:14" x14ac:dyDescent="0.25">
      <c r="N1747" s="22"/>
    </row>
    <row r="1748" spans="14:14" x14ac:dyDescent="0.25">
      <c r="N1748" s="22"/>
    </row>
    <row r="1749" spans="14:14" x14ac:dyDescent="0.25">
      <c r="N1749" s="22"/>
    </row>
    <row r="1750" spans="14:14" x14ac:dyDescent="0.25">
      <c r="N1750" s="22"/>
    </row>
    <row r="1751" spans="14:14" x14ac:dyDescent="0.25">
      <c r="N1751" s="22"/>
    </row>
    <row r="1752" spans="14:14" x14ac:dyDescent="0.25">
      <c r="N1752" s="22"/>
    </row>
    <row r="1753" spans="14:14" x14ac:dyDescent="0.25">
      <c r="N1753" s="22"/>
    </row>
    <row r="1754" spans="14:14" x14ac:dyDescent="0.25">
      <c r="N1754" s="22"/>
    </row>
    <row r="1755" spans="14:14" x14ac:dyDescent="0.25">
      <c r="N1755" s="22"/>
    </row>
    <row r="1756" spans="14:14" x14ac:dyDescent="0.25">
      <c r="N1756" s="22"/>
    </row>
    <row r="1757" spans="14:14" x14ac:dyDescent="0.25">
      <c r="N1757" s="22"/>
    </row>
    <row r="1758" spans="14:14" x14ac:dyDescent="0.25">
      <c r="N1758" s="22"/>
    </row>
    <row r="1759" spans="14:14" x14ac:dyDescent="0.25">
      <c r="N1759" s="22"/>
    </row>
    <row r="1760" spans="14:14" x14ac:dyDescent="0.25">
      <c r="N1760" s="22"/>
    </row>
    <row r="1761" spans="14:14" x14ac:dyDescent="0.25">
      <c r="N1761" s="22"/>
    </row>
    <row r="1762" spans="14:14" x14ac:dyDescent="0.25">
      <c r="N1762" s="22"/>
    </row>
    <row r="1763" spans="14:14" x14ac:dyDescent="0.25">
      <c r="N1763" s="22"/>
    </row>
    <row r="1764" spans="14:14" x14ac:dyDescent="0.25">
      <c r="N1764" s="22"/>
    </row>
    <row r="1765" spans="14:14" x14ac:dyDescent="0.25">
      <c r="N1765" s="22"/>
    </row>
    <row r="1766" spans="14:14" x14ac:dyDescent="0.25">
      <c r="N1766" s="22"/>
    </row>
    <row r="1767" spans="14:14" x14ac:dyDescent="0.25">
      <c r="N1767" s="22"/>
    </row>
    <row r="1768" spans="14:14" x14ac:dyDescent="0.25">
      <c r="N1768" s="22"/>
    </row>
    <row r="1769" spans="14:14" x14ac:dyDescent="0.25">
      <c r="N1769" s="22"/>
    </row>
    <row r="1770" spans="14:14" x14ac:dyDescent="0.25">
      <c r="N1770" s="22"/>
    </row>
    <row r="1771" spans="14:14" x14ac:dyDescent="0.25">
      <c r="N1771" s="22"/>
    </row>
    <row r="1772" spans="14:14" x14ac:dyDescent="0.25">
      <c r="N1772" s="22"/>
    </row>
    <row r="1773" spans="14:14" x14ac:dyDescent="0.25">
      <c r="N1773" s="22"/>
    </row>
    <row r="1774" spans="14:14" x14ac:dyDescent="0.25">
      <c r="N1774" s="22"/>
    </row>
    <row r="1775" spans="14:14" x14ac:dyDescent="0.25">
      <c r="N1775" s="22"/>
    </row>
    <row r="1776" spans="14:14" x14ac:dyDescent="0.25">
      <c r="N1776" s="22"/>
    </row>
    <row r="1777" spans="14:14" x14ac:dyDescent="0.25">
      <c r="N1777" s="22"/>
    </row>
    <row r="1778" spans="14:14" x14ac:dyDescent="0.25">
      <c r="N1778" s="22"/>
    </row>
    <row r="1779" spans="14:14" x14ac:dyDescent="0.25">
      <c r="N1779" s="22"/>
    </row>
    <row r="1780" spans="14:14" x14ac:dyDescent="0.25">
      <c r="N1780" s="22"/>
    </row>
    <row r="1781" spans="14:14" x14ac:dyDescent="0.25">
      <c r="N1781" s="22"/>
    </row>
    <row r="1782" spans="14:14" x14ac:dyDescent="0.25">
      <c r="N1782" s="22"/>
    </row>
    <row r="1783" spans="14:14" x14ac:dyDescent="0.25">
      <c r="N1783" s="22"/>
    </row>
    <row r="1784" spans="14:14" x14ac:dyDescent="0.25">
      <c r="N1784" s="22"/>
    </row>
    <row r="1785" spans="14:14" x14ac:dyDescent="0.25">
      <c r="N1785" s="22"/>
    </row>
    <row r="1786" spans="14:14" x14ac:dyDescent="0.25">
      <c r="N1786" s="22"/>
    </row>
    <row r="1787" spans="14:14" x14ac:dyDescent="0.25">
      <c r="N1787" s="22"/>
    </row>
    <row r="1788" spans="14:14" x14ac:dyDescent="0.25">
      <c r="N1788" s="22"/>
    </row>
    <row r="1789" spans="14:14" x14ac:dyDescent="0.25">
      <c r="N1789" s="22"/>
    </row>
    <row r="1790" spans="14:14" x14ac:dyDescent="0.25">
      <c r="N1790" s="22"/>
    </row>
    <row r="1791" spans="14:14" x14ac:dyDescent="0.25">
      <c r="N1791" s="22"/>
    </row>
    <row r="1792" spans="14:14" x14ac:dyDescent="0.25">
      <c r="N1792" s="22"/>
    </row>
    <row r="1793" spans="14:14" x14ac:dyDescent="0.25">
      <c r="N1793" s="22"/>
    </row>
    <row r="1794" spans="14:14" x14ac:dyDescent="0.25">
      <c r="N1794" s="22"/>
    </row>
    <row r="1795" spans="14:14" x14ac:dyDescent="0.25">
      <c r="N1795" s="22"/>
    </row>
    <row r="1796" spans="14:14" x14ac:dyDescent="0.25">
      <c r="N1796" s="22"/>
    </row>
    <row r="1797" spans="14:14" x14ac:dyDescent="0.25">
      <c r="N1797" s="22"/>
    </row>
    <row r="1798" spans="14:14" x14ac:dyDescent="0.25">
      <c r="N1798" s="22"/>
    </row>
    <row r="1799" spans="14:14" x14ac:dyDescent="0.25">
      <c r="N1799" s="22"/>
    </row>
    <row r="1800" spans="14:14" x14ac:dyDescent="0.25">
      <c r="N1800" s="22"/>
    </row>
    <row r="1801" spans="14:14" x14ac:dyDescent="0.25">
      <c r="N1801" s="22"/>
    </row>
    <row r="1802" spans="14:14" x14ac:dyDescent="0.25">
      <c r="N1802" s="22"/>
    </row>
    <row r="1803" spans="14:14" x14ac:dyDescent="0.25">
      <c r="N1803" s="22"/>
    </row>
    <row r="1804" spans="14:14" x14ac:dyDescent="0.25">
      <c r="N1804" s="22"/>
    </row>
    <row r="1805" spans="14:14" x14ac:dyDescent="0.25">
      <c r="N1805" s="22"/>
    </row>
    <row r="1806" spans="14:14" x14ac:dyDescent="0.25">
      <c r="N1806" s="22"/>
    </row>
    <row r="1807" spans="14:14" x14ac:dyDescent="0.25">
      <c r="N1807" s="22"/>
    </row>
    <row r="1808" spans="14:14" x14ac:dyDescent="0.25">
      <c r="N1808" s="22"/>
    </row>
    <row r="1809" spans="14:14" x14ac:dyDescent="0.25">
      <c r="N1809" s="22"/>
    </row>
    <row r="1810" spans="14:14" x14ac:dyDescent="0.25">
      <c r="N1810" s="22"/>
    </row>
    <row r="1811" spans="14:14" x14ac:dyDescent="0.25">
      <c r="N1811" s="22"/>
    </row>
    <row r="1812" spans="14:14" x14ac:dyDescent="0.25">
      <c r="N1812" s="22"/>
    </row>
    <row r="1813" spans="14:14" x14ac:dyDescent="0.25">
      <c r="N1813" s="22"/>
    </row>
    <row r="1814" spans="14:14" x14ac:dyDescent="0.25">
      <c r="N1814" s="22"/>
    </row>
    <row r="1815" spans="14:14" x14ac:dyDescent="0.25">
      <c r="N1815" s="22"/>
    </row>
    <row r="1816" spans="14:14" x14ac:dyDescent="0.25">
      <c r="N1816" s="22"/>
    </row>
    <row r="1817" spans="14:14" x14ac:dyDescent="0.25">
      <c r="N1817" s="22"/>
    </row>
    <row r="1818" spans="14:14" x14ac:dyDescent="0.25">
      <c r="N1818" s="22"/>
    </row>
    <row r="1819" spans="14:14" x14ac:dyDescent="0.25">
      <c r="N1819" s="22"/>
    </row>
    <row r="1820" spans="14:14" x14ac:dyDescent="0.25">
      <c r="N1820" s="22"/>
    </row>
    <row r="1821" spans="14:14" x14ac:dyDescent="0.25">
      <c r="N1821" s="22"/>
    </row>
    <row r="1822" spans="14:14" x14ac:dyDescent="0.25">
      <c r="N1822" s="22"/>
    </row>
    <row r="1823" spans="14:14" x14ac:dyDescent="0.25">
      <c r="N1823" s="22"/>
    </row>
    <row r="1824" spans="14:14" x14ac:dyDescent="0.25">
      <c r="N1824" s="22"/>
    </row>
    <row r="1825" spans="14:14" x14ac:dyDescent="0.25">
      <c r="N1825" s="22"/>
    </row>
    <row r="1826" spans="14:14" x14ac:dyDescent="0.25">
      <c r="N1826" s="22"/>
    </row>
    <row r="1827" spans="14:14" x14ac:dyDescent="0.25">
      <c r="N1827" s="22"/>
    </row>
    <row r="1828" spans="14:14" x14ac:dyDescent="0.25">
      <c r="N1828" s="22"/>
    </row>
    <row r="1829" spans="14:14" x14ac:dyDescent="0.25">
      <c r="N1829" s="22"/>
    </row>
    <row r="1830" spans="14:14" x14ac:dyDescent="0.25">
      <c r="N1830" s="22"/>
    </row>
    <row r="1831" spans="14:14" x14ac:dyDescent="0.25">
      <c r="N1831" s="22"/>
    </row>
    <row r="1832" spans="14:14" x14ac:dyDescent="0.25">
      <c r="N1832" s="22"/>
    </row>
    <row r="1833" spans="14:14" x14ac:dyDescent="0.25">
      <c r="N1833" s="22"/>
    </row>
    <row r="1834" spans="14:14" x14ac:dyDescent="0.25">
      <c r="N1834" s="22"/>
    </row>
    <row r="1835" spans="14:14" x14ac:dyDescent="0.25">
      <c r="N1835" s="22"/>
    </row>
    <row r="1836" spans="14:14" x14ac:dyDescent="0.25">
      <c r="N1836" s="22"/>
    </row>
    <row r="1837" spans="14:14" x14ac:dyDescent="0.25">
      <c r="N1837" s="22"/>
    </row>
    <row r="1838" spans="14:14" x14ac:dyDescent="0.25">
      <c r="N1838" s="22"/>
    </row>
    <row r="1839" spans="14:14" x14ac:dyDescent="0.25">
      <c r="N1839" s="22"/>
    </row>
    <row r="1840" spans="14:14" x14ac:dyDescent="0.25">
      <c r="N1840" s="22"/>
    </row>
    <row r="1841" spans="14:14" x14ac:dyDescent="0.25">
      <c r="N1841" s="22"/>
    </row>
    <row r="1842" spans="14:14" x14ac:dyDescent="0.25">
      <c r="N1842" s="22"/>
    </row>
    <row r="1843" spans="14:14" x14ac:dyDescent="0.25">
      <c r="N1843" s="22"/>
    </row>
    <row r="1844" spans="14:14" x14ac:dyDescent="0.25">
      <c r="N1844" s="22"/>
    </row>
    <row r="1845" spans="14:14" x14ac:dyDescent="0.25">
      <c r="N1845" s="22"/>
    </row>
    <row r="1846" spans="14:14" x14ac:dyDescent="0.25">
      <c r="N1846" s="22"/>
    </row>
    <row r="1847" spans="14:14" x14ac:dyDescent="0.25">
      <c r="N1847" s="22"/>
    </row>
    <row r="1848" spans="14:14" x14ac:dyDescent="0.25">
      <c r="N1848" s="22"/>
    </row>
    <row r="1849" spans="14:14" x14ac:dyDescent="0.25">
      <c r="N1849" s="22"/>
    </row>
    <row r="1850" spans="14:14" x14ac:dyDescent="0.25">
      <c r="N1850" s="22"/>
    </row>
    <row r="1851" spans="14:14" x14ac:dyDescent="0.25">
      <c r="N1851" s="22"/>
    </row>
    <row r="1852" spans="14:14" x14ac:dyDescent="0.25">
      <c r="N1852" s="22"/>
    </row>
    <row r="1853" spans="14:14" x14ac:dyDescent="0.25">
      <c r="N1853" s="22"/>
    </row>
    <row r="1854" spans="14:14" x14ac:dyDescent="0.25">
      <c r="N1854" s="22"/>
    </row>
    <row r="1855" spans="14:14" x14ac:dyDescent="0.25">
      <c r="N1855" s="22"/>
    </row>
    <row r="1856" spans="14:14" x14ac:dyDescent="0.25">
      <c r="N1856" s="22"/>
    </row>
    <row r="1857" spans="14:14" x14ac:dyDescent="0.25">
      <c r="N1857" s="22"/>
    </row>
    <row r="1858" spans="14:14" x14ac:dyDescent="0.25">
      <c r="N1858" s="22"/>
    </row>
    <row r="1859" spans="14:14" x14ac:dyDescent="0.25">
      <c r="N1859" s="22"/>
    </row>
    <row r="1860" spans="14:14" x14ac:dyDescent="0.25">
      <c r="N1860" s="22"/>
    </row>
    <row r="1861" spans="14:14" x14ac:dyDescent="0.25">
      <c r="N1861" s="22"/>
    </row>
    <row r="1862" spans="14:14" x14ac:dyDescent="0.25">
      <c r="N1862" s="22"/>
    </row>
    <row r="1863" spans="14:14" x14ac:dyDescent="0.25">
      <c r="N1863" s="22"/>
    </row>
    <row r="1864" spans="14:14" x14ac:dyDescent="0.25">
      <c r="N1864" s="22"/>
    </row>
    <row r="1865" spans="14:14" x14ac:dyDescent="0.25">
      <c r="N1865" s="22"/>
    </row>
    <row r="1866" spans="14:14" x14ac:dyDescent="0.25">
      <c r="N1866" s="22"/>
    </row>
    <row r="1867" spans="14:14" x14ac:dyDescent="0.25">
      <c r="N1867" s="22"/>
    </row>
    <row r="1868" spans="14:14" x14ac:dyDescent="0.25">
      <c r="N1868" s="22"/>
    </row>
    <row r="1869" spans="14:14" x14ac:dyDescent="0.25">
      <c r="N1869" s="22"/>
    </row>
    <row r="1870" spans="14:14" x14ac:dyDescent="0.25">
      <c r="N1870" s="22"/>
    </row>
    <row r="1871" spans="14:14" x14ac:dyDescent="0.25">
      <c r="N1871" s="22"/>
    </row>
    <row r="1872" spans="14:14" x14ac:dyDescent="0.25">
      <c r="N1872" s="22"/>
    </row>
    <row r="1873" spans="14:14" x14ac:dyDescent="0.25">
      <c r="N1873" s="22"/>
    </row>
    <row r="1874" spans="14:14" x14ac:dyDescent="0.25">
      <c r="N1874" s="22"/>
    </row>
    <row r="1875" spans="14:14" x14ac:dyDescent="0.25">
      <c r="N1875" s="22"/>
    </row>
    <row r="1876" spans="14:14" x14ac:dyDescent="0.25">
      <c r="N1876" s="22"/>
    </row>
    <row r="1877" spans="14:14" x14ac:dyDescent="0.25">
      <c r="N1877" s="22"/>
    </row>
    <row r="1878" spans="14:14" x14ac:dyDescent="0.25">
      <c r="N1878" s="22"/>
    </row>
    <row r="1879" spans="14:14" x14ac:dyDescent="0.25">
      <c r="N1879" s="22"/>
    </row>
    <row r="1880" spans="14:14" x14ac:dyDescent="0.25">
      <c r="N1880" s="22"/>
    </row>
    <row r="1881" spans="14:14" x14ac:dyDescent="0.25">
      <c r="N1881" s="22"/>
    </row>
    <row r="1882" spans="14:14" x14ac:dyDescent="0.25">
      <c r="N1882" s="22"/>
    </row>
    <row r="1883" spans="14:14" x14ac:dyDescent="0.25">
      <c r="N1883" s="22"/>
    </row>
    <row r="1884" spans="14:14" x14ac:dyDescent="0.25">
      <c r="N1884" s="22"/>
    </row>
    <row r="1885" spans="14:14" x14ac:dyDescent="0.25">
      <c r="N1885" s="22"/>
    </row>
    <row r="1886" spans="14:14" x14ac:dyDescent="0.25">
      <c r="N1886" s="22"/>
    </row>
    <row r="1887" spans="14:14" x14ac:dyDescent="0.25">
      <c r="N1887" s="22"/>
    </row>
    <row r="1888" spans="14:14" x14ac:dyDescent="0.25">
      <c r="N1888" s="22"/>
    </row>
    <row r="1889" spans="14:14" x14ac:dyDescent="0.25">
      <c r="N1889" s="22"/>
    </row>
    <row r="1890" spans="14:14" x14ac:dyDescent="0.25">
      <c r="N1890" s="22"/>
    </row>
    <row r="1891" spans="14:14" x14ac:dyDescent="0.25">
      <c r="N1891" s="22"/>
    </row>
    <row r="1892" spans="14:14" x14ac:dyDescent="0.25">
      <c r="N1892" s="22"/>
    </row>
    <row r="1893" spans="14:14" x14ac:dyDescent="0.25">
      <c r="N1893" s="22"/>
    </row>
    <row r="1894" spans="14:14" x14ac:dyDescent="0.25">
      <c r="N1894" s="22"/>
    </row>
    <row r="1895" spans="14:14" x14ac:dyDescent="0.25">
      <c r="N1895" s="22"/>
    </row>
    <row r="1896" spans="14:14" x14ac:dyDescent="0.25">
      <c r="N1896" s="22"/>
    </row>
    <row r="1897" spans="14:14" x14ac:dyDescent="0.25">
      <c r="N1897" s="22"/>
    </row>
    <row r="1898" spans="14:14" x14ac:dyDescent="0.25">
      <c r="N1898" s="22"/>
    </row>
    <row r="1899" spans="14:14" x14ac:dyDescent="0.25">
      <c r="N1899" s="22"/>
    </row>
    <row r="1900" spans="14:14" x14ac:dyDescent="0.25">
      <c r="N1900" s="22"/>
    </row>
    <row r="1901" spans="14:14" x14ac:dyDescent="0.25">
      <c r="N1901" s="22"/>
    </row>
    <row r="1902" spans="14:14" x14ac:dyDescent="0.25">
      <c r="N1902" s="22"/>
    </row>
    <row r="1903" spans="14:14" x14ac:dyDescent="0.25">
      <c r="N1903" s="22"/>
    </row>
    <row r="1904" spans="14:14" x14ac:dyDescent="0.25">
      <c r="N1904" s="22"/>
    </row>
    <row r="1905" spans="14:14" x14ac:dyDescent="0.25">
      <c r="N1905" s="22"/>
    </row>
    <row r="1906" spans="14:14" x14ac:dyDescent="0.25">
      <c r="N1906" s="22"/>
    </row>
    <row r="1907" spans="14:14" x14ac:dyDescent="0.25">
      <c r="N1907" s="22"/>
    </row>
    <row r="1908" spans="14:14" x14ac:dyDescent="0.25">
      <c r="N1908" s="22"/>
    </row>
    <row r="1909" spans="14:14" x14ac:dyDescent="0.25">
      <c r="N1909" s="22"/>
    </row>
    <row r="1910" spans="14:14" x14ac:dyDescent="0.25">
      <c r="N1910" s="22"/>
    </row>
    <row r="1911" spans="14:14" x14ac:dyDescent="0.25">
      <c r="N1911" s="22"/>
    </row>
    <row r="1912" spans="14:14" x14ac:dyDescent="0.25">
      <c r="N1912" s="22"/>
    </row>
    <row r="1913" spans="14:14" x14ac:dyDescent="0.25">
      <c r="N1913" s="22"/>
    </row>
    <row r="1914" spans="14:14" x14ac:dyDescent="0.25">
      <c r="N1914" s="22"/>
    </row>
    <row r="1915" spans="14:14" x14ac:dyDescent="0.25">
      <c r="N1915" s="22"/>
    </row>
    <row r="1916" spans="14:14" x14ac:dyDescent="0.25">
      <c r="N1916" s="22"/>
    </row>
    <row r="1917" spans="14:14" x14ac:dyDescent="0.25">
      <c r="N1917" s="22"/>
    </row>
    <row r="1918" spans="14:14" x14ac:dyDescent="0.25">
      <c r="N1918" s="22"/>
    </row>
    <row r="1919" spans="14:14" x14ac:dyDescent="0.25">
      <c r="N1919" s="22"/>
    </row>
    <row r="1920" spans="14:14" x14ac:dyDescent="0.25">
      <c r="N1920" s="22"/>
    </row>
    <row r="1921" spans="14:14" x14ac:dyDescent="0.25">
      <c r="N1921" s="22"/>
    </row>
    <row r="1922" spans="14:14" x14ac:dyDescent="0.25">
      <c r="N1922" s="22"/>
    </row>
    <row r="1923" spans="14:14" x14ac:dyDescent="0.25">
      <c r="N1923" s="22"/>
    </row>
    <row r="1924" spans="14:14" x14ac:dyDescent="0.25">
      <c r="N1924" s="22"/>
    </row>
    <row r="1925" spans="14:14" x14ac:dyDescent="0.25">
      <c r="N1925" s="22"/>
    </row>
    <row r="1926" spans="14:14" x14ac:dyDescent="0.25">
      <c r="N1926" s="22"/>
    </row>
    <row r="1927" spans="14:14" x14ac:dyDescent="0.25">
      <c r="N1927" s="22"/>
    </row>
    <row r="1928" spans="14:14" x14ac:dyDescent="0.25">
      <c r="N1928" s="22"/>
    </row>
    <row r="1929" spans="14:14" x14ac:dyDescent="0.25">
      <c r="N1929" s="22"/>
    </row>
    <row r="1930" spans="14:14" x14ac:dyDescent="0.25">
      <c r="N1930" s="22"/>
    </row>
    <row r="1931" spans="14:14" x14ac:dyDescent="0.25">
      <c r="N1931" s="22"/>
    </row>
    <row r="1932" spans="14:14" x14ac:dyDescent="0.25">
      <c r="N1932" s="22"/>
    </row>
    <row r="1933" spans="14:14" x14ac:dyDescent="0.25">
      <c r="N1933" s="22"/>
    </row>
    <row r="1934" spans="14:14" x14ac:dyDescent="0.25">
      <c r="N1934" s="22"/>
    </row>
    <row r="1935" spans="14:14" x14ac:dyDescent="0.25">
      <c r="N1935" s="22"/>
    </row>
    <row r="1936" spans="14:14" x14ac:dyDescent="0.25">
      <c r="N1936" s="22"/>
    </row>
    <row r="1937" spans="14:14" x14ac:dyDescent="0.25">
      <c r="N1937" s="22"/>
    </row>
    <row r="1938" spans="14:14" x14ac:dyDescent="0.25">
      <c r="N1938" s="22"/>
    </row>
    <row r="1939" spans="14:14" x14ac:dyDescent="0.25">
      <c r="N1939" s="22"/>
    </row>
    <row r="1940" spans="14:14" x14ac:dyDescent="0.25">
      <c r="N1940" s="22"/>
    </row>
    <row r="1941" spans="14:14" x14ac:dyDescent="0.25">
      <c r="N1941" s="22"/>
    </row>
    <row r="1942" spans="14:14" x14ac:dyDescent="0.25">
      <c r="N1942" s="22"/>
    </row>
    <row r="1943" spans="14:14" x14ac:dyDescent="0.25">
      <c r="N1943" s="22"/>
    </row>
    <row r="1944" spans="14:14" x14ac:dyDescent="0.25">
      <c r="N1944" s="22"/>
    </row>
    <row r="1945" spans="14:14" x14ac:dyDescent="0.25">
      <c r="N1945" s="22"/>
    </row>
    <row r="1946" spans="14:14" x14ac:dyDescent="0.25">
      <c r="N1946" s="22"/>
    </row>
    <row r="1947" spans="14:14" x14ac:dyDescent="0.25">
      <c r="N1947" s="22"/>
    </row>
    <row r="1948" spans="14:14" x14ac:dyDescent="0.25">
      <c r="N1948" s="22"/>
    </row>
    <row r="1949" spans="14:14" x14ac:dyDescent="0.25">
      <c r="N1949" s="22"/>
    </row>
    <row r="1950" spans="14:14" x14ac:dyDescent="0.25">
      <c r="N1950" s="22"/>
    </row>
    <row r="1951" spans="14:14" x14ac:dyDescent="0.25">
      <c r="N1951" s="22"/>
    </row>
    <row r="1952" spans="14:14" x14ac:dyDescent="0.25">
      <c r="N1952" s="22"/>
    </row>
    <row r="1953" spans="14:14" x14ac:dyDescent="0.25">
      <c r="N1953" s="22"/>
    </row>
    <row r="1954" spans="14:14" x14ac:dyDescent="0.25">
      <c r="N1954" s="22"/>
    </row>
    <row r="1955" spans="14:14" x14ac:dyDescent="0.25">
      <c r="N1955" s="22"/>
    </row>
    <row r="1956" spans="14:14" x14ac:dyDescent="0.25">
      <c r="N1956" s="22"/>
    </row>
    <row r="1957" spans="14:14" x14ac:dyDescent="0.25">
      <c r="N1957" s="22"/>
    </row>
    <row r="1958" spans="14:14" x14ac:dyDescent="0.25">
      <c r="N1958" s="22"/>
    </row>
    <row r="1959" spans="14:14" x14ac:dyDescent="0.25">
      <c r="N1959" s="22"/>
    </row>
    <row r="1960" spans="14:14" x14ac:dyDescent="0.25">
      <c r="N1960" s="22"/>
    </row>
    <row r="1961" spans="14:14" x14ac:dyDescent="0.25">
      <c r="N1961" s="22"/>
    </row>
    <row r="1962" spans="14:14" x14ac:dyDescent="0.25">
      <c r="N1962" s="22"/>
    </row>
    <row r="1963" spans="14:14" x14ac:dyDescent="0.25">
      <c r="N1963" s="22"/>
    </row>
    <row r="1964" spans="14:14" x14ac:dyDescent="0.25">
      <c r="N1964" s="22"/>
    </row>
    <row r="1965" spans="14:14" x14ac:dyDescent="0.25">
      <c r="N1965" s="22"/>
    </row>
    <row r="1966" spans="14:14" x14ac:dyDescent="0.25">
      <c r="N1966" s="22"/>
    </row>
    <row r="1967" spans="14:14" x14ac:dyDescent="0.25">
      <c r="N1967" s="22"/>
    </row>
    <row r="1968" spans="14:14" x14ac:dyDescent="0.25">
      <c r="N1968" s="22"/>
    </row>
    <row r="1969" spans="14:14" x14ac:dyDescent="0.25">
      <c r="N1969" s="22"/>
    </row>
    <row r="1970" spans="14:14" x14ac:dyDescent="0.25">
      <c r="N1970" s="22"/>
    </row>
    <row r="1971" spans="14:14" x14ac:dyDescent="0.25">
      <c r="N1971" s="22"/>
    </row>
    <row r="1972" spans="14:14" x14ac:dyDescent="0.25">
      <c r="N1972" s="22"/>
    </row>
    <row r="1973" spans="14:14" x14ac:dyDescent="0.25">
      <c r="N1973" s="22"/>
    </row>
    <row r="1974" spans="14:14" x14ac:dyDescent="0.25">
      <c r="N1974" s="22"/>
    </row>
    <row r="1975" spans="14:14" x14ac:dyDescent="0.25">
      <c r="N1975" s="22"/>
    </row>
    <row r="1976" spans="14:14" x14ac:dyDescent="0.25">
      <c r="N1976" s="22"/>
    </row>
    <row r="1977" spans="14:14" x14ac:dyDescent="0.25">
      <c r="N1977" s="22"/>
    </row>
    <row r="1978" spans="14:14" x14ac:dyDescent="0.25">
      <c r="N1978" s="22"/>
    </row>
    <row r="1979" spans="14:14" x14ac:dyDescent="0.25">
      <c r="N1979" s="22"/>
    </row>
    <row r="1980" spans="14:14" x14ac:dyDescent="0.25">
      <c r="N1980" s="22"/>
    </row>
    <row r="1981" spans="14:14" x14ac:dyDescent="0.25">
      <c r="N1981" s="22"/>
    </row>
    <row r="1982" spans="14:14" x14ac:dyDescent="0.25">
      <c r="N1982" s="22"/>
    </row>
    <row r="1983" spans="14:14" x14ac:dyDescent="0.25">
      <c r="N1983" s="22"/>
    </row>
    <row r="1984" spans="14:14" x14ac:dyDescent="0.25">
      <c r="N1984" s="22"/>
    </row>
    <row r="1985" spans="14:14" x14ac:dyDescent="0.25">
      <c r="N1985" s="22"/>
    </row>
    <row r="1986" spans="14:14" x14ac:dyDescent="0.25">
      <c r="N1986" s="22"/>
    </row>
    <row r="1987" spans="14:14" x14ac:dyDescent="0.25">
      <c r="N1987" s="22"/>
    </row>
    <row r="1988" spans="14:14" x14ac:dyDescent="0.25">
      <c r="N1988" s="22"/>
    </row>
    <row r="1989" spans="14:14" x14ac:dyDescent="0.25">
      <c r="N1989" s="22"/>
    </row>
    <row r="1990" spans="14:14" x14ac:dyDescent="0.25">
      <c r="N1990" s="22"/>
    </row>
    <row r="1991" spans="14:14" x14ac:dyDescent="0.25">
      <c r="N1991" s="22"/>
    </row>
    <row r="1992" spans="14:14" x14ac:dyDescent="0.25">
      <c r="N1992" s="22"/>
    </row>
    <row r="1993" spans="14:14" x14ac:dyDescent="0.25">
      <c r="N1993" s="22"/>
    </row>
    <row r="1994" spans="14:14" x14ac:dyDescent="0.25">
      <c r="N1994" s="22"/>
    </row>
    <row r="1995" spans="14:14" x14ac:dyDescent="0.25">
      <c r="N1995" s="22"/>
    </row>
    <row r="1996" spans="14:14" x14ac:dyDescent="0.25">
      <c r="N1996" s="22"/>
    </row>
    <row r="1997" spans="14:14" x14ac:dyDescent="0.25">
      <c r="N1997" s="22"/>
    </row>
    <row r="1998" spans="14:14" x14ac:dyDescent="0.25">
      <c r="N1998" s="22"/>
    </row>
    <row r="1999" spans="14:14" x14ac:dyDescent="0.25">
      <c r="N1999" s="22"/>
    </row>
    <row r="2000" spans="14:14" x14ac:dyDescent="0.25">
      <c r="N2000" s="22"/>
    </row>
    <row r="2001" spans="14:14" x14ac:dyDescent="0.25">
      <c r="N2001" s="22"/>
    </row>
    <row r="2002" spans="14:14" x14ac:dyDescent="0.25">
      <c r="N2002" s="22"/>
    </row>
    <row r="2003" spans="14:14" x14ac:dyDescent="0.25">
      <c r="N2003" s="22"/>
    </row>
    <row r="2004" spans="14:14" x14ac:dyDescent="0.25">
      <c r="N2004" s="22"/>
    </row>
    <row r="2005" spans="14:14" x14ac:dyDescent="0.25">
      <c r="N2005" s="22"/>
    </row>
    <row r="2006" spans="14:14" x14ac:dyDescent="0.25">
      <c r="N2006" s="22"/>
    </row>
    <row r="2007" spans="14:14" x14ac:dyDescent="0.25">
      <c r="N2007" s="22"/>
    </row>
    <row r="2008" spans="14:14" x14ac:dyDescent="0.25">
      <c r="N2008" s="22"/>
    </row>
    <row r="2009" spans="14:14" x14ac:dyDescent="0.25">
      <c r="N2009" s="22"/>
    </row>
    <row r="2010" spans="14:14" x14ac:dyDescent="0.25">
      <c r="N2010" s="22"/>
    </row>
    <row r="2011" spans="14:14" x14ac:dyDescent="0.25">
      <c r="N2011" s="22"/>
    </row>
    <row r="2012" spans="14:14" x14ac:dyDescent="0.25">
      <c r="N2012" s="22"/>
    </row>
    <row r="2013" spans="14:14" x14ac:dyDescent="0.25">
      <c r="N2013" s="22"/>
    </row>
    <row r="2014" spans="14:14" x14ac:dyDescent="0.25">
      <c r="N2014" s="22"/>
    </row>
    <row r="2015" spans="14:14" x14ac:dyDescent="0.25">
      <c r="N2015" s="22"/>
    </row>
    <row r="2016" spans="14:14" x14ac:dyDescent="0.25">
      <c r="N2016" s="22"/>
    </row>
    <row r="2017" spans="14:14" x14ac:dyDescent="0.25">
      <c r="N2017" s="22"/>
    </row>
    <row r="2018" spans="14:14" x14ac:dyDescent="0.25">
      <c r="N2018" s="22"/>
    </row>
    <row r="2019" spans="14:14" x14ac:dyDescent="0.25">
      <c r="N2019" s="22"/>
    </row>
    <row r="2020" spans="14:14" x14ac:dyDescent="0.25">
      <c r="N2020" s="22"/>
    </row>
    <row r="2021" spans="14:14" x14ac:dyDescent="0.25">
      <c r="N2021" s="22"/>
    </row>
    <row r="2022" spans="14:14" x14ac:dyDescent="0.25">
      <c r="N2022" s="22"/>
    </row>
    <row r="2023" spans="14:14" x14ac:dyDescent="0.25">
      <c r="N2023" s="22"/>
    </row>
    <row r="2024" spans="14:14" x14ac:dyDescent="0.25">
      <c r="N2024" s="22"/>
    </row>
    <row r="2025" spans="14:14" x14ac:dyDescent="0.25">
      <c r="N2025" s="22"/>
    </row>
    <row r="2026" spans="14:14" x14ac:dyDescent="0.25">
      <c r="N2026" s="22"/>
    </row>
    <row r="2027" spans="14:14" x14ac:dyDescent="0.25">
      <c r="N2027" s="22"/>
    </row>
    <row r="2028" spans="14:14" x14ac:dyDescent="0.25">
      <c r="N2028" s="22"/>
    </row>
    <row r="2029" spans="14:14" x14ac:dyDescent="0.25">
      <c r="N2029" s="22"/>
    </row>
    <row r="2030" spans="14:14" x14ac:dyDescent="0.25">
      <c r="N2030" s="22"/>
    </row>
    <row r="2031" spans="14:14" x14ac:dyDescent="0.25">
      <c r="N2031" s="22"/>
    </row>
    <row r="2032" spans="14:14" x14ac:dyDescent="0.25">
      <c r="N2032" s="22"/>
    </row>
    <row r="2033" spans="14:14" x14ac:dyDescent="0.25">
      <c r="N2033" s="22"/>
    </row>
    <row r="2034" spans="14:14" x14ac:dyDescent="0.25">
      <c r="N2034" s="22"/>
    </row>
    <row r="2035" spans="14:14" x14ac:dyDescent="0.25">
      <c r="N2035" s="22"/>
    </row>
    <row r="2036" spans="14:14" x14ac:dyDescent="0.25">
      <c r="N2036" s="22"/>
    </row>
    <row r="2037" spans="14:14" x14ac:dyDescent="0.25">
      <c r="N2037" s="22"/>
    </row>
    <row r="2038" spans="14:14" x14ac:dyDescent="0.25">
      <c r="N2038" s="22"/>
    </row>
    <row r="2039" spans="14:14" x14ac:dyDescent="0.25">
      <c r="N2039" s="22"/>
    </row>
    <row r="2040" spans="14:14" x14ac:dyDescent="0.25">
      <c r="N2040" s="22"/>
    </row>
    <row r="2041" spans="14:14" x14ac:dyDescent="0.25">
      <c r="N2041" s="22"/>
    </row>
    <row r="2042" spans="14:14" x14ac:dyDescent="0.25">
      <c r="N2042" s="22"/>
    </row>
    <row r="2043" spans="14:14" x14ac:dyDescent="0.25">
      <c r="N2043" s="22"/>
    </row>
    <row r="2044" spans="14:14" x14ac:dyDescent="0.25">
      <c r="N2044" s="22"/>
    </row>
    <row r="2045" spans="14:14" x14ac:dyDescent="0.25">
      <c r="N2045" s="22"/>
    </row>
    <row r="2046" spans="14:14" x14ac:dyDescent="0.25">
      <c r="N2046" s="22"/>
    </row>
    <row r="2047" spans="14:14" x14ac:dyDescent="0.25">
      <c r="N2047" s="22"/>
    </row>
    <row r="2048" spans="14:14" x14ac:dyDescent="0.25">
      <c r="N2048" s="22"/>
    </row>
    <row r="2049" spans="14:14" x14ac:dyDescent="0.25">
      <c r="N2049" s="22"/>
    </row>
    <row r="2050" spans="14:14" x14ac:dyDescent="0.25">
      <c r="N2050" s="22"/>
    </row>
    <row r="2051" spans="14:14" x14ac:dyDescent="0.25">
      <c r="N2051" s="22"/>
    </row>
    <row r="2052" spans="14:14" x14ac:dyDescent="0.25">
      <c r="N2052" s="22"/>
    </row>
    <row r="2053" spans="14:14" x14ac:dyDescent="0.25">
      <c r="N2053" s="22"/>
    </row>
    <row r="2054" spans="14:14" x14ac:dyDescent="0.25">
      <c r="N2054" s="22"/>
    </row>
    <row r="2055" spans="14:14" x14ac:dyDescent="0.25">
      <c r="N2055" s="22"/>
    </row>
    <row r="2056" spans="14:14" x14ac:dyDescent="0.25">
      <c r="N2056" s="22"/>
    </row>
    <row r="2057" spans="14:14" x14ac:dyDescent="0.25">
      <c r="N2057" s="22"/>
    </row>
    <row r="2058" spans="14:14" x14ac:dyDescent="0.25">
      <c r="N2058" s="22"/>
    </row>
    <row r="2059" spans="14:14" x14ac:dyDescent="0.25">
      <c r="N2059" s="22"/>
    </row>
    <row r="2060" spans="14:14" x14ac:dyDescent="0.25">
      <c r="N2060" s="22"/>
    </row>
    <row r="2061" spans="14:14" x14ac:dyDescent="0.25">
      <c r="N2061" s="22"/>
    </row>
    <row r="2062" spans="14:14" x14ac:dyDescent="0.25">
      <c r="N2062" s="22"/>
    </row>
    <row r="2063" spans="14:14" x14ac:dyDescent="0.25">
      <c r="N2063" s="22"/>
    </row>
    <row r="2064" spans="14:14" x14ac:dyDescent="0.25">
      <c r="N2064" s="22"/>
    </row>
    <row r="2065" spans="14:14" x14ac:dyDescent="0.25">
      <c r="N2065" s="22"/>
    </row>
    <row r="2066" spans="14:14" x14ac:dyDescent="0.25">
      <c r="N2066" s="22"/>
    </row>
    <row r="2067" spans="14:14" x14ac:dyDescent="0.25">
      <c r="N2067" s="22"/>
    </row>
    <row r="2068" spans="14:14" x14ac:dyDescent="0.25">
      <c r="N2068" s="22"/>
    </row>
    <row r="2069" spans="14:14" x14ac:dyDescent="0.25">
      <c r="N2069" s="22"/>
    </row>
    <row r="2070" spans="14:14" x14ac:dyDescent="0.25">
      <c r="N2070" s="22"/>
    </row>
    <row r="2071" spans="14:14" x14ac:dyDescent="0.25">
      <c r="N2071" s="22"/>
    </row>
    <row r="2072" spans="14:14" x14ac:dyDescent="0.25">
      <c r="N2072" s="22"/>
    </row>
    <row r="2073" spans="14:14" x14ac:dyDescent="0.25">
      <c r="N2073" s="22"/>
    </row>
    <row r="2074" spans="14:14" x14ac:dyDescent="0.25">
      <c r="N2074" s="22"/>
    </row>
    <row r="2075" spans="14:14" x14ac:dyDescent="0.25">
      <c r="N2075" s="22"/>
    </row>
    <row r="2076" spans="14:14" x14ac:dyDescent="0.25">
      <c r="N2076" s="22"/>
    </row>
    <row r="2077" spans="14:14" x14ac:dyDescent="0.25">
      <c r="N2077" s="22"/>
    </row>
    <row r="2078" spans="14:14" x14ac:dyDescent="0.25">
      <c r="N2078" s="22"/>
    </row>
    <row r="2079" spans="14:14" x14ac:dyDescent="0.25">
      <c r="N2079" s="22"/>
    </row>
    <row r="2080" spans="14:14" x14ac:dyDescent="0.25">
      <c r="N2080" s="22"/>
    </row>
    <row r="2081" spans="14:14" x14ac:dyDescent="0.25">
      <c r="N2081" s="22"/>
    </row>
    <row r="2082" spans="14:14" x14ac:dyDescent="0.25">
      <c r="N2082" s="22"/>
    </row>
    <row r="2083" spans="14:14" x14ac:dyDescent="0.25">
      <c r="N2083" s="22"/>
    </row>
    <row r="2084" spans="14:14" x14ac:dyDescent="0.25">
      <c r="N2084" s="22"/>
    </row>
    <row r="2085" spans="14:14" x14ac:dyDescent="0.25">
      <c r="N2085" s="22"/>
    </row>
    <row r="2086" spans="14:14" x14ac:dyDescent="0.25">
      <c r="N2086" s="22"/>
    </row>
    <row r="2087" spans="14:14" x14ac:dyDescent="0.25">
      <c r="N2087" s="22"/>
    </row>
    <row r="2088" spans="14:14" x14ac:dyDescent="0.25">
      <c r="N2088" s="22"/>
    </row>
    <row r="2089" spans="14:14" x14ac:dyDescent="0.25">
      <c r="N2089" s="22"/>
    </row>
    <row r="2090" spans="14:14" x14ac:dyDescent="0.25">
      <c r="N2090" s="22"/>
    </row>
    <row r="2091" spans="14:14" x14ac:dyDescent="0.25">
      <c r="N2091" s="22"/>
    </row>
    <row r="2092" spans="14:14" x14ac:dyDescent="0.25">
      <c r="N2092" s="22"/>
    </row>
    <row r="2093" spans="14:14" x14ac:dyDescent="0.25">
      <c r="N2093" s="22"/>
    </row>
    <row r="2094" spans="14:14" x14ac:dyDescent="0.25">
      <c r="N2094" s="22"/>
    </row>
    <row r="2095" spans="14:14" x14ac:dyDescent="0.25">
      <c r="N2095" s="22"/>
    </row>
    <row r="2096" spans="14:14" x14ac:dyDescent="0.25">
      <c r="N2096" s="22"/>
    </row>
    <row r="2097" spans="14:14" x14ac:dyDescent="0.25">
      <c r="N2097" s="22"/>
    </row>
    <row r="2098" spans="14:14" x14ac:dyDescent="0.25">
      <c r="N2098" s="22"/>
    </row>
    <row r="2099" spans="14:14" x14ac:dyDescent="0.25">
      <c r="N2099" s="22"/>
    </row>
    <row r="2100" spans="14:14" x14ac:dyDescent="0.25">
      <c r="N2100" s="22"/>
    </row>
    <row r="2101" spans="14:14" x14ac:dyDescent="0.25">
      <c r="N2101" s="22"/>
    </row>
    <row r="2102" spans="14:14" x14ac:dyDescent="0.25">
      <c r="N2102" s="22"/>
    </row>
    <row r="2103" spans="14:14" x14ac:dyDescent="0.25">
      <c r="N2103" s="22"/>
    </row>
    <row r="2104" spans="14:14" x14ac:dyDescent="0.25">
      <c r="N2104" s="22"/>
    </row>
    <row r="2105" spans="14:14" x14ac:dyDescent="0.25">
      <c r="N2105" s="22"/>
    </row>
    <row r="2106" spans="14:14" x14ac:dyDescent="0.25">
      <c r="N2106" s="22"/>
    </row>
    <row r="2107" spans="14:14" x14ac:dyDescent="0.25">
      <c r="N2107" s="22"/>
    </row>
    <row r="2108" spans="14:14" x14ac:dyDescent="0.25">
      <c r="N2108" s="22"/>
    </row>
    <row r="2109" spans="14:14" x14ac:dyDescent="0.25">
      <c r="N2109" s="22"/>
    </row>
    <row r="2110" spans="14:14" x14ac:dyDescent="0.25">
      <c r="N2110" s="22"/>
    </row>
    <row r="2111" spans="14:14" x14ac:dyDescent="0.25">
      <c r="N2111" s="22"/>
    </row>
    <row r="2112" spans="14:14" x14ac:dyDescent="0.25">
      <c r="N2112" s="22"/>
    </row>
    <row r="2113" spans="14:14" x14ac:dyDescent="0.25">
      <c r="N2113" s="22"/>
    </row>
    <row r="2114" spans="14:14" x14ac:dyDescent="0.25">
      <c r="N2114" s="22"/>
    </row>
    <row r="2115" spans="14:14" x14ac:dyDescent="0.25">
      <c r="N2115" s="22"/>
    </row>
    <row r="2116" spans="14:14" x14ac:dyDescent="0.25">
      <c r="N2116" s="22"/>
    </row>
    <row r="2117" spans="14:14" x14ac:dyDescent="0.25">
      <c r="N2117" s="22"/>
    </row>
    <row r="2118" spans="14:14" x14ac:dyDescent="0.25">
      <c r="N2118" s="22"/>
    </row>
    <row r="2119" spans="14:14" x14ac:dyDescent="0.25">
      <c r="N2119" s="22"/>
    </row>
    <row r="2120" spans="14:14" x14ac:dyDescent="0.25">
      <c r="N2120" s="22"/>
    </row>
    <row r="2121" spans="14:14" x14ac:dyDescent="0.25">
      <c r="N2121" s="22"/>
    </row>
    <row r="2122" spans="14:14" x14ac:dyDescent="0.25">
      <c r="N2122" s="22"/>
    </row>
    <row r="2123" spans="14:14" x14ac:dyDescent="0.25">
      <c r="N2123" s="22"/>
    </row>
    <row r="2124" spans="14:14" x14ac:dyDescent="0.25">
      <c r="N2124" s="22"/>
    </row>
    <row r="2125" spans="14:14" x14ac:dyDescent="0.25">
      <c r="N2125" s="22"/>
    </row>
    <row r="2126" spans="14:14" x14ac:dyDescent="0.25">
      <c r="N2126" s="22"/>
    </row>
    <row r="2127" spans="14:14" x14ac:dyDescent="0.25">
      <c r="N2127" s="22"/>
    </row>
    <row r="2128" spans="14:14" x14ac:dyDescent="0.25">
      <c r="N2128" s="22"/>
    </row>
    <row r="2129" spans="14:14" x14ac:dyDescent="0.25">
      <c r="N2129" s="22"/>
    </row>
    <row r="2130" spans="14:14" x14ac:dyDescent="0.25">
      <c r="N2130" s="22"/>
    </row>
    <row r="2131" spans="14:14" x14ac:dyDescent="0.25">
      <c r="N2131" s="22"/>
    </row>
    <row r="2132" spans="14:14" x14ac:dyDescent="0.25">
      <c r="N2132" s="22"/>
    </row>
    <row r="2133" spans="14:14" x14ac:dyDescent="0.25">
      <c r="N2133" s="22"/>
    </row>
    <row r="2134" spans="14:14" x14ac:dyDescent="0.25">
      <c r="N2134" s="22"/>
    </row>
    <row r="2135" spans="14:14" x14ac:dyDescent="0.25">
      <c r="N2135" s="22"/>
    </row>
    <row r="2136" spans="14:14" x14ac:dyDescent="0.25">
      <c r="N2136" s="22"/>
    </row>
    <row r="2137" spans="14:14" x14ac:dyDescent="0.25">
      <c r="N2137" s="22"/>
    </row>
    <row r="2138" spans="14:14" x14ac:dyDescent="0.25">
      <c r="N2138" s="22"/>
    </row>
    <row r="2139" spans="14:14" x14ac:dyDescent="0.25">
      <c r="N2139" s="22"/>
    </row>
    <row r="2140" spans="14:14" x14ac:dyDescent="0.25">
      <c r="N2140" s="22"/>
    </row>
    <row r="2141" spans="14:14" x14ac:dyDescent="0.25">
      <c r="N2141" s="22"/>
    </row>
    <row r="2142" spans="14:14" x14ac:dyDescent="0.25">
      <c r="N2142" s="22"/>
    </row>
    <row r="2143" spans="14:14" x14ac:dyDescent="0.25">
      <c r="N2143" s="22"/>
    </row>
    <row r="2144" spans="14:14" x14ac:dyDescent="0.25">
      <c r="N2144" s="22"/>
    </row>
    <row r="2145" spans="14:14" x14ac:dyDescent="0.25">
      <c r="N2145" s="22"/>
    </row>
    <row r="2146" spans="14:14" x14ac:dyDescent="0.25">
      <c r="N2146" s="22"/>
    </row>
    <row r="2147" spans="14:14" x14ac:dyDescent="0.25">
      <c r="N2147" s="22"/>
    </row>
    <row r="2148" spans="14:14" x14ac:dyDescent="0.25">
      <c r="N2148" s="22"/>
    </row>
    <row r="2149" spans="14:14" x14ac:dyDescent="0.25">
      <c r="N2149" s="22"/>
    </row>
    <row r="2150" spans="14:14" x14ac:dyDescent="0.25">
      <c r="N2150" s="22"/>
    </row>
    <row r="2151" spans="14:14" x14ac:dyDescent="0.25">
      <c r="N2151" s="22"/>
    </row>
    <row r="2152" spans="14:14" x14ac:dyDescent="0.25">
      <c r="N2152" s="22"/>
    </row>
    <row r="2153" spans="14:14" x14ac:dyDescent="0.25">
      <c r="N2153" s="22"/>
    </row>
    <row r="2154" spans="14:14" x14ac:dyDescent="0.25">
      <c r="N2154" s="22"/>
    </row>
    <row r="2155" spans="14:14" x14ac:dyDescent="0.25">
      <c r="N2155" s="22"/>
    </row>
    <row r="2156" spans="14:14" x14ac:dyDescent="0.25">
      <c r="N2156" s="22"/>
    </row>
    <row r="2157" spans="14:14" x14ac:dyDescent="0.25">
      <c r="N2157" s="22"/>
    </row>
    <row r="2158" spans="14:14" x14ac:dyDescent="0.25">
      <c r="N2158" s="22"/>
    </row>
    <row r="2159" spans="14:14" x14ac:dyDescent="0.25">
      <c r="N2159" s="22"/>
    </row>
    <row r="2160" spans="14:14" x14ac:dyDescent="0.25">
      <c r="N2160" s="22"/>
    </row>
    <row r="2161" spans="14:14" x14ac:dyDescent="0.25">
      <c r="N2161" s="22"/>
    </row>
    <row r="2162" spans="14:14" x14ac:dyDescent="0.25">
      <c r="N2162" s="22"/>
    </row>
    <row r="2163" spans="14:14" x14ac:dyDescent="0.25">
      <c r="N2163" s="22"/>
    </row>
    <row r="2164" spans="14:14" x14ac:dyDescent="0.25">
      <c r="N2164" s="22"/>
    </row>
    <row r="2165" spans="14:14" x14ac:dyDescent="0.25">
      <c r="N2165" s="22"/>
    </row>
    <row r="2166" spans="14:14" x14ac:dyDescent="0.25">
      <c r="N2166" s="22"/>
    </row>
    <row r="2167" spans="14:14" x14ac:dyDescent="0.25">
      <c r="N2167" s="22"/>
    </row>
    <row r="2168" spans="14:14" x14ac:dyDescent="0.25">
      <c r="N2168" s="22"/>
    </row>
    <row r="2169" spans="14:14" x14ac:dyDescent="0.25">
      <c r="N2169" s="22"/>
    </row>
    <row r="2170" spans="14:14" x14ac:dyDescent="0.25">
      <c r="N2170" s="22"/>
    </row>
    <row r="2171" spans="14:14" x14ac:dyDescent="0.25">
      <c r="N2171" s="22"/>
    </row>
    <row r="2172" spans="14:14" x14ac:dyDescent="0.25">
      <c r="N2172" s="22"/>
    </row>
    <row r="2173" spans="14:14" x14ac:dyDescent="0.25">
      <c r="N2173" s="22"/>
    </row>
    <row r="2174" spans="14:14" x14ac:dyDescent="0.25">
      <c r="N2174" s="22"/>
    </row>
    <row r="2175" spans="14:14" x14ac:dyDescent="0.25">
      <c r="N2175" s="22"/>
    </row>
    <row r="2176" spans="14:14" x14ac:dyDescent="0.25">
      <c r="N2176" s="22"/>
    </row>
    <row r="2177" spans="14:14" x14ac:dyDescent="0.25">
      <c r="N2177" s="22"/>
    </row>
    <row r="2178" spans="14:14" x14ac:dyDescent="0.25">
      <c r="N2178" s="22"/>
    </row>
    <row r="2179" spans="14:14" x14ac:dyDescent="0.25">
      <c r="N2179" s="22"/>
    </row>
    <row r="2180" spans="14:14" x14ac:dyDescent="0.25">
      <c r="N2180" s="22"/>
    </row>
    <row r="2181" spans="14:14" x14ac:dyDescent="0.25">
      <c r="N2181" s="22"/>
    </row>
    <row r="2182" spans="14:14" x14ac:dyDescent="0.25">
      <c r="N2182" s="22"/>
    </row>
    <row r="2183" spans="14:14" x14ac:dyDescent="0.25">
      <c r="N2183" s="22"/>
    </row>
    <row r="2184" spans="14:14" x14ac:dyDescent="0.25">
      <c r="N2184" s="22"/>
    </row>
    <row r="2185" spans="14:14" x14ac:dyDescent="0.25">
      <c r="N2185" s="22"/>
    </row>
    <row r="2186" spans="14:14" x14ac:dyDescent="0.25">
      <c r="N2186" s="22"/>
    </row>
    <row r="2187" spans="14:14" x14ac:dyDescent="0.25">
      <c r="N2187" s="22"/>
    </row>
    <row r="2188" spans="14:14" x14ac:dyDescent="0.25">
      <c r="N2188" s="22"/>
    </row>
    <row r="2189" spans="14:14" x14ac:dyDescent="0.25">
      <c r="N2189" s="22"/>
    </row>
    <row r="2190" spans="14:14" x14ac:dyDescent="0.25">
      <c r="N2190" s="22"/>
    </row>
    <row r="2191" spans="14:14" x14ac:dyDescent="0.25">
      <c r="N2191" s="22"/>
    </row>
    <row r="2192" spans="14:14" x14ac:dyDescent="0.25">
      <c r="N2192" s="22"/>
    </row>
    <row r="2193" spans="14:14" x14ac:dyDescent="0.25">
      <c r="N2193" s="22"/>
    </row>
    <row r="2194" spans="14:14" x14ac:dyDescent="0.25">
      <c r="N2194" s="22"/>
    </row>
    <row r="2195" spans="14:14" x14ac:dyDescent="0.25">
      <c r="N2195" s="22"/>
    </row>
    <row r="2196" spans="14:14" x14ac:dyDescent="0.25">
      <c r="N2196" s="22"/>
    </row>
    <row r="2197" spans="14:14" x14ac:dyDescent="0.25">
      <c r="N2197" s="22"/>
    </row>
    <row r="2198" spans="14:14" x14ac:dyDescent="0.25">
      <c r="N2198" s="22"/>
    </row>
    <row r="2199" spans="14:14" x14ac:dyDescent="0.25">
      <c r="N2199" s="22"/>
    </row>
    <row r="2200" spans="14:14" x14ac:dyDescent="0.25">
      <c r="N2200" s="22"/>
    </row>
    <row r="2201" spans="14:14" x14ac:dyDescent="0.25">
      <c r="N2201" s="22"/>
    </row>
    <row r="2202" spans="14:14" x14ac:dyDescent="0.25">
      <c r="N2202" s="22"/>
    </row>
    <row r="2203" spans="14:14" x14ac:dyDescent="0.25">
      <c r="N2203" s="22"/>
    </row>
    <row r="2204" spans="14:14" x14ac:dyDescent="0.25">
      <c r="N2204" s="22"/>
    </row>
    <row r="2205" spans="14:14" x14ac:dyDescent="0.25">
      <c r="N2205" s="22"/>
    </row>
    <row r="2206" spans="14:14" x14ac:dyDescent="0.25">
      <c r="N2206" s="22"/>
    </row>
    <row r="2207" spans="14:14" x14ac:dyDescent="0.25">
      <c r="N2207" s="22"/>
    </row>
    <row r="2208" spans="14:14" x14ac:dyDescent="0.25">
      <c r="N2208" s="22"/>
    </row>
    <row r="2209" spans="14:14" x14ac:dyDescent="0.25">
      <c r="N2209" s="22"/>
    </row>
    <row r="2210" spans="14:14" x14ac:dyDescent="0.25">
      <c r="N2210" s="22"/>
    </row>
    <row r="2211" spans="14:14" x14ac:dyDescent="0.25">
      <c r="N2211" s="22"/>
    </row>
    <row r="2212" spans="14:14" x14ac:dyDescent="0.25">
      <c r="N2212" s="22"/>
    </row>
    <row r="2213" spans="14:14" x14ac:dyDescent="0.25">
      <c r="N2213" s="22"/>
    </row>
    <row r="2214" spans="14:14" x14ac:dyDescent="0.25">
      <c r="N2214" s="22"/>
    </row>
    <row r="2215" spans="14:14" x14ac:dyDescent="0.25">
      <c r="N2215" s="22"/>
    </row>
    <row r="2216" spans="14:14" x14ac:dyDescent="0.25">
      <c r="N2216" s="22"/>
    </row>
    <row r="2217" spans="14:14" x14ac:dyDescent="0.25">
      <c r="N2217" s="22"/>
    </row>
    <row r="2218" spans="14:14" x14ac:dyDescent="0.25">
      <c r="N2218" s="22"/>
    </row>
    <row r="2219" spans="14:14" x14ac:dyDescent="0.25">
      <c r="N2219" s="22"/>
    </row>
    <row r="2220" spans="14:14" x14ac:dyDescent="0.25">
      <c r="N2220" s="22"/>
    </row>
    <row r="2221" spans="14:14" x14ac:dyDescent="0.25">
      <c r="N2221" s="22"/>
    </row>
    <row r="2222" spans="14:14" x14ac:dyDescent="0.25">
      <c r="N2222" s="22"/>
    </row>
    <row r="2223" spans="14:14" x14ac:dyDescent="0.25">
      <c r="N2223" s="22"/>
    </row>
    <row r="2224" spans="14:14" x14ac:dyDescent="0.25">
      <c r="N2224" s="22"/>
    </row>
    <row r="2225" spans="14:14" x14ac:dyDescent="0.25">
      <c r="N2225" s="22"/>
    </row>
    <row r="2226" spans="14:14" x14ac:dyDescent="0.25">
      <c r="N2226" s="22"/>
    </row>
    <row r="2227" spans="14:14" x14ac:dyDescent="0.25">
      <c r="N2227" s="22"/>
    </row>
    <row r="2228" spans="14:14" x14ac:dyDescent="0.25">
      <c r="N2228" s="22"/>
    </row>
    <row r="2229" spans="14:14" x14ac:dyDescent="0.25">
      <c r="N2229" s="22"/>
    </row>
    <row r="2230" spans="14:14" x14ac:dyDescent="0.25">
      <c r="N2230" s="22"/>
    </row>
    <row r="2231" spans="14:14" x14ac:dyDescent="0.25">
      <c r="N2231" s="22"/>
    </row>
    <row r="2232" spans="14:14" x14ac:dyDescent="0.25">
      <c r="N2232" s="22"/>
    </row>
    <row r="2233" spans="14:14" x14ac:dyDescent="0.25">
      <c r="N2233" s="22"/>
    </row>
    <row r="2234" spans="14:14" x14ac:dyDescent="0.25">
      <c r="N2234" s="22"/>
    </row>
    <row r="2235" spans="14:14" x14ac:dyDescent="0.25">
      <c r="N2235" s="22"/>
    </row>
    <row r="2236" spans="14:14" x14ac:dyDescent="0.25">
      <c r="N2236" s="22"/>
    </row>
    <row r="2237" spans="14:14" x14ac:dyDescent="0.25">
      <c r="N2237" s="22"/>
    </row>
    <row r="2238" spans="14:14" x14ac:dyDescent="0.25">
      <c r="N2238" s="22"/>
    </row>
    <row r="2239" spans="14:14" x14ac:dyDescent="0.25">
      <c r="N2239" s="22"/>
    </row>
    <row r="2240" spans="14:14" x14ac:dyDescent="0.25">
      <c r="N2240" s="22"/>
    </row>
    <row r="2241" spans="14:14" x14ac:dyDescent="0.25">
      <c r="N2241" s="22"/>
    </row>
    <row r="2242" spans="14:14" x14ac:dyDescent="0.25">
      <c r="N2242" s="22"/>
    </row>
    <row r="2243" spans="14:14" x14ac:dyDescent="0.25">
      <c r="N2243" s="22"/>
    </row>
    <row r="2244" spans="14:14" x14ac:dyDescent="0.25">
      <c r="N2244" s="22"/>
    </row>
    <row r="2245" spans="14:14" x14ac:dyDescent="0.25">
      <c r="N2245" s="22"/>
    </row>
    <row r="2246" spans="14:14" x14ac:dyDescent="0.25">
      <c r="N2246" s="22"/>
    </row>
    <row r="2247" spans="14:14" x14ac:dyDescent="0.25">
      <c r="N2247" s="22"/>
    </row>
    <row r="2248" spans="14:14" x14ac:dyDescent="0.25">
      <c r="N2248" s="22"/>
    </row>
    <row r="2249" spans="14:14" x14ac:dyDescent="0.25">
      <c r="N2249" s="22"/>
    </row>
    <row r="2250" spans="14:14" x14ac:dyDescent="0.25">
      <c r="N2250" s="22"/>
    </row>
    <row r="2251" spans="14:14" x14ac:dyDescent="0.25">
      <c r="N2251" s="22"/>
    </row>
    <row r="2252" spans="14:14" x14ac:dyDescent="0.25">
      <c r="N2252" s="22"/>
    </row>
    <row r="2253" spans="14:14" x14ac:dyDescent="0.25">
      <c r="N2253" s="22"/>
    </row>
    <row r="2254" spans="14:14" x14ac:dyDescent="0.25">
      <c r="N2254" s="22"/>
    </row>
    <row r="2255" spans="14:14" x14ac:dyDescent="0.25">
      <c r="N2255" s="22"/>
    </row>
    <row r="2256" spans="14:14" x14ac:dyDescent="0.25">
      <c r="N2256" s="22"/>
    </row>
    <row r="2257" spans="14:14" x14ac:dyDescent="0.25">
      <c r="N2257" s="22"/>
    </row>
    <row r="2258" spans="14:14" x14ac:dyDescent="0.25">
      <c r="N2258" s="22"/>
    </row>
    <row r="2259" spans="14:14" x14ac:dyDescent="0.25">
      <c r="N2259" s="22"/>
    </row>
    <row r="2260" spans="14:14" x14ac:dyDescent="0.25">
      <c r="N2260" s="22"/>
    </row>
    <row r="2261" spans="14:14" x14ac:dyDescent="0.25">
      <c r="N2261" s="22"/>
    </row>
    <row r="2262" spans="14:14" x14ac:dyDescent="0.25">
      <c r="N2262" s="22"/>
    </row>
    <row r="2263" spans="14:14" x14ac:dyDescent="0.25">
      <c r="N2263" s="22"/>
    </row>
    <row r="2264" spans="14:14" x14ac:dyDescent="0.25">
      <c r="N2264" s="22"/>
    </row>
    <row r="2265" spans="14:14" x14ac:dyDescent="0.25">
      <c r="N2265"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F8F79-72F2-42FE-AB92-1604DEFAF08E}">
  <dimension ref="A1:C25"/>
  <sheetViews>
    <sheetView zoomScale="70" zoomScaleNormal="70" workbookViewId="0">
      <selection activeCell="B17" sqref="B17"/>
    </sheetView>
  </sheetViews>
  <sheetFormatPr defaultRowHeight="15" x14ac:dyDescent="0.25"/>
  <cols>
    <col min="1" max="1" width="31.42578125" customWidth="1"/>
    <col min="2" max="2" width="25.5703125" customWidth="1"/>
    <col min="3" max="3" width="33" bestFit="1" customWidth="1"/>
  </cols>
  <sheetData>
    <row r="1" spans="1:3" ht="15.75" thickBot="1" x14ac:dyDescent="0.3">
      <c r="A1" s="48" t="s">
        <v>3461</v>
      </c>
      <c r="B1" s="49" t="s">
        <v>3462</v>
      </c>
      <c r="C1" s="56" t="s">
        <v>3463</v>
      </c>
    </row>
    <row r="2" spans="1:3" ht="15.75" thickBot="1" x14ac:dyDescent="0.3">
      <c r="A2" s="141" t="s">
        <v>3464</v>
      </c>
      <c r="B2" s="60" t="s">
        <v>3465</v>
      </c>
      <c r="C2" s="57" t="s">
        <v>3466</v>
      </c>
    </row>
    <row r="3" spans="1:3" ht="15.75" thickBot="1" x14ac:dyDescent="0.3">
      <c r="A3" s="142"/>
      <c r="B3" s="60" t="s">
        <v>3467</v>
      </c>
      <c r="C3" s="57"/>
    </row>
    <row r="4" spans="1:3" ht="15.75" thickBot="1" x14ac:dyDescent="0.3">
      <c r="A4" s="142"/>
      <c r="B4" s="60" t="s">
        <v>3468</v>
      </c>
      <c r="C4" s="57"/>
    </row>
    <row r="5" spans="1:3" ht="15.75" thickBot="1" x14ac:dyDescent="0.3">
      <c r="A5" s="142"/>
      <c r="B5" s="60" t="s">
        <v>3469</v>
      </c>
      <c r="C5" s="57" t="s">
        <v>3470</v>
      </c>
    </row>
    <row r="6" spans="1:3" ht="15.75" thickBot="1" x14ac:dyDescent="0.3">
      <c r="A6" s="143"/>
      <c r="B6" s="60" t="s">
        <v>3471</v>
      </c>
      <c r="C6" s="57" t="s">
        <v>3472</v>
      </c>
    </row>
    <row r="7" spans="1:3" ht="15.75" thickBot="1" x14ac:dyDescent="0.3">
      <c r="A7" s="144" t="s">
        <v>3473</v>
      </c>
      <c r="B7" s="60" t="s">
        <v>3474</v>
      </c>
      <c r="C7" s="57" t="s">
        <v>3475</v>
      </c>
    </row>
    <row r="8" spans="1:3" ht="15.75" thickBot="1" x14ac:dyDescent="0.3">
      <c r="A8" s="142"/>
      <c r="B8" s="60" t="s">
        <v>3476</v>
      </c>
      <c r="C8" s="57"/>
    </row>
    <row r="9" spans="1:3" ht="15.75" thickBot="1" x14ac:dyDescent="0.3">
      <c r="A9" s="142"/>
      <c r="B9" s="60" t="s">
        <v>3477</v>
      </c>
      <c r="C9" s="57" t="s">
        <v>3478</v>
      </c>
    </row>
    <row r="10" spans="1:3" ht="15.75" thickBot="1" x14ac:dyDescent="0.3">
      <c r="A10" s="143"/>
      <c r="B10" s="60" t="s">
        <v>3479</v>
      </c>
      <c r="C10" s="57" t="s">
        <v>3480</v>
      </c>
    </row>
    <row r="11" spans="1:3" ht="15.75" thickBot="1" x14ac:dyDescent="0.3">
      <c r="A11" s="144" t="s">
        <v>3481</v>
      </c>
      <c r="B11" s="60" t="s">
        <v>3482</v>
      </c>
      <c r="C11" s="57" t="s">
        <v>3483</v>
      </c>
    </row>
    <row r="12" spans="1:3" ht="15.75" thickBot="1" x14ac:dyDescent="0.3">
      <c r="A12" s="142"/>
      <c r="B12" s="60" t="s">
        <v>3484</v>
      </c>
      <c r="C12" s="57" t="s">
        <v>3485</v>
      </c>
    </row>
    <row r="13" spans="1:3" ht="15.75" thickBot="1" x14ac:dyDescent="0.3">
      <c r="A13" s="142"/>
      <c r="B13" s="60" t="s">
        <v>3486</v>
      </c>
      <c r="C13" s="57" t="s">
        <v>3487</v>
      </c>
    </row>
    <row r="14" spans="1:3" ht="15.75" thickBot="1" x14ac:dyDescent="0.3">
      <c r="A14" s="142"/>
      <c r="B14" s="60" t="s">
        <v>3488</v>
      </c>
      <c r="C14" s="57"/>
    </row>
    <row r="15" spans="1:3" ht="15.75" thickBot="1" x14ac:dyDescent="0.3">
      <c r="A15" s="142"/>
      <c r="B15" s="60" t="s">
        <v>3489</v>
      </c>
      <c r="C15" s="57"/>
    </row>
    <row r="16" spans="1:3" ht="15.75" thickBot="1" x14ac:dyDescent="0.3">
      <c r="A16" s="143"/>
      <c r="B16" s="60" t="s">
        <v>3490</v>
      </c>
      <c r="C16" s="57" t="s">
        <v>3491</v>
      </c>
    </row>
    <row r="17" spans="1:3" ht="15.75" thickBot="1" x14ac:dyDescent="0.3">
      <c r="A17" s="144" t="s">
        <v>3492</v>
      </c>
      <c r="B17" s="60" t="s">
        <v>3493</v>
      </c>
      <c r="C17" s="57"/>
    </row>
    <row r="18" spans="1:3" ht="15.75" thickBot="1" x14ac:dyDescent="0.3">
      <c r="A18" s="142"/>
      <c r="B18" s="60" t="s">
        <v>3494</v>
      </c>
      <c r="C18" s="57"/>
    </row>
    <row r="19" spans="1:3" ht="15.75" thickBot="1" x14ac:dyDescent="0.3">
      <c r="A19" s="142"/>
      <c r="B19" s="60" t="s">
        <v>3495</v>
      </c>
      <c r="C19" s="57"/>
    </row>
    <row r="20" spans="1:3" ht="15.75" thickBot="1" x14ac:dyDescent="0.3">
      <c r="A20" s="142"/>
      <c r="B20" s="60" t="s">
        <v>3496</v>
      </c>
      <c r="C20" s="57"/>
    </row>
    <row r="21" spans="1:3" ht="15.75" thickBot="1" x14ac:dyDescent="0.3">
      <c r="A21" s="143"/>
      <c r="B21" s="60" t="s">
        <v>3497</v>
      </c>
      <c r="C21" s="57"/>
    </row>
    <row r="22" spans="1:3" ht="15.75" thickBot="1" x14ac:dyDescent="0.3">
      <c r="A22" s="144" t="s">
        <v>3498</v>
      </c>
      <c r="B22" s="60" t="s">
        <v>3499</v>
      </c>
      <c r="C22" s="57"/>
    </row>
    <row r="23" spans="1:3" ht="15.75" thickBot="1" x14ac:dyDescent="0.3">
      <c r="A23" s="142"/>
      <c r="B23" s="60" t="s">
        <v>3500</v>
      </c>
      <c r="C23" s="57"/>
    </row>
    <row r="24" spans="1:3" ht="15.75" thickBot="1" x14ac:dyDescent="0.3">
      <c r="A24" s="142"/>
      <c r="B24" s="60" t="s">
        <v>3501</v>
      </c>
      <c r="C24" s="57"/>
    </row>
    <row r="25" spans="1:3" ht="15.75" thickBot="1" x14ac:dyDescent="0.3">
      <c r="A25" s="143"/>
      <c r="B25" s="60" t="s">
        <v>3502</v>
      </c>
      <c r="C25" s="57"/>
    </row>
  </sheetData>
  <mergeCells count="5">
    <mergeCell ref="A2:A6"/>
    <mergeCell ref="A7:A10"/>
    <mergeCell ref="A11:A16"/>
    <mergeCell ref="A17:A21"/>
    <mergeCell ref="A22: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02780-AB8F-42F6-A97C-041C5E1164F8}">
  <dimension ref="A1:K58"/>
  <sheetViews>
    <sheetView zoomScale="70" zoomScaleNormal="70" workbookViewId="0">
      <pane xSplit="1" ySplit="2" topLeftCell="B3" activePane="bottomRight" state="frozen"/>
      <selection pane="topRight" activeCell="B1" sqref="B1"/>
      <selection pane="bottomLeft" activeCell="A3" sqref="A3"/>
      <selection pane="bottomRight" activeCell="B3" sqref="B3"/>
    </sheetView>
  </sheetViews>
  <sheetFormatPr defaultColWidth="9.28515625" defaultRowHeight="14.25" x14ac:dyDescent="0.25"/>
  <cols>
    <col min="1" max="1" width="3.7109375" style="62" customWidth="1"/>
    <col min="2" max="2" width="33.28515625" style="62" bestFit="1" customWidth="1"/>
    <col min="3" max="4" width="32.28515625" style="62" customWidth="1"/>
    <col min="5" max="5" width="32.5703125" style="62" bestFit="1" customWidth="1"/>
    <col min="6" max="7" width="16.5703125" style="62" customWidth="1"/>
    <col min="8" max="8" width="39.42578125" style="62" customWidth="1"/>
    <col min="9" max="9" width="38.7109375" style="62" customWidth="1"/>
    <col min="10" max="10" width="25.5703125" style="62" customWidth="1"/>
    <col min="11" max="11" width="8.5703125" style="78" customWidth="1"/>
    <col min="12" max="16384" width="9.28515625" style="62"/>
  </cols>
  <sheetData>
    <row r="1" spans="1:11" ht="12.75" x14ac:dyDescent="0.2">
      <c r="A1" s="61" t="s">
        <v>3503</v>
      </c>
      <c r="K1" s="62"/>
    </row>
    <row r="2" spans="1:11" ht="25.5" x14ac:dyDescent="0.2">
      <c r="A2" s="63" t="s">
        <v>3504</v>
      </c>
      <c r="B2" s="64" t="s">
        <v>3505</v>
      </c>
      <c r="C2" s="64" t="s">
        <v>3506</v>
      </c>
      <c r="D2" s="64" t="s">
        <v>3507</v>
      </c>
      <c r="E2" s="64" t="s">
        <v>3508</v>
      </c>
      <c r="F2" s="64" t="s">
        <v>3509</v>
      </c>
      <c r="G2" s="64" t="s">
        <v>3510</v>
      </c>
      <c r="H2" s="64" t="s">
        <v>3511</v>
      </c>
      <c r="I2" s="64" t="s">
        <v>3512</v>
      </c>
      <c r="J2" s="64" t="s">
        <v>3513</v>
      </c>
      <c r="K2" s="62"/>
    </row>
    <row r="3" spans="1:11" ht="25.5" x14ac:dyDescent="0.2">
      <c r="A3" s="65">
        <v>1</v>
      </c>
      <c r="B3" s="66" t="s">
        <v>3514</v>
      </c>
      <c r="C3" s="66" t="s">
        <v>3515</v>
      </c>
      <c r="D3" s="66" t="s">
        <v>3516</v>
      </c>
      <c r="E3" s="67" t="s">
        <v>3517</v>
      </c>
      <c r="F3" s="67" t="s">
        <v>3071</v>
      </c>
      <c r="G3" s="67" t="s">
        <v>138</v>
      </c>
      <c r="H3" s="66" t="s">
        <v>2058</v>
      </c>
      <c r="I3" s="66" t="s">
        <v>3518</v>
      </c>
      <c r="J3" s="66"/>
      <c r="K3" s="62"/>
    </row>
    <row r="4" spans="1:11" ht="63.75" x14ac:dyDescent="0.2">
      <c r="A4" s="65">
        <f>A3+1</f>
        <v>2</v>
      </c>
      <c r="B4" s="66" t="s">
        <v>3519</v>
      </c>
      <c r="C4" s="66"/>
      <c r="D4" s="66" t="s">
        <v>3520</v>
      </c>
      <c r="E4" s="66" t="s">
        <v>3521</v>
      </c>
      <c r="F4" s="66" t="s">
        <v>3522</v>
      </c>
      <c r="G4" s="66" t="s">
        <v>138</v>
      </c>
      <c r="H4" s="66" t="s">
        <v>3523</v>
      </c>
      <c r="I4" s="66" t="s">
        <v>3524</v>
      </c>
      <c r="J4" s="66"/>
      <c r="K4" s="62"/>
    </row>
    <row r="5" spans="1:11" ht="25.5" x14ac:dyDescent="0.2">
      <c r="A5" s="65">
        <f t="shared" ref="A5:A45" si="0">A4+1</f>
        <v>3</v>
      </c>
      <c r="B5" s="66" t="s">
        <v>3525</v>
      </c>
      <c r="C5" s="68"/>
      <c r="D5" s="66" t="s">
        <v>3526</v>
      </c>
      <c r="E5" s="66" t="s">
        <v>3527</v>
      </c>
      <c r="F5" s="66" t="s">
        <v>3522</v>
      </c>
      <c r="G5" s="66" t="s">
        <v>138</v>
      </c>
      <c r="H5" s="66" t="s">
        <v>3528</v>
      </c>
      <c r="I5" s="69" t="s">
        <v>3529</v>
      </c>
      <c r="J5" s="69"/>
      <c r="K5" s="62"/>
    </row>
    <row r="6" spans="1:11" ht="25.5" x14ac:dyDescent="0.2">
      <c r="A6" s="65">
        <f t="shared" si="0"/>
        <v>4</v>
      </c>
      <c r="B6" s="66" t="s">
        <v>3530</v>
      </c>
      <c r="C6" s="69" t="s">
        <v>3531</v>
      </c>
      <c r="D6" s="66" t="s">
        <v>3532</v>
      </c>
      <c r="E6" s="66" t="s">
        <v>3533</v>
      </c>
      <c r="F6" s="66"/>
      <c r="G6" s="66" t="s">
        <v>138</v>
      </c>
      <c r="H6" s="66"/>
      <c r="I6" s="66" t="s">
        <v>3534</v>
      </c>
      <c r="J6" s="66"/>
      <c r="K6" s="62"/>
    </row>
    <row r="7" spans="1:11" ht="12.75" x14ac:dyDescent="0.2">
      <c r="A7" s="65">
        <f t="shared" si="0"/>
        <v>5</v>
      </c>
      <c r="B7" s="66" t="s">
        <v>3535</v>
      </c>
      <c r="C7" s="66" t="s">
        <v>3536</v>
      </c>
      <c r="D7" s="66" t="s">
        <v>3532</v>
      </c>
      <c r="E7" s="66"/>
      <c r="F7" s="66"/>
      <c r="G7" s="67"/>
      <c r="H7" s="67" t="s">
        <v>3537</v>
      </c>
      <c r="I7" s="66"/>
      <c r="J7" s="66"/>
      <c r="K7" s="62"/>
    </row>
    <row r="8" spans="1:11" ht="12.75" x14ac:dyDescent="0.2">
      <c r="A8" s="65">
        <f t="shared" si="0"/>
        <v>6</v>
      </c>
      <c r="B8" s="66" t="s">
        <v>3538</v>
      </c>
      <c r="C8" s="66" t="s">
        <v>3539</v>
      </c>
      <c r="D8" s="66" t="s">
        <v>3532</v>
      </c>
      <c r="E8" s="66" t="s">
        <v>3517</v>
      </c>
      <c r="F8" s="66" t="s">
        <v>3071</v>
      </c>
      <c r="G8" s="67" t="s">
        <v>138</v>
      </c>
      <c r="H8" s="67" t="s">
        <v>3540</v>
      </c>
      <c r="I8" s="66"/>
      <c r="J8" s="66"/>
      <c r="K8" s="62"/>
    </row>
    <row r="9" spans="1:11" ht="12.75" x14ac:dyDescent="0.2">
      <c r="A9" s="65">
        <f t="shared" si="0"/>
        <v>7</v>
      </c>
      <c r="B9" s="66" t="s">
        <v>3541</v>
      </c>
      <c r="C9" s="66" t="s">
        <v>3542</v>
      </c>
      <c r="D9" s="66" t="s">
        <v>3532</v>
      </c>
      <c r="E9" s="66" t="s">
        <v>3517</v>
      </c>
      <c r="F9" s="66" t="s">
        <v>3071</v>
      </c>
      <c r="G9" s="67" t="s">
        <v>138</v>
      </c>
      <c r="H9" s="67" t="s">
        <v>3540</v>
      </c>
      <c r="I9" s="66"/>
      <c r="J9" s="66"/>
      <c r="K9" s="62"/>
    </row>
    <row r="10" spans="1:11" ht="38.25" x14ac:dyDescent="0.2">
      <c r="A10" s="65">
        <f t="shared" si="0"/>
        <v>8</v>
      </c>
      <c r="B10" s="66" t="s">
        <v>3543</v>
      </c>
      <c r="C10" s="66" t="s">
        <v>1567</v>
      </c>
      <c r="D10" s="66" t="s">
        <v>3532</v>
      </c>
      <c r="E10" s="66" t="s">
        <v>3517</v>
      </c>
      <c r="F10" s="66" t="s">
        <v>3071</v>
      </c>
      <c r="G10" s="67" t="s">
        <v>138</v>
      </c>
      <c r="H10" s="66" t="s">
        <v>3544</v>
      </c>
      <c r="I10" s="66" t="s">
        <v>3545</v>
      </c>
      <c r="J10" s="66"/>
      <c r="K10" s="62"/>
    </row>
    <row r="11" spans="1:11" ht="25.5" x14ac:dyDescent="0.2">
      <c r="A11" s="65">
        <f t="shared" si="0"/>
        <v>9</v>
      </c>
      <c r="B11" s="66" t="s">
        <v>3546</v>
      </c>
      <c r="C11" s="69"/>
      <c r="D11" s="66"/>
      <c r="E11" s="66" t="s">
        <v>3547</v>
      </c>
      <c r="F11" s="66" t="s">
        <v>3522</v>
      </c>
      <c r="G11" s="66"/>
      <c r="H11" s="66"/>
      <c r="I11" s="69" t="s">
        <v>3548</v>
      </c>
      <c r="J11" s="69"/>
      <c r="K11" s="62"/>
    </row>
    <row r="12" spans="1:11" ht="76.5" x14ac:dyDescent="0.2">
      <c r="A12" s="65">
        <f t="shared" si="0"/>
        <v>10</v>
      </c>
      <c r="B12" s="67" t="s">
        <v>3549</v>
      </c>
      <c r="C12" s="67"/>
      <c r="D12" s="67"/>
      <c r="E12" s="67" t="s">
        <v>3517</v>
      </c>
      <c r="F12" s="67" t="s">
        <v>3071</v>
      </c>
      <c r="G12" s="67" t="s">
        <v>652</v>
      </c>
      <c r="H12" s="66" t="s">
        <v>3550</v>
      </c>
      <c r="I12" s="67" t="s">
        <v>3551</v>
      </c>
      <c r="J12" s="67"/>
      <c r="K12" s="62"/>
    </row>
    <row r="13" spans="1:11" ht="12.75" x14ac:dyDescent="0.2">
      <c r="A13" s="65">
        <f t="shared" si="0"/>
        <v>11</v>
      </c>
      <c r="B13" s="66" t="s">
        <v>3552</v>
      </c>
      <c r="C13" s="69"/>
      <c r="D13" s="69"/>
      <c r="E13" s="66"/>
      <c r="F13" s="66"/>
      <c r="G13" s="66"/>
      <c r="H13" s="66" t="s">
        <v>3553</v>
      </c>
      <c r="I13" s="69" t="s">
        <v>3554</v>
      </c>
      <c r="J13" s="69"/>
      <c r="K13" s="62"/>
    </row>
    <row r="14" spans="1:11" ht="76.5" x14ac:dyDescent="0.2">
      <c r="A14" s="65">
        <f t="shared" si="0"/>
        <v>12</v>
      </c>
      <c r="B14" s="66" t="s">
        <v>3555</v>
      </c>
      <c r="C14" s="66"/>
      <c r="D14" s="66"/>
      <c r="E14" s="66" t="s">
        <v>3556</v>
      </c>
      <c r="F14" s="66" t="s">
        <v>177</v>
      </c>
      <c r="G14" s="66"/>
      <c r="H14" s="66" t="s">
        <v>3557</v>
      </c>
      <c r="I14" s="66" t="s">
        <v>3558</v>
      </c>
      <c r="J14" s="66"/>
      <c r="K14" s="62"/>
    </row>
    <row r="15" spans="1:11" ht="38.25" x14ac:dyDescent="0.2">
      <c r="A15" s="65">
        <f t="shared" si="0"/>
        <v>13</v>
      </c>
      <c r="B15" s="66" t="s">
        <v>3559</v>
      </c>
      <c r="C15" s="66"/>
      <c r="D15" s="66"/>
      <c r="E15" s="66" t="s">
        <v>3560</v>
      </c>
      <c r="F15" s="66" t="s">
        <v>3071</v>
      </c>
      <c r="G15" s="66"/>
      <c r="H15" s="66" t="s">
        <v>3561</v>
      </c>
      <c r="I15" s="66" t="s">
        <v>3562</v>
      </c>
      <c r="J15" s="66"/>
      <c r="K15" s="62"/>
    </row>
    <row r="16" spans="1:11" ht="12.75" x14ac:dyDescent="0.2">
      <c r="A16" s="65">
        <f t="shared" si="0"/>
        <v>14</v>
      </c>
      <c r="B16" s="66" t="s">
        <v>3563</v>
      </c>
      <c r="C16" s="66"/>
      <c r="D16" s="66"/>
      <c r="E16" s="66" t="s">
        <v>3517</v>
      </c>
      <c r="F16" s="66" t="s">
        <v>3071</v>
      </c>
      <c r="G16" s="66"/>
      <c r="H16" s="66" t="s">
        <v>3564</v>
      </c>
      <c r="I16" s="66"/>
      <c r="J16" s="66"/>
      <c r="K16" s="62"/>
    </row>
    <row r="17" spans="1:11" ht="12.75" x14ac:dyDescent="0.2">
      <c r="A17" s="65">
        <f t="shared" si="0"/>
        <v>15</v>
      </c>
      <c r="B17" s="66" t="s">
        <v>3565</v>
      </c>
      <c r="C17" s="69"/>
      <c r="D17" s="69"/>
      <c r="E17" s="66" t="s">
        <v>3517</v>
      </c>
      <c r="F17" s="66" t="s">
        <v>3071</v>
      </c>
      <c r="G17" s="66"/>
      <c r="H17" s="66" t="s">
        <v>3566</v>
      </c>
      <c r="I17" s="69"/>
      <c r="J17" s="69"/>
      <c r="K17" s="62"/>
    </row>
    <row r="18" spans="1:11" ht="12.75" x14ac:dyDescent="0.2">
      <c r="A18" s="65">
        <f t="shared" si="0"/>
        <v>16</v>
      </c>
      <c r="B18" s="66" t="s">
        <v>3567</v>
      </c>
      <c r="C18" s="70"/>
      <c r="D18" s="70"/>
      <c r="E18" s="66" t="s">
        <v>3517</v>
      </c>
      <c r="F18" s="66" t="s">
        <v>3071</v>
      </c>
      <c r="G18" s="66"/>
      <c r="H18" s="66" t="s">
        <v>3568</v>
      </c>
      <c r="I18" s="69"/>
      <c r="J18" s="70" t="s">
        <v>3569</v>
      </c>
      <c r="K18" s="62"/>
    </row>
    <row r="19" spans="1:11" ht="12.75" x14ac:dyDescent="0.2">
      <c r="A19" s="65">
        <f t="shared" si="0"/>
        <v>17</v>
      </c>
      <c r="B19" s="66" t="s">
        <v>3570</v>
      </c>
      <c r="C19" s="70"/>
      <c r="D19" s="70"/>
      <c r="E19" s="66" t="s">
        <v>3517</v>
      </c>
      <c r="F19" s="66" t="s">
        <v>3071</v>
      </c>
      <c r="G19" s="66"/>
      <c r="H19" s="66" t="s">
        <v>3571</v>
      </c>
      <c r="I19" s="69"/>
      <c r="J19" s="70" t="s">
        <v>3569</v>
      </c>
      <c r="K19" s="62"/>
    </row>
    <row r="20" spans="1:11" ht="38.25" x14ac:dyDescent="0.2">
      <c r="A20" s="65">
        <f t="shared" si="0"/>
        <v>18</v>
      </c>
      <c r="B20" s="66" t="s">
        <v>3572</v>
      </c>
      <c r="C20" s="69"/>
      <c r="D20" s="69"/>
      <c r="E20" s="66" t="s">
        <v>3517</v>
      </c>
      <c r="F20" s="66" t="s">
        <v>3071</v>
      </c>
      <c r="G20" s="66"/>
      <c r="H20" s="66" t="s">
        <v>3573</v>
      </c>
      <c r="I20" s="69"/>
      <c r="J20" s="69"/>
      <c r="K20" s="62"/>
    </row>
    <row r="21" spans="1:11" ht="25.5" x14ac:dyDescent="0.2">
      <c r="A21" s="65">
        <f t="shared" si="0"/>
        <v>19</v>
      </c>
      <c r="B21" s="66" t="s">
        <v>3574</v>
      </c>
      <c r="C21" s="66"/>
      <c r="D21" s="66"/>
      <c r="E21" s="66" t="s">
        <v>3575</v>
      </c>
      <c r="F21" s="66" t="s">
        <v>3071</v>
      </c>
      <c r="G21" s="66"/>
      <c r="H21" s="66" t="s">
        <v>261</v>
      </c>
      <c r="I21" s="66" t="s">
        <v>3576</v>
      </c>
      <c r="J21" s="66"/>
      <c r="K21" s="62"/>
    </row>
    <row r="22" spans="1:11" ht="38.25" x14ac:dyDescent="0.2">
      <c r="A22" s="65">
        <f t="shared" si="0"/>
        <v>20</v>
      </c>
      <c r="B22" s="67" t="s">
        <v>3577</v>
      </c>
      <c r="C22" s="70" t="s">
        <v>3578</v>
      </c>
      <c r="D22" s="70"/>
      <c r="E22" s="66" t="s">
        <v>3579</v>
      </c>
      <c r="F22" s="66" t="s">
        <v>3580</v>
      </c>
      <c r="G22" s="67"/>
      <c r="H22" s="67"/>
      <c r="I22" s="67"/>
      <c r="J22" s="70" t="s">
        <v>3581</v>
      </c>
      <c r="K22" s="62"/>
    </row>
    <row r="23" spans="1:11" ht="25.5" x14ac:dyDescent="0.2">
      <c r="A23" s="65">
        <f t="shared" si="0"/>
        <v>21</v>
      </c>
      <c r="B23" s="67" t="s">
        <v>3582</v>
      </c>
      <c r="C23" s="71"/>
      <c r="D23" s="71"/>
      <c r="E23" s="66" t="s">
        <v>3583</v>
      </c>
      <c r="F23" s="66" t="s">
        <v>3584</v>
      </c>
      <c r="G23" s="67"/>
      <c r="H23" s="67" t="s">
        <v>3585</v>
      </c>
      <c r="I23" s="71" t="s">
        <v>3586</v>
      </c>
      <c r="J23" s="71"/>
      <c r="K23" s="62"/>
    </row>
    <row r="24" spans="1:11" ht="12.75" x14ac:dyDescent="0.2">
      <c r="A24" s="65">
        <f t="shared" si="0"/>
        <v>22</v>
      </c>
      <c r="B24" s="66" t="s">
        <v>3587</v>
      </c>
      <c r="C24" s="69"/>
      <c r="D24" s="69"/>
      <c r="E24" s="66"/>
      <c r="F24" s="66" t="s">
        <v>3071</v>
      </c>
      <c r="G24" s="66"/>
      <c r="H24" s="66"/>
      <c r="I24" s="69"/>
      <c r="J24" s="69"/>
      <c r="K24" s="62"/>
    </row>
    <row r="25" spans="1:11" ht="12.75" x14ac:dyDescent="0.2">
      <c r="A25" s="65">
        <f t="shared" si="0"/>
        <v>23</v>
      </c>
      <c r="B25" s="66" t="s">
        <v>3588</v>
      </c>
      <c r="C25" s="69"/>
      <c r="D25" s="69"/>
      <c r="E25" s="66"/>
      <c r="F25" s="66" t="s">
        <v>3071</v>
      </c>
      <c r="G25" s="66"/>
      <c r="H25" s="66"/>
      <c r="I25" s="69"/>
      <c r="J25" s="69"/>
      <c r="K25" s="62"/>
    </row>
    <row r="26" spans="1:11" ht="12.75" x14ac:dyDescent="0.2">
      <c r="A26" s="65">
        <f t="shared" si="0"/>
        <v>24</v>
      </c>
      <c r="B26" s="66" t="s">
        <v>3589</v>
      </c>
      <c r="C26" s="69"/>
      <c r="D26" s="69"/>
      <c r="E26" s="66"/>
      <c r="F26" s="66" t="s">
        <v>3071</v>
      </c>
      <c r="G26" s="66"/>
      <c r="H26" s="66"/>
      <c r="I26" s="69"/>
      <c r="J26" s="69"/>
      <c r="K26" s="62"/>
    </row>
    <row r="27" spans="1:11" ht="12.75" x14ac:dyDescent="0.2">
      <c r="A27" s="65">
        <f t="shared" si="0"/>
        <v>25</v>
      </c>
      <c r="B27" s="66" t="s">
        <v>3590</v>
      </c>
      <c r="C27" s="69"/>
      <c r="D27" s="69"/>
      <c r="E27" s="66"/>
      <c r="F27" s="72" t="s">
        <v>3591</v>
      </c>
      <c r="G27" s="72"/>
      <c r="H27" s="66"/>
      <c r="I27" s="69"/>
      <c r="J27" s="69"/>
      <c r="K27" s="62"/>
    </row>
    <row r="28" spans="1:11" ht="12.75" x14ac:dyDescent="0.2">
      <c r="A28" s="65">
        <f t="shared" si="0"/>
        <v>26</v>
      </c>
      <c r="B28" s="66" t="s">
        <v>3592</v>
      </c>
      <c r="C28" s="69"/>
      <c r="D28" s="69"/>
      <c r="E28" s="66" t="s">
        <v>3593</v>
      </c>
      <c r="F28" s="66" t="s">
        <v>3071</v>
      </c>
      <c r="G28" s="66"/>
      <c r="H28" s="66"/>
      <c r="I28" s="69"/>
      <c r="J28" s="69"/>
      <c r="K28" s="62"/>
    </row>
    <row r="29" spans="1:11" ht="12.75" x14ac:dyDescent="0.2">
      <c r="A29" s="65">
        <f t="shared" si="0"/>
        <v>27</v>
      </c>
      <c r="B29" s="66" t="s">
        <v>3594</v>
      </c>
      <c r="C29" s="69"/>
      <c r="D29" s="69"/>
      <c r="E29" s="66" t="s">
        <v>3595</v>
      </c>
      <c r="F29" s="66" t="s">
        <v>3071</v>
      </c>
      <c r="G29" s="66"/>
      <c r="H29" s="66"/>
      <c r="I29" s="69"/>
      <c r="J29" s="69"/>
      <c r="K29" s="62"/>
    </row>
    <row r="30" spans="1:11" ht="25.5" x14ac:dyDescent="0.2">
      <c r="A30" s="65">
        <f t="shared" si="0"/>
        <v>28</v>
      </c>
      <c r="B30" s="66" t="s">
        <v>3596</v>
      </c>
      <c r="C30" s="66"/>
      <c r="D30" s="66"/>
      <c r="E30" s="66"/>
      <c r="F30" s="66" t="s">
        <v>1664</v>
      </c>
      <c r="G30" s="66"/>
      <c r="H30" s="66" t="s">
        <v>3597</v>
      </c>
      <c r="I30" s="66"/>
      <c r="J30" s="66"/>
      <c r="K30" s="62"/>
    </row>
    <row r="31" spans="1:11" ht="25.5" x14ac:dyDescent="0.2">
      <c r="A31" s="65">
        <f t="shared" si="0"/>
        <v>29</v>
      </c>
      <c r="B31" s="66" t="s">
        <v>3598</v>
      </c>
      <c r="C31" s="66"/>
      <c r="D31" s="66"/>
      <c r="E31" s="66"/>
      <c r="F31" s="66" t="s">
        <v>3071</v>
      </c>
      <c r="G31" s="66"/>
      <c r="H31" s="66" t="s">
        <v>3599</v>
      </c>
      <c r="I31" s="66" t="s">
        <v>3600</v>
      </c>
      <c r="J31" s="66" t="s">
        <v>3601</v>
      </c>
      <c r="K31" s="62"/>
    </row>
    <row r="32" spans="1:11" ht="12.75" x14ac:dyDescent="0.2">
      <c r="A32" s="65">
        <f t="shared" si="0"/>
        <v>30</v>
      </c>
      <c r="B32" s="66" t="s">
        <v>3602</v>
      </c>
      <c r="C32" s="66" t="s">
        <v>3602</v>
      </c>
      <c r="D32" s="66"/>
      <c r="E32" s="66"/>
      <c r="F32" s="66"/>
      <c r="G32" s="66"/>
      <c r="H32" s="66" t="s">
        <v>3603</v>
      </c>
      <c r="I32" s="66"/>
      <c r="J32" s="66" t="s">
        <v>3604</v>
      </c>
      <c r="K32" s="62"/>
    </row>
    <row r="33" spans="1:11" ht="25.5" x14ac:dyDescent="0.2">
      <c r="A33" s="65">
        <f t="shared" si="0"/>
        <v>31</v>
      </c>
      <c r="B33" s="66"/>
      <c r="C33" s="66" t="s">
        <v>3605</v>
      </c>
      <c r="D33" s="66"/>
      <c r="E33" s="66" t="s">
        <v>3606</v>
      </c>
      <c r="F33" s="66" t="s">
        <v>3522</v>
      </c>
      <c r="G33" s="66"/>
      <c r="H33" s="66" t="s">
        <v>3607</v>
      </c>
      <c r="I33" s="66"/>
      <c r="J33" s="66"/>
      <c r="K33" s="62"/>
    </row>
    <row r="34" spans="1:11" ht="25.5" x14ac:dyDescent="0.2">
      <c r="A34" s="65">
        <f t="shared" si="0"/>
        <v>32</v>
      </c>
      <c r="B34" s="66"/>
      <c r="C34" s="66" t="s">
        <v>3608</v>
      </c>
      <c r="D34" s="66"/>
      <c r="E34" s="66"/>
      <c r="F34" s="66" t="s">
        <v>3522</v>
      </c>
      <c r="G34" s="66"/>
      <c r="H34" s="66" t="s">
        <v>3609</v>
      </c>
      <c r="I34" s="66"/>
      <c r="J34" s="66" t="s">
        <v>540</v>
      </c>
      <c r="K34" s="62"/>
    </row>
    <row r="35" spans="1:11" ht="25.5" x14ac:dyDescent="0.2">
      <c r="A35" s="65">
        <f t="shared" si="0"/>
        <v>33</v>
      </c>
      <c r="B35" s="66"/>
      <c r="C35" s="66" t="s">
        <v>3610</v>
      </c>
      <c r="D35" s="66"/>
      <c r="E35" s="66" t="s">
        <v>3611</v>
      </c>
      <c r="F35" s="66" t="s">
        <v>3522</v>
      </c>
      <c r="G35" s="66"/>
      <c r="H35" s="66" t="s">
        <v>3612</v>
      </c>
      <c r="I35" s="66"/>
      <c r="J35" s="66"/>
      <c r="K35" s="62"/>
    </row>
    <row r="36" spans="1:11" ht="25.5" x14ac:dyDescent="0.2">
      <c r="A36" s="65">
        <f t="shared" si="0"/>
        <v>34</v>
      </c>
      <c r="B36" s="66"/>
      <c r="C36" s="66" t="s">
        <v>3613</v>
      </c>
      <c r="D36" s="66"/>
      <c r="E36" s="66" t="s">
        <v>3614</v>
      </c>
      <c r="F36" s="66"/>
      <c r="G36" s="66"/>
      <c r="H36" s="66"/>
      <c r="I36" s="66"/>
      <c r="J36" s="66"/>
      <c r="K36" s="62"/>
    </row>
    <row r="37" spans="1:11" ht="25.5" x14ac:dyDescent="0.2">
      <c r="A37" s="65">
        <f t="shared" si="0"/>
        <v>35</v>
      </c>
      <c r="B37" s="66"/>
      <c r="C37" s="66" t="s">
        <v>3615</v>
      </c>
      <c r="D37" s="66"/>
      <c r="E37" s="66" t="s">
        <v>3611</v>
      </c>
      <c r="F37" s="66"/>
      <c r="G37" s="66"/>
      <c r="H37" s="66"/>
      <c r="I37" s="66" t="s">
        <v>3616</v>
      </c>
      <c r="J37" s="66"/>
      <c r="K37" s="62"/>
    </row>
    <row r="38" spans="1:11" ht="25.5" x14ac:dyDescent="0.2">
      <c r="A38" s="65">
        <f t="shared" si="0"/>
        <v>36</v>
      </c>
      <c r="B38" s="66"/>
      <c r="C38" s="66" t="s">
        <v>3617</v>
      </c>
      <c r="D38" s="66"/>
      <c r="E38" s="66"/>
      <c r="F38" s="66"/>
      <c r="G38" s="66"/>
      <c r="H38" s="66" t="s">
        <v>3618</v>
      </c>
      <c r="I38" s="66"/>
      <c r="J38" s="66" t="s">
        <v>535</v>
      </c>
      <c r="K38" s="62"/>
    </row>
    <row r="39" spans="1:11" ht="25.5" x14ac:dyDescent="0.2">
      <c r="A39" s="65">
        <f t="shared" si="0"/>
        <v>37</v>
      </c>
      <c r="B39" s="66"/>
      <c r="C39" s="66" t="s">
        <v>3619</v>
      </c>
      <c r="D39" s="66"/>
      <c r="E39" s="66"/>
      <c r="F39" s="66"/>
      <c r="G39" s="66"/>
      <c r="H39" s="66" t="s">
        <v>3620</v>
      </c>
      <c r="I39" s="66"/>
      <c r="J39" s="66" t="s">
        <v>535</v>
      </c>
      <c r="K39" s="62"/>
    </row>
    <row r="40" spans="1:11" ht="25.5" x14ac:dyDescent="0.2">
      <c r="A40" s="65">
        <f t="shared" si="0"/>
        <v>38</v>
      </c>
      <c r="B40" s="66"/>
      <c r="C40" s="66" t="s">
        <v>3621</v>
      </c>
      <c r="D40" s="66"/>
      <c r="E40" s="66"/>
      <c r="F40" s="66"/>
      <c r="G40" s="66"/>
      <c r="H40" s="66" t="s">
        <v>3620</v>
      </c>
      <c r="I40" s="66"/>
      <c r="J40" s="66" t="s">
        <v>535</v>
      </c>
      <c r="K40" s="62"/>
    </row>
    <row r="41" spans="1:11" ht="12.75" x14ac:dyDescent="0.2">
      <c r="A41" s="65">
        <f t="shared" si="0"/>
        <v>39</v>
      </c>
      <c r="B41" s="66"/>
      <c r="C41" s="66" t="s">
        <v>3622</v>
      </c>
      <c r="D41" s="66"/>
      <c r="E41" s="66"/>
      <c r="F41" s="66"/>
      <c r="G41" s="66"/>
      <c r="H41" s="66"/>
      <c r="I41" s="66"/>
      <c r="J41" s="66"/>
      <c r="K41" s="62"/>
    </row>
    <row r="42" spans="1:11" ht="25.5" x14ac:dyDescent="0.2">
      <c r="A42" s="65">
        <f t="shared" si="0"/>
        <v>40</v>
      </c>
      <c r="B42" s="66"/>
      <c r="C42" s="66" t="s">
        <v>3623</v>
      </c>
      <c r="D42" s="66"/>
      <c r="E42" s="66"/>
      <c r="F42" s="66"/>
      <c r="G42" s="66"/>
      <c r="H42" s="66"/>
      <c r="I42" s="66"/>
      <c r="J42" s="66"/>
      <c r="K42" s="62"/>
    </row>
    <row r="43" spans="1:11" ht="25.5" x14ac:dyDescent="0.2">
      <c r="A43" s="65">
        <f t="shared" si="0"/>
        <v>41</v>
      </c>
      <c r="B43" s="66"/>
      <c r="C43" s="66" t="s">
        <v>3624</v>
      </c>
      <c r="D43" s="66"/>
      <c r="E43" s="66"/>
      <c r="F43" s="66"/>
      <c r="G43" s="66"/>
      <c r="H43" s="66"/>
      <c r="I43" s="66"/>
      <c r="J43" s="66"/>
      <c r="K43" s="62"/>
    </row>
    <row r="44" spans="1:11" ht="38.25" x14ac:dyDescent="0.2">
      <c r="A44" s="65">
        <f t="shared" si="0"/>
        <v>42</v>
      </c>
      <c r="B44" s="66"/>
      <c r="C44" s="66" t="s">
        <v>3625</v>
      </c>
      <c r="D44" s="66"/>
      <c r="E44" s="66" t="s">
        <v>3611</v>
      </c>
      <c r="F44" s="66"/>
      <c r="G44" s="66"/>
      <c r="H44" s="66" t="s">
        <v>3626</v>
      </c>
      <c r="I44" s="66" t="s">
        <v>3627</v>
      </c>
      <c r="J44" s="66"/>
      <c r="K44" s="62"/>
    </row>
    <row r="45" spans="1:11" ht="12.75" x14ac:dyDescent="0.2">
      <c r="A45" s="65">
        <f t="shared" si="0"/>
        <v>43</v>
      </c>
      <c r="B45" s="66" t="s">
        <v>3628</v>
      </c>
      <c r="C45" s="66" t="s">
        <v>3629</v>
      </c>
      <c r="D45" s="66"/>
      <c r="E45" s="66" t="s">
        <v>3630</v>
      </c>
      <c r="F45" s="66"/>
      <c r="G45" s="66"/>
      <c r="H45" s="66" t="s">
        <v>3631</v>
      </c>
      <c r="I45" s="66" t="s">
        <v>3627</v>
      </c>
      <c r="J45" s="66"/>
      <c r="K45" s="62"/>
    </row>
    <row r="46" spans="1:11" ht="12.75" x14ac:dyDescent="0.2">
      <c r="A46" s="73"/>
      <c r="B46" s="74"/>
      <c r="C46" s="75"/>
      <c r="D46" s="75"/>
      <c r="E46" s="74"/>
      <c r="F46" s="74"/>
      <c r="G46" s="74"/>
      <c r="H46" s="74"/>
      <c r="I46" s="75"/>
      <c r="J46" s="75"/>
      <c r="K46" s="62"/>
    </row>
    <row r="47" spans="1:11" x14ac:dyDescent="0.2">
      <c r="A47" s="76" t="s">
        <v>3632</v>
      </c>
      <c r="B47" s="77" t="s">
        <v>3633</v>
      </c>
      <c r="C47" s="75"/>
      <c r="D47" s="75"/>
      <c r="E47" s="74"/>
      <c r="F47" s="74"/>
      <c r="G47" s="74"/>
      <c r="H47" s="74"/>
      <c r="I47" s="75"/>
      <c r="J47" s="75"/>
      <c r="K47" s="62"/>
    </row>
    <row r="48" spans="1:11" ht="12.75" x14ac:dyDescent="0.2">
      <c r="A48" s="73"/>
      <c r="B48" s="74"/>
      <c r="C48" s="75"/>
      <c r="D48" s="75"/>
      <c r="E48" s="74"/>
      <c r="F48" s="74"/>
      <c r="G48" s="74"/>
      <c r="H48" s="74"/>
      <c r="I48" s="75"/>
      <c r="J48" s="75"/>
      <c r="K48" s="62"/>
    </row>
    <row r="49" spans="1:11" ht="12.75" x14ac:dyDescent="0.2">
      <c r="A49" s="74"/>
      <c r="B49" s="74"/>
      <c r="E49" s="74"/>
      <c r="F49" s="74"/>
      <c r="G49" s="74"/>
      <c r="H49" s="74"/>
      <c r="K49" s="62"/>
    </row>
    <row r="50" spans="1:11" ht="12.75" x14ac:dyDescent="0.2">
      <c r="A50" s="74"/>
      <c r="B50" s="74"/>
      <c r="E50" s="74"/>
      <c r="F50" s="74"/>
      <c r="G50" s="74"/>
      <c r="H50" s="74"/>
      <c r="K50" s="62"/>
    </row>
    <row r="51" spans="1:11" ht="12.75" x14ac:dyDescent="0.2">
      <c r="A51" s="74"/>
      <c r="B51" s="74"/>
      <c r="E51" s="74"/>
      <c r="F51" s="74"/>
      <c r="G51" s="74"/>
      <c r="H51" s="74"/>
      <c r="K51" s="62"/>
    </row>
    <row r="52" spans="1:11" ht="12.75" x14ac:dyDescent="0.2">
      <c r="A52" s="74"/>
      <c r="B52" s="74"/>
      <c r="E52" s="74"/>
      <c r="F52" s="74"/>
      <c r="G52" s="74"/>
      <c r="H52" s="74"/>
      <c r="K52" s="62"/>
    </row>
    <row r="53" spans="1:11" ht="12.75" x14ac:dyDescent="0.2">
      <c r="A53" s="74"/>
      <c r="B53" s="74"/>
      <c r="E53" s="74"/>
      <c r="F53" s="74"/>
      <c r="G53" s="74"/>
      <c r="H53" s="74"/>
      <c r="K53" s="62"/>
    </row>
    <row r="54" spans="1:11" ht="12.75" x14ac:dyDescent="0.2">
      <c r="A54" s="74"/>
      <c r="B54" s="74"/>
      <c r="E54" s="74"/>
      <c r="F54" s="74"/>
      <c r="G54" s="74"/>
      <c r="H54" s="74"/>
      <c r="K54" s="62"/>
    </row>
    <row r="55" spans="1:11" ht="12.75" x14ac:dyDescent="0.2">
      <c r="A55" s="74"/>
      <c r="B55" s="74"/>
      <c r="E55" s="74"/>
      <c r="F55" s="74"/>
      <c r="G55" s="74"/>
      <c r="H55" s="74"/>
      <c r="K55" s="62"/>
    </row>
    <row r="56" spans="1:11" ht="12.75" x14ac:dyDescent="0.2">
      <c r="A56" s="74"/>
      <c r="B56" s="74"/>
      <c r="E56" s="74"/>
      <c r="F56" s="74"/>
      <c r="G56" s="74"/>
      <c r="H56" s="74"/>
      <c r="K56" s="62"/>
    </row>
    <row r="57" spans="1:11" ht="12.75" x14ac:dyDescent="0.2">
      <c r="K57" s="62"/>
    </row>
    <row r="58" spans="1:11" ht="12.75" x14ac:dyDescent="0.2">
      <c r="K58" s="62"/>
    </row>
  </sheetData>
  <autoFilter ref="A2:K30" xr:uid="{53A84566-E432-4CFA-8999-7CA600393F26}"/>
  <hyperlinks>
    <hyperlink ref="B47" r:id="rId1" xr:uid="{CCF30720-0F92-42C7-9179-C86FD70B4A9B}"/>
  </hyperlinks>
  <pageMargins left="0.7" right="0.7" top="0.75" bottom="0.75" header="0.3" footer="0.3"/>
  <headerFooter>
    <oddHeader>&amp;C&amp;"Calibri"&amp;12&amp;K000000 Public&amp;1#_x000D_</oddHead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8B4F-9A9A-4A62-A5F7-814082CF88B4}">
  <dimension ref="A1:B10"/>
  <sheetViews>
    <sheetView zoomScale="70" zoomScaleNormal="70" workbookViewId="0">
      <pane ySplit="1" topLeftCell="A2" activePane="bottomLeft" state="frozen"/>
      <selection pane="bottomLeft" activeCell="A11" sqref="A11"/>
    </sheetView>
  </sheetViews>
  <sheetFormatPr defaultRowHeight="15" x14ac:dyDescent="0.25"/>
  <cols>
    <col min="1" max="1" width="11.42578125" customWidth="1"/>
    <col min="2" max="2" width="156.5703125" bestFit="1" customWidth="1"/>
  </cols>
  <sheetData>
    <row r="1" spans="1:2" x14ac:dyDescent="0.25">
      <c r="A1" s="1" t="s">
        <v>3634</v>
      </c>
      <c r="B1" s="1" t="s">
        <v>3635</v>
      </c>
    </row>
    <row r="2" spans="1:2" x14ac:dyDescent="0.25">
      <c r="A2" t="s">
        <v>3636</v>
      </c>
      <c r="B2" t="s">
        <v>3637</v>
      </c>
    </row>
    <row r="3" spans="1:2" x14ac:dyDescent="0.25">
      <c r="A3" t="s">
        <v>3638</v>
      </c>
      <c r="B3" t="s">
        <v>3639</v>
      </c>
    </row>
    <row r="4" spans="1:2" x14ac:dyDescent="0.25">
      <c r="A4" t="s">
        <v>2160</v>
      </c>
      <c r="B4" t="s">
        <v>3640</v>
      </c>
    </row>
    <row r="5" spans="1:2" x14ac:dyDescent="0.25">
      <c r="A5" t="s">
        <v>204</v>
      </c>
      <c r="B5" t="s">
        <v>3641</v>
      </c>
    </row>
    <row r="6" spans="1:2" x14ac:dyDescent="0.25">
      <c r="A6" t="s">
        <v>262</v>
      </c>
      <c r="B6" t="s">
        <v>3642</v>
      </c>
    </row>
    <row r="7" spans="1:2" x14ac:dyDescent="0.25">
      <c r="A7" t="s">
        <v>1093</v>
      </c>
      <c r="B7" t="s">
        <v>3643</v>
      </c>
    </row>
    <row r="8" spans="1:2" x14ac:dyDescent="0.25">
      <c r="A8" t="s">
        <v>143</v>
      </c>
      <c r="B8" t="s">
        <v>3644</v>
      </c>
    </row>
    <row r="9" spans="1:2" x14ac:dyDescent="0.25">
      <c r="A9" t="s">
        <v>239</v>
      </c>
      <c r="B9" t="s">
        <v>3645</v>
      </c>
    </row>
    <row r="10" spans="1:2" x14ac:dyDescent="0.25">
      <c r="A10" t="s">
        <v>913</v>
      </c>
      <c r="B10" t="s">
        <v>3646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787D35D6E81E45BB03BF520F409861" ma:contentTypeVersion="10" ma:contentTypeDescription="Create a new document." ma:contentTypeScope="" ma:versionID="e8525c1a5507bb451d257b4fcacd7712">
  <xsd:schema xmlns:xsd="http://www.w3.org/2001/XMLSchema" xmlns:xs="http://www.w3.org/2001/XMLSchema" xmlns:p="http://schemas.microsoft.com/office/2006/metadata/properties" xmlns:ns2="f50d6b05-3967-43fd-9fdd-ab3b25ecd0a1" xmlns:ns3="075a1dbc-a582-40a1-a86f-130017b2d3c5" targetNamespace="http://schemas.microsoft.com/office/2006/metadata/properties" ma:root="true" ma:fieldsID="ddc2b4f238394a1fe45136ff5f7fb025" ns2:_="" ns3:_="">
    <xsd:import namespace="f50d6b05-3967-43fd-9fdd-ab3b25ecd0a1"/>
    <xsd:import namespace="075a1dbc-a582-40a1-a86f-130017b2d3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0d6b05-3967-43fd-9fdd-ab3b25ecd0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5a1dbc-a582-40a1-a86f-130017b2d3c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0ECF4F-5DD7-4A53-8525-F7B21D8EE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0d6b05-3967-43fd-9fdd-ab3b25ecd0a1"/>
    <ds:schemaRef ds:uri="075a1dbc-a582-40a1-a86f-130017b2d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037903-C7DC-4DEA-AE7B-809C923E121A}">
  <ds:schemaRefs>
    <ds:schemaRef ds:uri="http://schemas.microsoft.com/sharepoint/v3/contenttype/forms"/>
  </ds:schemaRefs>
</ds:datastoreItem>
</file>

<file path=customXml/itemProps3.xml><?xml version="1.0" encoding="utf-8"?>
<ds:datastoreItem xmlns:ds="http://schemas.openxmlformats.org/officeDocument/2006/customXml" ds:itemID="{624EE8DF-C8F2-4A55-B705-D88FEB7735A5}">
  <ds:schemaRefs>
    <ds:schemaRef ds:uri="http://schemas.microsoft.com/office/2006/documentManagement/types"/>
    <ds:schemaRef ds:uri="http://purl.org/dc/elements/1.1/"/>
    <ds:schemaRef ds:uri="http://schemas.microsoft.com/office/infopath/2007/PartnerControls"/>
    <ds:schemaRef ds:uri="http://purl.org/dc/terms/"/>
    <ds:schemaRef ds:uri="http://purl.org/dc/dcmitype/"/>
    <ds:schemaRef ds:uri="http://schemas.microsoft.com/office/2006/metadata/properties"/>
    <ds:schemaRef ds:uri="075a1dbc-a582-40a1-a86f-130017b2d3c5"/>
    <ds:schemaRef ds:uri="http://schemas.openxmlformats.org/package/2006/metadata/core-properties"/>
    <ds:schemaRef ds:uri="f50d6b05-3967-43fd-9fdd-ab3b25ecd0a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Log</vt:lpstr>
      <vt:lpstr>Dashboard</vt:lpstr>
      <vt:lpstr>Artifact Inventory</vt:lpstr>
      <vt:lpstr>Added or Removed After Baseline</vt:lpstr>
      <vt:lpstr>Delivery Target</vt:lpstr>
      <vt:lpstr>Workflow Queues</vt:lpstr>
      <vt:lpstr>Factor Tables (draft)</vt:lpstr>
      <vt:lpstr>Sprint - Ver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Bhaskar J. Shah</dc:creator>
  <cp:keywords/>
  <dc:description/>
  <cp:lastModifiedBy>Sue Johnson</cp:lastModifiedBy>
  <cp:revision/>
  <dcterms:created xsi:type="dcterms:W3CDTF">2022-07-08T04:10:19Z</dcterms:created>
  <dcterms:modified xsi:type="dcterms:W3CDTF">2024-12-12T20:46:15Z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0x0101009E787D35D6E81E45BB03BF520F409861</vt:lpwstr>
  </property>
  <property fmtid="{D5CDD505-2E9C-101B-9397-08002B2CF9AE}" pid="3" name="MSIP_Label_dd372dc7-a1a6-46c1-8cc1-9faa12ba0a6a_Enabled">
    <vt:lpwstr>true</vt:lpwstr>
  </property>
  <property fmtid="{D5CDD505-2E9C-101B-9397-08002B2CF9AE}" pid="4" name="MSIP_Label_dd372dc7-a1a6-46c1-8cc1-9faa12ba0a6a_SetDate">
    <vt:lpwstr>2023-01-03T21:03:24Z</vt:lpwstr>
  </property>
  <property fmtid="{D5CDD505-2E9C-101B-9397-08002B2CF9AE}" pid="5" name="MSIP_Label_dd372dc7-a1a6-46c1-8cc1-9faa12ba0a6a_Method">
    <vt:lpwstr>Privileged</vt:lpwstr>
  </property>
  <property fmtid="{D5CDD505-2E9C-101B-9397-08002B2CF9AE}" pid="6" name="MSIP_Label_dd372dc7-a1a6-46c1-8cc1-9faa12ba0a6a_Name">
    <vt:lpwstr>dd372dc7-a1a6-46c1-8cc1-9faa12ba0a6a</vt:lpwstr>
  </property>
  <property fmtid="{D5CDD505-2E9C-101B-9397-08002B2CF9AE}" pid="7" name="MSIP_Label_dd372dc7-a1a6-46c1-8cc1-9faa12ba0a6a_SiteId">
    <vt:lpwstr>b5ca00fe-6fe6-4989-82f0-73d025612227</vt:lpwstr>
  </property>
  <property fmtid="{D5CDD505-2E9C-101B-9397-08002B2CF9AE}" pid="8" name="MSIP_Label_dd372dc7-a1a6-46c1-8cc1-9faa12ba0a6a_ActionId">
    <vt:lpwstr>7dd1a63d-4404-45ac-aa9d-4c4d7a26b887</vt:lpwstr>
  </property>
  <property fmtid="{D5CDD505-2E9C-101B-9397-08002B2CF9AE}" pid="9" name="MSIP_Label_dd372dc7-a1a6-46c1-8cc1-9faa12ba0a6a_ContentBits">
    <vt:lpwstr>0</vt:lpwstr>
  </property>
  <property fmtid="{D5CDD505-2E9C-101B-9397-08002B2CF9AE}" pid="10" name="MediaServiceImageTags">
    <vt:lpwstr/>
  </property>
</Properties>
</file>