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060" windowHeight="6285"/>
  </bookViews>
  <sheets>
    <sheet name="Z03" sheetId="1" r:id="rId1"/>
    <sheet name="Z10" sheetId="4" r:id="rId2"/>
  </sheets>
  <calcPr calcId="145621"/>
</workbook>
</file>

<file path=xl/calcChain.xml><?xml version="1.0" encoding="utf-8"?>
<calcChain xmlns="http://schemas.openxmlformats.org/spreadsheetml/2006/main">
  <c r="T27" i="1" l="1"/>
  <c r="T26" i="1"/>
  <c r="T25" i="1"/>
  <c r="T24" i="1"/>
  <c r="T23" i="1"/>
  <c r="T22" i="1"/>
  <c r="T21" i="1"/>
  <c r="T20" i="1"/>
  <c r="T19" i="1"/>
  <c r="T18" i="1"/>
  <c r="U18" i="1" s="1"/>
  <c r="T14" i="1"/>
  <c r="T13" i="1"/>
  <c r="T12" i="1"/>
  <c r="T11" i="1"/>
  <c r="T10" i="1"/>
  <c r="T9" i="1"/>
  <c r="T8" i="1"/>
  <c r="T7" i="1"/>
  <c r="T6" i="1"/>
  <c r="T5" i="1"/>
  <c r="V5" i="1" s="1"/>
  <c r="T6" i="4"/>
  <c r="T7" i="4"/>
  <c r="T8" i="4"/>
  <c r="T9" i="4"/>
  <c r="T10" i="4"/>
  <c r="T11" i="4"/>
  <c r="T12" i="4"/>
  <c r="T13" i="4"/>
  <c r="T14" i="4"/>
  <c r="T5" i="4"/>
  <c r="V5" i="4" s="1"/>
  <c r="T19" i="4"/>
  <c r="T20" i="4"/>
  <c r="T21" i="4"/>
  <c r="T22" i="4"/>
  <c r="V18" i="4" s="1"/>
  <c r="T23" i="4"/>
  <c r="T24" i="4"/>
  <c r="T25" i="4"/>
  <c r="T26" i="4"/>
  <c r="T27" i="4"/>
  <c r="T18" i="4"/>
  <c r="U5" i="1" l="1"/>
  <c r="V18" i="1"/>
  <c r="V3" i="4"/>
  <c r="W2" i="4"/>
  <c r="V2" i="4"/>
  <c r="W7" i="1"/>
  <c r="W5" i="1"/>
  <c r="W2" i="1"/>
  <c r="V3" i="1"/>
  <c r="V2" i="1"/>
  <c r="O25" i="1"/>
  <c r="O21" i="1"/>
  <c r="O27" i="4"/>
  <c r="O26" i="4"/>
  <c r="O25" i="4"/>
  <c r="O24" i="4"/>
  <c r="O23" i="4"/>
  <c r="O22" i="4"/>
  <c r="O21" i="4"/>
  <c r="O20" i="4"/>
  <c r="O19" i="4"/>
  <c r="O18" i="4"/>
  <c r="N19" i="4"/>
  <c r="N20" i="4"/>
  <c r="N21" i="4"/>
  <c r="N22" i="4"/>
  <c r="N23" i="4"/>
  <c r="N24" i="4"/>
  <c r="N25" i="4"/>
  <c r="N26" i="4"/>
  <c r="N27" i="4"/>
  <c r="N18" i="4"/>
  <c r="O14" i="4"/>
  <c r="Q14" i="4"/>
  <c r="R14" i="4"/>
  <c r="N14" i="4"/>
  <c r="Q13" i="4"/>
  <c r="R13" i="4" s="1"/>
  <c r="N13" i="4"/>
  <c r="O13" i="4" s="1"/>
  <c r="Q12" i="4"/>
  <c r="R12" i="4" s="1"/>
  <c r="N12" i="4"/>
  <c r="O12" i="4" s="1"/>
  <c r="Q11" i="4"/>
  <c r="R11" i="4" s="1"/>
  <c r="N11" i="4"/>
  <c r="O11" i="4" s="1"/>
  <c r="Q10" i="4"/>
  <c r="R10" i="4" s="1"/>
  <c r="N10" i="4"/>
  <c r="O10" i="4" s="1"/>
  <c r="Q9" i="4"/>
  <c r="R9" i="4" s="1"/>
  <c r="N9" i="4"/>
  <c r="O9" i="4" s="1"/>
  <c r="Q8" i="4"/>
  <c r="R8" i="4" s="1"/>
  <c r="N8" i="4"/>
  <c r="O8" i="4" s="1"/>
  <c r="Q7" i="4"/>
  <c r="R7" i="4" s="1"/>
  <c r="N7" i="4"/>
  <c r="O7" i="4" s="1"/>
  <c r="Q6" i="4"/>
  <c r="R6" i="4" s="1"/>
  <c r="N6" i="4"/>
  <c r="O6" i="4" s="1"/>
  <c r="Q5" i="4"/>
  <c r="R5" i="4" s="1"/>
  <c r="N5" i="4"/>
  <c r="O5" i="4" s="1"/>
  <c r="L24" i="4"/>
  <c r="K24" i="4"/>
  <c r="K10" i="4"/>
  <c r="L14" i="4"/>
  <c r="K13" i="4"/>
  <c r="L27" i="4"/>
  <c r="K27" i="4"/>
  <c r="L26" i="4"/>
  <c r="K26" i="4"/>
  <c r="L25" i="4"/>
  <c r="K25" i="4"/>
  <c r="L23" i="4"/>
  <c r="K23" i="4"/>
  <c r="L22" i="4"/>
  <c r="K22" i="4"/>
  <c r="L21" i="4"/>
  <c r="K21" i="4"/>
  <c r="L20" i="4"/>
  <c r="K20" i="4"/>
  <c r="L19" i="4"/>
  <c r="K19" i="4"/>
  <c r="L18" i="4"/>
  <c r="K18" i="4"/>
  <c r="K14" i="4"/>
  <c r="L13" i="4"/>
  <c r="L12" i="4"/>
  <c r="K12" i="4"/>
  <c r="L11" i="4"/>
  <c r="K11" i="4"/>
  <c r="L10" i="4"/>
  <c r="L9" i="4"/>
  <c r="K9" i="4"/>
  <c r="L8" i="4"/>
  <c r="K8" i="4"/>
  <c r="L7" i="4"/>
  <c r="K7" i="4"/>
  <c r="L6" i="4"/>
  <c r="K6" i="4"/>
  <c r="L5" i="4"/>
  <c r="K5" i="4"/>
  <c r="K19" i="1"/>
  <c r="K20" i="1"/>
  <c r="K21" i="1"/>
  <c r="K22" i="1"/>
  <c r="K23" i="1"/>
  <c r="K24" i="1"/>
  <c r="K25" i="1"/>
  <c r="K26" i="1"/>
  <c r="K27" i="1"/>
  <c r="K18" i="1"/>
  <c r="N18" i="1" s="1"/>
  <c r="O18" i="1" s="1"/>
  <c r="L5" i="1"/>
  <c r="K6" i="1"/>
  <c r="Q6" i="1" s="1"/>
  <c r="R6" i="1" s="1"/>
  <c r="K7" i="1"/>
  <c r="K8" i="1"/>
  <c r="K9" i="1"/>
  <c r="K10" i="1"/>
  <c r="Q10" i="1" s="1"/>
  <c r="R10" i="1" s="1"/>
  <c r="K11" i="1"/>
  <c r="K12" i="1"/>
  <c r="K13" i="1"/>
  <c r="K14" i="1"/>
  <c r="K5" i="1"/>
  <c r="L19" i="1"/>
  <c r="L20" i="1"/>
  <c r="L21" i="1"/>
  <c r="L22" i="1"/>
  <c r="L23" i="1"/>
  <c r="L24" i="1"/>
  <c r="L25" i="1"/>
  <c r="L26" i="1"/>
  <c r="L27" i="1"/>
  <c r="L18" i="1"/>
  <c r="L6" i="1"/>
  <c r="L7" i="1"/>
  <c r="L8" i="1"/>
  <c r="L9" i="1"/>
  <c r="L10" i="1"/>
  <c r="L11" i="1"/>
  <c r="L12" i="1"/>
  <c r="L13" i="1"/>
  <c r="L14" i="1"/>
  <c r="Q14" i="1" s="1"/>
  <c r="R14" i="1" s="1"/>
  <c r="N19" i="1"/>
  <c r="O19" i="1" s="1"/>
  <c r="N21" i="1"/>
  <c r="N23" i="1"/>
  <c r="O23" i="1" s="1"/>
  <c r="N25" i="1"/>
  <c r="N27" i="1"/>
  <c r="O27" i="1" s="1"/>
  <c r="N6" i="1"/>
  <c r="O6" i="1" s="1"/>
  <c r="N8" i="1"/>
  <c r="O8" i="1" s="1"/>
  <c r="N10" i="1"/>
  <c r="O10" i="1" s="1"/>
  <c r="N12" i="1"/>
  <c r="O12" i="1" s="1"/>
  <c r="N14" i="1"/>
  <c r="O14" i="1" s="1"/>
  <c r="U18" i="4" l="1"/>
  <c r="Q8" i="1"/>
  <c r="R8" i="1" s="1"/>
  <c r="N7" i="1"/>
  <c r="O7" i="1" s="1"/>
  <c r="N5" i="1"/>
  <c r="O5" i="1" s="1"/>
  <c r="N13" i="1"/>
  <c r="O13" i="1" s="1"/>
  <c r="N9" i="1"/>
  <c r="O9" i="1" s="1"/>
  <c r="Q12" i="1"/>
  <c r="R12" i="1" s="1"/>
  <c r="Q11" i="1"/>
  <c r="R11" i="1" s="1"/>
  <c r="Q7" i="1"/>
  <c r="R7" i="1" s="1"/>
  <c r="N26" i="1"/>
  <c r="O26" i="1" s="1"/>
  <c r="N22" i="1"/>
  <c r="O22" i="1" s="1"/>
  <c r="N24" i="1"/>
  <c r="O24" i="1" s="1"/>
  <c r="N20" i="1"/>
  <c r="O20" i="1" s="1"/>
  <c r="Q5" i="1"/>
  <c r="R5" i="1" s="1"/>
  <c r="Q13" i="1"/>
  <c r="R13" i="1" s="1"/>
  <c r="Q9" i="1"/>
  <c r="R9" i="1" s="1"/>
  <c r="N11" i="1"/>
  <c r="O11" i="1" s="1"/>
  <c r="W5" i="4" l="1"/>
  <c r="U5" i="4"/>
  <c r="W7" i="4" s="1"/>
</calcChain>
</file>

<file path=xl/sharedStrings.xml><?xml version="1.0" encoding="utf-8"?>
<sst xmlns="http://schemas.openxmlformats.org/spreadsheetml/2006/main" count="138" uniqueCount="75">
  <si>
    <t xml:space="preserve"> </t>
  </si>
  <si>
    <t>Label</t>
  </si>
  <si>
    <t>Perim.</t>
  </si>
  <si>
    <t>BX</t>
  </si>
  <si>
    <t>BY</t>
  </si>
  <si>
    <t>Width</t>
  </si>
  <si>
    <t>Height</t>
  </si>
  <si>
    <t>Angle</t>
  </si>
  <si>
    <t>Length</t>
  </si>
  <si>
    <t>ESWL_2016Jul07_Z03_exp_bf-1.tiff:0226-1267</t>
  </si>
  <si>
    <t>ESWL_2016Jul07_Z03_exp_bf-1.tiff:0676-1288</t>
  </si>
  <si>
    <t>ESWL_2016Jul07_Z03_exp_bf-1.tiff:0673-1282</t>
  </si>
  <si>
    <t>ESWL_2016Jul07_Z03_exp_bf-1.tiff:1015-1310</t>
  </si>
  <si>
    <t>ESWL_2016Jul07_Z03_exp_bf-1.tiff:1016-1307</t>
  </si>
  <si>
    <t>ESWL_2016Jul07_Z03_exp_bf-1.tiff:1171-1193</t>
  </si>
  <si>
    <t>ESWL_2016Jul07_Z03_exp_bf-1.tiff:1353-1297</t>
  </si>
  <si>
    <t>ESWL_2016Jul07_Z03_exp_bf-1.tiff:1352-1297</t>
  </si>
  <si>
    <t>ESWL_2016Jul07_Z03_exp-1.tiff:0230-1262</t>
  </si>
  <si>
    <t>ESWL_2016Jul07_Z03_exp-1.tiff:0229-1265</t>
  </si>
  <si>
    <t>ESWL_2016Jul07_Z03_exp-1.tiff:0672-1279</t>
  </si>
  <si>
    <t>ESWL_2016Jul07_Z03_exp-1.tiff:0672-1280</t>
  </si>
  <si>
    <t>ESWL_2016Jul07_Z03_exp-1.tiff:1016-1308</t>
  </si>
  <si>
    <t>ESWL_2016Jul07_Z03_exp-1.tiff:1017-1308</t>
  </si>
  <si>
    <t>ESWL_2016Jul07_Z03_exp-1.tiff:1170-1195</t>
  </si>
  <si>
    <t>ESWL_2016Jul07_Z03_exp-1.tiff:1171-1193</t>
  </si>
  <si>
    <t>ESWL_2016Jul07_Z03_exp-1.tiff:1354-1292</t>
  </si>
  <si>
    <t>ESWL_2016Jul07_Z03_exp-1.tiff:1353-1292</t>
  </si>
  <si>
    <t>File:</t>
  </si>
  <si>
    <t>Z03_meas.xls</t>
  </si>
  <si>
    <t>Z03_nonbf_meas.xls</t>
  </si>
  <si>
    <t>Brightfield</t>
  </si>
  <si>
    <t>Oblique illumination</t>
  </si>
  <si>
    <t>15Dec2016: Test to compare measurements in brightfield vs oblique illumination images</t>
  </si>
  <si>
    <t>Check that same embryos were measured (X-Y centers are similar)</t>
  </si>
  <si>
    <t>Ycenter (pix)</t>
  </si>
  <si>
    <t>Xcenter (pix)</t>
  </si>
  <si>
    <t>All measurements are in pixels</t>
  </si>
  <si>
    <t>Check that order of measurements is correct (XY centers of 1st and 2nd measurement in each pair should be within &lt;&lt; 1 radius)</t>
  </si>
  <si>
    <t>ESWL_2016Jul19_Z10_exp_bf_bottom-1.tiff:0291-1116</t>
  </si>
  <si>
    <t>ESWL_2016Jul19_Z10_exp_bf_bottom-1.tiff:0290-1116</t>
  </si>
  <si>
    <t>ESWL_2016Jul19_Z10_exp_bf_bottom-1.tiff:0520-1148</t>
  </si>
  <si>
    <t>ESWL_2016Jul19_Z10_exp_bf_bottom-1.tiff:0518-1150</t>
  </si>
  <si>
    <t>ESWL_2016Jul19_Z10_exp_bf_bottom-1.tiff:1794-1430</t>
  </si>
  <si>
    <t>ESWL_2016Jul19_Z10_exp_bf_bottom-1.tiff:0883-0953</t>
  </si>
  <si>
    <t>ESWL_2016Jul19_Z10_exp_bf_bottom-1.tiff:0881-0949</t>
  </si>
  <si>
    <t>ESWL_2016Jul19_Z10_exp_bf_bottom-1.tiff:1135-1056</t>
  </si>
  <si>
    <t>ESWL_2016Jul19_Z10_exp_bf_bottom-1.tiff:1134-1054</t>
  </si>
  <si>
    <t>Z10_meas.xls</t>
  </si>
  <si>
    <t>Z10_nonbf_meas.xls</t>
  </si>
  <si>
    <t>ESWL_2016Jul19_Z10_exp_bottom.tiff:0305-1094</t>
  </si>
  <si>
    <t>ESWL_2016Jul19_Z10_exp_bottom.tiff:0302-1098</t>
  </si>
  <si>
    <t>ESWL_2016Jul19_Z10_exp_bottom.tiff:0527-1131</t>
  </si>
  <si>
    <t>ESWL_2016Jul19_Z10_exp_bottom.tiff:0526-1131</t>
  </si>
  <si>
    <t>ESWL_2016Jul19_Z10_exp_bottom.tiff:0890-0935</t>
  </si>
  <si>
    <t>ESWL_2016Jul19_Z10_exp_bottom.tiff:0888-0932</t>
  </si>
  <si>
    <t>ESWL_2016Jul19_Z10_exp_bottom.tiff:1139-1032</t>
  </si>
  <si>
    <t>ESWL_2016Jul19_Z10_exp_bottom.tiff:1137-1035</t>
  </si>
  <si>
    <t>ESWL_2016Jul19_Z10_exp_bottom.tiff:1793-1412</t>
  </si>
  <si>
    <t>ESWL_2016Jul19_Z10_exp_bottom.tiff:1787-1417</t>
  </si>
  <si>
    <t>note: file included measurements of points used to identify embryos. These were cut, so index starts from 6.</t>
  </si>
  <si>
    <t>Scale_100umPerLine_6pt3x1x_NikonSMZ800_QImaging5.tiff</t>
  </si>
  <si>
    <t>Scale_100umPerLine_6pt3x1x_NikonSMZ800_QImaging5_horizontal.tiff</t>
  </si>
  <si>
    <t>Image</t>
  </si>
  <si>
    <t>Pix</t>
  </si>
  <si>
    <t>µm</t>
  </si>
  <si>
    <t>um/px</t>
  </si>
  <si>
    <t>avg. um/px</t>
  </si>
  <si>
    <t>Volume estimates (um^3)</t>
  </si>
  <si>
    <t>oblique view</t>
  </si>
  <si>
    <t>bright field</t>
  </si>
  <si>
    <t>t-test, P-value</t>
  </si>
  <si>
    <t>average volume (µm^3)</t>
  </si>
  <si>
    <t>difference in volume estimates/average volume estimate</t>
  </si>
  <si>
    <t>Bright field and oblique illumination gave close, but statistically distinguishable volume estimates (on average)</t>
  </si>
  <si>
    <t>stdev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</si>
</sst>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M1" workbookViewId="0">
      <selection activeCell="X17" sqref="X17"/>
    </sheetView>
  </sheetViews>
  <sheetFormatPr defaultRowHeight="15" x14ac:dyDescent="0.25"/>
  <cols>
    <col min="2" max="2" width="45.85546875" customWidth="1"/>
  </cols>
  <sheetData>
    <row r="1" spans="1:23" x14ac:dyDescent="0.25">
      <c r="A1" t="s">
        <v>32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</row>
    <row r="2" spans="1:23" x14ac:dyDescent="0.25">
      <c r="A2" t="s">
        <v>30</v>
      </c>
      <c r="B2" t="s">
        <v>36</v>
      </c>
      <c r="S2" t="s">
        <v>60</v>
      </c>
      <c r="T2">
        <v>1824.01</v>
      </c>
      <c r="U2">
        <v>1000</v>
      </c>
      <c r="V2">
        <f>U2/T2</f>
        <v>0.54824260831903338</v>
      </c>
      <c r="W2">
        <f>AVERAGE(V2:V3)</f>
        <v>0.54830778308417294</v>
      </c>
    </row>
    <row r="3" spans="1:23" ht="15.75" thickBot="1" x14ac:dyDescent="0.3">
      <c r="A3" t="s">
        <v>27</v>
      </c>
      <c r="B3" t="s">
        <v>28</v>
      </c>
      <c r="N3" t="s">
        <v>37</v>
      </c>
      <c r="Q3" t="s">
        <v>33</v>
      </c>
      <c r="S3" t="s">
        <v>61</v>
      </c>
      <c r="T3">
        <v>2553.0070000000001</v>
      </c>
      <c r="U3">
        <v>1400</v>
      </c>
      <c r="V3">
        <f>U3/T3</f>
        <v>0.54837295784931261</v>
      </c>
    </row>
    <row r="4" spans="1:2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t="s">
        <v>35</v>
      </c>
      <c r="L4" t="s">
        <v>34</v>
      </c>
      <c r="S4" t="s">
        <v>69</v>
      </c>
      <c r="T4" t="s">
        <v>67</v>
      </c>
      <c r="U4" t="s">
        <v>71</v>
      </c>
      <c r="V4" t="s">
        <v>74</v>
      </c>
      <c r="W4" s="1" t="s">
        <v>70</v>
      </c>
    </row>
    <row r="5" spans="1:23" x14ac:dyDescent="0.25">
      <c r="A5">
        <v>1</v>
      </c>
      <c r="B5" t="s">
        <v>9</v>
      </c>
      <c r="C5">
        <v>135.46299999999999</v>
      </c>
      <c r="D5">
        <v>1260</v>
      </c>
      <c r="E5">
        <v>159</v>
      </c>
      <c r="F5">
        <v>15</v>
      </c>
      <c r="G5">
        <v>135</v>
      </c>
      <c r="H5">
        <v>-96.34</v>
      </c>
      <c r="I5">
        <v>135.46299999999999</v>
      </c>
      <c r="K5">
        <f>D5+F5/2</f>
        <v>1267.5</v>
      </c>
      <c r="L5">
        <f>E5+G5/2</f>
        <v>226.5</v>
      </c>
      <c r="N5">
        <f>IF(ISODD(A5), ((K5-K6)^2+(L5-L6)^2)^0.5,"/")</f>
        <v>0</v>
      </c>
      <c r="O5" t="b">
        <f>IF(ISNUMBER(N5),N5&lt;AVERAGE(I5:I6)/2, "/")</f>
        <v>1</v>
      </c>
      <c r="Q5">
        <f>((K5-K18)^2+(L5-L18)^2)^0.5</f>
        <v>6.4031242374328485</v>
      </c>
      <c r="R5" t="b">
        <f>IF(ISNUMBER(Q5),Q5&lt;AVERAGE(L5:L6)/2, "/")</f>
        <v>1</v>
      </c>
      <c r="T5" s="4">
        <f>IF(ISNUMBER(N5), (4*PI()/3)*(W$2*AVERAGE(I5:I6)/2)^3, "/")</f>
        <v>214552.66942568248</v>
      </c>
      <c r="U5" s="4">
        <f>AVERAGE(T5:T14)</f>
        <v>228839.43718838418</v>
      </c>
      <c r="V5" s="4">
        <f>_xlfn.STDEV.S(T5:T14)</f>
        <v>21586.242860823044</v>
      </c>
      <c r="W5" s="2">
        <f>_xlfn.T.TEST(T5:T14,T18:T27,2,1)</f>
        <v>1.2548338585502607E-2</v>
      </c>
    </row>
    <row r="6" spans="1:23" x14ac:dyDescent="0.25">
      <c r="A6">
        <v>2</v>
      </c>
      <c r="B6" t="s">
        <v>9</v>
      </c>
      <c r="C6">
        <v>135.46299999999999</v>
      </c>
      <c r="D6">
        <v>1200</v>
      </c>
      <c r="E6">
        <v>219</v>
      </c>
      <c r="F6">
        <v>135</v>
      </c>
      <c r="G6">
        <v>15</v>
      </c>
      <c r="H6">
        <v>173.66</v>
      </c>
      <c r="I6">
        <v>135.46299999999999</v>
      </c>
      <c r="K6">
        <f t="shared" ref="K6:K14" si="0">D6+F6/2</f>
        <v>1267.5</v>
      </c>
      <c r="L6">
        <f>E6+G6/2</f>
        <v>226.5</v>
      </c>
      <c r="N6" t="str">
        <f t="shared" ref="N6:N14" si="1">IF(ISODD(A6), ((K6-K7)^2+(L6-L7)^2)^0.5,"/")</f>
        <v>/</v>
      </c>
      <c r="O6" t="str">
        <f t="shared" ref="O6:O14" si="2">IF(ISNUMBER(N6),N6&lt;AVERAGE(I6:I7)/2, "/")</f>
        <v>/</v>
      </c>
      <c r="Q6">
        <f>((K6-K19)^2+(L6-L19)^2)^0.5</f>
        <v>3.6055512754639891</v>
      </c>
      <c r="R6" t="b">
        <f t="shared" ref="R6:R14" si="3">IF(ISNUMBER(Q6),Q6&lt;AVERAGE(L6:L7)/2, "/")</f>
        <v>1</v>
      </c>
      <c r="T6" s="4" t="str">
        <f t="shared" ref="T6:T14" si="4">IF(ISNUMBER(N6), (4*PI()/3)*(W$2*AVERAGE(I6:I7)/2)^3, "/")</f>
        <v>/</v>
      </c>
      <c r="U6" s="4"/>
      <c r="V6" s="4"/>
      <c r="W6" s="2" t="s">
        <v>72</v>
      </c>
    </row>
    <row r="7" spans="1:23" ht="15.75" thickBot="1" x14ac:dyDescent="0.3">
      <c r="A7">
        <v>3</v>
      </c>
      <c r="B7" t="s">
        <v>10</v>
      </c>
      <c r="C7">
        <v>137.566</v>
      </c>
      <c r="D7">
        <v>1250</v>
      </c>
      <c r="E7">
        <v>619</v>
      </c>
      <c r="F7">
        <v>76</v>
      </c>
      <c r="G7">
        <v>115</v>
      </c>
      <c r="H7">
        <v>56.54</v>
      </c>
      <c r="I7">
        <v>137.566</v>
      </c>
      <c r="K7">
        <f t="shared" si="0"/>
        <v>1288</v>
      </c>
      <c r="L7">
        <f t="shared" ref="L7:L14" si="5">E7+G7/2</f>
        <v>676.5</v>
      </c>
      <c r="N7">
        <f>IF(ISODD(A7), ((K7-K8)^2+(L7-L8)^2)^0.5,"/")</f>
        <v>6.2649820430708338</v>
      </c>
      <c r="O7" t="b">
        <f t="shared" si="2"/>
        <v>1</v>
      </c>
      <c r="Q7">
        <f>((K7-K20)^2+(L7-L20)^2)^0.5</f>
        <v>9.8488578017961039</v>
      </c>
      <c r="R7" t="b">
        <f t="shared" si="3"/>
        <v>1</v>
      </c>
      <c r="T7" s="4">
        <f t="shared" si="4"/>
        <v>218448.52068068023</v>
      </c>
      <c r="U7" s="4"/>
      <c r="V7" s="4"/>
      <c r="W7" s="3">
        <f>ABS(U5-U18)/AVERAGE(U5,U18)</f>
        <v>0.11020801354073205</v>
      </c>
    </row>
    <row r="8" spans="1:23" x14ac:dyDescent="0.25">
      <c r="A8">
        <v>4</v>
      </c>
      <c r="B8" t="s">
        <v>11</v>
      </c>
      <c r="C8">
        <v>134.99</v>
      </c>
      <c r="D8">
        <v>1226</v>
      </c>
      <c r="E8">
        <v>637</v>
      </c>
      <c r="F8">
        <v>113</v>
      </c>
      <c r="G8">
        <v>73</v>
      </c>
      <c r="H8">
        <v>-32.988999999999997</v>
      </c>
      <c r="I8">
        <v>134.99</v>
      </c>
      <c r="K8">
        <f t="shared" si="0"/>
        <v>1282.5</v>
      </c>
      <c r="L8">
        <f t="shared" si="5"/>
        <v>673.5</v>
      </c>
      <c r="N8" t="str">
        <f t="shared" si="1"/>
        <v>/</v>
      </c>
      <c r="O8" t="str">
        <f t="shared" si="2"/>
        <v>/</v>
      </c>
      <c r="Q8">
        <f>((K8-K21)^2+(L8-L21)^2)^0.5</f>
        <v>2.2360679774997898</v>
      </c>
      <c r="R8" t="b">
        <f t="shared" si="3"/>
        <v>1</v>
      </c>
      <c r="T8" s="4" t="str">
        <f t="shared" si="4"/>
        <v>/</v>
      </c>
      <c r="U8" s="4"/>
      <c r="V8" s="4"/>
    </row>
    <row r="9" spans="1:23" x14ac:dyDescent="0.25">
      <c r="A9">
        <v>5</v>
      </c>
      <c r="B9" t="s">
        <v>12</v>
      </c>
      <c r="C9">
        <v>145.333</v>
      </c>
      <c r="D9">
        <v>1310</v>
      </c>
      <c r="E9">
        <v>943</v>
      </c>
      <c r="F9">
        <v>0</v>
      </c>
      <c r="G9">
        <v>145</v>
      </c>
      <c r="H9">
        <v>-90</v>
      </c>
      <c r="I9">
        <v>145.333</v>
      </c>
      <c r="K9">
        <f t="shared" si="0"/>
        <v>1310</v>
      </c>
      <c r="L9">
        <f t="shared" si="5"/>
        <v>1015.5</v>
      </c>
      <c r="N9">
        <f>IF(ISODD(A9), ((K9-K10)^2+(L9-L10)^2)^0.5,"/")</f>
        <v>2.6925824035672519</v>
      </c>
      <c r="O9" t="b">
        <f t="shared" si="2"/>
        <v>1</v>
      </c>
      <c r="Q9">
        <f>((K9-K22)^2+(L9-L22)^2)^0.5</f>
        <v>2.2360679774997898</v>
      </c>
      <c r="R9" t="b">
        <f t="shared" si="3"/>
        <v>1</v>
      </c>
      <c r="T9" s="4">
        <f t="shared" si="4"/>
        <v>252397.19384187943</v>
      </c>
      <c r="U9" s="4"/>
      <c r="V9" s="4"/>
      <c r="W9" t="s">
        <v>73</v>
      </c>
    </row>
    <row r="10" spans="1:23" x14ac:dyDescent="0.25">
      <c r="A10">
        <v>6</v>
      </c>
      <c r="B10" t="s">
        <v>13</v>
      </c>
      <c r="C10">
        <v>140.66800000000001</v>
      </c>
      <c r="D10">
        <v>1237</v>
      </c>
      <c r="E10">
        <v>1016</v>
      </c>
      <c r="F10">
        <v>141</v>
      </c>
      <c r="G10">
        <v>1</v>
      </c>
      <c r="H10">
        <v>179.59100000000001</v>
      </c>
      <c r="I10">
        <v>140.66800000000001</v>
      </c>
      <c r="K10">
        <f t="shared" si="0"/>
        <v>1307.5</v>
      </c>
      <c r="L10">
        <f t="shared" si="5"/>
        <v>1016.5</v>
      </c>
      <c r="N10" t="str">
        <f t="shared" si="1"/>
        <v>/</v>
      </c>
      <c r="O10" t="str">
        <f t="shared" si="2"/>
        <v>/</v>
      </c>
      <c r="Q10">
        <f>((K10-K23)^2+(L10-L23)^2)^0.5</f>
        <v>1.4142135623730951</v>
      </c>
      <c r="R10" t="b">
        <f t="shared" si="3"/>
        <v>1</v>
      </c>
      <c r="T10" s="4" t="str">
        <f t="shared" si="4"/>
        <v>/</v>
      </c>
      <c r="U10" s="4"/>
      <c r="V10" s="4"/>
    </row>
    <row r="11" spans="1:23" x14ac:dyDescent="0.25">
      <c r="A11">
        <v>7</v>
      </c>
      <c r="B11" t="s">
        <v>14</v>
      </c>
      <c r="C11">
        <v>142.87200000000001</v>
      </c>
      <c r="D11">
        <v>1166</v>
      </c>
      <c r="E11">
        <v>1105</v>
      </c>
      <c r="F11">
        <v>55</v>
      </c>
      <c r="G11">
        <v>132</v>
      </c>
      <c r="H11">
        <v>67.38</v>
      </c>
      <c r="I11">
        <v>142.87200000000001</v>
      </c>
      <c r="K11">
        <f t="shared" si="0"/>
        <v>1193.5</v>
      </c>
      <c r="L11">
        <f t="shared" si="5"/>
        <v>1171</v>
      </c>
      <c r="N11">
        <f t="shared" si="1"/>
        <v>0.70710678118654757</v>
      </c>
      <c r="O11" t="b">
        <f t="shared" si="2"/>
        <v>1</v>
      </c>
      <c r="Q11">
        <f>((K11-K24)^2+(L11-L24)^2)^0.5</f>
        <v>2.2360679774997898</v>
      </c>
      <c r="R11" t="b">
        <f t="shared" si="3"/>
        <v>1</v>
      </c>
      <c r="T11" s="4">
        <f t="shared" si="4"/>
        <v>251717.39403980173</v>
      </c>
      <c r="U11" s="4"/>
      <c r="V11" s="4"/>
    </row>
    <row r="12" spans="1:23" x14ac:dyDescent="0.25">
      <c r="A12">
        <v>8</v>
      </c>
      <c r="B12" t="s">
        <v>14</v>
      </c>
      <c r="C12">
        <v>142.87200000000001</v>
      </c>
      <c r="D12">
        <v>1127</v>
      </c>
      <c r="E12">
        <v>1144</v>
      </c>
      <c r="F12">
        <v>132</v>
      </c>
      <c r="G12">
        <v>55</v>
      </c>
      <c r="H12">
        <v>-22.62</v>
      </c>
      <c r="I12">
        <v>142.87200000000001</v>
      </c>
      <c r="K12">
        <f t="shared" si="0"/>
        <v>1193</v>
      </c>
      <c r="L12">
        <f t="shared" si="5"/>
        <v>1171.5</v>
      </c>
      <c r="N12" t="str">
        <f t="shared" si="1"/>
        <v>/</v>
      </c>
      <c r="O12" t="str">
        <f t="shared" si="2"/>
        <v>/</v>
      </c>
      <c r="Q12">
        <f>((K12-K25)^2+(L12-L25)^2)^0.5</f>
        <v>0.70710678118654757</v>
      </c>
      <c r="R12" t="b">
        <f t="shared" si="3"/>
        <v>1</v>
      </c>
      <c r="T12" s="4" t="str">
        <f t="shared" si="4"/>
        <v>/</v>
      </c>
      <c r="U12" s="4"/>
      <c r="V12" s="4"/>
    </row>
    <row r="13" spans="1:23" x14ac:dyDescent="0.25">
      <c r="A13">
        <v>9</v>
      </c>
      <c r="B13" t="s">
        <v>15</v>
      </c>
      <c r="C13">
        <v>135.19999999999999</v>
      </c>
      <c r="D13">
        <v>1230</v>
      </c>
      <c r="E13">
        <v>1347</v>
      </c>
      <c r="F13">
        <v>135</v>
      </c>
      <c r="G13">
        <v>12</v>
      </c>
      <c r="H13">
        <v>-5.08</v>
      </c>
      <c r="I13">
        <v>135.19999999999999</v>
      </c>
      <c r="K13">
        <f t="shared" si="0"/>
        <v>1297.5</v>
      </c>
      <c r="L13">
        <f t="shared" si="5"/>
        <v>1353</v>
      </c>
      <c r="N13">
        <f t="shared" si="1"/>
        <v>1.1180339887498949</v>
      </c>
      <c r="O13" t="b">
        <f t="shared" si="2"/>
        <v>1</v>
      </c>
      <c r="Q13">
        <f>((K13-K26)^2+(L13-L26)^2)^0.5</f>
        <v>5.0990195135927845</v>
      </c>
      <c r="R13" t="b">
        <f t="shared" si="3"/>
        <v>1</v>
      </c>
      <c r="T13" s="4">
        <f t="shared" si="4"/>
        <v>207081.40795387709</v>
      </c>
      <c r="U13" s="4"/>
      <c r="V13" s="4"/>
    </row>
    <row r="14" spans="1:23" x14ac:dyDescent="0.25">
      <c r="A14">
        <v>10</v>
      </c>
      <c r="B14" t="s">
        <v>16</v>
      </c>
      <c r="C14">
        <v>132.54400000000001</v>
      </c>
      <c r="D14">
        <v>1291</v>
      </c>
      <c r="E14">
        <v>1286</v>
      </c>
      <c r="F14">
        <v>12</v>
      </c>
      <c r="G14">
        <v>132</v>
      </c>
      <c r="H14">
        <v>-95.194000000000003</v>
      </c>
      <c r="I14">
        <v>132.54400000000001</v>
      </c>
      <c r="K14">
        <f t="shared" si="0"/>
        <v>1297</v>
      </c>
      <c r="L14">
        <f t="shared" si="5"/>
        <v>1352</v>
      </c>
      <c r="N14" t="str">
        <f t="shared" si="1"/>
        <v>/</v>
      </c>
      <c r="O14" t="str">
        <f t="shared" si="2"/>
        <v>/</v>
      </c>
      <c r="Q14">
        <f>((K14-K27)^2+(L14-L27)^2)^0.5</f>
        <v>5.2201532544552753</v>
      </c>
      <c r="R14" t="b">
        <f t="shared" si="3"/>
        <v>1</v>
      </c>
      <c r="T14" s="4" t="str">
        <f t="shared" si="4"/>
        <v>/</v>
      </c>
      <c r="U14" s="4"/>
      <c r="V14" s="4"/>
    </row>
    <row r="15" spans="1:23" x14ac:dyDescent="0.25">
      <c r="A15" t="s">
        <v>31</v>
      </c>
      <c r="T15" s="4"/>
      <c r="U15" s="4"/>
      <c r="V15" s="4"/>
    </row>
    <row r="16" spans="1:23" x14ac:dyDescent="0.25">
      <c r="A16" t="s">
        <v>27</v>
      </c>
      <c r="B16" t="s">
        <v>29</v>
      </c>
      <c r="C16" t="s">
        <v>59</v>
      </c>
      <c r="S16" t="s">
        <v>68</v>
      </c>
      <c r="T16" s="4"/>
      <c r="U16" s="4"/>
      <c r="V16" s="4"/>
    </row>
    <row r="17" spans="1:22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K17" t="s">
        <v>35</v>
      </c>
      <c r="L17" t="s">
        <v>34</v>
      </c>
      <c r="T17" s="4" t="s">
        <v>67</v>
      </c>
      <c r="U17" s="4" t="s">
        <v>71</v>
      </c>
      <c r="V17" s="4"/>
    </row>
    <row r="18" spans="1:22" x14ac:dyDescent="0.25">
      <c r="A18">
        <v>6</v>
      </c>
      <c r="B18" t="s">
        <v>17</v>
      </c>
      <c r="C18">
        <v>143.88300000000001</v>
      </c>
      <c r="D18">
        <v>1253</v>
      </c>
      <c r="E18">
        <v>159</v>
      </c>
      <c r="F18">
        <v>19</v>
      </c>
      <c r="G18">
        <v>143</v>
      </c>
      <c r="H18">
        <v>-82.825999999999993</v>
      </c>
      <c r="I18">
        <v>143.88300000000001</v>
      </c>
      <c r="K18">
        <f>D18+F18/2</f>
        <v>1262.5</v>
      </c>
      <c r="L18">
        <f>E18+G18/2</f>
        <v>230.5</v>
      </c>
      <c r="N18">
        <f>IF(ISEVEN(A18), ((K18-K19)^2+(L18-L19)^2)^0.5,"/")</f>
        <v>3.1622776601683795</v>
      </c>
      <c r="O18" t="b">
        <f>IF(ISNUMBER(N18),N18&lt;AVERAGE(I18:I19)/2, "/")</f>
        <v>1</v>
      </c>
      <c r="T18" s="4">
        <f>IF(ISNUMBER(N18), (4*PI()/3)*(W$2*AVERAGE(I18:I19)/2)^3, "/")</f>
        <v>237447.49427376711</v>
      </c>
      <c r="U18" s="4">
        <f>AVERAGE(T18:T27)</f>
        <v>255530.14174530556</v>
      </c>
      <c r="V18" s="4">
        <f>_xlfn.STDEV.S(T18:T27)</f>
        <v>15229.392479504835</v>
      </c>
    </row>
    <row r="19" spans="1:22" x14ac:dyDescent="0.25">
      <c r="A19">
        <v>7</v>
      </c>
      <c r="B19" t="s">
        <v>18</v>
      </c>
      <c r="C19">
        <v>136.35599999999999</v>
      </c>
      <c r="D19">
        <v>1198</v>
      </c>
      <c r="E19">
        <v>221</v>
      </c>
      <c r="F19">
        <v>135</v>
      </c>
      <c r="G19">
        <v>17</v>
      </c>
      <c r="H19">
        <v>-172.82300000000001</v>
      </c>
      <c r="I19">
        <v>136.35599999999999</v>
      </c>
      <c r="K19">
        <f t="shared" ref="K19:K27" si="6">D19+F19/2</f>
        <v>1265.5</v>
      </c>
      <c r="L19">
        <f t="shared" ref="L19:L27" si="7">E19+G19/2</f>
        <v>229.5</v>
      </c>
      <c r="N19" t="str">
        <f t="shared" ref="N19:N27" si="8">IF(ISEVEN(A19), ((K19-K20)^2+(L19-L20)^2)^0.5,"/")</f>
        <v>/</v>
      </c>
      <c r="O19" t="str">
        <f t="shared" ref="O19:O27" si="9">IF(ISNUMBER(N19),N19&lt;AVERAGE(I19:I20)/2, "/")</f>
        <v>/</v>
      </c>
      <c r="T19" s="4" t="str">
        <f t="shared" ref="T19:T27" si="10">IF(ISNUMBER(N19), (4*PI()/3)*(W$2*AVERAGE(I19:I20)/2)^3, "/")</f>
        <v>/</v>
      </c>
      <c r="U19" s="4"/>
      <c r="V19" s="4"/>
    </row>
    <row r="20" spans="1:22" x14ac:dyDescent="0.25">
      <c r="A20">
        <v>8</v>
      </c>
      <c r="B20" t="s">
        <v>19</v>
      </c>
      <c r="C20">
        <v>142.142</v>
      </c>
      <c r="D20">
        <v>1237</v>
      </c>
      <c r="E20">
        <v>615</v>
      </c>
      <c r="F20">
        <v>84</v>
      </c>
      <c r="G20">
        <v>115</v>
      </c>
      <c r="H20">
        <v>53.853999999999999</v>
      </c>
      <c r="I20">
        <v>142.142</v>
      </c>
      <c r="K20">
        <f t="shared" si="6"/>
        <v>1279</v>
      </c>
      <c r="L20">
        <f t="shared" si="7"/>
        <v>672.5</v>
      </c>
      <c r="N20">
        <f t="shared" si="8"/>
        <v>1.5</v>
      </c>
      <c r="O20" t="b">
        <f t="shared" si="9"/>
        <v>1</v>
      </c>
      <c r="T20" s="4">
        <f t="shared" si="10"/>
        <v>242668.25226941664</v>
      </c>
      <c r="U20" s="4"/>
      <c r="V20" s="4"/>
    </row>
    <row r="21" spans="1:22" x14ac:dyDescent="0.25">
      <c r="A21">
        <v>9</v>
      </c>
      <c r="B21" t="s">
        <v>20</v>
      </c>
      <c r="C21">
        <v>140.136</v>
      </c>
      <c r="D21">
        <v>1224</v>
      </c>
      <c r="E21">
        <v>631</v>
      </c>
      <c r="F21">
        <v>113</v>
      </c>
      <c r="G21">
        <v>83</v>
      </c>
      <c r="H21">
        <v>-36.625999999999998</v>
      </c>
      <c r="I21">
        <v>140.136</v>
      </c>
      <c r="K21">
        <f t="shared" si="6"/>
        <v>1280.5</v>
      </c>
      <c r="L21">
        <f t="shared" si="7"/>
        <v>672.5</v>
      </c>
      <c r="N21" t="str">
        <f t="shared" si="8"/>
        <v>/</v>
      </c>
      <c r="O21" t="str">
        <f t="shared" si="9"/>
        <v>/</v>
      </c>
      <c r="T21" s="4" t="str">
        <f t="shared" si="10"/>
        <v>/</v>
      </c>
      <c r="U21" s="4"/>
      <c r="V21" s="4"/>
    </row>
    <row r="22" spans="1:22" x14ac:dyDescent="0.25">
      <c r="A22">
        <v>10</v>
      </c>
      <c r="B22" t="s">
        <v>21</v>
      </c>
      <c r="C22">
        <v>150.72</v>
      </c>
      <c r="D22">
        <v>1306</v>
      </c>
      <c r="E22">
        <v>941</v>
      </c>
      <c r="F22">
        <v>4</v>
      </c>
      <c r="G22">
        <v>151</v>
      </c>
      <c r="H22">
        <v>-88.471999999999994</v>
      </c>
      <c r="I22">
        <v>150.72</v>
      </c>
      <c r="K22">
        <f t="shared" si="6"/>
        <v>1308</v>
      </c>
      <c r="L22">
        <f t="shared" si="7"/>
        <v>1016.5</v>
      </c>
      <c r="N22">
        <f t="shared" si="8"/>
        <v>1.1180339887498949</v>
      </c>
      <c r="O22" t="b">
        <f t="shared" si="9"/>
        <v>1</v>
      </c>
      <c r="T22" s="4">
        <f t="shared" si="10"/>
        <v>272893.13710501505</v>
      </c>
      <c r="U22" s="4"/>
      <c r="V22" s="4"/>
    </row>
    <row r="23" spans="1:22" x14ac:dyDescent="0.25">
      <c r="A23">
        <v>11</v>
      </c>
      <c r="B23" t="s">
        <v>22</v>
      </c>
      <c r="C23">
        <v>142.822</v>
      </c>
      <c r="D23">
        <v>1237</v>
      </c>
      <c r="E23">
        <v>1014</v>
      </c>
      <c r="F23">
        <v>143</v>
      </c>
      <c r="G23">
        <v>7</v>
      </c>
      <c r="H23">
        <v>-177.178</v>
      </c>
      <c r="I23">
        <v>142.822</v>
      </c>
      <c r="K23">
        <f t="shared" si="6"/>
        <v>1308.5</v>
      </c>
      <c r="L23">
        <f t="shared" si="7"/>
        <v>1017.5</v>
      </c>
      <c r="N23" t="str">
        <f t="shared" si="8"/>
        <v>/</v>
      </c>
      <c r="O23" t="str">
        <f t="shared" si="9"/>
        <v>/</v>
      </c>
      <c r="T23" s="4" t="str">
        <f t="shared" si="10"/>
        <v>/</v>
      </c>
      <c r="U23" s="4"/>
      <c r="V23" s="4"/>
    </row>
    <row r="24" spans="1:22" x14ac:dyDescent="0.25">
      <c r="A24">
        <v>12</v>
      </c>
      <c r="B24" t="s">
        <v>23</v>
      </c>
      <c r="C24">
        <v>148.024</v>
      </c>
      <c r="D24">
        <v>1194</v>
      </c>
      <c r="E24">
        <v>1096</v>
      </c>
      <c r="F24">
        <v>3</v>
      </c>
      <c r="G24">
        <v>148</v>
      </c>
      <c r="H24">
        <v>-88.838999999999999</v>
      </c>
      <c r="I24">
        <v>148.024</v>
      </c>
      <c r="K24">
        <f t="shared" si="6"/>
        <v>1195.5</v>
      </c>
      <c r="L24">
        <f t="shared" si="7"/>
        <v>1170</v>
      </c>
      <c r="N24">
        <f t="shared" si="8"/>
        <v>2.2360679774997898</v>
      </c>
      <c r="O24" t="b">
        <f t="shared" si="9"/>
        <v>1</v>
      </c>
      <c r="T24" s="4">
        <f t="shared" si="10"/>
        <v>266882.956867014</v>
      </c>
      <c r="U24" s="4"/>
      <c r="V24" s="4"/>
    </row>
    <row r="25" spans="1:22" x14ac:dyDescent="0.25">
      <c r="A25">
        <v>13</v>
      </c>
      <c r="B25" t="s">
        <v>24</v>
      </c>
      <c r="C25">
        <v>143.34700000000001</v>
      </c>
      <c r="D25">
        <v>1122</v>
      </c>
      <c r="E25">
        <v>1170</v>
      </c>
      <c r="F25">
        <v>143</v>
      </c>
      <c r="G25">
        <v>2</v>
      </c>
      <c r="H25">
        <v>-179.20400000000001</v>
      </c>
      <c r="I25">
        <v>143.34700000000001</v>
      </c>
      <c r="K25">
        <f t="shared" si="6"/>
        <v>1193.5</v>
      </c>
      <c r="L25">
        <f t="shared" si="7"/>
        <v>1171</v>
      </c>
      <c r="N25" t="str">
        <f t="shared" si="8"/>
        <v>/</v>
      </c>
      <c r="O25" t="str">
        <f t="shared" si="9"/>
        <v>/</v>
      </c>
      <c r="T25" s="4" t="str">
        <f t="shared" si="10"/>
        <v>/</v>
      </c>
      <c r="U25" s="4"/>
      <c r="V25" s="4"/>
    </row>
    <row r="26" spans="1:22" x14ac:dyDescent="0.25">
      <c r="A26">
        <v>14</v>
      </c>
      <c r="B26" t="s">
        <v>25</v>
      </c>
      <c r="C26">
        <v>144.006</v>
      </c>
      <c r="D26">
        <v>1292</v>
      </c>
      <c r="E26">
        <v>1282</v>
      </c>
      <c r="F26">
        <v>1</v>
      </c>
      <c r="G26">
        <v>144</v>
      </c>
      <c r="H26">
        <v>90.796000000000006</v>
      </c>
      <c r="I26">
        <v>144.006</v>
      </c>
      <c r="K26">
        <f t="shared" si="6"/>
        <v>1292.5</v>
      </c>
      <c r="L26">
        <f t="shared" si="7"/>
        <v>1354</v>
      </c>
      <c r="N26">
        <f t="shared" si="8"/>
        <v>0.70710678118654757</v>
      </c>
      <c r="O26" t="b">
        <f t="shared" si="9"/>
        <v>1</v>
      </c>
      <c r="T26" s="4">
        <f t="shared" si="10"/>
        <v>257758.86821131493</v>
      </c>
      <c r="U26" s="4"/>
      <c r="V26" s="4"/>
    </row>
    <row r="27" spans="1:22" x14ac:dyDescent="0.25">
      <c r="A27">
        <v>15</v>
      </c>
      <c r="B27" t="s">
        <v>26</v>
      </c>
      <c r="C27">
        <v>144.006</v>
      </c>
      <c r="D27">
        <v>1220</v>
      </c>
      <c r="E27">
        <v>1353</v>
      </c>
      <c r="F27">
        <v>144</v>
      </c>
      <c r="G27">
        <v>1</v>
      </c>
      <c r="H27">
        <v>0.39800000000000002</v>
      </c>
      <c r="I27">
        <v>144.006</v>
      </c>
      <c r="K27">
        <f t="shared" si="6"/>
        <v>1292</v>
      </c>
      <c r="L27">
        <f t="shared" si="7"/>
        <v>1353.5</v>
      </c>
      <c r="N27" t="str">
        <f t="shared" si="8"/>
        <v>/</v>
      </c>
      <c r="O27" t="str">
        <f t="shared" si="9"/>
        <v>/</v>
      </c>
      <c r="T27" s="4" t="str">
        <f t="shared" si="10"/>
        <v>/</v>
      </c>
      <c r="U27" s="4"/>
      <c r="V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I1" workbookViewId="0">
      <selection activeCell="U5" sqref="U5:V18"/>
    </sheetView>
  </sheetViews>
  <sheetFormatPr defaultRowHeight="15" x14ac:dyDescent="0.25"/>
  <sheetData>
    <row r="1" spans="1:23" x14ac:dyDescent="0.25">
      <c r="A1" t="s">
        <v>32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</row>
    <row r="2" spans="1:23" x14ac:dyDescent="0.25">
      <c r="A2" t="s">
        <v>30</v>
      </c>
      <c r="B2" t="s">
        <v>36</v>
      </c>
      <c r="S2" t="s">
        <v>60</v>
      </c>
      <c r="T2">
        <v>1824.01</v>
      </c>
      <c r="U2">
        <v>1000</v>
      </c>
      <c r="V2">
        <f>U2/T2</f>
        <v>0.54824260831903338</v>
      </c>
      <c r="W2">
        <f>AVERAGE(V2:V3)</f>
        <v>0.54830778308417294</v>
      </c>
    </row>
    <row r="3" spans="1:23" ht="15.75" thickBot="1" x14ac:dyDescent="0.3">
      <c r="A3" t="s">
        <v>27</v>
      </c>
      <c r="B3" t="s">
        <v>47</v>
      </c>
      <c r="N3" t="s">
        <v>37</v>
      </c>
      <c r="Q3" t="s">
        <v>33</v>
      </c>
      <c r="S3" t="s">
        <v>61</v>
      </c>
      <c r="T3">
        <v>2553.0070000000001</v>
      </c>
      <c r="U3">
        <v>1400</v>
      </c>
      <c r="V3">
        <f>U3/T3</f>
        <v>0.54837295784931261</v>
      </c>
    </row>
    <row r="4" spans="1:2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t="s">
        <v>35</v>
      </c>
      <c r="L4" t="s">
        <v>34</v>
      </c>
      <c r="S4" t="s">
        <v>69</v>
      </c>
      <c r="T4" t="s">
        <v>67</v>
      </c>
      <c r="U4" t="s">
        <v>71</v>
      </c>
      <c r="V4" t="s">
        <v>74</v>
      </c>
      <c r="W4" s="1" t="s">
        <v>70</v>
      </c>
    </row>
    <row r="5" spans="1:23" x14ac:dyDescent="0.25">
      <c r="A5">
        <v>1</v>
      </c>
      <c r="B5" t="s">
        <v>38</v>
      </c>
      <c r="C5">
        <v>143.30699999999999</v>
      </c>
      <c r="D5">
        <v>1066</v>
      </c>
      <c r="E5">
        <v>241</v>
      </c>
      <c r="F5">
        <v>101</v>
      </c>
      <c r="G5">
        <v>101</v>
      </c>
      <c r="H5">
        <v>-45</v>
      </c>
      <c r="I5">
        <v>143.30699999999999</v>
      </c>
      <c r="K5">
        <f>D5+F5/2</f>
        <v>1116.5</v>
      </c>
      <c r="L5">
        <f>E5+G5/2</f>
        <v>291.5</v>
      </c>
      <c r="N5">
        <f>IF(ISODD(A5), ((K5-K6)^2+(L5-L6)^2)^0.5,"/")</f>
        <v>1.5811388300841898</v>
      </c>
      <c r="O5" t="b">
        <f>IF(ISNUMBER(N5),N5&lt;AVERAGE(I5:I6)/2, "/")</f>
        <v>1</v>
      </c>
      <c r="Q5">
        <f>((K5-K18)^2+(L5-L18)^2)^0.5</f>
        <v>26.239283526803852</v>
      </c>
      <c r="R5" t="b">
        <f>IF(ISNUMBER(Q5),Q5&lt;AVERAGE(L5:L6)/2, "/")</f>
        <v>1</v>
      </c>
      <c r="T5">
        <f>IF(ISNUMBER(N5), (4*PI()/3)*(W$2*AVERAGE(I5:I6)/2)^3, "/")</f>
        <v>234493.42049137471</v>
      </c>
      <c r="U5" s="4">
        <f>AVERAGE(T5:T14)</f>
        <v>226462.62387694867</v>
      </c>
      <c r="V5" s="4">
        <f>_xlfn.STDEV.S(T5:T14)</f>
        <v>8493.4378765165238</v>
      </c>
      <c r="W5" s="2">
        <f>_xlfn.T.TEST(T5:T14,T18:T27,2,1)</f>
        <v>0.7965900158852357</v>
      </c>
    </row>
    <row r="6" spans="1:23" x14ac:dyDescent="0.25">
      <c r="A6">
        <v>2</v>
      </c>
      <c r="B6" t="s">
        <v>39</v>
      </c>
      <c r="C6">
        <v>135.76499999999999</v>
      </c>
      <c r="D6">
        <v>1068</v>
      </c>
      <c r="E6">
        <v>242</v>
      </c>
      <c r="F6">
        <v>96</v>
      </c>
      <c r="G6">
        <v>96</v>
      </c>
      <c r="H6">
        <v>-135</v>
      </c>
      <c r="I6">
        <v>135.76499999999999</v>
      </c>
      <c r="K6">
        <f t="shared" ref="K6:L14" si="0">D6+F6/2</f>
        <v>1116</v>
      </c>
      <c r="L6">
        <f>E6+G6/2</f>
        <v>290</v>
      </c>
      <c r="N6" t="str">
        <f t="shared" ref="N6:N14" si="1">IF(ISODD(A6), ((K6-K7)^2+(L6-L7)^2)^0.5,"/")</f>
        <v>/</v>
      </c>
      <c r="O6" t="str">
        <f t="shared" ref="O6:O14" si="2">IF(ISNUMBER(N6),N6&lt;AVERAGE(I6:I7)/2, "/")</f>
        <v>/</v>
      </c>
      <c r="Q6">
        <f>((K6-K19)^2+(L6-L19)^2)^0.5</f>
        <v>21.633307652783937</v>
      </c>
      <c r="R6" t="b">
        <f t="shared" ref="R6:R14" si="3">IF(ISNUMBER(Q6),Q6&lt;AVERAGE(L6:L7)/2, "/")</f>
        <v>1</v>
      </c>
      <c r="T6" t="str">
        <f t="shared" ref="T6:T14" si="4">IF(ISNUMBER(N6), (4*PI()/3)*(W$2*AVERAGE(I6:I7)/2)^3, "/")</f>
        <v>/</v>
      </c>
      <c r="U6" s="4"/>
      <c r="V6" s="4"/>
      <c r="W6" s="2" t="s">
        <v>72</v>
      </c>
    </row>
    <row r="7" spans="1:23" ht="15.75" thickBot="1" x14ac:dyDescent="0.3">
      <c r="A7">
        <v>3</v>
      </c>
      <c r="B7" t="s">
        <v>40</v>
      </c>
      <c r="C7">
        <v>140.50700000000001</v>
      </c>
      <c r="D7">
        <v>1098</v>
      </c>
      <c r="E7">
        <v>472</v>
      </c>
      <c r="F7">
        <v>101</v>
      </c>
      <c r="G7">
        <v>97</v>
      </c>
      <c r="H7">
        <v>-43.561</v>
      </c>
      <c r="I7">
        <v>140.50700000000001</v>
      </c>
      <c r="K7">
        <f t="shared" si="0"/>
        <v>1148.5</v>
      </c>
      <c r="L7">
        <f t="shared" si="0"/>
        <v>520.5</v>
      </c>
      <c r="N7">
        <f>IF(ISODD(A7), ((K7-K8)^2+(L7-L8)^2)^0.5,"/")</f>
        <v>2.5</v>
      </c>
      <c r="O7" t="b">
        <f t="shared" si="2"/>
        <v>1</v>
      </c>
      <c r="Q7">
        <f>((K7-K20)^2+(L7-L20)^2)^0.5</f>
        <v>18.200274723201296</v>
      </c>
      <c r="R7" t="b">
        <f t="shared" si="3"/>
        <v>1</v>
      </c>
      <c r="T7">
        <f t="shared" si="4"/>
        <v>225216.0074589196</v>
      </c>
      <c r="U7" s="4"/>
      <c r="V7" s="4"/>
      <c r="W7" s="3">
        <f>ABS(U5-U18)/AVERAGE(U5,U18)</f>
        <v>1.5510126559259884E-2</v>
      </c>
    </row>
    <row r="8" spans="1:23" x14ac:dyDescent="0.25">
      <c r="A8">
        <v>4</v>
      </c>
      <c r="B8" t="s">
        <v>41</v>
      </c>
      <c r="C8">
        <v>134.83500000000001</v>
      </c>
      <c r="D8">
        <v>1103</v>
      </c>
      <c r="E8">
        <v>470</v>
      </c>
      <c r="F8">
        <v>94</v>
      </c>
      <c r="G8">
        <v>97</v>
      </c>
      <c r="H8">
        <v>-134.1</v>
      </c>
      <c r="I8">
        <v>134.83500000000001</v>
      </c>
      <c r="K8">
        <f t="shared" si="0"/>
        <v>1150</v>
      </c>
      <c r="L8">
        <f t="shared" si="0"/>
        <v>518.5</v>
      </c>
      <c r="N8" t="str">
        <f t="shared" si="1"/>
        <v>/</v>
      </c>
      <c r="O8" t="str">
        <f t="shared" si="2"/>
        <v>/</v>
      </c>
      <c r="Q8">
        <f>((K8-K21)^2+(L8-L21)^2)^0.5</f>
        <v>20.615528128088304</v>
      </c>
      <c r="R8" t="b">
        <f t="shared" si="3"/>
        <v>1</v>
      </c>
      <c r="T8" t="str">
        <f t="shared" si="4"/>
        <v>/</v>
      </c>
      <c r="U8" s="4"/>
      <c r="V8" s="4"/>
    </row>
    <row r="9" spans="1:23" x14ac:dyDescent="0.25">
      <c r="A9">
        <v>5</v>
      </c>
      <c r="B9" t="s">
        <v>42</v>
      </c>
      <c r="C9">
        <v>135.24600000000001</v>
      </c>
      <c r="D9">
        <v>1419</v>
      </c>
      <c r="E9">
        <v>1728</v>
      </c>
      <c r="F9">
        <v>23</v>
      </c>
      <c r="G9">
        <v>133</v>
      </c>
      <c r="H9">
        <v>80.608000000000004</v>
      </c>
      <c r="I9">
        <v>135.24600000000001</v>
      </c>
      <c r="K9">
        <f t="shared" si="0"/>
        <v>1430.5</v>
      </c>
      <c r="L9">
        <f t="shared" si="0"/>
        <v>1794.5</v>
      </c>
      <c r="N9">
        <f>IF(ISODD(A9), ((K9-K10)^2+(L9-L10)^2)^0.5,"/")</f>
        <v>0</v>
      </c>
      <c r="O9" t="b">
        <f t="shared" si="2"/>
        <v>1</v>
      </c>
      <c r="Q9">
        <f>((K9-K22)^2+(L9-L22)^2)^0.5</f>
        <v>1031.0893511233642</v>
      </c>
      <c r="R9" t="b">
        <f t="shared" si="3"/>
        <v>0</v>
      </c>
      <c r="T9">
        <f t="shared" si="4"/>
        <v>213523.23583900492</v>
      </c>
      <c r="U9" s="4"/>
      <c r="V9" s="4"/>
    </row>
    <row r="10" spans="1:23" x14ac:dyDescent="0.25">
      <c r="A10">
        <v>6</v>
      </c>
      <c r="B10" t="s">
        <v>42</v>
      </c>
      <c r="C10">
        <v>135.24600000000001</v>
      </c>
      <c r="D10">
        <v>1364</v>
      </c>
      <c r="E10">
        <v>1783</v>
      </c>
      <c r="F10">
        <v>133</v>
      </c>
      <c r="G10">
        <v>23</v>
      </c>
      <c r="H10">
        <v>-9.7390000000000008</v>
      </c>
      <c r="I10">
        <v>135.24600000000001</v>
      </c>
      <c r="K10">
        <f>D10+F10/2</f>
        <v>1430.5</v>
      </c>
      <c r="L10">
        <f t="shared" si="0"/>
        <v>1794.5</v>
      </c>
      <c r="N10" t="str">
        <f t="shared" si="1"/>
        <v>/</v>
      </c>
      <c r="O10" t="str">
        <f t="shared" si="2"/>
        <v>/</v>
      </c>
      <c r="Q10">
        <f>((K10-K23)^2+(L10-L23)^2)^0.5</f>
        <v>1034.0881248713767</v>
      </c>
      <c r="R10" t="b">
        <f t="shared" si="3"/>
        <v>0</v>
      </c>
      <c r="T10" t="str">
        <f t="shared" si="4"/>
        <v>/</v>
      </c>
      <c r="U10" s="4"/>
      <c r="V10" s="4"/>
    </row>
    <row r="11" spans="1:23" x14ac:dyDescent="0.25">
      <c r="A11">
        <v>7</v>
      </c>
      <c r="B11" t="s">
        <v>43</v>
      </c>
      <c r="C11">
        <v>142.31700000000001</v>
      </c>
      <c r="D11">
        <v>935</v>
      </c>
      <c r="E11">
        <v>815</v>
      </c>
      <c r="F11">
        <v>37</v>
      </c>
      <c r="G11">
        <v>137</v>
      </c>
      <c r="H11">
        <v>74.887</v>
      </c>
      <c r="I11">
        <v>142.31700000000001</v>
      </c>
      <c r="K11">
        <f t="shared" si="0"/>
        <v>953.5</v>
      </c>
      <c r="L11">
        <f t="shared" si="0"/>
        <v>883.5</v>
      </c>
      <c r="N11">
        <f t="shared" si="1"/>
        <v>4.924428900898052</v>
      </c>
      <c r="O11" t="b">
        <f t="shared" si="2"/>
        <v>1</v>
      </c>
      <c r="Q11">
        <f>((K11-K24)^2+(L11-L24)^2)^0.5</f>
        <v>267.76528901259775</v>
      </c>
      <c r="R11" t="b">
        <f t="shared" si="3"/>
        <v>1</v>
      </c>
      <c r="T11">
        <f t="shared" si="4"/>
        <v>233790.82460935946</v>
      </c>
      <c r="U11" s="4"/>
      <c r="V11" s="4"/>
    </row>
    <row r="12" spans="1:23" x14ac:dyDescent="0.25">
      <c r="A12">
        <v>8</v>
      </c>
      <c r="B12" t="s">
        <v>44</v>
      </c>
      <c r="C12">
        <v>136.476</v>
      </c>
      <c r="D12">
        <v>883</v>
      </c>
      <c r="E12">
        <v>864</v>
      </c>
      <c r="F12">
        <v>132</v>
      </c>
      <c r="G12">
        <v>35</v>
      </c>
      <c r="H12">
        <v>-14.85</v>
      </c>
      <c r="I12">
        <v>136.476</v>
      </c>
      <c r="K12">
        <f t="shared" si="0"/>
        <v>949</v>
      </c>
      <c r="L12">
        <f t="shared" si="0"/>
        <v>881.5</v>
      </c>
      <c r="N12" t="str">
        <f t="shared" si="1"/>
        <v>/</v>
      </c>
      <c r="O12" t="str">
        <f t="shared" si="2"/>
        <v>/</v>
      </c>
      <c r="Q12">
        <f>((K12-K25)^2+(L12-L25)^2)^0.5</f>
        <v>270.05925275761246</v>
      </c>
      <c r="R12" t="b">
        <f t="shared" si="3"/>
        <v>1</v>
      </c>
      <c r="T12" t="str">
        <f t="shared" si="4"/>
        <v>/</v>
      </c>
      <c r="U12" s="4"/>
      <c r="V12" s="4"/>
    </row>
    <row r="13" spans="1:23" x14ac:dyDescent="0.25">
      <c r="A13">
        <v>9</v>
      </c>
      <c r="B13" t="s">
        <v>45</v>
      </c>
      <c r="C13">
        <v>139.994</v>
      </c>
      <c r="D13">
        <v>1035</v>
      </c>
      <c r="E13">
        <v>1069</v>
      </c>
      <c r="F13">
        <v>43</v>
      </c>
      <c r="G13">
        <v>133</v>
      </c>
      <c r="H13">
        <v>72.474000000000004</v>
      </c>
      <c r="I13">
        <v>139.994</v>
      </c>
      <c r="K13">
        <f>D13+F13/2</f>
        <v>1056.5</v>
      </c>
      <c r="L13">
        <f t="shared" si="0"/>
        <v>1135.5</v>
      </c>
      <c r="N13">
        <f t="shared" si="1"/>
        <v>2.5</v>
      </c>
      <c r="O13" t="b">
        <f t="shared" si="2"/>
        <v>1</v>
      </c>
      <c r="Q13">
        <f>((K13-K26)^2+(L13-L26)^2)^0.5</f>
        <v>747.45334302550282</v>
      </c>
      <c r="R13" t="b">
        <f t="shared" si="3"/>
        <v>0</v>
      </c>
      <c r="T13">
        <f t="shared" si="4"/>
        <v>225289.63098608455</v>
      </c>
      <c r="U13" s="4"/>
      <c r="V13" s="4"/>
    </row>
    <row r="14" spans="1:23" x14ac:dyDescent="0.25">
      <c r="A14">
        <v>10</v>
      </c>
      <c r="B14" t="s">
        <v>46</v>
      </c>
      <c r="C14">
        <v>135.37799999999999</v>
      </c>
      <c r="D14">
        <v>990</v>
      </c>
      <c r="E14">
        <v>1114</v>
      </c>
      <c r="F14">
        <v>129</v>
      </c>
      <c r="G14">
        <v>40</v>
      </c>
      <c r="H14">
        <v>-17.103000000000002</v>
      </c>
      <c r="I14">
        <v>135.37799999999999</v>
      </c>
      <c r="K14">
        <f t="shared" si="0"/>
        <v>1054.5</v>
      </c>
      <c r="L14">
        <f>E14+G14/2</f>
        <v>1134</v>
      </c>
      <c r="N14" t="str">
        <f t="shared" si="1"/>
        <v>/</v>
      </c>
      <c r="O14" t="str">
        <f>IF(ISNUMBER(N14),N14&lt;AVERAGE(I14:I15)/2, "/")</f>
        <v>/</v>
      </c>
      <c r="Q14">
        <f>((K14-K27)^2+(L14-L27)^2)^0.5</f>
        <v>747.55016554074814</v>
      </c>
      <c r="R14" t="b">
        <f t="shared" si="3"/>
        <v>0</v>
      </c>
      <c r="T14" t="str">
        <f t="shared" si="4"/>
        <v>/</v>
      </c>
      <c r="U14" s="4"/>
      <c r="V14" s="4"/>
    </row>
    <row r="15" spans="1:23" x14ac:dyDescent="0.25">
      <c r="A15" t="s">
        <v>31</v>
      </c>
      <c r="U15" s="4"/>
      <c r="V15" s="4"/>
    </row>
    <row r="16" spans="1:23" x14ac:dyDescent="0.25">
      <c r="A16" t="s">
        <v>27</v>
      </c>
      <c r="B16" t="s">
        <v>48</v>
      </c>
      <c r="S16" t="s">
        <v>68</v>
      </c>
      <c r="U16" s="4"/>
      <c r="V16" s="4"/>
    </row>
    <row r="17" spans="1:22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K17" t="s">
        <v>35</v>
      </c>
      <c r="L17" t="s">
        <v>34</v>
      </c>
      <c r="T17" t="s">
        <v>67</v>
      </c>
      <c r="U17" s="4" t="s">
        <v>71</v>
      </c>
      <c r="V17" s="4"/>
    </row>
    <row r="18" spans="1:22" x14ac:dyDescent="0.25">
      <c r="A18">
        <v>1</v>
      </c>
      <c r="B18" t="s">
        <v>49</v>
      </c>
      <c r="C18">
        <v>139.542</v>
      </c>
      <c r="D18">
        <v>1062</v>
      </c>
      <c r="E18">
        <v>243</v>
      </c>
      <c r="F18">
        <v>64</v>
      </c>
      <c r="G18">
        <v>124</v>
      </c>
      <c r="H18">
        <v>-62.7</v>
      </c>
      <c r="I18">
        <v>139.542</v>
      </c>
      <c r="K18">
        <f>D18+F18/2</f>
        <v>1094</v>
      </c>
      <c r="L18">
        <f>E18+G18/2</f>
        <v>305</v>
      </c>
      <c r="N18">
        <f>IF(ISODD(A18), ((K18-K19)^2+(L18-L19)^2)^0.5,"/")</f>
        <v>5</v>
      </c>
      <c r="O18" t="b">
        <f>IF(ISNUMBER(N18),N18&lt;AVERAGE(I18:I19)/2, "/")</f>
        <v>1</v>
      </c>
      <c r="T18">
        <f>IF(ISNUMBER(N18), (4*PI()/3)*(W$2*AVERAGE(I18:I19)/2)^3, "/")</f>
        <v>212693.08805928286</v>
      </c>
      <c r="U18" s="4">
        <f>AVERAGE(T18:T27)</f>
        <v>230002.54010860328</v>
      </c>
      <c r="V18" s="4">
        <f>_xlfn.STDEV.S(T18:T27)</f>
        <v>22302.611237652214</v>
      </c>
    </row>
    <row r="19" spans="1:22" x14ac:dyDescent="0.25">
      <c r="A19">
        <v>2</v>
      </c>
      <c r="B19" t="s">
        <v>50</v>
      </c>
      <c r="C19">
        <v>130.59899999999999</v>
      </c>
      <c r="D19">
        <v>1040</v>
      </c>
      <c r="E19">
        <v>272</v>
      </c>
      <c r="F19">
        <v>116</v>
      </c>
      <c r="G19">
        <v>60</v>
      </c>
      <c r="H19">
        <v>-152.65</v>
      </c>
      <c r="I19">
        <v>130.59899999999999</v>
      </c>
      <c r="K19">
        <f t="shared" ref="K19:L27" si="5">D19+F19/2</f>
        <v>1098</v>
      </c>
      <c r="L19">
        <f t="shared" si="5"/>
        <v>302</v>
      </c>
      <c r="N19" t="str">
        <f t="shared" ref="N19:N27" si="6">IF(ISODD(A19), ((K19-K20)^2+(L19-L20)^2)^0.5,"/")</f>
        <v>/</v>
      </c>
      <c r="O19" t="str">
        <f t="shared" ref="O19:O26" si="7">IF(ISNUMBER(N19),N19&lt;AVERAGE(I19:I20)/2, "/")</f>
        <v>/</v>
      </c>
      <c r="T19" t="str">
        <f t="shared" ref="T19:T27" si="8">IF(ISNUMBER(N19), (4*PI()/3)*(W$2*AVERAGE(I19:I20)/2)^3, "/")</f>
        <v>/</v>
      </c>
    </row>
    <row r="20" spans="1:22" x14ac:dyDescent="0.25">
      <c r="A20">
        <v>3</v>
      </c>
      <c r="B20" t="s">
        <v>51</v>
      </c>
      <c r="C20">
        <v>141.239</v>
      </c>
      <c r="D20">
        <v>1122</v>
      </c>
      <c r="E20">
        <v>457</v>
      </c>
      <c r="F20">
        <v>19</v>
      </c>
      <c r="G20">
        <v>140</v>
      </c>
      <c r="H20">
        <v>-82.271000000000001</v>
      </c>
      <c r="I20">
        <v>141.239</v>
      </c>
      <c r="K20">
        <f t="shared" si="5"/>
        <v>1131.5</v>
      </c>
      <c r="L20">
        <f t="shared" si="5"/>
        <v>527</v>
      </c>
      <c r="N20">
        <f t="shared" si="6"/>
        <v>0.70710678118654757</v>
      </c>
      <c r="O20" t="b">
        <f t="shared" si="7"/>
        <v>1</v>
      </c>
      <c r="T20">
        <f t="shared" si="8"/>
        <v>243184.4247558082</v>
      </c>
    </row>
    <row r="21" spans="1:22" x14ac:dyDescent="0.25">
      <c r="A21">
        <v>4</v>
      </c>
      <c r="B21" t="s">
        <v>52</v>
      </c>
      <c r="C21">
        <v>141.239</v>
      </c>
      <c r="D21">
        <v>1061</v>
      </c>
      <c r="E21">
        <v>517</v>
      </c>
      <c r="F21">
        <v>140</v>
      </c>
      <c r="G21">
        <v>19</v>
      </c>
      <c r="H21">
        <v>-172.27099999999999</v>
      </c>
      <c r="I21">
        <v>141.239</v>
      </c>
      <c r="K21">
        <f t="shared" si="5"/>
        <v>1131</v>
      </c>
      <c r="L21">
        <f t="shared" si="5"/>
        <v>526.5</v>
      </c>
      <c r="N21" t="str">
        <f t="shared" si="6"/>
        <v>/</v>
      </c>
      <c r="O21" t="str">
        <f t="shared" si="7"/>
        <v>/</v>
      </c>
      <c r="T21" t="str">
        <f t="shared" si="8"/>
        <v>/</v>
      </c>
    </row>
    <row r="22" spans="1:22" x14ac:dyDescent="0.25">
      <c r="A22">
        <v>5</v>
      </c>
      <c r="B22" t="s">
        <v>53</v>
      </c>
      <c r="C22">
        <v>146.44800000000001</v>
      </c>
      <c r="D22">
        <v>922</v>
      </c>
      <c r="E22">
        <v>818</v>
      </c>
      <c r="F22">
        <v>27</v>
      </c>
      <c r="G22">
        <v>144</v>
      </c>
      <c r="H22">
        <v>-100.62</v>
      </c>
      <c r="I22">
        <v>146.44800000000001</v>
      </c>
      <c r="K22">
        <f t="shared" si="5"/>
        <v>935.5</v>
      </c>
      <c r="L22">
        <f t="shared" si="5"/>
        <v>890</v>
      </c>
      <c r="N22">
        <f t="shared" si="6"/>
        <v>3.8078865529319543</v>
      </c>
      <c r="O22" t="b">
        <f t="shared" si="7"/>
        <v>1</v>
      </c>
      <c r="T22">
        <f t="shared" si="8"/>
        <v>259669.83354475239</v>
      </c>
    </row>
    <row r="23" spans="1:22" x14ac:dyDescent="0.25">
      <c r="A23">
        <v>6</v>
      </c>
      <c r="B23" t="s">
        <v>54</v>
      </c>
      <c r="C23">
        <v>142.274</v>
      </c>
      <c r="D23">
        <v>862</v>
      </c>
      <c r="E23">
        <v>876</v>
      </c>
      <c r="F23">
        <v>140</v>
      </c>
      <c r="G23">
        <v>25</v>
      </c>
      <c r="H23">
        <v>169.875</v>
      </c>
      <c r="I23">
        <v>142.274</v>
      </c>
      <c r="K23">
        <f t="shared" si="5"/>
        <v>932</v>
      </c>
      <c r="L23">
        <f t="shared" si="5"/>
        <v>888.5</v>
      </c>
      <c r="N23" t="str">
        <f t="shared" si="6"/>
        <v>/</v>
      </c>
      <c r="O23" t="str">
        <f t="shared" si="7"/>
        <v>/</v>
      </c>
      <c r="T23" t="str">
        <f t="shared" si="8"/>
        <v>/</v>
      </c>
    </row>
    <row r="24" spans="1:22" x14ac:dyDescent="0.25">
      <c r="A24">
        <v>7</v>
      </c>
      <c r="B24" t="s">
        <v>55</v>
      </c>
      <c r="C24">
        <v>142.59200000000001</v>
      </c>
      <c r="D24">
        <v>998</v>
      </c>
      <c r="E24">
        <v>1077</v>
      </c>
      <c r="F24">
        <v>68</v>
      </c>
      <c r="G24">
        <v>125</v>
      </c>
      <c r="H24">
        <v>-61.645000000000003</v>
      </c>
      <c r="I24">
        <v>142.59200000000001</v>
      </c>
      <c r="K24">
        <f>D24+F24/2</f>
        <v>1032</v>
      </c>
      <c r="L24">
        <f>E24+G24/2</f>
        <v>1139.5</v>
      </c>
      <c r="N24">
        <f t="shared" si="6"/>
        <v>3.6055512754639891</v>
      </c>
      <c r="O24" t="b">
        <f t="shared" si="7"/>
        <v>1</v>
      </c>
      <c r="T24">
        <f t="shared" si="8"/>
        <v>229681.76453200052</v>
      </c>
    </row>
    <row r="25" spans="1:22" x14ac:dyDescent="0.25">
      <c r="A25">
        <v>8</v>
      </c>
      <c r="B25" t="s">
        <v>56</v>
      </c>
      <c r="C25">
        <v>134.55799999999999</v>
      </c>
      <c r="D25">
        <v>976</v>
      </c>
      <c r="E25">
        <v>1105</v>
      </c>
      <c r="F25">
        <v>118</v>
      </c>
      <c r="G25">
        <v>65</v>
      </c>
      <c r="H25">
        <v>-151.15199999999999</v>
      </c>
      <c r="I25">
        <v>134.55799999999999</v>
      </c>
      <c r="K25">
        <f t="shared" si="5"/>
        <v>1035</v>
      </c>
      <c r="L25">
        <f t="shared" si="5"/>
        <v>1137.5</v>
      </c>
      <c r="N25" t="str">
        <f t="shared" si="6"/>
        <v>/</v>
      </c>
      <c r="O25" t="str">
        <f t="shared" si="7"/>
        <v>/</v>
      </c>
      <c r="T25" t="str">
        <f t="shared" si="8"/>
        <v>/</v>
      </c>
    </row>
    <row r="26" spans="1:22" x14ac:dyDescent="0.25">
      <c r="A26">
        <v>9</v>
      </c>
      <c r="B26" t="s">
        <v>57</v>
      </c>
      <c r="C26">
        <v>137.637</v>
      </c>
      <c r="D26">
        <v>1356</v>
      </c>
      <c r="E26">
        <v>1753</v>
      </c>
      <c r="F26">
        <v>112</v>
      </c>
      <c r="G26">
        <v>80</v>
      </c>
      <c r="H26">
        <v>-35.537999999999997</v>
      </c>
      <c r="I26">
        <v>137.637</v>
      </c>
      <c r="K26">
        <f t="shared" si="5"/>
        <v>1412</v>
      </c>
      <c r="L26">
        <f t="shared" si="5"/>
        <v>1793</v>
      </c>
      <c r="N26">
        <f t="shared" si="6"/>
        <v>7.7781745930520225</v>
      </c>
      <c r="O26" t="b">
        <f t="shared" si="7"/>
        <v>1</v>
      </c>
      <c r="T26">
        <f t="shared" si="8"/>
        <v>204783.5896511726</v>
      </c>
    </row>
    <row r="27" spans="1:22" x14ac:dyDescent="0.25">
      <c r="A27">
        <v>10</v>
      </c>
      <c r="B27" t="s">
        <v>58</v>
      </c>
      <c r="C27">
        <v>129.113</v>
      </c>
      <c r="D27">
        <v>1380</v>
      </c>
      <c r="E27">
        <v>1735</v>
      </c>
      <c r="F27">
        <v>75</v>
      </c>
      <c r="G27">
        <v>105</v>
      </c>
      <c r="H27">
        <v>-125.28100000000001</v>
      </c>
      <c r="I27">
        <v>129.113</v>
      </c>
      <c r="K27">
        <f t="shared" si="5"/>
        <v>1417.5</v>
      </c>
      <c r="L27">
        <f t="shared" si="5"/>
        <v>1787.5</v>
      </c>
      <c r="N27" t="str">
        <f t="shared" si="6"/>
        <v>/</v>
      </c>
      <c r="O27" t="str">
        <f>IF(ISNUMBER(N27),N27&lt;AVERAGE(I27:I28)/2, "/")</f>
        <v>/</v>
      </c>
      <c r="T27" t="str">
        <f t="shared" si="8"/>
        <v>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Z03</vt:lpstr>
      <vt:lpstr>Z10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Michelangelo</dc:creator>
  <cp:lastModifiedBy>Michelangelo</cp:lastModifiedBy>
  <dcterms:created xsi:type="dcterms:W3CDTF">2016-12-16T01:55:56Z</dcterms:created>
  <dcterms:modified xsi:type="dcterms:W3CDTF">2016-12-18T05:08:03Z</dcterms:modified>
</cp:coreProperties>
</file>