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7100" windowHeight="8070" activeTab="1"/>
  </bookViews>
  <sheets>
    <sheet name="Sheet1" sheetId="1" r:id="rId1"/>
    <sheet name="Sheet2" sheetId="2" r:id="rId2"/>
    <sheet name="Sheet3" sheetId="3" r:id="rId3"/>
  </sheets>
  <calcPr calcId="145621"/>
</workbook>
</file>

<file path=xl/calcChain.xml><?xml version="1.0" encoding="utf-8"?>
<calcChain xmlns="http://schemas.openxmlformats.org/spreadsheetml/2006/main">
  <c r="C25" i="2" l="1"/>
  <c r="C22" i="2"/>
  <c r="C19" i="2"/>
  <c r="C16" i="2"/>
  <c r="C13" i="2"/>
  <c r="D5" i="2" l="1"/>
  <c r="C21" i="1" l="1"/>
  <c r="D21" i="1" s="1"/>
  <c r="A18" i="1"/>
  <c r="C18" i="1" s="1"/>
  <c r="C3" i="1"/>
  <c r="A3" i="1"/>
  <c r="D10" i="1" l="1"/>
  <c r="E10" i="1" s="1"/>
  <c r="H10" i="1" s="1"/>
  <c r="A12" i="1" l="1"/>
  <c r="A13" i="1"/>
  <c r="D9" i="1"/>
  <c r="E9" i="1" s="1"/>
  <c r="H9" i="1" s="1"/>
  <c r="B8" i="1"/>
  <c r="D8" i="1" s="1"/>
  <c r="E8" i="1" s="1"/>
  <c r="H8" i="1" s="1"/>
  <c r="D7" i="1"/>
  <c r="E7" i="1" s="1"/>
  <c r="H7" i="1" s="1"/>
</calcChain>
</file>

<file path=xl/sharedStrings.xml><?xml version="1.0" encoding="utf-8"?>
<sst xmlns="http://schemas.openxmlformats.org/spreadsheetml/2006/main" count="115" uniqueCount="98">
  <si>
    <t>R</t>
  </si>
  <si>
    <t>Cut off frequency</t>
  </si>
  <si>
    <t>nF</t>
  </si>
  <si>
    <t>C (F)</t>
  </si>
  <si>
    <t>Frequency of Wien Bridge Oscillator</t>
  </si>
  <si>
    <t>minimum: better would be 10 x that capacitance (based on Spice simulations for conductivity probe)</t>
  </si>
  <si>
    <t>From Arduino forum it looks like need output impedance &lt;/= 10 kOhm, but can help by adding capacitor to ground at analog input pin.</t>
  </si>
  <si>
    <t>Want time constant to be sufficiently low that will charge up before taking a measurement, but want cutoff frequency sufficiently low that it will be essentially flat.</t>
  </si>
  <si>
    <t>Time constant</t>
  </si>
  <si>
    <t>R (Ohm)</t>
  </si>
  <si>
    <t>Time constant (s)</t>
  </si>
  <si>
    <t>Desired R (Ohm)</t>
  </si>
  <si>
    <t>C (nF)</t>
  </si>
  <si>
    <t>Maximum time constant (s)</t>
  </si>
  <si>
    <t>Spice:</t>
  </si>
  <si>
    <t>CLAMPFILTER.CIR - CLAMP WITH LOW-PASS FILTER</t>
  </si>
  <si>
    <t>*</t>
  </si>
  <si>
    <t>VS0     1       0       DC      1       DC(0V)</t>
  </si>
  <si>
    <t>VS1</t>
  </si>
  <si>
    <t>AC</t>
  </si>
  <si>
    <t>SIN(0VOFF 0.01VPEAK   0.884KHZ)</t>
  </si>
  <si>
    <t>VS2</t>
  </si>
  <si>
    <t>SIN(0VOFF 0.00VPEAK   2.652KHZ)</t>
  </si>
  <si>
    <t>VS3</t>
  </si>
  <si>
    <t>SIN(0VOFF 0.00VPEAK   4.42KHZ)</t>
  </si>
  <si>
    <t>VSR     8       0       DC      1       DC(7V)</t>
  </si>
  <si>
    <t>C1</t>
  </si>
  <si>
    <t>0.48UF</t>
  </si>
  <si>
    <t>R1</t>
  </si>
  <si>
    <t>DCLMP   7       5       DSCH</t>
  </si>
  <si>
    <t>C2</t>
  </si>
  <si>
    <t>R2</t>
  </si>
  <si>
    <t>10K</t>
  </si>
  <si>
    <t>R3      6       0       1000K</t>
  </si>
  <si>
    <t>RR      8       7       2K</t>
  </si>
  <si>
    <t>DR      7       0       DSCH</t>
  </si>
  <si>
    <t>.MODEL DSCH D( IS=0.0002 RS=0.05 CJO=5e-10  )</t>
  </si>
  <si>
    <t>* ANALYSIS</t>
  </si>
  <si>
    <t xml:space="preserve">.AC </t>
  </si>
  <si>
    <t xml:space="preserve">DEC </t>
  </si>
  <si>
    <t>5 10 10MEG</t>
  </si>
  <si>
    <t xml:space="preserve">.TRAN </t>
  </si>
  <si>
    <t>10US     60MS</t>
  </si>
  <si>
    <t>* VIEW RESULTS</t>
  </si>
  <si>
    <t>.PRINT</t>
  </si>
  <si>
    <t xml:space="preserve">AC </t>
  </si>
  <si>
    <t>VM(5) VP(5)</t>
  </si>
  <si>
    <t xml:space="preserve">TRAN </t>
  </si>
  <si>
    <t>V(5) V(3)</t>
  </si>
  <si>
    <t>.PROBE</t>
  </si>
  <si>
    <t>.END</t>
  </si>
  <si>
    <t>75K</t>
  </si>
  <si>
    <t>V applied (V; node 2)</t>
  </si>
  <si>
    <t>V out (V; node 6)</t>
  </si>
  <si>
    <t>Spice simulation suggests highly non linear response of voltage clamp at low input voltages (perhaps because diode forward voltage varies strongly with current at low currents.</t>
  </si>
  <si>
    <t>Circuit seems to work okay, but has strongly non-linear response. If pot on one side of bridge is Ra,  and Ra balanced is when bridge is balanced, (Vout(Ra,max)-Vout(Ra,balanced))~2 to 3 x (Vout(Ra,balanced)-Vout(Ra,min)).</t>
  </si>
  <si>
    <t>Perhaps either amplify output of bridge, before going to differential amplifier, rather than just using followers. Or, perhaps use something like a peak detector.</t>
  </si>
  <si>
    <t>Sep. 9 &amp; 10, 2016</t>
  </si>
  <si>
    <t>Sep. 11, 2016:</t>
  </si>
  <si>
    <t>To deal with the non-linearity of the output of the amplifier, I tried using a simple version of the op-amp 'ideal diode' instead of just using a follower and a voltage clamp. This version of the op-amp diode has the signal going directly to the + input, without feedback to the + input. Although resources say that this version has problems with ringing at high frequencies, it seemed best because the impedance will be high, and my frequencies are not that high (&lt;1 khz), so simplicity seems best.</t>
  </si>
  <si>
    <t>Vr(Ra, min)</t>
  </si>
  <si>
    <t>Vr(Ra, max)</t>
  </si>
  <si>
    <t>Vr = voltage relative to reference voltage, Ra = resistance on the op amp side of one of the potentiometers (the higher resistance one, simulating the electrode, which goes to the - input in the in. amp.).</t>
  </si>
  <si>
    <t>I tested it out, and the response is much more linear, though not perfectly so: approximately 15% off of linearity over full range. Not great, but good enough for my purposes.</t>
  </si>
  <si>
    <t>Sept. 13, 2016: Substituting the higher potentiometer (which simulated the elctrode) for the balance potentiometer, and a voltage divider of two 10 megaOhm resistors for the electrod voltage divider, the non-linearity was a bit worse (0.697 V  vs -0.963 V, a ratio of 1.4).</t>
  </si>
  <si>
    <t>Thought maybe it would work better to add a low pass filter to get rid of some of possible spikes from the 'ideal diode'.</t>
  </si>
  <si>
    <t>75 k resistor in 'ideal diode' circuit</t>
  </si>
  <si>
    <t>7.5 k resistor in 'ideal diode' circuit</t>
  </si>
  <si>
    <t>1 megOhm resistor in 'ideal diode' circuit</t>
  </si>
  <si>
    <t>75 k resistor in 'ideal diode' circuit plus 7.5 k resistors from output of 'ideal diode' op amps to in-amp, with a 470 nF cap between the + and - lead of the in-amp to act as a low pass filter.</t>
  </si>
  <si>
    <t>Clearly failed big time!</t>
  </si>
  <si>
    <t>75 k resistor in 'ideal diode' circuit plus 7.5 k resistors from output of 'ideal diode' op amps to in-amp, with 470 nF caps between each of the inputs of the in-amp and ground to act as a low pass filters.</t>
  </si>
  <si>
    <t>And works just as well without the low pass filter at the output of the in-amp.</t>
  </si>
  <si>
    <t>Seems to work slightly better than the original design.</t>
  </si>
  <si>
    <t xml:space="preserve">Absolute value of voltage difference, in mV, for peak excursions of potentiometer (forgot to keep track of which way I did first). Ideally, they should be equal. (Pot. = potentiometer B ~ 0.7 MegOhm, A will be replaced by electrode). Note: </t>
  </si>
  <si>
    <t>Ratio of abs(Vmax)/abs(Vmin) (ideally should be 1)</t>
  </si>
  <si>
    <t>Finally got needles that fit into Jim Murray's needle holder (which has a wire for electrical connection and a port for pressure/fluid connection).</t>
  </si>
  <si>
    <t>I finally got a needle attached and filled without bubbles (I broke the tip a bit wide I think, but without a microscope I can't tell: just seemed to break pretty far back).</t>
  </si>
  <si>
    <t>The electrode in Jim's needle holder is silver-silver chloride, I think (have to check); my ground electrode was stainless steel.</t>
  </si>
  <si>
    <t>I filled the syringe/pressure reservoir and needle with 0.6 % NaCl/H2O and dipped the tip into a bath of 3% NaCl (not just any NaCl: Kosher, Organic salt!)</t>
  </si>
  <si>
    <t>But, I think it shows this technique has promise: at least I can get a measurement within 50 Pa (assuming the needle tip isn't too problematic!)</t>
  </si>
  <si>
    <t>I think that's about as good as I can do at this point, with a tripod that is imprecise, and everything held on with tape or rubber bands, and - worse - not being able to clip the multimeter lead to the output.</t>
  </si>
  <si>
    <t xml:space="preserve">For next time: </t>
  </si>
  <si>
    <t>1) Get a way to clip the ground electrode in place;</t>
  </si>
  <si>
    <t>2) get alligator clips to secure the multimeter leads;</t>
  </si>
  <si>
    <t xml:space="preserve">3) filter (to &lt;1 um) and outgas (boil in microwave?) the solution to fill the electrode; and, </t>
  </si>
  <si>
    <t>I mounted the needle holder on a mini-tripod whose angle could be adjusted to dip into a salt solution.</t>
  </si>
  <si>
    <t xml:space="preserve">I mounted the syringe that served as the pressure control to a second tripod with adjustable height. </t>
  </si>
  <si>
    <t>The syringe controlled pressure hydrostatically: it had an open port on one side, with an air connection to the inside of the syringe, to keep the internal pressure at air pressure, and then Yasmin raised and lowered its height.</t>
  </si>
  <si>
    <t xml:space="preserve">I found a 1 MOhm resistor in the Wheatstone bridge in series with the electrode seemed reasonably close to balanced. </t>
  </si>
  <si>
    <t xml:space="preserve">Then Yasmin raised and lowered the syringe pressure reservoir while I watched the voltage difference between the output of the differential amplifier and the reference voltage. </t>
  </si>
  <si>
    <t>The voltage reading seemed to change very quickly (a second or less) when the pressure was lowered, but it changed much more slowly (it seemed to take about a minute, but I didn't time it) when the pressure was raised.</t>
  </si>
  <si>
    <t xml:space="preserve">It consistently shifted from ~ -0.06 V to ~ -0.5 V over an ~5 mm range in syring height. </t>
  </si>
  <si>
    <t>That range was about 5 - 10 millimeters below what looked like it should be the zero pressure point, but that may be due to capillarity, or just that it wasn't easy to judge visually in my arrangement.</t>
  </si>
  <si>
    <t>Sept. 24, 2016, 10 PM  - 12 AM: Test of micropressure amplifier (sheet 3 on TinyCad file)</t>
  </si>
  <si>
    <t>4) Get a better way to open and close the port on the side of the pressure reservoir: perhaps use two valves and a second larger syringe to fill the system (one valve between pressure reservoir  and the 2nd filling syringe, one valve between the needle and the filling syringe, and a T-connector between them).</t>
  </si>
  <si>
    <t>Spice output.</t>
  </si>
  <si>
    <t>(See sheet3 of circuit diagram in TinyCad)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</si>
</sst>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Sheet1!$L$4:$L$7</c:f>
              <c:numCache>
                <c:formatCode>General</c:formatCode>
                <c:ptCount val="4"/>
                <c:pt idx="0">
                  <c:v>0.01</c:v>
                </c:pt>
                <c:pt idx="1">
                  <c:v>0.06</c:v>
                </c:pt>
                <c:pt idx="2">
                  <c:v>0.25</c:v>
                </c:pt>
                <c:pt idx="3">
                  <c:v>0.5</c:v>
                </c:pt>
              </c:numCache>
            </c:numRef>
          </c:xVal>
          <c:yVal>
            <c:numRef>
              <c:f>Sheet1!$M$4:$M$7</c:f>
              <c:numCache>
                <c:formatCode>General</c:formatCode>
                <c:ptCount val="4"/>
                <c:pt idx="0">
                  <c:v>7.4999999999999997E-2</c:v>
                </c:pt>
                <c:pt idx="1">
                  <c:v>0.08</c:v>
                </c:pt>
                <c:pt idx="2">
                  <c:v>0.18</c:v>
                </c:pt>
                <c:pt idx="3">
                  <c:v>0.39</c:v>
                </c:pt>
              </c:numCache>
            </c:numRef>
          </c:yVal>
          <c:smooth val="0"/>
        </c:ser>
        <c:dLbls>
          <c:showLegendKey val="0"/>
          <c:showVal val="0"/>
          <c:showCatName val="0"/>
          <c:showSerName val="0"/>
          <c:showPercent val="0"/>
          <c:showBubbleSize val="0"/>
        </c:dLbls>
        <c:axId val="78448320"/>
        <c:axId val="78448896"/>
      </c:scatterChart>
      <c:valAx>
        <c:axId val="78448320"/>
        <c:scaling>
          <c:orientation val="minMax"/>
        </c:scaling>
        <c:delete val="0"/>
        <c:axPos val="b"/>
        <c:numFmt formatCode="General" sourceLinked="1"/>
        <c:majorTickMark val="out"/>
        <c:minorTickMark val="none"/>
        <c:tickLblPos val="nextTo"/>
        <c:crossAx val="78448896"/>
        <c:crosses val="autoZero"/>
        <c:crossBetween val="midCat"/>
      </c:valAx>
      <c:valAx>
        <c:axId val="78448896"/>
        <c:scaling>
          <c:orientation val="minMax"/>
        </c:scaling>
        <c:delete val="0"/>
        <c:axPos val="l"/>
        <c:majorGridlines/>
        <c:numFmt formatCode="General" sourceLinked="1"/>
        <c:majorTickMark val="out"/>
        <c:minorTickMark val="none"/>
        <c:tickLblPos val="nextTo"/>
        <c:crossAx val="78448320"/>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300037</xdr:colOff>
      <xdr:row>5</xdr:row>
      <xdr:rowOff>9525</xdr:rowOff>
    </xdr:from>
    <xdr:to>
      <xdr:col>18</xdr:col>
      <xdr:colOff>523875</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opLeftCell="A3" workbookViewId="0">
      <selection activeCell="L2" sqref="L2"/>
    </sheetView>
  </sheetViews>
  <sheetFormatPr defaultRowHeight="15" x14ac:dyDescent="0.25"/>
  <cols>
    <col min="1" max="1" width="12" bestFit="1" customWidth="1"/>
    <col min="3" max="3" width="12" bestFit="1" customWidth="1"/>
  </cols>
  <sheetData>
    <row r="1" spans="1:21" x14ac:dyDescent="0.25">
      <c r="A1" t="s">
        <v>57</v>
      </c>
      <c r="L1" t="s">
        <v>96</v>
      </c>
    </row>
    <row r="2" spans="1:21" x14ac:dyDescent="0.25">
      <c r="A2" t="s">
        <v>3</v>
      </c>
      <c r="B2" t="s">
        <v>9</v>
      </c>
      <c r="C2" t="s">
        <v>4</v>
      </c>
      <c r="L2" t="s">
        <v>55</v>
      </c>
    </row>
    <row r="3" spans="1:21" x14ac:dyDescent="0.25">
      <c r="A3">
        <f>9*10^-9</f>
        <v>9.0000000000000012E-9</v>
      </c>
      <c r="B3">
        <v>20000</v>
      </c>
      <c r="C3">
        <f>1/(2*PI()*A3*B3)</f>
        <v>884.1941282883073</v>
      </c>
      <c r="L3" t="s">
        <v>52</v>
      </c>
      <c r="M3" t="s">
        <v>53</v>
      </c>
      <c r="P3" t="s">
        <v>14</v>
      </c>
    </row>
    <row r="4" spans="1:21" x14ac:dyDescent="0.25">
      <c r="A4" t="s">
        <v>6</v>
      </c>
      <c r="L4">
        <v>0.01</v>
      </c>
      <c r="M4">
        <v>7.4999999999999997E-2</v>
      </c>
      <c r="P4" t="s">
        <v>15</v>
      </c>
    </row>
    <row r="5" spans="1:21" x14ac:dyDescent="0.25">
      <c r="L5">
        <v>0.06</v>
      </c>
      <c r="M5">
        <v>0.08</v>
      </c>
      <c r="P5" t="s">
        <v>16</v>
      </c>
    </row>
    <row r="6" spans="1:21" x14ac:dyDescent="0.25">
      <c r="A6" t="s">
        <v>1</v>
      </c>
      <c r="B6" t="s">
        <v>0</v>
      </c>
      <c r="D6" t="s">
        <v>3</v>
      </c>
      <c r="E6" t="s">
        <v>2</v>
      </c>
      <c r="H6" t="s">
        <v>2</v>
      </c>
      <c r="L6">
        <v>0.25</v>
      </c>
      <c r="M6">
        <v>0.18</v>
      </c>
      <c r="P6" t="s">
        <v>17</v>
      </c>
    </row>
    <row r="7" spans="1:21" x14ac:dyDescent="0.25">
      <c r="A7">
        <v>884</v>
      </c>
      <c r="B7">
        <v>7500</v>
      </c>
      <c r="D7">
        <f>1/(A7*2*PI()*B7)</f>
        <v>2.4005270451266265E-8</v>
      </c>
      <c r="E7">
        <f>D7*10^9</f>
        <v>24.005270451266263</v>
      </c>
      <c r="F7" t="s">
        <v>5</v>
      </c>
      <c r="H7">
        <f>E7*10</f>
        <v>240.05270451266261</v>
      </c>
      <c r="L7">
        <v>0.5</v>
      </c>
      <c r="M7">
        <v>0.39</v>
      </c>
      <c r="P7" t="s">
        <v>18</v>
      </c>
      <c r="Q7">
        <v>2</v>
      </c>
      <c r="R7">
        <v>1</v>
      </c>
      <c r="S7" t="s">
        <v>19</v>
      </c>
      <c r="T7">
        <v>1</v>
      </c>
      <c r="U7" t="s">
        <v>20</v>
      </c>
    </row>
    <row r="8" spans="1:21" x14ac:dyDescent="0.25">
      <c r="A8">
        <v>884</v>
      </c>
      <c r="B8">
        <f>10^6</f>
        <v>1000000</v>
      </c>
      <c r="D8">
        <f t="shared" ref="D8:D9" si="0">1/(A8*2*PI()*B8)</f>
        <v>1.8003952838449699E-10</v>
      </c>
      <c r="E8">
        <f t="shared" ref="E8:E9" si="1">D8*10^9</f>
        <v>0.18003952838449699</v>
      </c>
      <c r="F8" t="s">
        <v>5</v>
      </c>
      <c r="H8">
        <f t="shared" ref="H8:H10" si="2">E8*10</f>
        <v>1.8003952838449699</v>
      </c>
      <c r="L8" t="s">
        <v>54</v>
      </c>
      <c r="P8" t="s">
        <v>21</v>
      </c>
      <c r="Q8">
        <v>3</v>
      </c>
      <c r="R8">
        <v>2</v>
      </c>
      <c r="S8" t="s">
        <v>19</v>
      </c>
      <c r="T8">
        <v>1</v>
      </c>
      <c r="U8" t="s">
        <v>22</v>
      </c>
    </row>
    <row r="9" spans="1:21" x14ac:dyDescent="0.25">
      <c r="A9">
        <v>884</v>
      </c>
      <c r="B9">
        <v>100000</v>
      </c>
      <c r="D9">
        <f t="shared" si="0"/>
        <v>1.8003952838449698E-9</v>
      </c>
      <c r="E9">
        <f t="shared" si="1"/>
        <v>1.8003952838449697</v>
      </c>
      <c r="F9" t="s">
        <v>5</v>
      </c>
      <c r="H9">
        <f t="shared" si="2"/>
        <v>18.003952838449699</v>
      </c>
      <c r="L9" t="s">
        <v>56</v>
      </c>
      <c r="P9" t="s">
        <v>23</v>
      </c>
      <c r="Q9">
        <v>4</v>
      </c>
      <c r="R9">
        <v>3</v>
      </c>
      <c r="S9" t="s">
        <v>19</v>
      </c>
      <c r="T9">
        <v>1</v>
      </c>
      <c r="U9" t="s">
        <v>24</v>
      </c>
    </row>
    <row r="10" spans="1:21" x14ac:dyDescent="0.25">
      <c r="A10">
        <v>884</v>
      </c>
      <c r="B10">
        <v>100000</v>
      </c>
      <c r="D10">
        <f t="shared" ref="D10" si="3">1/(A10*2*PI()*B10)</f>
        <v>1.8003952838449698E-9</v>
      </c>
      <c r="E10">
        <f t="shared" ref="E10" si="4">D10*10^9</f>
        <v>1.8003952838449697</v>
      </c>
      <c r="H10">
        <f t="shared" si="2"/>
        <v>18.003952838449699</v>
      </c>
      <c r="P10" t="s">
        <v>25</v>
      </c>
    </row>
    <row r="11" spans="1:21" x14ac:dyDescent="0.25">
      <c r="P11" t="s">
        <v>16</v>
      </c>
    </row>
    <row r="12" spans="1:21" x14ac:dyDescent="0.25">
      <c r="A12">
        <f>5*10^4*10^-8</f>
        <v>5.0000000000000001E-4</v>
      </c>
      <c r="P12" t="s">
        <v>26</v>
      </c>
      <c r="Q12">
        <v>4</v>
      </c>
      <c r="R12">
        <v>5</v>
      </c>
      <c r="S12" t="s">
        <v>27</v>
      </c>
    </row>
    <row r="13" spans="1:21" x14ac:dyDescent="0.25">
      <c r="A13">
        <f>0.01*10000</f>
        <v>100</v>
      </c>
      <c r="P13" t="s">
        <v>28</v>
      </c>
      <c r="Q13">
        <v>5</v>
      </c>
      <c r="R13">
        <v>0</v>
      </c>
      <c r="S13" t="s">
        <v>51</v>
      </c>
    </row>
    <row r="14" spans="1:21" x14ac:dyDescent="0.25">
      <c r="P14" t="s">
        <v>29</v>
      </c>
    </row>
    <row r="15" spans="1:21" x14ac:dyDescent="0.25">
      <c r="A15" t="s">
        <v>7</v>
      </c>
      <c r="P15" t="s">
        <v>30</v>
      </c>
      <c r="Q15">
        <v>6</v>
      </c>
      <c r="R15">
        <v>0</v>
      </c>
      <c r="S15" t="s">
        <v>27</v>
      </c>
    </row>
    <row r="16" spans="1:21" x14ac:dyDescent="0.25">
      <c r="A16" t="s">
        <v>8</v>
      </c>
      <c r="P16" t="s">
        <v>31</v>
      </c>
      <c r="Q16">
        <v>5</v>
      </c>
      <c r="R16">
        <v>6</v>
      </c>
      <c r="S16" t="s">
        <v>32</v>
      </c>
    </row>
    <row r="17" spans="1:18" x14ac:dyDescent="0.25">
      <c r="A17" t="s">
        <v>3</v>
      </c>
      <c r="B17" t="s">
        <v>9</v>
      </c>
      <c r="C17" t="s">
        <v>10</v>
      </c>
      <c r="P17" t="s">
        <v>33</v>
      </c>
    </row>
    <row r="18" spans="1:18" x14ac:dyDescent="0.25">
      <c r="A18">
        <f>470*10^-6</f>
        <v>4.6999999999999999E-4</v>
      </c>
      <c r="B18">
        <v>5000</v>
      </c>
      <c r="C18">
        <f>B18*A18</f>
        <v>2.35</v>
      </c>
      <c r="P18" t="s">
        <v>34</v>
      </c>
    </row>
    <row r="19" spans="1:18" x14ac:dyDescent="0.25">
      <c r="P19" t="s">
        <v>35</v>
      </c>
    </row>
    <row r="20" spans="1:18" x14ac:dyDescent="0.25">
      <c r="A20" t="s">
        <v>13</v>
      </c>
      <c r="B20" t="s">
        <v>11</v>
      </c>
      <c r="C20" t="s">
        <v>3</v>
      </c>
      <c r="D20" t="s">
        <v>12</v>
      </c>
      <c r="P20" t="s">
        <v>16</v>
      </c>
    </row>
    <row r="21" spans="1:18" x14ac:dyDescent="0.25">
      <c r="A21">
        <v>0.01</v>
      </c>
      <c r="B21">
        <v>5000</v>
      </c>
      <c r="C21">
        <f>A21/B21</f>
        <v>1.9999999999999999E-6</v>
      </c>
      <c r="D21">
        <f>C21*10^9</f>
        <v>2000</v>
      </c>
      <c r="P21" t="s">
        <v>16</v>
      </c>
    </row>
    <row r="22" spans="1:18" x14ac:dyDescent="0.25">
      <c r="P22" t="s">
        <v>36</v>
      </c>
    </row>
    <row r="23" spans="1:18" x14ac:dyDescent="0.25">
      <c r="P23" t="s">
        <v>16</v>
      </c>
    </row>
    <row r="24" spans="1:18" x14ac:dyDescent="0.25">
      <c r="P24" t="s">
        <v>37</v>
      </c>
    </row>
    <row r="25" spans="1:18" x14ac:dyDescent="0.25">
      <c r="P25" t="s">
        <v>38</v>
      </c>
      <c r="Q25" t="s">
        <v>39</v>
      </c>
      <c r="R25" t="s">
        <v>40</v>
      </c>
    </row>
    <row r="26" spans="1:18" x14ac:dyDescent="0.25">
      <c r="P26" t="s">
        <v>41</v>
      </c>
      <c r="Q26" t="s">
        <v>42</v>
      </c>
    </row>
    <row r="27" spans="1:18" x14ac:dyDescent="0.25">
      <c r="P27" t="s">
        <v>16</v>
      </c>
    </row>
    <row r="28" spans="1:18" x14ac:dyDescent="0.25">
      <c r="P28" t="s">
        <v>43</v>
      </c>
    </row>
    <row r="29" spans="1:18" x14ac:dyDescent="0.25">
      <c r="P29" t="s">
        <v>44</v>
      </c>
      <c r="Q29" t="s">
        <v>45</v>
      </c>
      <c r="R29" t="s">
        <v>46</v>
      </c>
    </row>
    <row r="30" spans="1:18" x14ac:dyDescent="0.25">
      <c r="P30" t="s">
        <v>44</v>
      </c>
      <c r="Q30" t="s">
        <v>47</v>
      </c>
      <c r="R30" t="s">
        <v>48</v>
      </c>
    </row>
    <row r="31" spans="1:18" x14ac:dyDescent="0.25">
      <c r="P31" t="s">
        <v>16</v>
      </c>
    </row>
    <row r="32" spans="1:18" x14ac:dyDescent="0.25">
      <c r="P32" t="s">
        <v>49</v>
      </c>
    </row>
    <row r="33" spans="16:16" x14ac:dyDescent="0.25">
      <c r="P33" t="s">
        <v>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14" workbookViewId="0">
      <selection activeCell="D29" sqref="D29"/>
    </sheetView>
  </sheetViews>
  <sheetFormatPr defaultRowHeight="15" x14ac:dyDescent="0.25"/>
  <sheetData>
    <row r="1" spans="1:4" x14ac:dyDescent="0.25">
      <c r="A1" t="s">
        <v>58</v>
      </c>
    </row>
    <row r="2" spans="1:4" x14ac:dyDescent="0.25">
      <c r="A2" t="s">
        <v>59</v>
      </c>
    </row>
    <row r="3" spans="1:4" x14ac:dyDescent="0.25">
      <c r="A3" t="s">
        <v>63</v>
      </c>
    </row>
    <row r="4" spans="1:4" x14ac:dyDescent="0.25">
      <c r="A4" t="s">
        <v>62</v>
      </c>
    </row>
    <row r="5" spans="1:4" x14ac:dyDescent="0.25">
      <c r="A5" t="s">
        <v>60</v>
      </c>
      <c r="B5">
        <v>0.78300000000000003</v>
      </c>
      <c r="D5">
        <f>-B6/B5</f>
        <v>1.1519795657726692</v>
      </c>
    </row>
    <row r="6" spans="1:4" x14ac:dyDescent="0.25">
      <c r="A6" t="s">
        <v>61</v>
      </c>
      <c r="B6">
        <v>-0.90200000000000002</v>
      </c>
    </row>
    <row r="9" spans="1:4" x14ac:dyDescent="0.25">
      <c r="A9" t="s">
        <v>64</v>
      </c>
    </row>
    <row r="10" spans="1:4" x14ac:dyDescent="0.25">
      <c r="A10" t="s">
        <v>65</v>
      </c>
    </row>
    <row r="12" spans="1:4" x14ac:dyDescent="0.25">
      <c r="A12" t="s">
        <v>74</v>
      </c>
      <c r="C12" t="s">
        <v>75</v>
      </c>
    </row>
    <row r="13" spans="1:4" x14ac:dyDescent="0.25">
      <c r="A13">
        <v>963</v>
      </c>
      <c r="C13">
        <f>MAX(A13:A14)/MIN(A13:A14)</f>
        <v>1.3816355810616929</v>
      </c>
      <c r="D13" t="s">
        <v>66</v>
      </c>
    </row>
    <row r="14" spans="1:4" x14ac:dyDescent="0.25">
      <c r="A14">
        <v>697</v>
      </c>
    </row>
    <row r="16" spans="1:4" x14ac:dyDescent="0.25">
      <c r="A16">
        <v>994</v>
      </c>
      <c r="C16">
        <f>MAX(A16:A17)/MIN(A16:A17)</f>
        <v>1.4857997010463377</v>
      </c>
      <c r="D16" t="s">
        <v>67</v>
      </c>
    </row>
    <row r="17" spans="1:4" x14ac:dyDescent="0.25">
      <c r="A17">
        <v>669</v>
      </c>
    </row>
    <row r="19" spans="1:4" x14ac:dyDescent="0.25">
      <c r="A19">
        <v>956</v>
      </c>
      <c r="C19">
        <f>MAX(A19:A20)/MIN(A19:A20)</f>
        <v>1.3855072463768117</v>
      </c>
      <c r="D19" t="s">
        <v>68</v>
      </c>
    </row>
    <row r="20" spans="1:4" x14ac:dyDescent="0.25">
      <c r="A20">
        <v>690</v>
      </c>
    </row>
    <row r="22" spans="1:4" x14ac:dyDescent="0.25">
      <c r="A22">
        <v>1576</v>
      </c>
      <c r="C22">
        <f>MAX(A22:A23)/MIN(A22:A23)</f>
        <v>2.2906976744186047</v>
      </c>
      <c r="D22" t="s">
        <v>69</v>
      </c>
    </row>
    <row r="23" spans="1:4" x14ac:dyDescent="0.25">
      <c r="A23">
        <v>688</v>
      </c>
      <c r="D23" t="s">
        <v>70</v>
      </c>
    </row>
    <row r="25" spans="1:4" x14ac:dyDescent="0.25">
      <c r="A25">
        <v>1750</v>
      </c>
      <c r="C25">
        <f>MAX(A25:A26)/MIN(A25:A26)</f>
        <v>1.1622857142857144</v>
      </c>
      <c r="D25" t="s">
        <v>71</v>
      </c>
    </row>
    <row r="26" spans="1:4" x14ac:dyDescent="0.25">
      <c r="A26">
        <v>2034</v>
      </c>
      <c r="D26" t="s">
        <v>73</v>
      </c>
    </row>
    <row r="27" spans="1:4" x14ac:dyDescent="0.25">
      <c r="D27" t="s">
        <v>72</v>
      </c>
    </row>
    <row r="28" spans="1:4" x14ac:dyDescent="0.25">
      <c r="D28"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1" sqref="A21"/>
    </sheetView>
  </sheetViews>
  <sheetFormatPr defaultRowHeight="15" x14ac:dyDescent="0.25"/>
  <sheetData>
    <row r="1" spans="1:1" x14ac:dyDescent="0.25">
      <c r="A1" s="1" t="s">
        <v>94</v>
      </c>
    </row>
    <row r="2" spans="1:1" x14ac:dyDescent="0.25">
      <c r="A2" t="s">
        <v>76</v>
      </c>
    </row>
    <row r="3" spans="1:1" x14ac:dyDescent="0.25">
      <c r="A3" t="s">
        <v>86</v>
      </c>
    </row>
    <row r="4" spans="1:1" x14ac:dyDescent="0.25">
      <c r="A4" t="s">
        <v>87</v>
      </c>
    </row>
    <row r="5" spans="1:1" x14ac:dyDescent="0.25">
      <c r="A5" t="s">
        <v>88</v>
      </c>
    </row>
    <row r="6" spans="1:1" x14ac:dyDescent="0.25">
      <c r="A6" t="s">
        <v>79</v>
      </c>
    </row>
    <row r="7" spans="1:1" x14ac:dyDescent="0.25">
      <c r="A7" t="s">
        <v>78</v>
      </c>
    </row>
    <row r="8" spans="1:1" x14ac:dyDescent="0.25">
      <c r="A8" t="s">
        <v>77</v>
      </c>
    </row>
    <row r="9" spans="1:1" x14ac:dyDescent="0.25">
      <c r="A9" t="s">
        <v>89</v>
      </c>
    </row>
    <row r="10" spans="1:1" x14ac:dyDescent="0.25">
      <c r="A10" t="s">
        <v>90</v>
      </c>
    </row>
    <row r="11" spans="1:1" x14ac:dyDescent="0.25">
      <c r="A11" t="s">
        <v>92</v>
      </c>
    </row>
    <row r="12" spans="1:1" x14ac:dyDescent="0.25">
      <c r="A12" t="s">
        <v>93</v>
      </c>
    </row>
    <row r="13" spans="1:1" x14ac:dyDescent="0.25">
      <c r="A13" s="2" t="s">
        <v>91</v>
      </c>
    </row>
    <row r="14" spans="1:1" x14ac:dyDescent="0.25">
      <c r="A14" s="2" t="s">
        <v>81</v>
      </c>
    </row>
    <row r="15" spans="1:1" x14ac:dyDescent="0.25">
      <c r="A15" s="2" t="s">
        <v>80</v>
      </c>
    </row>
    <row r="17" spans="1:1" x14ac:dyDescent="0.25">
      <c r="A17" s="1" t="s">
        <v>82</v>
      </c>
    </row>
    <row r="18" spans="1:1" x14ac:dyDescent="0.25">
      <c r="A18" t="s">
        <v>83</v>
      </c>
    </row>
    <row r="19" spans="1:1" x14ac:dyDescent="0.25">
      <c r="A19" t="s">
        <v>84</v>
      </c>
    </row>
    <row r="20" spans="1:1" x14ac:dyDescent="0.25">
      <c r="A20" t="s">
        <v>85</v>
      </c>
    </row>
    <row r="21" spans="1:1" x14ac:dyDescent="0.25">
      <c r="A2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Michelangelo</dc:creator>
  <cp:lastModifiedBy>Michelangelo</cp:lastModifiedBy>
  <dcterms:created xsi:type="dcterms:W3CDTF">2016-09-09T03:49:53Z</dcterms:created>
  <dcterms:modified xsi:type="dcterms:W3CDTF">2016-09-26T16:44:07Z</dcterms:modified>
</cp:coreProperties>
</file>