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mco-my.sharepoint.com/personal/melissa_vargas_wom_co/Documents/Documentos/Dante Velasquez Vargas/Challenge/"/>
    </mc:Choice>
  </mc:AlternateContent>
  <xr:revisionPtr revIDLastSave="1399" documentId="13_ncr:1_{0B010666-6FB8-4256-8FD0-7E1408B93DDA}" xr6:coauthVersionLast="47" xr6:coauthVersionMax="47" xr10:uidLastSave="{D7B6A6A9-C622-492E-9FF3-ADD9BDFEFE09}"/>
  <bookViews>
    <workbookView xWindow="-120" yWindow="-120" windowWidth="20730" windowHeight="11160" tabRatio="829" xr2:uid="{604564D3-7B74-4514-95B2-A369B369DA25}"/>
  </bookViews>
  <sheets>
    <sheet name="Criterios" sheetId="8" r:id="rId1"/>
    <sheet name="Valoración de los Riesgos" sheetId="13" r:id="rId2"/>
    <sheet name="Iden. Activos" sheetId="12" r:id="rId3"/>
    <sheet name="Iden. Riesgos-Amenazas" sheetId="11" r:id="rId4"/>
    <sheet name="Matriz de Riesgos" sheetId="9" r:id="rId5"/>
    <sheet name="Valores" sheetId="10" state="hidden" r:id="rId6"/>
    <sheet name="Mapa de Calor" sheetId="4" r:id="rId7"/>
  </sheets>
  <externalReferences>
    <externalReference r:id="rId8"/>
  </externalReferences>
  <definedNames>
    <definedName name="_xlnm._FilterDatabase" localSheetId="4" hidden="1">'Matriz de Riesgos'!$B$6:$AI$26</definedName>
    <definedName name="Arquitectura_y_Calidad">#REF!</definedName>
    <definedName name="Buesqueda1">_xludf.LAMBDA(VLOOKUP(33,'[1]Matriz RiesgoProcesos'!I2:K37,3,FALSE))</definedName>
    <definedName name="Gerencia_de_Aplicaciones">#REF!</definedName>
    <definedName name="Gerencia_de_Aplicaciones_Backend">#REF!</definedName>
    <definedName name="Gerencia_de_Operaciones_TI">#REF!</definedName>
    <definedName name="Gerencia_de_Programas">#REF!</definedName>
    <definedName name="Impacto">#REF!</definedName>
    <definedName name="N.Control">#REF!</definedName>
    <definedName name="Periodicidad">#REF!</definedName>
    <definedName name="Probabilidad">#REF!</definedName>
    <definedName name="Seguridad_de_la_Información">#REF!</definedName>
    <definedName name="T.Contro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4" i="9" l="1"/>
  <c r="AG24" i="9"/>
  <c r="AF24" i="9"/>
  <c r="AE24" i="9"/>
  <c r="AD24" i="9"/>
  <c r="AG21" i="9"/>
  <c r="AF21" i="9"/>
  <c r="AE21" i="9"/>
  <c r="AD21" i="9"/>
  <c r="AG15" i="9"/>
  <c r="AF15" i="9"/>
  <c r="AE15" i="9"/>
  <c r="AD15" i="9"/>
  <c r="AG12" i="9"/>
  <c r="AF12" i="9"/>
  <c r="AE12" i="9"/>
  <c r="AD12" i="9"/>
  <c r="AG9" i="9"/>
  <c r="AE9" i="9"/>
  <c r="AD9" i="9"/>
  <c r="AB26" i="9"/>
  <c r="AB25" i="9"/>
  <c r="AB24" i="9"/>
  <c r="AB23" i="9"/>
  <c r="AB22" i="9"/>
  <c r="AB21" i="9"/>
  <c r="AB20" i="9"/>
  <c r="AB19" i="9"/>
  <c r="AB17" i="9"/>
  <c r="AB16" i="9"/>
  <c r="AB15" i="9"/>
  <c r="AB14" i="9"/>
  <c r="AB13" i="9"/>
  <c r="AB12" i="9"/>
  <c r="AB11" i="9"/>
  <c r="AB10" i="9"/>
  <c r="AB9" i="9"/>
  <c r="Z26" i="9"/>
  <c r="Z25" i="9"/>
  <c r="Z23" i="9"/>
  <c r="Z22" i="9"/>
  <c r="Z21" i="9"/>
  <c r="Z20" i="9"/>
  <c r="Z19" i="9"/>
  <c r="Z17" i="9"/>
  <c r="Z16" i="9"/>
  <c r="Z15" i="9"/>
  <c r="Z14" i="9"/>
  <c r="Z13" i="9"/>
  <c r="Z12" i="9"/>
  <c r="Z11" i="9"/>
  <c r="AF9" i="9" s="1"/>
  <c r="Z10" i="9"/>
  <c r="Z9" i="9"/>
  <c r="AF18" i="9"/>
  <c r="AB18" i="9"/>
  <c r="Z18" i="9"/>
  <c r="AD18" i="9" s="1"/>
  <c r="AH18" i="9" s="1"/>
  <c r="AI18" i="9" s="1"/>
  <c r="P20" i="9"/>
  <c r="N20" i="9"/>
  <c r="P19" i="9"/>
  <c r="N19" i="9"/>
  <c r="R18" i="9"/>
  <c r="Q18" i="9"/>
  <c r="P18" i="9"/>
  <c r="N18" i="9"/>
  <c r="H18" i="9"/>
  <c r="J6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7" i="12"/>
  <c r="J8" i="12"/>
  <c r="J5" i="12"/>
  <c r="J4" i="12"/>
  <c r="N26" i="9"/>
  <c r="N25" i="9"/>
  <c r="N24" i="9"/>
  <c r="N23" i="9"/>
  <c r="N22" i="9"/>
  <c r="N21" i="9"/>
  <c r="N17" i="9"/>
  <c r="N16" i="9"/>
  <c r="N15" i="9"/>
  <c r="N14" i="9"/>
  <c r="N13" i="9"/>
  <c r="N12" i="9"/>
  <c r="N11" i="9"/>
  <c r="N10" i="9"/>
  <c r="N9" i="9"/>
  <c r="P26" i="9"/>
  <c r="P25" i="9"/>
  <c r="P24" i="9"/>
  <c r="P23" i="9"/>
  <c r="P22" i="9"/>
  <c r="P21" i="9"/>
  <c r="P17" i="9"/>
  <c r="P16" i="9"/>
  <c r="P15" i="9"/>
  <c r="P14" i="9"/>
  <c r="P13" i="9"/>
  <c r="P12" i="9"/>
  <c r="P11" i="9"/>
  <c r="P10" i="9"/>
  <c r="R24" i="9"/>
  <c r="Q24" i="9"/>
  <c r="R21" i="9"/>
  <c r="Q21" i="9"/>
  <c r="R15" i="9"/>
  <c r="Q15" i="9"/>
  <c r="R12" i="9"/>
  <c r="Q12" i="9"/>
  <c r="H24" i="9"/>
  <c r="H21" i="9"/>
  <c r="H15" i="9"/>
  <c r="H12" i="9"/>
  <c r="H9" i="9"/>
  <c r="J3" i="12"/>
  <c r="AG18" i="9" l="1"/>
  <c r="S18" i="9"/>
  <c r="T18" i="9" s="1"/>
  <c r="S15" i="9"/>
  <c r="T15" i="9" s="1"/>
  <c r="S12" i="9"/>
  <c r="S24" i="9"/>
  <c r="T24" i="9" s="1"/>
  <c r="S21" i="9"/>
  <c r="AH15" i="9" l="1"/>
  <c r="AI15" i="9" s="1"/>
  <c r="AH24" i="9"/>
  <c r="AI24" i="9" s="1"/>
  <c r="T21" i="9"/>
  <c r="AH21" i="9"/>
  <c r="AI21" i="9" s="1"/>
  <c r="T12" i="9"/>
  <c r="AH12" i="9"/>
  <c r="AI12" i="9" s="1"/>
  <c r="AE18" i="9"/>
  <c r="R9" i="9" l="1"/>
  <c r="Q9" i="9"/>
  <c r="P9" i="9"/>
  <c r="S9" i="9" l="1"/>
  <c r="T9" i="9" l="1"/>
  <c r="AH9" i="9"/>
  <c r="AI9" i="9" s="1"/>
</calcChain>
</file>

<file path=xl/sharedStrings.xml><?xml version="1.0" encoding="utf-8"?>
<sst xmlns="http://schemas.openxmlformats.org/spreadsheetml/2006/main" count="455" uniqueCount="212">
  <si>
    <t>Valoración Riesgo Inherente</t>
  </si>
  <si>
    <t>Valoración Riesgo Residual</t>
  </si>
  <si>
    <t>Descripción del Activo</t>
  </si>
  <si>
    <t>Criterios de Calificación</t>
  </si>
  <si>
    <t>Categoría de la Clasificación</t>
  </si>
  <si>
    <t>Riesgo</t>
  </si>
  <si>
    <t>Causa del Riesgo - Amenazas</t>
  </si>
  <si>
    <t>Probabilidad</t>
  </si>
  <si>
    <t>Impacto</t>
  </si>
  <si>
    <t>Valor R.I</t>
  </si>
  <si>
    <t>Riesgo Inherente</t>
  </si>
  <si>
    <t>Descripción de Control</t>
  </si>
  <si>
    <t>Naturaleza del Control</t>
  </si>
  <si>
    <t>Periodicidad del Control</t>
  </si>
  <si>
    <t>Tipo de Control</t>
  </si>
  <si>
    <t>Valor R.R</t>
  </si>
  <si>
    <t>Riesgo Residual</t>
  </si>
  <si>
    <t>Confidencialidad</t>
  </si>
  <si>
    <t>Integridad</t>
  </si>
  <si>
    <t>Disponibilidad</t>
  </si>
  <si>
    <t>Frecuencia</t>
  </si>
  <si>
    <t>Muy Alta</t>
  </si>
  <si>
    <t>Mayor</t>
  </si>
  <si>
    <t>Baja</t>
  </si>
  <si>
    <t>Preventivo</t>
  </si>
  <si>
    <t>Semiautomático</t>
  </si>
  <si>
    <t>Detectivo</t>
  </si>
  <si>
    <t>Mensual</t>
  </si>
  <si>
    <t>Manual</t>
  </si>
  <si>
    <t>Automático</t>
  </si>
  <si>
    <t>NOMBRE</t>
  </si>
  <si>
    <t>VALOR</t>
  </si>
  <si>
    <t>DESCRIPCION</t>
  </si>
  <si>
    <t>Pública</t>
  </si>
  <si>
    <t>Resultado entre 1 y 3</t>
  </si>
  <si>
    <t>Uso interno</t>
  </si>
  <si>
    <t>Confidencial</t>
  </si>
  <si>
    <t>Información sensible, interna a áreas o proyectos a los que debe tener acceso controlado un grupo reducido de personas y no toda la empresa, que debe ser protegida por su impacto en los intereses de la empresa, de sus clientes o asociados y empleados.</t>
  </si>
  <si>
    <t>Muy Baja</t>
  </si>
  <si>
    <t>Moderado</t>
  </si>
  <si>
    <t>Alta</t>
  </si>
  <si>
    <t>Inferior</t>
  </si>
  <si>
    <t>Menor</t>
  </si>
  <si>
    <t>Importante</t>
  </si>
  <si>
    <t>Superior</t>
  </si>
  <si>
    <t>Extremo</t>
  </si>
  <si>
    <t>Alto</t>
  </si>
  <si>
    <t>Bajo</t>
  </si>
  <si>
    <t>Mapa de Calor
Riesgo Inherente</t>
  </si>
  <si>
    <t>Mapa de Calor
Riesgo Residual</t>
  </si>
  <si>
    <t>Moderada</t>
  </si>
  <si>
    <t>Nivel</t>
  </si>
  <si>
    <t>PROBABILIDAD</t>
  </si>
  <si>
    <t>BAJO</t>
  </si>
  <si>
    <t>MODERADO</t>
  </si>
  <si>
    <t>ALTO</t>
  </si>
  <si>
    <t>EXTREMO</t>
  </si>
  <si>
    <t>IMPACTO</t>
  </si>
  <si>
    <t>Probabilidad / Impacto</t>
  </si>
  <si>
    <t>Errores en la gestión y asignación de roles y perfiles. </t>
  </si>
  <si>
    <t>Suplantación de identidad</t>
  </si>
  <si>
    <t>Sabotaje, vandalismo</t>
  </si>
  <si>
    <t>Trimestral</t>
  </si>
  <si>
    <t>Resultado entre 4 y 6</t>
  </si>
  <si>
    <t>Resultado entre 7 y 10</t>
  </si>
  <si>
    <t>Es aquella información que ha sido declarada de conocimiento público. Esta información puede ser entregada o publicada sin restricciones a terceros, funcionarios o cualquier persona sin ocasionar daños a terceros ni a los procesos de negocio.</t>
  </si>
  <si>
    <t>Es aquella información que es utilizada para realizar las labores designadas en los procesos de la compañía y que no puede ser utilizada por terceros sin autorización del propietario.</t>
  </si>
  <si>
    <t>Valor</t>
  </si>
  <si>
    <t>Calificación</t>
  </si>
  <si>
    <r>
      <t xml:space="preserve">Se puede materializar el riesgo al menos 1 vez en la compañía en el </t>
    </r>
    <r>
      <rPr>
        <b/>
        <sz val="10"/>
        <color theme="1"/>
        <rFont val="Tahoma"/>
        <family val="2"/>
      </rPr>
      <t>último mes</t>
    </r>
    <r>
      <rPr>
        <sz val="10"/>
        <color theme="1"/>
        <rFont val="Tahoma"/>
        <family val="2"/>
      </rPr>
      <t>.</t>
    </r>
  </si>
  <si>
    <r>
      <t xml:space="preserve">Se puede materializar el riesgo al menos 1 vez en </t>
    </r>
    <r>
      <rPr>
        <b/>
        <sz val="10"/>
        <color theme="1"/>
        <rFont val="Tahoma"/>
        <family val="2"/>
      </rPr>
      <t>un día</t>
    </r>
    <r>
      <rPr>
        <sz val="10"/>
        <color theme="1"/>
        <rFont val="Tahoma"/>
        <family val="2"/>
      </rPr>
      <t>.</t>
    </r>
  </si>
  <si>
    <r>
      <t xml:space="preserve">Se puede materializar el riesgo al menos 1 vez en la compañía en la </t>
    </r>
    <r>
      <rPr>
        <b/>
        <sz val="10"/>
        <color theme="1"/>
        <rFont val="Tahoma"/>
        <family val="2"/>
      </rPr>
      <t>última</t>
    </r>
    <r>
      <rPr>
        <sz val="10"/>
        <color theme="1"/>
        <rFont val="Tahoma"/>
        <family val="2"/>
      </rPr>
      <t xml:space="preserve"> </t>
    </r>
    <r>
      <rPr>
        <b/>
        <sz val="10"/>
        <color theme="1"/>
        <rFont val="Tahoma"/>
        <family val="2"/>
      </rPr>
      <t>decada</t>
    </r>
    <r>
      <rPr>
        <sz val="11"/>
        <color rgb="FF424242"/>
        <rFont val="Avenir Next LT Pro"/>
        <family val="2"/>
      </rPr>
      <t>.</t>
    </r>
  </si>
  <si>
    <r>
      <t xml:space="preserve">Se puede materializar el riesgo al menos 1 vez en la compañía en el </t>
    </r>
    <r>
      <rPr>
        <b/>
        <sz val="10"/>
        <color theme="1"/>
        <rFont val="Tahoma"/>
        <family val="2"/>
      </rPr>
      <t>último año</t>
    </r>
    <r>
      <rPr>
        <sz val="10"/>
        <color theme="1"/>
        <rFont val="Tahoma"/>
        <family val="2"/>
      </rPr>
      <t xml:space="preserve">. </t>
    </r>
  </si>
  <si>
    <r>
      <t xml:space="preserve">Se puede materializar el riesgo al menos 1 vez en </t>
    </r>
    <r>
      <rPr>
        <b/>
        <sz val="10"/>
        <color theme="1"/>
        <rFont val="Tahoma"/>
        <family val="2"/>
      </rPr>
      <t>una semana</t>
    </r>
    <r>
      <rPr>
        <sz val="10"/>
        <color theme="1"/>
        <rFont val="Tahoma"/>
        <family val="2"/>
      </rPr>
      <t>.</t>
    </r>
  </si>
  <si>
    <t>Mapas de Calor</t>
  </si>
  <si>
    <t>Consecuencias</t>
  </si>
  <si>
    <t>Amenazas legales</t>
  </si>
  <si>
    <t>Errores humanos</t>
  </si>
  <si>
    <t>Activo/Proceso</t>
  </si>
  <si>
    <t>Item</t>
  </si>
  <si>
    <t>Software</t>
  </si>
  <si>
    <t>N/A</t>
  </si>
  <si>
    <t>ID</t>
  </si>
  <si>
    <t>A1</t>
  </si>
  <si>
    <t>A2</t>
  </si>
  <si>
    <t>A3</t>
  </si>
  <si>
    <t>A4</t>
  </si>
  <si>
    <t>A5</t>
  </si>
  <si>
    <r>
      <rPr>
        <b/>
        <sz val="10"/>
        <color theme="1"/>
        <rFont val="Tahoma"/>
        <family val="2"/>
      </rPr>
      <t>No hay afectación</t>
    </r>
    <r>
      <rPr>
        <sz val="10"/>
        <color theme="1"/>
        <rFont val="Tahoma"/>
        <family val="2"/>
      </rPr>
      <t xml:space="preserve"> significativa en los objetivos del proceso</t>
    </r>
  </si>
  <si>
    <r>
      <t xml:space="preserve">Puede haber </t>
    </r>
    <r>
      <rPr>
        <b/>
        <sz val="10"/>
        <color theme="1"/>
        <rFont val="Tahoma"/>
        <family val="2"/>
      </rPr>
      <t>afectación baja</t>
    </r>
    <r>
      <rPr>
        <sz val="10"/>
        <color theme="1"/>
        <rFont val="Tahoma"/>
        <family val="2"/>
      </rPr>
      <t xml:space="preserve"> en los objetivos del proceso.</t>
    </r>
  </si>
  <si>
    <r>
      <t xml:space="preserve">Puede haber </t>
    </r>
    <r>
      <rPr>
        <b/>
        <sz val="10"/>
        <color theme="1"/>
        <rFont val="Tahoma"/>
        <family val="2"/>
      </rPr>
      <t>afectación significativa</t>
    </r>
    <r>
      <rPr>
        <sz val="10"/>
        <color theme="1"/>
        <rFont val="Tahoma"/>
        <family val="2"/>
      </rPr>
      <t xml:space="preserve"> en los objetivos del proceso</t>
    </r>
  </si>
  <si>
    <r>
      <t xml:space="preserve">Puede haber </t>
    </r>
    <r>
      <rPr>
        <b/>
        <sz val="10"/>
        <color theme="1"/>
        <rFont val="Tahoma"/>
        <family val="2"/>
      </rPr>
      <t>afectación grave</t>
    </r>
    <r>
      <rPr>
        <sz val="10"/>
        <color theme="1"/>
        <rFont val="Tahoma"/>
        <family val="2"/>
      </rPr>
      <t xml:space="preserve"> de los objetivos del proceso</t>
    </r>
  </si>
  <si>
    <r>
      <t xml:space="preserve">Puede haber </t>
    </r>
    <r>
      <rPr>
        <b/>
        <sz val="10"/>
        <color theme="1"/>
        <rFont val="Tahoma"/>
        <family val="2"/>
      </rPr>
      <t>afectación desastrosa</t>
    </r>
    <r>
      <rPr>
        <sz val="10"/>
        <color theme="1"/>
        <rFont val="Tahoma"/>
        <family val="2"/>
      </rPr>
      <t xml:space="preserve"> de los objetivos del proceso</t>
    </r>
  </si>
  <si>
    <t>Tipo de Activo</t>
  </si>
  <si>
    <t>Descripción Activo</t>
  </si>
  <si>
    <t>Descripción Proceso</t>
  </si>
  <si>
    <t>A6</t>
  </si>
  <si>
    <t>Configuración de Seguridad Incorrecta</t>
  </si>
  <si>
    <t>A7</t>
  </si>
  <si>
    <t>Proceso</t>
  </si>
  <si>
    <r>
      <t xml:space="preserve">Calificar de 1 a 10 el nivel de importancia que tiene la </t>
    </r>
    <r>
      <rPr>
        <b/>
        <sz val="10"/>
        <color theme="1"/>
        <rFont val="Tahoma"/>
        <family val="2"/>
      </rPr>
      <t>Integridad</t>
    </r>
    <r>
      <rPr>
        <sz val="10"/>
        <color theme="1"/>
        <rFont val="Tahoma"/>
        <family val="2"/>
      </rPr>
      <t>. 
Siendo 10 el nivel más alto de integralidad  y 1 el nivel más bajo de integralidad</t>
    </r>
  </si>
  <si>
    <r>
      <t xml:space="preserve">Calificar de 1 a 10 el nivel de importancia que tiene la </t>
    </r>
    <r>
      <rPr>
        <b/>
        <sz val="10"/>
        <color theme="1"/>
        <rFont val="Tahoma"/>
        <family val="2"/>
      </rPr>
      <t>Disponibilidad</t>
    </r>
    <r>
      <rPr>
        <sz val="10"/>
        <color theme="1"/>
        <rFont val="Tahoma"/>
        <family val="2"/>
      </rPr>
      <t>.
Siendo 10 el nivel más alto de Disponibilidad  y 1 el nivel más bajo de Disponibilidad</t>
    </r>
  </si>
  <si>
    <r>
      <t xml:space="preserve">Calificar de 1 a 10 el nivel de importancia que tiene la </t>
    </r>
    <r>
      <rPr>
        <b/>
        <sz val="10"/>
        <color theme="1"/>
        <rFont val="Tahoma"/>
        <family val="2"/>
      </rPr>
      <t>Confidencialidad</t>
    </r>
    <r>
      <rPr>
        <sz val="10"/>
        <color theme="1"/>
        <rFont val="Tahoma"/>
        <family val="2"/>
      </rPr>
      <t>. 
Siendo 10 el nivel más alto de confidencialidad y 1 el nivel más bajo de confidencialidad.</t>
    </r>
  </si>
  <si>
    <t>PILARES DE LA INFORMACION</t>
  </si>
  <si>
    <t>Nombre Control</t>
  </si>
  <si>
    <t>CONTROLES</t>
  </si>
  <si>
    <t>IDENTIFICACION ACTIVOS - PROCESOS</t>
  </si>
  <si>
    <t>ITEM</t>
  </si>
  <si>
    <t>Nivel de Riesgo</t>
  </si>
  <si>
    <t>R1</t>
  </si>
  <si>
    <t>IDENTIFICACION DE RIESGOS</t>
  </si>
  <si>
    <t>Max Probabilidad</t>
  </si>
  <si>
    <t>Max Impacto</t>
  </si>
  <si>
    <t>Perdida de la confidencialidad, integridad y/o disponibilidad de la información debido a:</t>
  </si>
  <si>
    <t>CLASIFICACION DE INFORMACION (ACTIVOS)</t>
  </si>
  <si>
    <t>Resultado es igual a 0</t>
  </si>
  <si>
    <t>No Aplica</t>
  </si>
  <si>
    <t xml:space="preserve">Se da por entendido que el activo es un proceso. </t>
  </si>
  <si>
    <t>Acceso a la red o al sistema de información por personas no autorizadas.</t>
  </si>
  <si>
    <t>Comprometer información confidencial.</t>
  </si>
  <si>
    <t>Clasificación inadecuada de la información.</t>
  </si>
  <si>
    <t>Aplicaciones</t>
  </si>
  <si>
    <t>Guardar la información obtenida en la base de datos</t>
  </si>
  <si>
    <t>Cambios en las regulaciones y lineamientos del gobierno que puedan impactar las operación.</t>
  </si>
  <si>
    <t>Descripción
(Hace referencia a..)</t>
  </si>
  <si>
    <t xml:space="preserve">La actividad de ingresar en un sistema con una intención maliciosa para dañar la información, y obstaculizar el buen funcionamiento de las operaciones. </t>
  </si>
  <si>
    <t>Robo</t>
  </si>
  <si>
    <t>Los errores que pueden ser causados por negligencia o falta de información/conocimiento, causando una interrupción del funcionamiento de la solución.</t>
  </si>
  <si>
    <t>Fuga de información</t>
  </si>
  <si>
    <t xml:space="preserve">Incidente que pone en poder de una persona ajena a la organización, información confidencial y que sólo debería estar disponible para integrantes de la misma. </t>
  </si>
  <si>
    <t>No proteger adecuadamente los datos sensibles de los usuarios y/o clientes (números de tarjetas de créditos, credenciales de autenticación, datos personales, entre otros)</t>
  </si>
  <si>
    <t>Falsificación de registros</t>
  </si>
  <si>
    <t>Inadecuada Configuración de Seguridad</t>
  </si>
  <si>
    <t>Políticas debiles en temas de seguridad, tales como: uso de contraseñas, uso de criptografia, metodos de autenticación</t>
  </si>
  <si>
    <t xml:space="preserve">A la modificación consiente por parte de un usuario y/o cliente de información del sistema. </t>
  </si>
  <si>
    <t>A8</t>
  </si>
  <si>
    <t>A9</t>
  </si>
  <si>
    <t>A10</t>
  </si>
  <si>
    <t>Inadecuada Segregación de Funciones</t>
  </si>
  <si>
    <t>ID ACTIVO</t>
  </si>
  <si>
    <t>ACT1</t>
  </si>
  <si>
    <t>ACT2</t>
  </si>
  <si>
    <t>ACT3</t>
  </si>
  <si>
    <t>ACT4</t>
  </si>
  <si>
    <t>ACT5</t>
  </si>
  <si>
    <t>ACT6</t>
  </si>
  <si>
    <t>Id Activo</t>
  </si>
  <si>
    <t>A11</t>
  </si>
  <si>
    <t>Matriz Riesgos
Challege Mercado Libre</t>
  </si>
  <si>
    <t>Muy Alto</t>
  </si>
  <si>
    <t>Minima</t>
  </si>
  <si>
    <t>Capturar la información de los clientes que tiene el tercero</t>
  </si>
  <si>
    <t>Obtenter información del proceso de clientes (End Point)</t>
  </si>
  <si>
    <t>Configuración de Seguridad Incorrecta debido a:</t>
  </si>
  <si>
    <t>Método de Autenticación</t>
  </si>
  <si>
    <t>Calificación del Tipo de Control</t>
  </si>
  <si>
    <t>% Mitigación</t>
  </si>
  <si>
    <t>Calificación de la Periodicidad de Control</t>
  </si>
  <si>
    <t>Constante</t>
  </si>
  <si>
    <t>Servidor de Base de Datos</t>
  </si>
  <si>
    <t>Servidor Web y de Aplicación</t>
  </si>
  <si>
    <t>Base de datos MySQL que contiene la información de los clientes (CUAL SISTEMA OPERATIVO)</t>
  </si>
  <si>
    <t>Servidor que contiene la vista del sitio y la lógica o reglas de negocio (Python, Librerias, Linux, Código fuente desarrollado)</t>
  </si>
  <si>
    <t>Herramientas para desarrollar (código fuente)</t>
  </si>
  <si>
    <t>Diferentes aplicaciones  que son usados para los desarrollos (VisualStudio Code, Note PAD++)</t>
  </si>
  <si>
    <t>Disponibilizar la información</t>
  </si>
  <si>
    <t>R4</t>
  </si>
  <si>
    <t>Conexiones Encriptadas</t>
  </si>
  <si>
    <t>Valor
Probabilidad</t>
  </si>
  <si>
    <t>%
Mitigación P</t>
  </si>
  <si>
    <t>Valor
Impacto</t>
  </si>
  <si>
    <t>%
Mitigación I</t>
  </si>
  <si>
    <t>R2</t>
  </si>
  <si>
    <t>No validación de los datos de entrada y salida</t>
  </si>
  <si>
    <t>Obtener y entregar la información sin las validaciones mínimas para garantizar que están cumpliendo las necesidades de la operación</t>
  </si>
  <si>
    <t>¿Está implementado?</t>
  </si>
  <si>
    <t>Si</t>
  </si>
  <si>
    <t>No</t>
  </si>
  <si>
    <t>Validacion de Información</t>
  </si>
  <si>
    <t>Implementar servicios seguros de autenticación web (Por Ejemplo HTTPS)</t>
  </si>
  <si>
    <t>Uso indebido de la información de los clientes debido a:</t>
  </si>
  <si>
    <t>Inadecuada clasificación de la información.</t>
  </si>
  <si>
    <t>Retiro de activos no autorizados se considera como robo</t>
  </si>
  <si>
    <t>Guardar Información obtenida de los clientes en la base de datos</t>
  </si>
  <si>
    <t>Configurar métodos de validación para los campos críticos que serán guardados en la BD.</t>
  </si>
  <si>
    <t>Protección Física y Lógica</t>
  </si>
  <si>
    <t>Implementar barreras de seguridad (Tales como, Física: Controles de Acceso y Lógica: Firewalls) para proteger la información</t>
  </si>
  <si>
    <t>R5</t>
  </si>
  <si>
    <t>Protección de Campos Críticos</t>
  </si>
  <si>
    <t>Clasificar la información en función de los requisitos 
legales, valor y criticidad</t>
  </si>
  <si>
    <t>Clasificación de la Información</t>
  </si>
  <si>
    <t xml:space="preserve">Inesistencia o debil segregación de los permisos de uso y ejecución </t>
  </si>
  <si>
    <t>Inesistencia de políticas que clasifiquen la información de la empresa</t>
  </si>
  <si>
    <t>Ausencia de protección para la información disponibilizada</t>
  </si>
  <si>
    <t>R6</t>
  </si>
  <si>
    <t>Terminos Legales</t>
  </si>
  <si>
    <t>Realizar un backup de la información de las fuentes</t>
  </si>
  <si>
    <t>Realizar validación de código fuente</t>
  </si>
  <si>
    <t>Validación del Código</t>
  </si>
  <si>
    <t>R3</t>
  </si>
  <si>
    <t>Implementar una adecuada segregación para el acceso a la información (física o lógica)</t>
  </si>
  <si>
    <t xml:space="preserve">Restringir accesos </t>
  </si>
  <si>
    <t>Restricción de privilegios basada en roles y perfiles</t>
  </si>
  <si>
    <t>Implementar un desarrollo que permite la conexión a la base de datos sin tener la información disponible en el código</t>
  </si>
  <si>
    <t>Sanitización de Datos (Desarrollo de Seguro)</t>
  </si>
  <si>
    <t>R1, R2, R3</t>
  </si>
  <si>
    <t>Realizar e implementar proceso de copias de seguridad</t>
  </si>
  <si>
    <t>Incluir método de autenticación al realizar la conexión con el proveedor (API REST - Certificados)</t>
  </si>
  <si>
    <t>Lista Blanca Ips</t>
  </si>
  <si>
    <t xml:space="preserve">Habilitar una lista de IPs autorizadas para los proveedores </t>
  </si>
  <si>
    <t>Implementar logs a las BD que permitan identificar modificaciones</t>
  </si>
  <si>
    <t>Aplicar dentro de los terminos las nuevas leyes, reglamentos y la legislación aplicable
Realizar seguimiento a los contratos finalizados e inactivar o realizar desconexiones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</si>
</sst>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b/>
      <sz val="12"/>
      <color theme="0"/>
      <name val="Calibri"/>
      <family val="2"/>
      <scheme val="minor"/>
    </font>
    <font>
      <sz val="11"/>
      <color rgb="FF424242"/>
      <name val="Avenir Next LT Pro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12"/>
      <name val="Avenir Next LT Pro"/>
      <family val="2"/>
    </font>
    <font>
      <b/>
      <sz val="14"/>
      <color theme="1"/>
      <name val="Calibri"/>
      <family val="2"/>
      <scheme val="minor"/>
    </font>
    <font>
      <b/>
      <sz val="24"/>
      <color theme="1"/>
      <name val="Arial"/>
      <family val="2"/>
    </font>
    <font>
      <sz val="11"/>
      <name val="Calibri"/>
      <family val="2"/>
      <scheme val="minor"/>
    </font>
    <font>
      <sz val="14"/>
      <name val="Inherit"/>
    </font>
    <font>
      <b/>
      <sz val="2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hair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hair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 style="medium">
        <color theme="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25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165" fontId="4" fillId="3" borderId="17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65" fontId="7" fillId="4" borderId="17" xfId="1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65" fontId="4" fillId="5" borderId="17" xfId="1" applyNumberFormat="1" applyFont="1" applyFill="1" applyBorder="1" applyAlignment="1">
      <alignment horizontal="center" vertical="center"/>
    </xf>
    <xf numFmtId="165" fontId="4" fillId="6" borderId="17" xfId="1" applyNumberFormat="1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9" fillId="2" borderId="1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12" fillId="0" borderId="0" xfId="0" applyFont="1"/>
    <xf numFmtId="0" fontId="19" fillId="0" borderId="0" xfId="0" applyFont="1" applyFill="1"/>
    <xf numFmtId="0" fontId="20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12" fillId="0" borderId="17" xfId="0" applyFont="1" applyBorder="1" applyAlignment="1">
      <alignment horizontal="left" vertical="center"/>
    </xf>
    <xf numFmtId="0" fontId="0" fillId="2" borderId="39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9" fontId="0" fillId="2" borderId="17" xfId="3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/>
    </xf>
    <xf numFmtId="0" fontId="15" fillId="8" borderId="21" xfId="0" applyFont="1" applyFill="1" applyBorder="1" applyAlignment="1">
      <alignment horizontal="center"/>
    </xf>
    <xf numFmtId="0" fontId="0" fillId="2" borderId="28" xfId="0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9" fontId="0" fillId="2" borderId="26" xfId="3" applyFont="1" applyFill="1" applyBorder="1" applyAlignment="1">
      <alignment horizontal="center" vertical="center" wrapText="1"/>
    </xf>
    <xf numFmtId="9" fontId="0" fillId="2" borderId="29" xfId="3" applyFont="1" applyFill="1" applyBorder="1" applyAlignment="1">
      <alignment horizontal="center" vertical="center" wrapText="1"/>
    </xf>
    <xf numFmtId="9" fontId="0" fillId="2" borderId="32" xfId="3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12" fillId="9" borderId="47" xfId="0" applyFont="1" applyFill="1" applyBorder="1" applyAlignment="1">
      <alignment horizontal="center" vertical="center" wrapText="1"/>
    </xf>
    <xf numFmtId="0" fontId="12" fillId="9" borderId="48" xfId="0" applyFont="1" applyFill="1" applyBorder="1" applyAlignment="1">
      <alignment horizontal="center" vertical="center" wrapText="1"/>
    </xf>
    <xf numFmtId="0" fontId="12" fillId="9" borderId="4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2" fillId="9" borderId="47" xfId="0" applyFont="1" applyFill="1" applyBorder="1" applyAlignment="1">
      <alignment horizontal="center" vertical="center"/>
    </xf>
    <xf numFmtId="0" fontId="12" fillId="9" borderId="48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12" fillId="0" borderId="17" xfId="0" applyFont="1" applyBorder="1"/>
    <xf numFmtId="0" fontId="0" fillId="0" borderId="17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2" fillId="9" borderId="46" xfId="0" applyFont="1" applyFill="1" applyBorder="1" applyAlignment="1">
      <alignment horizontal="center" vertical="center" wrapText="1"/>
    </xf>
    <xf numFmtId="0" fontId="12" fillId="9" borderId="56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2" fillId="9" borderId="57" xfId="0" applyFont="1" applyFill="1" applyBorder="1" applyAlignment="1">
      <alignment horizontal="center" vertical="center" wrapText="1"/>
    </xf>
    <xf numFmtId="0" fontId="12" fillId="9" borderId="58" xfId="0" applyFont="1" applyFill="1" applyBorder="1" applyAlignment="1">
      <alignment horizontal="center" vertical="center" wrapText="1"/>
    </xf>
    <xf numFmtId="0" fontId="12" fillId="9" borderId="5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9" fontId="0" fillId="2" borderId="29" xfId="3" applyFont="1" applyFill="1" applyBorder="1" applyAlignment="1">
      <alignment horizontal="center" vertical="center" wrapText="1"/>
    </xf>
    <xf numFmtId="9" fontId="0" fillId="2" borderId="17" xfId="3" applyFont="1" applyFill="1" applyBorder="1" applyAlignment="1">
      <alignment horizontal="center" vertical="center" wrapText="1"/>
    </xf>
    <xf numFmtId="9" fontId="0" fillId="2" borderId="32" xfId="3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7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5" fillId="8" borderId="17" xfId="0" applyFont="1" applyFill="1" applyBorder="1" applyAlignment="1">
      <alignment horizontal="center"/>
    </xf>
    <xf numFmtId="0" fontId="15" fillId="8" borderId="1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/>
    </xf>
    <xf numFmtId="0" fontId="15" fillId="8" borderId="24" xfId="0" applyFont="1" applyFill="1" applyBorder="1" applyAlignment="1">
      <alignment horizontal="center"/>
    </xf>
    <xf numFmtId="0" fontId="15" fillId="8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0" fillId="8" borderId="50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5" fillId="8" borderId="51" xfId="0" applyFont="1" applyFill="1" applyBorder="1" applyAlignment="1">
      <alignment horizontal="center"/>
    </xf>
    <xf numFmtId="0" fontId="15" fillId="8" borderId="52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5" fillId="8" borderId="53" xfId="0" applyFont="1" applyFill="1" applyBorder="1" applyAlignment="1">
      <alignment horizontal="center" vertical="center"/>
    </xf>
    <xf numFmtId="0" fontId="15" fillId="8" borderId="5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12" fillId="9" borderId="34" xfId="0" applyFont="1" applyFill="1" applyBorder="1" applyAlignment="1">
      <alignment horizontal="center" vertical="center" wrapText="1"/>
    </xf>
    <xf numFmtId="0" fontId="12" fillId="9" borderId="35" xfId="0" applyFont="1" applyFill="1" applyBorder="1" applyAlignment="1">
      <alignment horizontal="center" vertical="center" wrapText="1"/>
    </xf>
    <xf numFmtId="0" fontId="12" fillId="9" borderId="42" xfId="0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/>
    </xf>
    <xf numFmtId="0" fontId="12" fillId="0" borderId="40" xfId="0" applyFont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12" fillId="9" borderId="36" xfId="0" applyFont="1" applyFill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2" fillId="9" borderId="44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9" borderId="37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9" borderId="38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9" fontId="0" fillId="2" borderId="17" xfId="3" applyFont="1" applyFill="1" applyBorder="1" applyAlignment="1">
      <alignment horizontal="center" vertical="center" wrapText="1"/>
    </xf>
    <xf numFmtId="9" fontId="0" fillId="2" borderId="26" xfId="3" applyFont="1" applyFill="1" applyBorder="1" applyAlignment="1">
      <alignment horizontal="center" vertical="center" wrapText="1"/>
    </xf>
    <xf numFmtId="9" fontId="0" fillId="2" borderId="29" xfId="3" applyFont="1" applyFill="1" applyBorder="1" applyAlignment="1">
      <alignment horizontal="center" vertical="center" wrapText="1"/>
    </xf>
    <xf numFmtId="9" fontId="0" fillId="2" borderId="32" xfId="3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3" fillId="3" borderId="15" xfId="0" applyFont="1" applyFill="1" applyBorder="1" applyAlignment="1">
      <alignment horizontal="left" indent="1"/>
    </xf>
    <xf numFmtId="0" fontId="3" fillId="3" borderId="16" xfId="0" applyFont="1" applyFill="1" applyBorder="1" applyAlignment="1">
      <alignment horizontal="left" inden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wrapText="1"/>
    </xf>
    <xf numFmtId="0" fontId="15" fillId="8" borderId="2" xfId="0" applyFont="1" applyFill="1" applyBorder="1" applyAlignment="1">
      <alignment horizontal="center" wrapText="1"/>
    </xf>
    <xf numFmtId="0" fontId="15" fillId="8" borderId="3" xfId="0" applyFont="1" applyFill="1" applyBorder="1" applyAlignment="1">
      <alignment horizontal="center" wrapText="1"/>
    </xf>
    <xf numFmtId="0" fontId="15" fillId="8" borderId="6" xfId="0" applyFont="1" applyFill="1" applyBorder="1" applyAlignment="1">
      <alignment horizontal="center" wrapText="1"/>
    </xf>
    <xf numFmtId="0" fontId="15" fillId="8" borderId="7" xfId="0" applyFont="1" applyFill="1" applyBorder="1" applyAlignment="1">
      <alignment horizontal="center" wrapText="1"/>
    </xf>
    <xf numFmtId="0" fontId="15" fillId="8" borderId="8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vertical="center" textRotation="90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21" fillId="8" borderId="8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left" indent="1"/>
    </xf>
    <xf numFmtId="0" fontId="3" fillId="6" borderId="14" xfId="0" applyFont="1" applyFill="1" applyBorder="1" applyAlignment="1">
      <alignment horizontal="left" indent="1"/>
    </xf>
    <xf numFmtId="0" fontId="3" fillId="5" borderId="13" xfId="0" applyFont="1" applyFill="1" applyBorder="1" applyAlignment="1">
      <alignment horizontal="left" indent="1"/>
    </xf>
    <xf numFmtId="0" fontId="3" fillId="5" borderId="14" xfId="0" applyFont="1" applyFill="1" applyBorder="1" applyAlignment="1">
      <alignment horizontal="left" indent="1"/>
    </xf>
    <xf numFmtId="0" fontId="3" fillId="4" borderId="13" xfId="0" applyFont="1" applyFill="1" applyBorder="1" applyAlignment="1">
      <alignment horizontal="left" indent="1"/>
    </xf>
    <xf numFmtId="0" fontId="3" fillId="4" borderId="14" xfId="0" applyFont="1" applyFill="1" applyBorder="1" applyAlignment="1">
      <alignment horizontal="left" indent="1"/>
    </xf>
    <xf numFmtId="0" fontId="0" fillId="2" borderId="27" xfId="0" applyFill="1" applyBorder="1" applyAlignment="1">
      <alignment horizontal="center" vertical="center" wrapText="1"/>
    </xf>
  </cellXfs>
  <cellStyles count="4">
    <cellStyle name="Millares 2" xfId="1" xr:uid="{3192B022-AC30-44B6-8513-3570A3D67E3B}"/>
    <cellStyle name="Normal" xfId="0" builtinId="0"/>
    <cellStyle name="Normal 2" xfId="2" xr:uid="{5C578EBC-5AF6-42DD-8CF6-AB32A6B5C432}"/>
    <cellStyle name="Porcentaje" xfId="3" builtinId="5"/>
  </cellStyles>
  <dxfs count="33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9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4E0E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108857</xdr:colOff>
      <xdr:row>10</xdr:row>
      <xdr:rowOff>163285</xdr:rowOff>
    </xdr:from>
    <xdr:to>
      <xdr:col>2</xdr:col>
      <xdr:colOff>108857</xdr:colOff>
      <xdr:row>18</xdr:row>
      <xdr:rowOff>72571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434A4152-EC61-40A1-927F-489DD5398F0B}"/>
            </a:ext>
          </a:extLst>
        </xdr:cNvPr>
        <xdr:cNvCxnSpPr/>
      </xdr:nvCxnSpPr>
      <xdr:spPr>
        <a:xfrm flipV="1">
          <a:off x="1137557" y="2077810"/>
          <a:ext cx="0" cy="203336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99786</xdr:colOff>
      <xdr:row>18</xdr:row>
      <xdr:rowOff>90714</xdr:rowOff>
    </xdr:from>
    <xdr:to>
      <xdr:col>10</xdr:col>
      <xdr:colOff>27214</xdr:colOff>
      <xdr:row>18</xdr:row>
      <xdr:rowOff>90714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10741618-2D56-48E5-A0BB-2A930260D87C}"/>
            </a:ext>
          </a:extLst>
        </xdr:cNvPr>
        <xdr:cNvCxnSpPr/>
      </xdr:nvCxnSpPr>
      <xdr:spPr>
        <a:xfrm>
          <a:off x="1128486" y="4129314"/>
          <a:ext cx="4442278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108857</xdr:colOff>
      <xdr:row>10</xdr:row>
      <xdr:rowOff>163285</xdr:rowOff>
    </xdr:from>
    <xdr:to>
      <xdr:col>14</xdr:col>
      <xdr:colOff>108857</xdr:colOff>
      <xdr:row>18</xdr:row>
      <xdr:rowOff>72571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6EB4FC17-420B-4A10-A8D8-3093D1403C89}"/>
            </a:ext>
          </a:extLst>
        </xdr:cNvPr>
        <xdr:cNvCxnSpPr/>
      </xdr:nvCxnSpPr>
      <xdr:spPr>
        <a:xfrm flipV="1">
          <a:off x="7605032" y="2077810"/>
          <a:ext cx="0" cy="203336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99786</xdr:colOff>
      <xdr:row>18</xdr:row>
      <xdr:rowOff>90714</xdr:rowOff>
    </xdr:from>
    <xdr:to>
      <xdr:col>22</xdr:col>
      <xdr:colOff>27214</xdr:colOff>
      <xdr:row>18</xdr:row>
      <xdr:rowOff>90714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848C125-FB98-4D78-A897-98676F201EF0}"/>
            </a:ext>
          </a:extLst>
        </xdr:cNvPr>
        <xdr:cNvCxnSpPr/>
      </xdr:nvCxnSpPr>
      <xdr:spPr>
        <a:xfrm>
          <a:off x="7595961" y="4129314"/>
          <a:ext cx="4623253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mco.sharepoint.com/personal/ivan_zarate_wom_co/Documents/Documentos/WOM/Documentaci&#243;n/Modelo%20de%20seguridad%20de%20la%20informaci&#243;n/Matriz%20Riesgos%20Seguridad%20de%20la%20Infromaci&#243;n%20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RiesgoProcesos"/>
      <sheetName val="Matriz RiesgosActivos"/>
      <sheetName val="Mediciones"/>
      <sheetName val="Mapa de Calor"/>
      <sheetName val="Vulnerabilidades"/>
      <sheetName val="Valoracion Riesgos"/>
      <sheetName val="Listas"/>
      <sheetName val="Resumen Fal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F039-484B-4342-AE9E-C98171488AE7}">
  <dimension ref="A1:L29"/>
  <sheetViews>
    <sheetView tabSelected="1" zoomScale="140" zoomScaleNormal="140" workbookViewId="0">
      <selection sqref="A1:D1"/>
    </sheetView>
  </sheetViews>
  <sheetFormatPr baseColWidth="10" defaultColWidth="11.42578125" defaultRowHeight="15"/>
  <cols>
    <col min="1" max="1" width="14.42578125" style="1" customWidth="1" collapsed="1"/>
    <col min="2" max="2" width="13.85546875" style="1" bestFit="1" customWidth="1" collapsed="1"/>
    <col min="3" max="3" width="39.42578125" style="1" customWidth="1" collapsed="1"/>
    <col min="4" max="4" width="52.140625" style="1" customWidth="1" collapsed="1"/>
    <col min="5" max="5" width="47" style="1" customWidth="1" collapsed="1"/>
    <col min="6" max="12" width="11.42578125" style="1"/>
    <col min="13" max="16384" width="11.42578125" style="1" collapsed="1"/>
  </cols>
  <sheetData>
    <row r="1" spans="1:4">
      <c r="A1" s="139" t="s">
        <v>103</v>
      </c>
      <c r="B1" s="139"/>
      <c r="C1" s="139"/>
      <c r="D1" s="139"/>
    </row>
    <row r="2" spans="1:4" ht="39" customHeight="1">
      <c r="A2" s="139" t="s">
        <v>17</v>
      </c>
      <c r="B2" s="139"/>
      <c r="C2" s="143" t="s">
        <v>102</v>
      </c>
      <c r="D2" s="143"/>
    </row>
    <row r="3" spans="1:4" ht="39" customHeight="1">
      <c r="A3" s="139" t="s">
        <v>19</v>
      </c>
      <c r="B3" s="139"/>
      <c r="C3" s="143" t="s">
        <v>101</v>
      </c>
      <c r="D3" s="143"/>
    </row>
    <row r="4" spans="1:4" ht="39" customHeight="1">
      <c r="A4" s="139" t="s">
        <v>18</v>
      </c>
      <c r="B4" s="139"/>
      <c r="C4" s="143" t="s">
        <v>100</v>
      </c>
      <c r="D4" s="143"/>
    </row>
    <row r="6" spans="1:4" ht="15.75" customHeight="1">
      <c r="A6" s="139" t="s">
        <v>114</v>
      </c>
      <c r="B6" s="139"/>
      <c r="C6" s="139"/>
      <c r="D6" s="139"/>
    </row>
    <row r="7" spans="1:4">
      <c r="A7" s="39" t="s">
        <v>30</v>
      </c>
      <c r="B7" s="39" t="s">
        <v>31</v>
      </c>
      <c r="C7" s="139" t="s">
        <v>32</v>
      </c>
      <c r="D7" s="139"/>
    </row>
    <row r="8" spans="1:4" ht="25.5">
      <c r="A8" s="54" t="s">
        <v>116</v>
      </c>
      <c r="B8" s="55" t="s">
        <v>115</v>
      </c>
      <c r="C8" s="141" t="s">
        <v>117</v>
      </c>
      <c r="D8" s="142"/>
    </row>
    <row r="9" spans="1:4" ht="25.5">
      <c r="A9" s="39" t="s">
        <v>33</v>
      </c>
      <c r="B9" s="34" t="s">
        <v>34</v>
      </c>
      <c r="C9" s="140" t="s">
        <v>65</v>
      </c>
      <c r="D9" s="140"/>
    </row>
    <row r="10" spans="1:4" ht="25.5">
      <c r="A10" s="39" t="s">
        <v>35</v>
      </c>
      <c r="B10" s="34" t="s">
        <v>63</v>
      </c>
      <c r="C10" s="140" t="s">
        <v>66</v>
      </c>
      <c r="D10" s="140"/>
    </row>
    <row r="11" spans="1:4" ht="25.5">
      <c r="A11" s="39" t="s">
        <v>36</v>
      </c>
      <c r="B11" s="34" t="s">
        <v>64</v>
      </c>
      <c r="C11" s="140" t="s">
        <v>37</v>
      </c>
      <c r="D11" s="140"/>
    </row>
    <row r="14" spans="1:4">
      <c r="A14" s="139" t="s">
        <v>52</v>
      </c>
      <c r="B14" s="139"/>
      <c r="C14" s="139"/>
      <c r="D14" s="139"/>
    </row>
    <row r="15" spans="1:4">
      <c r="A15" s="39" t="s">
        <v>67</v>
      </c>
      <c r="B15" s="39" t="s">
        <v>68</v>
      </c>
      <c r="C15" s="139" t="s">
        <v>20</v>
      </c>
      <c r="D15" s="139"/>
    </row>
    <row r="16" spans="1:4" ht="27.75" customHeight="1">
      <c r="A16" s="45">
        <v>1</v>
      </c>
      <c r="B16" s="40" t="s">
        <v>150</v>
      </c>
      <c r="C16" s="138" t="s">
        <v>71</v>
      </c>
      <c r="D16" s="138"/>
    </row>
    <row r="17" spans="1:4" ht="25.5" customHeight="1">
      <c r="A17" s="45">
        <v>2</v>
      </c>
      <c r="B17" s="41" t="s">
        <v>23</v>
      </c>
      <c r="C17" s="138" t="s">
        <v>72</v>
      </c>
      <c r="D17" s="138"/>
    </row>
    <row r="18" spans="1:4" ht="25.5" customHeight="1">
      <c r="A18" s="45">
        <v>3</v>
      </c>
      <c r="B18" s="42" t="s">
        <v>39</v>
      </c>
      <c r="C18" s="138" t="s">
        <v>69</v>
      </c>
      <c r="D18" s="138"/>
    </row>
    <row r="19" spans="1:4" ht="25.5" customHeight="1">
      <c r="A19" s="45">
        <v>4</v>
      </c>
      <c r="B19" s="43" t="s">
        <v>46</v>
      </c>
      <c r="C19" s="138" t="s">
        <v>73</v>
      </c>
      <c r="D19" s="138"/>
    </row>
    <row r="20" spans="1:4" ht="25.5" customHeight="1">
      <c r="A20" s="45">
        <v>5</v>
      </c>
      <c r="B20" s="44" t="s">
        <v>149</v>
      </c>
      <c r="C20" s="138" t="s">
        <v>70</v>
      </c>
      <c r="D20" s="138"/>
    </row>
    <row r="23" spans="1:4">
      <c r="A23" s="139" t="s">
        <v>57</v>
      </c>
      <c r="B23" s="139"/>
      <c r="C23" s="139"/>
      <c r="D23" s="139"/>
    </row>
    <row r="24" spans="1:4">
      <c r="A24" s="39" t="s">
        <v>67</v>
      </c>
      <c r="B24" s="39" t="s">
        <v>68</v>
      </c>
      <c r="C24" s="139" t="s">
        <v>75</v>
      </c>
      <c r="D24" s="139"/>
    </row>
    <row r="25" spans="1:4" ht="38.25" customHeight="1">
      <c r="A25" s="45">
        <v>1</v>
      </c>
      <c r="B25" s="49" t="s">
        <v>41</v>
      </c>
      <c r="C25" s="138" t="s">
        <v>88</v>
      </c>
      <c r="D25" s="138"/>
    </row>
    <row r="26" spans="1:4" ht="25.5" customHeight="1">
      <c r="A26" s="45">
        <v>2</v>
      </c>
      <c r="B26" s="50" t="s">
        <v>42</v>
      </c>
      <c r="C26" s="138" t="s">
        <v>89</v>
      </c>
      <c r="D26" s="138"/>
    </row>
    <row r="27" spans="1:4" ht="38.25" customHeight="1">
      <c r="A27" s="45">
        <v>3</v>
      </c>
      <c r="B27" s="51" t="s">
        <v>43</v>
      </c>
      <c r="C27" s="138" t="s">
        <v>90</v>
      </c>
      <c r="D27" s="138"/>
    </row>
    <row r="28" spans="1:4" ht="25.5" customHeight="1">
      <c r="A28" s="45">
        <v>4</v>
      </c>
      <c r="B28" s="52" t="s">
        <v>22</v>
      </c>
      <c r="C28" s="138" t="s">
        <v>91</v>
      </c>
      <c r="D28" s="138"/>
    </row>
    <row r="29" spans="1:4" ht="25.5" customHeight="1">
      <c r="A29" s="45">
        <v>5</v>
      </c>
      <c r="B29" s="53" t="s">
        <v>44</v>
      </c>
      <c r="C29" s="138" t="s">
        <v>92</v>
      </c>
      <c r="D29" s="138"/>
    </row>
  </sheetData>
  <mergeCells count="27">
    <mergeCell ref="A1:D1"/>
    <mergeCell ref="A6:D6"/>
    <mergeCell ref="A2:B2"/>
    <mergeCell ref="A3:B3"/>
    <mergeCell ref="A4:B4"/>
    <mergeCell ref="C2:D2"/>
    <mergeCell ref="C3:D3"/>
    <mergeCell ref="C4:D4"/>
    <mergeCell ref="C7:D7"/>
    <mergeCell ref="C9:D9"/>
    <mergeCell ref="C10:D10"/>
    <mergeCell ref="C11:D11"/>
    <mergeCell ref="C15:D15"/>
    <mergeCell ref="A14:D14"/>
    <mergeCell ref="C8:D8"/>
    <mergeCell ref="C16:D16"/>
    <mergeCell ref="C17:D17"/>
    <mergeCell ref="C18:D18"/>
    <mergeCell ref="C26:D26"/>
    <mergeCell ref="C27:D27"/>
    <mergeCell ref="C28:D28"/>
    <mergeCell ref="C29:D29"/>
    <mergeCell ref="C19:D19"/>
    <mergeCell ref="C20:D20"/>
    <mergeCell ref="A23:D23"/>
    <mergeCell ref="C24:D24"/>
    <mergeCell ref="C25:D25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26FE-2B6B-4310-B67C-27AC9056977C}">
  <dimension ref="A1:AH26"/>
  <sheetViews>
    <sheetView workbookViewId="0"/>
  </sheetViews>
  <sheetFormatPr baseColWidth="10" defaultColWidth="11.42578125" defaultRowHeight="12.75"/>
  <cols>
    <col min="1" max="2" width="11.42578125" style="3" collapsed="1"/>
    <col min="3" max="3" width="6.7109375" style="3" customWidth="1" collapsed="1"/>
    <col min="4" max="4" width="5.7109375" style="3" bestFit="1" customWidth="1" collapsed="1"/>
    <col min="5" max="5" width="11.42578125" style="3" collapsed="1"/>
    <col min="6" max="6" width="13.42578125" style="3" customWidth="1" collapsed="1"/>
    <col min="7" max="32" width="11.42578125" style="3" collapsed="1"/>
    <col min="33" max="34" width="11.42578125" style="3"/>
    <col min="35" max="16384" width="11.42578125" style="3" collapsed="1"/>
  </cols>
  <sheetData>
    <row r="1" spans="1:32">
      <c r="L1" s="24" t="s">
        <v>58</v>
      </c>
    </row>
    <row r="2" spans="1:32" ht="13.5" thickBot="1">
      <c r="A2" s="23" t="s">
        <v>47</v>
      </c>
      <c r="D2" s="37" t="s">
        <v>51</v>
      </c>
      <c r="L2" s="3">
        <v>11</v>
      </c>
      <c r="M2" s="26" t="s">
        <v>53</v>
      </c>
    </row>
    <row r="3" spans="1:32" ht="13.5" thickBot="1">
      <c r="A3" s="25" t="s">
        <v>39</v>
      </c>
      <c r="C3" s="144" t="s">
        <v>52</v>
      </c>
      <c r="D3" s="4">
        <v>5</v>
      </c>
      <c r="E3" s="5" t="s">
        <v>53</v>
      </c>
      <c r="F3" s="6" t="s">
        <v>54</v>
      </c>
      <c r="G3" s="7" t="s">
        <v>55</v>
      </c>
      <c r="H3" s="8" t="s">
        <v>56</v>
      </c>
      <c r="I3" s="9" t="s">
        <v>56</v>
      </c>
      <c r="L3" s="3">
        <v>12</v>
      </c>
      <c r="M3" s="26" t="s">
        <v>53</v>
      </c>
    </row>
    <row r="4" spans="1:32" ht="13.5" thickBot="1">
      <c r="A4" s="27" t="s">
        <v>46</v>
      </c>
      <c r="C4" s="144"/>
      <c r="D4" s="4">
        <v>4</v>
      </c>
      <c r="E4" s="10" t="s">
        <v>53</v>
      </c>
      <c r="F4" s="11" t="s">
        <v>54</v>
      </c>
      <c r="G4" s="12" t="s">
        <v>55</v>
      </c>
      <c r="H4" s="7" t="s">
        <v>55</v>
      </c>
      <c r="I4" s="13" t="s">
        <v>56</v>
      </c>
      <c r="L4" s="3">
        <v>21</v>
      </c>
      <c r="M4" s="26" t="s">
        <v>53</v>
      </c>
    </row>
    <row r="5" spans="1:32" ht="13.5" thickBot="1">
      <c r="A5" s="28" t="s">
        <v>45</v>
      </c>
      <c r="C5" s="144"/>
      <c r="D5" s="4">
        <v>3</v>
      </c>
      <c r="E5" s="10" t="s">
        <v>53</v>
      </c>
      <c r="F5" s="14" t="s">
        <v>54</v>
      </c>
      <c r="G5" s="6" t="s">
        <v>54</v>
      </c>
      <c r="H5" s="15" t="s">
        <v>55</v>
      </c>
      <c r="I5" s="13" t="s">
        <v>56</v>
      </c>
      <c r="L5" s="3">
        <v>22</v>
      </c>
      <c r="M5" s="26" t="s">
        <v>53</v>
      </c>
    </row>
    <row r="6" spans="1:32">
      <c r="C6" s="144"/>
      <c r="D6" s="4">
        <v>2</v>
      </c>
      <c r="E6" s="16" t="s">
        <v>53</v>
      </c>
      <c r="F6" s="17" t="s">
        <v>53</v>
      </c>
      <c r="G6" s="11" t="s">
        <v>54</v>
      </c>
      <c r="H6" s="15" t="s">
        <v>55</v>
      </c>
      <c r="I6" s="13" t="s">
        <v>56</v>
      </c>
      <c r="L6" s="3">
        <v>31</v>
      </c>
      <c r="M6" s="26" t="s">
        <v>53</v>
      </c>
    </row>
    <row r="7" spans="1:32" ht="13.5" thickBot="1">
      <c r="C7" s="144"/>
      <c r="D7" s="4">
        <v>1</v>
      </c>
      <c r="E7" s="18" t="s">
        <v>53</v>
      </c>
      <c r="F7" s="19" t="s">
        <v>53</v>
      </c>
      <c r="G7" s="20" t="s">
        <v>54</v>
      </c>
      <c r="H7" s="21" t="s">
        <v>55</v>
      </c>
      <c r="I7" s="22" t="s">
        <v>56</v>
      </c>
      <c r="L7" s="3">
        <v>41</v>
      </c>
      <c r="M7" s="26" t="s">
        <v>53</v>
      </c>
    </row>
    <row r="8" spans="1:32">
      <c r="C8" s="145"/>
      <c r="D8" s="145"/>
      <c r="E8" s="4">
        <v>1</v>
      </c>
      <c r="F8" s="4">
        <v>2</v>
      </c>
      <c r="G8" s="4">
        <v>3</v>
      </c>
      <c r="H8" s="4">
        <v>4</v>
      </c>
      <c r="I8" s="4">
        <v>5</v>
      </c>
      <c r="J8" s="37" t="s">
        <v>51</v>
      </c>
      <c r="L8" s="3">
        <v>51</v>
      </c>
      <c r="M8" s="26" t="s">
        <v>53</v>
      </c>
    </row>
    <row r="9" spans="1:32">
      <c r="C9" s="145"/>
      <c r="D9" s="145"/>
      <c r="E9" s="146" t="s">
        <v>57</v>
      </c>
      <c r="F9" s="146"/>
      <c r="G9" s="146"/>
      <c r="H9" s="146"/>
      <c r="I9" s="146"/>
      <c r="L9" s="3">
        <v>13</v>
      </c>
      <c r="M9" s="29" t="s">
        <v>54</v>
      </c>
    </row>
    <row r="10" spans="1:32">
      <c r="L10" s="3">
        <v>23</v>
      </c>
      <c r="M10" s="29" t="s">
        <v>54</v>
      </c>
    </row>
    <row r="11" spans="1:32">
      <c r="L11" s="3">
        <v>33</v>
      </c>
      <c r="M11" s="29" t="s">
        <v>54</v>
      </c>
    </row>
    <row r="12" spans="1:32">
      <c r="L12" s="3">
        <v>32</v>
      </c>
      <c r="M12" s="29" t="s">
        <v>54</v>
      </c>
    </row>
    <row r="13" spans="1:32">
      <c r="L13" s="3">
        <v>42</v>
      </c>
      <c r="M13" s="29" t="s">
        <v>54</v>
      </c>
    </row>
    <row r="14" spans="1:32">
      <c r="L14" s="3">
        <v>52</v>
      </c>
      <c r="M14" s="29" t="s">
        <v>54</v>
      </c>
    </row>
    <row r="15" spans="1:32">
      <c r="L15" s="3">
        <v>14</v>
      </c>
      <c r="M15" s="30" t="s">
        <v>55</v>
      </c>
    </row>
    <row r="16" spans="1:32">
      <c r="L16" s="3">
        <v>24</v>
      </c>
      <c r="M16" s="30" t="s">
        <v>55</v>
      </c>
      <c r="AF16" s="3" t="s">
        <v>59</v>
      </c>
    </row>
    <row r="17" spans="12:32" ht="15">
      <c r="L17" s="3">
        <v>34</v>
      </c>
      <c r="M17" s="30" t="s">
        <v>55</v>
      </c>
      <c r="AF17" t="s">
        <v>60</v>
      </c>
    </row>
    <row r="18" spans="12:32" ht="15">
      <c r="L18" s="3">
        <v>44</v>
      </c>
      <c r="M18" s="30" t="s">
        <v>55</v>
      </c>
      <c r="AF18" t="s">
        <v>61</v>
      </c>
    </row>
    <row r="19" spans="12:32">
      <c r="L19" s="3">
        <v>43</v>
      </c>
      <c r="M19" s="30" t="s">
        <v>55</v>
      </c>
    </row>
    <row r="20" spans="12:32">
      <c r="L20" s="3">
        <v>53</v>
      </c>
      <c r="M20" s="30" t="s">
        <v>55</v>
      </c>
    </row>
    <row r="21" spans="12:32">
      <c r="L21" s="3">
        <v>15</v>
      </c>
      <c r="M21" s="31" t="s">
        <v>56</v>
      </c>
    </row>
    <row r="22" spans="12:32">
      <c r="L22" s="3">
        <v>25</v>
      </c>
      <c r="M22" s="31" t="s">
        <v>56</v>
      </c>
    </row>
    <row r="23" spans="12:32">
      <c r="L23" s="3">
        <v>35</v>
      </c>
      <c r="M23" s="31" t="s">
        <v>56</v>
      </c>
    </row>
    <row r="24" spans="12:32">
      <c r="L24" s="3">
        <v>45</v>
      </c>
      <c r="M24" s="31" t="s">
        <v>56</v>
      </c>
    </row>
    <row r="25" spans="12:32">
      <c r="L25" s="3">
        <v>55</v>
      </c>
      <c r="M25" s="31" t="s">
        <v>56</v>
      </c>
    </row>
    <row r="26" spans="12:32">
      <c r="L26" s="3">
        <v>54</v>
      </c>
      <c r="M26" s="31" t="s">
        <v>56</v>
      </c>
    </row>
  </sheetData>
  <mergeCells count="3">
    <mergeCell ref="C3:C7"/>
    <mergeCell ref="C8:D9"/>
    <mergeCell ref="E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C046-A23D-4FB2-99AB-DE7807D78E07}">
  <dimension ref="A1:J91"/>
  <sheetViews>
    <sheetView zoomScale="70" zoomScaleNormal="70" workbookViewId="0">
      <selection activeCell="G13" sqref="G13"/>
    </sheetView>
  </sheetViews>
  <sheetFormatPr baseColWidth="10" defaultRowHeight="15"/>
  <cols>
    <col min="2" max="2" width="15.5703125" customWidth="1"/>
    <col min="3" max="3" width="20.140625" customWidth="1"/>
    <col min="4" max="4" width="36.7109375" customWidth="1"/>
    <col min="5" max="6" width="47.5703125" customWidth="1"/>
    <col min="7" max="7" width="21.140625" style="32" bestFit="1" customWidth="1"/>
    <col min="8" max="8" width="13.140625" style="32" bestFit="1" customWidth="1"/>
    <col min="9" max="9" width="17.7109375" style="32" bestFit="1" customWidth="1"/>
    <col min="10" max="10" width="44.5703125" style="32" customWidth="1"/>
  </cols>
  <sheetData>
    <row r="1" spans="1:10" s="63" customFormat="1" ht="15" customHeight="1">
      <c r="A1" s="148" t="s">
        <v>107</v>
      </c>
      <c r="B1" s="148" t="s">
        <v>139</v>
      </c>
      <c r="C1" s="148" t="s">
        <v>93</v>
      </c>
      <c r="D1" s="148" t="s">
        <v>78</v>
      </c>
      <c r="E1" s="148" t="s">
        <v>94</v>
      </c>
      <c r="F1" s="148" t="s">
        <v>95</v>
      </c>
      <c r="G1" s="147" t="s">
        <v>3</v>
      </c>
      <c r="H1" s="147"/>
      <c r="I1" s="147"/>
      <c r="J1" s="148" t="s">
        <v>4</v>
      </c>
    </row>
    <row r="2" spans="1:10" s="63" customFormat="1">
      <c r="A2" s="148"/>
      <c r="B2" s="148"/>
      <c r="C2" s="148"/>
      <c r="D2" s="148"/>
      <c r="E2" s="148"/>
      <c r="F2" s="148"/>
      <c r="G2" s="113" t="s">
        <v>17</v>
      </c>
      <c r="H2" s="113" t="s">
        <v>18</v>
      </c>
      <c r="I2" s="113" t="s">
        <v>19</v>
      </c>
      <c r="J2" s="148"/>
    </row>
    <row r="3" spans="1:10" s="46" customFormat="1" ht="30">
      <c r="A3" s="94">
        <v>1</v>
      </c>
      <c r="B3" s="58" t="s">
        <v>140</v>
      </c>
      <c r="C3" s="58" t="s">
        <v>80</v>
      </c>
      <c r="D3" s="61" t="s">
        <v>159</v>
      </c>
      <c r="E3" s="62" t="s">
        <v>161</v>
      </c>
      <c r="F3" s="62" t="s">
        <v>81</v>
      </c>
      <c r="G3" s="62">
        <v>10</v>
      </c>
      <c r="H3" s="62">
        <v>10</v>
      </c>
      <c r="I3" s="62">
        <v>10</v>
      </c>
      <c r="J3" s="62" t="str">
        <f>IF(AND(MAX(G3,H3,I3)&gt;=7,G3&lt;=10),"Confidencial",(IF(AND(MIN(G3,H3,I3)&gt;=1,G3&lt;=3),"Público",IF(AND(G3=0,H3=0,I3=0),"No Aplica","INTERNO"))))</f>
        <v>Confidencial</v>
      </c>
    </row>
    <row r="4" spans="1:10" s="46" customFormat="1" ht="45">
      <c r="A4" s="94">
        <v>2</v>
      </c>
      <c r="B4" s="58" t="s">
        <v>141</v>
      </c>
      <c r="C4" s="58" t="s">
        <v>80</v>
      </c>
      <c r="D4" s="61" t="s">
        <v>160</v>
      </c>
      <c r="E4" s="58" t="s">
        <v>162</v>
      </c>
      <c r="F4" s="62" t="s">
        <v>81</v>
      </c>
      <c r="G4" s="62">
        <v>10</v>
      </c>
      <c r="H4" s="62">
        <v>10</v>
      </c>
      <c r="I4" s="62">
        <v>10</v>
      </c>
      <c r="J4" s="62" t="str">
        <f t="shared" ref="J4:J58" si="0">IF(AND(MAX(G4,H4,I4)&gt;=7,G4&lt;=10),"Confidencial",(IF(AND(MIN(G4,H4,I4)&gt;=1,G4&lt;=3),"Público",IF(AND(G4=0,H4=0,I4=0),"No Aplica","INTERNO"))))</f>
        <v>Confidencial</v>
      </c>
    </row>
    <row r="5" spans="1:10" s="46" customFormat="1" ht="30">
      <c r="A5" s="94">
        <v>3</v>
      </c>
      <c r="B5" s="58" t="s">
        <v>142</v>
      </c>
      <c r="C5" s="58" t="s">
        <v>121</v>
      </c>
      <c r="D5" s="61" t="s">
        <v>163</v>
      </c>
      <c r="E5" s="62" t="s">
        <v>164</v>
      </c>
      <c r="F5" s="62" t="s">
        <v>81</v>
      </c>
      <c r="G5" s="62">
        <v>5</v>
      </c>
      <c r="H5" s="62">
        <v>7</v>
      </c>
      <c r="I5" s="62">
        <v>8</v>
      </c>
      <c r="J5" s="62" t="str">
        <f>IF(AND(MAX(G5,H5,I5)&gt;=7,G5&lt;=10),"Confidencial",(IF(AND(MIN(G5,H5,I5)&gt;=1,G5&lt;=3),"Público",IF(AND(G5=0,H5=0,I5=0),"No Aplica","INTERNO"))))</f>
        <v>Confidencial</v>
      </c>
    </row>
    <row r="6" spans="1:10" s="46" customFormat="1" ht="30">
      <c r="A6" s="94">
        <v>4</v>
      </c>
      <c r="B6" s="58" t="s">
        <v>143</v>
      </c>
      <c r="C6" s="58" t="s">
        <v>99</v>
      </c>
      <c r="D6" s="61" t="s">
        <v>152</v>
      </c>
      <c r="E6" s="62" t="s">
        <v>81</v>
      </c>
      <c r="F6" s="62" t="s">
        <v>151</v>
      </c>
      <c r="G6" s="62">
        <v>0</v>
      </c>
      <c r="H6" s="62">
        <v>0</v>
      </c>
      <c r="I6" s="62">
        <v>0</v>
      </c>
      <c r="J6" s="62" t="str">
        <f t="shared" ref="J6" si="1">IF(AND(MAX(G6,H6,I6)&gt;=7,G6&lt;=10),"Confidencial",(IF(AND(MIN(G6,H6,I6)&gt;=1,G6&lt;=3),"Público",IF(AND(G6=0,H6=0,I6=0),"No Aplica","INTERNO"))))</f>
        <v>No Aplica</v>
      </c>
    </row>
    <row r="7" spans="1:10" s="46" customFormat="1" ht="30">
      <c r="A7" s="94">
        <v>5</v>
      </c>
      <c r="B7" s="58" t="s">
        <v>144</v>
      </c>
      <c r="C7" s="58" t="s">
        <v>99</v>
      </c>
      <c r="D7" s="61" t="s">
        <v>183</v>
      </c>
      <c r="E7" s="62" t="s">
        <v>81</v>
      </c>
      <c r="F7" s="62" t="s">
        <v>122</v>
      </c>
      <c r="G7" s="62">
        <v>0</v>
      </c>
      <c r="H7" s="62">
        <v>0</v>
      </c>
      <c r="I7" s="62">
        <v>0</v>
      </c>
      <c r="J7" s="62" t="str">
        <f>IF(AND(MAX(G7,H7,I7)&gt;=7,G7&lt;=10),"Confidencial",(IF(AND(MIN(G7,H7,I7)&gt;=1,G7&lt;=3),"Público",IF(AND(G7=0,H7=0,I7=0),"No Aplica","INTERNO"))))</f>
        <v>No Aplica</v>
      </c>
    </row>
    <row r="8" spans="1:10" s="46" customFormat="1">
      <c r="A8" s="94">
        <v>6</v>
      </c>
      <c r="B8" s="58" t="s">
        <v>145</v>
      </c>
      <c r="C8" s="58" t="s">
        <v>99</v>
      </c>
      <c r="D8" s="61" t="s">
        <v>165</v>
      </c>
      <c r="E8" s="62" t="s">
        <v>81</v>
      </c>
      <c r="F8" s="62"/>
      <c r="G8" s="62">
        <v>0</v>
      </c>
      <c r="H8" s="62">
        <v>0</v>
      </c>
      <c r="I8" s="62">
        <v>0</v>
      </c>
      <c r="J8" s="62" t="str">
        <f t="shared" si="0"/>
        <v>No Aplica</v>
      </c>
    </row>
    <row r="9" spans="1:10">
      <c r="J9" s="32" t="str">
        <f t="shared" si="0"/>
        <v>No Aplica</v>
      </c>
    </row>
    <row r="10" spans="1:10">
      <c r="J10" s="32" t="str">
        <f t="shared" si="0"/>
        <v>No Aplica</v>
      </c>
    </row>
    <row r="11" spans="1:10">
      <c r="J11" s="32" t="str">
        <f t="shared" si="0"/>
        <v>No Aplica</v>
      </c>
    </row>
    <row r="12" spans="1:10">
      <c r="J12" s="32" t="str">
        <f t="shared" si="0"/>
        <v>No Aplica</v>
      </c>
    </row>
    <row r="13" spans="1:10">
      <c r="J13" s="32" t="str">
        <f t="shared" si="0"/>
        <v>No Aplica</v>
      </c>
    </row>
    <row r="14" spans="1:10">
      <c r="J14" s="32" t="str">
        <f t="shared" si="0"/>
        <v>No Aplica</v>
      </c>
    </row>
    <row r="15" spans="1:10">
      <c r="J15" s="32" t="str">
        <f t="shared" si="0"/>
        <v>No Aplica</v>
      </c>
    </row>
    <row r="16" spans="1:10">
      <c r="J16" s="32" t="str">
        <f t="shared" si="0"/>
        <v>No Aplica</v>
      </c>
    </row>
    <row r="17" spans="10:10">
      <c r="J17" s="32" t="str">
        <f t="shared" si="0"/>
        <v>No Aplica</v>
      </c>
    </row>
    <row r="18" spans="10:10">
      <c r="J18" s="32" t="str">
        <f t="shared" si="0"/>
        <v>No Aplica</v>
      </c>
    </row>
    <row r="19" spans="10:10">
      <c r="J19" s="32" t="str">
        <f t="shared" si="0"/>
        <v>No Aplica</v>
      </c>
    </row>
    <row r="20" spans="10:10">
      <c r="J20" s="32" t="str">
        <f t="shared" si="0"/>
        <v>No Aplica</v>
      </c>
    </row>
    <row r="21" spans="10:10">
      <c r="J21" s="32" t="str">
        <f t="shared" si="0"/>
        <v>No Aplica</v>
      </c>
    </row>
    <row r="22" spans="10:10">
      <c r="J22" s="32" t="str">
        <f t="shared" si="0"/>
        <v>No Aplica</v>
      </c>
    </row>
    <row r="23" spans="10:10">
      <c r="J23" s="32" t="str">
        <f t="shared" si="0"/>
        <v>No Aplica</v>
      </c>
    </row>
    <row r="24" spans="10:10">
      <c r="J24" s="32" t="str">
        <f t="shared" si="0"/>
        <v>No Aplica</v>
      </c>
    </row>
    <row r="25" spans="10:10">
      <c r="J25" s="32" t="str">
        <f t="shared" si="0"/>
        <v>No Aplica</v>
      </c>
    </row>
    <row r="26" spans="10:10">
      <c r="J26" s="32" t="str">
        <f t="shared" si="0"/>
        <v>No Aplica</v>
      </c>
    </row>
    <row r="27" spans="10:10">
      <c r="J27" s="32" t="str">
        <f t="shared" si="0"/>
        <v>No Aplica</v>
      </c>
    </row>
    <row r="28" spans="10:10">
      <c r="J28" s="32" t="str">
        <f t="shared" si="0"/>
        <v>No Aplica</v>
      </c>
    </row>
    <row r="29" spans="10:10">
      <c r="J29" s="32" t="str">
        <f t="shared" si="0"/>
        <v>No Aplica</v>
      </c>
    </row>
    <row r="30" spans="10:10">
      <c r="J30" s="32" t="str">
        <f t="shared" si="0"/>
        <v>No Aplica</v>
      </c>
    </row>
    <row r="31" spans="10:10">
      <c r="J31" s="32" t="str">
        <f t="shared" si="0"/>
        <v>No Aplica</v>
      </c>
    </row>
    <row r="32" spans="10:10">
      <c r="J32" s="32" t="str">
        <f t="shared" si="0"/>
        <v>No Aplica</v>
      </c>
    </row>
    <row r="33" spans="10:10">
      <c r="J33" s="32" t="str">
        <f t="shared" si="0"/>
        <v>No Aplica</v>
      </c>
    </row>
    <row r="34" spans="10:10">
      <c r="J34" s="32" t="str">
        <f t="shared" si="0"/>
        <v>No Aplica</v>
      </c>
    </row>
    <row r="35" spans="10:10">
      <c r="J35" s="32" t="str">
        <f t="shared" si="0"/>
        <v>No Aplica</v>
      </c>
    </row>
    <row r="36" spans="10:10">
      <c r="J36" s="32" t="str">
        <f t="shared" si="0"/>
        <v>No Aplica</v>
      </c>
    </row>
    <row r="37" spans="10:10">
      <c r="J37" s="32" t="str">
        <f t="shared" si="0"/>
        <v>No Aplica</v>
      </c>
    </row>
    <row r="38" spans="10:10">
      <c r="J38" s="32" t="str">
        <f t="shared" si="0"/>
        <v>No Aplica</v>
      </c>
    </row>
    <row r="39" spans="10:10">
      <c r="J39" s="32" t="str">
        <f t="shared" si="0"/>
        <v>No Aplica</v>
      </c>
    </row>
    <row r="40" spans="10:10">
      <c r="J40" s="32" t="str">
        <f t="shared" si="0"/>
        <v>No Aplica</v>
      </c>
    </row>
    <row r="41" spans="10:10">
      <c r="J41" s="32" t="str">
        <f t="shared" si="0"/>
        <v>No Aplica</v>
      </c>
    </row>
    <row r="42" spans="10:10">
      <c r="J42" s="32" t="str">
        <f t="shared" si="0"/>
        <v>No Aplica</v>
      </c>
    </row>
    <row r="43" spans="10:10">
      <c r="J43" s="32" t="str">
        <f t="shared" si="0"/>
        <v>No Aplica</v>
      </c>
    </row>
    <row r="44" spans="10:10">
      <c r="J44" s="32" t="str">
        <f t="shared" si="0"/>
        <v>No Aplica</v>
      </c>
    </row>
    <row r="45" spans="10:10">
      <c r="J45" s="32" t="str">
        <f t="shared" si="0"/>
        <v>No Aplica</v>
      </c>
    </row>
    <row r="46" spans="10:10">
      <c r="J46" s="32" t="str">
        <f t="shared" si="0"/>
        <v>No Aplica</v>
      </c>
    </row>
    <row r="47" spans="10:10">
      <c r="J47" s="32" t="str">
        <f t="shared" si="0"/>
        <v>No Aplica</v>
      </c>
    </row>
    <row r="48" spans="10:10">
      <c r="J48" s="32" t="str">
        <f t="shared" si="0"/>
        <v>No Aplica</v>
      </c>
    </row>
    <row r="49" spans="10:10">
      <c r="J49" s="32" t="str">
        <f t="shared" si="0"/>
        <v>No Aplica</v>
      </c>
    </row>
    <row r="50" spans="10:10">
      <c r="J50" s="32" t="str">
        <f t="shared" si="0"/>
        <v>No Aplica</v>
      </c>
    </row>
    <row r="51" spans="10:10">
      <c r="J51" s="32" t="str">
        <f t="shared" si="0"/>
        <v>No Aplica</v>
      </c>
    </row>
    <row r="52" spans="10:10">
      <c r="J52" s="32" t="str">
        <f t="shared" si="0"/>
        <v>No Aplica</v>
      </c>
    </row>
    <row r="53" spans="10:10">
      <c r="J53" s="32" t="str">
        <f t="shared" si="0"/>
        <v>No Aplica</v>
      </c>
    </row>
    <row r="54" spans="10:10">
      <c r="J54" s="32" t="str">
        <f t="shared" si="0"/>
        <v>No Aplica</v>
      </c>
    </row>
    <row r="55" spans="10:10">
      <c r="J55" s="32" t="str">
        <f t="shared" si="0"/>
        <v>No Aplica</v>
      </c>
    </row>
    <row r="56" spans="10:10">
      <c r="J56" s="32" t="str">
        <f t="shared" si="0"/>
        <v>No Aplica</v>
      </c>
    </row>
    <row r="57" spans="10:10">
      <c r="J57" s="32" t="str">
        <f t="shared" si="0"/>
        <v>No Aplica</v>
      </c>
    </row>
    <row r="58" spans="10:10">
      <c r="J58" s="32" t="str">
        <f t="shared" si="0"/>
        <v>No Aplica</v>
      </c>
    </row>
    <row r="59" spans="10:10">
      <c r="J59" s="32" t="str">
        <f t="shared" ref="J59:J91" si="2">IF(AND(MAX(G59,H59,I59)&gt;=7,G59&lt;=10),"Confidencial",(IF(AND(MIN(G59,H59,I59)&gt;=1,G59&lt;=3),"Público",IF(AND(G59=0,H59=0,I59=0),"No Aplica","INTERNO"))))</f>
        <v>No Aplica</v>
      </c>
    </row>
    <row r="60" spans="10:10">
      <c r="J60" s="32" t="str">
        <f t="shared" si="2"/>
        <v>No Aplica</v>
      </c>
    </row>
    <row r="61" spans="10:10">
      <c r="J61" s="32" t="str">
        <f t="shared" si="2"/>
        <v>No Aplica</v>
      </c>
    </row>
    <row r="62" spans="10:10">
      <c r="J62" s="32" t="str">
        <f t="shared" si="2"/>
        <v>No Aplica</v>
      </c>
    </row>
    <row r="63" spans="10:10">
      <c r="J63" s="32" t="str">
        <f t="shared" si="2"/>
        <v>No Aplica</v>
      </c>
    </row>
    <row r="64" spans="10:10">
      <c r="J64" s="32" t="str">
        <f t="shared" si="2"/>
        <v>No Aplica</v>
      </c>
    </row>
    <row r="65" spans="10:10">
      <c r="J65" s="32" t="str">
        <f t="shared" si="2"/>
        <v>No Aplica</v>
      </c>
    </row>
    <row r="66" spans="10:10">
      <c r="J66" s="32" t="str">
        <f t="shared" si="2"/>
        <v>No Aplica</v>
      </c>
    </row>
    <row r="67" spans="10:10">
      <c r="J67" s="32" t="str">
        <f t="shared" si="2"/>
        <v>No Aplica</v>
      </c>
    </row>
    <row r="68" spans="10:10">
      <c r="J68" s="32" t="str">
        <f t="shared" si="2"/>
        <v>No Aplica</v>
      </c>
    </row>
    <row r="69" spans="10:10">
      <c r="J69" s="32" t="str">
        <f t="shared" si="2"/>
        <v>No Aplica</v>
      </c>
    </row>
    <row r="70" spans="10:10">
      <c r="J70" s="32" t="str">
        <f t="shared" si="2"/>
        <v>No Aplica</v>
      </c>
    </row>
    <row r="71" spans="10:10">
      <c r="J71" s="32" t="str">
        <f t="shared" si="2"/>
        <v>No Aplica</v>
      </c>
    </row>
    <row r="72" spans="10:10">
      <c r="J72" s="32" t="str">
        <f t="shared" si="2"/>
        <v>No Aplica</v>
      </c>
    </row>
    <row r="73" spans="10:10">
      <c r="J73" s="32" t="str">
        <f t="shared" si="2"/>
        <v>No Aplica</v>
      </c>
    </row>
    <row r="74" spans="10:10">
      <c r="J74" s="32" t="str">
        <f t="shared" si="2"/>
        <v>No Aplica</v>
      </c>
    </row>
    <row r="75" spans="10:10">
      <c r="J75" s="32" t="str">
        <f t="shared" si="2"/>
        <v>No Aplica</v>
      </c>
    </row>
    <row r="76" spans="10:10">
      <c r="J76" s="32" t="str">
        <f t="shared" si="2"/>
        <v>No Aplica</v>
      </c>
    </row>
    <row r="77" spans="10:10">
      <c r="J77" s="32" t="str">
        <f t="shared" si="2"/>
        <v>No Aplica</v>
      </c>
    </row>
    <row r="78" spans="10:10">
      <c r="J78" s="32" t="str">
        <f t="shared" si="2"/>
        <v>No Aplica</v>
      </c>
    </row>
    <row r="79" spans="10:10">
      <c r="J79" s="32" t="str">
        <f t="shared" si="2"/>
        <v>No Aplica</v>
      </c>
    </row>
    <row r="80" spans="10:10">
      <c r="J80" s="32" t="str">
        <f t="shared" si="2"/>
        <v>No Aplica</v>
      </c>
    </row>
    <row r="81" spans="10:10">
      <c r="J81" s="32" t="str">
        <f t="shared" si="2"/>
        <v>No Aplica</v>
      </c>
    </row>
    <row r="82" spans="10:10">
      <c r="J82" s="32" t="str">
        <f t="shared" si="2"/>
        <v>No Aplica</v>
      </c>
    </row>
    <row r="83" spans="10:10">
      <c r="J83" s="32" t="str">
        <f t="shared" si="2"/>
        <v>No Aplica</v>
      </c>
    </row>
    <row r="84" spans="10:10">
      <c r="J84" s="32" t="str">
        <f t="shared" si="2"/>
        <v>No Aplica</v>
      </c>
    </row>
    <row r="85" spans="10:10">
      <c r="J85" s="32" t="str">
        <f t="shared" si="2"/>
        <v>No Aplica</v>
      </c>
    </row>
    <row r="86" spans="10:10">
      <c r="J86" s="32" t="str">
        <f t="shared" si="2"/>
        <v>No Aplica</v>
      </c>
    </row>
    <row r="87" spans="10:10">
      <c r="J87" s="32" t="str">
        <f t="shared" si="2"/>
        <v>No Aplica</v>
      </c>
    </row>
    <row r="88" spans="10:10">
      <c r="J88" s="32" t="str">
        <f t="shared" si="2"/>
        <v>No Aplica</v>
      </c>
    </row>
    <row r="89" spans="10:10">
      <c r="J89" s="32" t="str">
        <f t="shared" si="2"/>
        <v>No Aplica</v>
      </c>
    </row>
    <row r="90" spans="10:10">
      <c r="J90" s="32" t="str">
        <f t="shared" si="2"/>
        <v>No Aplica</v>
      </c>
    </row>
    <row r="91" spans="10:10">
      <c r="J91" s="32" t="str">
        <f t="shared" si="2"/>
        <v>No Aplica</v>
      </c>
    </row>
  </sheetData>
  <mergeCells count="8">
    <mergeCell ref="G1:I1"/>
    <mergeCell ref="J1:J2"/>
    <mergeCell ref="A1:A2"/>
    <mergeCell ref="C1:C2"/>
    <mergeCell ref="D1:D2"/>
    <mergeCell ref="E1:E2"/>
    <mergeCell ref="F1:F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8DF730-0385-49BD-A3AC-9262990C84DC}">
          <x14:formula1>
            <xm:f>Valores!$E$1:$E$3</xm:f>
          </x14:formula1>
          <xm:sqref>C8 C3:C7</xm:sqref>
        </x14:dataValidation>
        <x14:dataValidation type="list" allowBlank="1" showInputMessage="1" showErrorMessage="1" xr:uid="{4C74BC30-8E91-48B6-8D6E-8FCBDC7AFAF6}">
          <x14:formula1>
            <xm:f>Valores!$A$1:$A$11</xm:f>
          </x14:formula1>
          <xm:sqref>G3:I91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F321-291E-4BBE-8C03-0DE1C2A74B7C}">
  <dimension ref="A1:D19"/>
  <sheetViews>
    <sheetView topLeftCell="B1" zoomScaleNormal="100" workbookViewId="0">
      <selection activeCell="D12" sqref="D12"/>
    </sheetView>
  </sheetViews>
  <sheetFormatPr baseColWidth="10" defaultRowHeight="15"/>
  <cols>
    <col min="1" max="2" width="8.140625" customWidth="1"/>
    <col min="3" max="3" width="44.5703125" customWidth="1"/>
    <col min="4" max="4" width="106.7109375" customWidth="1"/>
  </cols>
  <sheetData>
    <row r="1" spans="1:4">
      <c r="A1" s="149" t="s">
        <v>107</v>
      </c>
      <c r="B1" s="151" t="s">
        <v>82</v>
      </c>
      <c r="C1" s="149" t="s">
        <v>6</v>
      </c>
      <c r="D1" s="149" t="s">
        <v>124</v>
      </c>
    </row>
    <row r="2" spans="1:4">
      <c r="A2" s="150"/>
      <c r="B2" s="152"/>
      <c r="C2" s="150"/>
      <c r="D2" s="150"/>
    </row>
    <row r="3" spans="1:4" s="46" customFormat="1" ht="30">
      <c r="A3" s="94">
        <v>1</v>
      </c>
      <c r="B3" s="94" t="s">
        <v>83</v>
      </c>
      <c r="C3" s="61" t="s">
        <v>118</v>
      </c>
      <c r="D3" s="114" t="s">
        <v>125</v>
      </c>
    </row>
    <row r="4" spans="1:4" s="46" customFormat="1">
      <c r="A4" s="94">
        <v>2</v>
      </c>
      <c r="B4" s="94" t="s">
        <v>84</v>
      </c>
      <c r="C4" s="61" t="s">
        <v>181</v>
      </c>
      <c r="D4" s="117" t="s">
        <v>192</v>
      </c>
    </row>
    <row r="5" spans="1:4" s="46" customFormat="1" ht="30">
      <c r="A5" s="108">
        <v>3</v>
      </c>
      <c r="B5" s="108" t="s">
        <v>85</v>
      </c>
      <c r="C5" s="61" t="s">
        <v>119</v>
      </c>
      <c r="D5" s="114" t="s">
        <v>130</v>
      </c>
    </row>
    <row r="6" spans="1:4" s="46" customFormat="1">
      <c r="A6" s="108">
        <v>4</v>
      </c>
      <c r="B6" s="108" t="s">
        <v>86</v>
      </c>
      <c r="C6" s="61" t="s">
        <v>126</v>
      </c>
      <c r="D6" s="115" t="s">
        <v>182</v>
      </c>
    </row>
    <row r="7" spans="1:4" ht="30">
      <c r="A7" s="108">
        <v>5</v>
      </c>
      <c r="B7" s="108" t="s">
        <v>87</v>
      </c>
      <c r="C7" s="61" t="s">
        <v>77</v>
      </c>
      <c r="D7" s="115" t="s">
        <v>127</v>
      </c>
    </row>
    <row r="8" spans="1:4">
      <c r="A8" s="108">
        <v>6</v>
      </c>
      <c r="B8" s="108" t="s">
        <v>96</v>
      </c>
      <c r="C8" s="61" t="s">
        <v>76</v>
      </c>
      <c r="D8" s="115" t="s">
        <v>123</v>
      </c>
    </row>
    <row r="9" spans="1:4" ht="30">
      <c r="A9" s="108">
        <v>7</v>
      </c>
      <c r="B9" s="108" t="s">
        <v>98</v>
      </c>
      <c r="C9" s="72" t="s">
        <v>128</v>
      </c>
      <c r="D9" s="115" t="s">
        <v>129</v>
      </c>
    </row>
    <row r="10" spans="1:4">
      <c r="A10" s="108">
        <v>8</v>
      </c>
      <c r="B10" s="108" t="s">
        <v>135</v>
      </c>
      <c r="C10" s="116" t="s">
        <v>131</v>
      </c>
      <c r="D10" s="115" t="s">
        <v>134</v>
      </c>
    </row>
    <row r="11" spans="1:4" ht="30">
      <c r="A11" s="108">
        <v>9</v>
      </c>
      <c r="B11" s="108" t="s">
        <v>136</v>
      </c>
      <c r="C11" s="61" t="s">
        <v>132</v>
      </c>
      <c r="D11" s="114" t="s">
        <v>133</v>
      </c>
    </row>
    <row r="12" spans="1:4">
      <c r="A12" s="108">
        <v>10</v>
      </c>
      <c r="B12" s="108" t="s">
        <v>137</v>
      </c>
      <c r="C12" s="61" t="s">
        <v>138</v>
      </c>
      <c r="D12" s="117" t="s">
        <v>191</v>
      </c>
    </row>
    <row r="13" spans="1:4" ht="30">
      <c r="A13" s="108">
        <v>11</v>
      </c>
      <c r="B13" s="108" t="s">
        <v>147</v>
      </c>
      <c r="C13" s="61" t="s">
        <v>173</v>
      </c>
      <c r="D13" s="114" t="s">
        <v>174</v>
      </c>
    </row>
    <row r="14" spans="1:4" ht="18">
      <c r="D14" s="65"/>
    </row>
    <row r="15" spans="1:4">
      <c r="D15" s="64"/>
    </row>
    <row r="16" spans="1:4" ht="18">
      <c r="D16" s="65"/>
    </row>
    <row r="17" spans="3:4" ht="18">
      <c r="D17" s="65"/>
    </row>
    <row r="18" spans="3:4" ht="18">
      <c r="D18" s="66"/>
    </row>
    <row r="19" spans="3:4">
      <c r="C19" s="47" t="s">
        <v>97</v>
      </c>
      <c r="D19" s="48"/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599C-081F-4ED4-84DF-FFA16EE84295}">
  <dimension ref="B1:BF26"/>
  <sheetViews>
    <sheetView topLeftCell="T19" zoomScale="80" zoomScaleNormal="80" workbookViewId="0">
      <selection activeCell="AH21" sqref="AH21:AH23"/>
    </sheetView>
  </sheetViews>
  <sheetFormatPr baseColWidth="10" defaultColWidth="11.42578125" defaultRowHeight="15"/>
  <cols>
    <col min="1" max="1" width="2.140625" style="35" customWidth="1" collapsed="1"/>
    <col min="2" max="2" width="9.42578125" style="36" customWidth="1" collapsed="1"/>
    <col min="3" max="3" width="9.42578125" style="36" customWidth="1"/>
    <col min="4" max="4" width="22" style="36" customWidth="1"/>
    <col min="5" max="5" width="16.140625" style="36" customWidth="1" collapsed="1"/>
    <col min="6" max="6" width="12.7109375" style="36" customWidth="1" collapsed="1"/>
    <col min="7" max="7" width="13.85546875" style="36" customWidth="1" collapsed="1"/>
    <col min="8" max="8" width="25.7109375" style="36" customWidth="1" collapsed="1"/>
    <col min="9" max="9" width="6.7109375" style="36" customWidth="1" collapsed="1"/>
    <col min="10" max="10" width="36" style="36" customWidth="1"/>
    <col min="11" max="11" width="8.5703125" style="36" customWidth="1"/>
    <col min="12" max="12" width="34.7109375" style="36" customWidth="1"/>
    <col min="13" max="13" width="17.85546875" style="36" customWidth="1"/>
    <col min="14" max="14" width="17.85546875" style="36" customWidth="1" collapsed="1"/>
    <col min="15" max="15" width="17.85546875" style="36" customWidth="1"/>
    <col min="16" max="16" width="16.42578125" style="36" customWidth="1" collapsed="1"/>
    <col min="17" max="18" width="16.42578125" style="36" hidden="1" customWidth="1"/>
    <col min="19" max="19" width="16.42578125" style="60" customWidth="1"/>
    <col min="20" max="20" width="21.140625" style="60" bestFit="1" customWidth="1" collapsed="1"/>
    <col min="21" max="21" width="30.140625" style="33" customWidth="1" collapsed="1"/>
    <col min="22" max="22" width="30.140625" style="36" customWidth="1" collapsed="1"/>
    <col min="23" max="23" width="30.140625" style="36" customWidth="1"/>
    <col min="24" max="24" width="27.28515625" style="36" bestFit="1" customWidth="1" collapsed="1"/>
    <col min="25" max="25" width="29.28515625" style="36" bestFit="1" customWidth="1"/>
    <col min="26" max="26" width="49.28515625" style="36" hidden="1" customWidth="1"/>
    <col min="27" max="27" width="18.85546875" style="36" bestFit="1" customWidth="1" collapsed="1"/>
    <col min="28" max="28" width="37.42578125" style="36" hidden="1" customWidth="1"/>
    <col min="29" max="33" width="15.42578125" style="36" hidden="1" customWidth="1"/>
    <col min="34" max="34" width="12.5703125" style="60" customWidth="1" collapsed="1"/>
    <col min="35" max="35" width="20.140625" style="60" bestFit="1" customWidth="1" collapsed="1"/>
    <col min="36" max="36" width="11.42578125" style="35" collapsed="1"/>
    <col min="37" max="58" width="11.42578125" style="35"/>
    <col min="59" max="16384" width="11.42578125" style="35" collapsed="1"/>
  </cols>
  <sheetData>
    <row r="1" spans="2:35" ht="15.75" thickBot="1"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  <c r="T1" s="120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20"/>
      <c r="AI1" s="121"/>
    </row>
    <row r="2" spans="2:35" ht="30.75" customHeight="1">
      <c r="B2" s="156" t="s">
        <v>148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8"/>
    </row>
    <row r="3" spans="2:35" ht="30.75" customHeight="1">
      <c r="B3" s="159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1"/>
    </row>
    <row r="4" spans="2:35" ht="30.75" customHeight="1" thickBot="1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4"/>
    </row>
    <row r="5" spans="2:35" ht="30.75" thickBot="1">
      <c r="B5" s="59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3"/>
      <c r="T5" s="123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4"/>
    </row>
    <row r="6" spans="2:35" ht="16.5" thickBot="1">
      <c r="B6" s="165" t="s">
        <v>106</v>
      </c>
      <c r="C6" s="166"/>
      <c r="D6" s="166"/>
      <c r="E6" s="166"/>
      <c r="F6" s="166"/>
      <c r="G6" s="166"/>
      <c r="H6" s="167"/>
      <c r="I6" s="153" t="s">
        <v>110</v>
      </c>
      <c r="J6" s="154"/>
      <c r="K6" s="154"/>
      <c r="L6" s="154"/>
      <c r="M6" s="154"/>
      <c r="N6" s="154"/>
      <c r="O6" s="154"/>
      <c r="P6" s="168"/>
      <c r="Q6" s="76"/>
      <c r="R6" s="76"/>
      <c r="S6" s="188" t="s">
        <v>0</v>
      </c>
      <c r="T6" s="168"/>
      <c r="U6" s="188" t="s">
        <v>105</v>
      </c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5"/>
      <c r="AH6" s="153" t="s">
        <v>1</v>
      </c>
      <c r="AI6" s="169"/>
    </row>
    <row r="7" spans="2:35" ht="15.75" customHeight="1" thickBot="1">
      <c r="B7" s="170" t="s">
        <v>79</v>
      </c>
      <c r="C7" s="151" t="s">
        <v>146</v>
      </c>
      <c r="D7" s="151" t="s">
        <v>2</v>
      </c>
      <c r="E7" s="153" t="s">
        <v>3</v>
      </c>
      <c r="F7" s="154"/>
      <c r="G7" s="155"/>
      <c r="H7" s="151" t="s">
        <v>4</v>
      </c>
      <c r="I7" s="151" t="s">
        <v>82</v>
      </c>
      <c r="J7" s="151" t="s">
        <v>5</v>
      </c>
      <c r="K7" s="151" t="s">
        <v>82</v>
      </c>
      <c r="L7" s="151" t="s">
        <v>6</v>
      </c>
      <c r="M7" s="153" t="s">
        <v>7</v>
      </c>
      <c r="N7" s="155"/>
      <c r="O7" s="153" t="s">
        <v>8</v>
      </c>
      <c r="P7" s="155"/>
      <c r="Q7" s="172" t="s">
        <v>111</v>
      </c>
      <c r="R7" s="172" t="s">
        <v>112</v>
      </c>
      <c r="S7" s="172" t="s">
        <v>9</v>
      </c>
      <c r="T7" s="172" t="s">
        <v>10</v>
      </c>
      <c r="U7" s="151" t="s">
        <v>104</v>
      </c>
      <c r="V7" s="151" t="s">
        <v>11</v>
      </c>
      <c r="W7" s="151" t="s">
        <v>175</v>
      </c>
      <c r="X7" s="151" t="s">
        <v>12</v>
      </c>
      <c r="Y7" s="151" t="s">
        <v>13</v>
      </c>
      <c r="Z7" s="151" t="s">
        <v>157</v>
      </c>
      <c r="AA7" s="151" t="s">
        <v>14</v>
      </c>
      <c r="AB7" s="151" t="s">
        <v>155</v>
      </c>
      <c r="AC7" s="151" t="s">
        <v>156</v>
      </c>
      <c r="AD7" s="151" t="s">
        <v>168</v>
      </c>
      <c r="AE7" s="151" t="s">
        <v>169</v>
      </c>
      <c r="AF7" s="151" t="s">
        <v>170</v>
      </c>
      <c r="AG7" s="151" t="s">
        <v>171</v>
      </c>
      <c r="AH7" s="172" t="s">
        <v>15</v>
      </c>
      <c r="AI7" s="174" t="s">
        <v>16</v>
      </c>
    </row>
    <row r="8" spans="2:35" ht="15.75" thickBot="1">
      <c r="B8" s="171"/>
      <c r="C8" s="152"/>
      <c r="D8" s="152"/>
      <c r="E8" s="77" t="s">
        <v>17</v>
      </c>
      <c r="F8" s="77" t="s">
        <v>18</v>
      </c>
      <c r="G8" s="77" t="s">
        <v>19</v>
      </c>
      <c r="H8" s="152"/>
      <c r="I8" s="152"/>
      <c r="J8" s="152"/>
      <c r="K8" s="152"/>
      <c r="L8" s="152"/>
      <c r="M8" s="77" t="s">
        <v>20</v>
      </c>
      <c r="N8" s="77" t="s">
        <v>68</v>
      </c>
      <c r="O8" s="77" t="s">
        <v>75</v>
      </c>
      <c r="P8" s="77" t="s">
        <v>68</v>
      </c>
      <c r="Q8" s="173"/>
      <c r="R8" s="173"/>
      <c r="S8" s="173"/>
      <c r="T8" s="173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73"/>
      <c r="AI8" s="175"/>
    </row>
    <row r="9" spans="2:35" s="38" customFormat="1" ht="75" customHeight="1">
      <c r="B9" s="179">
        <v>1</v>
      </c>
      <c r="C9" s="191" t="s">
        <v>140</v>
      </c>
      <c r="D9" s="191" t="s">
        <v>159</v>
      </c>
      <c r="E9" s="191">
        <v>10</v>
      </c>
      <c r="F9" s="191">
        <v>10</v>
      </c>
      <c r="G9" s="191">
        <v>10</v>
      </c>
      <c r="H9" s="196" t="str">
        <f>IF(AND(MAX(E9,F9,G9)&gt;=7,E9&lt;=10),"Confidencial",(IF(AND(MIN(E9,F9,G9)&gt;=1,E9&lt;=3),"Público",IF(AND(E9=0,F9=0,G9=0),"No Aplica","INTERNO"))))</f>
        <v>Confidencial</v>
      </c>
      <c r="I9" s="179" t="s">
        <v>109</v>
      </c>
      <c r="J9" s="182" t="s">
        <v>113</v>
      </c>
      <c r="K9" s="125" t="s">
        <v>83</v>
      </c>
      <c r="L9" s="99" t="s">
        <v>118</v>
      </c>
      <c r="M9" s="67">
        <v>2</v>
      </c>
      <c r="N9" s="67" t="str">
        <f>IF(M9=1,"Minima",IF(M9=2,"Baja",IF(M9=3,"Moderado",IF(M9=4,"Alto", "Muy Alto"))))</f>
        <v>Baja</v>
      </c>
      <c r="O9" s="67">
        <v>5</v>
      </c>
      <c r="P9" s="67" t="str">
        <f>IF(O9=1,"Inferior",IF(O9=2,"Menor",IF(O9=3,"Importante",IF(O9=4,"Mayor", "Superior"))))</f>
        <v>Superior</v>
      </c>
      <c r="Q9" s="176">
        <f>MAX(M9:M11)</f>
        <v>4</v>
      </c>
      <c r="R9" s="176">
        <f>MAX(O9:O11)</f>
        <v>5</v>
      </c>
      <c r="S9" s="185">
        <f>_xlfn.NUMBERVALUE(CONCATENATE(Q9,R9))</f>
        <v>45</v>
      </c>
      <c r="T9" s="211" t="str">
        <f>VLOOKUP(S9,'Valoración de los Riesgos'!$L$1:$M$26,2,)</f>
        <v>EXTREMO</v>
      </c>
      <c r="U9" s="69" t="s">
        <v>202</v>
      </c>
      <c r="V9" s="73" t="s">
        <v>200</v>
      </c>
      <c r="W9" s="57" t="s">
        <v>176</v>
      </c>
      <c r="X9" s="69" t="s">
        <v>24</v>
      </c>
      <c r="Y9" s="57" t="s">
        <v>27</v>
      </c>
      <c r="Z9" s="57">
        <f t="shared" ref="Z9:Z17" si="0">IF(Y9="Trimestral",5,IF(Y9="Mensual",2.5,IF(Y9="Constante",1,"")))</f>
        <v>2.5</v>
      </c>
      <c r="AA9" s="57" t="s">
        <v>25</v>
      </c>
      <c r="AB9" s="57">
        <f t="shared" ref="AB9:AB17" si="1">IF(AA9="Manual",5,IF(AA9="Semiautomático",2.5,IF(AA9="Automático",1,"")))</f>
        <v>2.5</v>
      </c>
      <c r="AC9" s="75">
        <v>1</v>
      </c>
      <c r="AD9" s="214">
        <f t="shared" ref="AD9" si="2">IFERROR(ROUND(AVERAGE(AVERAGEIF($X9:$X11,"Preventivo",$Z9:$Z11),AVERAGEIF($X9:$X11,"Preventivo",$AB9:$AB11)),0),"")</f>
        <v>2</v>
      </c>
      <c r="AE9" s="214">
        <f t="shared" ref="AE9" si="3">IFERROR(AVERAGEIF($X9:$X11,"Preventivo",$AC9:$AC11),"")</f>
        <v>1</v>
      </c>
      <c r="AF9" s="214">
        <f t="shared" ref="AF9" si="4">IFERROR(ROUND(AVERAGE(AVERAGEIF($X9:$X11,"Detectivo",$Z9:$Z11),AVERAGEIF($X9:$X11,"Detectivo",$AB9:$AB11)),0),"")</f>
        <v>3</v>
      </c>
      <c r="AG9" s="214">
        <f t="shared" ref="AG9" si="5">IFERROR(100%-AVERAGEIF($X9:$X11,"Detectivo",$AC9:$AC11),"")</f>
        <v>0</v>
      </c>
      <c r="AH9" s="186">
        <f>IF(_xlfn.NUMBERVALUE(CONCATENATE(AD9,AF9))=0,S9,_xlfn.NUMBERVALUE(CONCATENATE(AD9,AF9)))</f>
        <v>23</v>
      </c>
      <c r="AI9" s="212" t="str">
        <f>VLOOKUP(AH9,'Valoración de los Riesgos'!$L$1:$M$26,2,)</f>
        <v>MODERADO</v>
      </c>
    </row>
    <row r="10" spans="2:35" s="38" customFormat="1" ht="75" customHeight="1">
      <c r="B10" s="180"/>
      <c r="C10" s="192"/>
      <c r="D10" s="192"/>
      <c r="E10" s="192"/>
      <c r="F10" s="192"/>
      <c r="G10" s="192"/>
      <c r="H10" s="197"/>
      <c r="I10" s="180"/>
      <c r="J10" s="183"/>
      <c r="K10" s="100" t="s">
        <v>84</v>
      </c>
      <c r="L10" s="127" t="s">
        <v>120</v>
      </c>
      <c r="M10" s="57">
        <v>3</v>
      </c>
      <c r="N10" s="57" t="str">
        <f t="shared" ref="N10:N26" si="6">IF(M10=1,"Minima",IF(M10=2,"Baja",IF(M10=3,"Moderado",IF(M10=4,"Alto", "Muy Alto"))))</f>
        <v>Moderado</v>
      </c>
      <c r="O10" s="57">
        <v>5</v>
      </c>
      <c r="P10" s="57" t="str">
        <f t="shared" ref="P10:P26" si="7">IF(O10=1,"Inferior",IF(O10=2,"Menor",IF(O10=3,"Importante",IF(O10=4,"Mayor", "Superior"))))</f>
        <v>Superior</v>
      </c>
      <c r="Q10" s="177"/>
      <c r="R10" s="177"/>
      <c r="S10" s="186"/>
      <c r="T10" s="212"/>
      <c r="U10" s="57" t="s">
        <v>190</v>
      </c>
      <c r="V10" s="74" t="s">
        <v>189</v>
      </c>
      <c r="W10" s="57" t="s">
        <v>176</v>
      </c>
      <c r="X10" s="70" t="s">
        <v>24</v>
      </c>
      <c r="Y10" s="57" t="s">
        <v>158</v>
      </c>
      <c r="Z10" s="57">
        <f t="shared" si="0"/>
        <v>1</v>
      </c>
      <c r="AA10" s="57" t="s">
        <v>25</v>
      </c>
      <c r="AB10" s="57">
        <f t="shared" si="1"/>
        <v>2.5</v>
      </c>
      <c r="AC10" s="75">
        <v>1</v>
      </c>
      <c r="AD10" s="214"/>
      <c r="AE10" s="214"/>
      <c r="AF10" s="214"/>
      <c r="AG10" s="214"/>
      <c r="AH10" s="186"/>
      <c r="AI10" s="212"/>
    </row>
    <row r="11" spans="2:35" s="38" customFormat="1" ht="75" customHeight="1" thickBot="1">
      <c r="B11" s="194"/>
      <c r="C11" s="195"/>
      <c r="D11" s="195"/>
      <c r="E11" s="195"/>
      <c r="F11" s="195"/>
      <c r="G11" s="195"/>
      <c r="H11" s="198"/>
      <c r="I11" s="181"/>
      <c r="J11" s="184"/>
      <c r="K11" s="101" t="s">
        <v>87</v>
      </c>
      <c r="L11" s="78" t="s">
        <v>77</v>
      </c>
      <c r="M11" s="56">
        <v>4</v>
      </c>
      <c r="N11" s="56" t="str">
        <f t="shared" si="6"/>
        <v>Alto</v>
      </c>
      <c r="O11" s="56">
        <v>5</v>
      </c>
      <c r="P11" s="56" t="str">
        <f t="shared" si="7"/>
        <v>Superior</v>
      </c>
      <c r="Q11" s="190"/>
      <c r="R11" s="190"/>
      <c r="S11" s="187"/>
      <c r="T11" s="213"/>
      <c r="U11" s="78" t="s">
        <v>204</v>
      </c>
      <c r="V11" s="95" t="s">
        <v>203</v>
      </c>
      <c r="W11" s="57" t="s">
        <v>177</v>
      </c>
      <c r="X11" s="78" t="s">
        <v>26</v>
      </c>
      <c r="Y11" s="56" t="s">
        <v>158</v>
      </c>
      <c r="Z11" s="56">
        <f t="shared" si="0"/>
        <v>1</v>
      </c>
      <c r="AA11" s="56" t="s">
        <v>28</v>
      </c>
      <c r="AB11" s="56">
        <f t="shared" si="1"/>
        <v>5</v>
      </c>
      <c r="AC11" s="91">
        <v>1</v>
      </c>
      <c r="AD11" s="215"/>
      <c r="AE11" s="215"/>
      <c r="AF11" s="215"/>
      <c r="AG11" s="215"/>
      <c r="AH11" s="187"/>
      <c r="AI11" s="213"/>
    </row>
    <row r="12" spans="2:35" s="38" customFormat="1" ht="75" customHeight="1">
      <c r="B12" s="179">
        <v>2</v>
      </c>
      <c r="C12" s="191" t="s">
        <v>141</v>
      </c>
      <c r="D12" s="191" t="s">
        <v>160</v>
      </c>
      <c r="E12" s="191">
        <v>10</v>
      </c>
      <c r="F12" s="191">
        <v>10</v>
      </c>
      <c r="G12" s="191">
        <v>10</v>
      </c>
      <c r="H12" s="196" t="str">
        <f>IF(AND(MAX(E12,F12,G12)&gt;=7,E12&lt;=10),"Confidencial",(IF(AND(MIN(E12,F12,G12)&gt;=1,E12&lt;=3),"Público",IF(AND(E12=0,F12=0,G12=0),"No Aplica","INTERNO"))))</f>
        <v>Confidencial</v>
      </c>
      <c r="I12" s="179" t="s">
        <v>172</v>
      </c>
      <c r="J12" s="182" t="s">
        <v>113</v>
      </c>
      <c r="K12" s="125" t="s">
        <v>83</v>
      </c>
      <c r="L12" s="99" t="s">
        <v>118</v>
      </c>
      <c r="M12" s="67">
        <v>2</v>
      </c>
      <c r="N12" s="67" t="str">
        <f t="shared" si="6"/>
        <v>Baja</v>
      </c>
      <c r="O12" s="67">
        <v>5</v>
      </c>
      <c r="P12" s="67" t="str">
        <f t="shared" si="7"/>
        <v>Superior</v>
      </c>
      <c r="Q12" s="176">
        <f t="shared" ref="Q12" si="8">MAX(M12:M14)</f>
        <v>4</v>
      </c>
      <c r="R12" s="176">
        <f t="shared" ref="R12" si="9">MAX(O12:O14)</f>
        <v>5</v>
      </c>
      <c r="S12" s="185">
        <f>_xlfn.NUMBERVALUE(CONCATENATE(Q12,R12))</f>
        <v>45</v>
      </c>
      <c r="T12" s="185" t="str">
        <f>VLOOKUP(S12,'Valoración de los Riesgos'!$L$1:$M$26,2,)</f>
        <v>EXTREMO</v>
      </c>
      <c r="U12" s="69" t="s">
        <v>202</v>
      </c>
      <c r="V12" s="73" t="s">
        <v>200</v>
      </c>
      <c r="W12" s="57" t="s">
        <v>176</v>
      </c>
      <c r="X12" s="69" t="s">
        <v>24</v>
      </c>
      <c r="Y12" s="67" t="s">
        <v>27</v>
      </c>
      <c r="Z12" s="67">
        <f t="shared" si="0"/>
        <v>2.5</v>
      </c>
      <c r="AA12" s="67" t="s">
        <v>25</v>
      </c>
      <c r="AB12" s="67">
        <f t="shared" si="1"/>
        <v>2.5</v>
      </c>
      <c r="AC12" s="92">
        <v>1</v>
      </c>
      <c r="AD12" s="216">
        <f t="shared" ref="AD12" si="10">IFERROR(ROUND(AVERAGE(AVERAGEIF($X12:$X14,"Preventivo",$Z12:$Z14),AVERAGEIF($X12:$X14,"Preventivo",$AB12:$AB14)),0),"")</f>
        <v>2</v>
      </c>
      <c r="AE12" s="216">
        <f t="shared" ref="AE12" si="11">IFERROR(AVERAGEIF($X12:$X14,"Preventivo",$AC12:$AC14),"")</f>
        <v>1</v>
      </c>
      <c r="AF12" s="216">
        <f t="shared" ref="AF12" si="12">IFERROR(ROUND(AVERAGE(AVERAGEIF($X12:$X14,"Detectivo",$Z12:$Z14),AVERAGEIF($X12:$X14,"Detectivo",$AB12:$AB14)),0),"")</f>
        <v>3</v>
      </c>
      <c r="AG12" s="216">
        <f t="shared" ref="AG12" si="13">IFERROR(100%-AVERAGEIF($X12:$X14,"Detectivo",$AC12:$AC14),"")</f>
        <v>0</v>
      </c>
      <c r="AH12" s="185">
        <f>IF(_xlfn.NUMBERVALUE(CONCATENATE(AD12,AF12))=0,S12,_xlfn.NUMBERVALUE(CONCATENATE(AD12,AF12)))</f>
        <v>23</v>
      </c>
      <c r="AI12" s="211" t="str">
        <f>VLOOKUP(AH12,'Valoración de los Riesgos'!$L$1:$M$26,2,)</f>
        <v>MODERADO</v>
      </c>
    </row>
    <row r="13" spans="2:35" s="38" customFormat="1" ht="75" customHeight="1">
      <c r="B13" s="180"/>
      <c r="C13" s="192"/>
      <c r="D13" s="192"/>
      <c r="E13" s="192"/>
      <c r="F13" s="192"/>
      <c r="G13" s="192"/>
      <c r="H13" s="197"/>
      <c r="I13" s="180"/>
      <c r="J13" s="183"/>
      <c r="K13" s="100" t="s">
        <v>84</v>
      </c>
      <c r="L13" s="127" t="s">
        <v>120</v>
      </c>
      <c r="M13" s="57">
        <v>3</v>
      </c>
      <c r="N13" s="57" t="str">
        <f t="shared" si="6"/>
        <v>Moderado</v>
      </c>
      <c r="O13" s="57">
        <v>5</v>
      </c>
      <c r="P13" s="57" t="str">
        <f t="shared" si="7"/>
        <v>Superior</v>
      </c>
      <c r="Q13" s="177"/>
      <c r="R13" s="177"/>
      <c r="S13" s="186"/>
      <c r="T13" s="186"/>
      <c r="U13" s="57" t="s">
        <v>190</v>
      </c>
      <c r="V13" s="74" t="s">
        <v>189</v>
      </c>
      <c r="W13" s="57" t="s">
        <v>176</v>
      </c>
      <c r="X13" s="70" t="s">
        <v>24</v>
      </c>
      <c r="Y13" s="57" t="s">
        <v>158</v>
      </c>
      <c r="Z13" s="57">
        <f t="shared" si="0"/>
        <v>1</v>
      </c>
      <c r="AA13" s="57" t="s">
        <v>25</v>
      </c>
      <c r="AB13" s="57">
        <f t="shared" si="1"/>
        <v>2.5</v>
      </c>
      <c r="AC13" s="75">
        <v>1</v>
      </c>
      <c r="AD13" s="214"/>
      <c r="AE13" s="214"/>
      <c r="AF13" s="214"/>
      <c r="AG13" s="214"/>
      <c r="AH13" s="186"/>
      <c r="AI13" s="212"/>
    </row>
    <row r="14" spans="2:35" s="38" customFormat="1" ht="75" customHeight="1" thickBot="1">
      <c r="B14" s="194"/>
      <c r="C14" s="195"/>
      <c r="D14" s="195"/>
      <c r="E14" s="195"/>
      <c r="F14" s="195"/>
      <c r="G14" s="195"/>
      <c r="H14" s="198"/>
      <c r="I14" s="194"/>
      <c r="J14" s="189"/>
      <c r="K14" s="101" t="s">
        <v>87</v>
      </c>
      <c r="L14" s="71" t="s">
        <v>77</v>
      </c>
      <c r="M14" s="68">
        <v>4</v>
      </c>
      <c r="N14" s="68" t="str">
        <f t="shared" si="6"/>
        <v>Alto</v>
      </c>
      <c r="O14" s="68">
        <v>5</v>
      </c>
      <c r="P14" s="68" t="str">
        <f t="shared" si="7"/>
        <v>Superior</v>
      </c>
      <c r="Q14" s="178"/>
      <c r="R14" s="178"/>
      <c r="S14" s="205"/>
      <c r="T14" s="205"/>
      <c r="U14" s="78" t="s">
        <v>204</v>
      </c>
      <c r="V14" s="95" t="s">
        <v>203</v>
      </c>
      <c r="W14" s="57" t="s">
        <v>177</v>
      </c>
      <c r="X14" s="71" t="s">
        <v>26</v>
      </c>
      <c r="Y14" s="68" t="s">
        <v>158</v>
      </c>
      <c r="Z14" s="68">
        <f t="shared" si="0"/>
        <v>1</v>
      </c>
      <c r="AA14" s="68" t="s">
        <v>28</v>
      </c>
      <c r="AB14" s="68">
        <f t="shared" si="1"/>
        <v>5</v>
      </c>
      <c r="AC14" s="93">
        <v>1</v>
      </c>
      <c r="AD14" s="217"/>
      <c r="AE14" s="217"/>
      <c r="AF14" s="217"/>
      <c r="AG14" s="217"/>
      <c r="AH14" s="205"/>
      <c r="AI14" s="218"/>
    </row>
    <row r="15" spans="2:35" s="38" customFormat="1" ht="75" customHeight="1">
      <c r="B15" s="179">
        <v>3</v>
      </c>
      <c r="C15" s="191" t="s">
        <v>142</v>
      </c>
      <c r="D15" s="191" t="s">
        <v>163</v>
      </c>
      <c r="E15" s="191">
        <v>10</v>
      </c>
      <c r="F15" s="191">
        <v>10</v>
      </c>
      <c r="G15" s="191">
        <v>10</v>
      </c>
      <c r="H15" s="196" t="str">
        <f>IF(AND(MAX(E15,F15,G15)&gt;=7,E15&lt;=10),"Confidencial",(IF(AND(MIN(E15,F15,G15)&gt;=1,E15&lt;=3),"Público",IF(AND(E15=0,F15=0,G15=0),"No Aplica","INTERNO"))))</f>
        <v>Confidencial</v>
      </c>
      <c r="I15" s="179" t="s">
        <v>199</v>
      </c>
      <c r="J15" s="182" t="s">
        <v>113</v>
      </c>
      <c r="K15" s="125" t="s">
        <v>87</v>
      </c>
      <c r="L15" s="69" t="s">
        <v>77</v>
      </c>
      <c r="M15" s="67">
        <v>4</v>
      </c>
      <c r="N15" s="67" t="str">
        <f t="shared" si="6"/>
        <v>Alto</v>
      </c>
      <c r="O15" s="67">
        <v>5</v>
      </c>
      <c r="P15" s="67" t="str">
        <f t="shared" si="7"/>
        <v>Superior</v>
      </c>
      <c r="Q15" s="176">
        <f t="shared" ref="Q15" si="14">MAX(M15:M17)</f>
        <v>4</v>
      </c>
      <c r="R15" s="176">
        <f t="shared" ref="R15" si="15">MAX(O15:O17)</f>
        <v>5</v>
      </c>
      <c r="S15" s="185">
        <f>_xlfn.NUMBERVALUE(CONCATENATE(Q15,R15))</f>
        <v>45</v>
      </c>
      <c r="T15" s="185" t="str">
        <f>VLOOKUP(S15,'Valoración de los Riesgos'!$L$1:$M$26,2,)</f>
        <v>EXTREMO</v>
      </c>
      <c r="U15" s="67" t="s">
        <v>206</v>
      </c>
      <c r="V15" s="73" t="s">
        <v>196</v>
      </c>
      <c r="W15" s="57" t="s">
        <v>177</v>
      </c>
      <c r="X15" s="69" t="s">
        <v>24</v>
      </c>
      <c r="Y15" s="67" t="s">
        <v>27</v>
      </c>
      <c r="Z15" s="67">
        <f t="shared" si="0"/>
        <v>2.5</v>
      </c>
      <c r="AA15" s="67" t="s">
        <v>28</v>
      </c>
      <c r="AB15" s="67">
        <f t="shared" si="1"/>
        <v>5</v>
      </c>
      <c r="AC15" s="92">
        <v>1</v>
      </c>
      <c r="AD15" s="216">
        <f t="shared" ref="AD15" si="16">IFERROR(ROUND(AVERAGE(AVERAGEIF($X15:$X17,"Preventivo",$Z15:$Z17),AVERAGEIF($X15:$X17,"Preventivo",$AB15:$AB17)),0),"")</f>
        <v>3</v>
      </c>
      <c r="AE15" s="216">
        <f t="shared" ref="AE15" si="17">IFERROR(AVERAGEIF($X15:$X17,"Preventivo",$AC15:$AC17),"")</f>
        <v>1</v>
      </c>
      <c r="AF15" s="216">
        <f t="shared" ref="AF15" si="18">IFERROR(ROUND(AVERAGE(AVERAGEIF($X15:$X17,"Detectivo",$Z15:$Z17),AVERAGEIF($X15:$X17,"Detectivo",$AB15:$AB17)),0),"")</f>
        <v>2</v>
      </c>
      <c r="AG15" s="216">
        <f t="shared" ref="AG15" si="19">IFERROR(100%-AVERAGEIF($X15:$X17,"Detectivo",$AC15:$AC17),"")</f>
        <v>0</v>
      </c>
      <c r="AH15" s="185">
        <f>IF(_xlfn.NUMBERVALUE(CONCATENATE(AD15,AF15))=0,S15,_xlfn.NUMBERVALUE(CONCATENATE(AD15,AF15)))</f>
        <v>32</v>
      </c>
      <c r="AI15" s="211" t="str">
        <f>VLOOKUP(AH15,'Valoración de los Riesgos'!$L$1:$M$26,2,)</f>
        <v>MODERADO</v>
      </c>
    </row>
    <row r="16" spans="2:35" s="38" customFormat="1" ht="75" customHeight="1">
      <c r="B16" s="180"/>
      <c r="C16" s="192"/>
      <c r="D16" s="192"/>
      <c r="E16" s="192"/>
      <c r="F16" s="192"/>
      <c r="G16" s="192"/>
      <c r="H16" s="197"/>
      <c r="I16" s="180"/>
      <c r="J16" s="183"/>
      <c r="K16" s="100" t="s">
        <v>136</v>
      </c>
      <c r="L16" s="70" t="s">
        <v>132</v>
      </c>
      <c r="M16" s="57">
        <v>2</v>
      </c>
      <c r="N16" s="57" t="str">
        <f t="shared" si="6"/>
        <v>Baja</v>
      </c>
      <c r="O16" s="57">
        <v>5</v>
      </c>
      <c r="P16" s="57" t="str">
        <f t="shared" si="7"/>
        <v>Superior</v>
      </c>
      <c r="Q16" s="177"/>
      <c r="R16" s="177"/>
      <c r="S16" s="186"/>
      <c r="T16" s="186"/>
      <c r="U16" s="57" t="s">
        <v>198</v>
      </c>
      <c r="V16" s="74" t="s">
        <v>197</v>
      </c>
      <c r="W16" s="57" t="s">
        <v>177</v>
      </c>
      <c r="X16" s="70" t="s">
        <v>26</v>
      </c>
      <c r="Y16" s="57" t="s">
        <v>158</v>
      </c>
      <c r="Z16" s="57">
        <f t="shared" si="0"/>
        <v>1</v>
      </c>
      <c r="AA16" s="57" t="s">
        <v>25</v>
      </c>
      <c r="AB16" s="57">
        <f t="shared" si="1"/>
        <v>2.5</v>
      </c>
      <c r="AC16" s="75">
        <v>1</v>
      </c>
      <c r="AD16" s="214"/>
      <c r="AE16" s="214"/>
      <c r="AF16" s="214"/>
      <c r="AG16" s="214"/>
      <c r="AH16" s="186"/>
      <c r="AI16" s="212"/>
    </row>
    <row r="17" spans="2:35" s="38" customFormat="1" ht="75" customHeight="1" thickBot="1">
      <c r="B17" s="181"/>
      <c r="C17" s="193"/>
      <c r="D17" s="193"/>
      <c r="E17" s="193"/>
      <c r="F17" s="193"/>
      <c r="G17" s="193"/>
      <c r="H17" s="204"/>
      <c r="I17" s="181"/>
      <c r="J17" s="184"/>
      <c r="K17" s="101" t="s">
        <v>147</v>
      </c>
      <c r="L17" s="78" t="s">
        <v>173</v>
      </c>
      <c r="M17" s="56">
        <v>4</v>
      </c>
      <c r="N17" s="56" t="str">
        <f t="shared" si="6"/>
        <v>Alto</v>
      </c>
      <c r="O17" s="56">
        <v>4</v>
      </c>
      <c r="P17" s="56" t="str">
        <f t="shared" si="7"/>
        <v>Mayor</v>
      </c>
      <c r="Q17" s="190"/>
      <c r="R17" s="190"/>
      <c r="S17" s="187"/>
      <c r="T17" s="187"/>
      <c r="U17" s="56" t="s">
        <v>178</v>
      </c>
      <c r="V17" s="56" t="s">
        <v>184</v>
      </c>
      <c r="W17" s="56" t="s">
        <v>176</v>
      </c>
      <c r="X17" s="78" t="s">
        <v>24</v>
      </c>
      <c r="Y17" s="56" t="s">
        <v>62</v>
      </c>
      <c r="Z17" s="56">
        <f t="shared" si="0"/>
        <v>5</v>
      </c>
      <c r="AA17" s="56" t="s">
        <v>29</v>
      </c>
      <c r="AB17" s="56">
        <f t="shared" si="1"/>
        <v>1</v>
      </c>
      <c r="AC17" s="91">
        <v>1</v>
      </c>
      <c r="AD17" s="215"/>
      <c r="AE17" s="215"/>
      <c r="AF17" s="215"/>
      <c r="AG17" s="215"/>
      <c r="AH17" s="187"/>
      <c r="AI17" s="213"/>
    </row>
    <row r="18" spans="2:35" s="38" customFormat="1" ht="75" customHeight="1">
      <c r="B18" s="179">
        <v>4</v>
      </c>
      <c r="C18" s="191" t="s">
        <v>143</v>
      </c>
      <c r="D18" s="191" t="s">
        <v>152</v>
      </c>
      <c r="E18" s="191">
        <v>0</v>
      </c>
      <c r="F18" s="191">
        <v>0</v>
      </c>
      <c r="G18" s="191">
        <v>0</v>
      </c>
      <c r="H18" s="201" t="str">
        <f>IF(AND(MAX(E18,F18,G18)&gt;=7,E18&lt;=10),"Confidencial",(IF(AND(MIN(E18,F18,G18)&gt;=1,E18&lt;=3),"Público",IF(AND(E18=0,F18=0,G18=0),"No Aplica","INTERNO"))))</f>
        <v>No Aplica</v>
      </c>
      <c r="I18" s="179" t="s">
        <v>166</v>
      </c>
      <c r="J18" s="182" t="s">
        <v>153</v>
      </c>
      <c r="K18" s="102" t="s">
        <v>85</v>
      </c>
      <c r="L18" s="99" t="s">
        <v>119</v>
      </c>
      <c r="M18" s="67">
        <v>3</v>
      </c>
      <c r="N18" s="67" t="str">
        <f t="shared" si="6"/>
        <v>Moderado</v>
      </c>
      <c r="O18" s="67">
        <v>4</v>
      </c>
      <c r="P18" s="67" t="str">
        <f t="shared" si="7"/>
        <v>Mayor</v>
      </c>
      <c r="Q18" s="176">
        <f t="shared" ref="Q18" si="20">MAX(M18:M20)</f>
        <v>3</v>
      </c>
      <c r="R18" s="176">
        <f t="shared" ref="R18" si="21">MAX(O18:O20)</f>
        <v>4</v>
      </c>
      <c r="S18" s="185">
        <f>_xlfn.NUMBERVALUE(CONCATENATE(Q18,R18))</f>
        <v>34</v>
      </c>
      <c r="T18" s="185" t="str">
        <f>VLOOKUP(S18,'Valoración de los Riesgos'!$L$1:$M$26,2,)</f>
        <v>ALTO</v>
      </c>
      <c r="U18" s="97" t="s">
        <v>167</v>
      </c>
      <c r="V18" s="73" t="s">
        <v>179</v>
      </c>
      <c r="W18" s="105" t="s">
        <v>176</v>
      </c>
      <c r="X18" s="69" t="s">
        <v>24</v>
      </c>
      <c r="Y18" s="67" t="s">
        <v>158</v>
      </c>
      <c r="Z18" s="67">
        <f>IF(Y18="Trimestral",5,IF(Y18="Mensual",2.5,IF(Y18="Constante",1,"")))</f>
        <v>1</v>
      </c>
      <c r="AA18" s="67" t="s">
        <v>29</v>
      </c>
      <c r="AB18" s="67">
        <f>IF(AA18="Manual",5,IF(AA18="Semiautomático",2.5,IF(AA18="Automático",1,"")))</f>
        <v>1</v>
      </c>
      <c r="AC18" s="92">
        <v>1</v>
      </c>
      <c r="AD18" s="176">
        <f>IFERROR(ROUND(AVERAGE(AVERAGEIF($X18:$X20,"Preventivo",$Z18:$Z20),AVERAGEIF($X18:$X20,"Preventivo",$AB18:$AB20)),0),"")</f>
        <v>1</v>
      </c>
      <c r="AE18" s="216">
        <f>IFERROR(AVERAGEIF($X18:$X20,"Preventivo",$AC18:$AC20),"")</f>
        <v>1</v>
      </c>
      <c r="AF18" s="176">
        <f>IFERROR(ROUND(AVERAGE(AVERAGEIF($X18:$X20,"Detectivo",$Z18:$Z20),AVERAGEIF($X18:$X20,"Detectivo",$AB18:$AB20)),0),"")</f>
        <v>1</v>
      </c>
      <c r="AG18" s="216">
        <f>IFERROR(100%-AVERAGEIF($X18:$X20,"Detectivo",$AC18:$AC20),"")</f>
        <v>0</v>
      </c>
      <c r="AH18" s="185">
        <f>IF(_xlfn.NUMBERVALUE(CONCATENATE(AD18,AF18))=0,S18,_xlfn.NUMBERVALUE(CONCATENATE(AD18,AF18)))</f>
        <v>11</v>
      </c>
      <c r="AI18" s="211" t="str">
        <f>VLOOKUP(AH18,'Valoración de los Riesgos'!$L$1:$M$26,2,)</f>
        <v>BAJO</v>
      </c>
    </row>
    <row r="19" spans="2:35" s="38" customFormat="1" ht="75" customHeight="1">
      <c r="B19" s="180"/>
      <c r="C19" s="192"/>
      <c r="D19" s="192"/>
      <c r="E19" s="192"/>
      <c r="F19" s="192"/>
      <c r="G19" s="192"/>
      <c r="H19" s="202"/>
      <c r="I19" s="180"/>
      <c r="J19" s="183"/>
      <c r="K19" s="111" t="s">
        <v>98</v>
      </c>
      <c r="L19" s="109" t="s">
        <v>128</v>
      </c>
      <c r="M19" s="57">
        <v>3</v>
      </c>
      <c r="N19" s="57" t="str">
        <f t="shared" si="6"/>
        <v>Moderado</v>
      </c>
      <c r="O19" s="57">
        <v>4</v>
      </c>
      <c r="P19" s="57" t="str">
        <f t="shared" si="7"/>
        <v>Mayor</v>
      </c>
      <c r="Q19" s="177"/>
      <c r="R19" s="177"/>
      <c r="S19" s="186"/>
      <c r="T19" s="186"/>
      <c r="U19" s="96" t="s">
        <v>154</v>
      </c>
      <c r="V19" s="74" t="s">
        <v>207</v>
      </c>
      <c r="W19" s="106" t="s">
        <v>177</v>
      </c>
      <c r="X19" s="70" t="s">
        <v>24</v>
      </c>
      <c r="Y19" s="57" t="s">
        <v>158</v>
      </c>
      <c r="Z19" s="57">
        <f t="shared" ref="Z19:Z26" si="22">IF(Y19="Trimestral",5,IF(Y19="Mensual",2.5,IF(Y19="Constante",1,"")))</f>
        <v>1</v>
      </c>
      <c r="AA19" s="57" t="s">
        <v>29</v>
      </c>
      <c r="AB19" s="57">
        <f t="shared" ref="AB19:AB26" si="23">IF(AA19="Manual",5,IF(AA19="Semiautomático",2.5,IF(AA19="Automático",1,"")))</f>
        <v>1</v>
      </c>
      <c r="AC19" s="75">
        <v>1</v>
      </c>
      <c r="AD19" s="177"/>
      <c r="AE19" s="214"/>
      <c r="AF19" s="177"/>
      <c r="AG19" s="214"/>
      <c r="AH19" s="186"/>
      <c r="AI19" s="212"/>
    </row>
    <row r="20" spans="2:35" s="38" customFormat="1" ht="75" customHeight="1" thickBot="1">
      <c r="B20" s="194"/>
      <c r="C20" s="195"/>
      <c r="D20" s="195"/>
      <c r="E20" s="195"/>
      <c r="F20" s="195"/>
      <c r="G20" s="195"/>
      <c r="H20" s="203"/>
      <c r="I20" s="194"/>
      <c r="J20" s="189"/>
      <c r="K20" s="112" t="s">
        <v>136</v>
      </c>
      <c r="L20" s="110" t="s">
        <v>132</v>
      </c>
      <c r="M20" s="56">
        <v>2</v>
      </c>
      <c r="N20" s="56" t="str">
        <f t="shared" si="6"/>
        <v>Baja</v>
      </c>
      <c r="O20" s="56">
        <v>3</v>
      </c>
      <c r="P20" s="56" t="str">
        <f t="shared" si="7"/>
        <v>Importante</v>
      </c>
      <c r="Q20" s="190"/>
      <c r="R20" s="190"/>
      <c r="S20" s="187"/>
      <c r="T20" s="187"/>
      <c r="U20" s="98" t="s">
        <v>208</v>
      </c>
      <c r="V20" s="95" t="s">
        <v>209</v>
      </c>
      <c r="W20" s="107" t="s">
        <v>177</v>
      </c>
      <c r="X20" s="78" t="s">
        <v>26</v>
      </c>
      <c r="Y20" s="56" t="s">
        <v>158</v>
      </c>
      <c r="Z20" s="56">
        <f t="shared" si="22"/>
        <v>1</v>
      </c>
      <c r="AA20" s="56" t="s">
        <v>29</v>
      </c>
      <c r="AB20" s="56">
        <f t="shared" si="23"/>
        <v>1</v>
      </c>
      <c r="AC20" s="91">
        <v>1</v>
      </c>
      <c r="AD20" s="190"/>
      <c r="AE20" s="215"/>
      <c r="AF20" s="190"/>
      <c r="AG20" s="215"/>
      <c r="AH20" s="187"/>
      <c r="AI20" s="213"/>
    </row>
    <row r="21" spans="2:35" s="38" customFormat="1" ht="75" customHeight="1">
      <c r="B21" s="199">
        <v>5</v>
      </c>
      <c r="C21" s="200" t="s">
        <v>144</v>
      </c>
      <c r="D21" s="200" t="s">
        <v>183</v>
      </c>
      <c r="E21" s="200">
        <v>0</v>
      </c>
      <c r="F21" s="200">
        <v>0</v>
      </c>
      <c r="G21" s="200">
        <v>0</v>
      </c>
      <c r="H21" s="206" t="str">
        <f>IF(AND(MAX(E21,F21,G21)&gt;=7,E21&lt;=10),"Confidencial",(IF(AND(MIN(E21,F21,G21)&gt;=1,E21&lt;=3),"Público",IF(AND(E21=0,F21=0,G21=0),"No Aplica","INTERNO"))))</f>
        <v>No Aplica</v>
      </c>
      <c r="I21" s="199" t="s">
        <v>187</v>
      </c>
      <c r="J21" s="207" t="s">
        <v>180</v>
      </c>
      <c r="K21" s="102" t="s">
        <v>86</v>
      </c>
      <c r="L21" s="79" t="s">
        <v>126</v>
      </c>
      <c r="M21" s="135">
        <v>1</v>
      </c>
      <c r="N21" s="135" t="str">
        <f t="shared" si="6"/>
        <v>Minima</v>
      </c>
      <c r="O21" s="135">
        <v>3</v>
      </c>
      <c r="P21" s="135" t="str">
        <f t="shared" si="7"/>
        <v>Importante</v>
      </c>
      <c r="Q21" s="176">
        <f t="shared" ref="Q21" si="24">MAX(M21:M23)</f>
        <v>4</v>
      </c>
      <c r="R21" s="176">
        <f t="shared" ref="R21" si="25">MAX(O21:O23)</f>
        <v>4</v>
      </c>
      <c r="S21" s="185">
        <f>_xlfn.NUMBERVALUE(CONCATENATE(Q21,R21))</f>
        <v>44</v>
      </c>
      <c r="T21" s="185" t="str">
        <f>VLOOKUP(S21,'Valoración de los Riesgos'!$L$1:$M$26,2,)</f>
        <v>ALTO</v>
      </c>
      <c r="U21" s="97" t="s">
        <v>185</v>
      </c>
      <c r="V21" s="135" t="s">
        <v>186</v>
      </c>
      <c r="W21" s="135" t="s">
        <v>176</v>
      </c>
      <c r="X21" s="135" t="s">
        <v>26</v>
      </c>
      <c r="Y21" s="135" t="s">
        <v>27</v>
      </c>
      <c r="Z21" s="135">
        <f t="shared" si="22"/>
        <v>2.5</v>
      </c>
      <c r="AA21" s="135" t="s">
        <v>29</v>
      </c>
      <c r="AB21" s="135">
        <f t="shared" si="23"/>
        <v>1</v>
      </c>
      <c r="AC21" s="132">
        <v>1</v>
      </c>
      <c r="AD21" s="216">
        <f t="shared" ref="AD21" si="26">IFERROR(ROUND(AVERAGE(AVERAGEIF($X21:$X23,"Preventivo",$Z21:$Z23),AVERAGEIF($X21:$X23,"Preventivo",$AB21:$AB23)),0),"")</f>
        <v>2</v>
      </c>
      <c r="AE21" s="216">
        <f t="shared" ref="AE21" si="27">IFERROR(AVERAGEIF($X21:$X23,"Preventivo",$AC21:$AC23),"")</f>
        <v>1</v>
      </c>
      <c r="AF21" s="216">
        <f t="shared" ref="AF21" si="28">IFERROR(ROUND(AVERAGE(AVERAGEIF($X21:$X23,"Detectivo",$Z21:$Z23),AVERAGEIF($X21:$X23,"Detectivo",$AB21:$AB23)),0),"")</f>
        <v>2</v>
      </c>
      <c r="AG21" s="216">
        <f t="shared" ref="AG21" si="29">IFERROR(100%-AVERAGEIF($X21:$X23,"Detectivo",$AC21:$AC23),"")</f>
        <v>0</v>
      </c>
      <c r="AH21" s="185">
        <f>IF(_xlfn.NUMBERVALUE(CONCATENATE(AD21,AF21))=0,S21,_xlfn.NUMBERVALUE(CONCATENATE(AD21,AF21)))</f>
        <v>22</v>
      </c>
      <c r="AI21" s="211" t="str">
        <f>VLOOKUP(AH21,'Valoración de los Riesgos'!$L$1:$M$26,2,)</f>
        <v>BAJO</v>
      </c>
    </row>
    <row r="22" spans="2:35" s="38" customFormat="1" ht="75" customHeight="1">
      <c r="B22" s="180"/>
      <c r="C22" s="192"/>
      <c r="D22" s="192"/>
      <c r="E22" s="192"/>
      <c r="F22" s="192"/>
      <c r="G22" s="192"/>
      <c r="H22" s="197"/>
      <c r="I22" s="180"/>
      <c r="J22" s="183"/>
      <c r="K22" s="100" t="s">
        <v>135</v>
      </c>
      <c r="L22" s="103" t="s">
        <v>131</v>
      </c>
      <c r="M22" s="136">
        <v>2</v>
      </c>
      <c r="N22" s="136" t="str">
        <f t="shared" si="6"/>
        <v>Baja</v>
      </c>
      <c r="O22" s="136">
        <v>4</v>
      </c>
      <c r="P22" s="136" t="str">
        <f t="shared" si="7"/>
        <v>Mayor</v>
      </c>
      <c r="Q22" s="177"/>
      <c r="R22" s="177"/>
      <c r="S22" s="186"/>
      <c r="T22" s="186"/>
      <c r="U22" s="136" t="s">
        <v>188</v>
      </c>
      <c r="V22" s="252" t="s">
        <v>210</v>
      </c>
      <c r="W22" s="136" t="s">
        <v>177</v>
      </c>
      <c r="X22" s="136" t="s">
        <v>24</v>
      </c>
      <c r="Y22" s="136" t="s">
        <v>158</v>
      </c>
      <c r="Z22" s="136">
        <f t="shared" si="22"/>
        <v>1</v>
      </c>
      <c r="AA22" s="136" t="s">
        <v>25</v>
      </c>
      <c r="AB22" s="136">
        <f t="shared" si="23"/>
        <v>2.5</v>
      </c>
      <c r="AC22" s="133">
        <v>1</v>
      </c>
      <c r="AD22" s="214"/>
      <c r="AE22" s="214"/>
      <c r="AF22" s="214"/>
      <c r="AG22" s="214"/>
      <c r="AH22" s="186"/>
      <c r="AI22" s="212"/>
    </row>
    <row r="23" spans="2:35" s="38" customFormat="1" ht="75" customHeight="1" thickBot="1">
      <c r="B23" s="194"/>
      <c r="C23" s="195"/>
      <c r="D23" s="195"/>
      <c r="E23" s="195"/>
      <c r="F23" s="195"/>
      <c r="G23" s="195"/>
      <c r="H23" s="198"/>
      <c r="I23" s="194"/>
      <c r="J23" s="189"/>
      <c r="K23" s="126" t="s">
        <v>147</v>
      </c>
      <c r="L23" s="104" t="s">
        <v>173</v>
      </c>
      <c r="M23" s="137">
        <v>4</v>
      </c>
      <c r="N23" s="137" t="str">
        <f t="shared" si="6"/>
        <v>Alto</v>
      </c>
      <c r="O23" s="137">
        <v>3</v>
      </c>
      <c r="P23" s="137" t="str">
        <f t="shared" si="7"/>
        <v>Importante</v>
      </c>
      <c r="Q23" s="178"/>
      <c r="R23" s="178"/>
      <c r="S23" s="205"/>
      <c r="T23" s="205"/>
      <c r="U23" s="137" t="s">
        <v>178</v>
      </c>
      <c r="V23" s="137" t="s">
        <v>184</v>
      </c>
      <c r="W23" s="137" t="s">
        <v>176</v>
      </c>
      <c r="X23" s="137" t="s">
        <v>24</v>
      </c>
      <c r="Y23" s="137" t="s">
        <v>62</v>
      </c>
      <c r="Z23" s="137">
        <f t="shared" si="22"/>
        <v>5</v>
      </c>
      <c r="AA23" s="137" t="s">
        <v>29</v>
      </c>
      <c r="AB23" s="137">
        <f t="shared" si="23"/>
        <v>1</v>
      </c>
      <c r="AC23" s="134">
        <v>1</v>
      </c>
      <c r="AD23" s="217"/>
      <c r="AE23" s="217"/>
      <c r="AF23" s="217"/>
      <c r="AG23" s="217"/>
      <c r="AH23" s="205"/>
      <c r="AI23" s="218"/>
    </row>
    <row r="24" spans="2:35" s="38" customFormat="1" ht="75" customHeight="1">
      <c r="B24" s="179">
        <v>6</v>
      </c>
      <c r="C24" s="191" t="s">
        <v>145</v>
      </c>
      <c r="D24" s="191" t="s">
        <v>165</v>
      </c>
      <c r="E24" s="191">
        <v>0</v>
      </c>
      <c r="F24" s="191">
        <v>0</v>
      </c>
      <c r="G24" s="191">
        <v>0</v>
      </c>
      <c r="H24" s="196" t="str">
        <f>IF(AND(MAX(E24,F24,G24)&gt;=7,E24&lt;=10),"Confidencial",(IF(AND(MIN(E24,F24,G24)&gt;=1,E24&lt;=3),"Público",IF(AND(E24=0,F24=0,G24=0),"No Aplica","INTERNO"))))</f>
        <v>No Aplica</v>
      </c>
      <c r="I24" s="208" t="s">
        <v>194</v>
      </c>
      <c r="J24" s="182" t="s">
        <v>193</v>
      </c>
      <c r="K24" s="128" t="s">
        <v>96</v>
      </c>
      <c r="L24" s="79" t="s">
        <v>76</v>
      </c>
      <c r="M24" s="67">
        <v>1</v>
      </c>
      <c r="N24" s="67" t="str">
        <f t="shared" si="6"/>
        <v>Minima</v>
      </c>
      <c r="O24" s="67">
        <v>4</v>
      </c>
      <c r="P24" s="67" t="str">
        <f t="shared" si="7"/>
        <v>Mayor</v>
      </c>
      <c r="Q24" s="176">
        <f t="shared" ref="Q24" si="30">MAX(M24:M26)</f>
        <v>2</v>
      </c>
      <c r="R24" s="176">
        <f t="shared" ref="R24" si="31">MAX(O24:O26)</f>
        <v>5</v>
      </c>
      <c r="S24" s="185">
        <f>_xlfn.NUMBERVALUE(CONCATENATE(Q24,R24))</f>
        <v>25</v>
      </c>
      <c r="T24" s="185" t="str">
        <f>VLOOKUP(S24,'Valoración de los Riesgos'!$L$1:$M$26,2,)</f>
        <v>EXTREMO</v>
      </c>
      <c r="U24" s="96" t="s">
        <v>154</v>
      </c>
      <c r="V24" s="74" t="s">
        <v>207</v>
      </c>
      <c r="W24" s="106" t="s">
        <v>177</v>
      </c>
      <c r="X24" s="70" t="s">
        <v>24</v>
      </c>
      <c r="Y24" s="136" t="s">
        <v>158</v>
      </c>
      <c r="Z24" s="136">
        <f t="shared" ref="Z24" si="32">IF(Y24="Trimestral",5,IF(Y24="Mensual",2.5,IF(Y24="Constante",1,"")))</f>
        <v>1</v>
      </c>
      <c r="AA24" s="136" t="s">
        <v>29</v>
      </c>
      <c r="AB24" s="67">
        <f t="shared" si="23"/>
        <v>1</v>
      </c>
      <c r="AC24" s="92">
        <v>1</v>
      </c>
      <c r="AD24" s="216">
        <f t="shared" ref="AD24" si="33">IFERROR(ROUND(AVERAGE(AVERAGEIF($X24:$X26,"Preventivo",$Z24:$Z26),AVERAGEIF($X24:$X26,"Preventivo",$AB24:$AB26)),0),"")</f>
        <v>1</v>
      </c>
      <c r="AE24" s="216">
        <f t="shared" ref="AE24" si="34">IFERROR(AVERAGEIF($X24:$X26,"Preventivo",$AC24:$AC26),"")</f>
        <v>1</v>
      </c>
      <c r="AF24" s="216">
        <f t="shared" ref="AF24" si="35">IFERROR(ROUND(AVERAGE(AVERAGEIF($X24:$X26,"Detectivo",$Z24:$Z26),AVERAGEIF($X24:$X26,"Detectivo",$AB24:$AB26)),0),"")</f>
        <v>4</v>
      </c>
      <c r="AG24" s="216">
        <f t="shared" ref="AG24" si="36">IFERROR(100%-AVERAGEIF($X24:$X26,"Detectivo",$AC24:$AC26),"")</f>
        <v>0</v>
      </c>
      <c r="AH24" s="185">
        <f>IF(_xlfn.NUMBERVALUE(CONCATENATE(AD24,AF24))=0,S24,_xlfn.NUMBERVALUE(CONCATENATE(AD24,AF24)))</f>
        <v>14</v>
      </c>
      <c r="AI24" s="211" t="str">
        <f>VLOOKUP(AH24,'Valoración de los Riesgos'!$L$1:$M$26,2,)</f>
        <v>ALTO</v>
      </c>
    </row>
    <row r="25" spans="2:35" s="38" customFormat="1" ht="135" customHeight="1">
      <c r="B25" s="180"/>
      <c r="C25" s="192"/>
      <c r="D25" s="192"/>
      <c r="E25" s="192"/>
      <c r="F25" s="192"/>
      <c r="G25" s="192"/>
      <c r="H25" s="197"/>
      <c r="I25" s="209"/>
      <c r="J25" s="183"/>
      <c r="K25" s="129" t="s">
        <v>136</v>
      </c>
      <c r="L25" s="131" t="s">
        <v>132</v>
      </c>
      <c r="M25" s="57">
        <v>2</v>
      </c>
      <c r="N25" s="57" t="str">
        <f t="shared" si="6"/>
        <v>Baja</v>
      </c>
      <c r="O25" s="57">
        <v>5</v>
      </c>
      <c r="P25" s="57" t="str">
        <f t="shared" si="7"/>
        <v>Superior</v>
      </c>
      <c r="Q25" s="177"/>
      <c r="R25" s="177"/>
      <c r="S25" s="186"/>
      <c r="T25" s="186"/>
      <c r="U25" s="57" t="s">
        <v>195</v>
      </c>
      <c r="V25" s="57" t="s">
        <v>211</v>
      </c>
      <c r="W25" s="57" t="s">
        <v>177</v>
      </c>
      <c r="X25" s="57" t="s">
        <v>26</v>
      </c>
      <c r="Y25" s="57" t="s">
        <v>27</v>
      </c>
      <c r="Z25" s="57">
        <f t="shared" si="22"/>
        <v>2.5</v>
      </c>
      <c r="AA25" s="57" t="s">
        <v>28</v>
      </c>
      <c r="AB25" s="57">
        <f t="shared" si="23"/>
        <v>5</v>
      </c>
      <c r="AC25" s="75">
        <v>1</v>
      </c>
      <c r="AD25" s="214"/>
      <c r="AE25" s="214"/>
      <c r="AF25" s="214"/>
      <c r="AG25" s="214"/>
      <c r="AH25" s="186"/>
      <c r="AI25" s="212"/>
    </row>
    <row r="26" spans="2:35" s="38" customFormat="1" ht="75" customHeight="1" thickBot="1">
      <c r="B26" s="194"/>
      <c r="C26" s="195"/>
      <c r="D26" s="195"/>
      <c r="E26" s="195"/>
      <c r="F26" s="195"/>
      <c r="G26" s="195"/>
      <c r="H26" s="198"/>
      <c r="I26" s="210"/>
      <c r="J26" s="189"/>
      <c r="K26" s="130" t="s">
        <v>137</v>
      </c>
      <c r="L26" s="104" t="s">
        <v>138</v>
      </c>
      <c r="M26" s="68">
        <v>2</v>
      </c>
      <c r="N26" s="68" t="str">
        <f t="shared" si="6"/>
        <v>Baja</v>
      </c>
      <c r="O26" s="68">
        <v>3</v>
      </c>
      <c r="P26" s="68" t="str">
        <f t="shared" si="7"/>
        <v>Importante</v>
      </c>
      <c r="Q26" s="178"/>
      <c r="R26" s="178"/>
      <c r="S26" s="205"/>
      <c r="T26" s="205"/>
      <c r="U26" s="68" t="s">
        <v>201</v>
      </c>
      <c r="V26" s="68" t="s">
        <v>200</v>
      </c>
      <c r="W26" s="68" t="s">
        <v>176</v>
      </c>
      <c r="X26" s="68" t="s">
        <v>24</v>
      </c>
      <c r="Y26" s="68" t="s">
        <v>158</v>
      </c>
      <c r="Z26" s="68">
        <f t="shared" si="22"/>
        <v>1</v>
      </c>
      <c r="AA26" s="68" t="s">
        <v>29</v>
      </c>
      <c r="AB26" s="68">
        <f t="shared" si="23"/>
        <v>1</v>
      </c>
      <c r="AC26" s="93">
        <v>1</v>
      </c>
      <c r="AD26" s="217"/>
      <c r="AE26" s="217"/>
      <c r="AF26" s="217"/>
      <c r="AG26" s="217"/>
      <c r="AH26" s="205"/>
      <c r="AI26" s="218"/>
    </row>
  </sheetData>
  <mergeCells count="150">
    <mergeCell ref="AI18:AI20"/>
    <mergeCell ref="AD15:AD17"/>
    <mergeCell ref="AE15:AE17"/>
    <mergeCell ref="AF15:AF17"/>
    <mergeCell ref="AD18:AD20"/>
    <mergeCell ref="AE18:AE20"/>
    <mergeCell ref="AF18:AF20"/>
    <mergeCell ref="AG18:AG20"/>
    <mergeCell ref="AH18:AH20"/>
    <mergeCell ref="AD24:AD26"/>
    <mergeCell ref="AE24:AE26"/>
    <mergeCell ref="AF24:AF26"/>
    <mergeCell ref="AG24:AG26"/>
    <mergeCell ref="AH24:AH26"/>
    <mergeCell ref="AI24:AI26"/>
    <mergeCell ref="AD21:AD23"/>
    <mergeCell ref="AE21:AE23"/>
    <mergeCell ref="AF21:AF23"/>
    <mergeCell ref="AG21:AG23"/>
    <mergeCell ref="AH21:AH23"/>
    <mergeCell ref="AI21:AI23"/>
    <mergeCell ref="AH9:AH11"/>
    <mergeCell ref="AI9:AI11"/>
    <mergeCell ref="AD12:AD14"/>
    <mergeCell ref="AE12:AE14"/>
    <mergeCell ref="AF12:AF14"/>
    <mergeCell ref="AG12:AG14"/>
    <mergeCell ref="AH12:AH14"/>
    <mergeCell ref="AI12:AI14"/>
    <mergeCell ref="AG15:AG17"/>
    <mergeCell ref="AH15:AH17"/>
    <mergeCell ref="AI15:AI17"/>
    <mergeCell ref="AC7:AC8"/>
    <mergeCell ref="Z7:Z8"/>
    <mergeCell ref="U6:AG6"/>
    <mergeCell ref="AE7:AE8"/>
    <mergeCell ref="AF7:AF8"/>
    <mergeCell ref="AG7:AG8"/>
    <mergeCell ref="R21:R23"/>
    <mergeCell ref="S21:S23"/>
    <mergeCell ref="T21:T23"/>
    <mergeCell ref="T9:T11"/>
    <mergeCell ref="R7:R8"/>
    <mergeCell ref="R9:R11"/>
    <mergeCell ref="S12:S14"/>
    <mergeCell ref="T12:T14"/>
    <mergeCell ref="AD9:AD11"/>
    <mergeCell ref="AE9:AE11"/>
    <mergeCell ref="AF9:AF11"/>
    <mergeCell ref="AG9:AG11"/>
    <mergeCell ref="B24:B26"/>
    <mergeCell ref="C24:C26"/>
    <mergeCell ref="D24:D26"/>
    <mergeCell ref="E24:E26"/>
    <mergeCell ref="F24:F26"/>
    <mergeCell ref="G24:G26"/>
    <mergeCell ref="H24:H26"/>
    <mergeCell ref="I24:I26"/>
    <mergeCell ref="J24:J26"/>
    <mergeCell ref="Q24:Q26"/>
    <mergeCell ref="R24:R26"/>
    <mergeCell ref="S24:S26"/>
    <mergeCell ref="T24:T26"/>
    <mergeCell ref="G21:G23"/>
    <mergeCell ref="H21:H23"/>
    <mergeCell ref="I21:I23"/>
    <mergeCell ref="J21:J23"/>
    <mergeCell ref="Q21:Q23"/>
    <mergeCell ref="B21:B23"/>
    <mergeCell ref="C21:C23"/>
    <mergeCell ref="D21:D23"/>
    <mergeCell ref="E21:E23"/>
    <mergeCell ref="F21:F23"/>
    <mergeCell ref="R15:R17"/>
    <mergeCell ref="S15:S17"/>
    <mergeCell ref="T15:T17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Q18:Q20"/>
    <mergeCell ref="R18:R20"/>
    <mergeCell ref="S18:S20"/>
    <mergeCell ref="T18:T20"/>
    <mergeCell ref="G15:G17"/>
    <mergeCell ref="H15:H17"/>
    <mergeCell ref="I15:I17"/>
    <mergeCell ref="J15:J17"/>
    <mergeCell ref="Q15:Q17"/>
    <mergeCell ref="B15:B17"/>
    <mergeCell ref="C15:C17"/>
    <mergeCell ref="D15:D17"/>
    <mergeCell ref="E15:E17"/>
    <mergeCell ref="F15:F17"/>
    <mergeCell ref="C7:C8"/>
    <mergeCell ref="I12:I14"/>
    <mergeCell ref="B9:B11"/>
    <mergeCell ref="C9:C11"/>
    <mergeCell ref="D9:D11"/>
    <mergeCell ref="E9:E11"/>
    <mergeCell ref="F9:F11"/>
    <mergeCell ref="G9:G11"/>
    <mergeCell ref="H9:H11"/>
    <mergeCell ref="B12:B14"/>
    <mergeCell ref="C12:C14"/>
    <mergeCell ref="D12:D14"/>
    <mergeCell ref="E12:E14"/>
    <mergeCell ref="F12:F14"/>
    <mergeCell ref="G12:G14"/>
    <mergeCell ref="H12:H14"/>
    <mergeCell ref="Q9:Q11"/>
    <mergeCell ref="Q12:Q14"/>
    <mergeCell ref="R12:R14"/>
    <mergeCell ref="S7:S8"/>
    <mergeCell ref="I9:I11"/>
    <mergeCell ref="J9:J11"/>
    <mergeCell ref="S9:S11"/>
    <mergeCell ref="S6:T6"/>
    <mergeCell ref="K7:K8"/>
    <mergeCell ref="J12:J14"/>
    <mergeCell ref="Q7:Q8"/>
    <mergeCell ref="E7:G7"/>
    <mergeCell ref="H7:H8"/>
    <mergeCell ref="B2:AI4"/>
    <mergeCell ref="B6:H6"/>
    <mergeCell ref="I6:P6"/>
    <mergeCell ref="AH6:AI6"/>
    <mergeCell ref="B7:B8"/>
    <mergeCell ref="D7:D8"/>
    <mergeCell ref="O7:P7"/>
    <mergeCell ref="J7:J8"/>
    <mergeCell ref="AD7:AD8"/>
    <mergeCell ref="I7:I8"/>
    <mergeCell ref="AA7:AA8"/>
    <mergeCell ref="AH7:AH8"/>
    <mergeCell ref="AI7:AI8"/>
    <mergeCell ref="T7:T8"/>
    <mergeCell ref="U7:U8"/>
    <mergeCell ref="V7:V8"/>
    <mergeCell ref="W7:W8"/>
    <mergeCell ref="L7:L8"/>
    <mergeCell ref="M7:N7"/>
    <mergeCell ref="Y7:Y8"/>
    <mergeCell ref="X7:X8"/>
    <mergeCell ref="AB7:AB8"/>
  </mergeCells>
  <conditionalFormatting sqref="T9:T987">
    <cfRule type="containsText" dxfId="32" priority="30" operator="containsText" text="BAJO">
      <formula>NOT(ISERROR(SEARCH("BAJO",T9)))</formula>
    </cfRule>
    <cfRule type="containsText" dxfId="31" priority="31" operator="containsText" text="MODERADO">
      <formula>NOT(ISERROR(SEARCH("MODERADO",T9)))</formula>
    </cfRule>
    <cfRule type="containsText" dxfId="30" priority="32" operator="containsText" text="EXTREMO">
      <formula>NOT(ISERROR(SEARCH("EXTREMO",T9)))</formula>
    </cfRule>
    <cfRule type="containsText" dxfId="29" priority="33" operator="containsText" text="ALTO">
      <formula>NOT(ISERROR(SEARCH("ALTO",T9)))</formula>
    </cfRule>
  </conditionalFormatting>
  <conditionalFormatting sqref="P9:P26">
    <cfRule type="containsText" dxfId="28" priority="25" operator="containsText" text="Inferior">
      <formula>NOT(ISERROR(SEARCH("Inferior",P9)))</formula>
    </cfRule>
    <cfRule type="containsText" dxfId="27" priority="26" operator="containsText" text="Menor">
      <formula>NOT(ISERROR(SEARCH("Menor",P9)))</formula>
    </cfRule>
    <cfRule type="containsText" dxfId="26" priority="27" operator="containsText" text="Importante">
      <formula>NOT(ISERROR(SEARCH("Importante",P9)))</formula>
    </cfRule>
    <cfRule type="containsText" dxfId="25" priority="28" operator="containsText" text="Mayor">
      <formula>NOT(ISERROR(SEARCH("Mayor",P9)))</formula>
    </cfRule>
    <cfRule type="containsText" dxfId="24" priority="29" operator="containsText" text="Superior">
      <formula>NOT(ISERROR(SEARCH("Superior",P9)))</formula>
    </cfRule>
  </conditionalFormatting>
  <conditionalFormatting sqref="N9:N26">
    <cfRule type="containsText" dxfId="23" priority="20" operator="containsText" text="Muy Alto">
      <formula>NOT(ISERROR(SEARCH("Muy Alto",N9)))</formula>
    </cfRule>
    <cfRule type="containsText" dxfId="22" priority="21" operator="containsText" text="Alto">
      <formula>NOT(ISERROR(SEARCH("Alto",N9)))</formula>
    </cfRule>
    <cfRule type="containsText" dxfId="21" priority="22" operator="containsText" text="Moderado">
      <formula>NOT(ISERROR(SEARCH("Moderado",N9)))</formula>
    </cfRule>
    <cfRule type="containsText" dxfId="20" priority="23" operator="containsText" text="Baja">
      <formula>NOT(ISERROR(SEARCH("Baja",N9)))</formula>
    </cfRule>
    <cfRule type="containsText" dxfId="19" priority="24" operator="containsText" text="Minima">
      <formula>NOT(ISERROR(SEARCH("Minima",N9)))</formula>
    </cfRule>
  </conditionalFormatting>
  <conditionalFormatting sqref="U18:U21">
    <cfRule type="containsText" dxfId="18" priority="16" operator="containsText" text="BAJO">
      <formula>NOT(ISERROR(SEARCH("BAJO",U18)))</formula>
    </cfRule>
    <cfRule type="containsText" dxfId="17" priority="17" operator="containsText" text="MODERADO">
      <formula>NOT(ISERROR(SEARCH("MODERADO",U18)))</formula>
    </cfRule>
    <cfRule type="containsText" dxfId="16" priority="18" operator="containsText" text="EXTREMO">
      <formula>NOT(ISERROR(SEARCH("EXTREMO",U18)))</formula>
    </cfRule>
    <cfRule type="containsText" dxfId="15" priority="19" operator="containsText" text="ALTO">
      <formula>NOT(ISERROR(SEARCH("ALTO",U18)))</formula>
    </cfRule>
  </conditionalFormatting>
  <conditionalFormatting sqref="AI9:AI24">
    <cfRule type="containsText" dxfId="14" priority="12" operator="containsText" text="BAJO">
      <formula>NOT(ISERROR(SEARCH("BAJO",AI9)))</formula>
    </cfRule>
    <cfRule type="containsText" dxfId="13" priority="13" operator="containsText" text="MODERADO">
      <formula>NOT(ISERROR(SEARCH("MODERADO",AI9)))</formula>
    </cfRule>
    <cfRule type="containsText" dxfId="12" priority="14" operator="containsText" text="EXTREMO">
      <formula>NOT(ISERROR(SEARCH("EXTREMO",AI9)))</formula>
    </cfRule>
    <cfRule type="containsText" dxfId="11" priority="15" operator="containsText" text="ALTO">
      <formula>NOT(ISERROR(SEARCH("ALTO",AI9)))</formula>
    </cfRule>
  </conditionalFormatting>
  <conditionalFormatting sqref="W9">
    <cfRule type="containsText" dxfId="10" priority="11" operator="containsText" text="Si">
      <formula>NOT(ISERROR(SEARCH("Si",W9)))</formula>
    </cfRule>
  </conditionalFormatting>
  <conditionalFormatting sqref="W9:W26">
    <cfRule type="containsText" dxfId="9" priority="10" operator="containsText" text="No">
      <formula>NOT(ISERROR(SEARCH("No",W9)))</formula>
    </cfRule>
    <cfRule type="containsText" dxfId="8" priority="9" operator="containsText" text="Si">
      <formula>NOT(ISERROR(SEARCH("Si",W9)))</formula>
    </cfRule>
  </conditionalFormatting>
  <conditionalFormatting sqref="U24">
    <cfRule type="containsText" dxfId="3" priority="1" operator="containsText" text="BAJO">
      <formula>NOT(ISERROR(SEARCH("BAJO",U24)))</formula>
    </cfRule>
    <cfRule type="containsText" dxfId="2" priority="2" operator="containsText" text="MODERADO">
      <formula>NOT(ISERROR(SEARCH("MODERADO",U24)))</formula>
    </cfRule>
    <cfRule type="containsText" dxfId="1" priority="3" operator="containsText" text="EXTREMO">
      <formula>NOT(ISERROR(SEARCH("EXTREMO",U24)))</formula>
    </cfRule>
    <cfRule type="containsText" dxfId="0" priority="4" operator="containsText" text="ALTO">
      <formula>NOT(ISERROR(SEARCH("ALTO",U24)))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249BD48-78E7-4A8C-AAAC-D93323C082EE}">
          <x14:formula1>
            <xm:f>Valores!$G$1:$G$2</xm:f>
          </x14:formula1>
          <xm:sqref>X9:X26</xm:sqref>
        </x14:dataValidation>
        <x14:dataValidation type="list" allowBlank="1" showInputMessage="1" showErrorMessage="1" xr:uid="{F02651ED-6EEC-43EA-9432-040C3825A142}">
          <x14:formula1>
            <xm:f>Valores!$A$1:$A$11</xm:f>
          </x14:formula1>
          <xm:sqref>E9:G9 E12:G12 E15:G15 E21:G21 E24:G24 E18:G18</xm:sqref>
        </x14:dataValidation>
        <x14:dataValidation type="list" allowBlank="1" showInputMessage="1" showErrorMessage="1" xr:uid="{C68B563C-5AF9-4DD4-A34C-BE4273660310}">
          <x14:formula1>
            <xm:f>Valores!$I$1:$I$5</xm:f>
          </x14:formula1>
          <xm:sqref>M9:M26 O9:O26</xm:sqref>
        </x14:dataValidation>
        <x14:dataValidation type="list" allowBlank="1" showInputMessage="1" showErrorMessage="1" xr:uid="{4F86341C-5DF3-48B9-81FC-F5CAFB13A005}">
          <x14:formula1>
            <xm:f>Valores!$K$1:$K$3</xm:f>
          </x14:formula1>
          <xm:sqref>AA9:AA26</xm:sqref>
        </x14:dataValidation>
        <x14:dataValidation type="list" allowBlank="1" showInputMessage="1" showErrorMessage="1" xr:uid="{787DBAD8-C4CE-4B99-BAD6-DA783C836ED2}">
          <x14:formula1>
            <xm:f>Valores!$M$1:$M$3</xm:f>
          </x14:formula1>
          <xm:sqref>Y9:Y26</xm:sqref>
        </x14:dataValidation>
        <x14:dataValidation type="list" allowBlank="1" showInputMessage="1" showErrorMessage="1" xr:uid="{BEDBF3BA-D739-447B-9DB1-EA70B030802E}">
          <x14:formula1>
            <xm:f>Valores!$O$1:$O$2</xm:f>
          </x14:formula1>
          <xm:sqref>W9:W26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1B08-1655-42A8-AF05-44A0F1FCFF4F}">
  <dimension ref="A1:O11"/>
  <sheetViews>
    <sheetView workbookViewId="0">
      <selection activeCell="K20" sqref="K20"/>
    </sheetView>
  </sheetViews>
  <sheetFormatPr baseColWidth="10" defaultRowHeight="15"/>
  <cols>
    <col min="5" max="5" width="12.140625" bestFit="1" customWidth="1"/>
    <col min="11" max="11" width="15.42578125" bestFit="1" customWidth="1"/>
  </cols>
  <sheetData>
    <row r="1" spans="1:15">
      <c r="A1">
        <v>0</v>
      </c>
      <c r="C1">
        <v>1</v>
      </c>
      <c r="E1" t="s">
        <v>80</v>
      </c>
      <c r="G1" t="s">
        <v>24</v>
      </c>
      <c r="I1">
        <v>1</v>
      </c>
      <c r="K1" t="s">
        <v>28</v>
      </c>
      <c r="M1" t="s">
        <v>27</v>
      </c>
      <c r="O1" t="s">
        <v>176</v>
      </c>
    </row>
    <row r="2" spans="1:15">
      <c r="A2">
        <v>1</v>
      </c>
      <c r="C2">
        <v>2</v>
      </c>
      <c r="E2" t="s">
        <v>121</v>
      </c>
      <c r="G2" t="s">
        <v>26</v>
      </c>
      <c r="I2">
        <v>2</v>
      </c>
      <c r="K2" t="s">
        <v>25</v>
      </c>
      <c r="M2" t="s">
        <v>62</v>
      </c>
      <c r="O2" t="s">
        <v>177</v>
      </c>
    </row>
    <row r="3" spans="1:15">
      <c r="A3">
        <v>2</v>
      </c>
      <c r="C3">
        <v>3</v>
      </c>
      <c r="E3" t="s">
        <v>99</v>
      </c>
      <c r="I3">
        <v>3</v>
      </c>
      <c r="K3" t="s">
        <v>29</v>
      </c>
      <c r="M3" t="s">
        <v>158</v>
      </c>
    </row>
    <row r="4" spans="1:15">
      <c r="A4">
        <v>3</v>
      </c>
      <c r="C4">
        <v>4</v>
      </c>
      <c r="I4">
        <v>4</v>
      </c>
    </row>
    <row r="5" spans="1:15">
      <c r="A5">
        <v>4</v>
      </c>
      <c r="C5">
        <v>5</v>
      </c>
      <c r="I5">
        <v>5</v>
      </c>
    </row>
    <row r="6" spans="1:15">
      <c r="A6">
        <v>5</v>
      </c>
      <c r="C6">
        <v>6</v>
      </c>
    </row>
    <row r="7" spans="1:15">
      <c r="A7">
        <v>6</v>
      </c>
    </row>
    <row r="8" spans="1:15">
      <c r="A8">
        <v>7</v>
      </c>
    </row>
    <row r="9" spans="1:15">
      <c r="A9">
        <v>8</v>
      </c>
    </row>
    <row r="10" spans="1:15">
      <c r="A10">
        <v>9</v>
      </c>
    </row>
    <row r="11" spans="1:15">
      <c r="A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03D7-B522-46C0-8712-670C35DDFDA1}">
  <dimension ref="B1:Z20"/>
  <sheetViews>
    <sheetView topLeftCell="A3" zoomScale="90" zoomScaleNormal="90" workbookViewId="0">
      <selection activeCell="I14" sqref="I14"/>
    </sheetView>
  </sheetViews>
  <sheetFormatPr baseColWidth="10" defaultColWidth="10.85546875" defaultRowHeight="15"/>
  <cols>
    <col min="1" max="1" width="3.85546875" style="1" customWidth="1" collapsed="1"/>
    <col min="2" max="2" width="4.5703125" style="1" bestFit="1" customWidth="1" collapsed="1"/>
    <col min="3" max="3" width="3" style="1" customWidth="1" collapsed="1"/>
    <col min="4" max="4" width="10.85546875" style="1" collapsed="1"/>
    <col min="5" max="5" width="2.5703125" style="1" bestFit="1" customWidth="1" collapsed="1"/>
    <col min="6" max="6" width="11.85546875" style="1" bestFit="1" customWidth="1" collapsed="1"/>
    <col min="7" max="9" width="10.85546875" style="1" collapsed="1"/>
    <col min="10" max="10" width="16.140625" style="1" customWidth="1" collapsed="1"/>
    <col min="11" max="11" width="3" style="1" customWidth="1" collapsed="1"/>
    <col min="12" max="13" width="6.85546875" style="1" customWidth="1" collapsed="1"/>
    <col min="14" max="14" width="4.5703125" style="1" bestFit="1" customWidth="1" collapsed="1"/>
    <col min="15" max="15" width="3.140625" style="1" customWidth="1" collapsed="1"/>
    <col min="16" max="16" width="10" style="1" customWidth="1" collapsed="1"/>
    <col min="17" max="17" width="2.5703125" style="1" bestFit="1" customWidth="1" collapsed="1"/>
    <col min="18" max="20" width="10.85546875" style="1" collapsed="1"/>
    <col min="21" max="21" width="12.28515625" style="1" bestFit="1" customWidth="1" collapsed="1"/>
    <col min="22" max="22" width="10.85546875" style="1" collapsed="1"/>
    <col min="23" max="23" width="3" style="1" customWidth="1" collapsed="1"/>
    <col min="24" max="24" width="3.5703125" style="1" customWidth="1" collapsed="1"/>
    <col min="25" max="25" width="12.28515625" style="1" bestFit="1" customWidth="1" collapsed="1"/>
    <col min="26" max="16384" width="10.85546875" style="1" collapsed="1"/>
  </cols>
  <sheetData>
    <row r="1" spans="2:26" ht="15.75" thickBot="1"/>
    <row r="2" spans="2:26" ht="18.75">
      <c r="B2" s="235" t="s">
        <v>74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7"/>
      <c r="Y2" s="244" t="s">
        <v>108</v>
      </c>
      <c r="Z2" s="245"/>
    </row>
    <row r="3" spans="2:26" ht="15.75">
      <c r="B3" s="238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40"/>
      <c r="Y3" s="246" t="s">
        <v>45</v>
      </c>
      <c r="Z3" s="247"/>
    </row>
    <row r="4" spans="2:26" ht="15.75">
      <c r="B4" s="238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40"/>
      <c r="Y4" s="248" t="s">
        <v>46</v>
      </c>
      <c r="Z4" s="249"/>
    </row>
    <row r="5" spans="2:26" ht="16.5" thickBot="1"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3"/>
      <c r="Y5" s="250" t="s">
        <v>39</v>
      </c>
      <c r="Z5" s="251"/>
    </row>
    <row r="6" spans="2:26" ht="15.75">
      <c r="Y6" s="220" t="s">
        <v>47</v>
      </c>
      <c r="Z6" s="221"/>
    </row>
    <row r="7" spans="2:26" ht="3.75" customHeight="1" thickBot="1"/>
    <row r="8" spans="2:26">
      <c r="B8" s="222" t="s">
        <v>48</v>
      </c>
      <c r="C8" s="223"/>
      <c r="D8" s="223"/>
      <c r="E8" s="223"/>
      <c r="F8" s="223"/>
      <c r="G8" s="223"/>
      <c r="H8" s="223"/>
      <c r="I8" s="223"/>
      <c r="J8" s="223"/>
      <c r="K8" s="224"/>
      <c r="N8" s="228" t="s">
        <v>49</v>
      </c>
      <c r="O8" s="229"/>
      <c r="P8" s="229"/>
      <c r="Q8" s="229"/>
      <c r="R8" s="229"/>
      <c r="S8" s="229"/>
      <c r="T8" s="229"/>
      <c r="U8" s="229"/>
      <c r="V8" s="229"/>
      <c r="W8" s="230"/>
    </row>
    <row r="9" spans="2:26" ht="15.75" thickBot="1">
      <c r="B9" s="225"/>
      <c r="C9" s="226"/>
      <c r="D9" s="226"/>
      <c r="E9" s="226"/>
      <c r="F9" s="226"/>
      <c r="G9" s="226"/>
      <c r="H9" s="226"/>
      <c r="I9" s="226"/>
      <c r="J9" s="226"/>
      <c r="K9" s="227"/>
      <c r="N9" s="231"/>
      <c r="O9" s="232"/>
      <c r="P9" s="232"/>
      <c r="Q9" s="232"/>
      <c r="R9" s="232"/>
      <c r="S9" s="232"/>
      <c r="T9" s="232"/>
      <c r="U9" s="232"/>
      <c r="V9" s="232"/>
      <c r="W9" s="233"/>
    </row>
    <row r="12" spans="2:26">
      <c r="B12" s="234" t="s">
        <v>7</v>
      </c>
      <c r="D12" s="2" t="s">
        <v>21</v>
      </c>
      <c r="E12" s="2">
        <v>5</v>
      </c>
      <c r="F12" s="82"/>
      <c r="G12" s="83"/>
      <c r="H12" s="81"/>
      <c r="I12" s="80"/>
      <c r="J12" s="80"/>
      <c r="K12" s="2"/>
      <c r="L12" s="2"/>
      <c r="M12" s="2"/>
      <c r="N12" s="234" t="s">
        <v>7</v>
      </c>
      <c r="P12" s="2" t="s">
        <v>21</v>
      </c>
      <c r="Q12" s="2">
        <v>5</v>
      </c>
      <c r="R12" s="82"/>
      <c r="S12" s="83"/>
      <c r="T12" s="81"/>
      <c r="U12" s="80"/>
      <c r="V12" s="80"/>
    </row>
    <row r="13" spans="2:26">
      <c r="B13" s="234"/>
      <c r="D13" s="2" t="s">
        <v>40</v>
      </c>
      <c r="E13" s="2">
        <v>4</v>
      </c>
      <c r="F13" s="82"/>
      <c r="G13" s="83"/>
      <c r="H13" s="81"/>
      <c r="I13" s="81" t="s">
        <v>187</v>
      </c>
      <c r="J13" s="80" t="s">
        <v>205</v>
      </c>
      <c r="K13" s="2"/>
      <c r="L13" s="2"/>
      <c r="M13" s="2"/>
      <c r="N13" s="234"/>
      <c r="P13" s="2" t="s">
        <v>40</v>
      </c>
      <c r="Q13" s="2">
        <v>4</v>
      </c>
      <c r="R13" s="82"/>
      <c r="S13" s="83"/>
      <c r="T13" s="81"/>
      <c r="U13" s="81"/>
      <c r="V13" s="80"/>
    </row>
    <row r="14" spans="2:26">
      <c r="B14" s="234"/>
      <c r="D14" s="2" t="s">
        <v>50</v>
      </c>
      <c r="E14" s="2">
        <v>3</v>
      </c>
      <c r="F14" s="82"/>
      <c r="G14" s="83"/>
      <c r="H14" s="83"/>
      <c r="I14" s="81" t="s">
        <v>166</v>
      </c>
      <c r="J14" s="80"/>
      <c r="K14" s="2"/>
      <c r="L14" s="2"/>
      <c r="M14" s="2"/>
      <c r="N14" s="234"/>
      <c r="P14" s="2" t="s">
        <v>50</v>
      </c>
      <c r="Q14" s="2">
        <v>3</v>
      </c>
      <c r="R14" s="82"/>
      <c r="S14" s="83"/>
      <c r="T14" s="83"/>
      <c r="U14" s="81"/>
      <c r="V14" s="80"/>
    </row>
    <row r="15" spans="2:26">
      <c r="B15" s="234"/>
      <c r="D15" s="2" t="s">
        <v>23</v>
      </c>
      <c r="E15" s="2">
        <v>2</v>
      </c>
      <c r="F15" s="82"/>
      <c r="G15" s="84"/>
      <c r="H15" s="83"/>
      <c r="I15" s="81"/>
      <c r="J15" s="80" t="s">
        <v>194</v>
      </c>
      <c r="K15" s="2"/>
      <c r="L15" s="2"/>
      <c r="M15" s="2"/>
      <c r="N15" s="234"/>
      <c r="P15" s="2" t="s">
        <v>23</v>
      </c>
      <c r="Q15" s="2">
        <v>2</v>
      </c>
      <c r="R15" s="82"/>
      <c r="S15" s="84" t="s">
        <v>187</v>
      </c>
      <c r="T15" s="83" t="s">
        <v>205</v>
      </c>
      <c r="U15" s="81"/>
      <c r="V15" s="80"/>
    </row>
    <row r="16" spans="2:26" ht="15.75" thickBot="1">
      <c r="B16" s="234"/>
      <c r="D16" s="2" t="s">
        <v>38</v>
      </c>
      <c r="E16" s="2">
        <v>1</v>
      </c>
      <c r="F16" s="85"/>
      <c r="G16" s="86"/>
      <c r="H16" s="87"/>
      <c r="I16" s="88"/>
      <c r="J16" s="89"/>
      <c r="K16" s="2"/>
      <c r="L16" s="2"/>
      <c r="M16" s="2"/>
      <c r="N16" s="234"/>
      <c r="P16" s="2" t="s">
        <v>38</v>
      </c>
      <c r="Q16" s="2">
        <v>1</v>
      </c>
      <c r="R16" s="85" t="s">
        <v>166</v>
      </c>
      <c r="S16" s="86"/>
      <c r="T16" s="87"/>
      <c r="U16" s="88" t="s">
        <v>194</v>
      </c>
      <c r="V16" s="89"/>
    </row>
    <row r="17" spans="2:22">
      <c r="B17" s="234"/>
      <c r="D17" s="2"/>
      <c r="E17" s="2"/>
      <c r="F17" s="2">
        <v>1</v>
      </c>
      <c r="G17" s="2">
        <v>2</v>
      </c>
      <c r="H17" s="2">
        <v>3</v>
      </c>
      <c r="I17" s="2">
        <v>4</v>
      </c>
      <c r="J17" s="2">
        <v>5</v>
      </c>
      <c r="K17" s="2"/>
      <c r="L17" s="2"/>
      <c r="M17" s="2"/>
      <c r="N17" s="234"/>
      <c r="P17" s="2"/>
      <c r="Q17" s="2"/>
      <c r="R17" s="2">
        <v>1</v>
      </c>
      <c r="S17" s="2">
        <v>2</v>
      </c>
      <c r="T17" s="2">
        <v>3</v>
      </c>
      <c r="U17" s="2">
        <v>4</v>
      </c>
      <c r="V17" s="2">
        <v>5</v>
      </c>
    </row>
    <row r="18" spans="2:22" ht="30">
      <c r="D18" s="2"/>
      <c r="E18" s="2"/>
      <c r="F18" s="90" t="s">
        <v>41</v>
      </c>
      <c r="G18" s="90" t="s">
        <v>42</v>
      </c>
      <c r="H18" s="90" t="s">
        <v>43</v>
      </c>
      <c r="I18" s="90" t="s">
        <v>22</v>
      </c>
      <c r="J18" s="90" t="s">
        <v>44</v>
      </c>
      <c r="K18" s="2"/>
      <c r="L18" s="2"/>
      <c r="M18" s="2"/>
      <c r="P18" s="2"/>
      <c r="Q18" s="2"/>
      <c r="R18" s="90" t="s">
        <v>41</v>
      </c>
      <c r="S18" s="90" t="s">
        <v>42</v>
      </c>
      <c r="T18" s="90" t="s">
        <v>43</v>
      </c>
      <c r="U18" s="90" t="s">
        <v>22</v>
      </c>
      <c r="V18" s="90" t="s">
        <v>44</v>
      </c>
    </row>
    <row r="20" spans="2:22">
      <c r="E20" s="219" t="s">
        <v>8</v>
      </c>
      <c r="F20" s="219"/>
      <c r="G20" s="219"/>
      <c r="H20" s="219"/>
      <c r="I20" s="219"/>
      <c r="J20" s="219"/>
      <c r="Q20" s="219" t="s">
        <v>8</v>
      </c>
      <c r="R20" s="219"/>
      <c r="S20" s="219"/>
      <c r="T20" s="219"/>
      <c r="U20" s="219"/>
      <c r="V20" s="219"/>
    </row>
  </sheetData>
  <mergeCells count="12">
    <mergeCell ref="B2:W5"/>
    <mergeCell ref="Y2:Z2"/>
    <mergeCell ref="Y3:Z3"/>
    <mergeCell ref="Y4:Z4"/>
    <mergeCell ref="Y5:Z5"/>
    <mergeCell ref="E20:J20"/>
    <mergeCell ref="Q20:V20"/>
    <mergeCell ref="Y6:Z6"/>
    <mergeCell ref="B8:K9"/>
    <mergeCell ref="N8:W9"/>
    <mergeCell ref="B12:B17"/>
    <mergeCell ref="N12:N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050f26-6431-49a4-8ed4-068615595e4a" xsi:nil="true"/>
    <CLASSIFICATION xmlns="7ec48e9d-9987-4d49-86c0-0908b50478c5" xsi:nil="true"/>
    <lcf76f155ced4ddcb4097134ff3c332f xmlns="7ec48e9d-9987-4d49-86c0-0908b50478c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BA04DED7A9ED4CA0A7096A57946569" ma:contentTypeVersion="16" ma:contentTypeDescription="Crear nuevo documento." ma:contentTypeScope="" ma:versionID="22ab0c51010d1a149b2f40d60f1af165">
  <xsd:schema xmlns:xsd="http://www.w3.org/2001/XMLSchema" xmlns:xs="http://www.w3.org/2001/XMLSchema" xmlns:p="http://schemas.microsoft.com/office/2006/metadata/properties" xmlns:ns2="7ec48e9d-9987-4d49-86c0-0908b50478c5" xmlns:ns3="12050f26-6431-49a4-8ed4-068615595e4a" targetNamespace="http://schemas.microsoft.com/office/2006/metadata/properties" ma:root="true" ma:fieldsID="ad1875bf5107a3d4170e15faa14d9296" ns2:_="" ns3:_="">
    <xsd:import namespace="7ec48e9d-9987-4d49-86c0-0908b50478c5"/>
    <xsd:import namespace="12050f26-6431-49a4-8ed4-068615595e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CLASSIFI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48e9d-9987-4d49-86c0-0908b5047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LASSIFICATION" ma:index="19" nillable="true" ma:displayName="CLASSIFICATION" ma:internalName="CLASSIFICATION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3bef00d0-dcdd-4168-8fde-4bd6f3cb50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50f26-6431-49a4-8ed4-068615595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78d821-4148-46f2-b631-1714f355f4f3}" ma:internalName="TaxCatchAll" ma:showField="CatchAllData" ma:web="12050f26-6431-49a4-8ed4-068615595e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7CE1CA-9E5C-43F0-B873-DBC9BE9A0CE3}">
  <ds:schemaRefs>
    <ds:schemaRef ds:uri="http://schemas.microsoft.com/office/2006/metadata/properties"/>
    <ds:schemaRef ds:uri="http://schemas.microsoft.com/office/infopath/2007/PartnerControls"/>
    <ds:schemaRef ds:uri="12050f26-6431-49a4-8ed4-068615595e4a"/>
    <ds:schemaRef ds:uri="7ec48e9d-9987-4d49-86c0-0908b50478c5"/>
  </ds:schemaRefs>
</ds:datastoreItem>
</file>

<file path=customXml/itemProps2.xml><?xml version="1.0" encoding="utf-8"?>
<ds:datastoreItem xmlns:ds="http://schemas.openxmlformats.org/officeDocument/2006/customXml" ds:itemID="{22356868-ECA4-447F-A6E8-2FF7CB7889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743C6C-7A60-4384-909A-CDCF00D36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c48e9d-9987-4d49-86c0-0908b50478c5"/>
    <ds:schemaRef ds:uri="12050f26-6431-49a4-8ed4-068615595e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Criterios</vt:lpstr>
      <vt:lpstr>Valoración de los Riesgos</vt:lpstr>
      <vt:lpstr>Iden. Activos</vt:lpstr>
      <vt:lpstr>Iden. Riesgos-Amenazas</vt:lpstr>
      <vt:lpstr>Matriz de Riesgos</vt:lpstr>
      <vt:lpstr>Valores</vt:lpstr>
      <vt:lpstr>Mapa de Calor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Javier  Zarate Santos</dc:creator>
  <cp:keywords/>
  <dc:description/>
  <cp:lastModifiedBy>Melissa Vargas Reina</cp:lastModifiedBy>
  <cp:revision/>
  <dcterms:created xsi:type="dcterms:W3CDTF">2021-06-17T17:41:10Z</dcterms:created>
  <dcterms:modified xsi:type="dcterms:W3CDTF">2022-08-16T17:53:20Z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0x01010043BA04DED7A9ED4CA0A7096A57946569</vt:lpwstr>
  </property>
  <property fmtid="{D5CDD505-2E9C-101B-9397-08002B2CF9AE}" pid="3" name="MediaServiceImageTags">
    <vt:lpwstr/>
  </property>
</Properties>
</file>