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Ex1.xml" ContentType="application/vnd.ms-office.chartex+xml"/>
  <Override PartName="/xl/charts/style9.xml" ContentType="application/vnd.ms-office.chartstyle+xml"/>
  <Override PartName="/xl/charts/colors9.xml" ContentType="application/vnd.ms-office.chartcolorstyle+xml"/>
  <Override PartName="/xl/charts/chartEx2.xml" ContentType="application/vnd.ms-office.chartex+xml"/>
  <Override PartName="/xl/charts/style10.xml" ContentType="application/vnd.ms-office.chartstyle+xml"/>
  <Override PartName="/xl/charts/colors10.xml" ContentType="application/vnd.ms-office.chartcolorstyle+xml"/>
  <Override PartName="/xl/charts/chartEx3.xml" ContentType="application/vnd.ms-office.chartex+xml"/>
  <Override PartName="/xl/charts/style11.xml" ContentType="application/vnd.ms-office.chartstyle+xml"/>
  <Override PartName="/xl/charts/colors11.xml" ContentType="application/vnd.ms-office.chartcolorstyle+xml"/>
  <Override PartName="/xl/charts/chartEx4.xml" ContentType="application/vnd.ms-office.chartex+xml"/>
  <Override PartName="/xl/charts/style12.xml" ContentType="application/vnd.ms-office.chartstyle+xml"/>
  <Override PartName="/xl/charts/colors12.xml" ContentType="application/vnd.ms-office.chartcolorstyle+xml"/>
  <Override PartName="/xl/charts/chart9.xml" ContentType="application/vnd.openxmlformats-officedocument.drawingml.chart+xml"/>
  <Override PartName="/xl/charts/style13.xml" ContentType="application/vnd.ms-office.chartstyle+xml"/>
  <Override PartName="/xl/charts/colors13.xml" ContentType="application/vnd.ms-office.chartcolorstyle+xml"/>
  <Override PartName="/xl/charts/chart10.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3.xml" ContentType="application/vnd.openxmlformats-officedocument.drawing+xml"/>
  <Override PartName="/xl/charts/chart11.xml" ContentType="application/vnd.openxmlformats-officedocument.drawingml.chart+xml"/>
  <Override PartName="/xl/charts/style15.xml" ContentType="application/vnd.ms-office.chartstyle+xml"/>
  <Override PartName="/xl/charts/colors15.xml" ContentType="application/vnd.ms-office.chartcolorstyle+xml"/>
  <Override PartName="/xl/charts/chart12.xml" ContentType="application/vnd.openxmlformats-officedocument.drawingml.chart+xml"/>
  <Override PartName="/xl/charts/style16.xml" ContentType="application/vnd.ms-office.chartstyle+xml"/>
  <Override PartName="/xl/charts/colors16.xml" ContentType="application/vnd.ms-office.chartcolorstyle+xml"/>
  <Override PartName="/xl/charts/chart13.xml" ContentType="application/vnd.openxmlformats-officedocument.drawingml.chart+xml"/>
  <Override PartName="/xl/charts/style17.xml" ContentType="application/vnd.ms-office.chartstyle+xml"/>
  <Override PartName="/xl/charts/colors17.xml" ContentType="application/vnd.ms-office.chartcolorstyle+xml"/>
  <Override PartName="/xl/charts/chart14.xml" ContentType="application/vnd.openxmlformats-officedocument.drawingml.chart+xml"/>
  <Override PartName="/xl/charts/style18.xml" ContentType="application/vnd.ms-office.chartstyle+xml"/>
  <Override PartName="/xl/charts/colors18.xml" ContentType="application/vnd.ms-office.chartcolorstyle+xml"/>
  <Override PartName="/xl/charts/chart15.xml" ContentType="application/vnd.openxmlformats-officedocument.drawingml.chart+xml"/>
  <Override PartName="/xl/charts/style19.xml" ContentType="application/vnd.ms-office.chartstyle+xml"/>
  <Override PartName="/xl/charts/colors19.xml" ContentType="application/vnd.ms-office.chartcolorstyle+xml"/>
  <Override PartName="/xl/charts/chart16.xml" ContentType="application/vnd.openxmlformats-officedocument.drawingml.chart+xml"/>
  <Override PartName="/xl/charts/style20.xml" ContentType="application/vnd.ms-office.chartstyle+xml"/>
  <Override PartName="/xl/charts/colors20.xml" ContentType="application/vnd.ms-office.chartcolorstyle+xml"/>
  <Override PartName="/xl/charts/chart17.xml" ContentType="application/vnd.openxmlformats-officedocument.drawingml.chart+xml"/>
  <Override PartName="/xl/charts/style21.xml" ContentType="application/vnd.ms-office.chartstyle+xml"/>
  <Override PartName="/xl/charts/colors21.xml" ContentType="application/vnd.ms-office.chartcolorstyle+xml"/>
  <Override PartName="/xl/charts/chart18.xml" ContentType="application/vnd.openxmlformats-officedocument.drawingml.chart+xml"/>
  <Override PartName="/xl/charts/style22.xml" ContentType="application/vnd.ms-office.chartstyle+xml"/>
  <Override PartName="/xl/charts/colors22.xml" ContentType="application/vnd.ms-office.chartcolorstyle+xml"/>
  <Override PartName="/xl/charts/chart19.xml" ContentType="application/vnd.openxmlformats-officedocument.drawingml.chart+xml"/>
  <Override PartName="/xl/charts/style23.xml" ContentType="application/vnd.ms-office.chartstyle+xml"/>
  <Override PartName="/xl/charts/colors23.xml" ContentType="application/vnd.ms-office.chartcolorstyle+xml"/>
  <Override PartName="/xl/charts/chart20.xml" ContentType="application/vnd.openxmlformats-officedocument.drawingml.chart+xml"/>
  <Override PartName="/xl/charts/style24.xml" ContentType="application/vnd.ms-office.chartstyle+xml"/>
  <Override PartName="/xl/charts/colors24.xml" ContentType="application/vnd.ms-office.chartcolorstyle+xml"/>
  <Override PartName="/xl/charts/chart21.xml" ContentType="application/vnd.openxmlformats-officedocument.drawingml.chart+xml"/>
  <Override PartName="/xl/charts/style25.xml" ContentType="application/vnd.ms-office.chartstyle+xml"/>
  <Override PartName="/xl/charts/colors25.xml" ContentType="application/vnd.ms-office.chartcolorstyle+xml"/>
  <Override PartName="/xl/charts/chart22.xml" ContentType="application/vnd.openxmlformats-officedocument.drawingml.chart+xml"/>
  <Override PartName="/xl/charts/style26.xml" ContentType="application/vnd.ms-office.chartstyle+xml"/>
  <Override PartName="/xl/charts/colors26.xml" ContentType="application/vnd.ms-office.chartcolorstyle+xml"/>
  <Override PartName="/xl/charts/chart23.xml" ContentType="application/vnd.openxmlformats-officedocument.drawingml.chart+xml"/>
  <Override PartName="/xl/charts/style27.xml" ContentType="application/vnd.ms-office.chartstyle+xml"/>
  <Override PartName="/xl/charts/colors27.xml" ContentType="application/vnd.ms-office.chartcolorstyle+xml"/>
  <Override PartName="/xl/charts/chart24.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4.xml" ContentType="application/vnd.openxmlformats-officedocument.drawing+xml"/>
  <Override PartName="/xl/drawings/drawing5.xml" ContentType="application/vnd.openxmlformats-officedocument.drawing+xml"/>
  <Override PartName="/xl/charts/chart25.xml" ContentType="application/vnd.openxmlformats-officedocument.drawingml.chart+xml"/>
  <Override PartName="/xl/charts/style29.xml" ContentType="application/vnd.ms-office.chartstyle+xml"/>
  <Override PartName="/xl/charts/colors29.xml" ContentType="application/vnd.ms-office.chartcolorstyle+xml"/>
  <Override PartName="/xl/charts/chart26.xml" ContentType="application/vnd.openxmlformats-officedocument.drawingml.chart+xml"/>
  <Override PartName="/xl/charts/style30.xml" ContentType="application/vnd.ms-office.chartstyle+xml"/>
  <Override PartName="/xl/charts/colors30.xml" ContentType="application/vnd.ms-office.chartcolorstyle+xml"/>
  <Override PartName="/xl/charts/chart27.xml" ContentType="application/vnd.openxmlformats-officedocument.drawingml.chart+xml"/>
  <Override PartName="/xl/charts/style31.xml" ContentType="application/vnd.ms-office.chartstyle+xml"/>
  <Override PartName="/xl/charts/colors31.xml" ContentType="application/vnd.ms-office.chartcolorstyle+xml"/>
  <Override PartName="/xl/charts/chart28.xml" ContentType="application/vnd.openxmlformats-officedocument.drawingml.chart+xml"/>
  <Override PartName="/xl/charts/style32.xml" ContentType="application/vnd.ms-office.chartstyle+xml"/>
  <Override PartName="/xl/charts/colors32.xml" ContentType="application/vnd.ms-office.chartcolorstyle+xml"/>
  <Override PartName="/xl/charts/chart29.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6.xml" ContentType="application/vnd.openxmlformats-officedocument.drawing+xml"/>
  <Override PartName="/xl/charts/chart30.xml" ContentType="application/vnd.openxmlformats-officedocument.drawingml.chart+xml"/>
  <Override PartName="/xl/charts/style34.xml" ContentType="application/vnd.ms-office.chartstyle+xml"/>
  <Override PartName="/xl/charts/colors34.xml" ContentType="application/vnd.ms-office.chartcolorstyle+xml"/>
  <Override PartName="/xl/charts/chart31.xml" ContentType="application/vnd.openxmlformats-officedocument.drawingml.chart+xml"/>
  <Override PartName="/xl/charts/style35.xml" ContentType="application/vnd.ms-office.chartstyle+xml"/>
  <Override PartName="/xl/charts/colors35.xml" ContentType="application/vnd.ms-office.chartcolorstyle+xml"/>
  <Override PartName="/xl/charts/chart32.xml" ContentType="application/vnd.openxmlformats-officedocument.drawingml.chart+xml"/>
  <Override PartName="/xl/charts/style36.xml" ContentType="application/vnd.ms-office.chartstyle+xml"/>
  <Override PartName="/xl/charts/colors36.xml" ContentType="application/vnd.ms-office.chartcolorstyle+xml"/>
  <Override PartName="/xl/charts/chart33.xml" ContentType="application/vnd.openxmlformats-officedocument.drawingml.chart+xml"/>
  <Override PartName="/xl/charts/style37.xml" ContentType="application/vnd.ms-office.chartstyle+xml"/>
  <Override PartName="/xl/charts/colors37.xml" ContentType="application/vnd.ms-office.chartcolorstyle+xml"/>
  <Override PartName="/xl/charts/chart34.xml" ContentType="application/vnd.openxmlformats-officedocument.drawingml.chart+xml"/>
  <Override PartName="/xl/charts/style38.xml" ContentType="application/vnd.ms-office.chartstyle+xml"/>
  <Override PartName="/xl/charts/colors38.xml" ContentType="application/vnd.ms-office.chartcolorstyle+xml"/>
  <Override PartName="/xl/charts/chart35.xml" ContentType="application/vnd.openxmlformats-officedocument.drawingml.chart+xml"/>
  <Override PartName="/xl/charts/style39.xml" ContentType="application/vnd.ms-office.chartstyle+xml"/>
  <Override PartName="/xl/charts/colors39.xml" ContentType="application/vnd.ms-office.chartcolorstyle+xml"/>
  <Override PartName="/xl/charts/chart36.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7.xml" ContentType="application/vnd.openxmlformats-officedocument.drawing+xml"/>
  <Override PartName="/xl/charts/chart37.xml" ContentType="application/vnd.openxmlformats-officedocument.drawingml.chart+xml"/>
  <Override PartName="/xl/charts/style41.xml" ContentType="application/vnd.ms-office.chartstyle+xml"/>
  <Override PartName="/xl/charts/colors41.xml" ContentType="application/vnd.ms-office.chartcolorstyle+xml"/>
  <Override PartName="/xl/charts/chart38.xml" ContentType="application/vnd.openxmlformats-officedocument.drawingml.chart+xml"/>
  <Override PartName="/xl/charts/style42.xml" ContentType="application/vnd.ms-office.chartstyle+xml"/>
  <Override PartName="/xl/charts/colors42.xml" ContentType="application/vnd.ms-office.chartcolorstyle+xml"/>
  <Override PartName="/xl/charts/chart39.xml" ContentType="application/vnd.openxmlformats-officedocument.drawingml.chart+xml"/>
  <Override PartName="/xl/charts/style43.xml" ContentType="application/vnd.ms-office.chartstyle+xml"/>
  <Override PartName="/xl/charts/colors43.xml" ContentType="application/vnd.ms-office.chartcolorstyle+xml"/>
  <Override PartName="/xl/charts/chart40.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8.xml" ContentType="application/vnd.openxmlformats-officedocument.drawing+xml"/>
  <Override PartName="/xl/charts/chart41.xml" ContentType="application/vnd.openxmlformats-officedocument.drawingml.chart+xml"/>
  <Override PartName="/xl/charts/style45.xml" ContentType="application/vnd.ms-office.chartstyle+xml"/>
  <Override PartName="/xl/charts/colors45.xml" ContentType="application/vnd.ms-office.chartcolorstyle+xml"/>
  <Override PartName="/xl/charts/chart42.xml" ContentType="application/vnd.openxmlformats-officedocument.drawingml.chart+xml"/>
  <Override PartName="/xl/charts/style46.xml" ContentType="application/vnd.ms-office.chartstyle+xml"/>
  <Override PartName="/xl/charts/colors46.xml" ContentType="application/vnd.ms-office.chartcolorstyle+xml"/>
  <Override PartName="/xl/charts/chart43.xml" ContentType="application/vnd.openxmlformats-officedocument.drawingml.chart+xml"/>
  <Override PartName="/xl/charts/style47.xml" ContentType="application/vnd.ms-office.chartstyle+xml"/>
  <Override PartName="/xl/charts/colors47.xml" ContentType="application/vnd.ms-office.chartcolorstyle+xml"/>
  <Override PartName="/xl/charts/chart44.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9.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https://beisgov-my.sharepoint.com/personal/kevin_harris_beis_gov_uk/Documents/GOV.UK publisher/ECUK/"/>
    </mc:Choice>
  </mc:AlternateContent>
  <xr:revisionPtr revIDLastSave="0" documentId="13_ncr:1_{64F104AD-DD0F-40A1-91C2-5A60C14D4F25}" xr6:coauthVersionLast="45" xr6:coauthVersionMax="45" xr10:uidLastSave="{00000000-0000-0000-0000-000000000000}"/>
  <bookViews>
    <workbookView xWindow="-96" yWindow="-96" windowWidth="19392" windowHeight="10392" tabRatio="838" xr2:uid="{4EF62DD7-A0EE-41F5-BE27-BE21560AF1B7}"/>
  </bookViews>
  <sheets>
    <sheet name="Contents" sheetId="1" r:id="rId1"/>
    <sheet name="Methodology and quality" sheetId="32" r:id="rId2"/>
    <sheet name="Table C1" sheetId="12" r:id="rId3"/>
    <sheet name="Chart C1" sheetId="35" r:id="rId4"/>
    <sheet name="Table C2" sheetId="17" r:id="rId5"/>
    <sheet name="Chart C2" sheetId="23" r:id="rId6"/>
    <sheet name="Table C3" sheetId="31" r:id="rId7"/>
    <sheet name="Table C4" sheetId="34" r:id="rId8"/>
    <sheet name="Chart C4" sheetId="36" r:id="rId9"/>
    <sheet name="Table C5" sheetId="3" r:id="rId10"/>
    <sheet name="Table C6" sheetId="4" r:id="rId11"/>
    <sheet name="Chart C5" sheetId="19" r:id="rId12"/>
    <sheet name="Table C7" sheetId="11" r:id="rId13"/>
    <sheet name="Chart C7" sheetId="21" r:id="rId14"/>
    <sheet name="Table C8" sheetId="5" r:id="rId15"/>
    <sheet name="Chart C8" sheetId="22" r:id="rId16"/>
    <sheet name="Table C9" sheetId="9" r:id="rId17"/>
    <sheet name="Ref 1" sheetId="26" r:id="rId18"/>
    <sheet name="Ref 2" sheetId="25" r:id="rId19"/>
  </sheets>
  <definedNames>
    <definedName name="_xlchart.v1.0" hidden="1">'Chart C1'!$B$108:$C$129</definedName>
    <definedName name="_xlchart.v1.1" hidden="1">'Chart C1'!$D$108:$D$129</definedName>
    <definedName name="_xlchart.v1.2" hidden="1">'Chart C1'!$B$182:$C$205</definedName>
    <definedName name="_xlchart.v1.3" hidden="1">'Chart C1'!$D$182:$D$205</definedName>
    <definedName name="_xlchart.v1.4" hidden="1">'Chart C1'!$B$156:$C$179</definedName>
    <definedName name="_xlchart.v1.5" hidden="1">'Chart C1'!$D$156:$D$179</definedName>
    <definedName name="_xlchart.v1.6" hidden="1">'Chart C1'!$B$132:$C$153</definedName>
    <definedName name="_xlchart.v1.7" hidden="1">'Chart C1'!$D$132:$D$153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A46" i="21" l="1"/>
  <c r="Z47" i="21"/>
  <c r="Z48" i="21"/>
  <c r="Z49" i="21"/>
  <c r="Z50" i="21"/>
  <c r="Z51" i="21"/>
  <c r="Z46" i="21"/>
  <c r="AA51" i="21"/>
  <c r="Z3" i="21"/>
  <c r="X3" i="21"/>
  <c r="Y3" i="21"/>
  <c r="AA3" i="21"/>
  <c r="Z4" i="21"/>
  <c r="X4" i="21"/>
  <c r="Y4" i="21"/>
  <c r="AA4" i="21"/>
  <c r="Z5" i="21"/>
  <c r="X5" i="21"/>
  <c r="Y5" i="21"/>
  <c r="AA5" i="21"/>
  <c r="Z6" i="21"/>
  <c r="X6" i="21"/>
  <c r="Y6" i="21"/>
  <c r="AA6" i="21"/>
  <c r="Z7" i="21"/>
  <c r="X7" i="21"/>
  <c r="Y7" i="21"/>
  <c r="AA7" i="21"/>
  <c r="Z8" i="21"/>
  <c r="X8" i="21"/>
  <c r="Y8" i="21"/>
  <c r="AA8" i="21"/>
  <c r="Z9" i="21"/>
  <c r="X9" i="21"/>
  <c r="Y9" i="21"/>
  <c r="AA9" i="21"/>
  <c r="Z10" i="21"/>
  <c r="X10" i="21"/>
  <c r="Y10" i="21"/>
  <c r="AA10" i="21"/>
  <c r="Z11" i="21"/>
  <c r="X11" i="21"/>
  <c r="Y11" i="21"/>
  <c r="AA11" i="21"/>
  <c r="Z12" i="21"/>
  <c r="X12" i="21"/>
  <c r="Y12" i="21"/>
  <c r="AA12" i="21"/>
  <c r="Z13" i="21"/>
  <c r="X13" i="21"/>
  <c r="Y13" i="21"/>
  <c r="AA13" i="21"/>
  <c r="Z14" i="21"/>
  <c r="X14" i="21"/>
  <c r="Y14" i="21"/>
  <c r="AA14" i="21"/>
  <c r="Z15" i="21"/>
  <c r="X15" i="21"/>
  <c r="Y15" i="21"/>
  <c r="AA15" i="21"/>
  <c r="Z16" i="21"/>
  <c r="X16" i="21"/>
  <c r="Y16" i="21"/>
  <c r="AA16" i="21"/>
  <c r="Z17" i="21"/>
  <c r="X17" i="21"/>
  <c r="Y17" i="21"/>
  <c r="AA17" i="21"/>
  <c r="Z18" i="21"/>
  <c r="X18" i="21"/>
  <c r="Y18" i="21"/>
  <c r="AA18" i="21"/>
  <c r="Z19" i="21"/>
  <c r="X19" i="21"/>
  <c r="Y19" i="21"/>
  <c r="AA19" i="21"/>
  <c r="Z20" i="21"/>
  <c r="X20" i="21"/>
  <c r="Y20" i="21"/>
  <c r="AA20" i="21"/>
  <c r="Z21" i="21"/>
  <c r="X21" i="21"/>
  <c r="Y21" i="21"/>
  <c r="AA21" i="21"/>
  <c r="Z22" i="21"/>
  <c r="X22" i="21"/>
  <c r="Y22" i="21"/>
  <c r="AA22" i="21"/>
  <c r="Z23" i="21"/>
  <c r="X23" i="21"/>
  <c r="Y23" i="21"/>
  <c r="AA23" i="21"/>
  <c r="Z24" i="21"/>
  <c r="X24" i="21"/>
  <c r="Y24" i="21"/>
  <c r="AA24" i="21"/>
  <c r="Z25" i="21"/>
  <c r="X25" i="21"/>
  <c r="Y25" i="21"/>
  <c r="AA25" i="21"/>
  <c r="Z26" i="21"/>
  <c r="X26" i="21"/>
  <c r="Y26" i="21"/>
  <c r="AA26" i="21"/>
  <c r="Z27" i="21"/>
  <c r="X27" i="21"/>
  <c r="Y27" i="21"/>
  <c r="AA27" i="21"/>
  <c r="Z28" i="21"/>
  <c r="X28" i="21"/>
  <c r="Y28" i="21"/>
  <c r="AA28" i="21"/>
  <c r="Z29" i="21"/>
  <c r="X29" i="21"/>
  <c r="Y29" i="21"/>
  <c r="AA29" i="21"/>
  <c r="Z30" i="21"/>
  <c r="X30" i="21"/>
  <c r="Y30" i="21"/>
  <c r="AA30" i="21"/>
  <c r="Z31" i="21"/>
  <c r="X31" i="21"/>
  <c r="Y31" i="21"/>
  <c r="AA31" i="21"/>
  <c r="Z32" i="21"/>
  <c r="X32" i="21"/>
  <c r="Y32" i="21"/>
  <c r="AA32" i="21"/>
  <c r="Z33" i="21"/>
  <c r="X33" i="21"/>
  <c r="Y33" i="21"/>
  <c r="AA33" i="21"/>
  <c r="Z34" i="21"/>
  <c r="X34" i="21"/>
  <c r="Y34" i="21"/>
  <c r="AA34" i="21"/>
  <c r="Z35" i="21"/>
  <c r="X35" i="21"/>
  <c r="Y35" i="21"/>
  <c r="AA35" i="21"/>
  <c r="Z36" i="21"/>
  <c r="X36" i="21"/>
  <c r="Y36" i="21"/>
  <c r="AA36" i="21"/>
  <c r="Z37" i="21"/>
  <c r="X37" i="21"/>
  <c r="Y37" i="21"/>
  <c r="AA37" i="21"/>
  <c r="Z38" i="21"/>
  <c r="X38" i="21"/>
  <c r="Y38" i="21"/>
  <c r="AA38" i="21"/>
  <c r="Z39" i="21"/>
  <c r="X39" i="21"/>
  <c r="Y39" i="21"/>
  <c r="AA39" i="21"/>
  <c r="Z40" i="21"/>
  <c r="X40" i="21"/>
  <c r="Y40" i="21"/>
  <c r="AA40" i="21"/>
  <c r="Z41" i="21"/>
  <c r="X41" i="21"/>
  <c r="Y41" i="21"/>
  <c r="AA41" i="21"/>
  <c r="Z42" i="21"/>
  <c r="X42" i="21"/>
  <c r="Y42" i="21"/>
  <c r="AA42" i="21"/>
  <c r="Z43" i="21"/>
  <c r="X43" i="21"/>
  <c r="Y43" i="21"/>
  <c r="AA43" i="21"/>
  <c r="Z44" i="21"/>
  <c r="X44" i="21"/>
  <c r="Y44" i="21"/>
  <c r="AA44" i="21"/>
  <c r="Z45" i="21"/>
  <c r="X45" i="21"/>
  <c r="Y45" i="21"/>
  <c r="AA45" i="21"/>
  <c r="X46" i="21"/>
  <c r="Y46" i="21"/>
  <c r="X47" i="21"/>
  <c r="Y47" i="21"/>
  <c r="AA47" i="21"/>
  <c r="X48" i="21"/>
  <c r="Y48" i="21"/>
  <c r="AA48" i="21"/>
  <c r="X49" i="21"/>
  <c r="Y49" i="21"/>
  <c r="AA49" i="21"/>
  <c r="X50" i="21"/>
  <c r="Y50" i="21"/>
  <c r="AA50" i="21"/>
  <c r="X51" i="21"/>
  <c r="Y51" i="21"/>
  <c r="Y2" i="21"/>
  <c r="AA2" i="21"/>
  <c r="X2" i="21"/>
  <c r="Z2" i="21"/>
  <c r="W3" i="21"/>
  <c r="W4" i="21" s="1"/>
  <c r="W5" i="21" s="1"/>
  <c r="W6" i="21" s="1"/>
  <c r="W7" i="21" s="1"/>
  <c r="W8" i="21" s="1"/>
  <c r="W9" i="21" s="1"/>
  <c r="W10" i="21" s="1"/>
  <c r="W11" i="21" s="1"/>
  <c r="W12" i="21" s="1"/>
  <c r="W13" i="21" s="1"/>
  <c r="W14" i="21" s="1"/>
  <c r="W15" i="21" s="1"/>
  <c r="W16" i="21" s="1"/>
  <c r="W17" i="21" s="1"/>
  <c r="W18" i="21" s="1"/>
  <c r="W19" i="21" s="1"/>
  <c r="W20" i="21" s="1"/>
  <c r="W21" i="21" s="1"/>
  <c r="W22" i="21" s="1"/>
  <c r="W23" i="21" s="1"/>
  <c r="W24" i="21" s="1"/>
  <c r="W25" i="21" s="1"/>
  <c r="W26" i="21" s="1"/>
  <c r="W27" i="21" s="1"/>
  <c r="W28" i="21" s="1"/>
  <c r="W29" i="21" s="1"/>
  <c r="W30" i="21" s="1"/>
  <c r="W31" i="21" s="1"/>
  <c r="W32" i="21" s="1"/>
  <c r="W33" i="21" s="1"/>
  <c r="W34" i="21" s="1"/>
  <c r="W35" i="21" s="1"/>
  <c r="W36" i="21" s="1"/>
  <c r="W37" i="21" s="1"/>
  <c r="W38" i="21" s="1"/>
  <c r="W39" i="21" s="1"/>
  <c r="W40" i="21" s="1"/>
  <c r="W41" i="21" s="1"/>
  <c r="W42" i="21" s="1"/>
  <c r="W43" i="21" s="1"/>
  <c r="W44" i="21" s="1"/>
  <c r="W45" i="21" s="1"/>
  <c r="W46" i="21" s="1"/>
  <c r="W47" i="21" s="1"/>
  <c r="W48" i="21" s="1"/>
  <c r="W49" i="21" s="1"/>
  <c r="W50" i="21" s="1"/>
  <c r="W51" i="21" s="1"/>
  <c r="AB16" i="23" l="1"/>
  <c r="AC16" i="23"/>
  <c r="AD16" i="23"/>
  <c r="AE16" i="23"/>
  <c r="AA16" i="23"/>
  <c r="Z16" i="23"/>
  <c r="Z14" i="23"/>
  <c r="AB14" i="23"/>
  <c r="AC14" i="23"/>
  <c r="AD14" i="23"/>
  <c r="AE14" i="23"/>
  <c r="AA14" i="23"/>
  <c r="AC82" i="35" l="1"/>
  <c r="AD82" i="35"/>
  <c r="AE82" i="35"/>
  <c r="AC83" i="35"/>
  <c r="AD83" i="35"/>
  <c r="AE83" i="35"/>
  <c r="AB83" i="35"/>
  <c r="AB82" i="35"/>
  <c r="AI65" i="35" l="1"/>
  <c r="AI64" i="35"/>
  <c r="AI63" i="35"/>
  <c r="AI62" i="35"/>
  <c r="AI61" i="35"/>
  <c r="AI60" i="35"/>
  <c r="AA63" i="35"/>
  <c r="AA62" i="35"/>
  <c r="AA61" i="35"/>
  <c r="AA60" i="35"/>
  <c r="BR9" i="12"/>
  <c r="BS9" i="12"/>
  <c r="BV9" i="12"/>
  <c r="BW9" i="12"/>
  <c r="BX9" i="12"/>
  <c r="BY9" i="12"/>
  <c r="BR10" i="12"/>
  <c r="BS10" i="12"/>
  <c r="BV10" i="12"/>
  <c r="BW10" i="12"/>
  <c r="BX10" i="12"/>
  <c r="BY10" i="12"/>
  <c r="BR11" i="12"/>
  <c r="BS11" i="12"/>
  <c r="BV11" i="12"/>
  <c r="BW11" i="12"/>
  <c r="BX11" i="12"/>
  <c r="BY11" i="12"/>
  <c r="BR12" i="12"/>
  <c r="BS12" i="12"/>
  <c r="BV12" i="12"/>
  <c r="BW12" i="12"/>
  <c r="BX12" i="12"/>
  <c r="BY12" i="12"/>
  <c r="BR13" i="12"/>
  <c r="BS13" i="12"/>
  <c r="BV13" i="12"/>
  <c r="BW13" i="12"/>
  <c r="BX13" i="12"/>
  <c r="BY13" i="12"/>
  <c r="BR14" i="12"/>
  <c r="BS14" i="12"/>
  <c r="BV14" i="12"/>
  <c r="BW14" i="12"/>
  <c r="BX14" i="12"/>
  <c r="BY14" i="12"/>
  <c r="BR15" i="12"/>
  <c r="BS15" i="12"/>
  <c r="BV15" i="12"/>
  <c r="BW15" i="12"/>
  <c r="BX15" i="12"/>
  <c r="BY15" i="12"/>
  <c r="BR16" i="12"/>
  <c r="BS16" i="12"/>
  <c r="BV16" i="12"/>
  <c r="BW16" i="12"/>
  <c r="BX16" i="12"/>
  <c r="BY16" i="12"/>
  <c r="BR17" i="12"/>
  <c r="BS17" i="12"/>
  <c r="BV17" i="12"/>
  <c r="BW17" i="12"/>
  <c r="BX17" i="12"/>
  <c r="BY17" i="12"/>
  <c r="BR18" i="12"/>
  <c r="BS18" i="12"/>
  <c r="BV18" i="12"/>
  <c r="BW18" i="12"/>
  <c r="BX18" i="12"/>
  <c r="BY18" i="12"/>
  <c r="BR19" i="12"/>
  <c r="BS19" i="12"/>
  <c r="BV19" i="12"/>
  <c r="BW19" i="12"/>
  <c r="BX19" i="12"/>
  <c r="BY19" i="12"/>
  <c r="BR20" i="12"/>
  <c r="BS20" i="12"/>
  <c r="BV20" i="12"/>
  <c r="BW20" i="12"/>
  <c r="BX20" i="12"/>
  <c r="BY20" i="12"/>
  <c r="BR21" i="12"/>
  <c r="BS21" i="12"/>
  <c r="BV21" i="12"/>
  <c r="BW21" i="12"/>
  <c r="BX21" i="12"/>
  <c r="BY21" i="12"/>
  <c r="BR22" i="12"/>
  <c r="BS22" i="12"/>
  <c r="BV22" i="12"/>
  <c r="BW22" i="12"/>
  <c r="BX22" i="12"/>
  <c r="BY22" i="12"/>
  <c r="BR23" i="12"/>
  <c r="BS23" i="12"/>
  <c r="BV23" i="12"/>
  <c r="BW23" i="12"/>
  <c r="BX23" i="12"/>
  <c r="BY23" i="12"/>
  <c r="BR24" i="12"/>
  <c r="BS24" i="12"/>
  <c r="BV24" i="12"/>
  <c r="BW24" i="12"/>
  <c r="BX24" i="12"/>
  <c r="BY24" i="12"/>
  <c r="BR25" i="12"/>
  <c r="BS25" i="12"/>
  <c r="BV25" i="12"/>
  <c r="BW25" i="12"/>
  <c r="BX25" i="12"/>
  <c r="BY25" i="12"/>
  <c r="BR26" i="12"/>
  <c r="BS26" i="12"/>
  <c r="BV26" i="12"/>
  <c r="BW26" i="12"/>
  <c r="BX26" i="12"/>
  <c r="BY26" i="12"/>
  <c r="BR27" i="12"/>
  <c r="BS27" i="12"/>
  <c r="BV27" i="12"/>
  <c r="BW27" i="12"/>
  <c r="BX27" i="12"/>
  <c r="BY27" i="12"/>
  <c r="BR28" i="12"/>
  <c r="BS28" i="12"/>
  <c r="BV28" i="12"/>
  <c r="BW28" i="12"/>
  <c r="BX28" i="12"/>
  <c r="BY28" i="12"/>
  <c r="BR29" i="12"/>
  <c r="BS29" i="12"/>
  <c r="BV29" i="12"/>
  <c r="BW29" i="12"/>
  <c r="BX29" i="12"/>
  <c r="BY29" i="12"/>
  <c r="BR30" i="12"/>
  <c r="BS30" i="12"/>
  <c r="BV30" i="12"/>
  <c r="BW30" i="12"/>
  <c r="BX30" i="12"/>
  <c r="BY30" i="12"/>
  <c r="BR31" i="12"/>
  <c r="BS31" i="12"/>
  <c r="BV31" i="12"/>
  <c r="BW31" i="12"/>
  <c r="BX31" i="12"/>
  <c r="BY31" i="12"/>
  <c r="BR32" i="12"/>
  <c r="BS32" i="12"/>
  <c r="BV32" i="12"/>
  <c r="BW32" i="12"/>
  <c r="BX32" i="12"/>
  <c r="BY32" i="12"/>
  <c r="BR33" i="12"/>
  <c r="BS33" i="12"/>
  <c r="BV33" i="12"/>
  <c r="BW33" i="12"/>
  <c r="BX33" i="12"/>
  <c r="BY33" i="12"/>
  <c r="BR34" i="12"/>
  <c r="BS34" i="12"/>
  <c r="BV34" i="12"/>
  <c r="BW34" i="12"/>
  <c r="BX34" i="12"/>
  <c r="BY34" i="12"/>
  <c r="BR35" i="12"/>
  <c r="BS35" i="12"/>
  <c r="BV35" i="12"/>
  <c r="BW35" i="12"/>
  <c r="BX35" i="12"/>
  <c r="BY35" i="12"/>
  <c r="BR36" i="12"/>
  <c r="BS36" i="12"/>
  <c r="BV36" i="12"/>
  <c r="BW36" i="12"/>
  <c r="BX36" i="12"/>
  <c r="BY36" i="12"/>
  <c r="BR37" i="12"/>
  <c r="BS37" i="12"/>
  <c r="BV37" i="12"/>
  <c r="BW37" i="12"/>
  <c r="BX37" i="12"/>
  <c r="BY37" i="12"/>
  <c r="BR38" i="12"/>
  <c r="BS38" i="12"/>
  <c r="BV38" i="12"/>
  <c r="BW38" i="12"/>
  <c r="BX38" i="12"/>
  <c r="BY38" i="12"/>
  <c r="BR39" i="12"/>
  <c r="BS39" i="12"/>
  <c r="BV39" i="12"/>
  <c r="BW39" i="12"/>
  <c r="BX39" i="12"/>
  <c r="BY39" i="12"/>
  <c r="BR40" i="12"/>
  <c r="BS40" i="12"/>
  <c r="BV40" i="12"/>
  <c r="BW40" i="12"/>
  <c r="BX40" i="12"/>
  <c r="BY40" i="12"/>
  <c r="BR41" i="12"/>
  <c r="BS41" i="12"/>
  <c r="BV41" i="12"/>
  <c r="BW41" i="12"/>
  <c r="BX41" i="12"/>
  <c r="BY41" i="12"/>
  <c r="BR42" i="12"/>
  <c r="BS42" i="12"/>
  <c r="BV42" i="12"/>
  <c r="BW42" i="12"/>
  <c r="BX42" i="12"/>
  <c r="BY42" i="12"/>
  <c r="BR43" i="12"/>
  <c r="BS43" i="12"/>
  <c r="BV43" i="12"/>
  <c r="BW43" i="12"/>
  <c r="BX43" i="12"/>
  <c r="BY43" i="12"/>
  <c r="BR44" i="12"/>
  <c r="BS44" i="12"/>
  <c r="BV44" i="12"/>
  <c r="BW44" i="12"/>
  <c r="BX44" i="12"/>
  <c r="BY44" i="12"/>
  <c r="BR45" i="12"/>
  <c r="BS45" i="12"/>
  <c r="BV45" i="12"/>
  <c r="BW45" i="12"/>
  <c r="BX45" i="12"/>
  <c r="BY45" i="12"/>
  <c r="BR46" i="12"/>
  <c r="BS46" i="12"/>
  <c r="BV46" i="12"/>
  <c r="BW46" i="12"/>
  <c r="BX46" i="12"/>
  <c r="BY46" i="12"/>
  <c r="BR47" i="12"/>
  <c r="BS47" i="12"/>
  <c r="BV47" i="12"/>
  <c r="BW47" i="12"/>
  <c r="BX47" i="12"/>
  <c r="BY47" i="12"/>
  <c r="BR48" i="12"/>
  <c r="BS48" i="12"/>
  <c r="BV48" i="12"/>
  <c r="BW48" i="12"/>
  <c r="BX48" i="12"/>
  <c r="BY48" i="12"/>
  <c r="BR49" i="12"/>
  <c r="BS49" i="12"/>
  <c r="BV49" i="12"/>
  <c r="BW49" i="12"/>
  <c r="BX49" i="12"/>
  <c r="BY49" i="12"/>
  <c r="BR50" i="12"/>
  <c r="BS50" i="12"/>
  <c r="BV50" i="12"/>
  <c r="BW50" i="12"/>
  <c r="BX50" i="12"/>
  <c r="BY50" i="12"/>
  <c r="BR51" i="12"/>
  <c r="BS51" i="12"/>
  <c r="BV51" i="12"/>
  <c r="BW51" i="12"/>
  <c r="BX51" i="12"/>
  <c r="BY51" i="12"/>
  <c r="BR52" i="12"/>
  <c r="BS52" i="12"/>
  <c r="BV52" i="12"/>
  <c r="BW52" i="12"/>
  <c r="BX52" i="12"/>
  <c r="BY52" i="12"/>
  <c r="BR53" i="12"/>
  <c r="BS53" i="12"/>
  <c r="BV53" i="12"/>
  <c r="BW53" i="12"/>
  <c r="BX53" i="12"/>
  <c r="BY53" i="12"/>
  <c r="BR54" i="12"/>
  <c r="BS54" i="12"/>
  <c r="BV54" i="12"/>
  <c r="BW54" i="12"/>
  <c r="BX54" i="12"/>
  <c r="BY54" i="12"/>
  <c r="BR55" i="12"/>
  <c r="BS55" i="12"/>
  <c r="BV55" i="12"/>
  <c r="BW55" i="12"/>
  <c r="BX55" i="12"/>
  <c r="BY55" i="12"/>
  <c r="BR56" i="12"/>
  <c r="BS56" i="12"/>
  <c r="BV56" i="12"/>
  <c r="BW56" i="12"/>
  <c r="BX56" i="12"/>
  <c r="BY56" i="12"/>
  <c r="BR57" i="12"/>
  <c r="BS57" i="12"/>
  <c r="BV57" i="12"/>
  <c r="BW57" i="12"/>
  <c r="BX57" i="12"/>
  <c r="BY57" i="12"/>
  <c r="BR58" i="12"/>
  <c r="BS58" i="12"/>
  <c r="BV58" i="12"/>
  <c r="BW58" i="12"/>
  <c r="BX58" i="12"/>
  <c r="BY58" i="12"/>
  <c r="F118" i="31" l="1"/>
  <c r="F117" i="31"/>
  <c r="F68" i="31"/>
  <c r="F67" i="31"/>
  <c r="R60" i="34" l="1"/>
  <c r="C13" i="21" l="1"/>
  <c r="O18" i="9" l="1"/>
  <c r="H18" i="9"/>
  <c r="P54" i="5"/>
  <c r="O54" i="5"/>
  <c r="S54" i="5" l="1"/>
  <c r="R24" i="4" l="1"/>
  <c r="S24" i="4"/>
  <c r="AI58" i="34"/>
  <c r="AG58" i="34"/>
  <c r="AF58" i="34"/>
  <c r="Z67" i="34"/>
  <c r="Z69" i="34" s="1"/>
  <c r="Y67" i="34"/>
  <c r="Y69" i="34" s="1"/>
  <c r="X63" i="34"/>
  <c r="X64" i="34" s="1"/>
  <c r="W63" i="34"/>
  <c r="W64" i="34" s="1"/>
  <c r="V63" i="34"/>
  <c r="V64" i="34" s="1"/>
  <c r="U67" i="34"/>
  <c r="U68" i="34" s="1"/>
  <c r="T63" i="34"/>
  <c r="T64" i="34" s="1"/>
  <c r="Q63" i="34"/>
  <c r="Q65" i="34" s="1"/>
  <c r="P67" i="34"/>
  <c r="P69" i="34" s="1"/>
  <c r="O67" i="34"/>
  <c r="O69" i="34" s="1"/>
  <c r="N67" i="34"/>
  <c r="N69" i="34" s="1"/>
  <c r="M67" i="34"/>
  <c r="M68" i="34" s="1"/>
  <c r="L67" i="34"/>
  <c r="L68" i="34" s="1"/>
  <c r="K67" i="34"/>
  <c r="H63" i="34"/>
  <c r="H64" i="34" s="1"/>
  <c r="G63" i="34"/>
  <c r="G65" i="34" s="1"/>
  <c r="F63" i="34"/>
  <c r="F64" i="34" s="1"/>
  <c r="E63" i="34"/>
  <c r="E64" i="34" s="1"/>
  <c r="D63" i="34"/>
  <c r="D64" i="34" s="1"/>
  <c r="C63" i="34"/>
  <c r="C64" i="34" s="1"/>
  <c r="B67" i="34"/>
  <c r="B68" i="34" s="1"/>
  <c r="AE15" i="23"/>
  <c r="P11" i="31"/>
  <c r="P10" i="31"/>
  <c r="P9" i="31"/>
  <c r="F18" i="31"/>
  <c r="F69" i="31"/>
  <c r="P62" i="31"/>
  <c r="P61" i="31"/>
  <c r="P63" i="31" s="1"/>
  <c r="P60" i="31"/>
  <c r="F119" i="31"/>
  <c r="P112" i="31"/>
  <c r="P113" i="31" s="1"/>
  <c r="P111" i="31"/>
  <c r="P110" i="31"/>
  <c r="E9" i="31"/>
  <c r="F9" i="31"/>
  <c r="M9" i="31"/>
  <c r="O9" i="31"/>
  <c r="N9" i="31"/>
  <c r="F10" i="31"/>
  <c r="O10" i="31"/>
  <c r="E11" i="31"/>
  <c r="F11" i="31"/>
  <c r="N11" i="31"/>
  <c r="E15" i="31"/>
  <c r="F15" i="31"/>
  <c r="O15" i="31"/>
  <c r="N15" i="31"/>
  <c r="P18" i="31"/>
  <c r="E21" i="31"/>
  <c r="F21" i="31"/>
  <c r="O21" i="31"/>
  <c r="P21" i="31"/>
  <c r="F24" i="31"/>
  <c r="P24" i="31"/>
  <c r="F27" i="31"/>
  <c r="O27" i="31"/>
  <c r="N27" i="31"/>
  <c r="E31" i="31"/>
  <c r="F31" i="31"/>
  <c r="P31" i="31"/>
  <c r="F35" i="31"/>
  <c r="N35" i="31"/>
  <c r="F38" i="31"/>
  <c r="M38" i="31"/>
  <c r="P38" i="31"/>
  <c r="F45" i="31"/>
  <c r="O45" i="31"/>
  <c r="N45" i="31"/>
  <c r="F46" i="31"/>
  <c r="N46" i="31"/>
  <c r="I90" i="35"/>
  <c r="J114" i="31" l="1"/>
  <c r="J115" i="31"/>
  <c r="G77" i="31"/>
  <c r="G76" i="31"/>
  <c r="G92" i="31"/>
  <c r="G94" i="31"/>
  <c r="G93" i="31"/>
  <c r="G95" i="31"/>
  <c r="G90" i="31"/>
  <c r="G91" i="31"/>
  <c r="J142" i="31"/>
  <c r="J143" i="31"/>
  <c r="J144" i="31"/>
  <c r="J145" i="31"/>
  <c r="J140" i="31"/>
  <c r="J141" i="31"/>
  <c r="J124" i="31"/>
  <c r="J123" i="31"/>
  <c r="J137" i="31"/>
  <c r="J138" i="31"/>
  <c r="K64" i="31"/>
  <c r="K65" i="31"/>
  <c r="J76" i="31"/>
  <c r="J77" i="31"/>
  <c r="J93" i="31"/>
  <c r="J95" i="31"/>
  <c r="J91" i="31"/>
  <c r="J94" i="31"/>
  <c r="J90" i="31"/>
  <c r="J92" i="31"/>
  <c r="K117" i="31"/>
  <c r="K118" i="31"/>
  <c r="G138" i="31"/>
  <c r="G137" i="31"/>
  <c r="K114" i="31"/>
  <c r="K115" i="31"/>
  <c r="J67" i="31"/>
  <c r="J68" i="31"/>
  <c r="J80" i="31"/>
  <c r="J79" i="31"/>
  <c r="J81" i="31"/>
  <c r="N33" i="31"/>
  <c r="N32" i="31"/>
  <c r="N34" i="31"/>
  <c r="J130" i="31"/>
  <c r="J129" i="31"/>
  <c r="J131" i="31"/>
  <c r="G65" i="31"/>
  <c r="G64" i="31"/>
  <c r="J83" i="31"/>
  <c r="J84" i="31"/>
  <c r="J85" i="31"/>
  <c r="G123" i="31"/>
  <c r="G124" i="31"/>
  <c r="K129" i="31"/>
  <c r="K130" i="31"/>
  <c r="K131" i="31"/>
  <c r="K70" i="31"/>
  <c r="K71" i="31"/>
  <c r="K84" i="31"/>
  <c r="K85" i="31"/>
  <c r="K83" i="31"/>
  <c r="J126" i="31"/>
  <c r="J127" i="31"/>
  <c r="G120" i="31"/>
  <c r="G121" i="31"/>
  <c r="K126" i="31"/>
  <c r="K127" i="31"/>
  <c r="G134" i="31"/>
  <c r="G133" i="31"/>
  <c r="G135" i="31"/>
  <c r="K143" i="31"/>
  <c r="K144" i="31"/>
  <c r="K145" i="31"/>
  <c r="K142" i="31"/>
  <c r="K141" i="31"/>
  <c r="K140" i="31"/>
  <c r="J64" i="31"/>
  <c r="J65" i="31"/>
  <c r="K67" i="31"/>
  <c r="K68" i="31"/>
  <c r="G73" i="31"/>
  <c r="G74" i="31"/>
  <c r="K79" i="31"/>
  <c r="K81" i="31"/>
  <c r="K80" i="31"/>
  <c r="G88" i="31"/>
  <c r="G87" i="31"/>
  <c r="G117" i="31"/>
  <c r="G118" i="31"/>
  <c r="K123" i="31"/>
  <c r="K124" i="31"/>
  <c r="G131" i="31"/>
  <c r="G129" i="31"/>
  <c r="G130" i="31"/>
  <c r="K137" i="31"/>
  <c r="K138" i="31"/>
  <c r="G70" i="31"/>
  <c r="G71" i="31"/>
  <c r="K76" i="31"/>
  <c r="K77" i="31"/>
  <c r="G84" i="31"/>
  <c r="G83" i="31"/>
  <c r="G85" i="31"/>
  <c r="K94" i="31"/>
  <c r="K95" i="31"/>
  <c r="K91" i="31"/>
  <c r="K92" i="31"/>
  <c r="K90" i="31"/>
  <c r="K93" i="31"/>
  <c r="G114" i="31"/>
  <c r="G115" i="31"/>
  <c r="J121" i="31"/>
  <c r="J120" i="31"/>
  <c r="J133" i="31"/>
  <c r="J135" i="31"/>
  <c r="J134" i="31"/>
  <c r="J73" i="31"/>
  <c r="J74" i="31"/>
  <c r="J87" i="31"/>
  <c r="J88" i="31"/>
  <c r="J118" i="31"/>
  <c r="J117" i="31"/>
  <c r="J71" i="31"/>
  <c r="J70" i="31"/>
  <c r="K120" i="31"/>
  <c r="K121" i="31"/>
  <c r="G126" i="31"/>
  <c r="G127" i="31"/>
  <c r="K134" i="31"/>
  <c r="K135" i="31"/>
  <c r="K133" i="31"/>
  <c r="G141" i="31"/>
  <c r="G142" i="31"/>
  <c r="G140" i="31"/>
  <c r="G143" i="31"/>
  <c r="G144" i="31"/>
  <c r="G145" i="31"/>
  <c r="G68" i="31"/>
  <c r="G67" i="31"/>
  <c r="K73" i="31"/>
  <c r="K74" i="31"/>
  <c r="G81" i="31"/>
  <c r="G79" i="31"/>
  <c r="G80" i="31"/>
  <c r="K87" i="31"/>
  <c r="K88" i="31"/>
  <c r="AD58" i="34"/>
  <c r="J63" i="31"/>
  <c r="I63" i="31"/>
  <c r="K113" i="31"/>
  <c r="C67" i="34"/>
  <c r="C68" i="34" s="1"/>
  <c r="Q67" i="34"/>
  <c r="Q68" i="34" s="1"/>
  <c r="N63" i="34"/>
  <c r="N64" i="34" s="1"/>
  <c r="K63" i="31"/>
  <c r="V67" i="34"/>
  <c r="V68" i="34" s="1"/>
  <c r="AG7" i="36"/>
  <c r="AG8" i="36"/>
  <c r="K69" i="34"/>
  <c r="K68" i="34"/>
  <c r="F65" i="34"/>
  <c r="X65" i="34"/>
  <c r="L113" i="31"/>
  <c r="L63" i="31"/>
  <c r="AL6" i="36"/>
  <c r="AL7" i="36"/>
  <c r="AL8" i="36"/>
  <c r="E67" i="34"/>
  <c r="E69" i="34" s="1"/>
  <c r="L69" i="34"/>
  <c r="P63" i="34"/>
  <c r="P65" i="34" s="1"/>
  <c r="T67" i="34"/>
  <c r="X67" i="34"/>
  <c r="D67" i="34"/>
  <c r="D68" i="34" s="1"/>
  <c r="O63" i="34"/>
  <c r="O64" i="34" s="1"/>
  <c r="W67" i="34"/>
  <c r="U63" i="34"/>
  <c r="U64" i="34" s="1"/>
  <c r="G63" i="31"/>
  <c r="H65" i="34"/>
  <c r="K63" i="34"/>
  <c r="K64" i="34" s="1"/>
  <c r="M63" i="34"/>
  <c r="U69" i="34"/>
  <c r="G113" i="31"/>
  <c r="AH6" i="36"/>
  <c r="AH7" i="36"/>
  <c r="AH8" i="36"/>
  <c r="L63" i="34"/>
  <c r="L64" i="34" s="1"/>
  <c r="Z63" i="34"/>
  <c r="Z65" i="34" s="1"/>
  <c r="AG6" i="36"/>
  <c r="B63" i="34"/>
  <c r="B64" i="34" s="1"/>
  <c r="R36" i="17"/>
  <c r="AI6" i="36"/>
  <c r="AI7" i="36"/>
  <c r="AI8" i="36"/>
  <c r="H67" i="34"/>
  <c r="H69" i="34" s="1"/>
  <c r="E65" i="34"/>
  <c r="W65" i="34"/>
  <c r="Y63" i="34"/>
  <c r="AJ6" i="36"/>
  <c r="AJ7" i="36"/>
  <c r="AJ8" i="36"/>
  <c r="G67" i="34"/>
  <c r="G68" i="34" s="1"/>
  <c r="D65" i="34"/>
  <c r="V65" i="34"/>
  <c r="AK6" i="36"/>
  <c r="AK7" i="36"/>
  <c r="AK8" i="36"/>
  <c r="B69" i="34"/>
  <c r="F67" i="34"/>
  <c r="F68" i="34" s="1"/>
  <c r="C65" i="34"/>
  <c r="M69" i="34"/>
  <c r="T65" i="34"/>
  <c r="Z68" i="34"/>
  <c r="Y68" i="34"/>
  <c r="O68" i="34"/>
  <c r="Q64" i="34"/>
  <c r="P68" i="34"/>
  <c r="N68" i="34"/>
  <c r="G64" i="34"/>
  <c r="N24" i="31"/>
  <c r="O31" i="31"/>
  <c r="M27" i="31"/>
  <c r="P15" i="31"/>
  <c r="M10" i="31"/>
  <c r="H113" i="31"/>
  <c r="E10" i="31"/>
  <c r="E46" i="31"/>
  <c r="M24" i="31"/>
  <c r="O11" i="31"/>
  <c r="N38" i="31"/>
  <c r="M31" i="31"/>
  <c r="O35" i="31"/>
  <c r="E27" i="31"/>
  <c r="N18" i="31"/>
  <c r="E24" i="31"/>
  <c r="O38" i="31"/>
  <c r="AH58" i="34"/>
  <c r="M35" i="31"/>
  <c r="P46" i="31"/>
  <c r="O46" i="31"/>
  <c r="M45" i="31"/>
  <c r="CC36" i="17"/>
  <c r="O18" i="31"/>
  <c r="AA36" i="17"/>
  <c r="N21" i="31"/>
  <c r="CL36" i="17"/>
  <c r="E35" i="31"/>
  <c r="M46" i="31"/>
  <c r="O24" i="31"/>
  <c r="M21" i="31"/>
  <c r="N10" i="31"/>
  <c r="N12" i="31" s="1"/>
  <c r="J113" i="31"/>
  <c r="E38" i="31"/>
  <c r="M11" i="31"/>
  <c r="AE58" i="34"/>
  <c r="P45" i="31"/>
  <c r="P27" i="31"/>
  <c r="M18" i="31"/>
  <c r="I113" i="31"/>
  <c r="E45" i="31"/>
  <c r="P35" i="31"/>
  <c r="N31" i="31"/>
  <c r="E18" i="31"/>
  <c r="M15" i="31"/>
  <c r="H63" i="31"/>
  <c r="AC58" i="34"/>
  <c r="CU36" i="17"/>
  <c r="AJ36" i="17"/>
  <c r="DD36" i="17"/>
  <c r="AS36" i="17"/>
  <c r="DM36" i="17"/>
  <c r="BB36" i="17"/>
  <c r="BK36" i="17"/>
  <c r="BT36" i="17"/>
  <c r="I36" i="17"/>
  <c r="M34" i="31" l="1"/>
  <c r="M33" i="31"/>
  <c r="M32" i="31"/>
  <c r="C69" i="34"/>
  <c r="H68" i="34"/>
  <c r="Q69" i="34"/>
  <c r="K65" i="34"/>
  <c r="E68" i="34"/>
  <c r="O65" i="34"/>
  <c r="P64" i="34"/>
  <c r="F69" i="34"/>
  <c r="N65" i="34"/>
  <c r="V69" i="34"/>
  <c r="B65" i="34"/>
  <c r="L65" i="34"/>
  <c r="X69" i="34"/>
  <c r="X68" i="34"/>
  <c r="Y65" i="34"/>
  <c r="Y64" i="34"/>
  <c r="M64" i="34"/>
  <c r="M65" i="34"/>
  <c r="W69" i="34"/>
  <c r="W68" i="34"/>
  <c r="T69" i="34"/>
  <c r="T68" i="34"/>
  <c r="D69" i="34"/>
  <c r="G69" i="34"/>
  <c r="Z64" i="34"/>
  <c r="U65" i="34"/>
  <c r="DO36" i="17"/>
  <c r="AJ58" i="34"/>
  <c r="K24" i="3" l="1"/>
  <c r="K8" i="9"/>
  <c r="K9" i="9"/>
  <c r="K10" i="9"/>
  <c r="K11" i="9"/>
  <c r="K12" i="9"/>
  <c r="K13" i="9"/>
  <c r="K7" i="9"/>
  <c r="O11" i="9"/>
  <c r="O13" i="9"/>
  <c r="O14" i="9" l="1"/>
  <c r="L7" i="9"/>
  <c r="O12" i="9"/>
  <c r="O10" i="9"/>
  <c r="L13" i="9"/>
  <c r="O7" i="9"/>
  <c r="O15" i="9"/>
  <c r="L12" i="9"/>
  <c r="O8" i="9"/>
  <c r="O16" i="9"/>
  <c r="L11" i="9"/>
  <c r="O9" i="9"/>
  <c r="O17" i="9"/>
  <c r="L9" i="9"/>
  <c r="L10" i="9"/>
  <c r="L8" i="9"/>
  <c r="D9" i="9" l="1"/>
  <c r="D10" i="9"/>
  <c r="D11" i="9"/>
  <c r="D12" i="9"/>
  <c r="D13" i="9"/>
  <c r="D8" i="9"/>
  <c r="D7" i="9"/>
  <c r="H17" i="9"/>
  <c r="H16" i="9"/>
  <c r="H15" i="9"/>
  <c r="H14" i="9"/>
  <c r="H13" i="9"/>
  <c r="H12" i="9"/>
  <c r="H11" i="9"/>
  <c r="H10" i="9"/>
  <c r="H9" i="9"/>
  <c r="H8" i="9"/>
  <c r="H7" i="9"/>
  <c r="E7" i="9" l="1"/>
  <c r="E8" i="9"/>
  <c r="E13" i="9"/>
  <c r="E12" i="9"/>
  <c r="E11" i="9"/>
  <c r="E10" i="9"/>
  <c r="E9" i="9"/>
  <c r="I74" i="35"/>
  <c r="I75" i="35" s="1"/>
  <c r="I76" i="35" s="1"/>
  <c r="I77" i="35" s="1"/>
  <c r="I78" i="35" s="1"/>
  <c r="I79" i="35" s="1"/>
  <c r="I80" i="35" s="1"/>
  <c r="I81" i="35" s="1"/>
  <c r="I82" i="35" s="1"/>
  <c r="I83" i="35" s="1"/>
  <c r="I84" i="35" s="1"/>
  <c r="I85" i="35" s="1"/>
  <c r="I86" i="35" s="1"/>
  <c r="I87" i="35" s="1"/>
  <c r="I88" i="35" s="1"/>
  <c r="I89" i="35" s="1"/>
  <c r="C41" i="35" l="1"/>
  <c r="D41" i="35"/>
  <c r="E41" i="35"/>
  <c r="F41" i="35"/>
  <c r="G41" i="35"/>
  <c r="H41" i="35"/>
  <c r="D48" i="35"/>
  <c r="E48" i="35"/>
  <c r="F48" i="35"/>
  <c r="G48" i="35"/>
  <c r="H48" i="35"/>
  <c r="D49" i="35"/>
  <c r="F49" i="35"/>
  <c r="W60" i="35"/>
  <c r="Y60" i="35"/>
  <c r="W61" i="35"/>
  <c r="Y61" i="35"/>
  <c r="W62" i="35"/>
  <c r="Y62" i="35"/>
  <c r="AE62" i="35"/>
  <c r="AG62" i="35"/>
  <c r="AE63" i="35"/>
  <c r="AG63" i="35"/>
  <c r="AE64" i="35"/>
  <c r="AG64" i="35"/>
  <c r="AE65" i="35"/>
  <c r="AG65" i="35"/>
  <c r="D132" i="35"/>
  <c r="D182" i="35" s="1"/>
  <c r="D133" i="35"/>
  <c r="D190" i="35" s="1"/>
  <c r="D134" i="35"/>
  <c r="D198" i="35" s="1"/>
  <c r="D135" i="35"/>
  <c r="D202" i="35" s="1"/>
  <c r="D136" i="35"/>
  <c r="D183" i="35" s="1"/>
  <c r="D137" i="35"/>
  <c r="D187" i="35" s="1"/>
  <c r="D138" i="35"/>
  <c r="D191" i="35" s="1"/>
  <c r="D139" i="35"/>
  <c r="D195" i="35" s="1"/>
  <c r="D140" i="35"/>
  <c r="D199" i="35" s="1"/>
  <c r="D141" i="35"/>
  <c r="D203" i="35" s="1"/>
  <c r="D142" i="35"/>
  <c r="D184" i="35" s="1"/>
  <c r="D143" i="35"/>
  <c r="D188" i="35" s="1"/>
  <c r="D144" i="35"/>
  <c r="D192" i="35" s="1"/>
  <c r="D145" i="35"/>
  <c r="D196" i="35" s="1"/>
  <c r="D146" i="35"/>
  <c r="D200" i="35" s="1"/>
  <c r="D147" i="35"/>
  <c r="D204" i="35" s="1"/>
  <c r="Y63" i="35" l="1"/>
  <c r="W63" i="35"/>
  <c r="D152" i="35"/>
  <c r="D201" i="35" s="1"/>
  <c r="D153" i="35"/>
  <c r="D205" i="35" s="1"/>
  <c r="D151" i="35"/>
  <c r="D197" i="35" s="1"/>
  <c r="D150" i="35"/>
  <c r="D193" i="35" s="1"/>
  <c r="D149" i="35"/>
  <c r="D189" i="35" s="1"/>
  <c r="AC10" i="34"/>
  <c r="AD10" i="34"/>
  <c r="AE10" i="34"/>
  <c r="AF10" i="34"/>
  <c r="AG10" i="34"/>
  <c r="AH10" i="34"/>
  <c r="AI10" i="34"/>
  <c r="AC11" i="34"/>
  <c r="AD11" i="34"/>
  <c r="AE11" i="34"/>
  <c r="AF11" i="34"/>
  <c r="AG11" i="34"/>
  <c r="AH11" i="34"/>
  <c r="AI11" i="34"/>
  <c r="AC12" i="34"/>
  <c r="AD12" i="34"/>
  <c r="AE12" i="34"/>
  <c r="AF12" i="34"/>
  <c r="AG12" i="34"/>
  <c r="AH12" i="34"/>
  <c r="AI12" i="34"/>
  <c r="AC13" i="34"/>
  <c r="AD13" i="34"/>
  <c r="AE13" i="34"/>
  <c r="AF13" i="34"/>
  <c r="AG13" i="34"/>
  <c r="AH13" i="34"/>
  <c r="AI13" i="34"/>
  <c r="AC14" i="34"/>
  <c r="AD14" i="34"/>
  <c r="AE14" i="34"/>
  <c r="AF14" i="34"/>
  <c r="AG14" i="34"/>
  <c r="AH14" i="34"/>
  <c r="AI14" i="34"/>
  <c r="AC15" i="34"/>
  <c r="AD15" i="34"/>
  <c r="AE15" i="34"/>
  <c r="AF15" i="34"/>
  <c r="AG15" i="34"/>
  <c r="AH15" i="34"/>
  <c r="AI15" i="34"/>
  <c r="AC16" i="34"/>
  <c r="AD16" i="34"/>
  <c r="AE16" i="34"/>
  <c r="AF16" i="34"/>
  <c r="AG16" i="34"/>
  <c r="AH16" i="34"/>
  <c r="AI16" i="34"/>
  <c r="AC17" i="34"/>
  <c r="AD17" i="34"/>
  <c r="AE17" i="34"/>
  <c r="AF17" i="34"/>
  <c r="AG17" i="34"/>
  <c r="AH17" i="34"/>
  <c r="AI17" i="34"/>
  <c r="AC18" i="34"/>
  <c r="AD18" i="34"/>
  <c r="AE18" i="34"/>
  <c r="AF18" i="34"/>
  <c r="AG18" i="34"/>
  <c r="AH18" i="34"/>
  <c r="AJ18" i="34" s="1"/>
  <c r="AI18" i="34"/>
  <c r="AC19" i="34"/>
  <c r="AD19" i="34"/>
  <c r="AE19" i="34"/>
  <c r="AF19" i="34"/>
  <c r="AG19" i="34"/>
  <c r="AH19" i="34"/>
  <c r="AI19" i="34"/>
  <c r="AC20" i="34"/>
  <c r="AD20" i="34"/>
  <c r="AE20" i="34"/>
  <c r="AF20" i="34"/>
  <c r="AG20" i="34"/>
  <c r="AH20" i="34"/>
  <c r="AI20" i="34"/>
  <c r="AC21" i="34"/>
  <c r="AD21" i="34"/>
  <c r="AE21" i="34"/>
  <c r="AF21" i="34"/>
  <c r="AG21" i="34"/>
  <c r="AH21" i="34"/>
  <c r="AI21" i="34"/>
  <c r="AC22" i="34"/>
  <c r="AD22" i="34"/>
  <c r="AE22" i="34"/>
  <c r="AF22" i="34"/>
  <c r="AG22" i="34"/>
  <c r="AH22" i="34"/>
  <c r="AI22" i="34"/>
  <c r="AC23" i="34"/>
  <c r="AD23" i="34"/>
  <c r="AE23" i="34"/>
  <c r="AF23" i="34"/>
  <c r="AG23" i="34"/>
  <c r="AH23" i="34"/>
  <c r="AI23" i="34"/>
  <c r="AC24" i="34"/>
  <c r="AD24" i="34"/>
  <c r="AE24" i="34"/>
  <c r="AF24" i="34"/>
  <c r="AG24" i="34"/>
  <c r="AH24" i="34"/>
  <c r="AI24" i="34"/>
  <c r="AC25" i="34"/>
  <c r="AD25" i="34"/>
  <c r="AE25" i="34"/>
  <c r="AF25" i="34"/>
  <c r="AG25" i="34"/>
  <c r="AH25" i="34"/>
  <c r="AI25" i="34"/>
  <c r="AC26" i="34"/>
  <c r="AD26" i="34"/>
  <c r="AE26" i="34"/>
  <c r="AF26" i="34"/>
  <c r="AG26" i="34"/>
  <c r="AH26" i="34"/>
  <c r="AI26" i="34"/>
  <c r="AC27" i="34"/>
  <c r="AD27" i="34"/>
  <c r="AE27" i="34"/>
  <c r="AF27" i="34"/>
  <c r="AG27" i="34"/>
  <c r="AH27" i="34"/>
  <c r="AI27" i="34"/>
  <c r="AC28" i="34"/>
  <c r="AD28" i="34"/>
  <c r="AE28" i="34"/>
  <c r="AF28" i="34"/>
  <c r="AG28" i="34"/>
  <c r="AH28" i="34"/>
  <c r="AI28" i="34"/>
  <c r="AJ28" i="34"/>
  <c r="AC29" i="34"/>
  <c r="AD29" i="34"/>
  <c r="AE29" i="34"/>
  <c r="AF29" i="34"/>
  <c r="AG29" i="34"/>
  <c r="AH29" i="34"/>
  <c r="AI29" i="34"/>
  <c r="AC30" i="34"/>
  <c r="AJ30" i="34" s="1"/>
  <c r="AD30" i="34"/>
  <c r="AE30" i="34"/>
  <c r="AF30" i="34"/>
  <c r="AG30" i="34"/>
  <c r="AH30" i="34"/>
  <c r="AI30" i="34"/>
  <c r="AC31" i="34"/>
  <c r="AD31" i="34"/>
  <c r="AE31" i="34"/>
  <c r="AF31" i="34"/>
  <c r="AG31" i="34"/>
  <c r="AH31" i="34"/>
  <c r="AI31" i="34"/>
  <c r="AC32" i="34"/>
  <c r="AD32" i="34"/>
  <c r="AE32" i="34"/>
  <c r="AF32" i="34"/>
  <c r="AG32" i="34"/>
  <c r="AH32" i="34"/>
  <c r="AI32" i="34"/>
  <c r="AC33" i="34"/>
  <c r="AD33" i="34"/>
  <c r="AE33" i="34"/>
  <c r="AF33" i="34"/>
  <c r="AG33" i="34"/>
  <c r="AH33" i="34"/>
  <c r="AI33" i="34"/>
  <c r="AC34" i="34"/>
  <c r="AD34" i="34"/>
  <c r="AE34" i="34"/>
  <c r="AF34" i="34"/>
  <c r="AG34" i="34"/>
  <c r="AH34" i="34"/>
  <c r="AI34" i="34"/>
  <c r="AC35" i="34"/>
  <c r="AD35" i="34"/>
  <c r="AE35" i="34"/>
  <c r="AF35" i="34"/>
  <c r="AG35" i="34"/>
  <c r="AH35" i="34"/>
  <c r="AI35" i="34"/>
  <c r="AC36" i="34"/>
  <c r="AD36" i="34"/>
  <c r="AE36" i="34"/>
  <c r="AF36" i="34"/>
  <c r="AG36" i="34"/>
  <c r="AH36" i="34"/>
  <c r="AI36" i="34"/>
  <c r="AC37" i="34"/>
  <c r="AD37" i="34"/>
  <c r="AE37" i="34"/>
  <c r="AF37" i="34"/>
  <c r="AG37" i="34"/>
  <c r="AH37" i="34"/>
  <c r="AI37" i="34"/>
  <c r="AC38" i="34"/>
  <c r="AD38" i="34"/>
  <c r="AE38" i="34"/>
  <c r="AF38" i="34"/>
  <c r="AG38" i="34"/>
  <c r="AH38" i="34"/>
  <c r="AI38" i="34"/>
  <c r="AC39" i="34"/>
  <c r="AD39" i="34"/>
  <c r="AE39" i="34"/>
  <c r="AF39" i="34"/>
  <c r="AG39" i="34"/>
  <c r="AH39" i="34"/>
  <c r="AI39" i="34"/>
  <c r="AC40" i="34"/>
  <c r="AD40" i="34"/>
  <c r="AE40" i="34"/>
  <c r="AF40" i="34"/>
  <c r="AG40" i="34"/>
  <c r="AH40" i="34"/>
  <c r="AI40" i="34"/>
  <c r="AC41" i="34"/>
  <c r="AD41" i="34"/>
  <c r="AE41" i="34"/>
  <c r="AF41" i="34"/>
  <c r="AG41" i="34"/>
  <c r="AH41" i="34"/>
  <c r="AI41" i="34"/>
  <c r="AC42" i="34"/>
  <c r="AD42" i="34"/>
  <c r="AE42" i="34"/>
  <c r="AF42" i="34"/>
  <c r="AG42" i="34"/>
  <c r="AH42" i="34"/>
  <c r="AI42" i="34"/>
  <c r="AC43" i="34"/>
  <c r="AD43" i="34"/>
  <c r="AE43" i="34"/>
  <c r="AF43" i="34"/>
  <c r="AG43" i="34"/>
  <c r="AH43" i="34"/>
  <c r="AI43" i="34"/>
  <c r="AC44" i="34"/>
  <c r="AD44" i="34"/>
  <c r="AE44" i="34"/>
  <c r="AF44" i="34"/>
  <c r="AG44" i="34"/>
  <c r="AH44" i="34"/>
  <c r="AI44" i="34"/>
  <c r="AC45" i="34"/>
  <c r="AD45" i="34"/>
  <c r="AE45" i="34"/>
  <c r="AF45" i="34"/>
  <c r="AG45" i="34"/>
  <c r="AH45" i="34"/>
  <c r="AI45" i="34"/>
  <c r="AC46" i="34"/>
  <c r="AD46" i="34"/>
  <c r="AE46" i="34"/>
  <c r="AF46" i="34"/>
  <c r="AG46" i="34"/>
  <c r="AH46" i="34"/>
  <c r="AI46" i="34"/>
  <c r="AC47" i="34"/>
  <c r="AD47" i="34"/>
  <c r="AE47" i="34"/>
  <c r="AF47" i="34"/>
  <c r="AG47" i="34"/>
  <c r="AH47" i="34"/>
  <c r="AI47" i="34"/>
  <c r="AC48" i="34"/>
  <c r="AD48" i="34"/>
  <c r="AE48" i="34"/>
  <c r="AF48" i="34"/>
  <c r="AG48" i="34"/>
  <c r="AH48" i="34"/>
  <c r="AI48" i="34"/>
  <c r="AC49" i="34"/>
  <c r="AD49" i="34"/>
  <c r="AE49" i="34"/>
  <c r="AF49" i="34"/>
  <c r="AG49" i="34"/>
  <c r="AH49" i="34"/>
  <c r="AI49" i="34"/>
  <c r="AC50" i="34"/>
  <c r="AD50" i="34"/>
  <c r="AE50" i="34"/>
  <c r="AF50" i="34"/>
  <c r="AG50" i="34"/>
  <c r="AH50" i="34"/>
  <c r="AI50" i="34"/>
  <c r="AC51" i="34"/>
  <c r="AD51" i="34"/>
  <c r="AE51" i="34"/>
  <c r="AF51" i="34"/>
  <c r="AG51" i="34"/>
  <c r="AH51" i="34"/>
  <c r="AI51" i="34"/>
  <c r="AC52" i="34"/>
  <c r="AD52" i="34"/>
  <c r="AE52" i="34"/>
  <c r="AF52" i="34"/>
  <c r="AG52" i="34"/>
  <c r="AH52" i="34"/>
  <c r="AI52" i="34"/>
  <c r="AC53" i="34"/>
  <c r="AD53" i="34"/>
  <c r="AE53" i="34"/>
  <c r="AF53" i="34"/>
  <c r="AG53" i="34"/>
  <c r="AH53" i="34"/>
  <c r="AI53" i="34"/>
  <c r="AG9" i="34"/>
  <c r="AH9" i="34"/>
  <c r="AI9" i="34"/>
  <c r="AF9" i="34"/>
  <c r="AD9" i="34"/>
  <c r="AE9" i="34"/>
  <c r="AC9" i="34"/>
  <c r="AD57" i="34"/>
  <c r="AD56" i="34"/>
  <c r="AD55" i="34"/>
  <c r="AE60" i="35"/>
  <c r="AE61" i="35"/>
  <c r="AG60" i="35"/>
  <c r="AG61" i="35"/>
  <c r="AD67" i="34" l="1"/>
  <c r="AD63" i="34"/>
  <c r="AJ9" i="34"/>
  <c r="AJ50" i="34"/>
  <c r="AJ42" i="34"/>
  <c r="AJ34" i="34"/>
  <c r="AJ39" i="34"/>
  <c r="AJ40" i="34"/>
  <c r="AJ19" i="34"/>
  <c r="AJ36" i="34"/>
  <c r="AJ26" i="34"/>
  <c r="AJ13" i="34"/>
  <c r="AJ11" i="34"/>
  <c r="AH55" i="34"/>
  <c r="AH56" i="34"/>
  <c r="D14" i="9"/>
  <c r="E14" i="9" s="1"/>
  <c r="AI55" i="34"/>
  <c r="AI56" i="34"/>
  <c r="K14" i="9"/>
  <c r="L14" i="9" s="1"/>
  <c r="AG55" i="34"/>
  <c r="AC55" i="34"/>
  <c r="AC56" i="34"/>
  <c r="AG56" i="34"/>
  <c r="AE55" i="34"/>
  <c r="AE56" i="34"/>
  <c r="AF56" i="34"/>
  <c r="AA60" i="34"/>
  <c r="AJ48" i="34"/>
  <c r="AJ47" i="34"/>
  <c r="AJ44" i="34"/>
  <c r="AJ38" i="34"/>
  <c r="AJ21" i="34"/>
  <c r="AJ49" i="34"/>
  <c r="AJ32" i="34"/>
  <c r="AJ31" i="34"/>
  <c r="AJ22" i="34"/>
  <c r="AJ53" i="34"/>
  <c r="AJ51" i="34"/>
  <c r="AJ41" i="34"/>
  <c r="AJ14" i="34"/>
  <c r="AJ10" i="34"/>
  <c r="AJ45" i="34"/>
  <c r="AJ43" i="34"/>
  <c r="AJ33" i="34"/>
  <c r="AJ24" i="34"/>
  <c r="AJ23" i="34"/>
  <c r="AJ20" i="34"/>
  <c r="AJ37" i="34"/>
  <c r="AJ35" i="34"/>
  <c r="AJ16" i="34"/>
  <c r="AJ15" i="34"/>
  <c r="AJ12" i="34"/>
  <c r="AJ29" i="34"/>
  <c r="AJ25" i="34"/>
  <c r="AJ52" i="34"/>
  <c r="AJ46" i="34"/>
  <c r="AJ27" i="34"/>
  <c r="AJ17" i="34"/>
  <c r="AF57" i="34"/>
  <c r="AG57" i="34"/>
  <c r="AI57" i="34"/>
  <c r="AH57" i="34"/>
  <c r="AC57" i="34"/>
  <c r="AE57" i="34"/>
  <c r="D148" i="35"/>
  <c r="D185" i="35" s="1"/>
  <c r="AF55" i="34"/>
  <c r="I67" i="34"/>
  <c r="I68" i="34" s="1"/>
  <c r="R67" i="34"/>
  <c r="R68" i="34" s="1"/>
  <c r="AA67" i="34"/>
  <c r="AA68" i="34" s="1"/>
  <c r="I63" i="34"/>
  <c r="I64" i="34" s="1"/>
  <c r="R63" i="34"/>
  <c r="R64" i="34" s="1"/>
  <c r="AA63" i="34"/>
  <c r="AA64" i="34" s="1"/>
  <c r="AC67" i="34" l="1"/>
  <c r="AC63" i="34"/>
  <c r="AG67" i="34"/>
  <c r="AG63" i="34"/>
  <c r="AH67" i="34"/>
  <c r="AH63" i="34"/>
  <c r="AF67" i="34"/>
  <c r="AF63" i="34"/>
  <c r="AI63" i="34"/>
  <c r="AI67" i="34"/>
  <c r="AE67" i="34"/>
  <c r="AE63" i="34"/>
  <c r="AD64" i="34"/>
  <c r="AD65" i="34"/>
  <c r="AD68" i="34"/>
  <c r="AD69" i="34"/>
  <c r="AK9" i="36"/>
  <c r="AJ56" i="34"/>
  <c r="K22" i="3" s="1"/>
  <c r="AJ57" i="34"/>
  <c r="AJ55" i="34"/>
  <c r="K21" i="3" s="1"/>
  <c r="AH9" i="36"/>
  <c r="AL9" i="36"/>
  <c r="AI9" i="36"/>
  <c r="AM8" i="36"/>
  <c r="AM7" i="36"/>
  <c r="AJ9" i="36"/>
  <c r="AG9" i="36"/>
  <c r="AM6" i="36"/>
  <c r="R69" i="34"/>
  <c r="AA69" i="34"/>
  <c r="I69" i="34"/>
  <c r="I65" i="34"/>
  <c r="AA65" i="34"/>
  <c r="R65" i="34"/>
  <c r="K23" i="3" l="1"/>
  <c r="AH64" i="34"/>
  <c r="AH65" i="34"/>
  <c r="AF69" i="34"/>
  <c r="AF68" i="34"/>
  <c r="AH68" i="34"/>
  <c r="AH69" i="34"/>
  <c r="AE65" i="34"/>
  <c r="AE64" i="34"/>
  <c r="AG64" i="34"/>
  <c r="AG65" i="34"/>
  <c r="AF64" i="34"/>
  <c r="AF65" i="34"/>
  <c r="AE68" i="34"/>
  <c r="AE69" i="34"/>
  <c r="AG68" i="34"/>
  <c r="AG69" i="34"/>
  <c r="AI69" i="34"/>
  <c r="AI68" i="34"/>
  <c r="AC65" i="34"/>
  <c r="AC64" i="34"/>
  <c r="AI64" i="34"/>
  <c r="AI65" i="34"/>
  <c r="AC69" i="34"/>
  <c r="AC68" i="34"/>
  <c r="AJ63" i="34"/>
  <c r="AJ64" i="34" s="1"/>
  <c r="AJ67" i="34"/>
  <c r="AJ68" i="34" s="1"/>
  <c r="AM9" i="36"/>
  <c r="AJ65" i="34" l="1"/>
  <c r="AJ69" i="34"/>
  <c r="E99" i="32"/>
  <c r="C39" i="1" l="1"/>
  <c r="C38" i="1"/>
  <c r="C35" i="1"/>
  <c r="C34" i="1"/>
  <c r="C33" i="1"/>
  <c r="C29" i="1"/>
  <c r="P12" i="31" l="1"/>
  <c r="L12" i="31"/>
  <c r="G14" i="31"/>
  <c r="J14" i="31"/>
  <c r="K13" i="31"/>
  <c r="F16" i="31"/>
  <c r="F17" i="31"/>
  <c r="G17" i="31"/>
  <c r="J17" i="31"/>
  <c r="K17" i="31"/>
  <c r="G19" i="31"/>
  <c r="J20" i="31"/>
  <c r="K20" i="31"/>
  <c r="G23" i="31"/>
  <c r="J22" i="31"/>
  <c r="K22" i="31"/>
  <c r="G26" i="31"/>
  <c r="J26" i="31"/>
  <c r="K25" i="31"/>
  <c r="G29" i="31"/>
  <c r="J30" i="31"/>
  <c r="K30" i="31"/>
  <c r="G34" i="31"/>
  <c r="J32" i="31"/>
  <c r="K33" i="31"/>
  <c r="G37" i="31"/>
  <c r="J37" i="31"/>
  <c r="K37" i="31"/>
  <c r="G42" i="31"/>
  <c r="J43" i="31"/>
  <c r="K44" i="31"/>
  <c r="K100" i="31" l="1"/>
  <c r="K150" i="31"/>
  <c r="H100" i="31"/>
  <c r="G12" i="31"/>
  <c r="G49" i="31" s="1"/>
  <c r="G22" i="31"/>
  <c r="J12" i="31"/>
  <c r="J49" i="31" s="1"/>
  <c r="K28" i="31"/>
  <c r="G44" i="31"/>
  <c r="I12" i="31"/>
  <c r="I49" i="31" s="1"/>
  <c r="L150" i="31"/>
  <c r="G40" i="31"/>
  <c r="J13" i="31"/>
  <c r="H150" i="31"/>
  <c r="K23" i="31"/>
  <c r="G32" i="31"/>
  <c r="J41" i="31"/>
  <c r="K42" i="31"/>
  <c r="L49" i="31"/>
  <c r="L100" i="31"/>
  <c r="K12" i="31"/>
  <c r="K49" i="31" s="1"/>
  <c r="J100" i="31"/>
  <c r="J44" i="31"/>
  <c r="J150" i="31"/>
  <c r="I100" i="31"/>
  <c r="G150" i="31"/>
  <c r="I150" i="31"/>
  <c r="G43" i="31"/>
  <c r="K34" i="31"/>
  <c r="G30" i="31"/>
  <c r="K26" i="31"/>
  <c r="J23" i="31"/>
  <c r="G20" i="31"/>
  <c r="K14" i="31"/>
  <c r="H12" i="31"/>
  <c r="H49" i="31" s="1"/>
  <c r="K39" i="31"/>
  <c r="J34" i="31"/>
  <c r="G33" i="31"/>
  <c r="K29" i="31"/>
  <c r="J28" i="31"/>
  <c r="K19" i="31"/>
  <c r="G13" i="31"/>
  <c r="K40" i="31"/>
  <c r="J39" i="31"/>
  <c r="J29" i="31"/>
  <c r="G28" i="31"/>
  <c r="J19" i="31"/>
  <c r="J33" i="31"/>
  <c r="G100" i="31"/>
  <c r="K41" i="31"/>
  <c r="J40" i="31"/>
  <c r="G39" i="31"/>
  <c r="K36" i="31"/>
  <c r="J25" i="31"/>
  <c r="K16" i="31"/>
  <c r="K43" i="31"/>
  <c r="J42" i="31"/>
  <c r="G41" i="31"/>
  <c r="J36" i="31"/>
  <c r="G25" i="31"/>
  <c r="J16" i="31"/>
  <c r="G36" i="31"/>
  <c r="K32" i="31"/>
  <c r="G16" i="31"/>
  <c r="B262" i="26" l="1"/>
  <c r="B261" i="26"/>
  <c r="B260" i="26"/>
  <c r="B259" i="26"/>
  <c r="B258" i="26"/>
  <c r="B257" i="26"/>
  <c r="B256" i="26"/>
  <c r="B255" i="26"/>
  <c r="B254" i="26"/>
  <c r="B253" i="26"/>
  <c r="B252" i="26"/>
  <c r="B251" i="26"/>
  <c r="B250" i="26"/>
  <c r="B249" i="26"/>
  <c r="B248" i="26"/>
  <c r="B247" i="26"/>
  <c r="B246" i="26"/>
  <c r="B245" i="26"/>
  <c r="B244" i="26"/>
  <c r="B243" i="26"/>
  <c r="B242" i="26"/>
  <c r="B241" i="26"/>
  <c r="B240" i="26"/>
  <c r="B239" i="26"/>
  <c r="B238" i="26"/>
  <c r="B237" i="26"/>
  <c r="B236" i="26"/>
  <c r="B235" i="26"/>
  <c r="B234" i="26"/>
  <c r="B233" i="26"/>
  <c r="B232" i="26"/>
  <c r="B231" i="26"/>
  <c r="B230" i="26"/>
  <c r="B229" i="26"/>
  <c r="B228" i="26"/>
  <c r="B227" i="26"/>
  <c r="B226" i="26"/>
  <c r="B225" i="26"/>
  <c r="B224" i="26"/>
  <c r="B223" i="26"/>
  <c r="B222" i="26"/>
  <c r="B221" i="26"/>
  <c r="B220" i="26"/>
  <c r="B219" i="26"/>
  <c r="B218" i="26"/>
  <c r="B217" i="26"/>
  <c r="B216" i="26"/>
  <c r="B215" i="26"/>
  <c r="B214" i="26"/>
  <c r="B213" i="26"/>
  <c r="B212" i="26"/>
  <c r="B211" i="26"/>
  <c r="B210" i="26"/>
  <c r="B209" i="26"/>
  <c r="B208" i="26"/>
  <c r="B207" i="26"/>
  <c r="B206" i="26"/>
  <c r="B205" i="26"/>
  <c r="B204" i="26"/>
  <c r="B203" i="26"/>
  <c r="B202" i="26"/>
  <c r="B201" i="26"/>
  <c r="B200" i="26"/>
  <c r="B199" i="26"/>
  <c r="B198" i="26"/>
  <c r="B197" i="26"/>
  <c r="B196" i="26"/>
  <c r="B195" i="26"/>
  <c r="B194" i="26"/>
  <c r="B193" i="26"/>
  <c r="B192" i="26"/>
  <c r="B191" i="26"/>
  <c r="B190" i="26"/>
  <c r="B189" i="26"/>
  <c r="B188" i="26"/>
  <c r="B187" i="26"/>
  <c r="B186" i="26"/>
  <c r="B185" i="26"/>
  <c r="B184" i="26"/>
  <c r="B183" i="26"/>
  <c r="B182" i="26"/>
  <c r="B181" i="26"/>
  <c r="B180" i="26"/>
  <c r="B179" i="26"/>
  <c r="B178" i="26"/>
  <c r="B177" i="26"/>
  <c r="B176" i="26"/>
  <c r="B175" i="26"/>
  <c r="B174" i="26"/>
  <c r="B173" i="26"/>
  <c r="B172" i="26"/>
  <c r="B171" i="26"/>
  <c r="B170" i="26"/>
  <c r="B169" i="26"/>
  <c r="B168" i="26"/>
  <c r="B167" i="26"/>
  <c r="B166" i="26"/>
  <c r="B165" i="26"/>
  <c r="B164" i="26"/>
  <c r="B163" i="26"/>
  <c r="B162" i="26"/>
  <c r="B161" i="26"/>
  <c r="B160" i="26"/>
  <c r="B159" i="26"/>
  <c r="B158" i="26"/>
  <c r="B157" i="26"/>
  <c r="B156" i="26"/>
  <c r="B155" i="26"/>
  <c r="B154" i="26"/>
  <c r="B153" i="26"/>
  <c r="B152" i="26"/>
  <c r="B151" i="26"/>
  <c r="B150" i="26"/>
  <c r="B149" i="26"/>
  <c r="B148" i="26"/>
  <c r="B147" i="26"/>
  <c r="B146" i="26"/>
  <c r="B145" i="26"/>
  <c r="B144" i="26"/>
  <c r="B143" i="26"/>
  <c r="B142" i="26"/>
  <c r="B141" i="26"/>
  <c r="B140" i="26"/>
  <c r="B139" i="26"/>
  <c r="B138" i="26"/>
  <c r="B137" i="26"/>
  <c r="B136" i="26"/>
  <c r="B135" i="26"/>
  <c r="B134" i="26"/>
  <c r="B133" i="26"/>
  <c r="B132" i="26"/>
  <c r="B131" i="26"/>
  <c r="B130" i="26"/>
  <c r="B129" i="26"/>
  <c r="B128" i="26"/>
  <c r="B127" i="26"/>
  <c r="B126" i="26"/>
  <c r="B125" i="26"/>
  <c r="B124" i="26"/>
  <c r="B123" i="26"/>
  <c r="B122" i="26"/>
  <c r="B121" i="26"/>
  <c r="B120" i="26"/>
  <c r="B119" i="26"/>
  <c r="B118" i="26"/>
  <c r="B117" i="26"/>
  <c r="B116" i="26"/>
  <c r="B115" i="26"/>
  <c r="B114" i="26"/>
  <c r="B113" i="26"/>
  <c r="B112" i="26"/>
  <c r="B111" i="26"/>
  <c r="B110" i="26"/>
  <c r="B109" i="26"/>
  <c r="B108" i="26"/>
  <c r="B107" i="26"/>
  <c r="B106" i="26"/>
  <c r="B105" i="26"/>
  <c r="B104" i="26"/>
  <c r="B103" i="26"/>
  <c r="B102" i="26"/>
  <c r="B101" i="26"/>
  <c r="B100" i="26"/>
  <c r="B99" i="26"/>
  <c r="B98" i="26"/>
  <c r="B97" i="26"/>
  <c r="B96" i="26"/>
  <c r="B95" i="26"/>
  <c r="B94" i="26"/>
  <c r="B93" i="26"/>
  <c r="B92" i="26"/>
  <c r="B91" i="26"/>
  <c r="B90" i="26"/>
  <c r="B89" i="26"/>
  <c r="B88" i="26"/>
  <c r="B87" i="26"/>
  <c r="B86" i="26"/>
  <c r="B85" i="26"/>
  <c r="B84" i="26"/>
  <c r="B83" i="26"/>
  <c r="B82" i="26"/>
  <c r="B81" i="26"/>
  <c r="B80" i="26"/>
  <c r="B79" i="26"/>
  <c r="B78" i="26"/>
  <c r="B77" i="26"/>
  <c r="B76" i="26"/>
  <c r="B75" i="26"/>
  <c r="B74" i="26"/>
  <c r="B73" i="26"/>
  <c r="B72" i="26"/>
  <c r="B71" i="26"/>
  <c r="B70" i="26"/>
  <c r="B69" i="26"/>
  <c r="B68" i="26"/>
  <c r="B67" i="26"/>
  <c r="B66" i="26"/>
  <c r="B65" i="26"/>
  <c r="B64" i="26"/>
  <c r="B63" i="26"/>
  <c r="B62" i="26"/>
  <c r="B61" i="26"/>
  <c r="B60" i="26"/>
  <c r="B59" i="26"/>
  <c r="B58" i="26"/>
  <c r="B57" i="26"/>
  <c r="B56" i="26"/>
  <c r="B55" i="26"/>
  <c r="B54" i="26"/>
  <c r="B53" i="26"/>
  <c r="B52" i="26"/>
  <c r="B51" i="26"/>
  <c r="B50" i="26"/>
  <c r="B49" i="26"/>
  <c r="B48" i="26"/>
  <c r="B47" i="26"/>
  <c r="B46" i="26"/>
  <c r="B45" i="26"/>
  <c r="B44" i="26"/>
  <c r="B43" i="26"/>
  <c r="B42" i="26"/>
  <c r="B41" i="26"/>
  <c r="B40" i="26"/>
  <c r="B39" i="26"/>
  <c r="B38" i="26"/>
  <c r="B37" i="26"/>
  <c r="B36" i="26"/>
  <c r="B35" i="26"/>
  <c r="B34" i="26"/>
  <c r="B33" i="26"/>
  <c r="B32" i="26"/>
  <c r="B31" i="26"/>
  <c r="B30" i="26"/>
  <c r="B29" i="26"/>
  <c r="B28" i="26"/>
  <c r="B27" i="26"/>
  <c r="B26" i="26"/>
  <c r="B25" i="26"/>
  <c r="B24" i="26"/>
  <c r="B23" i="26"/>
  <c r="B22" i="26"/>
  <c r="B21" i="26"/>
  <c r="B20" i="26"/>
  <c r="B19" i="26"/>
  <c r="B18" i="26"/>
  <c r="B17" i="26"/>
  <c r="B16" i="26"/>
  <c r="B15" i="26"/>
  <c r="B14" i="26"/>
  <c r="B13" i="26"/>
  <c r="B12" i="26"/>
  <c r="B11" i="26"/>
  <c r="B10" i="26"/>
  <c r="B9" i="26"/>
  <c r="B8" i="26"/>
  <c r="B7" i="26"/>
  <c r="B6" i="26"/>
  <c r="C28" i="1" l="1"/>
  <c r="S23" i="4" l="1"/>
  <c r="S22" i="4"/>
  <c r="S21" i="4"/>
  <c r="R23" i="4"/>
  <c r="R22" i="4"/>
  <c r="R21" i="4"/>
  <c r="P6" i="5" l="1"/>
  <c r="P40" i="5"/>
  <c r="O13" i="5"/>
  <c r="P8" i="5"/>
  <c r="P13" i="5"/>
  <c r="P18" i="5"/>
  <c r="P23" i="5"/>
  <c r="P33" i="5"/>
  <c r="P38" i="5"/>
  <c r="P48" i="5" l="1"/>
  <c r="O9" i="5"/>
  <c r="P47" i="5"/>
  <c r="P37" i="5"/>
  <c r="P22" i="5"/>
  <c r="O43" i="5"/>
  <c r="P17" i="5"/>
  <c r="O38" i="5"/>
  <c r="S38" i="5" s="1"/>
  <c r="P12" i="5"/>
  <c r="O33" i="5"/>
  <c r="S33" i="5" s="1"/>
  <c r="P7" i="5"/>
  <c r="O28" i="5"/>
  <c r="O23" i="5"/>
  <c r="S23" i="5" s="1"/>
  <c r="O18" i="5"/>
  <c r="S18" i="5" s="1"/>
  <c r="S13" i="5"/>
  <c r="O32" i="5"/>
  <c r="S32" i="5" s="1"/>
  <c r="P36" i="5"/>
  <c r="O52" i="5"/>
  <c r="P26" i="5"/>
  <c r="O47" i="5"/>
  <c r="S47" i="5" s="1"/>
  <c r="P21" i="5"/>
  <c r="O42" i="5"/>
  <c r="P16" i="5"/>
  <c r="O37" i="5"/>
  <c r="S37" i="5" s="1"/>
  <c r="P51" i="5"/>
  <c r="P46" i="5"/>
  <c r="O27" i="5"/>
  <c r="P50" i="5"/>
  <c r="P43" i="5"/>
  <c r="O19" i="5"/>
  <c r="P52" i="5"/>
  <c r="P42" i="5"/>
  <c r="P31" i="5"/>
  <c r="O22" i="5"/>
  <c r="O17" i="5"/>
  <c r="O12" i="5"/>
  <c r="O7" i="5"/>
  <c r="S7" i="5" s="1"/>
  <c r="P45" i="5"/>
  <c r="O21" i="5"/>
  <c r="P41" i="5"/>
  <c r="P30" i="5"/>
  <c r="P25" i="5"/>
  <c r="P20" i="5"/>
  <c r="O36" i="5"/>
  <c r="P10" i="5"/>
  <c r="O31" i="5"/>
  <c r="O11" i="5"/>
  <c r="O6" i="5"/>
  <c r="S6" i="5" s="1"/>
  <c r="P44" i="5"/>
  <c r="P39" i="5"/>
  <c r="P34" i="5"/>
  <c r="P29" i="5"/>
  <c r="O50" i="5"/>
  <c r="P24" i="5"/>
  <c r="O45" i="5"/>
  <c r="O16" i="5"/>
  <c r="P19" i="5"/>
  <c r="O46" i="5"/>
  <c r="S46" i="5" s="1"/>
  <c r="P15" i="5"/>
  <c r="O26" i="5"/>
  <c r="S26" i="5" s="1"/>
  <c r="P49" i="5"/>
  <c r="P14" i="5"/>
  <c r="O35" i="5"/>
  <c r="P9" i="5"/>
  <c r="S9" i="5" s="1"/>
  <c r="O30" i="5"/>
  <c r="S30" i="5" s="1"/>
  <c r="O25" i="5"/>
  <c r="O20" i="5"/>
  <c r="O15" i="5"/>
  <c r="O10" i="5"/>
  <c r="S10" i="5" s="1"/>
  <c r="P53" i="5"/>
  <c r="O40" i="5"/>
  <c r="S40" i="5" s="1"/>
  <c r="O51" i="5"/>
  <c r="O41" i="5"/>
  <c r="P28" i="5"/>
  <c r="O49" i="5"/>
  <c r="O44" i="5"/>
  <c r="O39" i="5"/>
  <c r="O34" i="5"/>
  <c r="O29" i="5"/>
  <c r="O24" i="5"/>
  <c r="S24" i="5" s="1"/>
  <c r="P27" i="5"/>
  <c r="O14" i="5"/>
  <c r="P32" i="5"/>
  <c r="O53" i="5"/>
  <c r="O48" i="5"/>
  <c r="O8" i="5"/>
  <c r="S8" i="5" s="1"/>
  <c r="P11" i="5"/>
  <c r="P35" i="5"/>
  <c r="E147" i="31"/>
  <c r="F147" i="31"/>
  <c r="M147" i="31"/>
  <c r="O147" i="31"/>
  <c r="N147" i="31"/>
  <c r="P147" i="31"/>
  <c r="F97" i="31"/>
  <c r="AA26" i="23"/>
  <c r="E146" i="31"/>
  <c r="F146" i="31"/>
  <c r="M146" i="31"/>
  <c r="O146" i="31"/>
  <c r="N146" i="31"/>
  <c r="P146" i="31"/>
  <c r="F96" i="31"/>
  <c r="AA25" i="23"/>
  <c r="E139" i="31"/>
  <c r="F139" i="31"/>
  <c r="M139" i="31"/>
  <c r="O139" i="31"/>
  <c r="N139" i="31"/>
  <c r="P139" i="31"/>
  <c r="F89" i="31"/>
  <c r="AA24" i="23"/>
  <c r="E136" i="31"/>
  <c r="F136" i="31"/>
  <c r="M136" i="31"/>
  <c r="O136" i="31"/>
  <c r="N136" i="31"/>
  <c r="P136" i="31"/>
  <c r="F86" i="31"/>
  <c r="AA23" i="23"/>
  <c r="E132" i="31"/>
  <c r="F132" i="31"/>
  <c r="M132" i="31"/>
  <c r="O132" i="31"/>
  <c r="N132" i="31"/>
  <c r="P132" i="31"/>
  <c r="F82" i="31"/>
  <c r="AA22" i="23"/>
  <c r="E128" i="31"/>
  <c r="F128" i="31"/>
  <c r="M128" i="31"/>
  <c r="O128" i="31"/>
  <c r="N128" i="31"/>
  <c r="P128" i="31"/>
  <c r="F78" i="31"/>
  <c r="AA21" i="23"/>
  <c r="E125" i="31"/>
  <c r="F125" i="31"/>
  <c r="M125" i="31"/>
  <c r="O125" i="31"/>
  <c r="N125" i="31"/>
  <c r="P125" i="31"/>
  <c r="F75" i="31"/>
  <c r="AA20" i="23"/>
  <c r="E122" i="31"/>
  <c r="F122" i="31"/>
  <c r="M122" i="31"/>
  <c r="O122" i="31"/>
  <c r="N122" i="31"/>
  <c r="P122" i="31"/>
  <c r="F72" i="31"/>
  <c r="AA19" i="23"/>
  <c r="E119" i="31"/>
  <c r="M119" i="31"/>
  <c r="O119" i="31"/>
  <c r="N119" i="31"/>
  <c r="P119" i="31"/>
  <c r="AA18" i="23"/>
  <c r="E116" i="31"/>
  <c r="F116" i="31"/>
  <c r="M116" i="31"/>
  <c r="O116" i="31"/>
  <c r="N116" i="31"/>
  <c r="P116" i="31"/>
  <c r="F66" i="31"/>
  <c r="AA17" i="23"/>
  <c r="E112" i="31"/>
  <c r="F112" i="31"/>
  <c r="M112" i="31"/>
  <c r="O112" i="31"/>
  <c r="N112" i="31"/>
  <c r="F62" i="31"/>
  <c r="E111" i="31"/>
  <c r="F111" i="31"/>
  <c r="F113" i="31" s="1"/>
  <c r="M111" i="31"/>
  <c r="M113" i="31" s="1"/>
  <c r="O111" i="31"/>
  <c r="O113" i="31" s="1"/>
  <c r="N111" i="31"/>
  <c r="N113" i="31" s="1"/>
  <c r="AA15" i="23"/>
  <c r="E110" i="31"/>
  <c r="F110" i="31"/>
  <c r="M110" i="31"/>
  <c r="O110" i="31"/>
  <c r="N110" i="31"/>
  <c r="M60" i="31"/>
  <c r="O60" i="31"/>
  <c r="N60" i="31"/>
  <c r="I22" i="17"/>
  <c r="I23" i="17"/>
  <c r="I24" i="17"/>
  <c r="I25" i="17"/>
  <c r="I26" i="17"/>
  <c r="I27" i="17"/>
  <c r="I28" i="17"/>
  <c r="I29" i="17"/>
  <c r="I30" i="17"/>
  <c r="I31" i="17"/>
  <c r="CU22" i="17"/>
  <c r="CU23" i="17"/>
  <c r="CU24" i="17"/>
  <c r="CU25" i="17"/>
  <c r="CU26" i="17"/>
  <c r="CU27" i="17"/>
  <c r="CU28" i="17"/>
  <c r="CU29" i="17"/>
  <c r="CU30" i="17"/>
  <c r="CU31" i="17"/>
  <c r="DD27" i="17"/>
  <c r="DD28" i="17"/>
  <c r="DD29" i="17"/>
  <c r="DD30" i="17"/>
  <c r="DD31" i="17"/>
  <c r="N114" i="31" l="1"/>
  <c r="N115" i="31"/>
  <c r="E120" i="31"/>
  <c r="E121" i="31"/>
  <c r="F77" i="31"/>
  <c r="F76" i="31"/>
  <c r="M129" i="31"/>
  <c r="M131" i="31"/>
  <c r="M130" i="31"/>
  <c r="M138" i="31"/>
  <c r="M137" i="31"/>
  <c r="F133" i="31"/>
  <c r="F134" i="31"/>
  <c r="F135" i="31"/>
  <c r="E126" i="31"/>
  <c r="E127" i="31"/>
  <c r="F83" i="31"/>
  <c r="F84" i="31"/>
  <c r="F85" i="31"/>
  <c r="M115" i="31"/>
  <c r="M114" i="31"/>
  <c r="N117" i="31"/>
  <c r="N118" i="31"/>
  <c r="M124" i="31"/>
  <c r="M123" i="31"/>
  <c r="F114" i="31"/>
  <c r="F115" i="31"/>
  <c r="M117" i="31"/>
  <c r="M118" i="31"/>
  <c r="N121" i="31"/>
  <c r="N120" i="31"/>
  <c r="F123" i="31"/>
  <c r="F124" i="31"/>
  <c r="N126" i="31"/>
  <c r="N127" i="31"/>
  <c r="F130" i="31"/>
  <c r="F131" i="31"/>
  <c r="F129" i="31"/>
  <c r="N134" i="31"/>
  <c r="N133" i="31"/>
  <c r="N135" i="31"/>
  <c r="F137" i="31"/>
  <c r="F138" i="31"/>
  <c r="N145" i="31"/>
  <c r="N140" i="31"/>
  <c r="N144" i="31"/>
  <c r="N141" i="31"/>
  <c r="N142" i="31"/>
  <c r="N143" i="31"/>
  <c r="N123" i="31"/>
  <c r="N124" i="31"/>
  <c r="F127" i="31"/>
  <c r="F126" i="31"/>
  <c r="N137" i="31"/>
  <c r="N138" i="31"/>
  <c r="F70" i="31"/>
  <c r="F71" i="31"/>
  <c r="E133" i="31"/>
  <c r="E135" i="31"/>
  <c r="E134" i="31"/>
  <c r="E140" i="31"/>
  <c r="E142" i="31"/>
  <c r="E141" i="31"/>
  <c r="E143" i="31"/>
  <c r="E145" i="31"/>
  <c r="E144" i="31"/>
  <c r="F64" i="31"/>
  <c r="F65" i="31"/>
  <c r="E123" i="31"/>
  <c r="E124" i="31"/>
  <c r="F80" i="31"/>
  <c r="F81" i="31"/>
  <c r="F79" i="31"/>
  <c r="F91" i="31"/>
  <c r="F92" i="31"/>
  <c r="F93" i="31"/>
  <c r="F94" i="31"/>
  <c r="F95" i="31"/>
  <c r="F90" i="31"/>
  <c r="E114" i="31"/>
  <c r="E115" i="31"/>
  <c r="F73" i="31"/>
  <c r="F74" i="31"/>
  <c r="E129" i="31"/>
  <c r="E131" i="31"/>
  <c r="E130" i="31"/>
  <c r="F87" i="31"/>
  <c r="F88" i="31"/>
  <c r="E138" i="31"/>
  <c r="E137" i="31"/>
  <c r="E117" i="31"/>
  <c r="E118" i="31"/>
  <c r="M120" i="31"/>
  <c r="M121" i="31"/>
  <c r="M127" i="31"/>
  <c r="M126" i="31"/>
  <c r="M135" i="31"/>
  <c r="M133" i="31"/>
  <c r="M134" i="31"/>
  <c r="M144" i="31"/>
  <c r="M145" i="31"/>
  <c r="M140" i="31"/>
  <c r="M143" i="31"/>
  <c r="M141" i="31"/>
  <c r="M142" i="31"/>
  <c r="F120" i="31"/>
  <c r="F121" i="31"/>
  <c r="N129" i="31"/>
  <c r="N130" i="31"/>
  <c r="N131" i="31"/>
  <c r="F140" i="31"/>
  <c r="F141" i="31"/>
  <c r="F143" i="31"/>
  <c r="F142" i="31"/>
  <c r="F144" i="31"/>
  <c r="F145" i="31"/>
  <c r="Q110" i="31"/>
  <c r="Q128" i="31"/>
  <c r="Q112" i="31"/>
  <c r="S48" i="5"/>
  <c r="S27" i="5"/>
  <c r="S50" i="5"/>
  <c r="S28" i="5"/>
  <c r="E78" i="31"/>
  <c r="Z21" i="23"/>
  <c r="M61" i="31"/>
  <c r="AB15" i="23"/>
  <c r="M62" i="31"/>
  <c r="N66" i="31"/>
  <c r="AD17" i="23"/>
  <c r="Q122" i="31"/>
  <c r="N75" i="31"/>
  <c r="AD20" i="23"/>
  <c r="N82" i="31"/>
  <c r="AD22" i="23"/>
  <c r="Q136" i="31"/>
  <c r="N89" i="31"/>
  <c r="AD24" i="23"/>
  <c r="N97" i="31"/>
  <c r="AD26" i="23"/>
  <c r="Q111" i="31"/>
  <c r="E113" i="31"/>
  <c r="Q113" i="31" s="1"/>
  <c r="O82" i="31"/>
  <c r="AC22" i="23"/>
  <c r="E96" i="31"/>
  <c r="Z25" i="23"/>
  <c r="O97" i="31"/>
  <c r="AC26" i="23"/>
  <c r="F60" i="31"/>
  <c r="F12" i="31"/>
  <c r="F61" i="31"/>
  <c r="F63" i="31" s="1"/>
  <c r="M66" i="31"/>
  <c r="AB17" i="23"/>
  <c r="P69" i="31"/>
  <c r="AE18" i="23"/>
  <c r="M75" i="31"/>
  <c r="AB20" i="23"/>
  <c r="M82" i="31"/>
  <c r="AB22" i="23"/>
  <c r="M89" i="31"/>
  <c r="AB24" i="23"/>
  <c r="M97" i="31"/>
  <c r="AB26" i="23"/>
  <c r="O75" i="31"/>
  <c r="AC20" i="23"/>
  <c r="E86" i="31"/>
  <c r="Z23" i="23"/>
  <c r="E61" i="31"/>
  <c r="Z15" i="23"/>
  <c r="E62" i="31"/>
  <c r="N69" i="31"/>
  <c r="AD18" i="23"/>
  <c r="P72" i="31"/>
  <c r="AE19" i="23"/>
  <c r="P78" i="31"/>
  <c r="AE21" i="23"/>
  <c r="P86" i="31"/>
  <c r="AE23" i="23"/>
  <c r="P96" i="31"/>
  <c r="AE25" i="23"/>
  <c r="Q147" i="31"/>
  <c r="E72" i="31"/>
  <c r="Z19" i="23"/>
  <c r="O89" i="31"/>
  <c r="AC24" i="23"/>
  <c r="Q116" i="31"/>
  <c r="O69" i="31"/>
  <c r="AC18" i="23"/>
  <c r="N72" i="31"/>
  <c r="AD19" i="23"/>
  <c r="Q125" i="31"/>
  <c r="N78" i="31"/>
  <c r="AD21" i="23"/>
  <c r="Q132" i="31"/>
  <c r="N86" i="31"/>
  <c r="AD23" i="23"/>
  <c r="Q139" i="31"/>
  <c r="N96" i="31"/>
  <c r="AD25" i="23"/>
  <c r="E66" i="31"/>
  <c r="Z17" i="23"/>
  <c r="M69" i="31"/>
  <c r="AB18" i="23"/>
  <c r="Q119" i="31"/>
  <c r="O72" i="31"/>
  <c r="AC19" i="23"/>
  <c r="E75" i="31"/>
  <c r="Z20" i="23"/>
  <c r="O78" i="31"/>
  <c r="AC21" i="23"/>
  <c r="E82" i="31"/>
  <c r="Z22" i="23"/>
  <c r="O86" i="31"/>
  <c r="AC23" i="23"/>
  <c r="E89" i="31"/>
  <c r="Z24" i="23"/>
  <c r="O96" i="31"/>
  <c r="AC25" i="23"/>
  <c r="E97" i="31"/>
  <c r="Z26" i="23"/>
  <c r="O66" i="31"/>
  <c r="AC17" i="23"/>
  <c r="N62" i="31"/>
  <c r="M72" i="31"/>
  <c r="AB19" i="23"/>
  <c r="M78" i="31"/>
  <c r="AB21" i="23"/>
  <c r="M86" i="31"/>
  <c r="AB23" i="23"/>
  <c r="M96" i="31"/>
  <c r="AB25" i="23"/>
  <c r="E60" i="31"/>
  <c r="N61" i="31"/>
  <c r="AD15" i="23"/>
  <c r="O61" i="31"/>
  <c r="AC15" i="23"/>
  <c r="O62" i="31"/>
  <c r="P66" i="31"/>
  <c r="AE17" i="23"/>
  <c r="E69" i="31"/>
  <c r="Z18" i="23"/>
  <c r="P75" i="31"/>
  <c r="AE20" i="23"/>
  <c r="P82" i="31"/>
  <c r="AE22" i="23"/>
  <c r="P89" i="31"/>
  <c r="AE24" i="23"/>
  <c r="Q146" i="31"/>
  <c r="P97" i="31"/>
  <c r="AE26" i="23"/>
  <c r="S21" i="5"/>
  <c r="S17" i="5"/>
  <c r="S19" i="5"/>
  <c r="S53" i="5"/>
  <c r="S14" i="5"/>
  <c r="S22" i="5"/>
  <c r="S49" i="5"/>
  <c r="M150" i="31"/>
  <c r="S16" i="5"/>
  <c r="S29" i="5"/>
  <c r="S45" i="5"/>
  <c r="S12" i="5"/>
  <c r="S41" i="5"/>
  <c r="S25" i="5"/>
  <c r="S51" i="5"/>
  <c r="S42" i="5"/>
  <c r="S43" i="5"/>
  <c r="S35" i="5"/>
  <c r="S31" i="5"/>
  <c r="S20" i="5"/>
  <c r="S36" i="5"/>
  <c r="S52" i="5"/>
  <c r="N17" i="31"/>
  <c r="N14" i="31"/>
  <c r="N22" i="31"/>
  <c r="N29" i="31"/>
  <c r="N37" i="31"/>
  <c r="E33" i="31"/>
  <c r="E42" i="31"/>
  <c r="E20" i="31"/>
  <c r="E26" i="31"/>
  <c r="M13" i="31"/>
  <c r="M22" i="31"/>
  <c r="M28" i="31"/>
  <c r="M36" i="31"/>
  <c r="N26" i="31"/>
  <c r="N40" i="31"/>
  <c r="E22" i="31"/>
  <c r="E28" i="31"/>
  <c r="E37" i="31"/>
  <c r="M42" i="31"/>
  <c r="M20" i="31"/>
  <c r="M26" i="31"/>
  <c r="P150" i="31"/>
  <c r="F41" i="31"/>
  <c r="F39" i="31"/>
  <c r="F42" i="31"/>
  <c r="F43" i="31"/>
  <c r="F44" i="31"/>
  <c r="F40" i="31"/>
  <c r="E41" i="31"/>
  <c r="E39" i="31"/>
  <c r="O150" i="31"/>
  <c r="F14" i="31"/>
  <c r="F13" i="31"/>
  <c r="N19" i="31"/>
  <c r="N20" i="31"/>
  <c r="F23" i="31"/>
  <c r="F22" i="31"/>
  <c r="F30" i="31"/>
  <c r="F29" i="31"/>
  <c r="F28" i="31"/>
  <c r="F36" i="31"/>
  <c r="F37" i="31"/>
  <c r="N43" i="31"/>
  <c r="N44" i="31"/>
  <c r="N41" i="31"/>
  <c r="F20" i="31"/>
  <c r="F19" i="31"/>
  <c r="F26" i="31"/>
  <c r="F25" i="31"/>
  <c r="E23" i="31"/>
  <c r="E30" i="31"/>
  <c r="F150" i="31"/>
  <c r="M39" i="31"/>
  <c r="M43" i="31"/>
  <c r="F34" i="31"/>
  <c r="F32" i="31"/>
  <c r="F33" i="31"/>
  <c r="E16" i="31"/>
  <c r="E17" i="31"/>
  <c r="S34" i="5"/>
  <c r="S11" i="5"/>
  <c r="S39" i="5"/>
  <c r="S44" i="5"/>
  <c r="S15" i="5"/>
  <c r="DM35" i="17"/>
  <c r="DD35" i="17"/>
  <c r="CU35" i="17"/>
  <c r="CL33" i="17"/>
  <c r="CL34" i="17"/>
  <c r="CL35" i="17"/>
  <c r="CC35" i="17"/>
  <c r="BT35" i="17"/>
  <c r="BB35" i="17"/>
  <c r="AJ35" i="17"/>
  <c r="AS35" i="17"/>
  <c r="DO28" i="17"/>
  <c r="I34" i="17"/>
  <c r="R35" i="17"/>
  <c r="I33" i="17"/>
  <c r="BK33" i="17"/>
  <c r="AA35" i="17"/>
  <c r="DO29" i="17"/>
  <c r="BK35" i="17"/>
  <c r="BK34" i="17"/>
  <c r="DO30" i="17"/>
  <c r="I35" i="17"/>
  <c r="I32" i="17"/>
  <c r="DO27" i="17"/>
  <c r="DO31" i="17"/>
  <c r="E70" i="31" l="1"/>
  <c r="E71" i="31"/>
  <c r="M85" i="31"/>
  <c r="M83" i="31"/>
  <c r="M84" i="31"/>
  <c r="M81" i="31"/>
  <c r="M79" i="31"/>
  <c r="M80" i="31"/>
  <c r="M77" i="31"/>
  <c r="M76" i="31"/>
  <c r="E79" i="31"/>
  <c r="E80" i="31"/>
  <c r="E81" i="31"/>
  <c r="N84" i="31"/>
  <c r="N83" i="31"/>
  <c r="N85" i="31"/>
  <c r="N67" i="31"/>
  <c r="N68" i="31"/>
  <c r="M74" i="31"/>
  <c r="M73" i="31"/>
  <c r="N73" i="31"/>
  <c r="N74" i="31"/>
  <c r="E67" i="31"/>
  <c r="E68" i="31"/>
  <c r="M67" i="31"/>
  <c r="M68" i="31"/>
  <c r="E76" i="31"/>
  <c r="E77" i="31"/>
  <c r="M70" i="31"/>
  <c r="M71" i="31"/>
  <c r="N71" i="31"/>
  <c r="N70" i="31"/>
  <c r="N79" i="31"/>
  <c r="N80" i="31"/>
  <c r="N81" i="31"/>
  <c r="E65" i="31"/>
  <c r="E64" i="31"/>
  <c r="N76" i="31"/>
  <c r="N77" i="31"/>
  <c r="E90" i="31"/>
  <c r="E92" i="31"/>
  <c r="E91" i="31"/>
  <c r="E93" i="31"/>
  <c r="E95" i="31"/>
  <c r="E94" i="31"/>
  <c r="N87" i="31"/>
  <c r="N88" i="31"/>
  <c r="N64" i="31"/>
  <c r="N65" i="31"/>
  <c r="N90" i="31"/>
  <c r="N91" i="31"/>
  <c r="N92" i="31"/>
  <c r="N93" i="31"/>
  <c r="N94" i="31"/>
  <c r="N95" i="31"/>
  <c r="E83" i="31"/>
  <c r="E84" i="31"/>
  <c r="E85" i="31"/>
  <c r="M95" i="31"/>
  <c r="M92" i="31"/>
  <c r="M90" i="31"/>
  <c r="M91" i="31"/>
  <c r="M93" i="31"/>
  <c r="M94" i="31"/>
  <c r="E87" i="31"/>
  <c r="E88" i="31"/>
  <c r="E73" i="31"/>
  <c r="E74" i="31"/>
  <c r="M88" i="31"/>
  <c r="M87" i="31"/>
  <c r="M65" i="31"/>
  <c r="M64" i="31"/>
  <c r="F100" i="31"/>
  <c r="F49" i="31"/>
  <c r="N63" i="31"/>
  <c r="N100" i="31" s="1"/>
  <c r="Q82" i="31"/>
  <c r="Q62" i="31"/>
  <c r="P100" i="31"/>
  <c r="O63" i="31"/>
  <c r="O100" i="31" s="1"/>
  <c r="Q89" i="31"/>
  <c r="Q75" i="31"/>
  <c r="E14" i="31"/>
  <c r="Q61" i="31"/>
  <c r="E63" i="31"/>
  <c r="Q96" i="31"/>
  <c r="Q69" i="31"/>
  <c r="Q97" i="31"/>
  <c r="Q86" i="31"/>
  <c r="M63" i="31"/>
  <c r="M100" i="31" s="1"/>
  <c r="Q66" i="31"/>
  <c r="Q60" i="31"/>
  <c r="Q72" i="31"/>
  <c r="Q78" i="31"/>
  <c r="N39" i="31"/>
  <c r="E40" i="31"/>
  <c r="N36" i="31"/>
  <c r="E13" i="31"/>
  <c r="N42" i="31"/>
  <c r="N16" i="31"/>
  <c r="E43" i="31"/>
  <c r="M44" i="31"/>
  <c r="N30" i="31"/>
  <c r="Q31" i="31"/>
  <c r="N28" i="31"/>
  <c r="M41" i="31"/>
  <c r="M25" i="31"/>
  <c r="Q38" i="31"/>
  <c r="N23" i="31"/>
  <c r="M40" i="31"/>
  <c r="E36" i="31"/>
  <c r="M37" i="31"/>
  <c r="M14" i="31"/>
  <c r="E19" i="31"/>
  <c r="Q45" i="31"/>
  <c r="Q46" i="31"/>
  <c r="E44" i="31"/>
  <c r="Q18" i="31"/>
  <c r="Q10" i="31"/>
  <c r="E29" i="31"/>
  <c r="M23" i="31"/>
  <c r="Q11" i="31"/>
  <c r="Q15" i="31"/>
  <c r="Q9" i="31"/>
  <c r="N49" i="31"/>
  <c r="M17" i="31"/>
  <c r="E12" i="31"/>
  <c r="M16" i="31"/>
  <c r="E25" i="31"/>
  <c r="N13" i="31"/>
  <c r="M12" i="31"/>
  <c r="M49" i="31" s="1"/>
  <c r="Q21" i="31"/>
  <c r="M19" i="31"/>
  <c r="M29" i="31"/>
  <c r="M30" i="31"/>
  <c r="N25" i="31"/>
  <c r="Q27" i="31"/>
  <c r="AF18" i="23"/>
  <c r="Q35" i="31"/>
  <c r="Q24" i="31"/>
  <c r="E32" i="31"/>
  <c r="E34" i="31"/>
  <c r="AF14" i="23"/>
  <c r="P49" i="31"/>
  <c r="AA27" i="23"/>
  <c r="O12" i="31"/>
  <c r="O49" i="31" s="1"/>
  <c r="AF16" i="23"/>
  <c r="AF23" i="23"/>
  <c r="AB27" i="23"/>
  <c r="AF26" i="23"/>
  <c r="AF22" i="23"/>
  <c r="AF15" i="23"/>
  <c r="Z27" i="23"/>
  <c r="AF21" i="23"/>
  <c r="AC27" i="23"/>
  <c r="AD27" i="23"/>
  <c r="AF17" i="23"/>
  <c r="AF25" i="23"/>
  <c r="AE27" i="23"/>
  <c r="AF24" i="23"/>
  <c r="AF20" i="23"/>
  <c r="AF19" i="23"/>
  <c r="E150" i="31"/>
  <c r="N150" i="31"/>
  <c r="Q150" i="31"/>
  <c r="DO35" i="17"/>
  <c r="Q63" i="31" l="1"/>
  <c r="Q100" i="31" s="1"/>
  <c r="E100" i="31"/>
  <c r="Q12" i="31"/>
  <c r="Q49" i="31" s="1"/>
  <c r="E49" i="31"/>
  <c r="AF27" i="23"/>
  <c r="DM26" i="17" l="1"/>
  <c r="DD26" i="17"/>
  <c r="CL26" i="17"/>
  <c r="CC26" i="17"/>
  <c r="BT26" i="17"/>
  <c r="BK26" i="17"/>
  <c r="BB26" i="17"/>
  <c r="AS26" i="17"/>
  <c r="AJ26" i="17"/>
  <c r="AA26" i="17"/>
  <c r="R26" i="17"/>
  <c r="DM25" i="17"/>
  <c r="DD25" i="17"/>
  <c r="CL25" i="17"/>
  <c r="CC25" i="17"/>
  <c r="BT25" i="17"/>
  <c r="BK25" i="17"/>
  <c r="BB25" i="17"/>
  <c r="AS25" i="17"/>
  <c r="AJ25" i="17"/>
  <c r="AA25" i="17"/>
  <c r="R25" i="17"/>
  <c r="DM24" i="17"/>
  <c r="DD24" i="17"/>
  <c r="CL24" i="17"/>
  <c r="CC24" i="17"/>
  <c r="BT24" i="17"/>
  <c r="BK24" i="17"/>
  <c r="BB24" i="17"/>
  <c r="AS24" i="17"/>
  <c r="AJ24" i="17"/>
  <c r="AA24" i="17"/>
  <c r="R24" i="17"/>
  <c r="DM23" i="17"/>
  <c r="DD23" i="17"/>
  <c r="CL23" i="17"/>
  <c r="CC23" i="17"/>
  <c r="BT23" i="17"/>
  <c r="BK23" i="17"/>
  <c r="BB23" i="17"/>
  <c r="AS23" i="17"/>
  <c r="AJ23" i="17"/>
  <c r="AA23" i="17"/>
  <c r="R23" i="17"/>
  <c r="DM22" i="17"/>
  <c r="DD22" i="17"/>
  <c r="CL22" i="17"/>
  <c r="CC22" i="17"/>
  <c r="BT22" i="17"/>
  <c r="BK22" i="17"/>
  <c r="BB22" i="17"/>
  <c r="AS22" i="17"/>
  <c r="AJ22" i="17"/>
  <c r="AA22" i="17"/>
  <c r="R22" i="17"/>
  <c r="DM21" i="17"/>
  <c r="DD21" i="17"/>
  <c r="CU21" i="17"/>
  <c r="CL21" i="17"/>
  <c r="CC21" i="17"/>
  <c r="BT21" i="17"/>
  <c r="BK21" i="17"/>
  <c r="BB21" i="17"/>
  <c r="AS21" i="17"/>
  <c r="AJ21" i="17"/>
  <c r="AA21" i="17"/>
  <c r="R21" i="17"/>
  <c r="I21" i="17"/>
  <c r="DM20" i="17"/>
  <c r="DD20" i="17"/>
  <c r="CU20" i="17"/>
  <c r="CL20" i="17"/>
  <c r="CC20" i="17"/>
  <c r="BT20" i="17"/>
  <c r="BK20" i="17"/>
  <c r="BB20" i="17"/>
  <c r="AS20" i="17"/>
  <c r="AJ20" i="17"/>
  <c r="AA20" i="17"/>
  <c r="R20" i="17"/>
  <c r="I20" i="17"/>
  <c r="DM19" i="17"/>
  <c r="DD19" i="17"/>
  <c r="CU19" i="17"/>
  <c r="CL19" i="17"/>
  <c r="CC19" i="17"/>
  <c r="BT19" i="17"/>
  <c r="BK19" i="17"/>
  <c r="BB19" i="17"/>
  <c r="AS19" i="17"/>
  <c r="AJ19" i="17"/>
  <c r="AA19" i="17"/>
  <c r="R19" i="17"/>
  <c r="I19" i="17"/>
  <c r="DM18" i="17"/>
  <c r="DD18" i="17"/>
  <c r="CU18" i="17"/>
  <c r="CL18" i="17"/>
  <c r="CC18" i="17"/>
  <c r="BT18" i="17"/>
  <c r="BK18" i="17"/>
  <c r="BB18" i="17"/>
  <c r="AS18" i="17"/>
  <c r="AJ18" i="17"/>
  <c r="AA18" i="17"/>
  <c r="R18" i="17"/>
  <c r="I18" i="17"/>
  <c r="DM17" i="17"/>
  <c r="DD17" i="17"/>
  <c r="CU17" i="17"/>
  <c r="CL17" i="17"/>
  <c r="CC17" i="17"/>
  <c r="BT17" i="17"/>
  <c r="BK17" i="17"/>
  <c r="BB17" i="17"/>
  <c r="AS17" i="17"/>
  <c r="AJ17" i="17"/>
  <c r="AA17" i="17"/>
  <c r="R17" i="17"/>
  <c r="I17" i="17"/>
  <c r="DM16" i="17"/>
  <c r="DD16" i="17"/>
  <c r="CU16" i="17"/>
  <c r="CL16" i="17"/>
  <c r="CC16" i="17"/>
  <c r="BT16" i="17"/>
  <c r="BK16" i="17"/>
  <c r="BB16" i="17"/>
  <c r="AS16" i="17"/>
  <c r="AJ16" i="17"/>
  <c r="AA16" i="17"/>
  <c r="R16" i="17"/>
  <c r="I16" i="17"/>
  <c r="DM15" i="17"/>
  <c r="DD15" i="17"/>
  <c r="CU15" i="17"/>
  <c r="CL15" i="17"/>
  <c r="CC15" i="17"/>
  <c r="BT15" i="17"/>
  <c r="BK15" i="17"/>
  <c r="BB15" i="17"/>
  <c r="AS15" i="17"/>
  <c r="AJ15" i="17"/>
  <c r="AA15" i="17"/>
  <c r="R15" i="17"/>
  <c r="I15" i="17"/>
  <c r="DO14" i="17"/>
  <c r="DO13" i="17"/>
  <c r="DO12" i="17"/>
  <c r="DO11" i="17"/>
  <c r="DO10" i="17"/>
  <c r="DO9" i="17"/>
  <c r="DO8" i="17"/>
  <c r="DO7" i="17"/>
  <c r="CU32" i="17" l="1"/>
  <c r="DD32" i="17"/>
  <c r="CU33" i="17"/>
  <c r="CU34" i="17"/>
  <c r="AA32" i="17"/>
  <c r="DD33" i="17"/>
  <c r="DM32" i="17"/>
  <c r="AA34" i="17"/>
  <c r="DO16" i="17"/>
  <c r="DO21" i="17"/>
  <c r="DO24" i="17"/>
  <c r="AJ33" i="17"/>
  <c r="CL32" i="17"/>
  <c r="CC32" i="17"/>
  <c r="R32" i="17"/>
  <c r="AJ32" i="17"/>
  <c r="DO19" i="17"/>
  <c r="AS32" i="17"/>
  <c r="BK32" i="17"/>
  <c r="BB32" i="17"/>
  <c r="BT32" i="17"/>
  <c r="DO15" i="17"/>
  <c r="DO26" i="17"/>
  <c r="AA33" i="17"/>
  <c r="AS33" i="17"/>
  <c r="BB33" i="17"/>
  <c r="BT33" i="17"/>
  <c r="CC33" i="17"/>
  <c r="DM33" i="17"/>
  <c r="DO17" i="17"/>
  <c r="DO20" i="17"/>
  <c r="DO25" i="17"/>
  <c r="R33" i="17"/>
  <c r="DO18" i="17"/>
  <c r="DO23" i="17"/>
  <c r="DO22" i="17"/>
  <c r="DM34" i="17"/>
  <c r="DD34" i="17"/>
  <c r="AJ34" i="17"/>
  <c r="BB34" i="17"/>
  <c r="CC34" i="17"/>
  <c r="BT34" i="17"/>
  <c r="R34" i="17"/>
  <c r="AS34" i="17"/>
  <c r="DO33" i="17" l="1"/>
  <c r="DO32" i="17"/>
  <c r="DO34" i="17"/>
  <c r="E8" i="11" l="1"/>
  <c r="E7" i="11"/>
  <c r="E10" i="11"/>
  <c r="E14" i="11"/>
  <c r="E9" i="11"/>
  <c r="E15" i="11"/>
  <c r="E12" i="11"/>
  <c r="E11" i="11"/>
  <c r="E13" i="11"/>
  <c r="C32" i="1" l="1"/>
  <c r="C31" i="1"/>
  <c r="C27" i="1"/>
  <c r="D128" i="35" l="1"/>
  <c r="D125" i="35"/>
  <c r="D117" i="35"/>
  <c r="D116" i="35"/>
  <c r="K16" i="9"/>
  <c r="L16" i="9" s="1"/>
  <c r="D16" i="9"/>
  <c r="E16" i="9" s="1"/>
  <c r="D119" i="35"/>
  <c r="D121" i="35"/>
  <c r="H24" i="3"/>
  <c r="E24" i="3" l="1"/>
  <c r="D12" i="21"/>
  <c r="D108" i="35"/>
  <c r="D111" i="35"/>
  <c r="D176" i="35" s="1"/>
  <c r="E11" i="21"/>
  <c r="E12" i="21"/>
  <c r="D110" i="35"/>
  <c r="D172" i="35" s="1"/>
  <c r="F12" i="21"/>
  <c r="F15" i="21" s="1"/>
  <c r="F45" i="35"/>
  <c r="D127" i="35"/>
  <c r="D171" i="35" s="1"/>
  <c r="E13" i="21"/>
  <c r="G13" i="21" s="1"/>
  <c r="E14" i="21"/>
  <c r="G14" i="21" s="1"/>
  <c r="D114" i="35"/>
  <c r="D165" i="35" s="1"/>
  <c r="D18" i="9"/>
  <c r="E18" i="9" s="1"/>
  <c r="D109" i="35"/>
  <c r="D164" i="35" s="1"/>
  <c r="D11" i="21"/>
  <c r="D120" i="35"/>
  <c r="E22" i="3"/>
  <c r="E37" i="35"/>
  <c r="D17" i="9"/>
  <c r="E17" i="9" s="1"/>
  <c r="D44" i="35"/>
  <c r="I23" i="35"/>
  <c r="E39" i="35"/>
  <c r="H42" i="35"/>
  <c r="I24" i="35"/>
  <c r="D112" i="35"/>
  <c r="E42" i="35"/>
  <c r="E21" i="3"/>
  <c r="F24" i="35"/>
  <c r="G24" i="35"/>
  <c r="F44" i="35"/>
  <c r="K15" i="9"/>
  <c r="L15" i="9" s="1"/>
  <c r="C39" i="35"/>
  <c r="H37" i="35"/>
  <c r="D177" i="35"/>
  <c r="F37" i="35"/>
  <c r="G37" i="35"/>
  <c r="D173" i="35"/>
  <c r="H39" i="35"/>
  <c r="F39" i="35"/>
  <c r="H36" i="35"/>
  <c r="C42" i="35"/>
  <c r="D45" i="35"/>
  <c r="D39" i="35"/>
  <c r="D163" i="35"/>
  <c r="D126" i="35"/>
  <c r="D167" i="35" s="1"/>
  <c r="E43" i="35"/>
  <c r="D115" i="35"/>
  <c r="D169" i="35" s="1"/>
  <c r="G43" i="35"/>
  <c r="G45" i="35"/>
  <c r="D37" i="35"/>
  <c r="K17" i="9"/>
  <c r="L17" i="9" s="1"/>
  <c r="G42" i="35"/>
  <c r="E36" i="35"/>
  <c r="G36" i="35"/>
  <c r="H43" i="35"/>
  <c r="C11" i="21"/>
  <c r="D15" i="9"/>
  <c r="E15" i="9" s="1"/>
  <c r="G39" i="35"/>
  <c r="D175" i="35"/>
  <c r="D123" i="35"/>
  <c r="G24" i="4"/>
  <c r="D24" i="4"/>
  <c r="H22" i="3"/>
  <c r="C37" i="35"/>
  <c r="G12" i="21" l="1"/>
  <c r="G49" i="35"/>
  <c r="C43" i="35"/>
  <c r="C50" i="35" s="1"/>
  <c r="G50" i="35"/>
  <c r="F52" i="35"/>
  <c r="E44" i="35"/>
  <c r="I26" i="35"/>
  <c r="I27" i="35" s="1"/>
  <c r="E50" i="35"/>
  <c r="D129" i="35"/>
  <c r="D179" i="35" s="1"/>
  <c r="D124" i="35"/>
  <c r="D159" i="35" s="1"/>
  <c r="G52" i="35"/>
  <c r="D113" i="35"/>
  <c r="D161" i="35" s="1"/>
  <c r="K18" i="9"/>
  <c r="L18" i="9" s="1"/>
  <c r="G21" i="4"/>
  <c r="D7" i="35"/>
  <c r="F7" i="35"/>
  <c r="H44" i="35"/>
  <c r="C36" i="35"/>
  <c r="C49" i="35" s="1"/>
  <c r="D156" i="35"/>
  <c r="D15" i="21"/>
  <c r="E15" i="21"/>
  <c r="F8" i="35"/>
  <c r="D43" i="35"/>
  <c r="D50" i="35" s="1"/>
  <c r="D157" i="35"/>
  <c r="C45" i="35"/>
  <c r="C52" i="35" s="1"/>
  <c r="F43" i="35"/>
  <c r="F50" i="35" s="1"/>
  <c r="D52" i="35"/>
  <c r="D38" i="35"/>
  <c r="D51" i="35" s="1"/>
  <c r="D162" i="35"/>
  <c r="H50" i="35"/>
  <c r="D59" i="35" s="1" a="1"/>
  <c r="H45" i="35"/>
  <c r="H52" i="35" s="1"/>
  <c r="F38" i="35"/>
  <c r="F51" i="35" s="1"/>
  <c r="D170" i="35"/>
  <c r="H49" i="35"/>
  <c r="F23" i="35"/>
  <c r="F26" i="35" s="1"/>
  <c r="F27" i="35" s="1"/>
  <c r="E23" i="3"/>
  <c r="E38" i="35"/>
  <c r="D166" i="35"/>
  <c r="D8" i="35"/>
  <c r="G38" i="35"/>
  <c r="E8" i="35"/>
  <c r="E49" i="35"/>
  <c r="E45" i="35"/>
  <c r="E52" i="35" s="1"/>
  <c r="D118" i="35"/>
  <c r="G22" i="4"/>
  <c r="E51" i="35" l="1"/>
  <c r="E53" i="35" s="1"/>
  <c r="D122" i="35"/>
  <c r="D174" i="35" s="1"/>
  <c r="D10" i="35"/>
  <c r="D11" i="35" s="1"/>
  <c r="D23" i="4"/>
  <c r="F53" i="35"/>
  <c r="D60" i="35"/>
  <c r="D59" i="35"/>
  <c r="I49" i="35"/>
  <c r="C44" i="35"/>
  <c r="H38" i="35"/>
  <c r="H51" i="35" s="1"/>
  <c r="H53" i="35" s="1"/>
  <c r="D178" i="35"/>
  <c r="G7" i="35"/>
  <c r="F10" i="35"/>
  <c r="F11" i="35" s="1"/>
  <c r="G23" i="35"/>
  <c r="G26" i="35" s="1"/>
  <c r="G27" i="35" s="1"/>
  <c r="H23" i="3"/>
  <c r="E7" i="35"/>
  <c r="E10" i="35" s="1"/>
  <c r="E11" i="35" s="1"/>
  <c r="G23" i="4"/>
  <c r="D62" i="35" a="1"/>
  <c r="D61" i="35"/>
  <c r="D64" i="35" a="1"/>
  <c r="I52" i="35"/>
  <c r="D53" i="35"/>
  <c r="D21" i="4"/>
  <c r="H8" i="35"/>
  <c r="H21" i="3"/>
  <c r="G11" i="21"/>
  <c r="C15" i="21"/>
  <c r="G15" i="21" s="1"/>
  <c r="G44" i="35"/>
  <c r="G51" i="35" s="1"/>
  <c r="G53" i="35" s="1"/>
  <c r="I50" i="35"/>
  <c r="D56" i="35" a="1"/>
  <c r="B24" i="3"/>
  <c r="S24" i="3" s="1"/>
  <c r="D158" i="35" l="1"/>
  <c r="C38" i="35"/>
  <c r="C51" i="35" s="1"/>
  <c r="D62" i="35"/>
  <c r="D63" i="35"/>
  <c r="C8" i="35"/>
  <c r="D58" i="35"/>
  <c r="D56" i="35"/>
  <c r="D57" i="35"/>
  <c r="B21" i="3"/>
  <c r="S21" i="3" s="1"/>
  <c r="H24" i="35"/>
  <c r="D22" i="4"/>
  <c r="G8" i="35"/>
  <c r="G10" i="35" s="1"/>
  <c r="G11" i="35" s="1"/>
  <c r="H7" i="35"/>
  <c r="H10" i="35" s="1"/>
  <c r="H11" i="35" s="1"/>
  <c r="D66" i="35"/>
  <c r="D69" i="35"/>
  <c r="D67" i="35"/>
  <c r="D64" i="35"/>
  <c r="D68" i="35"/>
  <c r="D65" i="35"/>
  <c r="B22" i="3"/>
  <c r="S22" i="3" s="1"/>
  <c r="M24" i="4" l="1"/>
  <c r="N24" i="3"/>
  <c r="I51" i="35"/>
  <c r="D70" i="35" a="1"/>
  <c r="C53" i="35"/>
  <c r="I53" i="35" s="1"/>
  <c r="N21" i="3"/>
  <c r="M21" i="4"/>
  <c r="C7" i="35"/>
  <c r="C10" i="35" s="1"/>
  <c r="C11" i="35" s="1"/>
  <c r="H23" i="35"/>
  <c r="I7" i="35" s="1"/>
  <c r="B23" i="3"/>
  <c r="S23" i="3" s="1"/>
  <c r="I8" i="35"/>
  <c r="I10" i="35" l="1"/>
  <c r="I11" i="35" s="1"/>
  <c r="H26" i="35"/>
  <c r="H27" i="35" s="1"/>
  <c r="D74" i="35"/>
  <c r="D72" i="35"/>
  <c r="D71" i="35"/>
  <c r="D75" i="35"/>
  <c r="D70" i="35"/>
  <c r="D73" i="35"/>
  <c r="M23" i="4"/>
  <c r="N23" i="3"/>
  <c r="N22" i="3"/>
  <c r="M22" i="4"/>
  <c r="E35" i="11" l="1"/>
  <c r="E23" i="11" l="1"/>
  <c r="E31" i="11"/>
  <c r="E24" i="11"/>
  <c r="E32" i="11"/>
  <c r="E17" i="11"/>
  <c r="E25" i="11"/>
  <c r="E21" i="11"/>
  <c r="E30" i="11"/>
  <c r="E18" i="11"/>
  <c r="E26" i="11"/>
  <c r="E22" i="11"/>
  <c r="E19" i="11"/>
  <c r="E27" i="11"/>
  <c r="E29" i="11"/>
  <c r="E20" i="11"/>
  <c r="E28" i="11"/>
  <c r="E16" i="11"/>
  <c r="E33" i="11" l="1"/>
  <c r="E34" i="11" l="1"/>
</calcChain>
</file>

<file path=xl/sharedStrings.xml><?xml version="1.0" encoding="utf-8"?>
<sst xmlns="http://schemas.openxmlformats.org/spreadsheetml/2006/main" count="1946" uniqueCount="767">
  <si>
    <t>Source</t>
  </si>
  <si>
    <t>Thousand tonnes of oil equivalent</t>
  </si>
  <si>
    <t>Transport</t>
  </si>
  <si>
    <t>Domestic</t>
  </si>
  <si>
    <t>Services</t>
  </si>
  <si>
    <t>All final users</t>
  </si>
  <si>
    <t>Rail</t>
  </si>
  <si>
    <t>Road</t>
  </si>
  <si>
    <t>Water</t>
  </si>
  <si>
    <t>Air</t>
  </si>
  <si>
    <t xml:space="preserve">Coke </t>
  </si>
  <si>
    <t>Coke</t>
  </si>
  <si>
    <t>Other</t>
  </si>
  <si>
    <t xml:space="preserve">Natural </t>
  </si>
  <si>
    <t>Natural</t>
  </si>
  <si>
    <t>Other solid</t>
  </si>
  <si>
    <t>Coke oven</t>
  </si>
  <si>
    <t>Town</t>
  </si>
  <si>
    <t>and</t>
  </si>
  <si>
    <t>Electricity</t>
  </si>
  <si>
    <t>Total</t>
  </si>
  <si>
    <t xml:space="preserve">solid </t>
  </si>
  <si>
    <t>gas</t>
  </si>
  <si>
    <t xml:space="preserve">Total </t>
  </si>
  <si>
    <t>Coke and</t>
  </si>
  <si>
    <t>Bioenergy</t>
  </si>
  <si>
    <t>Blast furnace gas</t>
  </si>
  <si>
    <t>Creosote/pitch</t>
  </si>
  <si>
    <t>Coal</t>
  </si>
  <si>
    <t>Heat</t>
  </si>
  <si>
    <t>Bioenergy &amp; waste</t>
  </si>
  <si>
    <t>Petroleum</t>
  </si>
  <si>
    <t>breeze</t>
  </si>
  <si>
    <t>(7)</t>
  </si>
  <si>
    <t>fuels</t>
  </si>
  <si>
    <t>(4)</t>
  </si>
  <si>
    <t>&amp; waste</t>
  </si>
  <si>
    <t>Petroleum (*)</t>
  </si>
  <si>
    <t>Check</t>
  </si>
  <si>
    <t>Return to Title page</t>
  </si>
  <si>
    <t>Thousand tonnes of oil equivalent (ktoe)</t>
  </si>
  <si>
    <t>Weather factors</t>
  </si>
  <si>
    <t>Final energy use</t>
  </si>
  <si>
    <t>Non -energy use</t>
  </si>
  <si>
    <t>Total final consumption</t>
  </si>
  <si>
    <t xml:space="preserve">Mean air temperatures </t>
  </si>
  <si>
    <r>
      <t xml:space="preserve">Mean heating degree days </t>
    </r>
    <r>
      <rPr>
        <vertAlign val="superscript"/>
        <sz val="10"/>
        <rFont val="Arial"/>
        <family val="2"/>
      </rPr>
      <t>4</t>
    </r>
  </si>
  <si>
    <t>Final Consumption</t>
  </si>
  <si>
    <t>Temperature corrected</t>
  </si>
  <si>
    <t>Seasonally adjusted</t>
  </si>
  <si>
    <t>(degree Celsius)</t>
  </si>
  <si>
    <t xml:space="preserve">     and energy industry own use purposes.</t>
  </si>
  <si>
    <t>http://webarchive.nationalarchives.gov.uk/20130109092117/http://www.decc.gov.uk/en/content/cms/statistics/publications/trends/trends.aspx</t>
  </si>
  <si>
    <t>4.  Degree days calculated from the maximum and minimum daily temperature as recorded at 17 meteorological</t>
  </si>
  <si>
    <t xml:space="preserve">       stations, selected as representative of fuel consumption in Great Britain with 2 in Scotland, 2 in Wales  and 13 in England,</t>
  </si>
  <si>
    <t xml:space="preserve">      4 of  which are counted twice. Data on temperatures recorded are provided by the Meteorological Office.</t>
  </si>
  <si>
    <t>Total Energy</t>
  </si>
  <si>
    <t>Town gas</t>
  </si>
  <si>
    <r>
      <t>Natural gas</t>
    </r>
    <r>
      <rPr>
        <vertAlign val="superscript"/>
        <sz val="10"/>
        <rFont val="Arial"/>
        <family val="2"/>
      </rPr>
      <t>5</t>
    </r>
  </si>
  <si>
    <r>
      <t>Electricity</t>
    </r>
    <r>
      <rPr>
        <vertAlign val="superscript"/>
        <sz val="10"/>
        <rFont val="Arial"/>
        <family val="2"/>
      </rPr>
      <t>7</t>
    </r>
  </si>
  <si>
    <t>of which included in total</t>
  </si>
  <si>
    <r>
      <t xml:space="preserve">Mean heating degree days </t>
    </r>
    <r>
      <rPr>
        <vertAlign val="superscript"/>
        <sz val="10"/>
        <rFont val="Arial"/>
        <family val="2"/>
      </rPr>
      <t>8</t>
    </r>
  </si>
  <si>
    <t>Temperature Corrected</t>
  </si>
  <si>
    <t>Creostoe /pitch</t>
  </si>
  <si>
    <t>1.  Excluding non-energy use of fuels.</t>
  </si>
  <si>
    <t>2.  Details of the methodology for these adjustment can be found in articles in Energy Trends (June 2011 and September 2011 editions) available at:</t>
  </si>
  <si>
    <t>3.  Blast furnace gas is included in coke and breeze up to 1995 and covers electricity transformation, use by ovens and losses.</t>
  </si>
  <si>
    <t xml:space="preserve">     From 1996 onwards, blast furnace gas is included in the total and covers just coke ovens and losses, which is consistent with the methodology</t>
  </si>
  <si>
    <t xml:space="preserve">     used for compiling the energy balances. Creosote and pitch are included in the total until 1993.</t>
  </si>
  <si>
    <t>4.  Includes, from 1994, manufactured liquid fuels.</t>
  </si>
  <si>
    <t>5.  Includes colliery methane. Up to 1988 also includes non-energy use of natural gas.</t>
  </si>
  <si>
    <t>6.  Predominantly used for renewable heat; includes liquid biofuels from 2006. Consumption of renewable electricity is included under 'Electricity'.</t>
  </si>
  <si>
    <t>7.  Electricity data for all generating companies are only available from 1987 onwards.</t>
  </si>
  <si>
    <t xml:space="preserve">     Before 1987 the data are for major power producers, transport undertakings and industrial hydro and nuclear stations only.</t>
  </si>
  <si>
    <t>8.  Degree days calculated from the maximum and minimum daily temperature as recorded at 17 meteorological</t>
  </si>
  <si>
    <t>BEIS - Digest of UK Energy Statistics Annex, Table 1.1.5 and tables 1.1.8 and 1.1.9 for average temperatures and mean heating degree days respectively.</t>
  </si>
  <si>
    <t>Million tonnes of fuel</t>
  </si>
  <si>
    <t>Cars</t>
  </si>
  <si>
    <t>LGV</t>
  </si>
  <si>
    <t>HGV</t>
  </si>
  <si>
    <t>Buses</t>
  </si>
  <si>
    <t>Motorcycles</t>
  </si>
  <si>
    <t>All DERV</t>
  </si>
  <si>
    <t>All Petrol</t>
  </si>
  <si>
    <t>All LPG (unallocated)</t>
  </si>
  <si>
    <t>Biofuels
(Unallocated)</t>
  </si>
  <si>
    <t>All Vehicles</t>
  </si>
  <si>
    <t>Petrol</t>
  </si>
  <si>
    <t>DERV</t>
  </si>
  <si>
    <t>All Cars</t>
  </si>
  <si>
    <t>All LGV</t>
  </si>
  <si>
    <t>Artic</t>
  </si>
  <si>
    <t>Rigid</t>
  </si>
  <si>
    <t>All HGV</t>
  </si>
  <si>
    <t>..</t>
  </si>
  <si>
    <t>2012</t>
  </si>
  <si>
    <t>Unclassified</t>
  </si>
  <si>
    <t>Iron and steel</t>
  </si>
  <si>
    <t>Non-ferrous metals</t>
  </si>
  <si>
    <t>Mineral products</t>
  </si>
  <si>
    <t>Chemicals</t>
  </si>
  <si>
    <t>Mechanical engineering etc</t>
  </si>
  <si>
    <t>Electrical engineering etc</t>
  </si>
  <si>
    <t>Vehicles</t>
  </si>
  <si>
    <t>Textiles, leather etc</t>
  </si>
  <si>
    <t>Other industries</t>
  </si>
  <si>
    <t>Construction</t>
  </si>
  <si>
    <t>Year</t>
  </si>
  <si>
    <t>Petroleum products</t>
  </si>
  <si>
    <t>Total Unclassified</t>
  </si>
  <si>
    <t>Total Iron and Steel</t>
  </si>
  <si>
    <t>Total Non-ferrous metals</t>
  </si>
  <si>
    <t>Total Mineral products</t>
  </si>
  <si>
    <t>Total Chemicals</t>
  </si>
  <si>
    <t>Total mechanical engineering</t>
  </si>
  <si>
    <t>Total electrical engineering</t>
  </si>
  <si>
    <t>Total vehicles</t>
  </si>
  <si>
    <t>Total food and beverage</t>
  </si>
  <si>
    <t>Total textiles</t>
  </si>
  <si>
    <t>Total paper, printing</t>
  </si>
  <si>
    <t>Total other industries</t>
  </si>
  <si>
    <t>Total construction</t>
  </si>
  <si>
    <t>Description</t>
  </si>
  <si>
    <t>LPG</t>
  </si>
  <si>
    <t>Gas oil</t>
  </si>
  <si>
    <t>Fuel oil</t>
  </si>
  <si>
    <t>Natural gas</t>
  </si>
  <si>
    <t>08</t>
  </si>
  <si>
    <t>Other mining and quarrying</t>
  </si>
  <si>
    <t>Manufacture of food products</t>
  </si>
  <si>
    <t>Manufacture of beverages</t>
  </si>
  <si>
    <t>Manufacture of tobacco products</t>
  </si>
  <si>
    <t>Manufacture of textiles</t>
  </si>
  <si>
    <t>Manufacture of wearing apparel</t>
  </si>
  <si>
    <t>Manufacture of leather and related products</t>
  </si>
  <si>
    <t>Manufacture of wood and of products of wood and cork, except furniture; manufacture of articles of straw and plaiting materials</t>
  </si>
  <si>
    <t>Manufacture of paper and paper products</t>
  </si>
  <si>
    <t>Printing and publishing of recorded media and other publishing activities</t>
  </si>
  <si>
    <t>Manufacture of chemicals and chemical products</t>
  </si>
  <si>
    <t>Manufacture of basic pharmaceutical products and pharmaceutical preparations</t>
  </si>
  <si>
    <t>Manufacture of rubber and plastic products</t>
  </si>
  <si>
    <t>Manufacture of other non-metallic mineral products</t>
  </si>
  <si>
    <t>Manufacture of fabricated metal products, except machinery and equipment</t>
  </si>
  <si>
    <t>Manufacture of computer, electronic and optical products</t>
  </si>
  <si>
    <t>Manufacture of electrical equipment</t>
  </si>
  <si>
    <t>Manufacture of machinery and equipment n.e.c.</t>
  </si>
  <si>
    <t>Manufacture of motor vehicles, trailers and semi-trailers</t>
  </si>
  <si>
    <t>Manufacture of other transport equipment</t>
  </si>
  <si>
    <t>Manufacture of furniture</t>
  </si>
  <si>
    <t>Other manufacturing</t>
  </si>
  <si>
    <t>Water collection, treatment and supply</t>
  </si>
  <si>
    <t>Waste collection, treatment and disposal activities; materials recovery</t>
  </si>
  <si>
    <t>Civil engineering/construction</t>
  </si>
  <si>
    <t>Collection, purification and distribution of water</t>
  </si>
  <si>
    <t>To aid interpretation of this table, further information is given in the accompanying guidance note, which can be accessed at:</t>
  </si>
  <si>
    <t>https://www.gov.uk/government/statistics/energy-consumption-in-the-uk</t>
  </si>
  <si>
    <t>https://www.uregni.gov.uk/publications?search_api_views_fulltext=transparency&amp;page=1</t>
  </si>
  <si>
    <t>Northern Ireland customer numbers sourced from the Quarterley Transparency Reports</t>
  </si>
  <si>
    <t>https://www.gov.uk/government/statistical-data-sets/annual-domestic-energy-price-statistics</t>
  </si>
  <si>
    <r>
      <rPr>
        <vertAlign val="superscript"/>
        <sz val="10"/>
        <rFont val="Arial"/>
        <family val="2"/>
      </rPr>
      <t xml:space="preserve">2 </t>
    </r>
    <r>
      <rPr>
        <sz val="10"/>
        <color theme="1"/>
        <rFont val="Arial"/>
        <family val="2"/>
      </rPr>
      <t>GB number of customers sourced from table 2.3.5 Energy Prices statistics</t>
    </r>
  </si>
  <si>
    <t>http://webarchive.nationalarchives.gov.uk/20130109092117/http://www.BEIS.gov.uk/en/content/cms/statistics/publications/trends/trends.aspx.</t>
  </si>
  <si>
    <t>1.   Details of the methodology for these adjustment can be found in articles in Energy Trends (June 2011 and September 2011 editions) available at:</t>
  </si>
  <si>
    <t>Average consumption (kWh)</t>
  </si>
  <si>
    <t>Final consumption (GWh)</t>
  </si>
  <si>
    <r>
      <t xml:space="preserve">Number of gas customers (thousands) </t>
    </r>
    <r>
      <rPr>
        <vertAlign val="superscript"/>
        <sz val="10"/>
        <rFont val="Arial"/>
        <family val="2"/>
      </rPr>
      <t>2</t>
    </r>
  </si>
  <si>
    <r>
      <t>Temperature corrected</t>
    </r>
    <r>
      <rPr>
        <vertAlign val="superscript"/>
        <sz val="10"/>
        <rFont val="Arial"/>
        <family val="2"/>
      </rPr>
      <t>1</t>
    </r>
  </si>
  <si>
    <t>Unadjusted</t>
  </si>
  <si>
    <t>Gas</t>
  </si>
  <si>
    <t>Food, beverages &amp; tobacco</t>
  </si>
  <si>
    <t>Paper, printing, &amp; publishing</t>
  </si>
  <si>
    <t>Office for National Statistics - Input-Output data from United Kingdom National Accounts.</t>
  </si>
  <si>
    <t>Freight</t>
  </si>
  <si>
    <t>Passenger</t>
  </si>
  <si>
    <t>Road transport (additional breakdown)</t>
  </si>
  <si>
    <t>Industry</t>
  </si>
  <si>
    <r>
      <rPr>
        <vertAlign val="superscript"/>
        <sz val="10"/>
        <color theme="1"/>
        <rFont val="Arial"/>
        <family val="2"/>
      </rPr>
      <t>1</t>
    </r>
    <r>
      <rPr>
        <sz val="10"/>
        <color theme="1"/>
        <rFont val="Arial"/>
        <family val="2"/>
      </rPr>
      <t xml:space="preserve"> Excludes electricity used in road transport</t>
    </r>
  </si>
  <si>
    <t>Agriculture</t>
  </si>
  <si>
    <t>Commercial &amp; Miscellaneous</t>
  </si>
  <si>
    <t>Public Administration</t>
  </si>
  <si>
    <r>
      <t xml:space="preserve">Total Other Fuels </t>
    </r>
    <r>
      <rPr>
        <vertAlign val="superscript"/>
        <sz val="10"/>
        <rFont val="Arial"/>
        <family val="2"/>
      </rPr>
      <t>1</t>
    </r>
  </si>
  <si>
    <t>Coke and breeze</t>
  </si>
  <si>
    <t>Coke oven gas</t>
  </si>
  <si>
    <t>Coal and other solid fuels</t>
  </si>
  <si>
    <t>Growth</t>
  </si>
  <si>
    <t>Year on year change by fuel and sector</t>
  </si>
  <si>
    <t>Year on year changes</t>
  </si>
  <si>
    <t>Long term trends</t>
  </si>
  <si>
    <t>Temperature corrected series</t>
  </si>
  <si>
    <t>By sector</t>
  </si>
  <si>
    <t>By fuel</t>
  </si>
  <si>
    <t>Transport consumption by sector</t>
  </si>
  <si>
    <t>Change by fuel and sector (ktoe)</t>
  </si>
  <si>
    <t>Change (ktoe)</t>
  </si>
  <si>
    <t>Coal &amp; solid fuel</t>
  </si>
  <si>
    <t>Maximum</t>
  </si>
  <si>
    <t>Minimum</t>
  </si>
  <si>
    <t>Maximum and minimum calcs</t>
  </si>
  <si>
    <t>% share</t>
  </si>
  <si>
    <t>Bio &amp; waste</t>
  </si>
  <si>
    <t>% since</t>
  </si>
  <si>
    <t>Road transport consumption by vehicle and/or fuel</t>
  </si>
  <si>
    <t>Fuel for each sub-sector</t>
  </si>
  <si>
    <t>Number of households (thousands)</t>
  </si>
  <si>
    <r>
      <t>breeze</t>
    </r>
    <r>
      <rPr>
        <i/>
        <sz val="8.5"/>
        <rFont val="Arial"/>
        <family val="2"/>
      </rPr>
      <t xml:space="preserve"> (3)</t>
    </r>
  </si>
  <si>
    <r>
      <t xml:space="preserve"> fuels</t>
    </r>
    <r>
      <rPr>
        <i/>
        <sz val="8.5"/>
        <rFont val="Arial"/>
        <family val="2"/>
      </rPr>
      <t>(4)</t>
    </r>
  </si>
  <si>
    <r>
      <t xml:space="preserve">gas </t>
    </r>
    <r>
      <rPr>
        <i/>
        <sz val="8.5"/>
        <rFont val="Arial"/>
        <family val="2"/>
      </rPr>
      <t>(5)</t>
    </r>
  </si>
  <si>
    <r>
      <t xml:space="preserve">Total </t>
    </r>
    <r>
      <rPr>
        <i/>
        <sz val="8.5"/>
        <rFont val="Arial"/>
        <family val="2"/>
      </rPr>
      <t>(3)</t>
    </r>
  </si>
  <si>
    <t>(6)</t>
  </si>
  <si>
    <t>(8)</t>
  </si>
  <si>
    <r>
      <t xml:space="preserve">Industry </t>
    </r>
    <r>
      <rPr>
        <i/>
        <vertAlign val="superscript"/>
        <sz val="10"/>
        <rFont val="Arial"/>
        <family val="2"/>
      </rPr>
      <t>(2)</t>
    </r>
  </si>
  <si>
    <t>(3)(10)</t>
  </si>
  <si>
    <t>solid fuels</t>
  </si>
  <si>
    <r>
      <t xml:space="preserve">Services </t>
    </r>
    <r>
      <rPr>
        <i/>
        <vertAlign val="superscript"/>
        <sz val="10"/>
        <rFont val="Arial"/>
        <family val="2"/>
      </rPr>
      <t>(9)</t>
    </r>
  </si>
  <si>
    <t>(1) Excluding non-energy use of fuels.</t>
  </si>
  <si>
    <t>(4) Includes, from 1994, manufactured liquid fuels.</t>
  </si>
  <si>
    <t>(5) Includes colliery methane.  Up to 1988 also includes non-energy use of natural gas.</t>
  </si>
  <si>
    <t>(7) Includes small amounts of natural gas for road transport.</t>
  </si>
  <si>
    <t>(8) Includes town gas prior to 1989. (Separate figures maybe found in previous editions of this Digest).</t>
  </si>
  <si>
    <t>(10)  Before 1971 includes the use for transport of liquid fuel made from coal.</t>
  </si>
  <si>
    <t>Source; DUKES Table 1.1.5</t>
  </si>
  <si>
    <t>1.  Details of the methodology for these adjustment can be found in articles in Energy Trends (June 2011 and September 2011 editions) available at:</t>
  </si>
  <si>
    <r>
      <t>Industry</t>
    </r>
    <r>
      <rPr>
        <vertAlign val="superscript"/>
        <sz val="10"/>
        <rFont val="Arial"/>
        <family val="2"/>
      </rPr>
      <t xml:space="preserve"> 2</t>
    </r>
  </si>
  <si>
    <t>2.  Includes the iron and steel industry, but from 1994 onwards excludes iron and steel use of fuels for transformation</t>
  </si>
  <si>
    <t>3.  Mainly agriculture, public administration and commerce. Prior to 1990, includes electricity used at transport premises.</t>
  </si>
  <si>
    <r>
      <t>Other final users</t>
    </r>
    <r>
      <rPr>
        <vertAlign val="superscript"/>
        <sz val="10"/>
        <rFont val="Arial"/>
        <family val="2"/>
      </rPr>
      <t xml:space="preserve"> 3</t>
    </r>
  </si>
  <si>
    <t xml:space="preserve">Source; </t>
  </si>
  <si>
    <t>Overall Consumption tables; Source Digest of UK Energy Statistics (DUKES)</t>
  </si>
  <si>
    <t xml:space="preserve">Publication date: </t>
  </si>
  <si>
    <t>Data period:</t>
  </si>
  <si>
    <t>Next Update</t>
  </si>
  <si>
    <t>Contacts</t>
  </si>
  <si>
    <t>BEIS Press Office (media enquiries)</t>
  </si>
  <si>
    <t>tel: 020 7215 6140 / 020 7215 8931</t>
  </si>
  <si>
    <t>Responsible Statistician, Liz Waters</t>
  </si>
  <si>
    <t>energy.stats@beis.gov.uk</t>
  </si>
  <si>
    <t>Background</t>
  </si>
  <si>
    <t>Additional tables are based on DUKES data plus modelling</t>
  </si>
  <si>
    <t>Contents</t>
  </si>
  <si>
    <t>Each table is followed by a dashboard showing trends graphically</t>
  </si>
  <si>
    <t>Manufactured fuel</t>
  </si>
  <si>
    <t>Sub-sector</t>
  </si>
  <si>
    <t>SIC 2007 code</t>
  </si>
  <si>
    <t xml:space="preserve">Iron and steel </t>
  </si>
  <si>
    <t xml:space="preserve">Mineral products </t>
  </si>
  <si>
    <t xml:space="preserve">08, 23 </t>
  </si>
  <si>
    <t xml:space="preserve">Chemicals </t>
  </si>
  <si>
    <t xml:space="preserve">20-21 </t>
  </si>
  <si>
    <t>Mechanical engineering and metal products</t>
  </si>
  <si>
    <t xml:space="preserve">25, 28 </t>
  </si>
  <si>
    <t xml:space="preserve">Electrical and instrument engineering </t>
  </si>
  <si>
    <t xml:space="preserve">26-27 </t>
  </si>
  <si>
    <t xml:space="preserve">29-30 </t>
  </si>
  <si>
    <t>Textiles, clothing, leather, &amp; footwear</t>
  </si>
  <si>
    <t>Paper, printing &amp; publishing</t>
  </si>
  <si>
    <t xml:space="preserve">17-18 </t>
  </si>
  <si>
    <t xml:space="preserve">41-43 </t>
  </si>
  <si>
    <t>10-12</t>
  </si>
  <si>
    <t>13-15</t>
  </si>
  <si>
    <t>The system is identical to the EUROSTAT System NACE at the four digit divisional level.</t>
  </si>
  <si>
    <r>
      <t>24, (</t>
    </r>
    <r>
      <rPr>
        <i/>
        <sz val="10"/>
        <color rgb="FF000000"/>
        <rFont val="Arial"/>
        <family val="2"/>
      </rPr>
      <t xml:space="preserve">excluding </t>
    </r>
    <r>
      <rPr>
        <sz val="10"/>
        <color rgb="FF000000"/>
        <rFont val="Arial"/>
        <family val="2"/>
      </rPr>
      <t xml:space="preserve">24.4, 24.53, 24.54) </t>
    </r>
  </si>
  <si>
    <r>
      <t>24.4, (</t>
    </r>
    <r>
      <rPr>
        <i/>
        <sz val="10"/>
        <color rgb="FF000000"/>
        <rFont val="Arial"/>
        <family val="2"/>
      </rPr>
      <t xml:space="preserve">excluding </t>
    </r>
    <r>
      <rPr>
        <sz val="10"/>
        <color rgb="FF000000"/>
        <rFont val="Arial"/>
        <family val="2"/>
      </rPr>
      <t xml:space="preserve">24.46), 24.53, 24.54 </t>
    </r>
  </si>
  <si>
    <t>Further information can be found via the Office for National Statistics website;</t>
  </si>
  <si>
    <t>https://www.ons.gov.uk/methodology/classificationsandstandards/ukstandardindustrialclassificationofeconomicactivities/uksic2007</t>
  </si>
  <si>
    <t>Final Energy Consumption</t>
  </si>
  <si>
    <t>Further Information</t>
  </si>
  <si>
    <t>Revisions policy</t>
  </si>
  <si>
    <t>Energy statistics revisions policy</t>
  </si>
  <si>
    <t xml:space="preserve">Energy Consumption in the UK (ECUK); </t>
  </si>
  <si>
    <t>SIC(92) codes</t>
  </si>
  <si>
    <r>
      <t xml:space="preserve">Manufactured fuel </t>
    </r>
    <r>
      <rPr>
        <b/>
        <vertAlign val="superscript"/>
        <sz val="10"/>
        <rFont val="Arial"/>
        <family val="2"/>
      </rPr>
      <t>3</t>
    </r>
  </si>
  <si>
    <r>
      <t xml:space="preserve">Total </t>
    </r>
    <r>
      <rPr>
        <b/>
        <vertAlign val="superscript"/>
        <sz val="10"/>
        <rFont val="Arial"/>
        <family val="2"/>
      </rPr>
      <t>4</t>
    </r>
  </si>
  <si>
    <t>Mining of non-ferrous metal ores, except uranium and thorium ores</t>
  </si>
  <si>
    <t>Quarrying of stone for construction</t>
  </si>
  <si>
    <t>Quarrying of limestone, gypsum and chalk</t>
  </si>
  <si>
    <t>Quarrying of slate</t>
  </si>
  <si>
    <t>Operation of gravel and sand pits</t>
  </si>
  <si>
    <t>Mining of clays and kaolin</t>
  </si>
  <si>
    <t>Mining of chemical and fertilizer minerals</t>
  </si>
  <si>
    <t>Production of salt</t>
  </si>
  <si>
    <t>Other mining and quarrying n.e.c.</t>
  </si>
  <si>
    <t>Production and preserving of meat</t>
  </si>
  <si>
    <t>Production and preserving of poultrymeat</t>
  </si>
  <si>
    <t>Production of meat and poultrymeat products</t>
  </si>
  <si>
    <t>Processing and preserving of fish and fish products</t>
  </si>
  <si>
    <t>Processing and preserving of potatoes</t>
  </si>
  <si>
    <t>Manufacture of fruit and vegetable juice</t>
  </si>
  <si>
    <t>Processing and preserving of fruit and vegetables n.e.c.</t>
  </si>
  <si>
    <t>Manufacture of crude oils and fats</t>
  </si>
  <si>
    <t>Manufacture of refined oils and fats</t>
  </si>
  <si>
    <t>Manufacture of margarine and similar edible fats</t>
  </si>
  <si>
    <t>Operation of dairies and cheese making</t>
  </si>
  <si>
    <t>Manufacture of ice cream</t>
  </si>
  <si>
    <t>Manufacture of grain mill products</t>
  </si>
  <si>
    <t>Manufacture of starches and starch products</t>
  </si>
  <si>
    <t>Manufacture of prepared feeds for farm animals</t>
  </si>
  <si>
    <t>-</t>
  </si>
  <si>
    <t>Manufacture of prepared pet foods</t>
  </si>
  <si>
    <t>Manufacture of bread; manufacture of fresh pastry goods and cakes</t>
  </si>
  <si>
    <t>Manufacture of rusks and biscuits; manufacture of preserved pastry goods and cakes</t>
  </si>
  <si>
    <t>Manufacture of sugar</t>
  </si>
  <si>
    <t>Manufacture of cocoa; chocolate and sugar confectionery</t>
  </si>
  <si>
    <t>Manufacture of macaroni, noodles, couscous and similar farinaceous products</t>
  </si>
  <si>
    <t>Processing of tea and coffee</t>
  </si>
  <si>
    <t>Manufacture of condiments and seasonings</t>
  </si>
  <si>
    <t>Manufacture of homogenized food preparations and dietetic food</t>
  </si>
  <si>
    <t>Manufacture of other food products n.e.c.</t>
  </si>
  <si>
    <t>Manufacture of distilled potable alcoholic beverages</t>
  </si>
  <si>
    <t>Production of ethyl alcohol from fermented materials</t>
  </si>
  <si>
    <t>Manufacture of wines</t>
  </si>
  <si>
    <t>Manufacture of cider and other fruit wines</t>
  </si>
  <si>
    <t>Manufacture of other non-distilled fermented beverages</t>
  </si>
  <si>
    <t>Manufacture of beer</t>
  </si>
  <si>
    <t>Manufacture of malt</t>
  </si>
  <si>
    <t>Production of mineral waters and soft drinks</t>
  </si>
  <si>
    <t>Preparation and spinning of cotton-type fibres</t>
  </si>
  <si>
    <t>Preparation and spinning of woollen-type fibres</t>
  </si>
  <si>
    <t>Preparation and spinning of worsted-type fibres</t>
  </si>
  <si>
    <t>Preparation and spinning of flax-type fibres</t>
  </si>
  <si>
    <t>Throwing and preparation of silk, including from noils, and throwing and texturing of synthetic or artificial filament yarns</t>
  </si>
  <si>
    <t>Manufacture of sewing threads</t>
  </si>
  <si>
    <t>Preparation and spinning of other textile fibres</t>
  </si>
  <si>
    <t>Cotton-type weaving</t>
  </si>
  <si>
    <t>Woollen-type weaving</t>
  </si>
  <si>
    <t>Worsted-type weaving</t>
  </si>
  <si>
    <t>Silk-type weaving</t>
  </si>
  <si>
    <t>Other textile weaving</t>
  </si>
  <si>
    <t>Finishing of textiles</t>
  </si>
  <si>
    <t>Manufacture of made-up textile articles, except apparel</t>
  </si>
  <si>
    <t>Manufacture of carpets and rugs</t>
  </si>
  <si>
    <t>Manufacture of cordage, rope, twine and netting</t>
  </si>
  <si>
    <t>Manufacture of non-wovens and articles made from non-wovens, except apparel</t>
  </si>
  <si>
    <t>Manufacture of other textiles n.e.c.</t>
  </si>
  <si>
    <t>Manufacture of knitted and crocheted fabrics</t>
  </si>
  <si>
    <t>Manufacture of knitted and crocheted hosiery</t>
  </si>
  <si>
    <t>Manufacture of knitted and crocheted pullovers, cardigans and similar articles</t>
  </si>
  <si>
    <t>Manufacture of leather clothes</t>
  </si>
  <si>
    <t>Manufacture of workwear</t>
  </si>
  <si>
    <t>Manufacture of other outerwear</t>
  </si>
  <si>
    <t>Manufacture of underwear</t>
  </si>
  <si>
    <t>Manufacture of other wearing apparel and accessories n.e.c.</t>
  </si>
  <si>
    <t>1830</t>
  </si>
  <si>
    <t>Dressing and dyeing of fur; manufacture of articles of fur</t>
  </si>
  <si>
    <t>1910</t>
  </si>
  <si>
    <t>Tanning and dressing of leather</t>
  </si>
  <si>
    <t>1920</t>
  </si>
  <si>
    <t>Manufacture of luggage, handbags and the like, saddlery and harness</t>
  </si>
  <si>
    <t>1930</t>
  </si>
  <si>
    <t>Manufacture of footwear</t>
  </si>
  <si>
    <t>2010</t>
  </si>
  <si>
    <t>Sawmilling and planing of wood; impregnation of wood</t>
  </si>
  <si>
    <t>2020</t>
  </si>
  <si>
    <t>Manufacture of veneer sheets; manufacture of plywood, laminboard, particle board, fibre board and other panels and boards</t>
  </si>
  <si>
    <t>2030</t>
  </si>
  <si>
    <t>Manufacture of builders' carpentry and joinery</t>
  </si>
  <si>
    <t>2040</t>
  </si>
  <si>
    <t>Manufacture of wooden containers</t>
  </si>
  <si>
    <t>2051</t>
  </si>
  <si>
    <t>Manufacture of other products of wood</t>
  </si>
  <si>
    <t>2052</t>
  </si>
  <si>
    <t>Manufacture of articles of cork, straw and plaiting materials</t>
  </si>
  <si>
    <t>2111</t>
  </si>
  <si>
    <t>Manufacture of pulp, paper and paperboard</t>
  </si>
  <si>
    <t>2112</t>
  </si>
  <si>
    <t>Manufacture of paper and paperboard</t>
  </si>
  <si>
    <t>2121</t>
  </si>
  <si>
    <t>Manufacture of corrugated paper and paperboard and of containers of paper and paperboard</t>
  </si>
  <si>
    <t>2122</t>
  </si>
  <si>
    <t>Manufacture of household and sanitary goods and of toilet requisites</t>
  </si>
  <si>
    <t>2123</t>
  </si>
  <si>
    <t>Manufacture of paper stationery</t>
  </si>
  <si>
    <t>2124</t>
  </si>
  <si>
    <t>Manufacture of wallpaper</t>
  </si>
  <si>
    <t>2125</t>
  </si>
  <si>
    <t>Manufacture of other articles of paper and paperboard n.e.c.</t>
  </si>
  <si>
    <t>2211</t>
  </si>
  <si>
    <t>Publishing of books</t>
  </si>
  <si>
    <t>2212</t>
  </si>
  <si>
    <t>Publishing of newspapers</t>
  </si>
  <si>
    <t>2213</t>
  </si>
  <si>
    <t>Publishing of journals and periodicals</t>
  </si>
  <si>
    <t>2214</t>
  </si>
  <si>
    <t>Publishing of sound recordings</t>
  </si>
  <si>
    <t>2215</t>
  </si>
  <si>
    <t>Other publishing</t>
  </si>
  <si>
    <t>2221</t>
  </si>
  <si>
    <t>Printing of newspapers</t>
  </si>
  <si>
    <t>2222</t>
  </si>
  <si>
    <t>Printing n.e.c.</t>
  </si>
  <si>
    <t>2223</t>
  </si>
  <si>
    <t>Bookbinding and finishing</t>
  </si>
  <si>
    <t>2224</t>
  </si>
  <si>
    <t>Composition and plate-making</t>
  </si>
  <si>
    <t>2225</t>
  </si>
  <si>
    <t>Other activities related to printing</t>
  </si>
  <si>
    <t>2231</t>
  </si>
  <si>
    <t>Reproduction of sound recording</t>
  </si>
  <si>
    <t>2232</t>
  </si>
  <si>
    <t>Reproduction of video recording</t>
  </si>
  <si>
    <t>2233</t>
  </si>
  <si>
    <t>Reproduction of computer media</t>
  </si>
  <si>
    <t>2310</t>
  </si>
  <si>
    <t>Manufacture of coke oven products</t>
  </si>
  <si>
    <t>2320</t>
  </si>
  <si>
    <t>Manufacture of refined petroleum products</t>
  </si>
  <si>
    <t>2330</t>
  </si>
  <si>
    <t>Processing of nuclear fuel</t>
  </si>
  <si>
    <t>2411</t>
  </si>
  <si>
    <t>Manufacture of industrial gases</t>
  </si>
  <si>
    <t>2412</t>
  </si>
  <si>
    <t>Manufacture of dyes and pigments</t>
  </si>
  <si>
    <t>2413</t>
  </si>
  <si>
    <t>Manufacture of other inorganic basic chemicals</t>
  </si>
  <si>
    <t>2414</t>
  </si>
  <si>
    <t>Manufacture of other organic basic chemicals</t>
  </si>
  <si>
    <t>2415</t>
  </si>
  <si>
    <t>Manufacture of fertilizers and nitrogen compounds</t>
  </si>
  <si>
    <t>2416</t>
  </si>
  <si>
    <t>Manufacture of plastics in primary forms</t>
  </si>
  <si>
    <t>2417</t>
  </si>
  <si>
    <t>Manufacture of synthetic rubber in primary forms</t>
  </si>
  <si>
    <t>2420</t>
  </si>
  <si>
    <t>Manufacture of pesticides and other agro-chemical products</t>
  </si>
  <si>
    <t>2430</t>
  </si>
  <si>
    <t>Manufacture of paints, varnishes and similar coatings, printing ink and mastics</t>
  </si>
  <si>
    <t>2441</t>
  </si>
  <si>
    <t>Manufacture of basic pharmaceutical products</t>
  </si>
  <si>
    <t>2442</t>
  </si>
  <si>
    <t>Manufacture of pharmaceutical preparations</t>
  </si>
  <si>
    <t>2451</t>
  </si>
  <si>
    <t>Manufacture of soap and detergents, cleaning and polishing preparations</t>
  </si>
  <si>
    <t>2452</t>
  </si>
  <si>
    <t>Manufacture of perfumes and toilet preparations</t>
  </si>
  <si>
    <t>2461</t>
  </si>
  <si>
    <t>Manufacture of explosives</t>
  </si>
  <si>
    <t>2462</t>
  </si>
  <si>
    <t>Manufacture of glues and gelatines</t>
  </si>
  <si>
    <t>2463</t>
  </si>
  <si>
    <t>Manufacture of essential oils</t>
  </si>
  <si>
    <t>2464</t>
  </si>
  <si>
    <t>Manufacture of photographic chemical material</t>
  </si>
  <si>
    <t>2465</t>
  </si>
  <si>
    <t>Manufacture of prepared unrecorded media</t>
  </si>
  <si>
    <t>2466</t>
  </si>
  <si>
    <t>Manufacture of other chemical products n.e.c.</t>
  </si>
  <si>
    <t>2470</t>
  </si>
  <si>
    <t>Manufacture of man-made fibres</t>
  </si>
  <si>
    <t>2511</t>
  </si>
  <si>
    <t>Manufacture of rubber tyres and tubes</t>
  </si>
  <si>
    <t>2512</t>
  </si>
  <si>
    <t>Retreading and rebuilding of rubber tyres</t>
  </si>
  <si>
    <t>2513</t>
  </si>
  <si>
    <t>Manufacture of other rubber products</t>
  </si>
  <si>
    <t>2521</t>
  </si>
  <si>
    <t>Manufacture of plastic plates, sheets, tubes and profiles</t>
  </si>
  <si>
    <t>2522</t>
  </si>
  <si>
    <t>Manufacture of plastic packing goods</t>
  </si>
  <si>
    <t>2523</t>
  </si>
  <si>
    <t>Manufacture of builders' ware of plastic</t>
  </si>
  <si>
    <t>2524</t>
  </si>
  <si>
    <t>Manufacture of other plastic products</t>
  </si>
  <si>
    <t>2611</t>
  </si>
  <si>
    <t>Manufacture of flat glass</t>
  </si>
  <si>
    <t>2612</t>
  </si>
  <si>
    <t>Shaping and processing of flat glass</t>
  </si>
  <si>
    <t>2613</t>
  </si>
  <si>
    <t>Manufacture of hollow glass</t>
  </si>
  <si>
    <t>2614</t>
  </si>
  <si>
    <t>Manufacture of glass fibres</t>
  </si>
  <si>
    <t>2615</t>
  </si>
  <si>
    <t>Manufacture and processing of other glass, including technical glassware</t>
  </si>
  <si>
    <t>2621</t>
  </si>
  <si>
    <t>Manufacture of ceramic household and ornamental articles</t>
  </si>
  <si>
    <t>2622</t>
  </si>
  <si>
    <t>Manufacture of ceramic sanitary fixtures</t>
  </si>
  <si>
    <t>2623</t>
  </si>
  <si>
    <t>Manufacture of ceramic insulators and insulating fittings</t>
  </si>
  <si>
    <t>2624</t>
  </si>
  <si>
    <t>Manufacture of other technical ceramic products</t>
  </si>
  <si>
    <t>2625</t>
  </si>
  <si>
    <t>Manufacture of other ceramic products</t>
  </si>
  <si>
    <t>2626</t>
  </si>
  <si>
    <t>Manufacture of refractory ceramic products</t>
  </si>
  <si>
    <t>2630</t>
  </si>
  <si>
    <t>Manufacture of ceramic tiles and flags</t>
  </si>
  <si>
    <t>2640</t>
  </si>
  <si>
    <t>Manufacture of bricks, tiles and construction products, in baked clay</t>
  </si>
  <si>
    <t>2651</t>
  </si>
  <si>
    <t>Manufacture of cement</t>
  </si>
  <si>
    <t>2652</t>
  </si>
  <si>
    <t>Manufacture of lime</t>
  </si>
  <si>
    <t>2653</t>
  </si>
  <si>
    <t>Manufacture of plaster</t>
  </si>
  <si>
    <t>2661</t>
  </si>
  <si>
    <t>Manufacture of concrete products for construction purposes</t>
  </si>
  <si>
    <t>2662</t>
  </si>
  <si>
    <t>Manufacture of plaster products for construction purposes</t>
  </si>
  <si>
    <t>2663</t>
  </si>
  <si>
    <t>Manufacture of ready-mixed concrete</t>
  </si>
  <si>
    <t>2664</t>
  </si>
  <si>
    <t>Manufacture of mortars</t>
  </si>
  <si>
    <t>2665</t>
  </si>
  <si>
    <t>Manufacture of fibre cement</t>
  </si>
  <si>
    <t>2666</t>
  </si>
  <si>
    <t>Manufacture of other articles of concrete, plaster and cement</t>
  </si>
  <si>
    <t>2670</t>
  </si>
  <si>
    <t>Cutting, shaping and finishing of stone</t>
  </si>
  <si>
    <t>2681</t>
  </si>
  <si>
    <t>Production of abrasive products</t>
  </si>
  <si>
    <t>Manufacture of other non-metallic mineral products n.e.c.</t>
  </si>
  <si>
    <t>Manufacture of basic iron and steel and of ferro-alloys (ECSC</t>
  </si>
  <si>
    <t>Manufacture of cast iron tubes</t>
  </si>
  <si>
    <t>Manufacture of steel tubes</t>
  </si>
  <si>
    <t>Cold drawing</t>
  </si>
  <si>
    <t>Cold rolling of narrow strip</t>
  </si>
  <si>
    <t>Cold forming or folding</t>
  </si>
  <si>
    <t>Wire drawing</t>
  </si>
  <si>
    <t>Other first processing of iron and steel n.e.c.; production of non-ECSC ferro-alloys</t>
  </si>
  <si>
    <t>Precious metals production</t>
  </si>
  <si>
    <t>Aluminium production</t>
  </si>
  <si>
    <t>Lead, zinc and tin production</t>
  </si>
  <si>
    <t>Copper production</t>
  </si>
  <si>
    <t>Other non-ferrous metal production</t>
  </si>
  <si>
    <t>Casting of iron</t>
  </si>
  <si>
    <t>Casting of steel</t>
  </si>
  <si>
    <t>Casting of light metals</t>
  </si>
  <si>
    <t>Casting of other non-ferrous metals</t>
  </si>
  <si>
    <t>Manufacture of metal structures and parts of structures</t>
  </si>
  <si>
    <t>Manufacture of builders' carpentry and joinery of metal</t>
  </si>
  <si>
    <t>Manufacture of tanks, reservoirs and containers of metal</t>
  </si>
  <si>
    <t>Manufacture of central heating radiators and boilers</t>
  </si>
  <si>
    <t>Manufacture of steam generators, except central heating hot water boilers</t>
  </si>
  <si>
    <t>Forging, pressing, stamping and roll forming of metal; powder metallurgy</t>
  </si>
  <si>
    <t>Treatment and coating of metals</t>
  </si>
  <si>
    <t>General mechanical engineering</t>
  </si>
  <si>
    <t>Manufacture of cutlery</t>
  </si>
  <si>
    <t>Manufacture of tools</t>
  </si>
  <si>
    <t>Manufacture of locks and hinges</t>
  </si>
  <si>
    <t>Manufacture of steel drums and similar containers</t>
  </si>
  <si>
    <t>Manufacture of light metal packaging</t>
  </si>
  <si>
    <t>Manufacture of wire products</t>
  </si>
  <si>
    <t>Manufacture of fasteners, screw machine products, chain and springs</t>
  </si>
  <si>
    <t>Manufacture of other fabricated metal products n.e.c.</t>
  </si>
  <si>
    <t>Manufacture of engines and turbines, except aircraft, vehicle and cycle engines</t>
  </si>
  <si>
    <t>Manufacture of pumps and compressors</t>
  </si>
  <si>
    <t>Manufacture of taps and valves</t>
  </si>
  <si>
    <t>Manufacture of bearings, gears, gearing and driving elements</t>
  </si>
  <si>
    <t>Manufacture of furnaces and furnace burners</t>
  </si>
  <si>
    <t>Manufacture of lifting and handling equipment</t>
  </si>
  <si>
    <t>Manufacture of non-domestic cooling and ventilation equipment</t>
  </si>
  <si>
    <t>Manufacture of other general purpose machinery n.e.c.</t>
  </si>
  <si>
    <t>Manufacture of agricultural tractors</t>
  </si>
  <si>
    <t>Manufacture of other agricultural and forestry machinery</t>
  </si>
  <si>
    <t>Manufacture of portable hand held power tools</t>
  </si>
  <si>
    <t>Manufacture of other metalworking machine tools</t>
  </si>
  <si>
    <t>Manufacture of other machine tools not elsewhere classified</t>
  </si>
  <si>
    <t>Manufacture of machinery for metallurgy</t>
  </si>
  <si>
    <t>Manufacture of machinery for mining, quarrying and construction</t>
  </si>
  <si>
    <t>Manufacture of machinery for food, beverage and tobacco processing</t>
  </si>
  <si>
    <t>Manufacture of machinery for textile, apparel and leather production</t>
  </si>
  <si>
    <t>Manufacture of machinery for paper and paperboard production</t>
  </si>
  <si>
    <t>Manufacture of other special purpose machinery n.e.c.</t>
  </si>
  <si>
    <t>Manufacture of weapons and ammunition</t>
  </si>
  <si>
    <t>Manufacture of electric domestic appliances</t>
  </si>
  <si>
    <t>Manufacture of non-electric domestic appliances</t>
  </si>
  <si>
    <t>Manufacture of office machinery</t>
  </si>
  <si>
    <t>Manufacture of computers and other information processing equipment</t>
  </si>
  <si>
    <t>Manufacture of electric motors, generators and transformers</t>
  </si>
  <si>
    <t>Manufacture of electricity distribution and control apparatus</t>
  </si>
  <si>
    <t>Manufacture of insulated wire and cable</t>
  </si>
  <si>
    <t>Manufacture of accumulators, primary cells and primary batteries</t>
  </si>
  <si>
    <t>Manufacture of lighting equipment and electric lamps</t>
  </si>
  <si>
    <t>Manufacture of electrical equipment for engines and vehicles n.e.c.</t>
  </si>
  <si>
    <t>Manufacture of other electrical equipment n.e.c.</t>
  </si>
  <si>
    <t>Manufacture of electronic valves and tubes and other electronic components</t>
  </si>
  <si>
    <t>Manufacture of television and radio transmitters and apparatus for line telephony and line telegraphy</t>
  </si>
  <si>
    <t>Manufacture of television and radio receivers, sound or video recording or reproducing apparatus and associated goods</t>
  </si>
  <si>
    <t>Manufacture of medical and surgical equipment and orthopaedic appliances</t>
  </si>
  <si>
    <t>Manufacture of instruments and appliances for measuring, checking, testing, navigating and other purposes, except industrial process control equipment</t>
  </si>
  <si>
    <t>Manufacture of industrial process control equipment</t>
  </si>
  <si>
    <t>Manufacture of optical instruments and photographic equipment</t>
  </si>
  <si>
    <t>Manufacture of watches and clocks</t>
  </si>
  <si>
    <t>Manufacture of motor vehicles</t>
  </si>
  <si>
    <t>Manufacture of bodies (coachwork) for motor vehicles; manufacture of trailers and semi-trailers</t>
  </si>
  <si>
    <t>Manufacture of parts and accessories for motor vehicles and their engines</t>
  </si>
  <si>
    <t>Building and repairing of ships</t>
  </si>
  <si>
    <t>Building and repairing of pleasure and sporting boats</t>
  </si>
  <si>
    <t>Manufacture of railway and tramway locomotives and rolling stock</t>
  </si>
  <si>
    <t>Manufacture of aircraft and spacecraft</t>
  </si>
  <si>
    <t>Manufacture of motorcycles</t>
  </si>
  <si>
    <t>Manufacture of bicycles</t>
  </si>
  <si>
    <t>Manufacture of invalid carriages</t>
  </si>
  <si>
    <t>Manufacture of other transport equipment n.e.c.</t>
  </si>
  <si>
    <t>Manufacture of chairs and seats</t>
  </si>
  <si>
    <t>Manufacture of other office and shop furniture</t>
  </si>
  <si>
    <t>Manufacture of other kitchen furniture</t>
  </si>
  <si>
    <t>Manufacture of other furniture</t>
  </si>
  <si>
    <t>Manufacture of mattresses</t>
  </si>
  <si>
    <t>Striking of coins and medals</t>
  </si>
  <si>
    <t>Manufacture of jewellery and related articles n.e.c.</t>
  </si>
  <si>
    <t>Manufacture of musical instruments</t>
  </si>
  <si>
    <t>Manufacture of sports goods</t>
  </si>
  <si>
    <t>Manufacture of games and toys</t>
  </si>
  <si>
    <t>Manufacture of imitation jewellery</t>
  </si>
  <si>
    <t>Manufacture of brooms and brushes</t>
  </si>
  <si>
    <t>Other manufacturing n.e.c.</t>
  </si>
  <si>
    <t>Recycling of metal waste and scrap</t>
  </si>
  <si>
    <t>Recycling of non-metal waste and scrap</t>
  </si>
  <si>
    <t>Production and distribution of electricity</t>
  </si>
  <si>
    <t>Manufacture of gas; distribution of gaseous fuels through mains</t>
  </si>
  <si>
    <t>Steam and hot water supply</t>
  </si>
  <si>
    <t>DUKES sub-sector</t>
  </si>
  <si>
    <t>Food, beverages etc</t>
  </si>
  <si>
    <t>Paper, printing etc</t>
  </si>
  <si>
    <t>2 digit SIC</t>
  </si>
  <si>
    <t>Proportions</t>
  </si>
  <si>
    <t>Iron, steel, non-ferrous metals</t>
  </si>
  <si>
    <t>Naptha</t>
  </si>
  <si>
    <t>Total Industrial consumption</t>
  </si>
  <si>
    <t>Total printing, publishing</t>
  </si>
  <si>
    <t>Total textiles, leather, etc</t>
  </si>
  <si>
    <t>Total food, drink and tobacco</t>
  </si>
  <si>
    <t>Total electrcial engineering</t>
  </si>
  <si>
    <t>Total chemicals</t>
  </si>
  <si>
    <t>Total mineral products</t>
  </si>
  <si>
    <t>Total Iron, steel, non ferrous metals</t>
  </si>
  <si>
    <t>Manufactured</t>
  </si>
  <si>
    <t>fuel</t>
  </si>
  <si>
    <t>Burning</t>
  </si>
  <si>
    <t>oil</t>
  </si>
  <si>
    <t>coke</t>
  </si>
  <si>
    <t>Source;</t>
  </si>
  <si>
    <t>Sub-sector descriptions</t>
  </si>
  <si>
    <t>Services sector;</t>
  </si>
  <si>
    <t>The summary below shows which SIC codes are included under public administration, commercial, agriculture, and miscellaneous;</t>
  </si>
  <si>
    <t>Public Admin</t>
  </si>
  <si>
    <t>84-88</t>
  </si>
  <si>
    <t>Commercial</t>
  </si>
  <si>
    <t>45-47, 49-50 (part*), 52-53, 55-56, 58-66, 68-75, 77-82</t>
  </si>
  <si>
    <t>Miscellaneous</t>
  </si>
  <si>
    <t>90-99</t>
  </si>
  <si>
    <t>part* refers to transport services as opposed to energy used for traction in transport</t>
  </si>
  <si>
    <t>Proportions applied to industrial sub sector consumption to estimate 2 digit SIC split</t>
  </si>
  <si>
    <t>Solid fuels</t>
  </si>
  <si>
    <t>Reference tables</t>
  </si>
  <si>
    <t>Industrial energy consumption at 4 digit SIC, by fuel, 2007</t>
  </si>
  <si>
    <t>Final energy consumption is the direct consumption of fuels compared to primary consumption.</t>
  </si>
  <si>
    <t>which relates to the fuel input.</t>
  </si>
  <si>
    <t>used to generate the unit of electricity (for example gas, or biomass).</t>
  </si>
  <si>
    <t>Core final consumption data are sourced directly from that section of the energy balances</t>
  </si>
  <si>
    <t>as published in The Digest of UK Energy Statistics;</t>
  </si>
  <si>
    <t>Data sources</t>
  </si>
  <si>
    <t>https://www.gov.uk/government/statistics/energy-chapter-1-digest-of-united-kingdom-energy-statistics-dukes</t>
  </si>
  <si>
    <t>https://assets.publishing.service.gov.uk/government/uploads/system/uploads/attachment_data/file/728488/DUKES_1.1.5.xls</t>
  </si>
  <si>
    <t>Final energy consumption; all sectors and fuels, time series;</t>
  </si>
  <si>
    <t>Industrial consumption by sub-sector and fuel;</t>
  </si>
  <si>
    <t>See section below as to the description of which industries are included in each sub-sector;</t>
  </si>
  <si>
    <t>Table C1</t>
  </si>
  <si>
    <t>Table C2</t>
  </si>
  <si>
    <t>Table C3</t>
  </si>
  <si>
    <t>Table C4</t>
  </si>
  <si>
    <t>Sourced directly from the time series showing final consumption in the energy</t>
  </si>
  <si>
    <t>energy balances compiled for the Digest of UK Energy Statistics (DUKES);</t>
  </si>
  <si>
    <t>Sourced directly from the energy balances, tables 1.1 to 1.3;</t>
  </si>
  <si>
    <t>Industrial consumption allocated to two digit SIC;</t>
  </si>
  <si>
    <t>The proportions used to allocated consumption by sub-sector (table C3) are derived from reference table Ref 1, industrial</t>
  </si>
  <si>
    <t>consumption at the 4 digit SIC level.  This was based on the results of the Purchases Inquiry results produced in 2007.</t>
  </si>
  <si>
    <t>http://www.ons.gov.uk/ons/guide-method/classifications/current-standard-classifications/standard-industrial-classification/correlation-between-uk-sic-2003-and-2007.xls</t>
  </si>
  <si>
    <t>Although this was based on SIC (2003) descriptions the weightings produced by ONS to reallocated to SIC (2007) were applied;</t>
  </si>
  <si>
    <t>Table C5</t>
  </si>
  <si>
    <t>Temperature consumption is final energy consumption adjusted for changes due to fluctuations in the weather, to allow underlying trends to be identified. Details of the methodology can be found here;</t>
  </si>
  <si>
    <t>Table C6</t>
  </si>
  <si>
    <t>Transport energy consumption allocated to domestic, industrial and service sectors (1990-2017)</t>
  </si>
  <si>
    <t>It provides a framework for the collection, tabulation, presentation and analysis of data and its use promotes uniformity.</t>
  </si>
  <si>
    <t>In addition, it can be used for administrative purposes and by non-government bodies as a convenient way of classifying industrial activities into a common structure.</t>
  </si>
  <si>
    <t>Transport consumption in the energy balances is included under transport consumption.  This table models which sectors are consuming fuel for transportation purposes.</t>
  </si>
  <si>
    <t>Reference table Ref 2 shows the proportions applied to sub-sector consumption.</t>
  </si>
  <si>
    <t>Data sources used for this modelling are as follows;</t>
  </si>
  <si>
    <t>Department for Transport Road Freight Statistics, Table RFS0103; Goods lifted by commodity grouping</t>
  </si>
  <si>
    <t>Department for Transport National Travel Survey, Table NTS0404; Average distance travel by trip purpose</t>
  </si>
  <si>
    <t>Table C7</t>
  </si>
  <si>
    <t>This table is sourced from bespoke modelling by Ricardo Energy and Environment.</t>
  </si>
  <si>
    <t>It provides road fuel consumption by type of vehicle though it excludes use of liquid biofuels used for transport.</t>
  </si>
  <si>
    <t xml:space="preserve">See "Methodology and quality" sheet for subsector alignment with the Standard Industrical Classification 2007 (SIC) </t>
  </si>
  <si>
    <t>Ref 1</t>
  </si>
  <si>
    <t>Ref 2</t>
  </si>
  <si>
    <t>Industrial consumption at the 4 digit SIC level last updated in 2007.  This forms the basis of the proportions provided in table Ref 2 which in turn is used to produce table C3, industrial consumption at the 2 digit SIC level.</t>
  </si>
  <si>
    <t>Ref 1 &amp; Ref 2</t>
  </si>
  <si>
    <t>Reference tables 1 &amp; 2</t>
  </si>
  <si>
    <t>Sources;</t>
  </si>
  <si>
    <t>See Methodology and quality sheet</t>
  </si>
  <si>
    <t>Table C8</t>
  </si>
  <si>
    <t>Office for National Statistics Travel Trends</t>
  </si>
  <si>
    <t xml:space="preserve">Average domestic consumption for gas and electricity </t>
  </si>
  <si>
    <t>Temperature corrected consumption by sector</t>
  </si>
  <si>
    <t>Temperature corrected consumption by fuel</t>
  </si>
  <si>
    <t>Quarterly gas data</t>
  </si>
  <si>
    <t>Q1</t>
  </si>
  <si>
    <t>Q2</t>
  </si>
  <si>
    <t>Q3</t>
  </si>
  <si>
    <t>Q4</t>
  </si>
  <si>
    <t>Domestic consumption 2018</t>
  </si>
  <si>
    <t xml:space="preserve">For example a unit of electricity in final consumption would be allocated to the fuel input </t>
  </si>
  <si>
    <t>Other final users</t>
  </si>
  <si>
    <t>Total Services</t>
  </si>
  <si>
    <t>Services consumption split by public administration, commercial, and agriculture</t>
  </si>
  <si>
    <t>Table C9</t>
  </si>
  <si>
    <t>Services sector consumption</t>
  </si>
  <si>
    <t>Data are sourced directly from the energy balances, final consumption, compiled for DUKES</t>
  </si>
  <si>
    <t>non-energy</t>
  </si>
  <si>
    <t>112,48,160</t>
  </si>
  <si>
    <t>Commercial, public admin etc.</t>
  </si>
  <si>
    <t>247,150,70</t>
  </si>
  <si>
    <t>155,187,89</t>
  </si>
  <si>
    <t>Tranposrt</t>
  </si>
  <si>
    <t>Average quarterly heating degree days</t>
  </si>
  <si>
    <t>Ave quarterly heating degree days 2018</t>
  </si>
  <si>
    <t>Gas consumption</t>
  </si>
  <si>
    <t>Ave temperatures</t>
  </si>
  <si>
    <t>Coke &amp; breeze</t>
  </si>
  <si>
    <t>Tables</t>
  </si>
  <si>
    <t>Charts</t>
  </si>
  <si>
    <t>Chart C1</t>
  </si>
  <si>
    <t>Chart C2</t>
  </si>
  <si>
    <t>Chart C4</t>
  </si>
  <si>
    <t>Chart C5</t>
  </si>
  <si>
    <t>Chart C8</t>
  </si>
  <si>
    <t>Final Energy Consumption Tables</t>
  </si>
  <si>
    <t>The United Kingdom Standard Industrial Classification of Economic Activities (SIC) is used to classify business establishments and other standard units by the type of economic activity in which they are engaged.</t>
  </si>
  <si>
    <t>At this time, there was very little biomass and waste used in industry and so no details are available.  This applies also to naphtha, burning oil, and derived heat (heat sold), however, for completeness' sake, data are included at the sub-sector level and "..." in the table shows evidence gaps.</t>
  </si>
  <si>
    <t>Solid Fuels</t>
  </si>
  <si>
    <t>Other industries;</t>
  </si>
  <si>
    <t>Manufacture of wood and of products of wood and cork</t>
  </si>
  <si>
    <t>Repair and installation of machinery and equipment</t>
  </si>
  <si>
    <t>Sewerage</t>
  </si>
  <si>
    <t>Remediation activities and other waste management services.</t>
  </si>
  <si>
    <t>Final Energy Consumption by sector and fuel 1970-2019</t>
  </si>
  <si>
    <t>Change in Industrial Consumption 2018-19</t>
  </si>
  <si>
    <t>Industrial consumption by sub-sector (1990 to 2019)</t>
  </si>
  <si>
    <t>Services consumption by sub-sector (1970 to 2019)</t>
  </si>
  <si>
    <t>Road transport energy use by vehicle type, split by Diesel for Road Vehicles (DERV) and petrol (1970-2018)</t>
  </si>
  <si>
    <t>Domestic; average consumption (2008-2019)</t>
  </si>
  <si>
    <t>Industrial final energy consumption by subsector (from 1990) and fuel (from 1998) to 2019</t>
  </si>
  <si>
    <t>Domestic consumption 2019</t>
  </si>
  <si>
    <t>2019 for actual consumption and 2018 for updated transport analysis</t>
  </si>
  <si>
    <t>July 2021</t>
  </si>
  <si>
    <t>Final Energy Consumption sourced from Digest of UK Energy Statistics (DUKES) 2020</t>
  </si>
  <si>
    <r>
      <t>Temperature corrected</t>
    </r>
    <r>
      <rPr>
        <vertAlign val="superscript"/>
        <sz val="16"/>
        <color rgb="FF0000FF"/>
        <rFont val="Arial"/>
        <family val="2"/>
      </rPr>
      <t xml:space="preserve"> </t>
    </r>
    <r>
      <rPr>
        <sz val="16"/>
        <color rgb="FF0000FF"/>
        <rFont val="Arial"/>
        <family val="2"/>
      </rPr>
      <t>by sector (2002-2019)</t>
    </r>
  </si>
  <si>
    <t>Temperature corrected by fuel (2002-2019)</t>
  </si>
  <si>
    <r>
      <t xml:space="preserve">Transport energy consumption allocated to domestic, industrial and service sectors </t>
    </r>
    <r>
      <rPr>
        <vertAlign val="superscript"/>
        <sz val="16"/>
        <color rgb="FF0000FF"/>
        <rFont val="Arial"/>
        <family val="2"/>
      </rPr>
      <t xml:space="preserve">1 </t>
    </r>
    <r>
      <rPr>
        <sz val="16"/>
        <color rgb="FF0000FF"/>
        <rFont val="Arial"/>
        <family val="2"/>
      </rPr>
      <t>(1990-2018)</t>
    </r>
  </si>
  <si>
    <t>Chart C7</t>
  </si>
  <si>
    <t>(2) Includes the iron and steel industry, but from 1994 onwards excludes iron and steel use of fuels for transformation and energy industry own use purposes.</t>
  </si>
  <si>
    <t xml:space="preserve">(3) Blast furnace gas is included in coke and breeze up to 1995 and covers electricity transformation, use by ovens and losses. From 1996 onwards, blast furnace gas is included in the total and covers just coke ovens and losses, which is consistent with the methodology used for compiling the energy balances. </t>
  </si>
  <si>
    <t>(9)  Mainly agriculture, public administration and commerce. Prior to 1990, including electricity used at transport premises (see footnote 6).</t>
  </si>
  <si>
    <t>(6) Includes, from 1990, electricity used at transport premises.</t>
  </si>
  <si>
    <t>Digest of UK Energy Statistics (DUKES) 2020 tables 1.1 to 1.3 and earlier years</t>
  </si>
  <si>
    <t>https://www.gov.uk/government/collections/digest-of-uk-energy-statistics-dukes#2020</t>
  </si>
  <si>
    <t>Industrial consumption at 2 digit SIC level, 2017 to 2019</t>
  </si>
  <si>
    <t xml:space="preserve">     stations, selected as representative of fuel consumption in Great Britain with 2 in Scotland, 2 in Wales  and 13 in England,</t>
  </si>
  <si>
    <t>…</t>
  </si>
  <si>
    <t>Ave quarterly heating degree days 2019</t>
  </si>
  <si>
    <t>Publication</t>
  </si>
  <si>
    <t>Energy Consumption in the UK</t>
  </si>
  <si>
    <t>Mechanical engineering</t>
  </si>
  <si>
    <t>Electrical engineering</t>
  </si>
  <si>
    <t>Food, beverages</t>
  </si>
  <si>
    <t>Textiles, leather</t>
  </si>
  <si>
    <t>Paper, printing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</si>
</sst>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1" formatCode="_-* #,##0_-;\-* #,##0_-;_-* &quot;-&quot;_-;_-@_-"/>
    <numFmt numFmtId="43" formatCode="_-* #,##0.00_-;\-* #,##0.00_-;_-* &quot;-&quot;??_-;_-@_-"/>
    <numFmt numFmtId="164" formatCode="_-* #,##0_-;\-* #,##0_-;_-* &quot;-&quot;??_-;_-@_-"/>
    <numFmt numFmtId="165" formatCode="0.0"/>
    <numFmt numFmtId="166" formatCode="#,##0.0"/>
    <numFmt numFmtId="167" formatCode="0.0%"/>
    <numFmt numFmtId="168" formatCode="#,##0\r;\-#,##0\r;\-\r"/>
    <numFmt numFmtId="169" formatCode="#,##0;\-#,##0;\-"/>
    <numFmt numFmtId="170" formatCode="#,##0.0;\-#,##0.0;\-"/>
    <numFmt numFmtId="171" formatCode="#,##0.0_ ;\-#,##0.0\ "/>
    <numFmt numFmtId="172" formatCode="#,##0.00;\-#,##0.00;\-"/>
    <numFmt numFmtId="173" formatCode="#,##0.00\r;\-#,##0.00\r;\-\r"/>
    <numFmt numFmtId="174" formatCode="#,##0_ ;\-#,##0\ "/>
    <numFmt numFmtId="175" formatCode="_-* #,##0.000_-;\-* #,##0.000_-;_-* &quot;-&quot;??_-;_-@_-"/>
    <numFmt numFmtId="176" formatCode="[$-F800]dddd\,\ mmmm\ dd\,\ yyyy"/>
  </numFmts>
  <fonts count="60">
    <font>
      <sz val="10"/>
      <color theme="1"/>
      <name val="Arial"/>
      <family val="2"/>
    </font>
    <font>
      <sz val="10"/>
      <color theme="1"/>
      <name val="Arial"/>
      <family val="2"/>
    </font>
    <font>
      <sz val="10"/>
      <color rgb="FF9C0006"/>
      <name val="Arial"/>
      <family val="2"/>
    </font>
    <font>
      <sz val="10"/>
      <color rgb="FFFF0000"/>
      <name val="Arial"/>
      <family val="2"/>
    </font>
    <font>
      <b/>
      <sz val="10"/>
      <color theme="1"/>
      <name val="Arial"/>
      <family val="2"/>
    </font>
    <font>
      <sz val="10"/>
      <name val="Arial"/>
      <family val="2"/>
    </font>
    <font>
      <b/>
      <sz val="10"/>
      <name val="Arial"/>
      <family val="2"/>
    </font>
    <font>
      <b/>
      <sz val="10"/>
      <color rgb="FFFF0000"/>
      <name val="Arial"/>
      <family val="2"/>
    </font>
    <font>
      <u/>
      <sz val="10"/>
      <color indexed="12"/>
      <name val="Arial"/>
      <family val="2"/>
    </font>
    <font>
      <sz val="11"/>
      <color theme="1"/>
      <name val="Arial"/>
      <family val="2"/>
    </font>
    <font>
      <i/>
      <sz val="10"/>
      <name val="Arial"/>
      <family val="2"/>
    </font>
    <font>
      <u/>
      <sz val="10"/>
      <color rgb="FF0000FF"/>
      <name val="Arial"/>
      <family val="2"/>
    </font>
    <font>
      <sz val="10"/>
      <color rgb="FF0000FF"/>
      <name val="Arial"/>
      <family val="2"/>
    </font>
    <font>
      <u/>
      <sz val="10"/>
      <name val="Arial"/>
      <family val="2"/>
    </font>
    <font>
      <u/>
      <sz val="9"/>
      <color indexed="12"/>
      <name val="Arial"/>
      <family val="2"/>
    </font>
    <font>
      <sz val="16"/>
      <color rgb="FF0000FF"/>
      <name val="Arial"/>
      <family val="2"/>
    </font>
    <font>
      <sz val="10"/>
      <name val="Arial"/>
      <family val="2"/>
    </font>
    <font>
      <sz val="8"/>
      <name val="Arial"/>
      <family val="2"/>
    </font>
    <font>
      <b/>
      <sz val="8"/>
      <name val="Arial"/>
      <family val="2"/>
    </font>
    <font>
      <sz val="8"/>
      <color rgb="FFFF0000"/>
      <name val="Arial"/>
      <family val="2"/>
    </font>
    <font>
      <vertAlign val="superscript"/>
      <sz val="16"/>
      <color rgb="FF0000FF"/>
      <name val="Arial"/>
      <family val="2"/>
    </font>
    <font>
      <sz val="12"/>
      <name val="Arial"/>
      <family val="2"/>
    </font>
    <font>
      <vertAlign val="superscript"/>
      <sz val="10"/>
      <name val="Arial"/>
      <family val="2"/>
    </font>
    <font>
      <u/>
      <sz val="8"/>
      <color indexed="12"/>
      <name val="Arial"/>
      <family val="2"/>
    </font>
    <font>
      <b/>
      <i/>
      <sz val="8"/>
      <name val="Arial"/>
      <family val="2"/>
    </font>
    <font>
      <i/>
      <sz val="8"/>
      <name val="Arial"/>
      <family val="2"/>
    </font>
    <font>
      <i/>
      <sz val="10"/>
      <color rgb="FFFF0000"/>
      <name val="Arial"/>
      <family val="2"/>
    </font>
    <font>
      <i/>
      <sz val="8"/>
      <color rgb="FFFF0000"/>
      <name val="Arial"/>
      <family val="2"/>
    </font>
    <font>
      <sz val="10"/>
      <color rgb="FF3333FF"/>
      <name val="Arial"/>
      <family val="2"/>
    </font>
    <font>
      <sz val="11"/>
      <color theme="1"/>
      <name val="Calibri"/>
      <family val="2"/>
      <scheme val="minor"/>
    </font>
    <font>
      <sz val="9"/>
      <color rgb="FFFF0000"/>
      <name val="Arial"/>
      <family val="2"/>
    </font>
    <font>
      <sz val="9"/>
      <name val="Arial"/>
      <family val="2"/>
    </font>
    <font>
      <sz val="9"/>
      <color theme="1"/>
      <name val="Arial"/>
      <family val="2"/>
    </font>
    <font>
      <i/>
      <sz val="10"/>
      <color theme="1"/>
      <name val="Arial"/>
      <family val="2"/>
    </font>
    <font>
      <sz val="10"/>
      <name val="MS Sans Serif"/>
      <family val="2"/>
    </font>
    <font>
      <sz val="10"/>
      <color rgb="FF000000"/>
      <name val="Arial"/>
      <family val="2"/>
    </font>
    <font>
      <b/>
      <sz val="11"/>
      <name val="Arial"/>
      <family val="2"/>
    </font>
    <font>
      <sz val="8"/>
      <color theme="1"/>
      <name val="Arial"/>
      <family val="2"/>
    </font>
    <font>
      <b/>
      <sz val="8"/>
      <color theme="1"/>
      <name val="Arial"/>
      <family val="2"/>
    </font>
    <font>
      <b/>
      <sz val="12"/>
      <name val="Arial"/>
      <family val="2"/>
    </font>
    <font>
      <b/>
      <sz val="12"/>
      <color theme="1"/>
      <name val="Arial"/>
      <family val="2"/>
    </font>
    <font>
      <sz val="10"/>
      <color indexed="10"/>
      <name val="Arial"/>
      <family val="2"/>
    </font>
    <font>
      <sz val="11"/>
      <name val="Calibri"/>
      <family val="2"/>
      <scheme val="minor"/>
    </font>
    <font>
      <vertAlign val="superscript"/>
      <sz val="10"/>
      <color theme="1"/>
      <name val="Arial"/>
      <family val="2"/>
    </font>
    <font>
      <sz val="10"/>
      <color theme="0"/>
      <name val="Arial"/>
      <family val="2"/>
    </font>
    <font>
      <sz val="8.5"/>
      <name val="Arial"/>
      <family val="2"/>
    </font>
    <font>
      <i/>
      <sz val="8.5"/>
      <name val="Arial"/>
      <family val="2"/>
    </font>
    <font>
      <i/>
      <vertAlign val="superscript"/>
      <sz val="10"/>
      <name val="Arial"/>
      <family val="2"/>
    </font>
    <font>
      <b/>
      <sz val="8"/>
      <color rgb="FF000000"/>
      <name val="Arial"/>
      <family val="2"/>
    </font>
    <font>
      <sz val="8"/>
      <color rgb="FF000000"/>
      <name val="Arial"/>
      <family val="2"/>
    </font>
    <font>
      <b/>
      <sz val="10"/>
      <color rgb="FF000000"/>
      <name val="Arial"/>
      <family val="2"/>
    </font>
    <font>
      <i/>
      <sz val="10"/>
      <color rgb="FF000000"/>
      <name val="Arial"/>
      <family val="2"/>
    </font>
    <font>
      <b/>
      <sz val="10"/>
      <name val="MS Sans Serif"/>
      <family val="2"/>
    </font>
    <font>
      <b/>
      <vertAlign val="superscript"/>
      <sz val="10"/>
      <name val="Arial"/>
      <family val="2"/>
    </font>
    <font>
      <u/>
      <sz val="16"/>
      <color indexed="12"/>
      <name val="Arial"/>
      <family val="2"/>
    </font>
    <font>
      <sz val="9"/>
      <name val="Geneva"/>
    </font>
    <font>
      <b/>
      <sz val="12"/>
      <color theme="0"/>
      <name val="Arial"/>
      <family val="2"/>
    </font>
    <font>
      <u/>
      <sz val="10"/>
      <color theme="1"/>
      <name val="Arial"/>
      <family val="2"/>
    </font>
    <font>
      <b/>
      <u/>
      <sz val="10"/>
      <color theme="1"/>
      <name val="Arial"/>
      <family val="2"/>
    </font>
    <font>
      <sz val="14"/>
      <name val="Arial"/>
      <family val="2"/>
    </font>
  </fonts>
  <fills count="18">
    <fill>
      <patternFill patternType="none"/>
    </fill>
    <fill>
      <patternFill patternType="gray125"/>
    </fill>
    <fill>
      <patternFill patternType="solid">
        <fgColor rgb="FFFFC7CE"/>
      </patternFill>
    </fill>
    <fill>
      <patternFill patternType="solid">
        <fgColor theme="0"/>
        <bgColor indexed="64"/>
      </patternFill>
    </fill>
    <fill>
      <patternFill patternType="solid">
        <fgColor indexed="9"/>
        <bgColor indexed="64"/>
      </patternFill>
    </fill>
    <fill>
      <patternFill patternType="solid">
        <fgColor theme="8" tint="0.59999389629810485"/>
        <bgColor indexed="64"/>
      </patternFill>
    </fill>
    <fill>
      <patternFill patternType="solid">
        <fgColor rgb="FFFFFF00"/>
        <bgColor indexed="64"/>
      </patternFill>
    </fill>
    <fill>
      <patternFill patternType="solid">
        <fgColor rgb="FF7030A0"/>
        <bgColor indexed="64"/>
      </patternFill>
    </fill>
    <fill>
      <patternFill patternType="solid">
        <fgColor rgb="FFFFC000"/>
        <bgColor indexed="64"/>
      </patternFill>
    </fill>
    <fill>
      <patternFill patternType="solid">
        <fgColor rgb="FF002060"/>
        <bgColor indexed="64"/>
      </patternFill>
    </fill>
    <fill>
      <patternFill patternType="solid">
        <fgColor theme="8" tint="0.79998168889431442"/>
        <bgColor indexed="64"/>
      </patternFill>
    </fill>
    <fill>
      <patternFill patternType="solid">
        <fgColor rgb="FF41B6C4"/>
        <bgColor indexed="64"/>
      </patternFill>
    </fill>
    <fill>
      <patternFill patternType="solid">
        <fgColor rgb="FF4F81BD"/>
        <bgColor indexed="64"/>
      </patternFill>
    </fill>
    <fill>
      <patternFill patternType="solid">
        <fgColor rgb="FFF79646"/>
        <bgColor indexed="64"/>
      </patternFill>
    </fill>
    <fill>
      <patternFill patternType="solid">
        <fgColor rgb="FF9BBB59"/>
        <bgColor indexed="64"/>
      </patternFill>
    </fill>
    <fill>
      <patternFill patternType="solid">
        <fgColor rgb="FF4472C4"/>
        <bgColor indexed="64"/>
      </patternFill>
    </fill>
    <fill>
      <patternFill patternType="solid">
        <fgColor rgb="FF548235"/>
        <bgColor indexed="64"/>
      </patternFill>
    </fill>
    <fill>
      <patternFill patternType="solid">
        <fgColor theme="0" tint="-0.249977111117893"/>
        <bgColor indexed="64"/>
      </patternFill>
    </fill>
  </fills>
  <borders count="20">
    <border>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top style="thin">
        <color indexed="64"/>
      </top>
      <bottom style="thin">
        <color indexed="64"/>
      </bottom>
      <diagonal/>
    </border>
    <border>
      <left/>
      <right/>
      <top/>
      <bottom style="double">
        <color auto="1"/>
      </bottom>
      <diagonal/>
    </border>
    <border>
      <left/>
      <right/>
      <top style="double">
        <color auto="1"/>
      </top>
      <bottom style="thin">
        <color indexed="64"/>
      </bottom>
      <diagonal/>
    </border>
    <border>
      <left/>
      <right/>
      <top style="double">
        <color auto="1"/>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right/>
      <top style="thin">
        <color theme="0" tint="-0.14996795556505021"/>
      </top>
      <bottom style="thin">
        <color theme="0" tint="-0.14996795556505021"/>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diagonal/>
    </border>
    <border>
      <left/>
      <right style="thin">
        <color auto="1"/>
      </right>
      <top/>
      <bottom style="thin">
        <color auto="1"/>
      </bottom>
      <diagonal/>
    </border>
    <border>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26">
    <xf numFmtId="0" fontId="0" fillId="0" borderId="0"/>
    <xf numFmtId="43" fontId="5" fillId="0" borderId="0" applyFont="0" applyFill="0" applyBorder="0" applyAlignment="0" applyProtection="0"/>
    <xf numFmtId="9" fontId="5" fillId="0" borderId="0" applyFont="0" applyFill="0" applyBorder="0" applyAlignment="0" applyProtection="0"/>
    <xf numFmtId="0" fontId="2" fillId="2" borderId="0" applyNumberFormat="0" applyBorder="0" applyAlignment="0" applyProtection="0"/>
    <xf numFmtId="0" fontId="8" fillId="0" borderId="0" applyNumberFormat="0" applyFill="0" applyBorder="0" applyAlignment="0" applyProtection="0">
      <alignment vertical="top"/>
      <protection locked="0"/>
    </xf>
    <xf numFmtId="0" fontId="5" fillId="0" borderId="0"/>
    <xf numFmtId="0" fontId="5" fillId="0" borderId="0"/>
    <xf numFmtId="0" fontId="9" fillId="0" borderId="0"/>
    <xf numFmtId="0" fontId="5" fillId="0" borderId="0"/>
    <xf numFmtId="0" fontId="5" fillId="0" borderId="0"/>
    <xf numFmtId="0" fontId="14" fillId="0" borderId="0" applyNumberFormat="0" applyFill="0" applyBorder="0" applyAlignment="0" applyProtection="0">
      <alignment vertical="top"/>
      <protection locked="0"/>
    </xf>
    <xf numFmtId="0" fontId="16" fillId="0" borderId="0"/>
    <xf numFmtId="43" fontId="16" fillId="0" borderId="0" applyFont="0" applyFill="0" applyBorder="0" applyAlignment="0" applyProtection="0"/>
    <xf numFmtId="9" fontId="5" fillId="0" borderId="0" applyFont="0" applyFill="0" applyBorder="0" applyAlignment="0" applyProtection="0"/>
    <xf numFmtId="0" fontId="29" fillId="0" borderId="0"/>
    <xf numFmtId="0" fontId="5" fillId="0" borderId="0"/>
    <xf numFmtId="0" fontId="34" fillId="0" borderId="0"/>
    <xf numFmtId="43" fontId="29" fillId="0" borderId="0" applyFont="0" applyFill="0" applyBorder="0" applyAlignment="0" applyProtection="0"/>
    <xf numFmtId="43" fontId="5" fillId="0" borderId="0" applyFont="0" applyFill="0" applyBorder="0" applyAlignment="0" applyProtection="0"/>
    <xf numFmtId="0" fontId="8" fillId="0" borderId="0" applyNumberFormat="0" applyFill="0" applyBorder="0" applyAlignment="0" applyProtection="0">
      <alignment vertical="top"/>
      <protection locked="0"/>
    </xf>
    <xf numFmtId="43" fontId="5" fillId="0" borderId="0" applyFont="0" applyFill="0" applyBorder="0" applyAlignment="0" applyProtection="0"/>
    <xf numFmtId="0" fontId="21" fillId="0" borderId="0"/>
    <xf numFmtId="9" fontId="29" fillId="0" borderId="0" applyFont="0" applyFill="0" applyBorder="0" applyAlignment="0" applyProtection="0"/>
    <xf numFmtId="0" fontId="5" fillId="0" borderId="0"/>
    <xf numFmtId="43" fontId="5" fillId="0" borderId="0" applyFont="0" applyFill="0" applyBorder="0" applyAlignment="0" applyProtection="0"/>
    <xf numFmtId="0" fontId="34" fillId="0" borderId="0"/>
  </cellStyleXfs>
  <cellXfs count="578">
    <xf numFmtId="0" fontId="0" fillId="0" borderId="0" xfId="0"/>
    <xf numFmtId="0" fontId="5" fillId="0" borderId="0" xfId="5" applyFont="1" applyFill="1" applyAlignment="1">
      <alignment vertical="center"/>
    </xf>
    <xf numFmtId="2" fontId="5" fillId="0" borderId="0" xfId="5" applyNumberFormat="1" applyFont="1" applyFill="1" applyAlignment="1">
      <alignment horizontal="right" vertical="center"/>
    </xf>
    <xf numFmtId="0" fontId="3" fillId="0" borderId="0" xfId="5" applyFont="1" applyFill="1" applyAlignment="1">
      <alignment vertical="center"/>
    </xf>
    <xf numFmtId="0" fontId="5" fillId="0" borderId="0" xfId="5" applyFont="1" applyFill="1" applyAlignment="1">
      <alignment horizontal="right"/>
    </xf>
    <xf numFmtId="0" fontId="5" fillId="0" borderId="0" xfId="5" applyFont="1" applyFill="1" applyAlignment="1">
      <alignment horizontal="right" vertical="center"/>
    </xf>
    <xf numFmtId="0" fontId="1" fillId="0" borderId="0" xfId="5" applyFont="1" applyFill="1" applyAlignment="1">
      <alignment horizontal="right"/>
    </xf>
    <xf numFmtId="2" fontId="5" fillId="0" borderId="0" xfId="4" applyNumberFormat="1" applyFont="1" applyFill="1" applyAlignment="1" applyProtection="1">
      <alignment horizontal="right"/>
    </xf>
    <xf numFmtId="0" fontId="5" fillId="0" borderId="0" xfId="6" applyFont="1" applyFill="1"/>
    <xf numFmtId="2" fontId="5" fillId="0" borderId="0" xfId="5" applyNumberFormat="1" applyFont="1" applyFill="1" applyAlignment="1">
      <alignment horizontal="right"/>
    </xf>
    <xf numFmtId="0" fontId="15" fillId="0" borderId="0" xfId="6" applyFont="1"/>
    <xf numFmtId="0" fontId="5" fillId="0" borderId="0" xfId="6"/>
    <xf numFmtId="3" fontId="1" fillId="0" borderId="0" xfId="6" applyNumberFormat="1" applyFont="1" applyAlignment="1">
      <alignment horizontal="right"/>
    </xf>
    <xf numFmtId="0" fontId="5" fillId="0" borderId="0" xfId="6" applyBorder="1"/>
    <xf numFmtId="0" fontId="3" fillId="0" borderId="0" xfId="6" applyFont="1"/>
    <xf numFmtId="3" fontId="5" fillId="0" borderId="0" xfId="6" applyNumberFormat="1" applyBorder="1"/>
    <xf numFmtId="0" fontId="3" fillId="3" borderId="0" xfId="6" applyFont="1" applyFill="1"/>
    <xf numFmtId="0" fontId="5" fillId="0" borderId="7" xfId="6" applyBorder="1"/>
    <xf numFmtId="0" fontId="5" fillId="3" borderId="7" xfId="6" applyFont="1" applyFill="1" applyBorder="1" applyAlignment="1">
      <alignment horizontal="right"/>
    </xf>
    <xf numFmtId="3" fontId="5" fillId="0" borderId="0" xfId="6" applyNumberFormat="1" applyBorder="1" applyAlignment="1">
      <alignment horizontal="right"/>
    </xf>
    <xf numFmtId="0" fontId="5" fillId="0" borderId="5" xfId="6" applyFont="1" applyBorder="1"/>
    <xf numFmtId="0" fontId="5" fillId="0" borderId="0" xfId="6" applyBorder="1" applyAlignment="1">
      <alignment horizontal="center"/>
    </xf>
    <xf numFmtId="3" fontId="5" fillId="0" borderId="0" xfId="6" applyNumberFormat="1" applyFont="1" applyBorder="1" applyAlignment="1">
      <alignment horizontal="right"/>
    </xf>
    <xf numFmtId="0" fontId="5" fillId="0" borderId="0" xfId="6" applyFont="1" applyAlignment="1">
      <alignment horizontal="right"/>
    </xf>
    <xf numFmtId="3" fontId="5" fillId="0" borderId="0" xfId="6" applyNumberFormat="1" applyFont="1" applyFill="1" applyBorder="1" applyAlignment="1">
      <alignment horizontal="right"/>
    </xf>
    <xf numFmtId="3" fontId="5" fillId="0" borderId="8" xfId="6" applyNumberFormat="1" applyFont="1" applyBorder="1" applyAlignment="1">
      <alignment horizontal="center"/>
    </xf>
    <xf numFmtId="0" fontId="5" fillId="0" borderId="8" xfId="6" applyBorder="1" applyAlignment="1">
      <alignment horizontal="left"/>
    </xf>
    <xf numFmtId="0" fontId="5" fillId="0" borderId="0" xfId="6" applyFont="1" applyBorder="1" applyAlignment="1">
      <alignment wrapText="1"/>
    </xf>
    <xf numFmtId="3" fontId="5" fillId="0" borderId="0" xfId="6" applyNumberFormat="1" applyFont="1" applyBorder="1" applyAlignment="1">
      <alignment horizontal="right" wrapText="1"/>
    </xf>
    <xf numFmtId="0" fontId="5" fillId="0" borderId="0" xfId="6" applyFont="1" applyAlignment="1">
      <alignment horizontal="right" wrapText="1"/>
    </xf>
    <xf numFmtId="3" fontId="5" fillId="0" borderId="0" xfId="6" applyNumberFormat="1" applyFont="1" applyFill="1" applyBorder="1" applyAlignment="1">
      <alignment horizontal="right" wrapText="1"/>
    </xf>
    <xf numFmtId="0" fontId="5" fillId="0" borderId="0" xfId="6" applyBorder="1" applyAlignment="1">
      <alignment wrapText="1"/>
    </xf>
    <xf numFmtId="0" fontId="5" fillId="0" borderId="0" xfId="6" applyAlignment="1">
      <alignment wrapText="1"/>
    </xf>
    <xf numFmtId="0" fontId="5" fillId="0" borderId="0" xfId="6" applyBorder="1" applyAlignment="1">
      <alignment horizontal="left"/>
    </xf>
    <xf numFmtId="164" fontId="0" fillId="0" borderId="0" xfId="1" applyNumberFormat="1" applyFont="1" applyBorder="1"/>
    <xf numFmtId="164" fontId="5" fillId="3" borderId="0" xfId="1" applyNumberFormat="1" applyFont="1" applyFill="1" applyBorder="1"/>
    <xf numFmtId="164" fontId="5" fillId="0" borderId="0" xfId="6" applyNumberFormat="1"/>
    <xf numFmtId="164" fontId="5" fillId="0" borderId="0" xfId="6" applyNumberFormat="1" applyFont="1" applyBorder="1" applyAlignment="1">
      <alignment horizontal="right"/>
    </xf>
    <xf numFmtId="165" fontId="5" fillId="3" borderId="0" xfId="6" applyNumberFormat="1" applyFont="1" applyFill="1"/>
    <xf numFmtId="166" fontId="5" fillId="0" borderId="0" xfId="6" applyNumberFormat="1" applyBorder="1"/>
    <xf numFmtId="167" fontId="3" fillId="0" borderId="0" xfId="1" applyNumberFormat="1" applyFont="1" applyBorder="1"/>
    <xf numFmtId="168" fontId="0" fillId="0" borderId="0" xfId="1" applyNumberFormat="1" applyFont="1" applyBorder="1"/>
    <xf numFmtId="169" fontId="5" fillId="3" borderId="0" xfId="1" applyNumberFormat="1" applyFont="1" applyFill="1" applyBorder="1"/>
    <xf numFmtId="169" fontId="3" fillId="0" borderId="0" xfId="1" applyNumberFormat="1" applyFont="1" applyBorder="1"/>
    <xf numFmtId="169" fontId="0" fillId="0" borderId="0" xfId="1" applyNumberFormat="1" applyFont="1" applyBorder="1"/>
    <xf numFmtId="168" fontId="5" fillId="0" borderId="0" xfId="6" applyNumberFormat="1"/>
    <xf numFmtId="168" fontId="5" fillId="0" borderId="0" xfId="6" applyNumberFormat="1" applyFont="1" applyBorder="1" applyAlignment="1">
      <alignment horizontal="right"/>
    </xf>
    <xf numFmtId="169" fontId="5" fillId="0" borderId="0" xfId="6" applyNumberFormat="1" applyFont="1" applyBorder="1" applyAlignment="1">
      <alignment horizontal="right"/>
    </xf>
    <xf numFmtId="170" fontId="5" fillId="3" borderId="0" xfId="6" applyNumberFormat="1" applyFont="1" applyFill="1"/>
    <xf numFmtId="170" fontId="5" fillId="0" borderId="0" xfId="6" applyNumberFormat="1" applyBorder="1"/>
    <xf numFmtId="167" fontId="5" fillId="3" borderId="0" xfId="1" applyNumberFormat="1" applyFont="1" applyFill="1" applyBorder="1"/>
    <xf numFmtId="3" fontId="5" fillId="0" borderId="0" xfId="6" applyNumberFormat="1"/>
    <xf numFmtId="171" fontId="3" fillId="0" borderId="0" xfId="1" applyNumberFormat="1" applyFont="1" applyBorder="1"/>
    <xf numFmtId="3" fontId="3" fillId="0" borderId="0" xfId="1" applyNumberFormat="1" applyFont="1" applyBorder="1"/>
    <xf numFmtId="0" fontId="3" fillId="0" borderId="0" xfId="6" applyFont="1" applyBorder="1"/>
    <xf numFmtId="3" fontId="17" fillId="0" borderId="0" xfId="6" applyNumberFormat="1" applyFont="1" applyAlignment="1"/>
    <xf numFmtId="0" fontId="17" fillId="0" borderId="0" xfId="6" applyFont="1" applyBorder="1"/>
    <xf numFmtId="0" fontId="17" fillId="0" borderId="0" xfId="6" applyFont="1" applyBorder="1" applyAlignment="1"/>
    <xf numFmtId="166" fontId="17" fillId="0" borderId="0" xfId="6" applyNumberFormat="1" applyFont="1" applyAlignment="1">
      <alignment horizontal="center"/>
    </xf>
    <xf numFmtId="3" fontId="17" fillId="0" borderId="0" xfId="6" applyNumberFormat="1" applyFont="1" applyAlignment="1">
      <alignment horizontal="center"/>
    </xf>
    <xf numFmtId="3" fontId="17" fillId="0" borderId="0" xfId="6" applyNumberFormat="1" applyFont="1" applyBorder="1"/>
    <xf numFmtId="0" fontId="17" fillId="3" borderId="0" xfId="6" applyFont="1" applyFill="1"/>
    <xf numFmtId="0" fontId="17" fillId="0" borderId="0" xfId="6" applyFont="1"/>
    <xf numFmtId="0" fontId="17" fillId="0" borderId="0" xfId="6" applyFont="1" applyAlignment="1"/>
    <xf numFmtId="167" fontId="17" fillId="0" borderId="0" xfId="6" applyNumberFormat="1" applyFont="1" applyAlignment="1">
      <alignment horizontal="center"/>
    </xf>
    <xf numFmtId="167" fontId="17" fillId="0" borderId="0" xfId="2" applyNumberFormat="1" applyFont="1" applyAlignment="1">
      <alignment horizontal="center"/>
    </xf>
    <xf numFmtId="164" fontId="17" fillId="0" borderId="0" xfId="13" applyNumberFormat="1" applyFont="1" applyBorder="1"/>
    <xf numFmtId="3" fontId="17" fillId="0" borderId="0" xfId="13" applyNumberFormat="1" applyFont="1" applyBorder="1"/>
    <xf numFmtId="0" fontId="18" fillId="3" borderId="0" xfId="6" applyFont="1" applyFill="1"/>
    <xf numFmtId="3" fontId="17" fillId="3" borderId="0" xfId="6" applyNumberFormat="1" applyFont="1" applyFill="1" applyAlignment="1"/>
    <xf numFmtId="3" fontId="17" fillId="0" borderId="0" xfId="6" applyNumberFormat="1" applyFont="1"/>
    <xf numFmtId="9" fontId="17" fillId="0" borderId="0" xfId="13" applyFont="1" applyBorder="1"/>
    <xf numFmtId="3" fontId="23" fillId="3" borderId="0" xfId="4" applyNumberFormat="1" applyFont="1" applyFill="1" applyAlignment="1" applyProtection="1"/>
    <xf numFmtId="0" fontId="17" fillId="4" borderId="0" xfId="6" applyFont="1" applyFill="1" applyAlignment="1">
      <alignment horizontal="left"/>
    </xf>
    <xf numFmtId="0" fontId="15" fillId="3" borderId="0" xfId="6" applyFont="1" applyFill="1"/>
    <xf numFmtId="0" fontId="26" fillId="3" borderId="0" xfId="6" applyFont="1" applyFill="1"/>
    <xf numFmtId="0" fontId="3" fillId="3" borderId="0" xfId="6" applyFont="1" applyFill="1" applyBorder="1"/>
    <xf numFmtId="0" fontId="5" fillId="3" borderId="0" xfId="6" applyFont="1" applyFill="1" applyBorder="1"/>
    <xf numFmtId="0" fontId="5" fillId="3" borderId="0" xfId="6" applyFont="1" applyFill="1" applyBorder="1" applyAlignment="1">
      <alignment horizontal="right"/>
    </xf>
    <xf numFmtId="0" fontId="10" fillId="3" borderId="0" xfId="6" applyFont="1" applyFill="1" applyBorder="1" applyAlignment="1">
      <alignment horizontal="right"/>
    </xf>
    <xf numFmtId="0" fontId="13" fillId="3" borderId="9" xfId="4" applyFont="1" applyFill="1" applyBorder="1" applyAlignment="1" applyProtection="1"/>
    <xf numFmtId="0" fontId="5" fillId="3" borderId="9" xfId="6" applyFont="1" applyFill="1" applyBorder="1"/>
    <xf numFmtId="0" fontId="5" fillId="0" borderId="9" xfId="6" applyFont="1" applyBorder="1" applyAlignment="1">
      <alignment horizontal="center"/>
    </xf>
    <xf numFmtId="0" fontId="5" fillId="0" borderId="9" xfId="6" applyFont="1" applyBorder="1" applyAlignment="1"/>
    <xf numFmtId="0" fontId="5" fillId="3" borderId="0" xfId="6" applyFont="1" applyFill="1"/>
    <xf numFmtId="0" fontId="5" fillId="3" borderId="9" xfId="6" applyFont="1" applyFill="1" applyBorder="1" applyAlignment="1">
      <alignment horizontal="center" vertical="center" wrapText="1"/>
    </xf>
    <xf numFmtId="0" fontId="5" fillId="3" borderId="0" xfId="6" applyFont="1" applyFill="1" applyBorder="1" applyAlignment="1">
      <alignment horizontal="center" vertical="center" wrapText="1"/>
    </xf>
    <xf numFmtId="0" fontId="5" fillId="3" borderId="0" xfId="6" applyFont="1" applyFill="1" applyBorder="1" applyAlignment="1">
      <alignment horizontal="center" vertical="center"/>
    </xf>
    <xf numFmtId="0" fontId="5" fillId="3" borderId="9" xfId="6" applyFont="1" applyFill="1" applyBorder="1" applyAlignment="1">
      <alignment horizontal="center" vertical="center"/>
    </xf>
    <xf numFmtId="0" fontId="10" fillId="0" borderId="0" xfId="6" applyFont="1" applyAlignment="1">
      <alignment horizontal="center" vertical="center"/>
    </xf>
    <xf numFmtId="0" fontId="5" fillId="3" borderId="0" xfId="6" applyFont="1" applyFill="1" applyAlignment="1">
      <alignment wrapText="1"/>
    </xf>
    <xf numFmtId="0" fontId="10" fillId="3" borderId="0" xfId="6" applyFont="1" applyFill="1" applyBorder="1" applyAlignment="1">
      <alignment horizontal="right" vertical="center" wrapText="1"/>
    </xf>
    <xf numFmtId="0" fontId="3" fillId="3" borderId="0" xfId="6" applyFont="1" applyFill="1" applyAlignment="1">
      <alignment wrapText="1"/>
    </xf>
    <xf numFmtId="0" fontId="5" fillId="3" borderId="0" xfId="6" applyFont="1" applyFill="1" applyBorder="1" applyAlignment="1">
      <alignment horizontal="left"/>
    </xf>
    <xf numFmtId="41" fontId="5" fillId="3" borderId="0" xfId="1" applyNumberFormat="1" applyFont="1" applyFill="1" applyBorder="1"/>
    <xf numFmtId="164" fontId="5" fillId="3" borderId="0" xfId="6" applyNumberFormat="1" applyFont="1" applyFill="1"/>
    <xf numFmtId="41" fontId="10" fillId="3" borderId="0" xfId="1" applyNumberFormat="1" applyFont="1" applyFill="1" applyBorder="1"/>
    <xf numFmtId="0" fontId="5" fillId="3" borderId="0" xfId="3" applyFont="1" applyFill="1" applyBorder="1" applyAlignment="1">
      <alignment horizontal="left"/>
    </xf>
    <xf numFmtId="9" fontId="3" fillId="3" borderId="0" xfId="6" applyNumberFormat="1" applyFont="1" applyFill="1"/>
    <xf numFmtId="168" fontId="5" fillId="3" borderId="0" xfId="1" applyNumberFormat="1" applyFont="1" applyFill="1" applyBorder="1"/>
    <xf numFmtId="169" fontId="5" fillId="3" borderId="0" xfId="6" applyNumberFormat="1" applyFont="1" applyFill="1"/>
    <xf numFmtId="169" fontId="10" fillId="3" borderId="0" xfId="1" applyNumberFormat="1" applyFont="1" applyFill="1" applyBorder="1"/>
    <xf numFmtId="0" fontId="19" fillId="3" borderId="0" xfId="6" applyFont="1" applyFill="1" applyAlignment="1">
      <alignment horizontal="right"/>
    </xf>
    <xf numFmtId="0" fontId="19" fillId="3" borderId="0" xfId="6" applyFont="1" applyFill="1"/>
    <xf numFmtId="41" fontId="19" fillId="3" borderId="0" xfId="6" applyNumberFormat="1" applyFont="1" applyFill="1"/>
    <xf numFmtId="0" fontId="27" fillId="3" borderId="0" xfId="6" applyFont="1" applyFill="1"/>
    <xf numFmtId="3" fontId="19" fillId="3" borderId="0" xfId="6" applyNumberFormat="1" applyFont="1" applyFill="1"/>
    <xf numFmtId="9" fontId="19" fillId="3" borderId="0" xfId="6" applyNumberFormat="1" applyFont="1" applyFill="1"/>
    <xf numFmtId="0" fontId="17" fillId="0" borderId="0" xfId="6" applyFont="1" applyFill="1"/>
    <xf numFmtId="0" fontId="19" fillId="3" borderId="0" xfId="6" applyFont="1" applyFill="1" applyBorder="1" applyAlignment="1">
      <alignment horizontal="right"/>
    </xf>
    <xf numFmtId="0" fontId="19" fillId="3" borderId="0" xfId="6" applyFont="1" applyFill="1" applyBorder="1"/>
    <xf numFmtId="0" fontId="27" fillId="3" borderId="0" xfId="6" applyFont="1" applyFill="1" applyBorder="1"/>
    <xf numFmtId="0" fontId="17" fillId="3" borderId="0" xfId="6" applyFont="1" applyFill="1" applyAlignment="1">
      <alignment horizontal="right"/>
    </xf>
    <xf numFmtId="167" fontId="19" fillId="3" borderId="0" xfId="6" applyNumberFormat="1" applyFont="1" applyFill="1"/>
    <xf numFmtId="0" fontId="24" fillId="3" borderId="0" xfId="6" applyFont="1" applyFill="1"/>
    <xf numFmtId="164" fontId="17" fillId="3" borderId="0" xfId="1" applyNumberFormat="1" applyFont="1" applyFill="1" applyAlignment="1">
      <alignment horizontal="right"/>
    </xf>
    <xf numFmtId="164" fontId="17" fillId="3" borderId="0" xfId="1" applyNumberFormat="1" applyFont="1" applyFill="1"/>
    <xf numFmtId="164" fontId="19" fillId="3" borderId="0" xfId="1" applyNumberFormat="1" applyFont="1" applyFill="1"/>
    <xf numFmtId="164" fontId="27" fillId="3" borderId="0" xfId="1" applyNumberFormat="1" applyFont="1" applyFill="1"/>
    <xf numFmtId="0" fontId="25" fillId="3" borderId="0" xfId="6" applyFont="1" applyFill="1"/>
    <xf numFmtId="0" fontId="3" fillId="3" borderId="0" xfId="6" applyFont="1" applyFill="1" applyAlignment="1">
      <alignment horizontal="right"/>
    </xf>
    <xf numFmtId="3" fontId="3" fillId="3" borderId="0" xfId="6" applyNumberFormat="1" applyFont="1" applyFill="1"/>
    <xf numFmtId="0" fontId="15" fillId="0" borderId="0" xfId="6" applyFont="1" applyFill="1" applyBorder="1" applyAlignment="1">
      <alignment horizontal="left"/>
    </xf>
    <xf numFmtId="0" fontId="1" fillId="0" borderId="0" xfId="6" applyFont="1" applyFill="1" applyBorder="1" applyAlignment="1"/>
    <xf numFmtId="0" fontId="1" fillId="0" borderId="0" xfId="6" applyFont="1" applyFill="1" applyBorder="1" applyAlignment="1">
      <alignment horizontal="right"/>
    </xf>
    <xf numFmtId="0" fontId="3" fillId="0" borderId="0" xfId="6" applyFont="1" applyFill="1" applyBorder="1" applyAlignment="1"/>
    <xf numFmtId="0" fontId="5" fillId="0" borderId="0" xfId="6" applyFont="1" applyFill="1" applyBorder="1" applyAlignment="1"/>
    <xf numFmtId="0" fontId="4" fillId="0" borderId="0" xfId="6" applyFont="1" applyFill="1" applyBorder="1" applyAlignment="1"/>
    <xf numFmtId="0" fontId="9" fillId="0" borderId="0" xfId="6" applyFont="1" applyFill="1" applyAlignment="1"/>
    <xf numFmtId="0" fontId="4" fillId="0" borderId="0" xfId="6" applyFont="1" applyFill="1" applyBorder="1" applyAlignment="1">
      <alignment horizontal="right"/>
    </xf>
    <xf numFmtId="0" fontId="7" fillId="0" borderId="0" xfId="6" applyFont="1" applyFill="1" applyBorder="1" applyAlignment="1"/>
    <xf numFmtId="0" fontId="6" fillId="0" borderId="0" xfId="6" applyFont="1" applyFill="1" applyBorder="1" applyAlignment="1"/>
    <xf numFmtId="1" fontId="28" fillId="0" borderId="7" xfId="6" applyNumberFormat="1" applyFont="1" applyFill="1" applyBorder="1" applyAlignment="1"/>
    <xf numFmtId="0" fontId="28" fillId="0" borderId="7" xfId="6" applyFont="1" applyFill="1" applyBorder="1" applyAlignment="1"/>
    <xf numFmtId="0" fontId="1" fillId="0" borderId="7" xfId="6" applyFont="1" applyFill="1" applyBorder="1" applyAlignment="1"/>
    <xf numFmtId="0" fontId="1" fillId="0" borderId="7" xfId="6" applyFont="1" applyFill="1" applyBorder="1" applyAlignment="1">
      <alignment horizontal="right"/>
    </xf>
    <xf numFmtId="165" fontId="1" fillId="0" borderId="9" xfId="6" applyNumberFormat="1" applyFont="1" applyFill="1" applyBorder="1" applyAlignment="1">
      <alignment horizontal="center"/>
    </xf>
    <xf numFmtId="165" fontId="1" fillId="0" borderId="9" xfId="6" applyNumberFormat="1" applyFont="1" applyFill="1" applyBorder="1" applyAlignment="1">
      <alignment horizontal="right"/>
    </xf>
    <xf numFmtId="165" fontId="1" fillId="0" borderId="9" xfId="6" applyNumberFormat="1" applyFont="1" applyFill="1" applyBorder="1" applyAlignment="1">
      <alignment horizontal="right" wrapText="1"/>
    </xf>
    <xf numFmtId="0" fontId="1" fillId="0" borderId="5" xfId="6" applyFont="1" applyFill="1" applyBorder="1" applyAlignment="1">
      <alignment horizontal="right" wrapText="1"/>
    </xf>
    <xf numFmtId="165" fontId="1" fillId="0" borderId="5" xfId="6" applyNumberFormat="1" applyFont="1" applyFill="1" applyBorder="1" applyAlignment="1">
      <alignment horizontal="right"/>
    </xf>
    <xf numFmtId="165" fontId="1" fillId="0" borderId="0" xfId="6" applyNumberFormat="1" applyFont="1" applyFill="1" applyBorder="1" applyAlignment="1">
      <alignment horizontal="right"/>
    </xf>
    <xf numFmtId="165" fontId="1" fillId="0" borderId="5" xfId="6" applyNumberFormat="1" applyFont="1" applyFill="1" applyBorder="1" applyAlignment="1">
      <alignment horizontal="right" wrapText="1"/>
    </xf>
    <xf numFmtId="165" fontId="1" fillId="0" borderId="5" xfId="6" applyNumberFormat="1" applyFont="1" applyFill="1" applyBorder="1" applyAlignment="1">
      <alignment horizontal="center"/>
    </xf>
    <xf numFmtId="0" fontId="3" fillId="0" borderId="0" xfId="6" applyFont="1" applyFill="1" applyBorder="1" applyAlignment="1">
      <alignment horizontal="right"/>
    </xf>
    <xf numFmtId="0" fontId="5" fillId="0" borderId="0" xfId="6" applyFont="1" applyFill="1" applyBorder="1" applyAlignment="1">
      <alignment horizontal="right"/>
    </xf>
    <xf numFmtId="0" fontId="1" fillId="0" borderId="0" xfId="6" applyFont="1" applyFill="1" applyBorder="1" applyAlignment="1">
      <alignment horizontal="left" wrapText="1"/>
    </xf>
    <xf numFmtId="2" fontId="5" fillId="0" borderId="0" xfId="6" applyNumberFormat="1" applyFont="1" applyFill="1" applyBorder="1" applyAlignment="1"/>
    <xf numFmtId="2" fontId="5" fillId="0" borderId="0" xfId="6" quotePrefix="1" applyNumberFormat="1" applyFont="1" applyFill="1" applyBorder="1" applyAlignment="1">
      <alignment horizontal="right"/>
    </xf>
    <xf numFmtId="0" fontId="1" fillId="0" borderId="0" xfId="6" applyFont="1" applyFill="1" applyBorder="1" applyAlignment="1">
      <alignment horizontal="left"/>
    </xf>
    <xf numFmtId="0" fontId="1" fillId="0" borderId="0" xfId="6" quotePrefix="1" applyFont="1" applyFill="1" applyBorder="1" applyAlignment="1">
      <alignment horizontal="left" wrapText="1"/>
    </xf>
    <xf numFmtId="1" fontId="1" fillId="0" borderId="0" xfId="6" quotePrefix="1" applyNumberFormat="1" applyFont="1" applyFill="1" applyBorder="1" applyAlignment="1">
      <alignment horizontal="left" wrapText="1"/>
    </xf>
    <xf numFmtId="0" fontId="30" fillId="0" borderId="0" xfId="6" applyFont="1" applyFill="1" applyBorder="1" applyAlignment="1"/>
    <xf numFmtId="0" fontId="31" fillId="0" borderId="0" xfId="6" applyFont="1" applyFill="1" applyBorder="1" applyAlignment="1"/>
    <xf numFmtId="172" fontId="5" fillId="0" borderId="0" xfId="6" applyNumberFormat="1" applyFont="1" applyFill="1" applyBorder="1" applyAlignment="1"/>
    <xf numFmtId="173" fontId="5" fillId="0" borderId="0" xfId="6" applyNumberFormat="1" applyFont="1" applyFill="1" applyBorder="1" applyAlignment="1"/>
    <xf numFmtId="169" fontId="5" fillId="0" borderId="0" xfId="6" applyNumberFormat="1" applyFont="1" applyFill="1" applyBorder="1" applyAlignment="1"/>
    <xf numFmtId="0" fontId="32" fillId="0" borderId="0" xfId="6" applyFont="1" applyFill="1" applyBorder="1" applyAlignment="1">
      <alignment horizontal="left"/>
    </xf>
    <xf numFmtId="2" fontId="32" fillId="0" borderId="0" xfId="6" applyNumberFormat="1" applyFont="1" applyFill="1" applyBorder="1" applyAlignment="1">
      <alignment horizontal="right"/>
    </xf>
    <xf numFmtId="0" fontId="32" fillId="0" borderId="0" xfId="6" applyFont="1" applyFill="1" applyBorder="1" applyAlignment="1"/>
    <xf numFmtId="2" fontId="32" fillId="0" borderId="0" xfId="6" applyNumberFormat="1" applyFont="1" applyFill="1" applyBorder="1" applyAlignment="1"/>
    <xf numFmtId="2" fontId="32" fillId="0" borderId="0" xfId="6" applyNumberFormat="1" applyFont="1" applyFill="1" applyBorder="1" applyAlignment="1">
      <alignment horizontal="left"/>
    </xf>
    <xf numFmtId="0" fontId="32" fillId="0" borderId="0" xfId="6" applyFont="1" applyFill="1" applyBorder="1" applyAlignment="1">
      <alignment horizontal="right"/>
    </xf>
    <xf numFmtId="167" fontId="32" fillId="0" borderId="0" xfId="13" applyNumberFormat="1" applyFont="1" applyFill="1" applyBorder="1" applyAlignment="1"/>
    <xf numFmtId="1" fontId="32" fillId="0" borderId="0" xfId="6" applyNumberFormat="1" applyFont="1" applyFill="1" applyBorder="1" applyAlignment="1"/>
    <xf numFmtId="1" fontId="32" fillId="0" borderId="0" xfId="6" applyNumberFormat="1" applyFont="1" applyFill="1" applyBorder="1" applyAlignment="1">
      <alignment horizontal="right"/>
    </xf>
    <xf numFmtId="0" fontId="32" fillId="0" borderId="0" xfId="6" applyFont="1" applyFill="1" applyBorder="1" applyAlignment="1">
      <alignment wrapText="1"/>
    </xf>
    <xf numFmtId="165" fontId="32" fillId="0" borderId="0" xfId="6" applyNumberFormat="1" applyFont="1" applyFill="1" applyBorder="1" applyAlignment="1">
      <alignment horizontal="left"/>
    </xf>
    <xf numFmtId="0" fontId="32" fillId="0" borderId="0" xfId="6" applyFont="1" applyFill="1" applyAlignment="1"/>
    <xf numFmtId="165" fontId="32" fillId="0" borderId="0" xfId="6" applyNumberFormat="1" applyFont="1" applyFill="1" applyBorder="1" applyAlignment="1"/>
    <xf numFmtId="0" fontId="1" fillId="0" borderId="0" xfId="6" applyFont="1" applyFill="1" applyBorder="1" applyAlignment="1">
      <alignment wrapText="1"/>
    </xf>
    <xf numFmtId="1" fontId="1" fillId="0" borderId="0" xfId="6" applyNumberFormat="1" applyFont="1" applyFill="1" applyBorder="1" applyAlignment="1"/>
    <xf numFmtId="1" fontId="1" fillId="0" borderId="0" xfId="6" applyNumberFormat="1" applyFont="1" applyFill="1" applyBorder="1" applyAlignment="1">
      <alignment horizontal="right"/>
    </xf>
    <xf numFmtId="0" fontId="33" fillId="0" borderId="0" xfId="6" applyFont="1" applyFill="1" applyBorder="1" applyAlignment="1">
      <alignment horizontal="left"/>
    </xf>
    <xf numFmtId="2" fontId="1" fillId="0" borderId="0" xfId="6" applyNumberFormat="1" applyFont="1" applyFill="1" applyBorder="1" applyAlignment="1">
      <alignment horizontal="left"/>
    </xf>
    <xf numFmtId="0" fontId="1" fillId="0" borderId="0" xfId="6" applyFont="1" applyFill="1" applyAlignment="1">
      <alignment horizontal="left"/>
    </xf>
    <xf numFmtId="3" fontId="15" fillId="3" borderId="0" xfId="6" applyNumberFormat="1" applyFont="1" applyFill="1"/>
    <xf numFmtId="3" fontId="5" fillId="3" borderId="0" xfId="6" applyNumberFormat="1" applyFont="1" applyFill="1"/>
    <xf numFmtId="3" fontId="5" fillId="3" borderId="0" xfId="6" applyNumberFormat="1" applyFont="1" applyFill="1" applyBorder="1"/>
    <xf numFmtId="3" fontId="15" fillId="3" borderId="0" xfId="6" applyNumberFormat="1" applyFont="1" applyFill="1" applyBorder="1" applyAlignment="1"/>
    <xf numFmtId="3" fontId="21" fillId="3" borderId="0" xfId="6" applyNumberFormat="1" applyFont="1" applyFill="1"/>
    <xf numFmtId="3" fontId="5" fillId="3" borderId="0" xfId="6" applyNumberFormat="1" applyFont="1" applyFill="1" applyBorder="1" applyAlignment="1">
      <alignment horizontal="right"/>
    </xf>
    <xf numFmtId="1" fontId="5" fillId="0" borderId="0" xfId="6" applyNumberFormat="1"/>
    <xf numFmtId="1" fontId="5" fillId="3" borderId="0" xfId="6" applyNumberFormat="1" applyFont="1" applyFill="1"/>
    <xf numFmtId="0" fontId="23" fillId="3" borderId="0" xfId="4" applyFont="1" applyFill="1" applyBorder="1" applyAlignment="1" applyProtection="1"/>
    <xf numFmtId="0" fontId="3" fillId="3" borderId="0" xfId="6" applyFont="1" applyFill="1" applyAlignment="1">
      <alignment horizontal="center"/>
    </xf>
    <xf numFmtId="0" fontId="5" fillId="3" borderId="0" xfId="6" applyFont="1" applyFill="1" applyAlignment="1">
      <alignment horizontal="center"/>
    </xf>
    <xf numFmtId="0" fontId="8" fillId="3" borderId="0" xfId="4" applyFill="1" applyAlignment="1" applyProtection="1">
      <alignment horizontal="center"/>
    </xf>
    <xf numFmtId="10" fontId="5" fillId="3" borderId="0" xfId="6" applyNumberFormat="1" applyFont="1" applyFill="1"/>
    <xf numFmtId="0" fontId="5" fillId="3" borderId="0" xfId="6" applyFont="1" applyFill="1" applyAlignment="1">
      <alignment horizontal="left"/>
    </xf>
    <xf numFmtId="0" fontId="8" fillId="3" borderId="0" xfId="4" applyFill="1" applyAlignment="1" applyProtection="1">
      <alignment horizontal="left"/>
    </xf>
    <xf numFmtId="3" fontId="13" fillId="3" borderId="0" xfId="4" applyNumberFormat="1" applyFont="1" applyFill="1" applyAlignment="1" applyProtection="1">
      <alignment horizontal="left"/>
    </xf>
    <xf numFmtId="3" fontId="3" fillId="3" borderId="0" xfId="6" applyNumberFormat="1" applyFont="1" applyFill="1" applyAlignment="1">
      <alignment horizontal="center"/>
    </xf>
    <xf numFmtId="3" fontId="5" fillId="3" borderId="0" xfId="6" applyNumberFormat="1" applyFont="1" applyFill="1" applyAlignment="1">
      <alignment horizontal="center"/>
    </xf>
    <xf numFmtId="3" fontId="13" fillId="3" borderId="0" xfId="4" applyNumberFormat="1" applyFont="1" applyFill="1" applyBorder="1" applyAlignment="1" applyProtection="1"/>
    <xf numFmtId="3" fontId="13" fillId="3" borderId="0" xfId="4" applyNumberFormat="1" applyFont="1" applyFill="1" applyBorder="1" applyAlignment="1" applyProtection="1">
      <alignment horizontal="left"/>
    </xf>
    <xf numFmtId="3" fontId="5" fillId="3" borderId="0" xfId="6" applyNumberFormat="1" applyFont="1" applyFill="1" applyAlignment="1">
      <alignment horizontal="left"/>
    </xf>
    <xf numFmtId="3" fontId="3" fillId="3" borderId="0" xfId="6" applyNumberFormat="1" applyFont="1" applyFill="1" applyBorder="1"/>
    <xf numFmtId="164" fontId="0" fillId="0" borderId="7" xfId="20" applyNumberFormat="1" applyFont="1" applyBorder="1" applyAlignment="1">
      <alignment horizontal="right" vertical="center"/>
    </xf>
    <xf numFmtId="164" fontId="5" fillId="0" borderId="7" xfId="6" applyNumberFormat="1" applyFont="1" applyBorder="1" applyAlignment="1">
      <alignment horizontal="right" vertical="center"/>
    </xf>
    <xf numFmtId="164" fontId="35" fillId="0" borderId="7" xfId="20" applyNumberFormat="1" applyFont="1" applyBorder="1" applyAlignment="1">
      <alignment horizontal="right" vertical="center"/>
    </xf>
    <xf numFmtId="3" fontId="35" fillId="0" borderId="7" xfId="6" applyNumberFormat="1" applyFont="1" applyFill="1" applyBorder="1" applyAlignment="1">
      <alignment horizontal="right" vertical="center"/>
    </xf>
    <xf numFmtId="3" fontId="5" fillId="0" borderId="7" xfId="6" applyNumberFormat="1" applyFont="1" applyFill="1" applyBorder="1"/>
    <xf numFmtId="3" fontId="3" fillId="3" borderId="7" xfId="6" applyNumberFormat="1" applyFont="1" applyFill="1" applyBorder="1" applyAlignment="1">
      <alignment horizontal="right"/>
    </xf>
    <xf numFmtId="1" fontId="5" fillId="3" borderId="7" xfId="6" applyNumberFormat="1" applyFont="1" applyFill="1" applyBorder="1" applyAlignment="1">
      <alignment horizontal="center"/>
    </xf>
    <xf numFmtId="174" fontId="0" fillId="0" borderId="0" xfId="20" applyNumberFormat="1" applyFont="1" applyBorder="1" applyAlignment="1">
      <alignment horizontal="right" vertical="center"/>
    </xf>
    <xf numFmtId="164" fontId="0" fillId="0" borderId="0" xfId="20" applyNumberFormat="1" applyFont="1" applyBorder="1" applyAlignment="1">
      <alignment horizontal="right" vertical="center"/>
    </xf>
    <xf numFmtId="164" fontId="5" fillId="0" borderId="0" xfId="6" applyNumberFormat="1" applyFont="1" applyBorder="1" applyAlignment="1">
      <alignment horizontal="right" vertical="center"/>
    </xf>
    <xf numFmtId="174" fontId="5" fillId="0" borderId="0" xfId="6" applyNumberFormat="1" applyFont="1" applyBorder="1" applyAlignment="1">
      <alignment horizontal="right" vertical="center"/>
    </xf>
    <xf numFmtId="164" fontId="35" fillId="0" borderId="0" xfId="20" applyNumberFormat="1" applyFont="1" applyBorder="1" applyAlignment="1">
      <alignment horizontal="right" vertical="center"/>
    </xf>
    <xf numFmtId="3" fontId="35" fillId="0" borderId="0" xfId="6" applyNumberFormat="1" applyFont="1" applyFill="1" applyBorder="1" applyAlignment="1">
      <alignment horizontal="right" vertical="center"/>
    </xf>
    <xf numFmtId="167" fontId="0" fillId="0" borderId="0" xfId="2" applyNumberFormat="1" applyFont="1" applyBorder="1" applyAlignment="1">
      <alignment horizontal="right" vertical="center"/>
    </xf>
    <xf numFmtId="3" fontId="5" fillId="0" borderId="0" xfId="6" applyNumberFormat="1" applyFont="1" applyFill="1" applyBorder="1"/>
    <xf numFmtId="3" fontId="3" fillId="3" borderId="0" xfId="6" applyNumberFormat="1" applyFont="1" applyFill="1" applyBorder="1" applyAlignment="1">
      <alignment horizontal="right"/>
    </xf>
    <xf numFmtId="1" fontId="5" fillId="3" borderId="0" xfId="6" applyNumberFormat="1" applyFont="1" applyFill="1" applyBorder="1" applyAlignment="1">
      <alignment horizontal="center"/>
    </xf>
    <xf numFmtId="168" fontId="0" fillId="0" borderId="0" xfId="20" applyNumberFormat="1" applyFont="1" applyBorder="1" applyAlignment="1">
      <alignment horizontal="right" vertical="center"/>
    </xf>
    <xf numFmtId="169" fontId="5" fillId="0" borderId="0" xfId="6" applyNumberFormat="1" applyFont="1" applyBorder="1" applyAlignment="1">
      <alignment horizontal="right" vertical="center"/>
    </xf>
    <xf numFmtId="168" fontId="35" fillId="0" borderId="0" xfId="6" applyNumberFormat="1" applyFont="1" applyFill="1" applyBorder="1" applyAlignment="1">
      <alignment horizontal="right" vertical="center"/>
    </xf>
    <xf numFmtId="169" fontId="0" fillId="0" borderId="0" xfId="2" applyNumberFormat="1" applyFont="1" applyBorder="1" applyAlignment="1">
      <alignment horizontal="right" vertical="center"/>
    </xf>
    <xf numFmtId="169" fontId="0" fillId="0" borderId="0" xfId="20" applyNumberFormat="1" applyFont="1" applyBorder="1" applyAlignment="1">
      <alignment horizontal="right" vertical="center"/>
    </xf>
    <xf numFmtId="169" fontId="5" fillId="0" borderId="0" xfId="6" applyNumberFormat="1" applyFont="1" applyFill="1" applyBorder="1"/>
    <xf numFmtId="0" fontId="7" fillId="3" borderId="0" xfId="6" applyFont="1" applyFill="1" applyBorder="1" applyAlignment="1">
      <alignment horizontal="right" vertical="center"/>
    </xf>
    <xf numFmtId="3" fontId="5" fillId="0" borderId="2" xfId="6" applyNumberFormat="1" applyFont="1" applyFill="1" applyBorder="1"/>
    <xf numFmtId="0" fontId="5" fillId="3" borderId="5" xfId="6" applyFont="1" applyFill="1" applyBorder="1" applyAlignment="1">
      <alignment horizontal="center" vertical="center" wrapText="1"/>
    </xf>
    <xf numFmtId="175" fontId="5" fillId="3" borderId="5" xfId="6" applyNumberFormat="1" applyFont="1" applyFill="1" applyBorder="1" applyAlignment="1">
      <alignment horizontal="center" vertical="center" wrapText="1"/>
    </xf>
    <xf numFmtId="0" fontId="5" fillId="3" borderId="5" xfId="6" applyFont="1" applyFill="1" applyBorder="1" applyAlignment="1">
      <alignment horizontal="center" vertical="center"/>
    </xf>
    <xf numFmtId="0" fontId="5" fillId="3" borderId="6" xfId="6" applyFont="1" applyFill="1" applyBorder="1" applyAlignment="1">
      <alignment horizontal="center" vertical="center"/>
    </xf>
    <xf numFmtId="0" fontId="5" fillId="3" borderId="0" xfId="6" applyFont="1" applyFill="1" applyBorder="1" applyAlignment="1">
      <alignment horizontal="center"/>
    </xf>
    <xf numFmtId="0" fontId="36" fillId="3" borderId="8" xfId="6" applyFont="1" applyFill="1" applyBorder="1" applyAlignment="1">
      <alignment horizontal="center" vertical="center" wrapText="1"/>
    </xf>
    <xf numFmtId="0" fontId="36" fillId="3" borderId="8" xfId="6" applyFont="1" applyFill="1" applyBorder="1" applyAlignment="1">
      <alignment horizontal="center" vertical="center"/>
    </xf>
    <xf numFmtId="0" fontId="6" fillId="3" borderId="0" xfId="6" applyFont="1" applyFill="1" applyBorder="1" applyAlignment="1">
      <alignment horizontal="center" vertical="center"/>
    </xf>
    <xf numFmtId="0" fontId="5" fillId="3" borderId="8" xfId="6" applyFont="1" applyFill="1" applyBorder="1" applyAlignment="1">
      <alignment horizontal="left"/>
    </xf>
    <xf numFmtId="0" fontId="12" fillId="3" borderId="0" xfId="6" applyFont="1" applyFill="1" applyBorder="1" applyAlignment="1">
      <alignment horizontal="left"/>
    </xf>
    <xf numFmtId="0" fontId="12" fillId="3" borderId="0" xfId="21" applyFont="1" applyFill="1" applyBorder="1" applyAlignment="1">
      <alignment horizontal="left"/>
    </xf>
    <xf numFmtId="0" fontId="3" fillId="3" borderId="7" xfId="6" applyFont="1" applyFill="1" applyBorder="1"/>
    <xf numFmtId="0" fontId="12" fillId="3" borderId="7" xfId="6" applyFont="1" applyFill="1" applyBorder="1" applyAlignment="1">
      <alignment horizontal="left"/>
    </xf>
    <xf numFmtId="0" fontId="12" fillId="3" borderId="7" xfId="21" applyFont="1" applyFill="1" applyBorder="1" applyAlignment="1">
      <alignment horizontal="left"/>
    </xf>
    <xf numFmtId="2" fontId="17" fillId="0" borderId="0" xfId="6" applyNumberFormat="1" applyFont="1" applyFill="1"/>
    <xf numFmtId="0" fontId="18" fillId="0" borderId="0" xfId="6" applyFont="1" applyFill="1" applyBorder="1" applyAlignment="1">
      <alignment horizontal="center" vertical="center" wrapText="1"/>
    </xf>
    <xf numFmtId="0" fontId="7" fillId="3" borderId="0" xfId="6" applyFont="1" applyFill="1"/>
    <xf numFmtId="1" fontId="5" fillId="0" borderId="0" xfId="6" applyNumberFormat="1" applyAlignment="1">
      <alignment wrapText="1"/>
    </xf>
    <xf numFmtId="3" fontId="5" fillId="0" borderId="0" xfId="6" applyNumberFormat="1" applyAlignment="1">
      <alignment wrapText="1"/>
    </xf>
    <xf numFmtId="0" fontId="1" fillId="3" borderId="0" xfId="6" applyFont="1" applyFill="1"/>
    <xf numFmtId="9" fontId="5" fillId="3" borderId="0" xfId="22" applyFont="1" applyFill="1"/>
    <xf numFmtId="0" fontId="37" fillId="3" borderId="0" xfId="6" applyFont="1" applyFill="1"/>
    <xf numFmtId="0" fontId="38" fillId="3" borderId="0" xfId="6" applyFont="1" applyFill="1"/>
    <xf numFmtId="0" fontId="5" fillId="3" borderId="7" xfId="6" applyFont="1" applyFill="1" applyBorder="1"/>
    <xf numFmtId="3" fontId="5" fillId="0" borderId="0" xfId="6" applyNumberFormat="1" applyFont="1" applyBorder="1"/>
    <xf numFmtId="0" fontId="1" fillId="3" borderId="0" xfId="6" applyFont="1" applyFill="1" applyBorder="1" applyAlignment="1">
      <alignment horizontal="left"/>
    </xf>
    <xf numFmtId="0" fontId="1" fillId="3" borderId="0" xfId="6" applyFont="1" applyFill="1" applyAlignment="1">
      <alignment horizontal="left"/>
    </xf>
    <xf numFmtId="0" fontId="5" fillId="0" borderId="9" xfId="6" applyFont="1" applyFill="1" applyBorder="1" applyAlignment="1">
      <alignment horizontal="right" wrapText="1"/>
    </xf>
    <xf numFmtId="0" fontId="1" fillId="3" borderId="7" xfId="6" applyFont="1" applyFill="1" applyBorder="1"/>
    <xf numFmtId="0" fontId="39" fillId="3" borderId="0" xfId="6" applyFont="1" applyFill="1" applyAlignment="1">
      <alignment wrapText="1"/>
    </xf>
    <xf numFmtId="0" fontId="39" fillId="3" borderId="0" xfId="6" applyFont="1" applyFill="1" applyAlignment="1">
      <alignment horizontal="left" vertical="top" wrapText="1"/>
    </xf>
    <xf numFmtId="0" fontId="40" fillId="3" borderId="0" xfId="6" applyFont="1" applyFill="1" applyAlignment="1">
      <alignment horizontal="left" vertical="top"/>
    </xf>
    <xf numFmtId="0" fontId="1" fillId="0" borderId="0" xfId="0" applyFont="1"/>
    <xf numFmtId="3" fontId="1" fillId="0" borderId="0" xfId="0" applyNumberFormat="1" applyFont="1"/>
    <xf numFmtId="2" fontId="5" fillId="0" borderId="0" xfId="4" applyNumberFormat="1" applyFont="1" applyFill="1" applyAlignment="1" applyProtection="1">
      <alignment horizontal="left"/>
    </xf>
    <xf numFmtId="1" fontId="15" fillId="3" borderId="0" xfId="6" applyNumberFormat="1" applyFont="1" applyFill="1"/>
    <xf numFmtId="1" fontId="15" fillId="3" borderId="0" xfId="6" applyNumberFormat="1" applyFont="1" applyFill="1" applyBorder="1" applyAlignment="1"/>
    <xf numFmtId="1" fontId="11" fillId="3" borderId="0" xfId="4" applyNumberFormat="1" applyFont="1" applyFill="1" applyBorder="1" applyAlignment="1" applyProtection="1"/>
    <xf numFmtId="0" fontId="42" fillId="0" borderId="0" xfId="14" applyFont="1" applyBorder="1"/>
    <xf numFmtId="0" fontId="42" fillId="0" borderId="0" xfId="14" applyFont="1" applyBorder="1" applyAlignment="1">
      <alignment vertical="center" wrapText="1"/>
    </xf>
    <xf numFmtId="0" fontId="1" fillId="3" borderId="9" xfId="6" applyFont="1" applyFill="1" applyBorder="1" applyAlignment="1">
      <alignment wrapText="1"/>
    </xf>
    <xf numFmtId="0" fontId="5" fillId="3" borderId="9" xfId="6" applyFont="1" applyFill="1" applyBorder="1" applyAlignment="1">
      <alignment horizontal="right" wrapText="1"/>
    </xf>
    <xf numFmtId="0" fontId="1" fillId="3" borderId="0" xfId="6" applyFont="1" applyFill="1" applyBorder="1"/>
    <xf numFmtId="0" fontId="5" fillId="0" borderId="0" xfId="23" applyFont="1"/>
    <xf numFmtId="0" fontId="3" fillId="0" borderId="0" xfId="23" applyFont="1"/>
    <xf numFmtId="165" fontId="5" fillId="0" borderId="0" xfId="23" applyNumberFormat="1" applyFont="1" applyFill="1"/>
    <xf numFmtId="3" fontId="5" fillId="0" borderId="0" xfId="23" applyNumberFormat="1" applyFont="1" applyFill="1"/>
    <xf numFmtId="166" fontId="5" fillId="0" borderId="0" xfId="23" applyNumberFormat="1" applyFont="1" applyFill="1"/>
    <xf numFmtId="0" fontId="5" fillId="0" borderId="0" xfId="23" applyFont="1" applyFill="1"/>
    <xf numFmtId="1" fontId="5" fillId="0" borderId="0" xfId="23" applyNumberFormat="1" applyFont="1" applyFill="1"/>
    <xf numFmtId="0" fontId="3" fillId="0" borderId="0" xfId="23" applyFont="1" applyFill="1"/>
    <xf numFmtId="0" fontId="5" fillId="0" borderId="0" xfId="23" applyFont="1" applyFill="1" applyAlignment="1">
      <alignment horizontal="right"/>
    </xf>
    <xf numFmtId="3" fontId="5" fillId="0" borderId="0" xfId="23" applyNumberFormat="1" applyFont="1" applyFill="1" applyAlignment="1">
      <alignment horizontal="right"/>
    </xf>
    <xf numFmtId="0" fontId="5" fillId="0" borderId="0" xfId="23" applyFont="1" applyFill="1" applyAlignment="1">
      <alignment horizontal="left"/>
    </xf>
    <xf numFmtId="3" fontId="5" fillId="0" borderId="0" xfId="23" applyNumberFormat="1" applyFont="1"/>
    <xf numFmtId="0" fontId="5" fillId="0" borderId="0" xfId="23" applyFont="1" applyAlignment="1">
      <alignment horizontal="left"/>
    </xf>
    <xf numFmtId="0" fontId="5" fillId="0" borderId="5" xfId="23" applyFont="1" applyBorder="1" applyAlignment="1">
      <alignment horizontal="right"/>
    </xf>
    <xf numFmtId="0" fontId="5" fillId="0" borderId="5" xfId="23" quotePrefix="1" applyFont="1" applyBorder="1" applyAlignment="1">
      <alignment horizontal="right"/>
    </xf>
    <xf numFmtId="0" fontId="5" fillId="0" borderId="5" xfId="23" quotePrefix="1" applyFont="1" applyFill="1" applyBorder="1" applyAlignment="1">
      <alignment horizontal="right"/>
    </xf>
    <xf numFmtId="0" fontId="5" fillId="0" borderId="5" xfId="23" applyFont="1" applyFill="1" applyBorder="1"/>
    <xf numFmtId="0" fontId="5" fillId="0" borderId="5" xfId="23" applyFont="1" applyFill="1" applyBorder="1" applyAlignment="1">
      <alignment horizontal="right"/>
    </xf>
    <xf numFmtId="0" fontId="5" fillId="0" borderId="5" xfId="23" quotePrefix="1" applyFont="1" applyBorder="1" applyAlignment="1">
      <alignment horizontal="center"/>
    </xf>
    <xf numFmtId="0" fontId="5" fillId="0" borderId="5" xfId="23" applyFont="1" applyBorder="1" applyAlignment="1">
      <alignment horizontal="center"/>
    </xf>
    <xf numFmtId="0" fontId="5" fillId="0" borderId="0" xfId="23" applyFont="1" applyAlignment="1">
      <alignment horizontal="center"/>
    </xf>
    <xf numFmtId="0" fontId="6" fillId="0" borderId="5" xfId="23" quotePrefix="1" applyFont="1" applyFill="1" applyBorder="1" applyAlignment="1">
      <alignment horizontal="right"/>
    </xf>
    <xf numFmtId="0" fontId="6" fillId="0" borderId="5" xfId="23" applyFont="1" applyFill="1" applyBorder="1"/>
    <xf numFmtId="0" fontId="5" fillId="0" borderId="5" xfId="23" applyFont="1" applyBorder="1"/>
    <xf numFmtId="0" fontId="5" fillId="0" borderId="0" xfId="23" applyFont="1" applyAlignment="1">
      <alignment horizontal="right"/>
    </xf>
    <xf numFmtId="0" fontId="6" fillId="0" borderId="0" xfId="23" applyFont="1" applyFill="1" applyAlignment="1">
      <alignment horizontal="right"/>
    </xf>
    <xf numFmtId="0" fontId="6" fillId="0" borderId="0" xfId="23" applyFont="1" applyAlignment="1">
      <alignment horizontal="center"/>
    </xf>
    <xf numFmtId="0" fontId="5" fillId="0" borderId="0" xfId="23" applyFont="1" applyBorder="1"/>
    <xf numFmtId="0" fontId="6" fillId="0" borderId="0" xfId="23" applyFont="1" applyFill="1" applyBorder="1" applyAlignment="1">
      <alignment horizontal="center"/>
    </xf>
    <xf numFmtId="0" fontId="5" fillId="0" borderId="0" xfId="23" applyFont="1" applyBorder="1" applyAlignment="1">
      <alignment horizontal="center"/>
    </xf>
    <xf numFmtId="0" fontId="6" fillId="0" borderId="0" xfId="23" applyFont="1" applyFill="1"/>
    <xf numFmtId="3" fontId="0" fillId="0" borderId="0" xfId="0" applyNumberFormat="1"/>
    <xf numFmtId="167" fontId="0" fillId="0" borderId="0" xfId="2" applyNumberFormat="1" applyFont="1"/>
    <xf numFmtId="0" fontId="6" fillId="0" borderId="0" xfId="6" applyFont="1" applyBorder="1" applyAlignment="1">
      <alignment horizontal="center"/>
    </xf>
    <xf numFmtId="0" fontId="5" fillId="0" borderId="0" xfId="23" quotePrefix="1" applyFont="1" applyBorder="1" applyAlignment="1">
      <alignment horizontal="center"/>
    </xf>
    <xf numFmtId="0" fontId="0" fillId="0" borderId="0" xfId="0" applyFont="1"/>
    <xf numFmtId="0" fontId="0" fillId="0" borderId="0" xfId="0" applyAlignment="1">
      <alignment horizontal="right"/>
    </xf>
    <xf numFmtId="0" fontId="0" fillId="0" borderId="10" xfId="0" applyBorder="1"/>
    <xf numFmtId="3" fontId="0" fillId="0" borderId="10" xfId="0" applyNumberFormat="1" applyBorder="1"/>
    <xf numFmtId="167" fontId="0" fillId="0" borderId="10" xfId="2" applyNumberFormat="1" applyFont="1" applyBorder="1"/>
    <xf numFmtId="0" fontId="0" fillId="0" borderId="11" xfId="0" applyBorder="1"/>
    <xf numFmtId="0" fontId="44" fillId="5" borderId="0" xfId="0" applyFont="1" applyFill="1"/>
    <xf numFmtId="0" fontId="4" fillId="0" borderId="0" xfId="0" applyFont="1"/>
    <xf numFmtId="3" fontId="0" fillId="0" borderId="0" xfId="0" applyNumberFormat="1" applyAlignment="1">
      <alignment horizontal="right"/>
    </xf>
    <xf numFmtId="9" fontId="0" fillId="0" borderId="0" xfId="2" applyFont="1" applyAlignment="1">
      <alignment horizontal="right"/>
    </xf>
    <xf numFmtId="9" fontId="0" fillId="0" borderId="0" xfId="2" applyFont="1"/>
    <xf numFmtId="0" fontId="0" fillId="6" borderId="0" xfId="0" applyFont="1" applyFill="1"/>
    <xf numFmtId="3" fontId="1" fillId="6" borderId="0" xfId="0" applyNumberFormat="1" applyFont="1" applyFill="1"/>
    <xf numFmtId="0" fontId="1" fillId="6" borderId="0" xfId="0" applyFont="1" applyFill="1"/>
    <xf numFmtId="9" fontId="1" fillId="6" borderId="0" xfId="2" applyFont="1" applyFill="1"/>
    <xf numFmtId="3" fontId="4" fillId="6" borderId="0" xfId="0" applyNumberFormat="1" applyFont="1" applyFill="1"/>
    <xf numFmtId="0" fontId="4" fillId="6" borderId="0" xfId="0" applyFont="1" applyFill="1"/>
    <xf numFmtId="9" fontId="4" fillId="6" borderId="0" xfId="2" applyFont="1" applyFill="1"/>
    <xf numFmtId="0" fontId="5" fillId="0" borderId="0" xfId="6" applyFont="1"/>
    <xf numFmtId="0" fontId="5" fillId="0" borderId="0" xfId="0" applyFont="1"/>
    <xf numFmtId="3" fontId="5" fillId="0" borderId="0" xfId="24" applyNumberFormat="1" applyFont="1"/>
    <xf numFmtId="3" fontId="3" fillId="0" borderId="0" xfId="23" applyNumberFormat="1" applyFont="1"/>
    <xf numFmtId="3" fontId="41" fillId="0" borderId="0" xfId="23" applyNumberFormat="1" applyFont="1" applyFill="1" applyAlignment="1">
      <alignment horizontal="right"/>
    </xf>
    <xf numFmtId="3" fontId="41" fillId="0" borderId="0" xfId="23" applyNumberFormat="1" applyFont="1" applyFill="1"/>
    <xf numFmtId="41" fontId="10" fillId="3" borderId="0" xfId="1" applyNumberFormat="1" applyFont="1" applyFill="1"/>
    <xf numFmtId="9" fontId="5" fillId="0" borderId="0" xfId="2" applyFont="1"/>
    <xf numFmtId="0" fontId="5" fillId="0" borderId="0" xfId="5" applyFont="1" applyFill="1" applyAlignment="1">
      <alignment horizontal="center" vertical="center"/>
    </xf>
    <xf numFmtId="0" fontId="1" fillId="0" borderId="0" xfId="5" applyFont="1" applyFill="1" applyAlignment="1">
      <alignment horizontal="center" vertical="center"/>
    </xf>
    <xf numFmtId="0" fontId="45" fillId="4" borderId="5" xfId="0" applyFont="1" applyFill="1" applyBorder="1" applyAlignment="1">
      <alignment horizontal="right"/>
    </xf>
    <xf numFmtId="0" fontId="45" fillId="4" borderId="0" xfId="0" applyFont="1" applyFill="1" applyAlignment="1">
      <alignment horizontal="left" vertical="top"/>
    </xf>
    <xf numFmtId="49" fontId="46" fillId="4" borderId="5" xfId="0" applyNumberFormat="1" applyFont="1" applyFill="1" applyBorder="1" applyAlignment="1">
      <alignment horizontal="right"/>
    </xf>
    <xf numFmtId="0" fontId="46" fillId="4" borderId="5" xfId="0" applyFont="1" applyFill="1" applyBorder="1" applyAlignment="1">
      <alignment horizontal="right"/>
    </xf>
    <xf numFmtId="0" fontId="45" fillId="4" borderId="0" xfId="0" applyFont="1" applyFill="1" applyAlignment="1">
      <alignment horizontal="right"/>
    </xf>
    <xf numFmtId="0" fontId="46" fillId="4" borderId="5" xfId="0" quotePrefix="1" applyFont="1" applyFill="1" applyBorder="1" applyAlignment="1">
      <alignment horizontal="right"/>
    </xf>
    <xf numFmtId="0" fontId="46" fillId="4" borderId="0" xfId="0" applyFont="1" applyFill="1" applyAlignment="1">
      <alignment horizontal="left"/>
    </xf>
    <xf numFmtId="0" fontId="46" fillId="4" borderId="0" xfId="0" applyFont="1" applyFill="1"/>
    <xf numFmtId="0" fontId="8" fillId="0" borderId="0" xfId="4" applyAlignment="1" applyProtection="1"/>
    <xf numFmtId="0" fontId="5" fillId="0" borderId="0" xfId="6" applyFont="1" applyBorder="1" applyAlignment="1">
      <alignment horizontal="left"/>
    </xf>
    <xf numFmtId="167" fontId="5" fillId="0" borderId="0" xfId="1" applyNumberFormat="1" applyFont="1" applyBorder="1"/>
    <xf numFmtId="171" fontId="5" fillId="0" borderId="0" xfId="1" applyNumberFormat="1" applyFont="1" applyBorder="1"/>
    <xf numFmtId="3" fontId="5" fillId="0" borderId="0" xfId="1" applyNumberFormat="1" applyFont="1" applyBorder="1"/>
    <xf numFmtId="0" fontId="5" fillId="0" borderId="0" xfId="6" applyFont="1" applyBorder="1"/>
    <xf numFmtId="0" fontId="5" fillId="0" borderId="0" xfId="5" applyFont="1" applyFill="1" applyAlignment="1">
      <alignment horizontal="left"/>
    </xf>
    <xf numFmtId="0" fontId="48" fillId="0" borderId="0" xfId="0" applyFont="1"/>
    <xf numFmtId="0" fontId="37" fillId="0" borderId="0" xfId="0" applyFont="1"/>
    <xf numFmtId="0" fontId="49" fillId="0" borderId="0" xfId="0" applyFont="1"/>
    <xf numFmtId="16" fontId="49" fillId="0" borderId="0" xfId="0" applyNumberFormat="1" applyFont="1"/>
    <xf numFmtId="49" fontId="49" fillId="0" borderId="0" xfId="0" applyNumberFormat="1" applyFont="1"/>
    <xf numFmtId="0" fontId="50" fillId="0" borderId="0" xfId="0" applyFont="1"/>
    <xf numFmtId="0" fontId="35" fillId="0" borderId="0" xfId="0" applyFont="1"/>
    <xf numFmtId="16" fontId="35" fillId="0" borderId="0" xfId="0" applyNumberFormat="1" applyFont="1"/>
    <xf numFmtId="49" fontId="35" fillId="0" borderId="0" xfId="0" applyNumberFormat="1" applyFont="1"/>
    <xf numFmtId="2" fontId="6" fillId="0" borderId="0" xfId="4" applyNumberFormat="1" applyFont="1" applyFill="1" applyAlignment="1" applyProtection="1">
      <alignment horizontal="left"/>
    </xf>
    <xf numFmtId="176" fontId="5" fillId="3" borderId="0" xfId="25" applyNumberFormat="1" applyFont="1" applyFill="1" applyAlignment="1">
      <alignment horizontal="left"/>
    </xf>
    <xf numFmtId="0" fontId="8" fillId="3" borderId="0" xfId="4" applyFont="1" applyFill="1" applyAlignment="1" applyProtection="1"/>
    <xf numFmtId="0" fontId="5" fillId="0" borderId="0" xfId="5" applyFont="1" applyFill="1" applyAlignment="1"/>
    <xf numFmtId="0" fontId="3" fillId="0" borderId="0" xfId="5" applyFont="1" applyFill="1" applyAlignment="1"/>
    <xf numFmtId="0" fontId="5" fillId="3" borderId="0" xfId="25" applyFont="1" applyFill="1" applyAlignment="1"/>
    <xf numFmtId="0" fontId="13" fillId="3" borderId="0" xfId="25" applyFont="1" applyFill="1" applyAlignment="1"/>
    <xf numFmtId="0" fontId="34" fillId="0" borderId="0" xfId="25" applyFont="1" applyAlignment="1"/>
    <xf numFmtId="0" fontId="6" fillId="0" borderId="0" xfId="5" applyFont="1" applyFill="1" applyAlignment="1"/>
    <xf numFmtId="0" fontId="5" fillId="0" borderId="0" xfId="6" applyFont="1" applyFill="1" applyAlignment="1"/>
    <xf numFmtId="0" fontId="1" fillId="0" borderId="0" xfId="6" applyFont="1" applyFill="1" applyAlignment="1"/>
    <xf numFmtId="1" fontId="5" fillId="0" borderId="0" xfId="5" applyNumberFormat="1" applyFont="1" applyFill="1" applyAlignment="1"/>
    <xf numFmtId="0" fontId="5" fillId="3" borderId="0" xfId="0" applyFont="1" applyFill="1" applyAlignment="1"/>
    <xf numFmtId="0" fontId="39" fillId="0" borderId="0" xfId="6" applyFont="1"/>
    <xf numFmtId="0" fontId="41" fillId="0" borderId="0" xfId="6" applyFont="1"/>
    <xf numFmtId="0" fontId="5" fillId="0" borderId="5" xfId="6" applyBorder="1"/>
    <xf numFmtId="0" fontId="52" fillId="0" borderId="5" xfId="16" applyFont="1" applyBorder="1" applyAlignment="1">
      <alignment horizontal="right" vertical="center"/>
    </xf>
    <xf numFmtId="0" fontId="6" fillId="0" borderId="5" xfId="6" applyFont="1" applyBorder="1" applyAlignment="1">
      <alignment horizontal="right" vertical="center" wrapText="1"/>
    </xf>
    <xf numFmtId="0" fontId="6" fillId="0" borderId="5" xfId="6" applyFont="1" applyBorder="1" applyAlignment="1">
      <alignment horizontal="right" vertical="center"/>
    </xf>
    <xf numFmtId="0" fontId="52" fillId="0" borderId="0" xfId="16" applyFont="1" applyAlignment="1">
      <alignment horizontal="right" vertical="center"/>
    </xf>
    <xf numFmtId="0" fontId="6" fillId="0" borderId="0" xfId="6" applyFont="1" applyAlignment="1">
      <alignment horizontal="right" vertical="center" wrapText="1"/>
    </xf>
    <xf numFmtId="0" fontId="6" fillId="0" borderId="0" xfId="6" applyFont="1" applyAlignment="1">
      <alignment horizontal="right" vertical="center"/>
    </xf>
    <xf numFmtId="0" fontId="5" fillId="0" borderId="0" xfId="6" applyAlignment="1">
      <alignment horizontal="left" vertical="top"/>
    </xf>
    <xf numFmtId="41" fontId="5" fillId="0" borderId="0" xfId="1" applyNumberFormat="1" applyAlignment="1">
      <alignment horizontal="right"/>
    </xf>
    <xf numFmtId="0" fontId="5" fillId="0" borderId="5" xfId="6" applyBorder="1" applyAlignment="1">
      <alignment horizontal="left" vertical="top"/>
    </xf>
    <xf numFmtId="41" fontId="5" fillId="0" borderId="5" xfId="1" applyNumberFormat="1" applyBorder="1" applyAlignment="1">
      <alignment horizontal="right"/>
    </xf>
    <xf numFmtId="0" fontId="5" fillId="0" borderId="7" xfId="6" applyBorder="1" applyAlignment="1">
      <alignment horizontal="left" vertical="top"/>
    </xf>
    <xf numFmtId="41" fontId="5" fillId="0" borderId="12" xfId="1" applyNumberFormat="1" applyBorder="1" applyAlignment="1">
      <alignment horizontal="right"/>
    </xf>
    <xf numFmtId="0" fontId="5" fillId="0" borderId="0" xfId="6" applyAlignment="1">
      <alignment horizontal="right"/>
    </xf>
    <xf numFmtId="0" fontId="17" fillId="4" borderId="13" xfId="0" applyFont="1" applyFill="1" applyBorder="1" applyAlignment="1">
      <alignment vertical="center"/>
    </xf>
    <xf numFmtId="0" fontId="5" fillId="0" borderId="1" xfId="6" applyBorder="1" applyAlignment="1">
      <alignment horizontal="left"/>
    </xf>
    <xf numFmtId="0" fontId="5" fillId="0" borderId="2" xfId="6" applyBorder="1"/>
    <xf numFmtId="167" fontId="5" fillId="0" borderId="2" xfId="6" applyNumberFormat="1" applyBorder="1"/>
    <xf numFmtId="0" fontId="5" fillId="0" borderId="15" xfId="6" applyBorder="1"/>
    <xf numFmtId="0" fontId="5" fillId="0" borderId="4" xfId="6" applyBorder="1" applyAlignment="1">
      <alignment horizontal="left"/>
    </xf>
    <xf numFmtId="167" fontId="5" fillId="0" borderId="5" xfId="6" applyNumberFormat="1" applyBorder="1"/>
    <xf numFmtId="0" fontId="5" fillId="0" borderId="16" xfId="6" applyBorder="1"/>
    <xf numFmtId="0" fontId="5" fillId="0" borderId="3" xfId="6" applyBorder="1" applyAlignment="1">
      <alignment horizontal="left"/>
    </xf>
    <xf numFmtId="0" fontId="5" fillId="0" borderId="17" xfId="6" applyBorder="1"/>
    <xf numFmtId="0" fontId="5" fillId="0" borderId="18" xfId="6" applyBorder="1" applyAlignment="1">
      <alignment horizontal="left"/>
    </xf>
    <xf numFmtId="0" fontId="5" fillId="0" borderId="6" xfId="6" applyBorder="1"/>
    <xf numFmtId="167" fontId="5" fillId="0" borderId="6" xfId="6" applyNumberFormat="1" applyBorder="1"/>
    <xf numFmtId="0" fontId="5" fillId="0" borderId="19" xfId="6" applyBorder="1"/>
    <xf numFmtId="0" fontId="17" fillId="4" borderId="14" xfId="0" applyFont="1" applyFill="1" applyBorder="1" applyAlignment="1">
      <alignment vertical="center"/>
    </xf>
    <xf numFmtId="9" fontId="5" fillId="0" borderId="2" xfId="6" applyNumberFormat="1" applyBorder="1" applyAlignment="1">
      <alignment vertical="center"/>
    </xf>
    <xf numFmtId="0" fontId="0" fillId="0" borderId="5" xfId="0" applyBorder="1" applyAlignment="1">
      <alignment vertical="center"/>
    </xf>
    <xf numFmtId="0" fontId="6" fillId="0" borderId="0" xfId="6" applyFont="1"/>
    <xf numFmtId="3" fontId="6" fillId="0" borderId="6" xfId="6" applyNumberFormat="1" applyFont="1" applyBorder="1" applyAlignment="1">
      <alignment horizontal="right" vertical="center"/>
    </xf>
    <xf numFmtId="0" fontId="6" fillId="0" borderId="6" xfId="6" applyFont="1" applyBorder="1"/>
    <xf numFmtId="0" fontId="6" fillId="0" borderId="18" xfId="6" applyFont="1" applyBorder="1" applyAlignment="1">
      <alignment horizontal="left"/>
    </xf>
    <xf numFmtId="0" fontId="18" fillId="4" borderId="13" xfId="0" applyFont="1" applyFill="1" applyBorder="1" applyAlignment="1">
      <alignment vertical="center"/>
    </xf>
    <xf numFmtId="3" fontId="6" fillId="0" borderId="5" xfId="6" applyNumberFormat="1" applyFont="1" applyBorder="1" applyAlignment="1">
      <alignment horizontal="right" vertical="center"/>
    </xf>
    <xf numFmtId="0" fontId="6" fillId="0" borderId="5" xfId="6" applyFont="1" applyBorder="1"/>
    <xf numFmtId="0" fontId="6" fillId="0" borderId="4" xfId="6" applyFont="1" applyBorder="1" applyAlignment="1">
      <alignment horizontal="left"/>
    </xf>
    <xf numFmtId="0" fontId="4" fillId="0" borderId="13" xfId="0" applyFont="1" applyBorder="1" applyAlignment="1">
      <alignment horizontal="left" vertical="center" wrapText="1"/>
    </xf>
    <xf numFmtId="3" fontId="5" fillId="0" borderId="5" xfId="6" applyNumberFormat="1" applyBorder="1" applyAlignment="1">
      <alignment horizontal="right" vertical="center"/>
    </xf>
    <xf numFmtId="3" fontId="5" fillId="0" borderId="0" xfId="6" applyNumberFormat="1" applyAlignment="1">
      <alignment horizontal="right" vertical="center"/>
    </xf>
    <xf numFmtId="3" fontId="5" fillId="0" borderId="2" xfId="6" applyNumberFormat="1" applyBorder="1" applyAlignment="1">
      <alignment horizontal="right" vertical="center"/>
    </xf>
    <xf numFmtId="3" fontId="6" fillId="0" borderId="0" xfId="6" applyNumberFormat="1" applyFont="1" applyAlignment="1">
      <alignment horizontal="right" vertical="center"/>
    </xf>
    <xf numFmtId="0" fontId="6" fillId="0" borderId="3" xfId="6" applyFont="1" applyBorder="1" applyAlignment="1">
      <alignment horizontal="left"/>
    </xf>
    <xf numFmtId="0" fontId="4" fillId="0" borderId="13" xfId="0" applyFont="1" applyBorder="1" applyAlignment="1">
      <alignment vertical="center" wrapText="1"/>
    </xf>
    <xf numFmtId="3" fontId="4" fillId="0" borderId="0" xfId="0" applyNumberFormat="1" applyFont="1" applyAlignment="1">
      <alignment horizontal="right" vertical="center"/>
    </xf>
    <xf numFmtId="0" fontId="18" fillId="4" borderId="6" xfId="0" applyFont="1" applyFill="1" applyBorder="1" applyAlignment="1">
      <alignment vertical="center"/>
    </xf>
    <xf numFmtId="0" fontId="4" fillId="0" borderId="3" xfId="0" applyFont="1" applyBorder="1" applyAlignment="1">
      <alignment horizontal="left" vertical="center"/>
    </xf>
    <xf numFmtId="3" fontId="0" fillId="0" borderId="5" xfId="0" applyNumberFormat="1" applyBorder="1" applyAlignment="1">
      <alignment horizontal="right" vertical="center"/>
    </xf>
    <xf numFmtId="0" fontId="18" fillId="4" borderId="18" xfId="0" applyFont="1" applyFill="1" applyBorder="1"/>
    <xf numFmtId="0" fontId="6" fillId="0" borderId="0" xfId="6" applyFont="1" applyAlignment="1">
      <alignment horizontal="right"/>
    </xf>
    <xf numFmtId="167" fontId="5" fillId="0" borderId="0" xfId="6" applyNumberFormat="1"/>
    <xf numFmtId="9" fontId="5" fillId="0" borderId="19" xfId="6" applyNumberFormat="1" applyBorder="1" applyAlignment="1">
      <alignment horizontal="right"/>
    </xf>
    <xf numFmtId="0" fontId="5" fillId="0" borderId="6" xfId="6" applyBorder="1" applyAlignment="1">
      <alignment horizontal="right"/>
    </xf>
    <xf numFmtId="9" fontId="5" fillId="0" borderId="6" xfId="6" applyNumberFormat="1" applyBorder="1" applyAlignment="1">
      <alignment horizontal="right"/>
    </xf>
    <xf numFmtId="0" fontId="17" fillId="4" borderId="18" xfId="0" applyFont="1" applyFill="1" applyBorder="1" applyAlignment="1">
      <alignment horizontal="right"/>
    </xf>
    <xf numFmtId="0" fontId="5" fillId="0" borderId="17" xfId="6" applyBorder="1" applyAlignment="1">
      <alignment horizontal="right"/>
    </xf>
    <xf numFmtId="3" fontId="6" fillId="0" borderId="0" xfId="6" applyNumberFormat="1" applyFont="1"/>
    <xf numFmtId="1" fontId="54" fillId="3" borderId="0" xfId="4" applyNumberFormat="1" applyFont="1" applyFill="1" applyAlignment="1" applyProtection="1"/>
    <xf numFmtId="3" fontId="5" fillId="0" borderId="0" xfId="5" applyNumberFormat="1"/>
    <xf numFmtId="3" fontId="55" fillId="0" borderId="0" xfId="5" applyNumberFormat="1" applyFont="1"/>
    <xf numFmtId="0" fontId="0" fillId="0" borderId="5" xfId="0" applyBorder="1" applyAlignment="1">
      <alignment vertical="center"/>
    </xf>
    <xf numFmtId="0" fontId="5" fillId="0" borderId="2" xfId="6" applyBorder="1" applyAlignment="1">
      <alignment vertical="center"/>
    </xf>
    <xf numFmtId="0" fontId="45" fillId="4" borderId="0" xfId="0" applyFont="1" applyFill="1" applyAlignment="1">
      <alignment horizontal="left"/>
    </xf>
    <xf numFmtId="3" fontId="5" fillId="0" borderId="0" xfId="5" applyNumberFormat="1" applyFont="1" applyFill="1" applyAlignment="1"/>
    <xf numFmtId="0" fontId="56" fillId="9" borderId="0" xfId="25" applyFont="1" applyFill="1" applyAlignment="1"/>
    <xf numFmtId="0" fontId="44" fillId="9" borderId="0" xfId="5" applyFont="1" applyFill="1" applyAlignment="1"/>
    <xf numFmtId="2" fontId="39" fillId="10" borderId="0" xfId="4" applyNumberFormat="1" applyFont="1" applyFill="1" applyAlignment="1" applyProtection="1">
      <alignment horizontal="left"/>
    </xf>
    <xf numFmtId="0" fontId="39" fillId="10" borderId="0" xfId="5" applyFont="1" applyFill="1" applyAlignment="1">
      <alignment horizontal="right"/>
    </xf>
    <xf numFmtId="0" fontId="57" fillId="0" borderId="0" xfId="0" applyFont="1" applyFill="1" applyBorder="1"/>
    <xf numFmtId="0" fontId="58" fillId="0" borderId="0" xfId="0" applyFont="1" applyFill="1" applyBorder="1"/>
    <xf numFmtId="0" fontId="0" fillId="0" borderId="0" xfId="0" applyAlignment="1"/>
    <xf numFmtId="0" fontId="0" fillId="0" borderId="0" xfId="0" applyFont="1" applyAlignment="1">
      <alignment wrapText="1"/>
    </xf>
    <xf numFmtId="0" fontId="8" fillId="0" borderId="0" xfId="4" applyAlignment="1" applyProtection="1">
      <alignment wrapText="1"/>
    </xf>
    <xf numFmtId="0" fontId="4" fillId="0" borderId="0" xfId="0" applyFont="1" applyAlignment="1">
      <alignment wrapText="1"/>
    </xf>
    <xf numFmtId="0" fontId="8" fillId="0" borderId="0" xfId="4" quotePrefix="1" applyAlignment="1" applyProtection="1">
      <alignment wrapText="1"/>
    </xf>
    <xf numFmtId="0" fontId="0" fillId="0" borderId="0" xfId="0" applyFont="1" applyFill="1" applyBorder="1" applyAlignment="1">
      <alignment wrapText="1"/>
    </xf>
    <xf numFmtId="0" fontId="58" fillId="0" borderId="0" xfId="0" applyFont="1"/>
    <xf numFmtId="0" fontId="59" fillId="0" borderId="0" xfId="6" applyFont="1"/>
    <xf numFmtId="3" fontId="5" fillId="3" borderId="0" xfId="6" applyNumberFormat="1" applyFont="1" applyFill="1" applyAlignment="1"/>
    <xf numFmtId="3" fontId="8" fillId="3" borderId="0" xfId="4" applyNumberFormat="1" applyFont="1" applyFill="1" applyAlignment="1" applyProtection="1"/>
    <xf numFmtId="0" fontId="0" fillId="0" borderId="0" xfId="0" applyFont="1" applyAlignment="1">
      <alignment vertical="center" wrapText="1"/>
    </xf>
    <xf numFmtId="3" fontId="5" fillId="0" borderId="0" xfId="6" applyNumberFormat="1" applyFont="1" applyAlignment="1"/>
    <xf numFmtId="0" fontId="5" fillId="4" borderId="0" xfId="6" applyFont="1" applyFill="1" applyAlignment="1">
      <alignment horizontal="left"/>
    </xf>
    <xf numFmtId="0" fontId="8" fillId="3" borderId="0" xfId="4" applyFill="1" applyAlignment="1" applyProtection="1"/>
    <xf numFmtId="0" fontId="8" fillId="0" borderId="0" xfId="4" applyAlignment="1" applyProtection="1">
      <alignment horizontal="left" wrapText="1"/>
    </xf>
    <xf numFmtId="0" fontId="8" fillId="0" borderId="0" xfId="4" applyAlignment="1" applyProtection="1">
      <alignment horizontal="left" indent="1"/>
    </xf>
    <xf numFmtId="0" fontId="5" fillId="0" borderId="0" xfId="23" applyFont="1" applyFill="1" applyAlignment="1">
      <alignment horizontal="right"/>
    </xf>
    <xf numFmtId="166" fontId="0" fillId="0" borderId="0" xfId="0" applyNumberFormat="1"/>
    <xf numFmtId="0" fontId="4" fillId="0" borderId="0" xfId="0" applyFont="1" applyFill="1" applyBorder="1" applyAlignment="1">
      <alignment wrapText="1"/>
    </xf>
    <xf numFmtId="0" fontId="0" fillId="0" borderId="0" xfId="0" applyAlignment="1">
      <alignment vertical="center"/>
    </xf>
    <xf numFmtId="0" fontId="0" fillId="11" borderId="0" xfId="0" applyFill="1"/>
    <xf numFmtId="0" fontId="0" fillId="7" borderId="0" xfId="0" applyFill="1"/>
    <xf numFmtId="3" fontId="5" fillId="0" borderId="0" xfId="0" applyNumberFormat="1" applyFont="1"/>
    <xf numFmtId="0" fontId="0" fillId="12" borderId="0" xfId="0" applyFill="1"/>
    <xf numFmtId="0" fontId="0" fillId="13" borderId="0" xfId="0" applyFill="1"/>
    <xf numFmtId="0" fontId="0" fillId="14" borderId="0" xfId="0" applyFill="1"/>
    <xf numFmtId="0" fontId="0" fillId="0" borderId="0" xfId="0" applyAlignment="1"/>
    <xf numFmtId="9" fontId="5" fillId="3" borderId="0" xfId="2" applyFont="1" applyFill="1"/>
    <xf numFmtId="167" fontId="1" fillId="0" borderId="0" xfId="2" applyNumberFormat="1" applyFont="1"/>
    <xf numFmtId="0" fontId="1" fillId="0" borderId="0" xfId="0" applyFont="1" applyFill="1"/>
    <xf numFmtId="0" fontId="0" fillId="0" borderId="0" xfId="0" applyFont="1" applyFill="1"/>
    <xf numFmtId="3" fontId="1" fillId="0" borderId="0" xfId="0" applyNumberFormat="1" applyFont="1" applyFill="1"/>
    <xf numFmtId="0" fontId="6" fillId="0" borderId="0" xfId="5" applyFont="1" applyFill="1" applyAlignment="1">
      <alignment horizontal="right"/>
    </xf>
    <xf numFmtId="0" fontId="13" fillId="0" borderId="0" xfId="4" applyFont="1" applyAlignment="1" applyProtection="1"/>
    <xf numFmtId="0" fontId="0" fillId="0" borderId="0" xfId="0" applyAlignment="1"/>
    <xf numFmtId="10" fontId="5" fillId="0" borderId="0" xfId="2" applyNumberFormat="1" applyFont="1" applyBorder="1"/>
    <xf numFmtId="2" fontId="5" fillId="0" borderId="0" xfId="1" applyNumberFormat="1" applyFont="1" applyBorder="1"/>
    <xf numFmtId="2" fontId="3" fillId="0" borderId="0" xfId="4" applyNumberFormat="1" applyFont="1" applyFill="1" applyAlignment="1" applyProtection="1">
      <alignment horizontal="left"/>
    </xf>
    <xf numFmtId="0" fontId="0" fillId="0" borderId="0" xfId="0" applyFont="1" applyAlignment="1">
      <alignment horizontal="left"/>
    </xf>
    <xf numFmtId="0" fontId="35" fillId="0" borderId="0" xfId="0" applyFont="1" applyAlignment="1">
      <alignment horizontal="left"/>
    </xf>
    <xf numFmtId="0" fontId="35" fillId="0" borderId="0" xfId="0" applyFont="1" applyAlignment="1">
      <alignment horizontal="left" indent="2"/>
    </xf>
    <xf numFmtId="0" fontId="44" fillId="7" borderId="0" xfId="0" applyFont="1" applyFill="1"/>
    <xf numFmtId="3" fontId="44" fillId="7" borderId="0" xfId="0" applyNumberFormat="1" applyFont="1" applyFill="1"/>
    <xf numFmtId="0" fontId="0" fillId="8" borderId="0" xfId="0" applyFont="1" applyFill="1"/>
    <xf numFmtId="3" fontId="0" fillId="8" borderId="0" xfId="0" applyNumberFormat="1" applyFont="1" applyFill="1"/>
    <xf numFmtId="0" fontId="44" fillId="15" borderId="0" xfId="0" applyFont="1" applyFill="1"/>
    <xf numFmtId="3" fontId="44" fillId="15" borderId="0" xfId="0" applyNumberFormat="1" applyFont="1" applyFill="1"/>
    <xf numFmtId="0" fontId="44" fillId="16" borderId="0" xfId="0" applyFont="1" applyFill="1"/>
    <xf numFmtId="3" fontId="44" fillId="16" borderId="0" xfId="0" applyNumberFormat="1" applyFont="1" applyFill="1"/>
    <xf numFmtId="0" fontId="5" fillId="0" borderId="9" xfId="6" applyFont="1" applyBorder="1" applyAlignment="1">
      <alignment horizontal="left"/>
    </xf>
    <xf numFmtId="167" fontId="5" fillId="0" borderId="9" xfId="1" applyNumberFormat="1" applyFont="1" applyBorder="1"/>
    <xf numFmtId="171" fontId="5" fillId="0" borderId="9" xfId="1" applyNumberFormat="1" applyFont="1" applyBorder="1"/>
    <xf numFmtId="3" fontId="5" fillId="0" borderId="9" xfId="1" applyNumberFormat="1" applyFont="1" applyBorder="1"/>
    <xf numFmtId="0" fontId="5" fillId="0" borderId="9" xfId="6" applyFont="1" applyBorder="1"/>
    <xf numFmtId="0" fontId="3" fillId="3" borderId="9" xfId="6" applyFont="1" applyFill="1" applyBorder="1"/>
    <xf numFmtId="0" fontId="26" fillId="3" borderId="9" xfId="6" applyFont="1" applyFill="1" applyBorder="1"/>
    <xf numFmtId="0" fontId="5" fillId="0" borderId="9" xfId="6" applyBorder="1"/>
    <xf numFmtId="0" fontId="1" fillId="3" borderId="9" xfId="6" applyFont="1" applyFill="1" applyBorder="1"/>
    <xf numFmtId="1" fontId="1" fillId="0" borderId="9" xfId="6" quotePrefix="1" applyNumberFormat="1" applyFont="1" applyFill="1" applyBorder="1" applyAlignment="1">
      <alignment horizontal="left" wrapText="1"/>
    </xf>
    <xf numFmtId="2" fontId="5" fillId="0" borderId="9" xfId="6" applyNumberFormat="1" applyFont="1" applyFill="1" applyBorder="1" applyAlignment="1"/>
    <xf numFmtId="2" fontId="3" fillId="0" borderId="9" xfId="6" applyNumberFormat="1" applyFont="1" applyFill="1" applyBorder="1" applyAlignment="1"/>
    <xf numFmtId="0" fontId="30" fillId="0" borderId="9" xfId="6" applyFont="1" applyFill="1" applyBorder="1" applyAlignment="1"/>
    <xf numFmtId="2" fontId="5" fillId="0" borderId="9" xfId="6" applyNumberFormat="1" applyFont="1" applyFill="1" applyBorder="1" applyAlignment="1">
      <alignment horizontal="right"/>
    </xf>
    <xf numFmtId="3" fontId="3" fillId="17" borderId="0" xfId="23" applyNumberFormat="1" applyFont="1" applyFill="1"/>
    <xf numFmtId="3" fontId="5" fillId="17" borderId="0" xfId="23" applyNumberFormat="1" applyFont="1" applyFill="1"/>
    <xf numFmtId="176" fontId="5" fillId="3" borderId="0" xfId="25" quotePrefix="1" applyNumberFormat="1" applyFont="1" applyFill="1" applyAlignment="1">
      <alignment horizontal="left"/>
    </xf>
    <xf numFmtId="2" fontId="8" fillId="0" borderId="0" xfId="4" applyNumberFormat="1" applyFill="1" applyAlignment="1" applyProtection="1">
      <alignment horizontal="left"/>
    </xf>
    <xf numFmtId="0" fontId="8" fillId="0" borderId="0" xfId="4" applyAlignment="1" applyProtection="1">
      <alignment horizontal="left"/>
    </xf>
    <xf numFmtId="0" fontId="8" fillId="0" borderId="0" xfId="4" applyFill="1" applyAlignment="1" applyProtection="1">
      <alignment horizontal="right"/>
    </xf>
    <xf numFmtId="0" fontId="3" fillId="0" borderId="0" xfId="0" applyFont="1"/>
    <xf numFmtId="0" fontId="3" fillId="0" borderId="0" xfId="0" applyFont="1" applyFill="1"/>
    <xf numFmtId="1" fontId="8" fillId="3" borderId="0" xfId="4" applyNumberFormat="1" applyFill="1" applyBorder="1" applyAlignment="1" applyProtection="1"/>
    <xf numFmtId="164" fontId="35" fillId="0" borderId="0" xfId="20" applyNumberFormat="1" applyFont="1" applyFill="1" applyBorder="1" applyAlignment="1">
      <alignment horizontal="right" vertical="center"/>
    </xf>
    <xf numFmtId="174" fontId="5" fillId="0" borderId="0" xfId="6" applyNumberFormat="1" applyFont="1" applyFill="1" applyBorder="1" applyAlignment="1">
      <alignment horizontal="right" vertical="center"/>
    </xf>
    <xf numFmtId="164" fontId="0" fillId="0" borderId="0" xfId="20" applyNumberFormat="1" applyFont="1" applyFill="1" applyBorder="1" applyAlignment="1">
      <alignment horizontal="right" vertical="center"/>
    </xf>
    <xf numFmtId="167" fontId="0" fillId="0" borderId="0" xfId="2" applyNumberFormat="1" applyFont="1" applyFill="1" applyBorder="1" applyAlignment="1">
      <alignment horizontal="right" vertical="center"/>
    </xf>
    <xf numFmtId="164" fontId="5" fillId="0" borderId="0" xfId="6" applyNumberFormat="1" applyFont="1" applyFill="1" applyBorder="1" applyAlignment="1">
      <alignment horizontal="right" vertical="center"/>
    </xf>
    <xf numFmtId="174" fontId="0" fillId="0" borderId="0" xfId="20" applyNumberFormat="1" applyFont="1" applyFill="1" applyBorder="1" applyAlignment="1">
      <alignment horizontal="right" vertical="center"/>
    </xf>
    <xf numFmtId="3" fontId="1" fillId="6" borderId="0" xfId="0" applyNumberFormat="1" applyFont="1" applyFill="1" applyAlignment="1">
      <alignment horizontal="right"/>
    </xf>
    <xf numFmtId="0" fontId="44" fillId="0" borderId="0" xfId="0" applyFont="1" applyFill="1"/>
    <xf numFmtId="3" fontId="44" fillId="0" borderId="0" xfId="0" applyNumberFormat="1" applyFont="1" applyFill="1" applyAlignment="1">
      <alignment horizontal="right"/>
    </xf>
    <xf numFmtId="3" fontId="44" fillId="0" borderId="0" xfId="0" applyNumberFormat="1" applyFont="1" applyFill="1"/>
    <xf numFmtId="0" fontId="56" fillId="9" borderId="0" xfId="25" applyFont="1" applyFill="1" applyAlignment="1"/>
    <xf numFmtId="0" fontId="0" fillId="0" borderId="0" xfId="0" applyAlignment="1"/>
    <xf numFmtId="0" fontId="4" fillId="6" borderId="6" xfId="0" applyFont="1" applyFill="1" applyBorder="1" applyAlignment="1">
      <alignment horizontal="center"/>
    </xf>
    <xf numFmtId="0" fontId="6" fillId="0" borderId="6" xfId="23" applyFont="1" applyBorder="1" applyAlignment="1">
      <alignment horizontal="center"/>
    </xf>
    <xf numFmtId="0" fontId="5" fillId="0" borderId="6" xfId="23" applyFont="1" applyBorder="1" applyAlignment="1">
      <alignment horizontal="center"/>
    </xf>
    <xf numFmtId="0" fontId="6" fillId="0" borderId="6" xfId="23" applyFont="1" applyFill="1" applyBorder="1" applyAlignment="1">
      <alignment horizontal="center"/>
    </xf>
    <xf numFmtId="0" fontId="6" fillId="0" borderId="2" xfId="23" applyFont="1" applyBorder="1" applyAlignment="1">
      <alignment horizontal="center"/>
    </xf>
    <xf numFmtId="0" fontId="6" fillId="0" borderId="2" xfId="6" applyFont="1" applyBorder="1" applyAlignment="1">
      <alignment horizontal="center"/>
    </xf>
    <xf numFmtId="0" fontId="5" fillId="0" borderId="6" xfId="6" applyFont="1" applyBorder="1" applyAlignment="1">
      <alignment horizontal="center"/>
    </xf>
    <xf numFmtId="0" fontId="5" fillId="0" borderId="2" xfId="23" applyFont="1" applyFill="1" applyBorder="1" applyAlignment="1">
      <alignment horizontal="right"/>
    </xf>
    <xf numFmtId="0" fontId="5" fillId="0" borderId="6" xfId="23" applyFont="1" applyFill="1" applyBorder="1" applyAlignment="1">
      <alignment horizontal="center"/>
    </xf>
    <xf numFmtId="0" fontId="1" fillId="6" borderId="6" xfId="0" applyFont="1" applyFill="1" applyBorder="1" applyAlignment="1">
      <alignment horizontal="right"/>
    </xf>
    <xf numFmtId="0" fontId="1" fillId="6" borderId="6" xfId="0" applyFont="1" applyFill="1" applyBorder="1" applyAlignment="1">
      <alignment horizontal="center"/>
    </xf>
    <xf numFmtId="0" fontId="0" fillId="0" borderId="0" xfId="0" applyAlignment="1">
      <alignment vertical="center"/>
    </xf>
    <xf numFmtId="3" fontId="0" fillId="0" borderId="0" xfId="0" applyNumberFormat="1" applyAlignment="1">
      <alignment vertical="center"/>
    </xf>
    <xf numFmtId="0" fontId="0" fillId="0" borderId="0" xfId="0" applyAlignment="1">
      <alignment vertical="top"/>
    </xf>
    <xf numFmtId="0" fontId="44" fillId="5" borderId="0" xfId="0" applyFont="1" applyFill="1" applyAlignment="1">
      <alignment horizontal="center" vertical="center"/>
    </xf>
    <xf numFmtId="0" fontId="0" fillId="5" borderId="0" xfId="0" applyFill="1" applyAlignment="1">
      <alignment horizontal="center" vertical="center"/>
    </xf>
    <xf numFmtId="3" fontId="5" fillId="0" borderId="6" xfId="6" applyNumberFormat="1" applyBorder="1" applyAlignment="1">
      <alignment horizontal="center"/>
    </xf>
    <xf numFmtId="0" fontId="5" fillId="0" borderId="6" xfId="6" applyBorder="1" applyAlignment="1">
      <alignment horizontal="center"/>
    </xf>
    <xf numFmtId="0" fontId="17" fillId="4" borderId="13" xfId="0" applyFont="1" applyFill="1" applyBorder="1" applyAlignment="1">
      <alignment vertical="center" wrapText="1"/>
    </xf>
    <xf numFmtId="0" fontId="0" fillId="0" borderId="13" xfId="0" applyBorder="1" applyAlignment="1">
      <alignment vertical="center" wrapText="1"/>
    </xf>
    <xf numFmtId="0" fontId="5" fillId="0" borderId="0" xfId="6" applyAlignment="1">
      <alignment horizontal="center" vertical="center" wrapText="1"/>
    </xf>
    <xf numFmtId="0" fontId="0" fillId="0" borderId="0" xfId="0" applyAlignment="1">
      <alignment horizontal="center" vertical="center" wrapText="1"/>
    </xf>
    <xf numFmtId="0" fontId="5" fillId="0" borderId="1" xfId="6" applyBorder="1" applyAlignment="1">
      <alignment horizontal="left" vertical="center"/>
    </xf>
    <xf numFmtId="0" fontId="0" fillId="0" borderId="4" xfId="0" applyBorder="1" applyAlignment="1">
      <alignment horizontal="left" vertical="center"/>
    </xf>
    <xf numFmtId="0" fontId="17" fillId="4" borderId="13" xfId="0" applyFont="1" applyFill="1" applyBorder="1" applyAlignment="1">
      <alignment horizontal="left" vertical="center" wrapText="1"/>
    </xf>
    <xf numFmtId="0" fontId="0" fillId="0" borderId="13" xfId="0" applyBorder="1" applyAlignment="1">
      <alignment horizontal="left" vertical="center" wrapText="1"/>
    </xf>
    <xf numFmtId="0" fontId="5" fillId="3" borderId="7" xfId="6" applyFont="1" applyFill="1" applyBorder="1" applyAlignment="1">
      <alignment horizontal="center"/>
    </xf>
    <xf numFmtId="0" fontId="5" fillId="0" borderId="7" xfId="6" applyBorder="1" applyAlignment="1">
      <alignment horizontal="center"/>
    </xf>
    <xf numFmtId="3" fontId="5" fillId="0" borderId="8" xfId="6" applyNumberFormat="1" applyFont="1" applyBorder="1" applyAlignment="1">
      <alignment horizontal="center"/>
    </xf>
    <xf numFmtId="0" fontId="5" fillId="0" borderId="8" xfId="6" applyBorder="1" applyAlignment="1">
      <alignment horizontal="center"/>
    </xf>
    <xf numFmtId="0" fontId="3" fillId="3" borderId="0" xfId="6" applyFont="1" applyFill="1" applyBorder="1" applyAlignment="1">
      <alignment horizontal="center" vertical="center" wrapText="1"/>
    </xf>
    <xf numFmtId="0" fontId="3" fillId="0" borderId="0" xfId="6" applyFont="1" applyBorder="1" applyAlignment="1">
      <alignment horizontal="center" vertical="center" wrapText="1"/>
    </xf>
    <xf numFmtId="0" fontId="5" fillId="3" borderId="9" xfId="6" applyFont="1" applyFill="1" applyBorder="1" applyAlignment="1">
      <alignment horizontal="center"/>
    </xf>
    <xf numFmtId="0" fontId="5" fillId="0" borderId="9" xfId="6" applyBorder="1" applyAlignment="1">
      <alignment horizontal="center"/>
    </xf>
    <xf numFmtId="0" fontId="5" fillId="3" borderId="9" xfId="6" applyFont="1" applyFill="1" applyBorder="1" applyAlignment="1">
      <alignment horizontal="center" vertical="center"/>
    </xf>
    <xf numFmtId="0" fontId="5" fillId="0" borderId="9" xfId="6" applyBorder="1" applyAlignment="1">
      <alignment horizontal="center" vertical="center"/>
    </xf>
    <xf numFmtId="0" fontId="5" fillId="3" borderId="9" xfId="6" applyFont="1" applyFill="1" applyBorder="1" applyAlignment="1">
      <alignment horizontal="center" vertical="center" wrapText="1"/>
    </xf>
    <xf numFmtId="0" fontId="5" fillId="0" borderId="9" xfId="6" applyFont="1" applyBorder="1" applyAlignment="1">
      <alignment horizontal="center" vertical="center" wrapText="1"/>
    </xf>
    <xf numFmtId="0" fontId="10" fillId="3" borderId="0" xfId="6" applyFont="1" applyFill="1" applyBorder="1" applyAlignment="1">
      <alignment horizontal="center" vertical="center"/>
    </xf>
    <xf numFmtId="0" fontId="10" fillId="0" borderId="0" xfId="6" applyFont="1" applyAlignment="1">
      <alignment horizontal="center" vertical="center"/>
    </xf>
    <xf numFmtId="0" fontId="38" fillId="3" borderId="0" xfId="6" applyFont="1" applyFill="1" applyAlignment="1">
      <alignment horizontal="left" vertical="top" wrapText="1"/>
    </xf>
    <xf numFmtId="165" fontId="1" fillId="0" borderId="8" xfId="6" applyNumberFormat="1" applyFont="1" applyFill="1" applyBorder="1" applyAlignment="1">
      <alignment horizontal="center"/>
    </xf>
    <xf numFmtId="0" fontId="29" fillId="0" borderId="8" xfId="14" applyBorder="1" applyAlignment="1">
      <alignment horizontal="center"/>
    </xf>
    <xf numFmtId="165" fontId="1" fillId="0" borderId="9" xfId="6" applyNumberFormat="1" applyFont="1" applyFill="1" applyBorder="1" applyAlignment="1">
      <alignment horizontal="center" wrapText="1"/>
    </xf>
    <xf numFmtId="165" fontId="1" fillId="0" borderId="5" xfId="6" applyNumberFormat="1" applyFont="1" applyFill="1" applyBorder="1" applyAlignment="1">
      <alignment horizontal="center" wrapText="1"/>
    </xf>
    <xf numFmtId="0" fontId="36" fillId="3" borderId="8" xfId="6" applyFont="1" applyFill="1" applyBorder="1" applyAlignment="1">
      <alignment horizontal="center" vertical="center"/>
    </xf>
    <xf numFmtId="0" fontId="36" fillId="3" borderId="8" xfId="6" applyFont="1" applyFill="1" applyBorder="1" applyAlignment="1">
      <alignment horizontal="center" vertical="center" wrapText="1"/>
    </xf>
    <xf numFmtId="0" fontId="5" fillId="3" borderId="5" xfId="6" applyFont="1" applyFill="1" applyBorder="1" applyAlignment="1">
      <alignment horizontal="center" vertical="center"/>
    </xf>
    <xf numFmtId="0" fontId="5" fillId="0" borderId="7" xfId="6" applyBorder="1" applyAlignment="1">
      <alignment horizontal="right"/>
    </xf>
    <xf numFmtId="0" fontId="5" fillId="0" borderId="15" xfId="6" applyBorder="1" applyAlignment="1">
      <alignment vertical="center"/>
    </xf>
    <xf numFmtId="0" fontId="0" fillId="0" borderId="16" xfId="0" applyBorder="1" applyAlignment="1">
      <alignment vertical="center"/>
    </xf>
    <xf numFmtId="9" fontId="5" fillId="0" borderId="2" xfId="6" applyNumberFormat="1" applyBorder="1" applyAlignment="1">
      <alignment vertical="center"/>
    </xf>
    <xf numFmtId="0" fontId="0" fillId="0" borderId="5" xfId="0" applyBorder="1" applyAlignment="1">
      <alignment vertical="center"/>
    </xf>
    <xf numFmtId="0" fontId="5" fillId="0" borderId="2" xfId="6" applyBorder="1" applyAlignment="1">
      <alignment vertical="center"/>
    </xf>
  </cellXfs>
  <cellStyles count="26">
    <cellStyle name="Bad" xfId="3" builtinId="27"/>
    <cellStyle name="Comma" xfId="1" builtinId="3"/>
    <cellStyle name="Comma 2 2" xfId="18" xr:uid="{A43386DD-648F-4F0B-9F63-DC786AF0D695}"/>
    <cellStyle name="Comma 3" xfId="20" xr:uid="{90E412A2-2414-4981-BE34-9C10B56CC90F}"/>
    <cellStyle name="Comma 4 3" xfId="17" xr:uid="{20F1E12B-5B33-40E4-B3A3-E24E33F587E4}"/>
    <cellStyle name="Comma 7" xfId="12" xr:uid="{A1C6915D-B135-488E-A6E6-7DD85FAF6180}"/>
    <cellStyle name="Comma 7 2" xfId="24" xr:uid="{892CBE61-AB55-4F7F-8A1D-77AF205391A8}"/>
    <cellStyle name="Hyperlink" xfId="4" builtinId="8"/>
    <cellStyle name="Hyperlink 2" xfId="10" xr:uid="{EEAC0BFB-B2FF-482A-9644-C9A4B91B5A00}"/>
    <cellStyle name="Hyperlink 3" xfId="19" xr:uid="{10B6AC4B-810B-41BD-AA99-3AAF50368915}"/>
    <cellStyle name="Normal" xfId="0" builtinId="0"/>
    <cellStyle name="Normal 10" xfId="7" xr:uid="{55E237E5-07BE-42A0-AFC5-8582D1A2DA45}"/>
    <cellStyle name="Normal 11" xfId="6" xr:uid="{4B7FA927-01A6-44FA-AE6F-36D1412EDC53}"/>
    <cellStyle name="Normal 12" xfId="15" xr:uid="{7AA69FD8-AB37-4EAA-B8F7-45A4800FEAB2}"/>
    <cellStyle name="Normal 13" xfId="11" xr:uid="{743D93F4-1620-46BE-A24D-3BA40D1B9D11}"/>
    <cellStyle name="Normal 13 2" xfId="23" xr:uid="{E4DD209E-ADA5-4122-831F-49D663C10A0A}"/>
    <cellStyle name="Normal 2" xfId="5" xr:uid="{55769B05-2C79-49B6-AA66-85AED381DB51}"/>
    <cellStyle name="Normal 2 3" xfId="25" xr:uid="{142C6AE1-15BC-4ED5-A0FB-329BECA2BE6A}"/>
    <cellStyle name="Normal 3" xfId="9" xr:uid="{7ECC8766-EC5A-47F5-A9FF-193167DCED4A}"/>
    <cellStyle name="Normal 4 3" xfId="14" xr:uid="{301553E0-BA91-4CDE-99B8-17B0E24BB716}"/>
    <cellStyle name="Normal 5" xfId="8" xr:uid="{0829F93E-A1B5-48F3-8DDF-97B9B26D35FC}"/>
    <cellStyle name="Normal_1996calc" xfId="16" xr:uid="{AAFB6A04-48D4-431D-94A7-0DEF8927AC06}"/>
    <cellStyle name="Normal_domestic data (PM)" xfId="21" xr:uid="{610C03F1-78ED-4EF9-AEC6-F86594EF9424}"/>
    <cellStyle name="Percent" xfId="2" builtinId="5"/>
    <cellStyle name="Percent 2" xfId="13" xr:uid="{C8001F9B-7E41-48BA-B30C-48503427E184}"/>
    <cellStyle name="Percent 6" xfId="22" xr:uid="{66D7FA6B-4D2B-4328-A34E-A95AC8AFEA92}"/>
  </cellStyles>
  <dxfs count="0"/>
  <tableStyles count="0" defaultTableStyle="TableStyleMedium2" defaultPivotStyle="PivotStyleLight16"/>
  <colors>
    <mruColors>
      <color rgb="FFFFFF99"/>
      <color rgb="FFFFFFCC"/>
      <color rgb="FF548235"/>
      <color rgb="FF4472C4"/>
      <color rgb="FF000000"/>
      <color rgb="FFFFC000"/>
      <color rgb="FFB686DA"/>
      <color rgb="FFFF9900"/>
      <color rgb="FF4F81BD"/>
      <color rgb="FF7030A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0.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1.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2.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3.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4.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5.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16.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17.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18.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19.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0.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1.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2.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3.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4.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5.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26.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27.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_rels/chart28.xml.rels><?xml version="1.0" encoding="UTF-8" standalone="yes"?>
<Relationships xmlns="http://schemas.openxmlformats.org/package/2006/relationships"><Relationship Id="rId2" Type="http://schemas.microsoft.com/office/2011/relationships/chartColorStyle" Target="colors32.xml"/><Relationship Id="rId1" Type="http://schemas.microsoft.com/office/2011/relationships/chartStyle" Target="style32.xml"/></Relationships>
</file>

<file path=xl/charts/_rels/chart29.xml.rels><?xml version="1.0" encoding="UTF-8" standalone="yes"?>
<Relationships xmlns="http://schemas.openxmlformats.org/package/2006/relationships"><Relationship Id="rId2" Type="http://schemas.microsoft.com/office/2011/relationships/chartColorStyle" Target="colors33.xml"/><Relationship Id="rId1" Type="http://schemas.microsoft.com/office/2011/relationships/chartStyle" Target="style33.xml"/></Relationships>
</file>

<file path=xl/charts/_rels/chart30.xml.rels><?xml version="1.0" encoding="UTF-8" standalone="yes"?>
<Relationships xmlns="http://schemas.openxmlformats.org/package/2006/relationships"><Relationship Id="rId2" Type="http://schemas.microsoft.com/office/2011/relationships/chartColorStyle" Target="colors34.xml"/><Relationship Id="rId1" Type="http://schemas.microsoft.com/office/2011/relationships/chartStyle" Target="style34.xml"/></Relationships>
</file>

<file path=xl/charts/_rels/chart31.xml.rels><?xml version="1.0" encoding="UTF-8" standalone="yes"?>
<Relationships xmlns="http://schemas.openxmlformats.org/package/2006/relationships"><Relationship Id="rId2" Type="http://schemas.microsoft.com/office/2011/relationships/chartColorStyle" Target="colors35.xml"/><Relationship Id="rId1" Type="http://schemas.microsoft.com/office/2011/relationships/chartStyle" Target="style35.xml"/></Relationships>
</file>

<file path=xl/charts/_rels/chart32.xml.rels><?xml version="1.0" encoding="UTF-8" standalone="yes"?>
<Relationships xmlns="http://schemas.openxmlformats.org/package/2006/relationships"><Relationship Id="rId2" Type="http://schemas.microsoft.com/office/2011/relationships/chartColorStyle" Target="colors36.xml"/><Relationship Id="rId1" Type="http://schemas.microsoft.com/office/2011/relationships/chartStyle" Target="style36.xml"/></Relationships>
</file>

<file path=xl/charts/_rels/chart33.xml.rels><?xml version="1.0" encoding="UTF-8" standalone="yes"?>
<Relationships xmlns="http://schemas.openxmlformats.org/package/2006/relationships"><Relationship Id="rId2" Type="http://schemas.microsoft.com/office/2011/relationships/chartColorStyle" Target="colors37.xml"/><Relationship Id="rId1" Type="http://schemas.microsoft.com/office/2011/relationships/chartStyle" Target="style37.xml"/></Relationships>
</file>

<file path=xl/charts/_rels/chart34.xml.rels><?xml version="1.0" encoding="UTF-8" standalone="yes"?>
<Relationships xmlns="http://schemas.openxmlformats.org/package/2006/relationships"><Relationship Id="rId2" Type="http://schemas.microsoft.com/office/2011/relationships/chartColorStyle" Target="colors38.xml"/><Relationship Id="rId1" Type="http://schemas.microsoft.com/office/2011/relationships/chartStyle" Target="style38.xml"/></Relationships>
</file>

<file path=xl/charts/_rels/chart35.xml.rels><?xml version="1.0" encoding="UTF-8" standalone="yes"?>
<Relationships xmlns="http://schemas.openxmlformats.org/package/2006/relationships"><Relationship Id="rId2" Type="http://schemas.microsoft.com/office/2011/relationships/chartColorStyle" Target="colors39.xml"/><Relationship Id="rId1" Type="http://schemas.microsoft.com/office/2011/relationships/chartStyle" Target="style39.xml"/></Relationships>
</file>

<file path=xl/charts/_rels/chart36.xml.rels><?xml version="1.0" encoding="UTF-8" standalone="yes"?>
<Relationships xmlns="http://schemas.openxmlformats.org/package/2006/relationships"><Relationship Id="rId2" Type="http://schemas.microsoft.com/office/2011/relationships/chartColorStyle" Target="colors40.xml"/><Relationship Id="rId1" Type="http://schemas.microsoft.com/office/2011/relationships/chartStyle" Target="style40.xml"/></Relationships>
</file>

<file path=xl/charts/_rels/chart37.xml.rels><?xml version="1.0" encoding="UTF-8" standalone="yes"?>
<Relationships xmlns="http://schemas.openxmlformats.org/package/2006/relationships"><Relationship Id="rId2" Type="http://schemas.microsoft.com/office/2011/relationships/chartColorStyle" Target="colors41.xml"/><Relationship Id="rId1" Type="http://schemas.microsoft.com/office/2011/relationships/chartStyle" Target="style41.xml"/></Relationships>
</file>

<file path=xl/charts/_rels/chart38.xml.rels><?xml version="1.0" encoding="UTF-8" standalone="yes"?>
<Relationships xmlns="http://schemas.openxmlformats.org/package/2006/relationships"><Relationship Id="rId2" Type="http://schemas.microsoft.com/office/2011/relationships/chartColorStyle" Target="colors42.xml"/><Relationship Id="rId1" Type="http://schemas.microsoft.com/office/2011/relationships/chartStyle" Target="style42.xml"/></Relationships>
</file>

<file path=xl/charts/_rels/chart39.xml.rels><?xml version="1.0" encoding="UTF-8" standalone="yes"?>
<Relationships xmlns="http://schemas.openxmlformats.org/package/2006/relationships"><Relationship Id="rId2" Type="http://schemas.microsoft.com/office/2011/relationships/chartColorStyle" Target="colors43.xml"/><Relationship Id="rId1" Type="http://schemas.microsoft.com/office/2011/relationships/chartStyle" Target="style43.xml"/></Relationships>
</file>

<file path=xl/charts/_rels/chart40.xml.rels><?xml version="1.0" encoding="UTF-8" standalone="yes"?>
<Relationships xmlns="http://schemas.openxmlformats.org/package/2006/relationships"><Relationship Id="rId2" Type="http://schemas.microsoft.com/office/2011/relationships/chartColorStyle" Target="colors44.xml"/><Relationship Id="rId1" Type="http://schemas.microsoft.com/office/2011/relationships/chartStyle" Target="style44.xml"/></Relationships>
</file>

<file path=xl/charts/_rels/chart41.xml.rels><?xml version="1.0" encoding="UTF-8" standalone="yes"?>
<Relationships xmlns="http://schemas.openxmlformats.org/package/2006/relationships"><Relationship Id="rId2" Type="http://schemas.microsoft.com/office/2011/relationships/chartColorStyle" Target="colors45.xml"/><Relationship Id="rId1" Type="http://schemas.microsoft.com/office/2011/relationships/chartStyle" Target="style45.xml"/></Relationships>
</file>

<file path=xl/charts/_rels/chart42.xml.rels><?xml version="1.0" encoding="UTF-8" standalone="yes"?>
<Relationships xmlns="http://schemas.openxmlformats.org/package/2006/relationships"><Relationship Id="rId2" Type="http://schemas.microsoft.com/office/2011/relationships/chartColorStyle" Target="colors46.xml"/><Relationship Id="rId1" Type="http://schemas.microsoft.com/office/2011/relationships/chartStyle" Target="style46.xml"/></Relationships>
</file>

<file path=xl/charts/_rels/chart43.xml.rels><?xml version="1.0" encoding="UTF-8" standalone="yes"?>
<Relationships xmlns="http://schemas.openxmlformats.org/package/2006/relationships"><Relationship Id="rId2" Type="http://schemas.microsoft.com/office/2011/relationships/chartColorStyle" Target="colors47.xml"/><Relationship Id="rId1" Type="http://schemas.microsoft.com/office/2011/relationships/chartStyle" Target="style47.xml"/></Relationships>
</file>

<file path=xl/charts/_rels/chart44.xml.rels><?xml version="1.0" encoding="UTF-8" standalone="yes"?>
<Relationships xmlns="http://schemas.openxmlformats.org/package/2006/relationships"><Relationship Id="rId2" Type="http://schemas.microsoft.com/office/2011/relationships/chartColorStyle" Target="colors48.xml"/><Relationship Id="rId1" Type="http://schemas.microsoft.com/office/2011/relationships/chartStyle" Target="style48.xml"/></Relationships>
</file>

<file path=xl/charts/_rels/chartEx1.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3.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4.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Consumption by sector 1970 to 2019 (mtoe)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Industry</c:v>
          </c:tx>
          <c:spPr>
            <a:ln w="28575" cap="rnd">
              <a:solidFill>
                <a:srgbClr val="4F81BD"/>
              </a:solidFill>
              <a:round/>
            </a:ln>
            <a:effectLst/>
          </c:spPr>
          <c:marker>
            <c:symbol val="none"/>
          </c:marker>
          <c:cat>
            <c:numRef>
              <c:f>'Table C1'!$A$9:$A$58</c:f>
              <c:numCache>
                <c:formatCode>General</c:formatCode>
                <c:ptCount val="50"/>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numCache>
            </c:numRef>
          </c:cat>
          <c:val>
            <c:numRef>
              <c:f>'Table C1'!$L$9:$L$58</c:f>
              <c:numCache>
                <c:formatCode>#,##0</c:formatCode>
                <c:ptCount val="50"/>
                <c:pt idx="0">
                  <c:v>62333</c:v>
                </c:pt>
                <c:pt idx="1">
                  <c:v>60746</c:v>
                </c:pt>
                <c:pt idx="2">
                  <c:v>61307</c:v>
                </c:pt>
                <c:pt idx="3">
                  <c:v>65149</c:v>
                </c:pt>
                <c:pt idx="4">
                  <c:v>60058</c:v>
                </c:pt>
                <c:pt idx="5">
                  <c:v>55444</c:v>
                </c:pt>
                <c:pt idx="6">
                  <c:v>57584</c:v>
                </c:pt>
                <c:pt idx="7">
                  <c:v>57574</c:v>
                </c:pt>
                <c:pt idx="8">
                  <c:v>56673</c:v>
                </c:pt>
                <c:pt idx="9">
                  <c:v>58564</c:v>
                </c:pt>
                <c:pt idx="10">
                  <c:v>48291</c:v>
                </c:pt>
                <c:pt idx="11">
                  <c:v>45776</c:v>
                </c:pt>
                <c:pt idx="12">
                  <c:v>44007</c:v>
                </c:pt>
                <c:pt idx="13">
                  <c:v>42191</c:v>
                </c:pt>
                <c:pt idx="14">
                  <c:v>41138</c:v>
                </c:pt>
                <c:pt idx="15">
                  <c:v>41702</c:v>
                </c:pt>
                <c:pt idx="16">
                  <c:v>40931</c:v>
                </c:pt>
                <c:pt idx="17">
                  <c:v>40211</c:v>
                </c:pt>
                <c:pt idx="18">
                  <c:v>40807</c:v>
                </c:pt>
                <c:pt idx="19">
                  <c:v>39404.800000000003</c:v>
                </c:pt>
                <c:pt idx="20">
                  <c:v>38659.599999999999</c:v>
                </c:pt>
                <c:pt idx="21">
                  <c:v>38256.699999999997</c:v>
                </c:pt>
                <c:pt idx="22">
                  <c:v>36710.6</c:v>
                </c:pt>
                <c:pt idx="23">
                  <c:v>36439.800000000003</c:v>
                </c:pt>
                <c:pt idx="24">
                  <c:v>37711.300000000003</c:v>
                </c:pt>
                <c:pt idx="25">
                  <c:v>36276.457067927768</c:v>
                </c:pt>
                <c:pt idx="26">
                  <c:v>34470.202969592305</c:v>
                </c:pt>
                <c:pt idx="27">
                  <c:v>34577.480169817172</c:v>
                </c:pt>
                <c:pt idx="28">
                  <c:v>34512.154836337068</c:v>
                </c:pt>
                <c:pt idx="29">
                  <c:v>34221.865826311383</c:v>
                </c:pt>
                <c:pt idx="30">
                  <c:v>35506.162178026221</c:v>
                </c:pt>
                <c:pt idx="31">
                  <c:v>35442.639281939766</c:v>
                </c:pt>
                <c:pt idx="32">
                  <c:v>33763.892336337347</c:v>
                </c:pt>
                <c:pt idx="33">
                  <c:v>34074.19348748801</c:v>
                </c:pt>
                <c:pt idx="34">
                  <c:v>32912.437611279856</c:v>
                </c:pt>
                <c:pt idx="35">
                  <c:v>32303.189892445414</c:v>
                </c:pt>
                <c:pt idx="36">
                  <c:v>31442.201843310198</c:v>
                </c:pt>
                <c:pt idx="37">
                  <c:v>30540.28267870397</c:v>
                </c:pt>
                <c:pt idx="38">
                  <c:v>30219.599863619296</c:v>
                </c:pt>
                <c:pt idx="39">
                  <c:v>25687.284656385735</c:v>
                </c:pt>
                <c:pt idx="40">
                  <c:v>27010.806079137845</c:v>
                </c:pt>
                <c:pt idx="41">
                  <c:v>25254.276723457951</c:v>
                </c:pt>
                <c:pt idx="42">
                  <c:v>24875.657647464472</c:v>
                </c:pt>
                <c:pt idx="43">
                  <c:v>24889.310290445803</c:v>
                </c:pt>
                <c:pt idx="44">
                  <c:v>24301.948223853047</c:v>
                </c:pt>
                <c:pt idx="45">
                  <c:v>24305.413447888794</c:v>
                </c:pt>
                <c:pt idx="46">
                  <c:v>22483.339967241573</c:v>
                </c:pt>
                <c:pt idx="47">
                  <c:v>22808.019999153428</c:v>
                </c:pt>
                <c:pt idx="48">
                  <c:v>22933.01596317111</c:v>
                </c:pt>
                <c:pt idx="49">
                  <c:v>22298.090889453975</c:v>
                </c:pt>
              </c:numCache>
            </c:numRef>
          </c:val>
          <c:smooth val="0"/>
          <c:extLst>
            <c:ext xmlns:c16="http://schemas.microsoft.com/office/drawing/2014/chart" uri="{C3380CC4-5D6E-409C-BE32-E72D297353CC}">
              <c16:uniqueId val="{00000000-1241-46CF-ABD3-7DF45A32D088}"/>
            </c:ext>
          </c:extLst>
        </c:ser>
        <c:ser>
          <c:idx val="1"/>
          <c:order val="1"/>
          <c:tx>
            <c:v>Transport</c:v>
          </c:tx>
          <c:spPr>
            <a:ln w="28575" cap="rnd">
              <a:solidFill>
                <a:srgbClr val="9BBB59"/>
              </a:solidFill>
              <a:round/>
            </a:ln>
            <a:effectLst/>
          </c:spPr>
          <c:marker>
            <c:symbol val="none"/>
          </c:marker>
          <c:cat>
            <c:numRef>
              <c:f>'Table C1'!$A$9:$A$58</c:f>
              <c:numCache>
                <c:formatCode>General</c:formatCode>
                <c:ptCount val="50"/>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numCache>
            </c:numRef>
          </c:cat>
          <c:val>
            <c:numRef>
              <c:f>'Table C1'!$Z$9:$Z$58</c:f>
              <c:numCache>
                <c:formatCode>#,##0</c:formatCode>
                <c:ptCount val="50"/>
                <c:pt idx="0">
                  <c:v>28174</c:v>
                </c:pt>
                <c:pt idx="1">
                  <c:v>29306</c:v>
                </c:pt>
                <c:pt idx="2">
                  <c:v>30442</c:v>
                </c:pt>
                <c:pt idx="3">
                  <c:v>32435</c:v>
                </c:pt>
                <c:pt idx="4">
                  <c:v>31266</c:v>
                </c:pt>
                <c:pt idx="5">
                  <c:v>30885</c:v>
                </c:pt>
                <c:pt idx="6">
                  <c:v>32032</c:v>
                </c:pt>
                <c:pt idx="7">
                  <c:v>32875</c:v>
                </c:pt>
                <c:pt idx="8">
                  <c:v>34571</c:v>
                </c:pt>
                <c:pt idx="9">
                  <c:v>35359</c:v>
                </c:pt>
                <c:pt idx="10">
                  <c:v>35541</c:v>
                </c:pt>
                <c:pt idx="11">
                  <c:v>34304</c:v>
                </c:pt>
                <c:pt idx="12">
                  <c:v>35037</c:v>
                </c:pt>
                <c:pt idx="13">
                  <c:v>36059</c:v>
                </c:pt>
                <c:pt idx="14">
                  <c:v>37782</c:v>
                </c:pt>
                <c:pt idx="15">
                  <c:v>38500</c:v>
                </c:pt>
                <c:pt idx="16">
                  <c:v>40954</c:v>
                </c:pt>
                <c:pt idx="17">
                  <c:v>42672</c:v>
                </c:pt>
                <c:pt idx="18">
                  <c:v>45345</c:v>
                </c:pt>
                <c:pt idx="19">
                  <c:v>47442</c:v>
                </c:pt>
                <c:pt idx="20">
                  <c:v>48635</c:v>
                </c:pt>
                <c:pt idx="21">
                  <c:v>47973</c:v>
                </c:pt>
                <c:pt idx="22">
                  <c:v>49355</c:v>
                </c:pt>
                <c:pt idx="23">
                  <c:v>50024</c:v>
                </c:pt>
                <c:pt idx="24">
                  <c:v>50253</c:v>
                </c:pt>
                <c:pt idx="25">
                  <c:v>50238</c:v>
                </c:pt>
                <c:pt idx="26">
                  <c:v>52321.379197521259</c:v>
                </c:pt>
                <c:pt idx="27">
                  <c:v>53082.530506430558</c:v>
                </c:pt>
                <c:pt idx="28">
                  <c:v>53771.98647377509</c:v>
                </c:pt>
                <c:pt idx="29">
                  <c:v>54853.097034458326</c:v>
                </c:pt>
                <c:pt idx="30">
                  <c:v>55461.116886746313</c:v>
                </c:pt>
                <c:pt idx="31">
                  <c:v>55137.281442729422</c:v>
                </c:pt>
                <c:pt idx="32">
                  <c:v>55684.845900393098</c:v>
                </c:pt>
                <c:pt idx="33">
                  <c:v>56365.787508607631</c:v>
                </c:pt>
                <c:pt idx="34">
                  <c:v>57374.141209089074</c:v>
                </c:pt>
                <c:pt idx="35">
                  <c:v>58793.167137454249</c:v>
                </c:pt>
                <c:pt idx="36">
                  <c:v>59501.446458742415</c:v>
                </c:pt>
                <c:pt idx="37">
                  <c:v>59770.929349995822</c:v>
                </c:pt>
                <c:pt idx="38">
                  <c:v>57393.311905099545</c:v>
                </c:pt>
                <c:pt idx="39">
                  <c:v>55393.515487696757</c:v>
                </c:pt>
                <c:pt idx="40">
                  <c:v>54635.939271061332</c:v>
                </c:pt>
                <c:pt idx="41">
                  <c:v>54493.130966323508</c:v>
                </c:pt>
                <c:pt idx="42">
                  <c:v>53776.467874721988</c:v>
                </c:pt>
                <c:pt idx="43">
                  <c:v>53489.714851169934</c:v>
                </c:pt>
                <c:pt idx="44">
                  <c:v>54145.817504376384</c:v>
                </c:pt>
                <c:pt idx="45">
                  <c:v>55012.635769087661</c:v>
                </c:pt>
                <c:pt idx="46">
                  <c:v>56000.53311059835</c:v>
                </c:pt>
                <c:pt idx="47">
                  <c:v>57002.58091192889</c:v>
                </c:pt>
                <c:pt idx="48">
                  <c:v>56883.595567520402</c:v>
                </c:pt>
                <c:pt idx="49">
                  <c:v>56664.63717056375</c:v>
                </c:pt>
              </c:numCache>
            </c:numRef>
          </c:val>
          <c:smooth val="0"/>
          <c:extLst>
            <c:ext xmlns:c16="http://schemas.microsoft.com/office/drawing/2014/chart" uri="{C3380CC4-5D6E-409C-BE32-E72D297353CC}">
              <c16:uniqueId val="{00000001-1241-46CF-ABD3-7DF45A32D088}"/>
            </c:ext>
          </c:extLst>
        </c:ser>
        <c:ser>
          <c:idx val="2"/>
          <c:order val="2"/>
          <c:tx>
            <c:v>Services</c:v>
          </c:tx>
          <c:spPr>
            <a:ln w="28575" cap="rnd">
              <a:solidFill>
                <a:srgbClr val="7030A0"/>
              </a:solidFill>
              <a:round/>
            </a:ln>
            <a:effectLst/>
          </c:spPr>
          <c:marker>
            <c:symbol val="none"/>
          </c:marker>
          <c:cat>
            <c:numRef>
              <c:f>'Table C1'!$A$9:$A$58</c:f>
              <c:numCache>
                <c:formatCode>General</c:formatCode>
                <c:ptCount val="50"/>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numCache>
            </c:numRef>
          </c:cat>
          <c:val>
            <c:numRef>
              <c:f>'Table C4'!$AJ$9:$AJ$58</c:f>
              <c:numCache>
                <c:formatCode>#,##0</c:formatCode>
                <c:ptCount val="50"/>
                <c:pt idx="0">
                  <c:v>18587</c:v>
                </c:pt>
                <c:pt idx="1">
                  <c:v>17915</c:v>
                </c:pt>
                <c:pt idx="2">
                  <c:v>18196</c:v>
                </c:pt>
                <c:pt idx="3">
                  <c:v>18586</c:v>
                </c:pt>
                <c:pt idx="4">
                  <c:v>17492</c:v>
                </c:pt>
                <c:pt idx="5">
                  <c:v>17360</c:v>
                </c:pt>
                <c:pt idx="6">
                  <c:v>18157</c:v>
                </c:pt>
                <c:pt idx="7">
                  <c:v>19097</c:v>
                </c:pt>
                <c:pt idx="8">
                  <c:v>19213</c:v>
                </c:pt>
                <c:pt idx="9">
                  <c:v>20032</c:v>
                </c:pt>
                <c:pt idx="10">
                  <c:v>18721</c:v>
                </c:pt>
                <c:pt idx="11">
                  <c:v>18593</c:v>
                </c:pt>
                <c:pt idx="12">
                  <c:v>18465</c:v>
                </c:pt>
                <c:pt idx="13">
                  <c:v>18847</c:v>
                </c:pt>
                <c:pt idx="14">
                  <c:v>18938</c:v>
                </c:pt>
                <c:pt idx="15">
                  <c:v>19602</c:v>
                </c:pt>
                <c:pt idx="16">
                  <c:v>20134</c:v>
                </c:pt>
                <c:pt idx="17">
                  <c:v>19790</c:v>
                </c:pt>
                <c:pt idx="18">
                  <c:v>20050</c:v>
                </c:pt>
                <c:pt idx="19">
                  <c:v>19075.3</c:v>
                </c:pt>
                <c:pt idx="20">
                  <c:v>19217.599999999999</c:v>
                </c:pt>
                <c:pt idx="21">
                  <c:v>20820.099999999999</c:v>
                </c:pt>
                <c:pt idx="22">
                  <c:v>20959.2</c:v>
                </c:pt>
                <c:pt idx="23">
                  <c:v>20734.5</c:v>
                </c:pt>
                <c:pt idx="24">
                  <c:v>20637</c:v>
                </c:pt>
                <c:pt idx="25">
                  <c:v>21178.799999999999</c:v>
                </c:pt>
                <c:pt idx="26">
                  <c:v>22107.760306422457</c:v>
                </c:pt>
                <c:pt idx="27">
                  <c:v>21466.985460859119</c:v>
                </c:pt>
                <c:pt idx="28">
                  <c:v>21511.116280644594</c:v>
                </c:pt>
                <c:pt idx="29">
                  <c:v>21337.894681423357</c:v>
                </c:pt>
                <c:pt idx="30">
                  <c:v>21546.887392493707</c:v>
                </c:pt>
                <c:pt idx="31">
                  <c:v>22167.481145857953</c:v>
                </c:pt>
                <c:pt idx="32">
                  <c:v>19556.324515323813</c:v>
                </c:pt>
                <c:pt idx="33">
                  <c:v>19413.720598007934</c:v>
                </c:pt>
                <c:pt idx="34">
                  <c:v>20316.838530341338</c:v>
                </c:pt>
                <c:pt idx="35">
                  <c:v>20774.421650995817</c:v>
                </c:pt>
                <c:pt idx="36">
                  <c:v>19522.885102906566</c:v>
                </c:pt>
                <c:pt idx="37">
                  <c:v>19015.785852915458</c:v>
                </c:pt>
                <c:pt idx="38">
                  <c:v>20545.393437827748</c:v>
                </c:pt>
                <c:pt idx="39">
                  <c:v>18475.29424749644</c:v>
                </c:pt>
                <c:pt idx="40">
                  <c:v>19438.629319919273</c:v>
                </c:pt>
                <c:pt idx="41">
                  <c:v>17957.036526312215</c:v>
                </c:pt>
                <c:pt idx="42">
                  <c:v>19236.622824848189</c:v>
                </c:pt>
                <c:pt idx="43">
                  <c:v>19719.244935587834</c:v>
                </c:pt>
                <c:pt idx="44">
                  <c:v>18481.117079516971</c:v>
                </c:pt>
                <c:pt idx="45">
                  <c:v>19772.931959248945</c:v>
                </c:pt>
                <c:pt idx="46">
                  <c:v>21816.829084945908</c:v>
                </c:pt>
                <c:pt idx="47">
                  <c:v>21522.300998366787</c:v>
                </c:pt>
                <c:pt idx="48">
                  <c:v>21902.210595699285</c:v>
                </c:pt>
                <c:pt idx="49">
                  <c:v>21699.747656510663</c:v>
                </c:pt>
              </c:numCache>
            </c:numRef>
          </c:val>
          <c:smooth val="0"/>
          <c:extLst>
            <c:ext xmlns:c16="http://schemas.microsoft.com/office/drawing/2014/chart" uri="{C3380CC4-5D6E-409C-BE32-E72D297353CC}">
              <c16:uniqueId val="{00000002-1241-46CF-ABD3-7DF45A32D088}"/>
            </c:ext>
          </c:extLst>
        </c:ser>
        <c:ser>
          <c:idx val="3"/>
          <c:order val="3"/>
          <c:tx>
            <c:v>Domestic</c:v>
          </c:tx>
          <c:spPr>
            <a:ln w="28575" cap="rnd">
              <a:solidFill>
                <a:srgbClr val="F79646"/>
              </a:solidFill>
              <a:round/>
            </a:ln>
            <a:effectLst/>
          </c:spPr>
          <c:marker>
            <c:symbol val="none"/>
          </c:marker>
          <c:cat>
            <c:numRef>
              <c:f>'Table C1'!$A$9:$A$58</c:f>
              <c:numCache>
                <c:formatCode>General</c:formatCode>
                <c:ptCount val="50"/>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numCache>
            </c:numRef>
          </c:cat>
          <c:val>
            <c:numRef>
              <c:f>'Table C1'!$AJ$9:$AJ$58</c:f>
              <c:numCache>
                <c:formatCode>#,##0</c:formatCode>
                <c:ptCount val="50"/>
                <c:pt idx="0">
                  <c:v>36884</c:v>
                </c:pt>
                <c:pt idx="1">
                  <c:v>35621</c:v>
                </c:pt>
                <c:pt idx="2">
                  <c:v>36261</c:v>
                </c:pt>
                <c:pt idx="3">
                  <c:v>37576</c:v>
                </c:pt>
                <c:pt idx="4">
                  <c:v>38002</c:v>
                </c:pt>
                <c:pt idx="5">
                  <c:v>37062</c:v>
                </c:pt>
                <c:pt idx="6">
                  <c:v>36634</c:v>
                </c:pt>
                <c:pt idx="7">
                  <c:v>37898</c:v>
                </c:pt>
                <c:pt idx="8">
                  <c:v>38689</c:v>
                </c:pt>
                <c:pt idx="9">
                  <c:v>41566</c:v>
                </c:pt>
                <c:pt idx="10">
                  <c:v>39841</c:v>
                </c:pt>
                <c:pt idx="11">
                  <c:v>39674</c:v>
                </c:pt>
                <c:pt idx="12">
                  <c:v>39218</c:v>
                </c:pt>
                <c:pt idx="13">
                  <c:v>39014</c:v>
                </c:pt>
                <c:pt idx="14">
                  <c:v>37896</c:v>
                </c:pt>
                <c:pt idx="15">
                  <c:v>42062</c:v>
                </c:pt>
                <c:pt idx="16">
                  <c:v>43700</c:v>
                </c:pt>
                <c:pt idx="17">
                  <c:v>43460</c:v>
                </c:pt>
                <c:pt idx="18">
                  <c:v>42367</c:v>
                </c:pt>
                <c:pt idx="19">
                  <c:v>40258.1</c:v>
                </c:pt>
                <c:pt idx="20">
                  <c:v>40755.5</c:v>
                </c:pt>
                <c:pt idx="21">
                  <c:v>44767.7</c:v>
                </c:pt>
                <c:pt idx="22">
                  <c:v>44066.3</c:v>
                </c:pt>
                <c:pt idx="23">
                  <c:v>45548.6</c:v>
                </c:pt>
                <c:pt idx="24">
                  <c:v>43946.6</c:v>
                </c:pt>
                <c:pt idx="25">
                  <c:v>42690.7</c:v>
                </c:pt>
                <c:pt idx="26">
                  <c:v>48119.884822210006</c:v>
                </c:pt>
                <c:pt idx="27">
                  <c:v>44775.389174407392</c:v>
                </c:pt>
                <c:pt idx="28">
                  <c:v>46125.893289138112</c:v>
                </c:pt>
                <c:pt idx="29">
                  <c:v>46120.829479539738</c:v>
                </c:pt>
                <c:pt idx="30">
                  <c:v>46851.176314595155</c:v>
                </c:pt>
                <c:pt idx="31">
                  <c:v>48178.328864982279</c:v>
                </c:pt>
                <c:pt idx="32">
                  <c:v>47470.611193426965</c:v>
                </c:pt>
                <c:pt idx="33">
                  <c:v>48293.026112000058</c:v>
                </c:pt>
                <c:pt idx="34">
                  <c:v>49332.80872634858</c:v>
                </c:pt>
                <c:pt idx="35">
                  <c:v>47805.4219113215</c:v>
                </c:pt>
                <c:pt idx="36">
                  <c:v>46575.146850785881</c:v>
                </c:pt>
                <c:pt idx="37">
                  <c:v>44932.424115963644</c:v>
                </c:pt>
                <c:pt idx="38">
                  <c:v>45997.925730078983</c:v>
                </c:pt>
                <c:pt idx="39">
                  <c:v>44684.755086433681</c:v>
                </c:pt>
                <c:pt idx="40">
                  <c:v>49410.350154501488</c:v>
                </c:pt>
                <c:pt idx="41">
                  <c:v>40882.669769833868</c:v>
                </c:pt>
                <c:pt idx="42">
                  <c:v>44441.002944412197</c:v>
                </c:pt>
                <c:pt idx="43">
                  <c:v>44890.587002517648</c:v>
                </c:pt>
                <c:pt idx="44">
                  <c:v>38680.042790994456</c:v>
                </c:pt>
                <c:pt idx="45">
                  <c:v>40281.484121470668</c:v>
                </c:pt>
                <c:pt idx="46">
                  <c:v>41145.282693688074</c:v>
                </c:pt>
                <c:pt idx="47">
                  <c:v>39836.944693903213</c:v>
                </c:pt>
                <c:pt idx="48">
                  <c:v>41633.251160646767</c:v>
                </c:pt>
                <c:pt idx="49">
                  <c:v>41288.806640304705</c:v>
                </c:pt>
              </c:numCache>
            </c:numRef>
          </c:val>
          <c:smooth val="0"/>
          <c:extLst>
            <c:ext xmlns:c16="http://schemas.microsoft.com/office/drawing/2014/chart" uri="{C3380CC4-5D6E-409C-BE32-E72D297353CC}">
              <c16:uniqueId val="{00000003-1241-46CF-ABD3-7DF45A32D088}"/>
            </c:ext>
          </c:extLst>
        </c:ser>
        <c:dLbls>
          <c:showLegendKey val="0"/>
          <c:showVal val="0"/>
          <c:showCatName val="0"/>
          <c:showSerName val="0"/>
          <c:showPercent val="0"/>
          <c:showBubbleSize val="0"/>
        </c:dLbls>
        <c:smooth val="0"/>
        <c:axId val="2080381672"/>
        <c:axId val="2080384296"/>
      </c:lineChart>
      <c:catAx>
        <c:axId val="20803816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0384296"/>
        <c:crosses val="autoZero"/>
        <c:auto val="1"/>
        <c:lblAlgn val="ctr"/>
        <c:lblOffset val="100"/>
        <c:tickLblSkip val="10"/>
        <c:noMultiLvlLbl val="0"/>
      </c:catAx>
      <c:valAx>
        <c:axId val="208038429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03816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Consumption by fuel 1970 to 2019 (mtoe)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Coal and other solid</c:v>
          </c:tx>
          <c:spPr>
            <a:ln w="28575" cap="rnd">
              <a:solidFill>
                <a:schemeClr val="accent1"/>
              </a:solidFill>
              <a:round/>
            </a:ln>
            <a:effectLst/>
          </c:spPr>
          <c:marker>
            <c:symbol val="none"/>
          </c:marker>
          <c:cat>
            <c:numRef>
              <c:f>'Table C1'!$A$9:$A$58</c:f>
              <c:numCache>
                <c:formatCode>General</c:formatCode>
                <c:ptCount val="50"/>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numCache>
            </c:numRef>
          </c:cat>
          <c:val>
            <c:numRef>
              <c:f>'Table C1'!$BR$9:$BR$58</c:f>
            </c:numRef>
          </c:val>
          <c:smooth val="0"/>
          <c:extLst>
            <c:ext xmlns:c16="http://schemas.microsoft.com/office/drawing/2014/chart" uri="{C3380CC4-5D6E-409C-BE32-E72D297353CC}">
              <c16:uniqueId val="{00000000-789E-423B-A2F3-CDCD42E6B6EB}"/>
            </c:ext>
          </c:extLst>
        </c:ser>
        <c:ser>
          <c:idx val="1"/>
          <c:order val="1"/>
          <c:tx>
            <c:strRef>
              <c:f>'Table C1'!$BS$8</c:f>
              <c:strCache>
                <c:ptCount val="1"/>
                <c:pt idx="0">
                  <c:v>Natural gas</c:v>
                </c:pt>
              </c:strCache>
            </c:strRef>
          </c:tx>
          <c:spPr>
            <a:ln w="28575" cap="rnd">
              <a:solidFill>
                <a:schemeClr val="accent2"/>
              </a:solidFill>
              <a:round/>
            </a:ln>
            <a:effectLst/>
          </c:spPr>
          <c:marker>
            <c:symbol val="none"/>
          </c:marker>
          <c:cat>
            <c:numRef>
              <c:f>'Table C1'!$A$9:$A$58</c:f>
              <c:numCache>
                <c:formatCode>General</c:formatCode>
                <c:ptCount val="50"/>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numCache>
            </c:numRef>
          </c:cat>
          <c:val>
            <c:numRef>
              <c:f>'Table C1'!$BS$9:$BS$58</c:f>
            </c:numRef>
          </c:val>
          <c:smooth val="0"/>
          <c:extLst>
            <c:ext xmlns:c16="http://schemas.microsoft.com/office/drawing/2014/chart" uri="{C3380CC4-5D6E-409C-BE32-E72D297353CC}">
              <c16:uniqueId val="{00000001-789E-423B-A2F3-CDCD42E6B6EB}"/>
            </c:ext>
          </c:extLst>
        </c:ser>
        <c:ser>
          <c:idx val="2"/>
          <c:order val="2"/>
          <c:tx>
            <c:strRef>
              <c:f>'Table C1'!$BA$8</c:f>
              <c:strCache>
                <c:ptCount val="1"/>
                <c:pt idx="0">
                  <c:v>Electricity</c:v>
                </c:pt>
              </c:strCache>
            </c:strRef>
          </c:tx>
          <c:spPr>
            <a:ln w="28575" cap="rnd">
              <a:solidFill>
                <a:srgbClr val="FF9900"/>
              </a:solidFill>
              <a:round/>
            </a:ln>
            <a:effectLst/>
          </c:spPr>
          <c:marker>
            <c:symbol val="none"/>
          </c:marker>
          <c:cat>
            <c:numRef>
              <c:f>'Table C1'!$A$9:$A$58</c:f>
              <c:numCache>
                <c:formatCode>General</c:formatCode>
                <c:ptCount val="50"/>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numCache>
            </c:numRef>
          </c:cat>
          <c:val>
            <c:numRef>
              <c:f>'Table C1'!$BA$9:$BA$58</c:f>
              <c:numCache>
                <c:formatCode>#,##0</c:formatCode>
                <c:ptCount val="50"/>
                <c:pt idx="0">
                  <c:v>16542</c:v>
                </c:pt>
                <c:pt idx="1">
                  <c:v>17021</c:v>
                </c:pt>
                <c:pt idx="2">
                  <c:v>17643</c:v>
                </c:pt>
                <c:pt idx="3">
                  <c:v>18898</c:v>
                </c:pt>
                <c:pt idx="4">
                  <c:v>18356</c:v>
                </c:pt>
                <c:pt idx="5">
                  <c:v>18293</c:v>
                </c:pt>
                <c:pt idx="6">
                  <c:v>18537</c:v>
                </c:pt>
                <c:pt idx="7">
                  <c:v>18948</c:v>
                </c:pt>
                <c:pt idx="8">
                  <c:v>19336</c:v>
                </c:pt>
                <c:pt idx="9">
                  <c:v>20223</c:v>
                </c:pt>
                <c:pt idx="10">
                  <c:v>19252</c:v>
                </c:pt>
                <c:pt idx="11">
                  <c:v>18945</c:v>
                </c:pt>
                <c:pt idx="12">
                  <c:v>18567</c:v>
                </c:pt>
                <c:pt idx="13">
                  <c:v>18856</c:v>
                </c:pt>
                <c:pt idx="14">
                  <c:v>19280</c:v>
                </c:pt>
                <c:pt idx="15">
                  <c:v>20118</c:v>
                </c:pt>
                <c:pt idx="16">
                  <c:v>20763</c:v>
                </c:pt>
                <c:pt idx="17">
                  <c:v>22252</c:v>
                </c:pt>
                <c:pt idx="18">
                  <c:v>22811</c:v>
                </c:pt>
                <c:pt idx="19">
                  <c:v>23254</c:v>
                </c:pt>
                <c:pt idx="20">
                  <c:v>23601</c:v>
                </c:pt>
                <c:pt idx="21">
                  <c:v>24170</c:v>
                </c:pt>
                <c:pt idx="22">
                  <c:v>24206</c:v>
                </c:pt>
                <c:pt idx="23">
                  <c:v>24607</c:v>
                </c:pt>
                <c:pt idx="24">
                  <c:v>24353</c:v>
                </c:pt>
                <c:pt idx="25">
                  <c:v>25279.445399828033</c:v>
                </c:pt>
                <c:pt idx="26">
                  <c:v>26452.520819999998</c:v>
                </c:pt>
                <c:pt idx="27">
                  <c:v>26758.641444539979</c:v>
                </c:pt>
                <c:pt idx="28">
                  <c:v>27143.422184006879</c:v>
                </c:pt>
                <c:pt idx="29">
                  <c:v>27750.980868443683</c:v>
                </c:pt>
                <c:pt idx="30">
                  <c:v>28325.021496130699</c:v>
                </c:pt>
                <c:pt idx="31">
                  <c:v>28608.942390369732</c:v>
                </c:pt>
                <c:pt idx="32">
                  <c:v>28667.348052877594</c:v>
                </c:pt>
                <c:pt idx="33">
                  <c:v>28909.583789364951</c:v>
                </c:pt>
                <c:pt idx="34">
                  <c:v>29144.248042519481</c:v>
                </c:pt>
                <c:pt idx="35">
                  <c:v>29980.62461424651</c:v>
                </c:pt>
                <c:pt idx="36">
                  <c:v>29684.371782285081</c:v>
                </c:pt>
                <c:pt idx="37">
                  <c:v>29377.159625386077</c:v>
                </c:pt>
                <c:pt idx="38">
                  <c:v>29391.41110069201</c:v>
                </c:pt>
                <c:pt idx="39">
                  <c:v>27665.353646400905</c:v>
                </c:pt>
                <c:pt idx="40">
                  <c:v>28274.918728995344</c:v>
                </c:pt>
                <c:pt idx="41">
                  <c:v>27332.13958591023</c:v>
                </c:pt>
                <c:pt idx="42">
                  <c:v>27366.425170754228</c:v>
                </c:pt>
                <c:pt idx="43">
                  <c:v>27194.441377422954</c:v>
                </c:pt>
                <c:pt idx="44">
                  <c:v>26034.89978233162</c:v>
                </c:pt>
                <c:pt idx="45">
                  <c:v>26094.582147212866</c:v>
                </c:pt>
                <c:pt idx="46">
                  <c:v>26142.168350054722</c:v>
                </c:pt>
                <c:pt idx="47">
                  <c:v>25765.196823802849</c:v>
                </c:pt>
                <c:pt idx="48">
                  <c:v>25833.557755300928</c:v>
                </c:pt>
                <c:pt idx="49">
                  <c:v>25387.74928452976</c:v>
                </c:pt>
              </c:numCache>
            </c:numRef>
          </c:val>
          <c:smooth val="0"/>
          <c:extLst>
            <c:ext xmlns:c16="http://schemas.microsoft.com/office/drawing/2014/chart" uri="{C3380CC4-5D6E-409C-BE32-E72D297353CC}">
              <c16:uniqueId val="{00000002-789E-423B-A2F3-CDCD42E6B6EB}"/>
            </c:ext>
          </c:extLst>
        </c:ser>
        <c:ser>
          <c:idx val="3"/>
          <c:order val="3"/>
          <c:tx>
            <c:strRef>
              <c:f>'Table C1'!$BB$8</c:f>
              <c:strCache>
                <c:ptCount val="1"/>
                <c:pt idx="0">
                  <c:v>Heat</c:v>
                </c:pt>
              </c:strCache>
            </c:strRef>
          </c:tx>
          <c:spPr>
            <a:ln w="28575" cap="rnd">
              <a:solidFill>
                <a:srgbClr val="7030A0"/>
              </a:solidFill>
              <a:round/>
            </a:ln>
            <a:effectLst/>
          </c:spPr>
          <c:marker>
            <c:symbol val="none"/>
          </c:marker>
          <c:cat>
            <c:numRef>
              <c:f>'Table C1'!$A$9:$A$58</c:f>
              <c:numCache>
                <c:formatCode>General</c:formatCode>
                <c:ptCount val="50"/>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numCache>
            </c:numRef>
          </c:cat>
          <c:val>
            <c:numRef>
              <c:f>'Table C1'!$BB$9:$BB$58</c:f>
              <c:numCache>
                <c:formatCode>#,##0</c:formatCode>
                <c:ptCount val="50"/>
                <c:pt idx="29">
                  <c:v>2498.0021987962168</c:v>
                </c:pt>
                <c:pt idx="30">
                  <c:v>2514.9219260533105</c:v>
                </c:pt>
                <c:pt idx="31">
                  <c:v>2327.1834229578676</c:v>
                </c:pt>
                <c:pt idx="32">
                  <c:v>2083.8885640584695</c:v>
                </c:pt>
                <c:pt idx="33">
                  <c:v>1786.8837926087704</c:v>
                </c:pt>
                <c:pt idx="34">
                  <c:v>1257.5851496130697</c:v>
                </c:pt>
                <c:pt idx="35">
                  <c:v>1267.9759669402199</c:v>
                </c:pt>
                <c:pt idx="36">
                  <c:v>1244.7649355116077</c:v>
                </c:pt>
                <c:pt idx="37">
                  <c:v>1337.9813551160789</c:v>
                </c:pt>
                <c:pt idx="38">
                  <c:v>1465.4639982803092</c:v>
                </c:pt>
                <c:pt idx="39">
                  <c:v>1206.3371184006878</c:v>
                </c:pt>
                <c:pt idx="40">
                  <c:v>1266.382462486896</c:v>
                </c:pt>
                <c:pt idx="41">
                  <c:v>1206.0581777300085</c:v>
                </c:pt>
                <c:pt idx="42">
                  <c:v>1207.6423903697334</c:v>
                </c:pt>
                <c:pt idx="43">
                  <c:v>1192.2189165950131</c:v>
                </c:pt>
                <c:pt idx="44">
                  <c:v>1154.7929492691314</c:v>
                </c:pt>
                <c:pt idx="45">
                  <c:v>1236.4651840737276</c:v>
                </c:pt>
                <c:pt idx="46">
                  <c:v>1239.3353474443209</c:v>
                </c:pt>
                <c:pt idx="47">
                  <c:v>1270.7919143402798</c:v>
                </c:pt>
                <c:pt idx="48">
                  <c:v>1267.3806719585084</c:v>
                </c:pt>
                <c:pt idx="49">
                  <c:v>1244.2278369112171</c:v>
                </c:pt>
              </c:numCache>
            </c:numRef>
          </c:val>
          <c:smooth val="0"/>
          <c:extLst>
            <c:ext xmlns:c16="http://schemas.microsoft.com/office/drawing/2014/chart" uri="{C3380CC4-5D6E-409C-BE32-E72D297353CC}">
              <c16:uniqueId val="{00000003-789E-423B-A2F3-CDCD42E6B6EB}"/>
            </c:ext>
          </c:extLst>
        </c:ser>
        <c:ser>
          <c:idx val="4"/>
          <c:order val="4"/>
          <c:tx>
            <c:strRef>
              <c:f>'Table C1'!$BD$8</c:f>
              <c:strCache>
                <c:ptCount val="1"/>
                <c:pt idx="0">
                  <c:v>Petroleum (*)</c:v>
                </c:pt>
              </c:strCache>
            </c:strRef>
          </c:tx>
          <c:spPr>
            <a:ln w="28575" cap="rnd">
              <a:solidFill>
                <a:schemeClr val="bg1">
                  <a:lumMod val="50000"/>
                </a:schemeClr>
              </a:solidFill>
              <a:round/>
            </a:ln>
            <a:effectLst/>
          </c:spPr>
          <c:marker>
            <c:symbol val="none"/>
          </c:marker>
          <c:cat>
            <c:numRef>
              <c:f>'Table C1'!$A$9:$A$58</c:f>
              <c:numCache>
                <c:formatCode>General</c:formatCode>
                <c:ptCount val="50"/>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numCache>
            </c:numRef>
          </c:cat>
          <c:val>
            <c:numRef>
              <c:f>'Table C1'!$BD$9:$BD$58</c:f>
              <c:numCache>
                <c:formatCode>#,##0</c:formatCode>
                <c:ptCount val="50"/>
                <c:pt idx="0">
                  <c:v>68511</c:v>
                </c:pt>
                <c:pt idx="1">
                  <c:v>69568</c:v>
                </c:pt>
                <c:pt idx="2">
                  <c:v>72129</c:v>
                </c:pt>
                <c:pt idx="3">
                  <c:v>74620</c:v>
                </c:pt>
                <c:pt idx="4">
                  <c:v>68072</c:v>
                </c:pt>
                <c:pt idx="5">
                  <c:v>64776</c:v>
                </c:pt>
                <c:pt idx="6">
                  <c:v>65981</c:v>
                </c:pt>
                <c:pt idx="7">
                  <c:v>67361</c:v>
                </c:pt>
                <c:pt idx="8">
                  <c:v>68208</c:v>
                </c:pt>
                <c:pt idx="9">
                  <c:v>68937</c:v>
                </c:pt>
                <c:pt idx="10">
                  <c:v>62408</c:v>
                </c:pt>
                <c:pt idx="11">
                  <c:v>58420</c:v>
                </c:pt>
                <c:pt idx="12">
                  <c:v>57360</c:v>
                </c:pt>
                <c:pt idx="13">
                  <c:v>56453</c:v>
                </c:pt>
                <c:pt idx="14">
                  <c:v>57158</c:v>
                </c:pt>
                <c:pt idx="15">
                  <c:v>56416</c:v>
                </c:pt>
                <c:pt idx="16">
                  <c:v>59245</c:v>
                </c:pt>
                <c:pt idx="17">
                  <c:v>58325</c:v>
                </c:pt>
                <c:pt idx="18">
                  <c:v>61952</c:v>
                </c:pt>
                <c:pt idx="19">
                  <c:v>62685</c:v>
                </c:pt>
                <c:pt idx="20">
                  <c:v>63302</c:v>
                </c:pt>
                <c:pt idx="21">
                  <c:v>63525</c:v>
                </c:pt>
                <c:pt idx="22">
                  <c:v>64632</c:v>
                </c:pt>
                <c:pt idx="23">
                  <c:v>65437</c:v>
                </c:pt>
                <c:pt idx="24">
                  <c:v>65196</c:v>
                </c:pt>
                <c:pt idx="25">
                  <c:v>63679</c:v>
                </c:pt>
                <c:pt idx="26">
                  <c:v>66096.269717740375</c:v>
                </c:pt>
                <c:pt idx="27">
                  <c:v>65418.29788885267</c:v>
                </c:pt>
                <c:pt idx="28">
                  <c:v>66106.50440970216</c:v>
                </c:pt>
                <c:pt idx="29">
                  <c:v>65116.052704933369</c:v>
                </c:pt>
                <c:pt idx="30">
                  <c:v>66292.752184690355</c:v>
                </c:pt>
                <c:pt idx="31">
                  <c:v>67084.445948231645</c:v>
                </c:pt>
                <c:pt idx="32">
                  <c:v>66098.712505945412</c:v>
                </c:pt>
                <c:pt idx="33">
                  <c:v>66771.5608917301</c:v>
                </c:pt>
                <c:pt idx="34">
                  <c:v>68646.787093195366</c:v>
                </c:pt>
                <c:pt idx="35">
                  <c:v>69516.364240596784</c:v>
                </c:pt>
                <c:pt idx="36">
                  <c:v>69835.632183667534</c:v>
                </c:pt>
                <c:pt idx="37">
                  <c:v>69527.877407680004</c:v>
                </c:pt>
                <c:pt idx="38">
                  <c:v>66535.049274993624</c:v>
                </c:pt>
                <c:pt idx="39">
                  <c:v>63408.925442588567</c:v>
                </c:pt>
                <c:pt idx="40">
                  <c:v>63222.78416003727</c:v>
                </c:pt>
                <c:pt idx="41">
                  <c:v>61521.943046243337</c:v>
                </c:pt>
                <c:pt idx="42">
                  <c:v>61137.707518109615</c:v>
                </c:pt>
                <c:pt idx="43">
                  <c:v>60219.747679181106</c:v>
                </c:pt>
                <c:pt idx="44">
                  <c:v>60868.329608424334</c:v>
                </c:pt>
                <c:pt idx="45">
                  <c:v>62299.359289421169</c:v>
                </c:pt>
                <c:pt idx="46">
                  <c:v>63236.349184591294</c:v>
                </c:pt>
                <c:pt idx="47">
                  <c:v>64287.773677449499</c:v>
                </c:pt>
                <c:pt idx="48">
                  <c:v>63905.611654337823</c:v>
                </c:pt>
                <c:pt idx="49">
                  <c:v>62989.511904162609</c:v>
                </c:pt>
              </c:numCache>
            </c:numRef>
          </c:val>
          <c:smooth val="0"/>
          <c:extLst>
            <c:ext xmlns:c16="http://schemas.microsoft.com/office/drawing/2014/chart" uri="{C3380CC4-5D6E-409C-BE32-E72D297353CC}">
              <c16:uniqueId val="{00000004-789E-423B-A2F3-CDCD42E6B6EB}"/>
            </c:ext>
          </c:extLst>
        </c:ser>
        <c:ser>
          <c:idx val="5"/>
          <c:order val="5"/>
          <c:tx>
            <c:strRef>
              <c:f>'Table C1'!$BC$8</c:f>
              <c:strCache>
                <c:ptCount val="1"/>
                <c:pt idx="0">
                  <c:v>Bioenergy &amp; waste</c:v>
                </c:pt>
              </c:strCache>
            </c:strRef>
          </c:tx>
          <c:spPr>
            <a:ln w="28575" cap="rnd">
              <a:solidFill>
                <a:schemeClr val="accent6"/>
              </a:solidFill>
              <a:round/>
            </a:ln>
            <a:effectLst/>
          </c:spPr>
          <c:marker>
            <c:symbol val="none"/>
          </c:marker>
          <c:cat>
            <c:numRef>
              <c:f>'Table C1'!$A$9:$A$58</c:f>
              <c:numCache>
                <c:formatCode>General</c:formatCode>
                <c:ptCount val="50"/>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numCache>
            </c:numRef>
          </c:cat>
          <c:val>
            <c:numRef>
              <c:f>'Table C1'!$BC$9:$BC$58</c:f>
              <c:numCache>
                <c:formatCode>#,##0</c:formatCode>
                <c:ptCount val="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443</c:v>
                </c:pt>
                <c:pt idx="19">
                  <c:v>447.2</c:v>
                </c:pt>
                <c:pt idx="20">
                  <c:v>450.70000000000005</c:v>
                </c:pt>
                <c:pt idx="21">
                  <c:v>466.5</c:v>
                </c:pt>
                <c:pt idx="22">
                  <c:v>672.10000000000014</c:v>
                </c:pt>
                <c:pt idx="23">
                  <c:v>651.9</c:v>
                </c:pt>
                <c:pt idx="24">
                  <c:v>900.9</c:v>
                </c:pt>
                <c:pt idx="25">
                  <c:v>956.39999999999986</c:v>
                </c:pt>
                <c:pt idx="26">
                  <c:v>954.30000000000007</c:v>
                </c:pt>
                <c:pt idx="27">
                  <c:v>930.45439380911432</c:v>
                </c:pt>
                <c:pt idx="28">
                  <c:v>865.14</c:v>
                </c:pt>
                <c:pt idx="29">
                  <c:v>687.86199999999985</c:v>
                </c:pt>
                <c:pt idx="30">
                  <c:v>672.06500000000005</c:v>
                </c:pt>
                <c:pt idx="31">
                  <c:v>656.04</c:v>
                </c:pt>
                <c:pt idx="32">
                  <c:v>681.649</c:v>
                </c:pt>
                <c:pt idx="33">
                  <c:v>709.3599999999999</c:v>
                </c:pt>
                <c:pt idx="34">
                  <c:v>714.57</c:v>
                </c:pt>
                <c:pt idx="35">
                  <c:v>797.50612964200957</c:v>
                </c:pt>
                <c:pt idx="36">
                  <c:v>951.61911909157482</c:v>
                </c:pt>
                <c:pt idx="37">
                  <c:v>1235.4125061193504</c:v>
                </c:pt>
                <c:pt idx="38">
                  <c:v>2430.3993740223964</c:v>
                </c:pt>
                <c:pt idx="39">
                  <c:v>2716.4263664227201</c:v>
                </c:pt>
                <c:pt idx="40">
                  <c:v>3444.178954481838</c:v>
                </c:pt>
                <c:pt idx="41">
                  <c:v>3211.8027250282494</c:v>
                </c:pt>
                <c:pt idx="42">
                  <c:v>3371.4998294174029</c:v>
                </c:pt>
                <c:pt idx="43">
                  <c:v>4062.8598527874065</c:v>
                </c:pt>
                <c:pt idx="44">
                  <c:v>4299.0257304827965</c:v>
                </c:pt>
                <c:pt idx="45">
                  <c:v>5335.3438965307259</c:v>
                </c:pt>
                <c:pt idx="46">
                  <c:v>5543.5273397767705</c:v>
                </c:pt>
                <c:pt idx="47">
                  <c:v>5673.3450728219505</c:v>
                </c:pt>
                <c:pt idx="48">
                  <c:v>6460.3084913966113</c:v>
                </c:pt>
                <c:pt idx="49">
                  <c:v>6949.6832490597208</c:v>
                </c:pt>
              </c:numCache>
            </c:numRef>
          </c:val>
          <c:smooth val="0"/>
          <c:extLst>
            <c:ext xmlns:c16="http://schemas.microsoft.com/office/drawing/2014/chart" uri="{C3380CC4-5D6E-409C-BE32-E72D297353CC}">
              <c16:uniqueId val="{00000001-18E0-4B1D-91E7-41E564A01E4D}"/>
            </c:ext>
          </c:extLst>
        </c:ser>
        <c:dLbls>
          <c:showLegendKey val="0"/>
          <c:showVal val="0"/>
          <c:showCatName val="0"/>
          <c:showSerName val="0"/>
          <c:showPercent val="0"/>
          <c:showBubbleSize val="0"/>
        </c:dLbls>
        <c:smooth val="0"/>
        <c:axId val="2080381672"/>
        <c:axId val="2080384296"/>
      </c:lineChart>
      <c:catAx>
        <c:axId val="20803816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0384296"/>
        <c:crosses val="autoZero"/>
        <c:auto val="1"/>
        <c:lblAlgn val="ctr"/>
        <c:lblOffset val="100"/>
        <c:tickLblSkip val="10"/>
        <c:noMultiLvlLbl val="0"/>
      </c:catAx>
      <c:valAx>
        <c:axId val="208038429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03816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Consumption</a:t>
            </a:r>
            <a:r>
              <a:rPr lang="en-GB" baseline="0"/>
              <a:t> by sector; 1970, 1990, &amp; 2019</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0335870516185477"/>
          <c:y val="0.17997739865850101"/>
          <c:w val="0.8146245050293569"/>
          <c:h val="0.64490696125670854"/>
        </c:manualLayout>
      </c:layout>
      <c:barChart>
        <c:barDir val="col"/>
        <c:grouping val="stacked"/>
        <c:varyColors val="0"/>
        <c:ser>
          <c:idx val="0"/>
          <c:order val="0"/>
          <c:tx>
            <c:strRef>
              <c:f>'Table C1'!$B$4:$K$4</c:f>
              <c:strCache>
                <c:ptCount val="1"/>
                <c:pt idx="0">
                  <c:v>Industry (2)</c:v>
                </c:pt>
              </c:strCache>
            </c:strRef>
          </c:tx>
          <c:spPr>
            <a:solidFill>
              <a:srgbClr val="4F81BD"/>
            </a:solidFill>
            <a:ln>
              <a:noFill/>
            </a:ln>
            <a:effectLst/>
          </c:spPr>
          <c:invertIfNegative val="0"/>
          <c:cat>
            <c:numRef>
              <c:f>('Table C1'!$A$9,'Table C1'!$A$29,'Table C1'!$A$58)</c:f>
              <c:numCache>
                <c:formatCode>General</c:formatCode>
                <c:ptCount val="3"/>
                <c:pt idx="0">
                  <c:v>1970</c:v>
                </c:pt>
                <c:pt idx="1">
                  <c:v>1990</c:v>
                </c:pt>
                <c:pt idx="2">
                  <c:v>2019</c:v>
                </c:pt>
              </c:numCache>
            </c:numRef>
          </c:cat>
          <c:val>
            <c:numRef>
              <c:f>('Table C1'!$L$9,'Table C1'!$L$29,'Table C1'!$L$58)</c:f>
              <c:numCache>
                <c:formatCode>#,##0</c:formatCode>
                <c:ptCount val="3"/>
                <c:pt idx="0">
                  <c:v>62333</c:v>
                </c:pt>
                <c:pt idx="1">
                  <c:v>38659.599999999999</c:v>
                </c:pt>
                <c:pt idx="2">
                  <c:v>22298.090889453975</c:v>
                </c:pt>
              </c:numCache>
            </c:numRef>
          </c:val>
          <c:extLst>
            <c:ext xmlns:c16="http://schemas.microsoft.com/office/drawing/2014/chart" uri="{C3380CC4-5D6E-409C-BE32-E72D297353CC}">
              <c16:uniqueId val="{00000000-9EE7-44D5-BEAE-06F4D4CE9414}"/>
            </c:ext>
          </c:extLst>
        </c:ser>
        <c:ser>
          <c:idx val="1"/>
          <c:order val="1"/>
          <c:tx>
            <c:strRef>
              <c:f>'Table C1'!$N$4:$Z$4</c:f>
              <c:strCache>
                <c:ptCount val="1"/>
                <c:pt idx="0">
                  <c:v>Transport</c:v>
                </c:pt>
              </c:strCache>
            </c:strRef>
          </c:tx>
          <c:spPr>
            <a:solidFill>
              <a:srgbClr val="9BBB59"/>
            </a:solidFill>
            <a:ln>
              <a:noFill/>
            </a:ln>
            <a:effectLst/>
          </c:spPr>
          <c:invertIfNegative val="0"/>
          <c:cat>
            <c:numRef>
              <c:f>('Table C1'!$A$9,'Table C1'!$A$29,'Table C1'!$A$58)</c:f>
              <c:numCache>
                <c:formatCode>General</c:formatCode>
                <c:ptCount val="3"/>
                <c:pt idx="0">
                  <c:v>1970</c:v>
                </c:pt>
                <c:pt idx="1">
                  <c:v>1990</c:v>
                </c:pt>
                <c:pt idx="2">
                  <c:v>2019</c:v>
                </c:pt>
              </c:numCache>
            </c:numRef>
          </c:cat>
          <c:val>
            <c:numRef>
              <c:f>('Table C1'!$Z$9,'Table C1'!$Z$29,'Table C1'!$Z$58)</c:f>
              <c:numCache>
                <c:formatCode>#,##0</c:formatCode>
                <c:ptCount val="3"/>
                <c:pt idx="0">
                  <c:v>28174</c:v>
                </c:pt>
                <c:pt idx="1">
                  <c:v>48635</c:v>
                </c:pt>
                <c:pt idx="2">
                  <c:v>56664.63717056375</c:v>
                </c:pt>
              </c:numCache>
            </c:numRef>
          </c:val>
          <c:extLst>
            <c:ext xmlns:c16="http://schemas.microsoft.com/office/drawing/2014/chart" uri="{C3380CC4-5D6E-409C-BE32-E72D297353CC}">
              <c16:uniqueId val="{00000001-9EE7-44D5-BEAE-06F4D4CE9414}"/>
            </c:ext>
          </c:extLst>
        </c:ser>
        <c:ser>
          <c:idx val="2"/>
          <c:order val="2"/>
          <c:tx>
            <c:strRef>
              <c:f>'Table C1'!$AB$4:$AJ$4</c:f>
              <c:strCache>
                <c:ptCount val="1"/>
                <c:pt idx="0">
                  <c:v>Domestic</c:v>
                </c:pt>
              </c:strCache>
            </c:strRef>
          </c:tx>
          <c:spPr>
            <a:solidFill>
              <a:srgbClr val="F79646"/>
            </a:solidFill>
            <a:ln>
              <a:noFill/>
            </a:ln>
            <a:effectLst/>
          </c:spPr>
          <c:invertIfNegative val="0"/>
          <c:cat>
            <c:numRef>
              <c:f>('Table C1'!$A$9,'Table C1'!$A$29,'Table C1'!$A$58)</c:f>
              <c:numCache>
                <c:formatCode>General</c:formatCode>
                <c:ptCount val="3"/>
                <c:pt idx="0">
                  <c:v>1970</c:v>
                </c:pt>
                <c:pt idx="1">
                  <c:v>1990</c:v>
                </c:pt>
                <c:pt idx="2">
                  <c:v>2019</c:v>
                </c:pt>
              </c:numCache>
            </c:numRef>
          </c:cat>
          <c:val>
            <c:numRef>
              <c:f>('Table C1'!$AJ$9,'Table C1'!$AJ$29,'Table C1'!$AJ$58)</c:f>
              <c:numCache>
                <c:formatCode>#,##0</c:formatCode>
                <c:ptCount val="3"/>
                <c:pt idx="0">
                  <c:v>36884</c:v>
                </c:pt>
                <c:pt idx="1">
                  <c:v>40755.5</c:v>
                </c:pt>
                <c:pt idx="2">
                  <c:v>41288.806640304705</c:v>
                </c:pt>
              </c:numCache>
            </c:numRef>
          </c:val>
          <c:extLst>
            <c:ext xmlns:c16="http://schemas.microsoft.com/office/drawing/2014/chart" uri="{C3380CC4-5D6E-409C-BE32-E72D297353CC}">
              <c16:uniqueId val="{00000002-9EE7-44D5-BEAE-06F4D4CE9414}"/>
            </c:ext>
          </c:extLst>
        </c:ser>
        <c:ser>
          <c:idx val="3"/>
          <c:order val="3"/>
          <c:tx>
            <c:strRef>
              <c:f>'Table C1'!$AL$4:$AT$4</c:f>
              <c:strCache>
                <c:ptCount val="1"/>
                <c:pt idx="0">
                  <c:v>Services (9)</c:v>
                </c:pt>
              </c:strCache>
            </c:strRef>
          </c:tx>
          <c:spPr>
            <a:solidFill>
              <a:srgbClr val="7030A0"/>
            </a:solidFill>
            <a:ln>
              <a:noFill/>
            </a:ln>
            <a:effectLst/>
          </c:spPr>
          <c:invertIfNegative val="0"/>
          <c:dPt>
            <c:idx val="0"/>
            <c:invertIfNegative val="0"/>
            <c:bubble3D val="0"/>
            <c:extLst>
              <c:ext xmlns:c16="http://schemas.microsoft.com/office/drawing/2014/chart" uri="{C3380CC4-5D6E-409C-BE32-E72D297353CC}">
                <c16:uniqueId val="{00000000-DD94-481E-9299-EDB37ECCA8B4}"/>
              </c:ext>
            </c:extLst>
          </c:dPt>
          <c:cat>
            <c:numRef>
              <c:f>('Table C1'!$A$9,'Table C1'!$A$29,'Table C1'!$A$58)</c:f>
              <c:numCache>
                <c:formatCode>General</c:formatCode>
                <c:ptCount val="3"/>
                <c:pt idx="0">
                  <c:v>1970</c:v>
                </c:pt>
                <c:pt idx="1">
                  <c:v>1990</c:v>
                </c:pt>
                <c:pt idx="2">
                  <c:v>2019</c:v>
                </c:pt>
              </c:numCache>
            </c:numRef>
          </c:cat>
          <c:val>
            <c:numRef>
              <c:f>('Table C1'!$AS$9,'Table C1'!$AS$29,'Table C1'!$AS$58)</c:f>
              <c:numCache>
                <c:formatCode>#,##0</c:formatCode>
                <c:ptCount val="3"/>
                <c:pt idx="0">
                  <c:v>18586</c:v>
                </c:pt>
                <c:pt idx="1">
                  <c:v>19217.599999999999</c:v>
                </c:pt>
                <c:pt idx="2">
                  <c:v>21699.747656510659</c:v>
                </c:pt>
              </c:numCache>
            </c:numRef>
          </c:val>
          <c:extLst>
            <c:ext xmlns:c16="http://schemas.microsoft.com/office/drawing/2014/chart" uri="{C3380CC4-5D6E-409C-BE32-E72D297353CC}">
              <c16:uniqueId val="{00000003-9EE7-44D5-BEAE-06F4D4CE9414}"/>
            </c:ext>
          </c:extLst>
        </c:ser>
        <c:dLbls>
          <c:showLegendKey val="0"/>
          <c:showVal val="0"/>
          <c:showCatName val="0"/>
          <c:showSerName val="0"/>
          <c:showPercent val="0"/>
          <c:showBubbleSize val="0"/>
        </c:dLbls>
        <c:gapWidth val="150"/>
        <c:overlap val="100"/>
        <c:axId val="999177504"/>
        <c:axId val="999177832"/>
      </c:barChart>
      <c:catAx>
        <c:axId val="999177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9177832"/>
        <c:crosses val="autoZero"/>
        <c:auto val="1"/>
        <c:lblAlgn val="ctr"/>
        <c:lblOffset val="100"/>
        <c:noMultiLvlLbl val="0"/>
      </c:catAx>
      <c:valAx>
        <c:axId val="9991778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0" spcFirstLastPara="1" vertOverflow="ellipsis"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a:latin typeface="Arial" panose="020B0604020202020204" pitchFamily="34" charset="0"/>
                    <a:cs typeface="Arial" panose="020B0604020202020204" pitchFamily="34" charset="0"/>
                  </a:rPr>
                  <a:t>mtoe</a:t>
                </a:r>
              </a:p>
            </c:rich>
          </c:tx>
          <c:layout>
            <c:manualLayout>
              <c:xMode val="edge"/>
              <c:yMode val="edge"/>
              <c:x val="3.5386189569668783E-2"/>
              <c:y val="5.8251655110275392E-2"/>
            </c:manualLayout>
          </c:layout>
          <c:overlay val="0"/>
          <c:spPr>
            <a:noFill/>
            <a:ln>
              <a:noFill/>
            </a:ln>
            <a:effectLst/>
          </c:spPr>
          <c:txPr>
            <a:bodyPr rot="0" spcFirstLastPara="1" vertOverflow="ellipsis"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91775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Consumption</a:t>
            </a:r>
            <a:r>
              <a:rPr lang="en-GB" baseline="0"/>
              <a:t> by fuel; 1970, 1990, &amp; 2019</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0335870516185477"/>
          <c:y val="0.17997739865850101"/>
          <c:w val="0.78572277092531062"/>
          <c:h val="0.55535472245073847"/>
        </c:manualLayout>
      </c:layout>
      <c:barChart>
        <c:barDir val="col"/>
        <c:grouping val="stacked"/>
        <c:varyColors val="0"/>
        <c:ser>
          <c:idx val="0"/>
          <c:order val="0"/>
          <c:tx>
            <c:strRef>
              <c:f>'Table C1'!$BR$8</c:f>
              <c:strCache>
                <c:ptCount val="1"/>
                <c:pt idx="0">
                  <c:v>Coal &amp; solid fuel</c:v>
                </c:pt>
              </c:strCache>
            </c:strRef>
          </c:tx>
          <c:spPr>
            <a:solidFill>
              <a:schemeClr val="accent1"/>
            </a:solidFill>
            <a:ln>
              <a:noFill/>
            </a:ln>
            <a:effectLst/>
          </c:spPr>
          <c:invertIfNegative val="0"/>
          <c:cat>
            <c:numRef>
              <c:f>('Table C1'!$A$9,'Table C1'!$A$29,'Table C1'!$A$58)</c:f>
              <c:numCache>
                <c:formatCode>General</c:formatCode>
                <c:ptCount val="3"/>
                <c:pt idx="0">
                  <c:v>1970</c:v>
                </c:pt>
                <c:pt idx="1">
                  <c:v>1990</c:v>
                </c:pt>
                <c:pt idx="2">
                  <c:v>2019</c:v>
                </c:pt>
              </c:numCache>
            </c:numRef>
          </c:cat>
          <c:val>
            <c:numRef>
              <c:f>('Table C1'!$BR$9,'Table C1'!$BR$29,'Table C1'!$BR$57)</c:f>
            </c:numRef>
          </c:val>
          <c:extLst>
            <c:ext xmlns:c16="http://schemas.microsoft.com/office/drawing/2014/chart" uri="{C3380CC4-5D6E-409C-BE32-E72D297353CC}">
              <c16:uniqueId val="{00000000-C9BF-456E-A15A-04C4314A2A17}"/>
            </c:ext>
          </c:extLst>
        </c:ser>
        <c:ser>
          <c:idx val="1"/>
          <c:order val="1"/>
          <c:tx>
            <c:strRef>
              <c:f>'Table C1'!$BS$8</c:f>
              <c:strCache>
                <c:ptCount val="1"/>
                <c:pt idx="0">
                  <c:v>Natural gas</c:v>
                </c:pt>
              </c:strCache>
            </c:strRef>
          </c:tx>
          <c:spPr>
            <a:solidFill>
              <a:schemeClr val="accent2"/>
            </a:solidFill>
            <a:ln>
              <a:noFill/>
            </a:ln>
            <a:effectLst/>
          </c:spPr>
          <c:invertIfNegative val="0"/>
          <c:cat>
            <c:numRef>
              <c:f>('Table C1'!$A$9,'Table C1'!$A$29,'Table C1'!$A$58)</c:f>
              <c:numCache>
                <c:formatCode>General</c:formatCode>
                <c:ptCount val="3"/>
                <c:pt idx="0">
                  <c:v>1970</c:v>
                </c:pt>
                <c:pt idx="1">
                  <c:v>1990</c:v>
                </c:pt>
                <c:pt idx="2">
                  <c:v>2019</c:v>
                </c:pt>
              </c:numCache>
            </c:numRef>
          </c:cat>
          <c:val>
            <c:numRef>
              <c:f>('Table C1'!$BS$9,'Table C1'!$BS$29,'Table C1'!$BS$57)</c:f>
            </c:numRef>
          </c:val>
          <c:extLst>
            <c:ext xmlns:c16="http://schemas.microsoft.com/office/drawing/2014/chart" uri="{C3380CC4-5D6E-409C-BE32-E72D297353CC}">
              <c16:uniqueId val="{00000001-C9BF-456E-A15A-04C4314A2A17}"/>
            </c:ext>
          </c:extLst>
        </c:ser>
        <c:ser>
          <c:idx val="2"/>
          <c:order val="2"/>
          <c:tx>
            <c:strRef>
              <c:f>'Table C1'!$BA$8</c:f>
              <c:strCache>
                <c:ptCount val="1"/>
                <c:pt idx="0">
                  <c:v>Electricity</c:v>
                </c:pt>
              </c:strCache>
            </c:strRef>
          </c:tx>
          <c:spPr>
            <a:solidFill>
              <a:srgbClr val="FF9900"/>
            </a:solidFill>
            <a:ln>
              <a:noFill/>
            </a:ln>
            <a:effectLst/>
          </c:spPr>
          <c:invertIfNegative val="0"/>
          <c:cat>
            <c:numRef>
              <c:f>('Table C1'!$A$9,'Table C1'!$A$29,'Table C1'!$A$58)</c:f>
              <c:numCache>
                <c:formatCode>General</c:formatCode>
                <c:ptCount val="3"/>
                <c:pt idx="0">
                  <c:v>1970</c:v>
                </c:pt>
                <c:pt idx="1">
                  <c:v>1990</c:v>
                </c:pt>
                <c:pt idx="2">
                  <c:v>2019</c:v>
                </c:pt>
              </c:numCache>
            </c:numRef>
          </c:cat>
          <c:val>
            <c:numRef>
              <c:f>('Table C1'!$BA$9,'Table C1'!$BA$29,'Table C1'!$BA$58)</c:f>
              <c:numCache>
                <c:formatCode>#,##0</c:formatCode>
                <c:ptCount val="3"/>
                <c:pt idx="0">
                  <c:v>16542</c:v>
                </c:pt>
                <c:pt idx="1">
                  <c:v>23601</c:v>
                </c:pt>
                <c:pt idx="2">
                  <c:v>25387.74928452976</c:v>
                </c:pt>
              </c:numCache>
            </c:numRef>
          </c:val>
          <c:extLst>
            <c:ext xmlns:c16="http://schemas.microsoft.com/office/drawing/2014/chart" uri="{C3380CC4-5D6E-409C-BE32-E72D297353CC}">
              <c16:uniqueId val="{00000002-C9BF-456E-A15A-04C4314A2A17}"/>
            </c:ext>
          </c:extLst>
        </c:ser>
        <c:ser>
          <c:idx val="3"/>
          <c:order val="3"/>
          <c:tx>
            <c:strRef>
              <c:f>'Table C1'!$BB$8</c:f>
              <c:strCache>
                <c:ptCount val="1"/>
                <c:pt idx="0">
                  <c:v>Heat</c:v>
                </c:pt>
              </c:strCache>
            </c:strRef>
          </c:tx>
          <c:spPr>
            <a:solidFill>
              <a:srgbClr val="884865"/>
            </a:solidFill>
            <a:ln>
              <a:noFill/>
            </a:ln>
            <a:effectLst/>
          </c:spPr>
          <c:invertIfNegative val="0"/>
          <c:cat>
            <c:numRef>
              <c:f>('Table C1'!$A$9,'Table C1'!$A$29,'Table C1'!$A$58)</c:f>
              <c:numCache>
                <c:formatCode>General</c:formatCode>
                <c:ptCount val="3"/>
                <c:pt idx="0">
                  <c:v>1970</c:v>
                </c:pt>
                <c:pt idx="1">
                  <c:v>1990</c:v>
                </c:pt>
                <c:pt idx="2">
                  <c:v>2019</c:v>
                </c:pt>
              </c:numCache>
            </c:numRef>
          </c:cat>
          <c:val>
            <c:numRef>
              <c:f>('Table C1'!$BB$9,'Table C1'!$BB$29,'Table C1'!$BB$58)</c:f>
              <c:numCache>
                <c:formatCode>#,##0</c:formatCode>
                <c:ptCount val="3"/>
                <c:pt idx="2">
                  <c:v>1244.2278369112171</c:v>
                </c:pt>
              </c:numCache>
            </c:numRef>
          </c:val>
          <c:extLst>
            <c:ext xmlns:c16="http://schemas.microsoft.com/office/drawing/2014/chart" uri="{C3380CC4-5D6E-409C-BE32-E72D297353CC}">
              <c16:uniqueId val="{00000003-C9BF-456E-A15A-04C4314A2A17}"/>
            </c:ext>
          </c:extLst>
        </c:ser>
        <c:ser>
          <c:idx val="4"/>
          <c:order val="4"/>
          <c:tx>
            <c:strRef>
              <c:f>'Table C1'!$BC$8</c:f>
              <c:strCache>
                <c:ptCount val="1"/>
                <c:pt idx="0">
                  <c:v>Bioenergy &amp; waste</c:v>
                </c:pt>
              </c:strCache>
            </c:strRef>
          </c:tx>
          <c:spPr>
            <a:solidFill>
              <a:schemeClr val="accent6">
                <a:lumMod val="60000"/>
                <a:lumOff val="40000"/>
              </a:schemeClr>
            </a:solidFill>
            <a:ln>
              <a:noFill/>
            </a:ln>
            <a:effectLst/>
          </c:spPr>
          <c:invertIfNegative val="0"/>
          <c:cat>
            <c:numRef>
              <c:f>('Table C1'!$A$9,'Table C1'!$A$29,'Table C1'!$A$58)</c:f>
              <c:numCache>
                <c:formatCode>General</c:formatCode>
                <c:ptCount val="3"/>
                <c:pt idx="0">
                  <c:v>1970</c:v>
                </c:pt>
                <c:pt idx="1">
                  <c:v>1990</c:v>
                </c:pt>
                <c:pt idx="2">
                  <c:v>2019</c:v>
                </c:pt>
              </c:numCache>
            </c:numRef>
          </c:cat>
          <c:val>
            <c:numRef>
              <c:f>('Table C1'!$BC$9,'Table C1'!$BC$29,'Table C1'!$BC$58)</c:f>
              <c:numCache>
                <c:formatCode>#,##0</c:formatCode>
                <c:ptCount val="3"/>
                <c:pt idx="0">
                  <c:v>0</c:v>
                </c:pt>
                <c:pt idx="1">
                  <c:v>450.70000000000005</c:v>
                </c:pt>
                <c:pt idx="2">
                  <c:v>6949.6832490597208</c:v>
                </c:pt>
              </c:numCache>
            </c:numRef>
          </c:val>
          <c:extLst>
            <c:ext xmlns:c16="http://schemas.microsoft.com/office/drawing/2014/chart" uri="{C3380CC4-5D6E-409C-BE32-E72D297353CC}">
              <c16:uniqueId val="{00000004-C9BF-456E-A15A-04C4314A2A17}"/>
            </c:ext>
          </c:extLst>
        </c:ser>
        <c:ser>
          <c:idx val="5"/>
          <c:order val="5"/>
          <c:tx>
            <c:strRef>
              <c:f>'Table C1'!$BD$8</c:f>
              <c:strCache>
                <c:ptCount val="1"/>
                <c:pt idx="0">
                  <c:v>Petroleum (*)</c:v>
                </c:pt>
              </c:strCache>
            </c:strRef>
          </c:tx>
          <c:spPr>
            <a:solidFill>
              <a:schemeClr val="bg1">
                <a:lumMod val="50000"/>
              </a:schemeClr>
            </a:solidFill>
            <a:ln>
              <a:noFill/>
            </a:ln>
            <a:effectLst/>
          </c:spPr>
          <c:invertIfNegative val="0"/>
          <c:cat>
            <c:numRef>
              <c:f>('Table C1'!$A$9,'Table C1'!$A$29,'Table C1'!$A$58)</c:f>
              <c:numCache>
                <c:formatCode>General</c:formatCode>
                <c:ptCount val="3"/>
                <c:pt idx="0">
                  <c:v>1970</c:v>
                </c:pt>
                <c:pt idx="1">
                  <c:v>1990</c:v>
                </c:pt>
                <c:pt idx="2">
                  <c:v>2019</c:v>
                </c:pt>
              </c:numCache>
            </c:numRef>
          </c:cat>
          <c:val>
            <c:numRef>
              <c:f>('Table C1'!$BD$9,'Table C1'!$BD$29,'Table C1'!$BD$58)</c:f>
              <c:numCache>
                <c:formatCode>#,##0</c:formatCode>
                <c:ptCount val="3"/>
                <c:pt idx="0">
                  <c:v>68511</c:v>
                </c:pt>
                <c:pt idx="1">
                  <c:v>63302</c:v>
                </c:pt>
                <c:pt idx="2">
                  <c:v>62989.511904162609</c:v>
                </c:pt>
              </c:numCache>
            </c:numRef>
          </c:val>
          <c:extLst>
            <c:ext xmlns:c16="http://schemas.microsoft.com/office/drawing/2014/chart" uri="{C3380CC4-5D6E-409C-BE32-E72D297353CC}">
              <c16:uniqueId val="{00000005-C9BF-456E-A15A-04C4314A2A17}"/>
            </c:ext>
          </c:extLst>
        </c:ser>
        <c:dLbls>
          <c:showLegendKey val="0"/>
          <c:showVal val="0"/>
          <c:showCatName val="0"/>
          <c:showSerName val="0"/>
          <c:showPercent val="0"/>
          <c:showBubbleSize val="0"/>
        </c:dLbls>
        <c:gapWidth val="150"/>
        <c:overlap val="100"/>
        <c:axId val="999177504"/>
        <c:axId val="999177832"/>
      </c:barChart>
      <c:catAx>
        <c:axId val="999177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9177832"/>
        <c:crosses val="autoZero"/>
        <c:auto val="1"/>
        <c:lblAlgn val="ctr"/>
        <c:lblOffset val="100"/>
        <c:noMultiLvlLbl val="0"/>
      </c:catAx>
      <c:valAx>
        <c:axId val="9991778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0" spcFirstLastPara="1" vertOverflow="ellipsis"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a:latin typeface="Arial" panose="020B0604020202020204" pitchFamily="34" charset="0"/>
                    <a:cs typeface="Arial" panose="020B0604020202020204" pitchFamily="34" charset="0"/>
                  </a:rPr>
                  <a:t>mtoe</a:t>
                </a:r>
              </a:p>
            </c:rich>
          </c:tx>
          <c:layout>
            <c:manualLayout>
              <c:xMode val="edge"/>
              <c:yMode val="edge"/>
              <c:x val="2.7236799759703063E-2"/>
              <c:y val="6.3226779488384843E-2"/>
            </c:manualLayout>
          </c:layout>
          <c:overlay val="0"/>
          <c:spPr>
            <a:noFill/>
            <a:ln>
              <a:noFill/>
            </a:ln>
            <a:effectLst/>
          </c:spPr>
          <c:txPr>
            <a:bodyPr rot="0" spcFirstLastPara="1" vertOverflow="ellipsis"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91775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Final</a:t>
            </a:r>
            <a:r>
              <a:rPr lang="en-GB" baseline="0"/>
              <a:t> Energy Consumption (ktoe)</a:t>
            </a:r>
            <a:endParaRPr lang="en-GB"/>
          </a:p>
        </c:rich>
      </c:tx>
      <c:layout>
        <c:manualLayout>
          <c:xMode val="edge"/>
          <c:yMode val="edge"/>
          <c:x val="0.14006133443845836"/>
          <c:y val="0.05"/>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'Table C1'!$BE$9:$BE$58</c:f>
              <c:strCache>
                <c:ptCount val="50"/>
                <c:pt idx="0">
                  <c:v>145,977</c:v>
                </c:pt>
                <c:pt idx="1">
                  <c:v>143,589</c:v>
                </c:pt>
                <c:pt idx="2">
                  <c:v>146,205</c:v>
                </c:pt>
                <c:pt idx="3">
                  <c:v>153,744</c:v>
                </c:pt>
                <c:pt idx="4">
                  <c:v>146,818</c:v>
                </c:pt>
                <c:pt idx="5">
                  <c:v>140,751</c:v>
                </c:pt>
                <c:pt idx="6">
                  <c:v>144,407</c:v>
                </c:pt>
                <c:pt idx="7">
                  <c:v>147,444</c:v>
                </c:pt>
                <c:pt idx="8">
                  <c:v>149,146</c:v>
                </c:pt>
                <c:pt idx="9">
                  <c:v>155,521</c:v>
                </c:pt>
                <c:pt idx="10">
                  <c:v>142,394</c:v>
                </c:pt>
                <c:pt idx="11">
                  <c:v>138,346</c:v>
                </c:pt>
                <c:pt idx="12">
                  <c:v>136,726</c:v>
                </c:pt>
                <c:pt idx="13">
                  <c:v>136,111</c:v>
                </c:pt>
                <c:pt idx="14">
                  <c:v>135,753</c:v>
                </c:pt>
                <c:pt idx="15">
                  <c:v>141,867</c:v>
                </c:pt>
                <c:pt idx="16">
                  <c:v>145,719</c:v>
                </c:pt>
                <c:pt idx="17">
                  <c:v>146,132</c:v>
                </c:pt>
                <c:pt idx="18">
                  <c:v>148,569</c:v>
                </c:pt>
                <c:pt idx="19">
                  <c:v>146,180</c:v>
                </c:pt>
                <c:pt idx="20">
                  <c:v>147,268</c:v>
                </c:pt>
                <c:pt idx="21">
                  <c:v>151,818</c:v>
                </c:pt>
                <c:pt idx="22">
                  <c:v>151,091</c:v>
                </c:pt>
                <c:pt idx="23">
                  <c:v>152,747</c:v>
                </c:pt>
                <c:pt idx="24">
                  <c:v>152,548</c:v>
                </c:pt>
                <c:pt idx="25">
                  <c:v>150,384</c:v>
                </c:pt>
                <c:pt idx="26">
                  <c:v>157,019</c:v>
                </c:pt>
                <c:pt idx="27">
                  <c:v>153,902</c:v>
                </c:pt>
                <c:pt idx="28">
                  <c:v>155,921</c:v>
                </c:pt>
                <c:pt idx="29">
                  <c:v>156,534</c:v>
                </c:pt>
                <c:pt idx="30">
                  <c:v>159,365</c:v>
                </c:pt>
                <c:pt idx="31">
                  <c:v>160,926</c:v>
                </c:pt>
                <c:pt idx="32">
                  <c:v>156,476</c:v>
                </c:pt>
                <c:pt idx="33">
                  <c:v>158,147</c:v>
                </c:pt>
                <c:pt idx="34">
                  <c:v>159,936</c:v>
                </c:pt>
                <c:pt idx="35">
                  <c:v>159,676</c:v>
                </c:pt>
                <c:pt idx="36">
                  <c:v>157,042</c:v>
                </c:pt>
                <c:pt idx="37">
                  <c:v>154,259</c:v>
                </c:pt>
                <c:pt idx="38">
                  <c:v>154,156</c:v>
                </c:pt>
                <c:pt idx="39">
                  <c:v>144,241</c:v>
                </c:pt>
                <c:pt idx="40">
                  <c:v>150,496</c:v>
                </c:pt>
                <c:pt idx="41">
                  <c:v>138,587</c:v>
                </c:pt>
                <c:pt idx="42">
                  <c:v>142,330</c:v>
                </c:pt>
                <c:pt idx="43">
                  <c:v>142,989</c:v>
                </c:pt>
                <c:pt idx="44">
                  <c:v>135,609</c:v>
                </c:pt>
                <c:pt idx="45">
                  <c:v>139,372</c:v>
                </c:pt>
                <c:pt idx="46">
                  <c:v>141,446</c:v>
                </c:pt>
                <c:pt idx="47">
                  <c:v>141,170</c:v>
                </c:pt>
                <c:pt idx="48">
                  <c:v>143,352</c:v>
                </c:pt>
                <c:pt idx="49">
                  <c:v>141,951</c:v>
                </c:pt>
              </c:strCache>
            </c:strRef>
          </c:tx>
          <c:spPr>
            <a:ln w="28575" cap="rnd">
              <a:solidFill>
                <a:schemeClr val="accent1"/>
              </a:solidFill>
              <a:round/>
            </a:ln>
            <a:effectLst/>
          </c:spPr>
          <c:marker>
            <c:symbol val="none"/>
          </c:marker>
          <c:cat>
            <c:numRef>
              <c:f>'Table C1'!$A$9:$A$58</c:f>
              <c:numCache>
                <c:formatCode>General</c:formatCode>
                <c:ptCount val="50"/>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numCache>
            </c:numRef>
          </c:cat>
          <c:val>
            <c:numRef>
              <c:f>'Table C1'!$BE$9:$BE$58</c:f>
              <c:numCache>
                <c:formatCode>#,##0</c:formatCode>
                <c:ptCount val="50"/>
                <c:pt idx="0">
                  <c:v>145977</c:v>
                </c:pt>
                <c:pt idx="1">
                  <c:v>143589</c:v>
                </c:pt>
                <c:pt idx="2">
                  <c:v>146205</c:v>
                </c:pt>
                <c:pt idx="3">
                  <c:v>153744</c:v>
                </c:pt>
                <c:pt idx="4">
                  <c:v>146818</c:v>
                </c:pt>
                <c:pt idx="5">
                  <c:v>140751</c:v>
                </c:pt>
                <c:pt idx="6">
                  <c:v>144407</c:v>
                </c:pt>
                <c:pt idx="7">
                  <c:v>147444</c:v>
                </c:pt>
                <c:pt idx="8">
                  <c:v>149146</c:v>
                </c:pt>
                <c:pt idx="9">
                  <c:v>155521</c:v>
                </c:pt>
                <c:pt idx="10">
                  <c:v>142394</c:v>
                </c:pt>
                <c:pt idx="11">
                  <c:v>138346</c:v>
                </c:pt>
                <c:pt idx="12">
                  <c:v>136726</c:v>
                </c:pt>
                <c:pt idx="13">
                  <c:v>136111</c:v>
                </c:pt>
                <c:pt idx="14">
                  <c:v>135753</c:v>
                </c:pt>
                <c:pt idx="15">
                  <c:v>141867</c:v>
                </c:pt>
                <c:pt idx="16">
                  <c:v>145719</c:v>
                </c:pt>
                <c:pt idx="17">
                  <c:v>146132</c:v>
                </c:pt>
                <c:pt idx="18">
                  <c:v>148569</c:v>
                </c:pt>
                <c:pt idx="19">
                  <c:v>146180.19999999998</c:v>
                </c:pt>
                <c:pt idx="20">
                  <c:v>147267.70000000001</c:v>
                </c:pt>
                <c:pt idx="21">
                  <c:v>151817.5</c:v>
                </c:pt>
                <c:pt idx="22">
                  <c:v>151091.1</c:v>
                </c:pt>
                <c:pt idx="23">
                  <c:v>152746.9</c:v>
                </c:pt>
                <c:pt idx="24">
                  <c:v>152547.9</c:v>
                </c:pt>
                <c:pt idx="25">
                  <c:v>150383.95706792775</c:v>
                </c:pt>
                <c:pt idx="26">
                  <c:v>157019.22729574601</c:v>
                </c:pt>
                <c:pt idx="27">
                  <c:v>153902.38531151426</c:v>
                </c:pt>
                <c:pt idx="28">
                  <c:v>155921.15087989485</c:v>
                </c:pt>
                <c:pt idx="29">
                  <c:v>156533.6870217328</c:v>
                </c:pt>
                <c:pt idx="30">
                  <c:v>159365.34277186138</c:v>
                </c:pt>
                <c:pt idx="31">
                  <c:v>160925.73073550942</c:v>
                </c:pt>
                <c:pt idx="32">
                  <c:v>156475.67394548122</c:v>
                </c:pt>
                <c:pt idx="33">
                  <c:v>158146.72770610361</c:v>
                </c:pt>
                <c:pt idx="34">
                  <c:v>159936.22607705885</c:v>
                </c:pt>
                <c:pt idx="35">
                  <c:v>159676.20059221698</c:v>
                </c:pt>
                <c:pt idx="36">
                  <c:v>157041.68025574504</c:v>
                </c:pt>
                <c:pt idx="37">
                  <c:v>154259.4219975789</c:v>
                </c:pt>
                <c:pt idx="38">
                  <c:v>154156.23093662559</c:v>
                </c:pt>
                <c:pt idx="39">
                  <c:v>144240.84947801262</c:v>
                </c:pt>
                <c:pt idx="40">
                  <c:v>150495.72482461992</c:v>
                </c:pt>
                <c:pt idx="41">
                  <c:v>138587.11398592754</c:v>
                </c:pt>
                <c:pt idx="42">
                  <c:v>142329.75129144685</c:v>
                </c:pt>
                <c:pt idx="43">
                  <c:v>142988.85707972123</c:v>
                </c:pt>
                <c:pt idx="44">
                  <c:v>135608.92559874087</c:v>
                </c:pt>
                <c:pt idx="45">
                  <c:v>139372.46529769606</c:v>
                </c:pt>
                <c:pt idx="46">
                  <c:v>141445.98485647389</c:v>
                </c:pt>
                <c:pt idx="47">
                  <c:v>141169.84660335231</c:v>
                </c:pt>
                <c:pt idx="48">
                  <c:v>143352.07328703758</c:v>
                </c:pt>
                <c:pt idx="49">
                  <c:v>141951.28235683308</c:v>
                </c:pt>
              </c:numCache>
            </c:numRef>
          </c:val>
          <c:smooth val="0"/>
          <c:extLst>
            <c:ext xmlns:c16="http://schemas.microsoft.com/office/drawing/2014/chart" uri="{C3380CC4-5D6E-409C-BE32-E72D297353CC}">
              <c16:uniqueId val="{00000000-33E8-46D7-B8FD-2B3BE0457099}"/>
            </c:ext>
          </c:extLst>
        </c:ser>
        <c:dLbls>
          <c:showLegendKey val="0"/>
          <c:showVal val="0"/>
          <c:showCatName val="0"/>
          <c:showSerName val="0"/>
          <c:showPercent val="0"/>
          <c:showBubbleSize val="0"/>
        </c:dLbls>
        <c:smooth val="0"/>
        <c:axId val="943015408"/>
        <c:axId val="943012128"/>
      </c:lineChart>
      <c:catAx>
        <c:axId val="9430154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3012128"/>
        <c:crosses val="autoZero"/>
        <c:auto val="1"/>
        <c:lblAlgn val="ctr"/>
        <c:lblOffset val="100"/>
        <c:noMultiLvlLbl val="0"/>
      </c:catAx>
      <c:valAx>
        <c:axId val="94301212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3015408"/>
        <c:crosses val="autoZero"/>
        <c:crossBetween val="between"/>
        <c:majorUnit val="10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Change in consumption by sector 2018-19 (ktoe)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Pt>
            <c:idx val="0"/>
            <c:invertIfNegative val="0"/>
            <c:bubble3D val="0"/>
            <c:spPr>
              <a:solidFill>
                <a:schemeClr val="accent6">
                  <a:lumMod val="75000"/>
                </a:schemeClr>
              </a:solidFill>
              <a:ln>
                <a:noFill/>
              </a:ln>
              <a:effectLst/>
            </c:spPr>
            <c:extLst>
              <c:ext xmlns:c16="http://schemas.microsoft.com/office/drawing/2014/chart" uri="{C3380CC4-5D6E-409C-BE32-E72D297353CC}">
                <c16:uniqueId val="{00000003-B618-46F4-8856-4E920B51C8ED}"/>
              </c:ext>
            </c:extLst>
          </c:dPt>
          <c:dPt>
            <c:idx val="1"/>
            <c:invertIfNegative val="0"/>
            <c:bubble3D val="0"/>
            <c:spPr>
              <a:solidFill>
                <a:srgbClr val="FF9900"/>
              </a:solidFill>
              <a:ln>
                <a:noFill/>
              </a:ln>
              <a:effectLst/>
            </c:spPr>
            <c:extLst>
              <c:ext xmlns:c16="http://schemas.microsoft.com/office/drawing/2014/chart" uri="{C3380CC4-5D6E-409C-BE32-E72D297353CC}">
                <c16:uniqueId val="{00000001-B618-46F4-8856-4E920B51C8ED}"/>
              </c:ext>
            </c:extLst>
          </c:dPt>
          <c:dPt>
            <c:idx val="2"/>
            <c:invertIfNegative val="0"/>
            <c:bubble3D val="0"/>
            <c:spPr>
              <a:solidFill>
                <a:schemeClr val="accent5">
                  <a:lumMod val="75000"/>
                </a:schemeClr>
              </a:solidFill>
              <a:ln>
                <a:noFill/>
              </a:ln>
              <a:effectLst/>
            </c:spPr>
            <c:extLst>
              <c:ext xmlns:c16="http://schemas.microsoft.com/office/drawing/2014/chart" uri="{C3380CC4-5D6E-409C-BE32-E72D297353CC}">
                <c16:uniqueId val="{00000000-B618-46F4-8856-4E920B51C8ED}"/>
              </c:ext>
            </c:extLst>
          </c:dPt>
          <c:dPt>
            <c:idx val="3"/>
            <c:invertIfNegative val="0"/>
            <c:bubble3D val="0"/>
            <c:spPr>
              <a:solidFill>
                <a:srgbClr val="7030A0"/>
              </a:solidFill>
              <a:ln>
                <a:noFill/>
              </a:ln>
              <a:effectLst/>
            </c:spPr>
            <c:extLst>
              <c:ext xmlns:c16="http://schemas.microsoft.com/office/drawing/2014/chart" uri="{C3380CC4-5D6E-409C-BE32-E72D297353CC}">
                <c16:uniqueId val="{00000002-B618-46F4-8856-4E920B51C8ED}"/>
              </c:ext>
            </c:extLst>
          </c:dPt>
          <c:cat>
            <c:strRef>
              <c:f>'Chart C1'!$F$22:$I$22</c:f>
              <c:strCache>
                <c:ptCount val="4"/>
                <c:pt idx="0">
                  <c:v>Transport</c:v>
                </c:pt>
                <c:pt idx="1">
                  <c:v>Domestic</c:v>
                </c:pt>
                <c:pt idx="2">
                  <c:v>Industry</c:v>
                </c:pt>
                <c:pt idx="3">
                  <c:v>Services</c:v>
                </c:pt>
              </c:strCache>
            </c:strRef>
          </c:cat>
          <c:val>
            <c:numRef>
              <c:f>'Chart C1'!$F$26:$I$26</c:f>
              <c:numCache>
                <c:formatCode>#,##0</c:formatCode>
                <c:ptCount val="4"/>
                <c:pt idx="0">
                  <c:v>-218.958396956652</c:v>
                </c:pt>
                <c:pt idx="1">
                  <c:v>-344.44452034206188</c:v>
                </c:pt>
                <c:pt idx="2">
                  <c:v>-634.92507371713509</c:v>
                </c:pt>
                <c:pt idx="3">
                  <c:v>-202.46293918862648</c:v>
                </c:pt>
              </c:numCache>
            </c:numRef>
          </c:val>
          <c:extLst>
            <c:ext xmlns:c16="http://schemas.microsoft.com/office/drawing/2014/chart" uri="{C3380CC4-5D6E-409C-BE32-E72D297353CC}">
              <c16:uniqueId val="{00000000-0659-4096-9472-7D839A8EEFC3}"/>
            </c:ext>
          </c:extLst>
        </c:ser>
        <c:dLbls>
          <c:showLegendKey val="0"/>
          <c:showVal val="0"/>
          <c:showCatName val="0"/>
          <c:showSerName val="0"/>
          <c:showPercent val="0"/>
          <c:showBubbleSize val="0"/>
        </c:dLbls>
        <c:gapWidth val="182"/>
        <c:axId val="367155471"/>
        <c:axId val="367151535"/>
      </c:barChart>
      <c:catAx>
        <c:axId val="367155471"/>
        <c:scaling>
          <c:orientation val="minMax"/>
        </c:scaling>
        <c:delete val="0"/>
        <c:axPos val="l"/>
        <c:numFmt formatCode="General" sourceLinked="1"/>
        <c:majorTickMark val="none"/>
        <c:minorTickMark val="none"/>
        <c:tickLblPos val="high"/>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7151535"/>
        <c:crosses val="autoZero"/>
        <c:auto val="1"/>
        <c:lblAlgn val="ctr"/>
        <c:lblOffset val="100"/>
        <c:noMultiLvlLbl val="0"/>
      </c:catAx>
      <c:valAx>
        <c:axId val="36715153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71554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Change in consumption 2018-19</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'Chart C1'!$C$48</c:f>
              <c:strCache>
                <c:ptCount val="1"/>
                <c:pt idx="0">
                  <c:v>Solid fuels</c:v>
                </c:pt>
              </c:strCache>
            </c:strRef>
          </c:tx>
          <c:spPr>
            <a:solidFill>
              <a:schemeClr val="accent2">
                <a:lumMod val="75000"/>
              </a:schemeClr>
            </a:solidFill>
            <a:ln>
              <a:noFill/>
            </a:ln>
            <a:effectLst/>
          </c:spPr>
          <c:invertIfNegative val="0"/>
          <c:cat>
            <c:strRef>
              <c:f>'Chart C1'!$B$49:$B$53</c:f>
              <c:strCache>
                <c:ptCount val="5"/>
                <c:pt idx="0">
                  <c:v>Transport</c:v>
                </c:pt>
                <c:pt idx="1">
                  <c:v>Domestic</c:v>
                </c:pt>
                <c:pt idx="2">
                  <c:v>Industry</c:v>
                </c:pt>
                <c:pt idx="3">
                  <c:v>Services</c:v>
                </c:pt>
                <c:pt idx="4">
                  <c:v>Total</c:v>
                </c:pt>
              </c:strCache>
            </c:strRef>
          </c:cat>
          <c:val>
            <c:numRef>
              <c:f>'Chart C1'!$C$49:$C$53</c:f>
              <c:numCache>
                <c:formatCode>#,##0</c:formatCode>
                <c:ptCount val="5"/>
                <c:pt idx="0">
                  <c:v>0</c:v>
                </c:pt>
                <c:pt idx="1">
                  <c:v>-46.569396818592963</c:v>
                </c:pt>
                <c:pt idx="2">
                  <c:v>-55.957602053322944</c:v>
                </c:pt>
                <c:pt idx="3">
                  <c:v>-4.7952171177252012</c:v>
                </c:pt>
                <c:pt idx="4">
                  <c:v>-107.32221598964111</c:v>
                </c:pt>
              </c:numCache>
            </c:numRef>
          </c:val>
          <c:extLst>
            <c:ext xmlns:c16="http://schemas.microsoft.com/office/drawing/2014/chart" uri="{C3380CC4-5D6E-409C-BE32-E72D297353CC}">
              <c16:uniqueId val="{00000000-07ED-418D-9BCE-DD8B7FB251EF}"/>
            </c:ext>
          </c:extLst>
        </c:ser>
        <c:ser>
          <c:idx val="1"/>
          <c:order val="1"/>
          <c:tx>
            <c:strRef>
              <c:f>'Chart C1'!$D$48</c:f>
              <c:strCache>
                <c:ptCount val="1"/>
                <c:pt idx="0">
                  <c:v>Natural gas</c:v>
                </c:pt>
              </c:strCache>
            </c:strRef>
          </c:tx>
          <c:spPr>
            <a:solidFill>
              <a:schemeClr val="accent5">
                <a:lumMod val="75000"/>
              </a:schemeClr>
            </a:solidFill>
            <a:ln>
              <a:noFill/>
            </a:ln>
            <a:effectLst/>
          </c:spPr>
          <c:invertIfNegative val="0"/>
          <c:cat>
            <c:strRef>
              <c:f>'Chart C1'!$B$49:$B$53</c:f>
              <c:strCache>
                <c:ptCount val="5"/>
                <c:pt idx="0">
                  <c:v>Transport</c:v>
                </c:pt>
                <c:pt idx="1">
                  <c:v>Domestic</c:v>
                </c:pt>
                <c:pt idx="2">
                  <c:v>Industry</c:v>
                </c:pt>
                <c:pt idx="3">
                  <c:v>Services</c:v>
                </c:pt>
                <c:pt idx="4">
                  <c:v>Total</c:v>
                </c:pt>
              </c:strCache>
            </c:strRef>
          </c:cat>
          <c:val>
            <c:numRef>
              <c:f>'Chart C1'!$D$49:$D$53</c:f>
              <c:numCache>
                <c:formatCode>#,##0</c:formatCode>
                <c:ptCount val="5"/>
                <c:pt idx="0">
                  <c:v>0</c:v>
                </c:pt>
                <c:pt idx="1">
                  <c:v>-243.83736676400076</c:v>
                </c:pt>
                <c:pt idx="2">
                  <c:v>-103.17740407076417</c:v>
                </c:pt>
                <c:pt idx="3">
                  <c:v>-50.767645049494604</c:v>
                </c:pt>
                <c:pt idx="4">
                  <c:v>-397.78241588425954</c:v>
                </c:pt>
              </c:numCache>
            </c:numRef>
          </c:val>
          <c:extLst>
            <c:ext xmlns:c16="http://schemas.microsoft.com/office/drawing/2014/chart" uri="{C3380CC4-5D6E-409C-BE32-E72D297353CC}">
              <c16:uniqueId val="{00000001-07ED-418D-9BCE-DD8B7FB251EF}"/>
            </c:ext>
          </c:extLst>
        </c:ser>
        <c:ser>
          <c:idx val="2"/>
          <c:order val="2"/>
          <c:tx>
            <c:strRef>
              <c:f>'Chart C1'!$E$48</c:f>
              <c:strCache>
                <c:ptCount val="1"/>
                <c:pt idx="0">
                  <c:v>Electricity</c:v>
                </c:pt>
              </c:strCache>
            </c:strRef>
          </c:tx>
          <c:spPr>
            <a:solidFill>
              <a:srgbClr val="FF9900"/>
            </a:solidFill>
            <a:ln>
              <a:noFill/>
            </a:ln>
            <a:effectLst/>
          </c:spPr>
          <c:invertIfNegative val="0"/>
          <c:cat>
            <c:strRef>
              <c:f>'Chart C1'!$B$49:$B$53</c:f>
              <c:strCache>
                <c:ptCount val="5"/>
                <c:pt idx="0">
                  <c:v>Transport</c:v>
                </c:pt>
                <c:pt idx="1">
                  <c:v>Domestic</c:v>
                </c:pt>
                <c:pt idx="2">
                  <c:v>Industry</c:v>
                </c:pt>
                <c:pt idx="3">
                  <c:v>Services</c:v>
                </c:pt>
                <c:pt idx="4">
                  <c:v>Total</c:v>
                </c:pt>
              </c:strCache>
            </c:strRef>
          </c:cat>
          <c:val>
            <c:numRef>
              <c:f>'Chart C1'!$E$49:$E$53</c:f>
              <c:numCache>
                <c:formatCode>#,##0</c:formatCode>
                <c:ptCount val="5"/>
                <c:pt idx="0">
                  <c:v>40.610365103958941</c:v>
                </c:pt>
                <c:pt idx="1">
                  <c:v>-106.59346366914178</c:v>
                </c:pt>
                <c:pt idx="2">
                  <c:v>-193.82458964738089</c:v>
                </c:pt>
                <c:pt idx="3">
                  <c:v>-186.00078255861081</c:v>
                </c:pt>
                <c:pt idx="4">
                  <c:v>-445.80847077117454</c:v>
                </c:pt>
              </c:numCache>
            </c:numRef>
          </c:val>
          <c:extLst>
            <c:ext xmlns:c16="http://schemas.microsoft.com/office/drawing/2014/chart" uri="{C3380CC4-5D6E-409C-BE32-E72D297353CC}">
              <c16:uniqueId val="{00000002-07ED-418D-9BCE-DD8B7FB251EF}"/>
            </c:ext>
          </c:extLst>
        </c:ser>
        <c:ser>
          <c:idx val="3"/>
          <c:order val="3"/>
          <c:tx>
            <c:strRef>
              <c:f>'Chart C1'!$F$48</c:f>
              <c:strCache>
                <c:ptCount val="1"/>
                <c:pt idx="0">
                  <c:v>Heat</c:v>
                </c:pt>
              </c:strCache>
            </c:strRef>
          </c:tx>
          <c:spPr>
            <a:solidFill>
              <a:srgbClr val="B686DA"/>
            </a:solidFill>
            <a:ln>
              <a:noFill/>
            </a:ln>
            <a:effectLst/>
          </c:spPr>
          <c:invertIfNegative val="0"/>
          <c:cat>
            <c:strRef>
              <c:f>'Chart C1'!$B$49:$B$53</c:f>
              <c:strCache>
                <c:ptCount val="5"/>
                <c:pt idx="0">
                  <c:v>Transport</c:v>
                </c:pt>
                <c:pt idx="1">
                  <c:v>Domestic</c:v>
                </c:pt>
                <c:pt idx="2">
                  <c:v>Industry</c:v>
                </c:pt>
                <c:pt idx="3">
                  <c:v>Services</c:v>
                </c:pt>
                <c:pt idx="4">
                  <c:v>Total</c:v>
                </c:pt>
              </c:strCache>
            </c:strRef>
          </c:cat>
          <c:val>
            <c:numRef>
              <c:f>'Chart C1'!$F$49:$F$53</c:f>
              <c:numCache>
                <c:formatCode>#,##0</c:formatCode>
                <c:ptCount val="5"/>
                <c:pt idx="0">
                  <c:v>0</c:v>
                </c:pt>
                <c:pt idx="1">
                  <c:v>-0.2503168357695813</c:v>
                </c:pt>
                <c:pt idx="2">
                  <c:v>-18.061976440240755</c:v>
                </c:pt>
                <c:pt idx="3">
                  <c:v>-4.8405417712810959</c:v>
                </c:pt>
                <c:pt idx="4">
                  <c:v>-23.152835047291433</c:v>
                </c:pt>
              </c:numCache>
            </c:numRef>
          </c:val>
          <c:extLst>
            <c:ext xmlns:c16="http://schemas.microsoft.com/office/drawing/2014/chart" uri="{C3380CC4-5D6E-409C-BE32-E72D297353CC}">
              <c16:uniqueId val="{00000003-07ED-418D-9BCE-DD8B7FB251EF}"/>
            </c:ext>
          </c:extLst>
        </c:ser>
        <c:ser>
          <c:idx val="4"/>
          <c:order val="4"/>
          <c:tx>
            <c:strRef>
              <c:f>'Chart C1'!$G$48</c:f>
              <c:strCache>
                <c:ptCount val="1"/>
                <c:pt idx="0">
                  <c:v>Bioenergy &amp; waste</c:v>
                </c:pt>
              </c:strCache>
            </c:strRef>
          </c:tx>
          <c:spPr>
            <a:solidFill>
              <a:schemeClr val="accent6">
                <a:lumMod val="75000"/>
              </a:schemeClr>
            </a:solidFill>
            <a:ln>
              <a:noFill/>
            </a:ln>
            <a:effectLst/>
          </c:spPr>
          <c:invertIfNegative val="0"/>
          <c:cat>
            <c:strRef>
              <c:f>'Chart C1'!$B$49:$B$53</c:f>
              <c:strCache>
                <c:ptCount val="5"/>
                <c:pt idx="0">
                  <c:v>Transport</c:v>
                </c:pt>
                <c:pt idx="1">
                  <c:v>Domestic</c:v>
                </c:pt>
                <c:pt idx="2">
                  <c:v>Industry</c:v>
                </c:pt>
                <c:pt idx="3">
                  <c:v>Services</c:v>
                </c:pt>
                <c:pt idx="4">
                  <c:v>Total</c:v>
                </c:pt>
              </c:strCache>
            </c:strRef>
          </c:cat>
          <c:val>
            <c:numRef>
              <c:f>'Chart C1'!$G$49:$G$53</c:f>
              <c:numCache>
                <c:formatCode>#,##0</c:formatCode>
                <c:ptCount val="5"/>
                <c:pt idx="0">
                  <c:v>372.05503009458289</c:v>
                </c:pt>
                <c:pt idx="1">
                  <c:v>78.926799925750402</c:v>
                </c:pt>
                <c:pt idx="2">
                  <c:v>24.861667467207553</c:v>
                </c:pt>
                <c:pt idx="3">
                  <c:v>13.531260175569514</c:v>
                </c:pt>
                <c:pt idx="4">
                  <c:v>489.37475766311036</c:v>
                </c:pt>
              </c:numCache>
            </c:numRef>
          </c:val>
          <c:extLst>
            <c:ext xmlns:c16="http://schemas.microsoft.com/office/drawing/2014/chart" uri="{C3380CC4-5D6E-409C-BE32-E72D297353CC}">
              <c16:uniqueId val="{00000004-07ED-418D-9BCE-DD8B7FB251EF}"/>
            </c:ext>
          </c:extLst>
        </c:ser>
        <c:ser>
          <c:idx val="5"/>
          <c:order val="5"/>
          <c:tx>
            <c:strRef>
              <c:f>'Chart C1'!$H$48</c:f>
              <c:strCache>
                <c:ptCount val="1"/>
                <c:pt idx="0">
                  <c:v>Petroleum</c:v>
                </c:pt>
              </c:strCache>
            </c:strRef>
          </c:tx>
          <c:spPr>
            <a:solidFill>
              <a:schemeClr val="tx1">
                <a:lumMod val="50000"/>
                <a:lumOff val="50000"/>
              </a:schemeClr>
            </a:solidFill>
            <a:ln>
              <a:noFill/>
            </a:ln>
            <a:effectLst/>
          </c:spPr>
          <c:invertIfNegative val="0"/>
          <c:cat>
            <c:strRef>
              <c:f>'Chart C1'!$B$49:$B$53</c:f>
              <c:strCache>
                <c:ptCount val="5"/>
                <c:pt idx="0">
                  <c:v>Transport</c:v>
                </c:pt>
                <c:pt idx="1">
                  <c:v>Domestic</c:v>
                </c:pt>
                <c:pt idx="2">
                  <c:v>Industry</c:v>
                </c:pt>
                <c:pt idx="3">
                  <c:v>Services</c:v>
                </c:pt>
                <c:pt idx="4">
                  <c:v>Total</c:v>
                </c:pt>
              </c:strCache>
            </c:strRef>
          </c:cat>
          <c:val>
            <c:numRef>
              <c:f>'Chart C1'!$H$49:$H$53</c:f>
              <c:numCache>
                <c:formatCode>#,##0</c:formatCode>
                <c:ptCount val="5"/>
                <c:pt idx="0">
                  <c:v>-631.6237921551874</c:v>
                </c:pt>
                <c:pt idx="1">
                  <c:v>-26.120776180303892</c:v>
                </c:pt>
                <c:pt idx="2">
                  <c:v>-288.76516897263309</c:v>
                </c:pt>
                <c:pt idx="3">
                  <c:v>30.409987132914921</c:v>
                </c:pt>
                <c:pt idx="4">
                  <c:v>-916.09975017520946</c:v>
                </c:pt>
              </c:numCache>
            </c:numRef>
          </c:val>
          <c:extLst>
            <c:ext xmlns:c16="http://schemas.microsoft.com/office/drawing/2014/chart" uri="{C3380CC4-5D6E-409C-BE32-E72D297353CC}">
              <c16:uniqueId val="{00000005-07ED-418D-9BCE-DD8B7FB251EF}"/>
            </c:ext>
          </c:extLst>
        </c:ser>
        <c:dLbls>
          <c:showLegendKey val="0"/>
          <c:showVal val="0"/>
          <c:showCatName val="0"/>
          <c:showSerName val="0"/>
          <c:showPercent val="0"/>
          <c:showBubbleSize val="0"/>
        </c:dLbls>
        <c:gapWidth val="150"/>
        <c:overlap val="100"/>
        <c:axId val="2106848464"/>
        <c:axId val="2106853712"/>
      </c:barChart>
      <c:catAx>
        <c:axId val="2106848464"/>
        <c:scaling>
          <c:orientation val="minMax"/>
        </c:scaling>
        <c:delete val="0"/>
        <c:axPos val="l"/>
        <c:numFmt formatCode="General" sourceLinked="1"/>
        <c:majorTickMark val="none"/>
        <c:minorTickMark val="none"/>
        <c:tickLblPos val="high"/>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6853712"/>
        <c:crosses val="autoZero"/>
        <c:auto val="1"/>
        <c:lblAlgn val="ctr"/>
        <c:lblOffset val="100"/>
        <c:noMultiLvlLbl val="0"/>
      </c:catAx>
      <c:valAx>
        <c:axId val="210685371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thousand</a:t>
                </a:r>
                <a:r>
                  <a:rPr lang="en-US" baseline="0"/>
                  <a:t> tonnes of oil equivalent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68484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Change in fuel consumption 2018-19 (ktoe)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1"/>
          <c:order val="0"/>
          <c:tx>
            <c:strRef>
              <c:f>'Chart C1'!$C$6:$H$6</c:f>
              <c:strCache>
                <c:ptCount val="6"/>
                <c:pt idx="0">
                  <c:v>Coal</c:v>
                </c:pt>
                <c:pt idx="1">
                  <c:v>Natural gas</c:v>
                </c:pt>
                <c:pt idx="2">
                  <c:v>Electricity</c:v>
                </c:pt>
                <c:pt idx="3">
                  <c:v>Heat</c:v>
                </c:pt>
                <c:pt idx="4">
                  <c:v>Bioenergy &amp; waste</c:v>
                </c:pt>
                <c:pt idx="5">
                  <c:v>Petroleum</c:v>
                </c:pt>
              </c:strCache>
            </c:strRef>
          </c:tx>
          <c:spPr>
            <a:solidFill>
              <a:schemeClr val="accent2"/>
            </a:solidFill>
            <a:ln>
              <a:noFill/>
            </a:ln>
            <a:effectLst/>
          </c:spPr>
          <c:invertIfNegative val="0"/>
          <c:dPt>
            <c:idx val="0"/>
            <c:invertIfNegative val="0"/>
            <c:bubble3D val="0"/>
            <c:spPr>
              <a:solidFill>
                <a:schemeClr val="accent2">
                  <a:lumMod val="75000"/>
                </a:schemeClr>
              </a:solidFill>
              <a:ln>
                <a:noFill/>
              </a:ln>
              <a:effectLst/>
            </c:spPr>
            <c:extLst>
              <c:ext xmlns:c16="http://schemas.microsoft.com/office/drawing/2014/chart" uri="{C3380CC4-5D6E-409C-BE32-E72D297353CC}">
                <c16:uniqueId val="{00000001-6245-490D-86D6-446827CCBB88}"/>
              </c:ext>
            </c:extLst>
          </c:dPt>
          <c:dPt>
            <c:idx val="1"/>
            <c:invertIfNegative val="0"/>
            <c:bubble3D val="0"/>
            <c:spPr>
              <a:solidFill>
                <a:schemeClr val="accent5">
                  <a:lumMod val="75000"/>
                </a:schemeClr>
              </a:solidFill>
              <a:ln>
                <a:noFill/>
              </a:ln>
              <a:effectLst/>
            </c:spPr>
            <c:extLst>
              <c:ext xmlns:c16="http://schemas.microsoft.com/office/drawing/2014/chart" uri="{C3380CC4-5D6E-409C-BE32-E72D297353CC}">
                <c16:uniqueId val="{00000000-6245-490D-86D6-446827CCBB88}"/>
              </c:ext>
            </c:extLst>
          </c:dPt>
          <c:dPt>
            <c:idx val="4"/>
            <c:invertIfNegative val="0"/>
            <c:bubble3D val="0"/>
            <c:spPr>
              <a:solidFill>
                <a:schemeClr val="accent6">
                  <a:lumMod val="75000"/>
                </a:schemeClr>
              </a:solidFill>
              <a:ln>
                <a:noFill/>
              </a:ln>
              <a:effectLst/>
            </c:spPr>
            <c:extLst>
              <c:ext xmlns:c16="http://schemas.microsoft.com/office/drawing/2014/chart" uri="{C3380CC4-5D6E-409C-BE32-E72D297353CC}">
                <c16:uniqueId val="{00000002-6245-490D-86D6-446827CCBB88}"/>
              </c:ext>
            </c:extLst>
          </c:dPt>
          <c:dPt>
            <c:idx val="5"/>
            <c:invertIfNegative val="0"/>
            <c:bubble3D val="0"/>
            <c:spPr>
              <a:solidFill>
                <a:schemeClr val="bg1">
                  <a:lumMod val="50000"/>
                </a:schemeClr>
              </a:solidFill>
              <a:ln>
                <a:noFill/>
              </a:ln>
              <a:effectLst/>
            </c:spPr>
            <c:extLst>
              <c:ext xmlns:c16="http://schemas.microsoft.com/office/drawing/2014/chart" uri="{C3380CC4-5D6E-409C-BE32-E72D297353CC}">
                <c16:uniqueId val="{00000003-6245-490D-86D6-446827CCBB88}"/>
              </c:ext>
            </c:extLst>
          </c:dPt>
          <c:cat>
            <c:strRef>
              <c:f>'Chart C1'!$C$6:$H$6</c:f>
              <c:strCache>
                <c:ptCount val="6"/>
                <c:pt idx="0">
                  <c:v>Coal</c:v>
                </c:pt>
                <c:pt idx="1">
                  <c:v>Natural gas</c:v>
                </c:pt>
                <c:pt idx="2">
                  <c:v>Electricity</c:v>
                </c:pt>
                <c:pt idx="3">
                  <c:v>Heat</c:v>
                </c:pt>
                <c:pt idx="4">
                  <c:v>Bioenergy &amp; waste</c:v>
                </c:pt>
                <c:pt idx="5">
                  <c:v>Petroleum</c:v>
                </c:pt>
              </c:strCache>
            </c:strRef>
          </c:cat>
          <c:val>
            <c:numRef>
              <c:f>'Chart C1'!$C$10:$H$10</c:f>
              <c:numCache>
                <c:formatCode>#,##0</c:formatCode>
                <c:ptCount val="6"/>
                <c:pt idx="0">
                  <c:v>-107.32221598964156</c:v>
                </c:pt>
                <c:pt idx="1">
                  <c:v>-397.7824158842559</c:v>
                </c:pt>
                <c:pt idx="2">
                  <c:v>-445.80847077116778</c:v>
                </c:pt>
                <c:pt idx="3">
                  <c:v>-23.152835047291319</c:v>
                </c:pt>
                <c:pt idx="4">
                  <c:v>489.37475766310945</c:v>
                </c:pt>
                <c:pt idx="5">
                  <c:v>-916.09975017521356</c:v>
                </c:pt>
              </c:numCache>
            </c:numRef>
          </c:val>
          <c:extLst>
            <c:ext xmlns:c16="http://schemas.microsoft.com/office/drawing/2014/chart" uri="{C3380CC4-5D6E-409C-BE32-E72D297353CC}">
              <c16:uniqueId val="{00000000-0BB5-4D14-A8C9-68038B441824}"/>
            </c:ext>
          </c:extLst>
        </c:ser>
        <c:dLbls>
          <c:showLegendKey val="0"/>
          <c:showVal val="0"/>
          <c:showCatName val="0"/>
          <c:showSerName val="0"/>
          <c:showPercent val="0"/>
          <c:showBubbleSize val="0"/>
        </c:dLbls>
        <c:gapWidth val="182"/>
        <c:axId val="367155471"/>
        <c:axId val="367151535"/>
      </c:barChart>
      <c:catAx>
        <c:axId val="367155471"/>
        <c:scaling>
          <c:orientation val="minMax"/>
        </c:scaling>
        <c:delete val="0"/>
        <c:axPos val="l"/>
        <c:numFmt formatCode="General" sourceLinked="1"/>
        <c:majorTickMark val="none"/>
        <c:minorTickMark val="none"/>
        <c:tickLblPos val="high"/>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7151535"/>
        <c:crosses val="autoZero"/>
        <c:auto val="1"/>
        <c:lblAlgn val="ctr"/>
        <c:lblOffset val="100"/>
        <c:noMultiLvlLbl val="0"/>
      </c:catAx>
      <c:valAx>
        <c:axId val="36715153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71554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54467108934218"/>
          <c:y val="0.17141539802952152"/>
          <c:w val="0.73108851551036425"/>
          <c:h val="0.67202712410142496"/>
        </c:manualLayout>
      </c:layout>
      <c:barChart>
        <c:barDir val="col"/>
        <c:grouping val="clustered"/>
        <c:varyColors val="0"/>
        <c:ser>
          <c:idx val="0"/>
          <c:order val="0"/>
          <c:tx>
            <c:strRef>
              <c:f>'Chart C1'!$AA$82</c:f>
              <c:strCache>
                <c:ptCount val="1"/>
                <c:pt idx="0">
                  <c:v>Gas consumption</c:v>
                </c:pt>
              </c:strCache>
            </c:strRef>
          </c:tx>
          <c:spPr>
            <a:solidFill>
              <a:schemeClr val="accent1"/>
            </a:solidFill>
            <a:ln>
              <a:noFill/>
            </a:ln>
            <a:effectLst/>
          </c:spPr>
          <c:invertIfNegative val="0"/>
          <c:cat>
            <c:strRef>
              <c:f>'Chart C1'!$AB$76:$AE$76</c:f>
              <c:strCache>
                <c:ptCount val="4"/>
                <c:pt idx="0">
                  <c:v>Q1</c:v>
                </c:pt>
                <c:pt idx="1">
                  <c:v>Q2</c:v>
                </c:pt>
                <c:pt idx="2">
                  <c:v>Q3</c:v>
                </c:pt>
                <c:pt idx="3">
                  <c:v>Q4</c:v>
                </c:pt>
              </c:strCache>
            </c:strRef>
          </c:cat>
          <c:val>
            <c:numRef>
              <c:f>'Chart C1'!$AB$82:$AE$82</c:f>
              <c:numCache>
                <c:formatCode>#,##0</c:formatCode>
                <c:ptCount val="4"/>
                <c:pt idx="0">
                  <c:v>-1815.1834565576319</c:v>
                </c:pt>
                <c:pt idx="1">
                  <c:v>592.15379035225487</c:v>
                </c:pt>
                <c:pt idx="2">
                  <c:v>-200.29406300211645</c:v>
                </c:pt>
                <c:pt idx="3">
                  <c:v>1179.4863624434947</c:v>
                </c:pt>
              </c:numCache>
            </c:numRef>
          </c:val>
          <c:extLst>
            <c:ext xmlns:c16="http://schemas.microsoft.com/office/drawing/2014/chart" uri="{C3380CC4-5D6E-409C-BE32-E72D297353CC}">
              <c16:uniqueId val="{00000000-F334-43FF-B398-227263004E66}"/>
            </c:ext>
          </c:extLst>
        </c:ser>
        <c:dLbls>
          <c:showLegendKey val="0"/>
          <c:showVal val="0"/>
          <c:showCatName val="0"/>
          <c:showSerName val="0"/>
          <c:showPercent val="0"/>
          <c:showBubbleSize val="0"/>
        </c:dLbls>
        <c:gapWidth val="150"/>
        <c:axId val="140088416"/>
        <c:axId val="140088744"/>
      </c:barChart>
      <c:lineChart>
        <c:grouping val="standard"/>
        <c:varyColors val="0"/>
        <c:ser>
          <c:idx val="1"/>
          <c:order val="1"/>
          <c:tx>
            <c:strRef>
              <c:f>'Chart C1'!$AA$83</c:f>
              <c:strCache>
                <c:ptCount val="1"/>
                <c:pt idx="0">
                  <c:v>Average quarterly heating degree days</c:v>
                </c:pt>
              </c:strCache>
            </c:strRef>
          </c:tx>
          <c:spPr>
            <a:ln w="28575" cap="rnd">
              <a:solidFill>
                <a:schemeClr val="accent2"/>
              </a:solidFill>
              <a:round/>
            </a:ln>
            <a:effectLst/>
          </c:spPr>
          <c:marker>
            <c:symbol val="none"/>
          </c:marker>
          <c:cat>
            <c:strRef>
              <c:f>'Chart C1'!$AB$76:$AE$76</c:f>
              <c:strCache>
                <c:ptCount val="4"/>
                <c:pt idx="0">
                  <c:v>Q1</c:v>
                </c:pt>
                <c:pt idx="1">
                  <c:v>Q2</c:v>
                </c:pt>
                <c:pt idx="2">
                  <c:v>Q3</c:v>
                </c:pt>
                <c:pt idx="3">
                  <c:v>Q4</c:v>
                </c:pt>
              </c:strCache>
            </c:strRef>
          </c:cat>
          <c:val>
            <c:numRef>
              <c:f>'Chart C1'!$AB$83:$AE$83</c:f>
              <c:numCache>
                <c:formatCode>#,##0</c:formatCode>
                <c:ptCount val="4"/>
                <c:pt idx="0">
                  <c:v>-1.8753968253968232</c:v>
                </c:pt>
                <c:pt idx="1">
                  <c:v>1.0555729984301427</c:v>
                </c:pt>
                <c:pt idx="2">
                  <c:v>-0.30458980331262919</c:v>
                </c:pt>
                <c:pt idx="3">
                  <c:v>1.0029761904761898</c:v>
                </c:pt>
              </c:numCache>
            </c:numRef>
          </c:val>
          <c:smooth val="0"/>
          <c:extLst>
            <c:ext xmlns:c16="http://schemas.microsoft.com/office/drawing/2014/chart" uri="{C3380CC4-5D6E-409C-BE32-E72D297353CC}">
              <c16:uniqueId val="{00000001-F334-43FF-B398-227263004E66}"/>
            </c:ext>
          </c:extLst>
        </c:ser>
        <c:dLbls>
          <c:showLegendKey val="0"/>
          <c:showVal val="0"/>
          <c:showCatName val="0"/>
          <c:showSerName val="0"/>
          <c:showPercent val="0"/>
          <c:showBubbleSize val="0"/>
        </c:dLbls>
        <c:marker val="1"/>
        <c:smooth val="0"/>
        <c:axId val="1023875024"/>
        <c:axId val="1025981456"/>
      </c:lineChart>
      <c:catAx>
        <c:axId val="1400884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140088744"/>
        <c:crosses val="autoZero"/>
        <c:auto val="1"/>
        <c:lblAlgn val="ctr"/>
        <c:lblOffset val="100"/>
        <c:noMultiLvlLbl val="0"/>
      </c:catAx>
      <c:valAx>
        <c:axId val="140088744"/>
        <c:scaling>
          <c:orientation val="minMax"/>
          <c:max val="2000"/>
          <c:min val="-2000"/>
        </c:scaling>
        <c:delete val="0"/>
        <c:axPos val="l"/>
        <c:majorGridlines>
          <c:spPr>
            <a:ln w="9525" cap="flat" cmpd="sng" algn="ctr">
              <a:solidFill>
                <a:schemeClr val="tx1">
                  <a:lumMod val="15000"/>
                  <a:lumOff val="85000"/>
                </a:schemeClr>
              </a:solidFill>
              <a:round/>
            </a:ln>
            <a:effectLst/>
          </c:spPr>
        </c:majorGridlines>
        <c:title>
          <c:tx>
            <c:rich>
              <a:bodyPr rot="0" spcFirstLastPara="1" vertOverflow="ellipsis" wrap="square" anchor="ctr" anchorCtr="1"/>
              <a:lstStyle/>
              <a:p>
                <a:pPr>
                  <a:defRPr sz="1000" b="0" i="0" u="none" strike="noStrike" kern="1200" baseline="0">
                    <a:solidFill>
                      <a:schemeClr val="accent1"/>
                    </a:solidFill>
                    <a:latin typeface="Arial" panose="020B0604020202020204" pitchFamily="34" charset="0"/>
                    <a:ea typeface="+mn-ea"/>
                    <a:cs typeface="Arial" panose="020B0604020202020204" pitchFamily="34" charset="0"/>
                  </a:defRPr>
                </a:pPr>
                <a:r>
                  <a:rPr lang="en-US">
                    <a:solidFill>
                      <a:schemeClr val="accent1"/>
                    </a:solidFill>
                    <a:latin typeface="Arial" panose="020B0604020202020204" pitchFamily="34" charset="0"/>
                    <a:cs typeface="Arial" panose="020B0604020202020204" pitchFamily="34" charset="0"/>
                  </a:rPr>
                  <a:t>ktoe</a:t>
                </a:r>
              </a:p>
            </c:rich>
          </c:tx>
          <c:layout>
            <c:manualLayout>
              <c:xMode val="edge"/>
              <c:yMode val="edge"/>
              <c:x val="9.7112860892388436E-2"/>
              <c:y val="5.2431583842862457E-2"/>
            </c:manualLayout>
          </c:layout>
          <c:overlay val="0"/>
          <c:spPr>
            <a:noFill/>
            <a:ln>
              <a:noFill/>
            </a:ln>
            <a:effectLst/>
          </c:spPr>
          <c:txPr>
            <a:bodyPr rot="0" spcFirstLastPara="1" vertOverflow="ellipsis" wrap="square" anchor="ctr" anchorCtr="1"/>
            <a:lstStyle/>
            <a:p>
              <a:pPr>
                <a:defRPr sz="1000" b="0" i="0" u="none" strike="noStrike" kern="1200" baseline="0">
                  <a:solidFill>
                    <a:schemeClr val="accent1"/>
                  </a:solidFill>
                  <a:latin typeface="Arial" panose="020B0604020202020204" pitchFamily="34" charset="0"/>
                  <a:ea typeface="+mn-ea"/>
                  <a:cs typeface="Arial" panose="020B0604020202020204" pitchFamily="34" charset="0"/>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accent1"/>
                </a:solidFill>
                <a:latin typeface="Arial" panose="020B0604020202020204" pitchFamily="34" charset="0"/>
                <a:ea typeface="+mn-ea"/>
                <a:cs typeface="Arial" panose="020B0604020202020204" pitchFamily="34" charset="0"/>
              </a:defRPr>
            </a:pPr>
            <a:endParaRPr lang="en-US"/>
          </a:p>
        </c:txPr>
        <c:crossAx val="140088416"/>
        <c:crosses val="autoZero"/>
        <c:crossBetween val="between"/>
        <c:majorUnit val="1000"/>
      </c:valAx>
      <c:valAx>
        <c:axId val="1025981456"/>
        <c:scaling>
          <c:orientation val="minMax"/>
          <c:max val="2"/>
          <c:min val="-2"/>
        </c:scaling>
        <c:delete val="0"/>
        <c:axPos val="r"/>
        <c:title>
          <c:tx>
            <c:rich>
              <a:bodyPr rot="0" spcFirstLastPara="1" vertOverflow="ellipsis" wrap="square" anchor="ctr" anchorCtr="1"/>
              <a:lstStyle/>
              <a:p>
                <a:pPr>
                  <a:defRPr sz="1000" b="0" i="0" u="none" strike="noStrike" kern="1200" baseline="0">
                    <a:solidFill>
                      <a:srgbClr val="FF9900"/>
                    </a:solidFill>
                    <a:latin typeface="Arial" panose="020B0604020202020204" pitchFamily="34" charset="0"/>
                    <a:ea typeface="+mn-ea"/>
                    <a:cs typeface="Arial" panose="020B0604020202020204" pitchFamily="34" charset="0"/>
                  </a:defRPr>
                </a:pPr>
                <a:r>
                  <a:rPr lang="en-GB">
                    <a:solidFill>
                      <a:srgbClr val="FF9900"/>
                    </a:solidFill>
                    <a:latin typeface="Arial" panose="020B0604020202020204" pitchFamily="34" charset="0"/>
                    <a:cs typeface="Arial" panose="020B0604020202020204" pitchFamily="34" charset="0"/>
                  </a:rPr>
                  <a:t>Ave heating degree days</a:t>
                </a:r>
              </a:p>
            </c:rich>
          </c:tx>
          <c:layout>
            <c:manualLayout>
              <c:xMode val="edge"/>
              <c:yMode val="edge"/>
              <c:x val="0.93384504102341537"/>
              <c:y val="2.1305243667852775E-2"/>
            </c:manualLayout>
          </c:layout>
          <c:overlay val="0"/>
          <c:spPr>
            <a:noFill/>
            <a:ln>
              <a:noFill/>
            </a:ln>
            <a:effectLst/>
          </c:spPr>
          <c:txPr>
            <a:bodyPr rot="0" spcFirstLastPara="1" vertOverflow="ellipsis" wrap="square" anchor="ctr" anchorCtr="1"/>
            <a:lstStyle/>
            <a:p>
              <a:pPr>
                <a:defRPr sz="1000" b="0" i="0" u="none" strike="noStrike" kern="1200" baseline="0">
                  <a:solidFill>
                    <a:srgbClr val="FF9900"/>
                  </a:solidFill>
                  <a:latin typeface="Arial" panose="020B0604020202020204" pitchFamily="34" charset="0"/>
                  <a:ea typeface="+mn-ea"/>
                  <a:cs typeface="Arial" panose="020B0604020202020204" pitchFamily="34" charset="0"/>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accent2"/>
                </a:solidFill>
                <a:latin typeface="Arial" panose="020B0604020202020204" pitchFamily="34" charset="0"/>
                <a:ea typeface="+mn-ea"/>
                <a:cs typeface="Arial" panose="020B0604020202020204" pitchFamily="34" charset="0"/>
              </a:defRPr>
            </a:pPr>
            <a:endParaRPr lang="en-US"/>
          </a:p>
        </c:txPr>
        <c:crossAx val="1023875024"/>
        <c:crosses val="max"/>
        <c:crossBetween val="between"/>
        <c:majorUnit val="1"/>
      </c:valAx>
      <c:catAx>
        <c:axId val="1023875024"/>
        <c:scaling>
          <c:orientation val="minMax"/>
        </c:scaling>
        <c:delete val="1"/>
        <c:axPos val="b"/>
        <c:numFmt formatCode="General" sourceLinked="1"/>
        <c:majorTickMark val="out"/>
        <c:minorTickMark val="none"/>
        <c:tickLblPos val="nextTo"/>
        <c:crossAx val="1025981456"/>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999759405074366"/>
          <c:y val="0.17171296296296296"/>
          <c:w val="0.84944685039370071"/>
          <c:h val="0.63440543890347034"/>
        </c:manualLayout>
      </c:layout>
      <c:lineChart>
        <c:grouping val="standard"/>
        <c:varyColors val="0"/>
        <c:ser>
          <c:idx val="0"/>
          <c:order val="0"/>
          <c:tx>
            <c:strRef>
              <c:f>'Table C5'!$H$6</c:f>
              <c:strCache>
                <c:ptCount val="1"/>
                <c:pt idx="0">
                  <c:v>Final Consumption</c:v>
                </c:pt>
              </c:strCache>
            </c:strRef>
          </c:tx>
          <c:spPr>
            <a:ln w="28575" cap="rnd">
              <a:solidFill>
                <a:schemeClr val="accent1"/>
              </a:solidFill>
              <a:round/>
            </a:ln>
            <a:effectLst/>
          </c:spPr>
          <c:marker>
            <c:symbol val="none"/>
          </c:marker>
          <c:cat>
            <c:numRef>
              <c:f>'Chart C1'!$I$73:$I$89</c:f>
              <c:numCache>
                <c:formatCode>General</c:formatCode>
                <c:ptCount val="17"/>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numCache>
            </c:numRef>
          </c:cat>
          <c:val>
            <c:numRef>
              <c:f>'Table C5'!$H$7:$H$24</c:f>
              <c:numCache>
                <c:formatCode>_-* #,##0_-;\-* #,##0_-;_-* "-"??_-;_-@_-</c:formatCode>
                <c:ptCount val="18"/>
                <c:pt idx="0">
                  <c:v>47470.61</c:v>
                </c:pt>
                <c:pt idx="1">
                  <c:v>48293.03</c:v>
                </c:pt>
                <c:pt idx="2">
                  <c:v>49332.81</c:v>
                </c:pt>
                <c:pt idx="3">
                  <c:v>47805.42</c:v>
                </c:pt>
                <c:pt idx="4">
                  <c:v>46575.15</c:v>
                </c:pt>
                <c:pt idx="5">
                  <c:v>44932.42</c:v>
                </c:pt>
                <c:pt idx="6">
                  <c:v>45997.93</c:v>
                </c:pt>
                <c:pt idx="7">
                  <c:v>44684.76</c:v>
                </c:pt>
                <c:pt idx="8">
                  <c:v>49410.35</c:v>
                </c:pt>
                <c:pt idx="9">
                  <c:v>40882.67</c:v>
                </c:pt>
                <c:pt idx="10">
                  <c:v>44441</c:v>
                </c:pt>
                <c:pt idx="11">
                  <c:v>44890.59</c:v>
                </c:pt>
                <c:pt idx="12">
                  <c:v>38680.04</c:v>
                </c:pt>
                <c:pt idx="13" formatCode="#,##0\r;\-#,##0\r;\-\r">
                  <c:v>40281.484121470668</c:v>
                </c:pt>
                <c:pt idx="14" formatCode="#,##0\r;\-#,##0\r;\-\r">
                  <c:v>41145.282693688074</c:v>
                </c:pt>
                <c:pt idx="15" formatCode="#,##0\r;\-#,##0\r;\-\r">
                  <c:v>39836.944693903213</c:v>
                </c:pt>
                <c:pt idx="16" formatCode="#,##0\r;\-#,##0\r;\-\r">
                  <c:v>41633.251160646767</c:v>
                </c:pt>
                <c:pt idx="17" formatCode="#,##0\r;\-#,##0\r;\-\r">
                  <c:v>41288.806640304705</c:v>
                </c:pt>
              </c:numCache>
            </c:numRef>
          </c:val>
          <c:smooth val="0"/>
          <c:extLst>
            <c:ext xmlns:c16="http://schemas.microsoft.com/office/drawing/2014/chart" uri="{C3380CC4-5D6E-409C-BE32-E72D297353CC}">
              <c16:uniqueId val="{00000000-DB04-4FC9-A651-59311901CA6E}"/>
            </c:ext>
          </c:extLst>
        </c:ser>
        <c:ser>
          <c:idx val="1"/>
          <c:order val="1"/>
          <c:tx>
            <c:strRef>
              <c:f>'Table C5'!$I$6</c:f>
              <c:strCache>
                <c:ptCount val="1"/>
                <c:pt idx="0">
                  <c:v>Temperature corrected</c:v>
                </c:pt>
              </c:strCache>
            </c:strRef>
          </c:tx>
          <c:spPr>
            <a:ln w="28575" cap="rnd">
              <a:solidFill>
                <a:schemeClr val="accent1"/>
              </a:solidFill>
              <a:prstDash val="sysDash"/>
              <a:round/>
            </a:ln>
            <a:effectLst/>
          </c:spPr>
          <c:marker>
            <c:symbol val="none"/>
          </c:marker>
          <c:cat>
            <c:numRef>
              <c:f>'Chart C1'!$I$73:$I$89</c:f>
              <c:numCache>
                <c:formatCode>General</c:formatCode>
                <c:ptCount val="17"/>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numCache>
            </c:numRef>
          </c:cat>
          <c:val>
            <c:numRef>
              <c:f>'Table C5'!$I$7:$I$24</c:f>
              <c:numCache>
                <c:formatCode>_-* #,##0_-;\-* #,##0_-;_-* "-"??_-;_-@_-</c:formatCode>
                <c:ptCount val="18"/>
                <c:pt idx="0">
                  <c:v>52229</c:v>
                </c:pt>
                <c:pt idx="1">
                  <c:v>51281</c:v>
                </c:pt>
                <c:pt idx="2">
                  <c:v>52837</c:v>
                </c:pt>
                <c:pt idx="3">
                  <c:v>50577</c:v>
                </c:pt>
                <c:pt idx="4">
                  <c:v>49276</c:v>
                </c:pt>
                <c:pt idx="5">
                  <c:v>48995</c:v>
                </c:pt>
                <c:pt idx="6">
                  <c:v>47002</c:v>
                </c:pt>
                <c:pt idx="7">
                  <c:v>45554</c:v>
                </c:pt>
                <c:pt idx="8">
                  <c:v>45060</c:v>
                </c:pt>
                <c:pt idx="9">
                  <c:v>44454.000000000022</c:v>
                </c:pt>
                <c:pt idx="10">
                  <c:v>44524</c:v>
                </c:pt>
                <c:pt idx="11">
                  <c:v>43295.000000000015</c:v>
                </c:pt>
                <c:pt idx="12">
                  <c:v>42980.999999999985</c:v>
                </c:pt>
                <c:pt idx="13">
                  <c:v>42479</c:v>
                </c:pt>
                <c:pt idx="14">
                  <c:v>42572.000000000022</c:v>
                </c:pt>
                <c:pt idx="15">
                  <c:v>42812.999999999985</c:v>
                </c:pt>
                <c:pt idx="16">
                  <c:v>43069</c:v>
                </c:pt>
                <c:pt idx="17">
                  <c:v>43205.999999999985</c:v>
                </c:pt>
              </c:numCache>
            </c:numRef>
          </c:val>
          <c:smooth val="0"/>
          <c:extLst>
            <c:ext xmlns:c16="http://schemas.microsoft.com/office/drawing/2014/chart" uri="{C3380CC4-5D6E-409C-BE32-E72D297353CC}">
              <c16:uniqueId val="{00000001-DB04-4FC9-A651-59311901CA6E}"/>
            </c:ext>
          </c:extLst>
        </c:ser>
        <c:dLbls>
          <c:showLegendKey val="0"/>
          <c:showVal val="0"/>
          <c:showCatName val="0"/>
          <c:showSerName val="0"/>
          <c:showPercent val="0"/>
          <c:showBubbleSize val="0"/>
        </c:dLbls>
        <c:marker val="1"/>
        <c:smooth val="0"/>
        <c:axId val="1080397576"/>
        <c:axId val="1080398560"/>
      </c:lineChart>
      <c:lineChart>
        <c:grouping val="standard"/>
        <c:varyColors val="0"/>
        <c:ser>
          <c:idx val="2"/>
          <c:order val="2"/>
          <c:tx>
            <c:strRef>
              <c:f>'Chart C1'!$J$72</c:f>
              <c:strCache>
                <c:ptCount val="1"/>
                <c:pt idx="0">
                  <c:v>Ave temperatures</c:v>
                </c:pt>
              </c:strCache>
            </c:strRef>
          </c:tx>
          <c:spPr>
            <a:ln w="28575" cap="rnd">
              <a:solidFill>
                <a:schemeClr val="accent2"/>
              </a:solidFill>
              <a:round/>
            </a:ln>
            <a:effectLst/>
          </c:spPr>
          <c:marker>
            <c:symbol val="none"/>
          </c:marker>
          <c:cat>
            <c:numRef>
              <c:f>'Chart C1'!$I$73:$I$90</c:f>
              <c:numCache>
                <c:formatCode>General</c:formatCode>
                <c:ptCount val="18"/>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pt idx="17">
                  <c:v>2019</c:v>
                </c:pt>
              </c:numCache>
            </c:numRef>
          </c:cat>
          <c:val>
            <c:numRef>
              <c:f>'Chart C1'!$J$73:$J$90</c:f>
              <c:numCache>
                <c:formatCode>#,##0.0</c:formatCode>
                <c:ptCount val="18"/>
                <c:pt idx="0">
                  <c:v>10.763105984726341</c:v>
                </c:pt>
                <c:pt idx="1">
                  <c:v>10.640902832450161</c:v>
                </c:pt>
                <c:pt idx="2">
                  <c:v>10.586476835431538</c:v>
                </c:pt>
                <c:pt idx="3">
                  <c:v>10.499081986428742</c:v>
                </c:pt>
                <c:pt idx="4">
                  <c:v>10.771655549022759</c:v>
                </c:pt>
                <c:pt idx="5">
                  <c:v>10.541890614812926</c:v>
                </c:pt>
                <c:pt idx="6">
                  <c:v>9.9597530916925798</c:v>
                </c:pt>
                <c:pt idx="7">
                  <c:v>10.10351579491442</c:v>
                </c:pt>
                <c:pt idx="8">
                  <c:v>8.9560404435746914</c:v>
                </c:pt>
                <c:pt idx="9">
                  <c:v>10.731193737769081</c:v>
                </c:pt>
                <c:pt idx="10">
                  <c:v>9.7770361696079373</c:v>
                </c:pt>
                <c:pt idx="11">
                  <c:v>9.7490410958904068</c:v>
                </c:pt>
                <c:pt idx="12">
                  <c:v>10.941754729288975</c:v>
                </c:pt>
                <c:pt idx="13">
                  <c:v>10.340391389432485</c:v>
                </c:pt>
                <c:pt idx="14">
                  <c:v>10.349315648832041</c:v>
                </c:pt>
                <c:pt idx="15">
                  <c:v>10.607931615568603</c:v>
                </c:pt>
                <c:pt idx="16">
                  <c:v>10.601037181996086</c:v>
                </c:pt>
                <c:pt idx="17">
                  <c:v>10.461646648727987</c:v>
                </c:pt>
              </c:numCache>
            </c:numRef>
          </c:val>
          <c:smooth val="0"/>
          <c:extLst>
            <c:ext xmlns:c16="http://schemas.microsoft.com/office/drawing/2014/chart" uri="{C3380CC4-5D6E-409C-BE32-E72D297353CC}">
              <c16:uniqueId val="{00000002-DB04-4FC9-A651-59311901CA6E}"/>
            </c:ext>
          </c:extLst>
        </c:ser>
        <c:dLbls>
          <c:showLegendKey val="0"/>
          <c:showVal val="0"/>
          <c:showCatName val="0"/>
          <c:showSerName val="0"/>
          <c:showPercent val="0"/>
          <c:showBubbleSize val="0"/>
        </c:dLbls>
        <c:marker val="1"/>
        <c:smooth val="0"/>
        <c:axId val="1080382200"/>
        <c:axId val="1080378920"/>
      </c:lineChart>
      <c:catAx>
        <c:axId val="1080397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0398560"/>
        <c:crosses val="autoZero"/>
        <c:auto val="1"/>
        <c:lblAlgn val="ctr"/>
        <c:lblOffset val="100"/>
        <c:tickLblSkip val="2"/>
        <c:noMultiLvlLbl val="0"/>
      </c:catAx>
      <c:valAx>
        <c:axId val="1080398560"/>
        <c:scaling>
          <c:orientation val="minMax"/>
          <c:min val="30000"/>
        </c:scaling>
        <c:delete val="0"/>
        <c:axPos val="l"/>
        <c:majorGridlines>
          <c:spPr>
            <a:ln w="9525" cap="flat" cmpd="sng" algn="ctr">
              <a:solidFill>
                <a:schemeClr val="tx1">
                  <a:lumMod val="15000"/>
                  <a:lumOff val="85000"/>
                </a:schemeClr>
              </a:solidFill>
              <a:round/>
            </a:ln>
            <a:effectLst/>
          </c:spPr>
        </c:majorGridlines>
        <c:title>
          <c:tx>
            <c:rich>
              <a:bodyPr rot="0" spcFirstLastPara="1" vertOverflow="ellipsis" wrap="square" anchor="ctr" anchorCtr="1"/>
              <a:lstStyle/>
              <a:p>
                <a:pPr>
                  <a:defRPr sz="1000" b="0" i="0" u="none" strike="noStrike" kern="1200" baseline="0">
                    <a:solidFill>
                      <a:schemeClr val="accent1"/>
                    </a:solidFill>
                    <a:latin typeface="Arial" panose="020B0604020202020204" pitchFamily="34" charset="0"/>
                    <a:ea typeface="+mn-ea"/>
                    <a:cs typeface="Arial" panose="020B0604020202020204" pitchFamily="34" charset="0"/>
                  </a:defRPr>
                </a:pPr>
                <a:r>
                  <a:rPr lang="en-US">
                    <a:solidFill>
                      <a:schemeClr val="accent1"/>
                    </a:solidFill>
                    <a:latin typeface="Arial" panose="020B0604020202020204" pitchFamily="34" charset="0"/>
                    <a:cs typeface="Arial" panose="020B0604020202020204" pitchFamily="34" charset="0"/>
                  </a:rPr>
                  <a:t>Mtoe</a:t>
                </a:r>
              </a:p>
            </c:rich>
          </c:tx>
          <c:layout>
            <c:manualLayout>
              <c:xMode val="edge"/>
              <c:yMode val="edge"/>
              <c:x val="4.7222222222222221E-2"/>
              <c:y val="7.4031423155438897E-2"/>
            </c:manualLayout>
          </c:layout>
          <c:overlay val="0"/>
          <c:spPr>
            <a:noFill/>
            <a:ln>
              <a:noFill/>
            </a:ln>
            <a:effectLst/>
          </c:spPr>
          <c:txPr>
            <a:bodyPr rot="0" spcFirstLastPara="1" vertOverflow="ellipsis" wrap="square" anchor="ctr" anchorCtr="1"/>
            <a:lstStyle/>
            <a:p>
              <a:pPr>
                <a:defRPr sz="1000" b="0" i="0" u="none" strike="noStrike" kern="1200" baseline="0">
                  <a:solidFill>
                    <a:schemeClr val="accent1"/>
                  </a:solidFill>
                  <a:latin typeface="Arial" panose="020B0604020202020204" pitchFamily="34" charset="0"/>
                  <a:ea typeface="+mn-ea"/>
                  <a:cs typeface="Arial" panose="020B0604020202020204" pitchFamily="34" charset="0"/>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1"/>
                </a:solidFill>
                <a:latin typeface="+mn-lt"/>
                <a:ea typeface="+mn-ea"/>
                <a:cs typeface="+mn-cs"/>
              </a:defRPr>
            </a:pPr>
            <a:endParaRPr lang="en-US"/>
          </a:p>
        </c:txPr>
        <c:crossAx val="1080397576"/>
        <c:crosses val="autoZero"/>
        <c:crossBetween val="between"/>
      </c:valAx>
      <c:valAx>
        <c:axId val="1080378920"/>
        <c:scaling>
          <c:orientation val="minMax"/>
        </c:scaling>
        <c:delete val="0"/>
        <c:axPos val="r"/>
        <c:title>
          <c:tx>
            <c:rich>
              <a:bodyPr rot="0" spcFirstLastPara="1" vertOverflow="ellipsis" wrap="square" anchor="ctr" anchorCtr="1"/>
              <a:lstStyle/>
              <a:p>
                <a:pPr>
                  <a:defRPr sz="1000" b="0" i="0" u="none" strike="noStrike" kern="1200" baseline="0">
                    <a:solidFill>
                      <a:schemeClr val="accent2"/>
                    </a:solidFill>
                    <a:latin typeface="Arial" panose="020B0604020202020204" pitchFamily="34" charset="0"/>
                    <a:ea typeface="+mn-ea"/>
                    <a:cs typeface="Arial" panose="020B0604020202020204" pitchFamily="34" charset="0"/>
                  </a:defRPr>
                </a:pPr>
                <a:r>
                  <a:rPr lang="en-US">
                    <a:solidFill>
                      <a:schemeClr val="accent2"/>
                    </a:solidFill>
                    <a:latin typeface="Arial" panose="020B0604020202020204" pitchFamily="34" charset="0"/>
                    <a:cs typeface="Arial" panose="020B0604020202020204" pitchFamily="34" charset="0"/>
                  </a:rPr>
                  <a:t>Deg, Celcius</a:t>
                </a:r>
              </a:p>
            </c:rich>
          </c:tx>
          <c:layout>
            <c:manualLayout>
              <c:xMode val="edge"/>
              <c:yMode val="edge"/>
              <c:x val="0.83378423435607985"/>
              <c:y val="5.1336863809431095E-2"/>
            </c:manualLayout>
          </c:layout>
          <c:overlay val="0"/>
          <c:spPr>
            <a:noFill/>
            <a:ln>
              <a:noFill/>
            </a:ln>
            <a:effectLst/>
          </c:spPr>
          <c:txPr>
            <a:bodyPr rot="0" spcFirstLastPara="1" vertOverflow="ellipsis" wrap="square" anchor="ctr" anchorCtr="1"/>
            <a:lstStyle/>
            <a:p>
              <a:pPr>
                <a:defRPr sz="1000" b="0" i="0" u="none" strike="noStrike" kern="1200" baseline="0">
                  <a:solidFill>
                    <a:schemeClr val="accent2"/>
                  </a:solidFill>
                  <a:latin typeface="Arial" panose="020B0604020202020204" pitchFamily="34" charset="0"/>
                  <a:ea typeface="+mn-ea"/>
                  <a:cs typeface="Arial" panose="020B0604020202020204" pitchFamily="34" charset="0"/>
                </a:defRPr>
              </a:pPr>
              <a:endParaRPr lang="en-US"/>
            </a:p>
          </c:txPr>
        </c:title>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2"/>
                </a:solidFill>
                <a:latin typeface="+mn-lt"/>
                <a:ea typeface="+mn-ea"/>
                <a:cs typeface="+mn-cs"/>
              </a:defRPr>
            </a:pPr>
            <a:endParaRPr lang="en-US"/>
          </a:p>
        </c:txPr>
        <c:crossAx val="1080382200"/>
        <c:crosses val="max"/>
        <c:crossBetween val="between"/>
      </c:valAx>
      <c:catAx>
        <c:axId val="1080382200"/>
        <c:scaling>
          <c:orientation val="minMax"/>
        </c:scaling>
        <c:delete val="1"/>
        <c:axPos val="b"/>
        <c:numFmt formatCode="General" sourceLinked="1"/>
        <c:majorTickMark val="out"/>
        <c:minorTickMark val="none"/>
        <c:tickLblPos val="nextTo"/>
        <c:crossAx val="108037892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Industrial Consumption by sub-sector (ktoe)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'Table C2'!$R$6</c:f>
              <c:strCache>
                <c:ptCount val="1"/>
                <c:pt idx="0">
                  <c:v>Total Iron and Steel</c:v>
                </c:pt>
              </c:strCache>
            </c:strRef>
          </c:tx>
          <c:spPr>
            <a:ln w="50800" cap="rnd">
              <a:solidFill>
                <a:srgbClr val="4472C4"/>
              </a:solidFill>
              <a:round/>
            </a:ln>
            <a:effectLst/>
          </c:spPr>
          <c:marker>
            <c:symbol val="none"/>
          </c:marker>
          <c:cat>
            <c:numRef>
              <c:f>'Table C2'!$A$7:$A$36</c:f>
              <c:numCache>
                <c:formatCode>0</c:formatCod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numCache>
            </c:numRef>
          </c:cat>
          <c:val>
            <c:numRef>
              <c:f>'Table C2'!$R$7:$R$36</c:f>
              <c:numCache>
                <c:formatCode>#,##0</c:formatCode>
                <c:ptCount val="30"/>
                <c:pt idx="0">
                  <c:v>6949</c:v>
                </c:pt>
                <c:pt idx="1">
                  <c:v>6618</c:v>
                </c:pt>
                <c:pt idx="2">
                  <c:v>6497.3</c:v>
                </c:pt>
                <c:pt idx="3">
                  <c:v>6953</c:v>
                </c:pt>
                <c:pt idx="4">
                  <c:v>6863.08</c:v>
                </c:pt>
                <c:pt idx="5">
                  <c:v>6897.07</c:v>
                </c:pt>
                <c:pt idx="6">
                  <c:v>4169.3900000000003</c:v>
                </c:pt>
                <c:pt idx="7">
                  <c:v>4191.3100000000004</c:v>
                </c:pt>
                <c:pt idx="8">
                  <c:v>3968.9513058694074</c:v>
                </c:pt>
                <c:pt idx="9">
                  <c:v>3768.3857657676745</c:v>
                </c:pt>
                <c:pt idx="10">
                  <c:v>2244.7335095884146</c:v>
                </c:pt>
                <c:pt idx="11">
                  <c:v>2289.9191445954502</c:v>
                </c:pt>
                <c:pt idx="12">
                  <c:v>2011.3934553762249</c:v>
                </c:pt>
                <c:pt idx="13">
                  <c:v>1946.9233345472055</c:v>
                </c:pt>
                <c:pt idx="14">
                  <c:v>1917.5245660648698</c:v>
                </c:pt>
                <c:pt idx="15">
                  <c:v>1760.8513387115458</c:v>
                </c:pt>
                <c:pt idx="16">
                  <c:v>1863.4829933388996</c:v>
                </c:pt>
                <c:pt idx="17">
                  <c:v>1775.6780861916486</c:v>
                </c:pt>
                <c:pt idx="18">
                  <c:v>1593.6364287804124</c:v>
                </c:pt>
                <c:pt idx="19">
                  <c:v>1231.3653415828528</c:v>
                </c:pt>
                <c:pt idx="20">
                  <c:v>1394.3599999999997</c:v>
                </c:pt>
                <c:pt idx="21">
                  <c:v>1279.6100000000001</c:v>
                </c:pt>
                <c:pt idx="22">
                  <c:v>1198.77</c:v>
                </c:pt>
                <c:pt idx="23">
                  <c:v>1347.0900000000001</c:v>
                </c:pt>
                <c:pt idx="24">
                  <c:v>1359.6699999999998</c:v>
                </c:pt>
                <c:pt idx="25">
                  <c:v>1308.9728019102365</c:v>
                </c:pt>
                <c:pt idx="26">
                  <c:v>968.35070475870464</c:v>
                </c:pt>
                <c:pt idx="27">
                  <c:v>921.40468910018706</c:v>
                </c:pt>
                <c:pt idx="28">
                  <c:v>862.90739779801925</c:v>
                </c:pt>
                <c:pt idx="29">
                  <c:v>891.49498394978309</c:v>
                </c:pt>
              </c:numCache>
            </c:numRef>
          </c:val>
          <c:smooth val="0"/>
          <c:extLst>
            <c:ext xmlns:c16="http://schemas.microsoft.com/office/drawing/2014/chart" uri="{C3380CC4-5D6E-409C-BE32-E72D297353CC}">
              <c16:uniqueId val="{00000000-D808-4146-86F7-E6CAC1B07ED3}"/>
            </c:ext>
          </c:extLst>
        </c:ser>
        <c:ser>
          <c:idx val="1"/>
          <c:order val="1"/>
          <c:tx>
            <c:strRef>
              <c:f>'Table C2'!$AA$6</c:f>
              <c:strCache>
                <c:ptCount val="1"/>
                <c:pt idx="0">
                  <c:v>Total Non-ferrous metals</c:v>
                </c:pt>
              </c:strCache>
            </c:strRef>
          </c:tx>
          <c:spPr>
            <a:ln w="28575" cap="rnd">
              <a:solidFill>
                <a:schemeClr val="bg1">
                  <a:lumMod val="75000"/>
                </a:schemeClr>
              </a:solidFill>
              <a:round/>
            </a:ln>
            <a:effectLst/>
          </c:spPr>
          <c:marker>
            <c:symbol val="none"/>
          </c:marker>
          <c:cat>
            <c:numRef>
              <c:f>'Table C2'!$A$7:$A$36</c:f>
              <c:numCache>
                <c:formatCode>0</c:formatCod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numCache>
            </c:numRef>
          </c:cat>
          <c:val>
            <c:numRef>
              <c:f>'Table C2'!$AA$7:$AA$36</c:f>
              <c:numCache>
                <c:formatCode>#,##0</c:formatCode>
                <c:ptCount val="30"/>
                <c:pt idx="0">
                  <c:v>1294</c:v>
                </c:pt>
                <c:pt idx="1">
                  <c:v>1384</c:v>
                </c:pt>
                <c:pt idx="2">
                  <c:v>1318.3</c:v>
                </c:pt>
                <c:pt idx="3">
                  <c:v>1203.3</c:v>
                </c:pt>
                <c:pt idx="4">
                  <c:v>1136.3599999999999</c:v>
                </c:pt>
                <c:pt idx="5">
                  <c:v>1081.24</c:v>
                </c:pt>
                <c:pt idx="6">
                  <c:v>1274.31</c:v>
                </c:pt>
                <c:pt idx="7">
                  <c:v>1121.27</c:v>
                </c:pt>
                <c:pt idx="8">
                  <c:v>1224.0490350174632</c:v>
                </c:pt>
                <c:pt idx="9">
                  <c:v>1333.3021201872632</c:v>
                </c:pt>
                <c:pt idx="10">
                  <c:v>1197.9316556336184</c:v>
                </c:pt>
                <c:pt idx="11">
                  <c:v>1294.6035506404091</c:v>
                </c:pt>
                <c:pt idx="12">
                  <c:v>1131.8148261832714</c:v>
                </c:pt>
                <c:pt idx="13">
                  <c:v>1106.7188406155074</c:v>
                </c:pt>
                <c:pt idx="14">
                  <c:v>976.66779791361273</c:v>
                </c:pt>
                <c:pt idx="15">
                  <c:v>1011.5019312446511</c:v>
                </c:pt>
                <c:pt idx="16">
                  <c:v>1004.2856471133472</c:v>
                </c:pt>
                <c:pt idx="17">
                  <c:v>951.70320662181734</c:v>
                </c:pt>
                <c:pt idx="18">
                  <c:v>887.72277122952789</c:v>
                </c:pt>
                <c:pt idx="19">
                  <c:v>716.79740820941697</c:v>
                </c:pt>
                <c:pt idx="20">
                  <c:v>775.97</c:v>
                </c:pt>
                <c:pt idx="21">
                  <c:v>797.11</c:v>
                </c:pt>
                <c:pt idx="22">
                  <c:v>637.71</c:v>
                </c:pt>
                <c:pt idx="23">
                  <c:v>581.04999999999995</c:v>
                </c:pt>
                <c:pt idx="24">
                  <c:v>578.1</c:v>
                </c:pt>
                <c:pt idx="25">
                  <c:v>671.99908960543917</c:v>
                </c:pt>
                <c:pt idx="26">
                  <c:v>675.37060989528027</c:v>
                </c:pt>
                <c:pt idx="27">
                  <c:v>661.36018727302962</c:v>
                </c:pt>
                <c:pt idx="28">
                  <c:v>637.23978364971231</c:v>
                </c:pt>
                <c:pt idx="29">
                  <c:v>619.01414797413474</c:v>
                </c:pt>
              </c:numCache>
            </c:numRef>
          </c:val>
          <c:smooth val="0"/>
          <c:extLst>
            <c:ext xmlns:c16="http://schemas.microsoft.com/office/drawing/2014/chart" uri="{C3380CC4-5D6E-409C-BE32-E72D297353CC}">
              <c16:uniqueId val="{00000001-D808-4146-86F7-E6CAC1B07ED3}"/>
            </c:ext>
          </c:extLst>
        </c:ser>
        <c:ser>
          <c:idx val="2"/>
          <c:order val="2"/>
          <c:tx>
            <c:strRef>
              <c:f>'Table C2'!$AJ$6</c:f>
              <c:strCache>
                <c:ptCount val="1"/>
                <c:pt idx="0">
                  <c:v>Total Mineral products</c:v>
                </c:pt>
              </c:strCache>
            </c:strRef>
          </c:tx>
          <c:spPr>
            <a:ln w="50800" cap="rnd">
              <a:solidFill>
                <a:srgbClr val="548235"/>
              </a:solidFill>
              <a:round/>
            </a:ln>
            <a:effectLst/>
          </c:spPr>
          <c:marker>
            <c:symbol val="none"/>
          </c:marker>
          <c:cat>
            <c:numRef>
              <c:f>'Table C2'!$A$7:$A$36</c:f>
              <c:numCache>
                <c:formatCode>0</c:formatCod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numCache>
            </c:numRef>
          </c:cat>
          <c:val>
            <c:numRef>
              <c:f>'Table C2'!$AJ$7:$AJ$36</c:f>
              <c:numCache>
                <c:formatCode>#,##0</c:formatCode>
                <c:ptCount val="30"/>
                <c:pt idx="0">
                  <c:v>3992</c:v>
                </c:pt>
                <c:pt idx="1">
                  <c:v>3638</c:v>
                </c:pt>
                <c:pt idx="2">
                  <c:v>3236</c:v>
                </c:pt>
                <c:pt idx="3">
                  <c:v>2972</c:v>
                </c:pt>
                <c:pt idx="4">
                  <c:v>3109.97</c:v>
                </c:pt>
                <c:pt idx="5">
                  <c:v>3060.48</c:v>
                </c:pt>
                <c:pt idx="6">
                  <c:v>2792.73</c:v>
                </c:pt>
                <c:pt idx="7">
                  <c:v>2725.64</c:v>
                </c:pt>
                <c:pt idx="8">
                  <c:v>2603.3552245213459</c:v>
                </c:pt>
                <c:pt idx="9">
                  <c:v>2481.5519128695346</c:v>
                </c:pt>
                <c:pt idx="10">
                  <c:v>3122.8776772706938</c:v>
                </c:pt>
                <c:pt idx="11">
                  <c:v>3068.4011626304541</c:v>
                </c:pt>
                <c:pt idx="12">
                  <c:v>2863.738451245651</c:v>
                </c:pt>
                <c:pt idx="13">
                  <c:v>2895.3662116064361</c:v>
                </c:pt>
                <c:pt idx="14">
                  <c:v>2752.1850958904206</c:v>
                </c:pt>
                <c:pt idx="15">
                  <c:v>3219.0149252620586</c:v>
                </c:pt>
                <c:pt idx="16">
                  <c:v>3098.4891383550616</c:v>
                </c:pt>
                <c:pt idx="17">
                  <c:v>3120.9013797327634</c:v>
                </c:pt>
                <c:pt idx="18">
                  <c:v>3130.5562442960804</c:v>
                </c:pt>
                <c:pt idx="19">
                  <c:v>2714.7466235646316</c:v>
                </c:pt>
                <c:pt idx="20">
                  <c:v>2679.46</c:v>
                </c:pt>
                <c:pt idx="21">
                  <c:v>2496.06</c:v>
                </c:pt>
                <c:pt idx="22">
                  <c:v>2428.33</c:v>
                </c:pt>
                <c:pt idx="23">
                  <c:v>2590.38</c:v>
                </c:pt>
                <c:pt idx="24">
                  <c:v>2492.67</c:v>
                </c:pt>
                <c:pt idx="25">
                  <c:v>2882.155864605078</c:v>
                </c:pt>
                <c:pt idx="26">
                  <c:v>2818.3718341493645</c:v>
                </c:pt>
                <c:pt idx="27">
                  <c:v>2707.663812590728</c:v>
                </c:pt>
                <c:pt idx="28">
                  <c:v>2646.3663579594286</c:v>
                </c:pt>
                <c:pt idx="29">
                  <c:v>2581.8820609877871</c:v>
                </c:pt>
              </c:numCache>
            </c:numRef>
          </c:val>
          <c:smooth val="0"/>
          <c:extLst>
            <c:ext xmlns:c16="http://schemas.microsoft.com/office/drawing/2014/chart" uri="{C3380CC4-5D6E-409C-BE32-E72D297353CC}">
              <c16:uniqueId val="{00000002-D808-4146-86F7-E6CAC1B07ED3}"/>
            </c:ext>
          </c:extLst>
        </c:ser>
        <c:ser>
          <c:idx val="3"/>
          <c:order val="3"/>
          <c:tx>
            <c:strRef>
              <c:f>'Table C2'!$AS$6</c:f>
              <c:strCache>
                <c:ptCount val="1"/>
                <c:pt idx="0">
                  <c:v>Total Chemicals</c:v>
                </c:pt>
              </c:strCache>
            </c:strRef>
          </c:tx>
          <c:spPr>
            <a:ln w="50800" cap="rnd">
              <a:solidFill>
                <a:srgbClr val="FFC000"/>
              </a:solidFill>
              <a:round/>
            </a:ln>
            <a:effectLst/>
          </c:spPr>
          <c:marker>
            <c:symbol val="none"/>
          </c:marker>
          <c:cat>
            <c:numRef>
              <c:f>'Table C2'!$A$7:$A$36</c:f>
              <c:numCache>
                <c:formatCode>0</c:formatCod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numCache>
            </c:numRef>
          </c:cat>
          <c:val>
            <c:numRef>
              <c:f>'Table C2'!$AS$7:$AS$36</c:f>
              <c:numCache>
                <c:formatCode>#,##0</c:formatCode>
                <c:ptCount val="30"/>
                <c:pt idx="0">
                  <c:v>5861</c:v>
                </c:pt>
                <c:pt idx="1">
                  <c:v>5278</c:v>
                </c:pt>
                <c:pt idx="2">
                  <c:v>5381.9</c:v>
                </c:pt>
                <c:pt idx="3">
                  <c:v>6472.9</c:v>
                </c:pt>
                <c:pt idx="4">
                  <c:v>7131.31</c:v>
                </c:pt>
                <c:pt idx="5">
                  <c:v>6243.81</c:v>
                </c:pt>
                <c:pt idx="6">
                  <c:v>6190.6</c:v>
                </c:pt>
                <c:pt idx="7">
                  <c:v>6883.83</c:v>
                </c:pt>
                <c:pt idx="8">
                  <c:v>6836.6778693209953</c:v>
                </c:pt>
                <c:pt idx="9">
                  <c:v>7325.6508242411046</c:v>
                </c:pt>
                <c:pt idx="10">
                  <c:v>7627.7447531080716</c:v>
                </c:pt>
                <c:pt idx="11">
                  <c:v>7381.9001196046747</c:v>
                </c:pt>
                <c:pt idx="12">
                  <c:v>7309.0496199654217</c:v>
                </c:pt>
                <c:pt idx="13">
                  <c:v>6911.0030648283118</c:v>
                </c:pt>
                <c:pt idx="14">
                  <c:v>6015.3102665862261</c:v>
                </c:pt>
                <c:pt idx="15">
                  <c:v>5598.2845264150919</c:v>
                </c:pt>
                <c:pt idx="16">
                  <c:v>5347.9278619452416</c:v>
                </c:pt>
                <c:pt idx="17">
                  <c:v>5076.0439436803772</c:v>
                </c:pt>
                <c:pt idx="18">
                  <c:v>5130.6061580828418</c:v>
                </c:pt>
                <c:pt idx="19">
                  <c:v>4253.6590600575537</c:v>
                </c:pt>
                <c:pt idx="20">
                  <c:v>4404.67</c:v>
                </c:pt>
                <c:pt idx="21">
                  <c:v>3940.29</c:v>
                </c:pt>
                <c:pt idx="22">
                  <c:v>3802.39</c:v>
                </c:pt>
                <c:pt idx="23">
                  <c:v>3768.41</c:v>
                </c:pt>
                <c:pt idx="24">
                  <c:v>3409.36</c:v>
                </c:pt>
                <c:pt idx="25">
                  <c:v>3329.9379562596228</c:v>
                </c:pt>
                <c:pt idx="26">
                  <c:v>3447.3650006708849</c:v>
                </c:pt>
                <c:pt idx="27">
                  <c:v>3531.4306985792655</c:v>
                </c:pt>
                <c:pt idx="28">
                  <c:v>3571.8930627591822</c:v>
                </c:pt>
                <c:pt idx="29">
                  <c:v>3502.0954158242803</c:v>
                </c:pt>
              </c:numCache>
            </c:numRef>
          </c:val>
          <c:smooth val="0"/>
          <c:extLst>
            <c:ext xmlns:c16="http://schemas.microsoft.com/office/drawing/2014/chart" uri="{C3380CC4-5D6E-409C-BE32-E72D297353CC}">
              <c16:uniqueId val="{00000003-D808-4146-86F7-E6CAC1B07ED3}"/>
            </c:ext>
          </c:extLst>
        </c:ser>
        <c:ser>
          <c:idx val="4"/>
          <c:order val="4"/>
          <c:tx>
            <c:strRef>
              <c:f>'Table C2'!$BB$6</c:f>
              <c:strCache>
                <c:ptCount val="1"/>
                <c:pt idx="0">
                  <c:v>Total mechanical engineering</c:v>
                </c:pt>
              </c:strCache>
            </c:strRef>
          </c:tx>
          <c:spPr>
            <a:ln w="28575" cap="rnd">
              <a:solidFill>
                <a:schemeClr val="bg1">
                  <a:lumMod val="75000"/>
                </a:schemeClr>
              </a:solidFill>
              <a:round/>
            </a:ln>
            <a:effectLst/>
          </c:spPr>
          <c:marker>
            <c:symbol val="none"/>
          </c:marker>
          <c:cat>
            <c:numRef>
              <c:f>'Table C2'!$A$7:$A$36</c:f>
              <c:numCache>
                <c:formatCode>0</c:formatCod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numCache>
            </c:numRef>
          </c:cat>
          <c:val>
            <c:numRef>
              <c:f>'Table C2'!$BB$7:$BB$36</c:f>
              <c:numCache>
                <c:formatCode>#,##0</c:formatCode>
                <c:ptCount val="30"/>
                <c:pt idx="0">
                  <c:v>2422</c:v>
                </c:pt>
                <c:pt idx="1">
                  <c:v>2272</c:v>
                </c:pt>
                <c:pt idx="2">
                  <c:v>2131</c:v>
                </c:pt>
                <c:pt idx="3">
                  <c:v>2092</c:v>
                </c:pt>
                <c:pt idx="4">
                  <c:v>1804.47</c:v>
                </c:pt>
                <c:pt idx="5">
                  <c:v>1826</c:v>
                </c:pt>
                <c:pt idx="6">
                  <c:v>1836.36</c:v>
                </c:pt>
                <c:pt idx="7">
                  <c:v>1813.86</c:v>
                </c:pt>
                <c:pt idx="8">
                  <c:v>1828.596864487537</c:v>
                </c:pt>
                <c:pt idx="9">
                  <c:v>1812.0726645849209</c:v>
                </c:pt>
                <c:pt idx="10">
                  <c:v>1974.814366402476</c:v>
                </c:pt>
                <c:pt idx="11">
                  <c:v>1849.0865804878893</c:v>
                </c:pt>
                <c:pt idx="12">
                  <c:v>1767.0049174777364</c:v>
                </c:pt>
                <c:pt idx="13">
                  <c:v>1692.4480990639161</c:v>
                </c:pt>
                <c:pt idx="14">
                  <c:v>1592.8345710735757</c:v>
                </c:pt>
                <c:pt idx="15">
                  <c:v>1610.8918784618481</c:v>
                </c:pt>
                <c:pt idx="16">
                  <c:v>1550.6263839409662</c:v>
                </c:pt>
                <c:pt idx="17">
                  <c:v>1503.7686380045759</c:v>
                </c:pt>
                <c:pt idx="18">
                  <c:v>1390.3281500756896</c:v>
                </c:pt>
                <c:pt idx="19">
                  <c:v>1137.6062053053963</c:v>
                </c:pt>
                <c:pt idx="20">
                  <c:v>1188.04</c:v>
                </c:pt>
                <c:pt idx="21">
                  <c:v>1170.8000000000002</c:v>
                </c:pt>
                <c:pt idx="22">
                  <c:v>1177.71</c:v>
                </c:pt>
                <c:pt idx="23">
                  <c:v>1148.04</c:v>
                </c:pt>
                <c:pt idx="24">
                  <c:v>1115.08</c:v>
                </c:pt>
                <c:pt idx="25">
                  <c:v>1492.6487567016461</c:v>
                </c:pt>
                <c:pt idx="26">
                  <c:v>1488.3916450044246</c:v>
                </c:pt>
                <c:pt idx="27">
                  <c:v>1551.7748666667126</c:v>
                </c:pt>
                <c:pt idx="28">
                  <c:v>1583.8513265660292</c:v>
                </c:pt>
                <c:pt idx="29">
                  <c:v>1513.192903919419</c:v>
                </c:pt>
              </c:numCache>
            </c:numRef>
          </c:val>
          <c:smooth val="0"/>
          <c:extLst>
            <c:ext xmlns:c16="http://schemas.microsoft.com/office/drawing/2014/chart" uri="{C3380CC4-5D6E-409C-BE32-E72D297353CC}">
              <c16:uniqueId val="{00000004-D808-4146-86F7-E6CAC1B07ED3}"/>
            </c:ext>
          </c:extLst>
        </c:ser>
        <c:ser>
          <c:idx val="5"/>
          <c:order val="5"/>
          <c:tx>
            <c:strRef>
              <c:f>'Table C2'!$BK$6</c:f>
              <c:strCache>
                <c:ptCount val="1"/>
                <c:pt idx="0">
                  <c:v>Total electrical engineering</c:v>
                </c:pt>
              </c:strCache>
            </c:strRef>
          </c:tx>
          <c:spPr>
            <a:ln w="28575" cap="rnd">
              <a:solidFill>
                <a:schemeClr val="bg1">
                  <a:lumMod val="75000"/>
                </a:schemeClr>
              </a:solidFill>
              <a:round/>
            </a:ln>
            <a:effectLst/>
          </c:spPr>
          <c:marker>
            <c:symbol val="none"/>
          </c:marker>
          <c:cat>
            <c:numRef>
              <c:f>'Table C2'!$A$7:$A$36</c:f>
              <c:numCache>
                <c:formatCode>0</c:formatCod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numCache>
            </c:numRef>
          </c:cat>
          <c:val>
            <c:numRef>
              <c:f>'Table C2'!$BK$7:$BK$36</c:f>
              <c:numCache>
                <c:formatCode>#,##0</c:formatCode>
                <c:ptCount val="30"/>
                <c:pt idx="0">
                  <c:v>1152</c:v>
                </c:pt>
                <c:pt idx="1">
                  <c:v>1217</c:v>
                </c:pt>
                <c:pt idx="2">
                  <c:v>1137</c:v>
                </c:pt>
                <c:pt idx="3">
                  <c:v>1084</c:v>
                </c:pt>
                <c:pt idx="4">
                  <c:v>903.61</c:v>
                </c:pt>
                <c:pt idx="5">
                  <c:v>870.64</c:v>
                </c:pt>
                <c:pt idx="6">
                  <c:v>885.79</c:v>
                </c:pt>
                <c:pt idx="7">
                  <c:v>887.47</c:v>
                </c:pt>
                <c:pt idx="8">
                  <c:v>911.57487122392513</c:v>
                </c:pt>
                <c:pt idx="9">
                  <c:v>887.85880037119546</c:v>
                </c:pt>
                <c:pt idx="10">
                  <c:v>1026.1783124998794</c:v>
                </c:pt>
                <c:pt idx="11">
                  <c:v>989.70306694140402</c:v>
                </c:pt>
                <c:pt idx="12">
                  <c:v>952.34106371371695</c:v>
                </c:pt>
                <c:pt idx="13">
                  <c:v>920.55307289791222</c:v>
                </c:pt>
                <c:pt idx="14">
                  <c:v>967.08580123965726</c:v>
                </c:pt>
                <c:pt idx="15">
                  <c:v>1033.0554992192895</c:v>
                </c:pt>
                <c:pt idx="16">
                  <c:v>1057.1394900334121</c:v>
                </c:pt>
                <c:pt idx="17">
                  <c:v>987.51253800725067</c:v>
                </c:pt>
                <c:pt idx="18">
                  <c:v>928.7722902373132</c:v>
                </c:pt>
                <c:pt idx="19">
                  <c:v>810.94953368540394</c:v>
                </c:pt>
                <c:pt idx="20">
                  <c:v>810.82999999999993</c:v>
                </c:pt>
                <c:pt idx="21">
                  <c:v>780.84</c:v>
                </c:pt>
                <c:pt idx="22">
                  <c:v>776.47</c:v>
                </c:pt>
                <c:pt idx="23">
                  <c:v>777.05</c:v>
                </c:pt>
                <c:pt idx="24">
                  <c:v>736.42000000000007</c:v>
                </c:pt>
                <c:pt idx="25">
                  <c:v>785.28484048657288</c:v>
                </c:pt>
                <c:pt idx="26">
                  <c:v>795.46412372778173</c:v>
                </c:pt>
                <c:pt idx="27">
                  <c:v>798.18757594173871</c:v>
                </c:pt>
                <c:pt idx="28">
                  <c:v>790.35332020461419</c:v>
                </c:pt>
                <c:pt idx="29">
                  <c:v>801.02881999858209</c:v>
                </c:pt>
              </c:numCache>
            </c:numRef>
          </c:val>
          <c:smooth val="0"/>
          <c:extLst>
            <c:ext xmlns:c16="http://schemas.microsoft.com/office/drawing/2014/chart" uri="{C3380CC4-5D6E-409C-BE32-E72D297353CC}">
              <c16:uniqueId val="{00000005-D808-4146-86F7-E6CAC1B07ED3}"/>
            </c:ext>
          </c:extLst>
        </c:ser>
        <c:ser>
          <c:idx val="6"/>
          <c:order val="6"/>
          <c:tx>
            <c:strRef>
              <c:f>'Table C2'!$BT$6</c:f>
              <c:strCache>
                <c:ptCount val="1"/>
                <c:pt idx="0">
                  <c:v>Total vehicles</c:v>
                </c:pt>
              </c:strCache>
            </c:strRef>
          </c:tx>
          <c:spPr>
            <a:ln w="28575" cap="rnd">
              <a:solidFill>
                <a:schemeClr val="bg1">
                  <a:lumMod val="75000"/>
                </a:schemeClr>
              </a:solidFill>
              <a:round/>
            </a:ln>
            <a:effectLst/>
          </c:spPr>
          <c:marker>
            <c:symbol val="none"/>
          </c:marker>
          <c:cat>
            <c:numRef>
              <c:f>'Table C2'!$A$7:$A$36</c:f>
              <c:numCache>
                <c:formatCode>0</c:formatCod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numCache>
            </c:numRef>
          </c:cat>
          <c:val>
            <c:numRef>
              <c:f>'Table C2'!$BT$7:$BT$36</c:f>
              <c:numCache>
                <c:formatCode>#,##0</c:formatCode>
                <c:ptCount val="30"/>
                <c:pt idx="0">
                  <c:v>1759</c:v>
                </c:pt>
                <c:pt idx="1">
                  <c:v>1759</c:v>
                </c:pt>
                <c:pt idx="2">
                  <c:v>1849</c:v>
                </c:pt>
                <c:pt idx="3">
                  <c:v>1758</c:v>
                </c:pt>
                <c:pt idx="4">
                  <c:v>1581.51</c:v>
                </c:pt>
                <c:pt idx="5">
                  <c:v>1646.8</c:v>
                </c:pt>
                <c:pt idx="6">
                  <c:v>1630.73</c:v>
                </c:pt>
                <c:pt idx="7">
                  <c:v>1506.49</c:v>
                </c:pt>
                <c:pt idx="8">
                  <c:v>1529.688192099356</c:v>
                </c:pt>
                <c:pt idx="9">
                  <c:v>1561.9817662689161</c:v>
                </c:pt>
                <c:pt idx="10">
                  <c:v>1723.2885906369961</c:v>
                </c:pt>
                <c:pt idx="11">
                  <c:v>1762.9114058754642</c:v>
                </c:pt>
                <c:pt idx="12">
                  <c:v>1709.9783642297803</c:v>
                </c:pt>
                <c:pt idx="13">
                  <c:v>1644.1575882773534</c:v>
                </c:pt>
                <c:pt idx="14">
                  <c:v>1524.7492512866834</c:v>
                </c:pt>
                <c:pt idx="15">
                  <c:v>1537.3475577808799</c:v>
                </c:pt>
                <c:pt idx="16">
                  <c:v>1469.3238445515296</c:v>
                </c:pt>
                <c:pt idx="17">
                  <c:v>1383.2050521974609</c:v>
                </c:pt>
                <c:pt idx="18">
                  <c:v>1257.2529488831533</c:v>
                </c:pt>
                <c:pt idx="19">
                  <c:v>1054.6415136091641</c:v>
                </c:pt>
                <c:pt idx="20">
                  <c:v>1202.51</c:v>
                </c:pt>
                <c:pt idx="21">
                  <c:v>1266.8499999999999</c:v>
                </c:pt>
                <c:pt idx="22">
                  <c:v>1299.1599999999999</c:v>
                </c:pt>
                <c:pt idx="23">
                  <c:v>1387.31</c:v>
                </c:pt>
                <c:pt idx="24">
                  <c:v>1366.24</c:v>
                </c:pt>
                <c:pt idx="25">
                  <c:v>1199.7686436643489</c:v>
                </c:pt>
                <c:pt idx="26">
                  <c:v>1215.3832112660798</c:v>
                </c:pt>
                <c:pt idx="27">
                  <c:v>1226.8667777870519</c:v>
                </c:pt>
                <c:pt idx="28">
                  <c:v>1219.138662960866</c:v>
                </c:pt>
                <c:pt idx="29">
                  <c:v>1157.795750615305</c:v>
                </c:pt>
              </c:numCache>
            </c:numRef>
          </c:val>
          <c:smooth val="0"/>
          <c:extLst>
            <c:ext xmlns:c16="http://schemas.microsoft.com/office/drawing/2014/chart" uri="{C3380CC4-5D6E-409C-BE32-E72D297353CC}">
              <c16:uniqueId val="{00000006-D808-4146-86F7-E6CAC1B07ED3}"/>
            </c:ext>
          </c:extLst>
        </c:ser>
        <c:ser>
          <c:idx val="7"/>
          <c:order val="7"/>
          <c:tx>
            <c:strRef>
              <c:f>'Table C2'!$CC$6</c:f>
              <c:strCache>
                <c:ptCount val="1"/>
                <c:pt idx="0">
                  <c:v>Total food and beverage</c:v>
                </c:pt>
              </c:strCache>
            </c:strRef>
          </c:tx>
          <c:spPr>
            <a:ln w="28575" cap="rnd">
              <a:solidFill>
                <a:schemeClr val="bg1">
                  <a:lumMod val="75000"/>
                </a:schemeClr>
              </a:solidFill>
              <a:round/>
            </a:ln>
            <a:effectLst/>
          </c:spPr>
          <c:marker>
            <c:symbol val="none"/>
          </c:marker>
          <c:cat>
            <c:numRef>
              <c:f>'Table C2'!$A$7:$A$36</c:f>
              <c:numCache>
                <c:formatCode>0</c:formatCod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numCache>
            </c:numRef>
          </c:cat>
          <c:val>
            <c:numRef>
              <c:f>'Table C2'!$CC$7:$CC$36</c:f>
              <c:numCache>
                <c:formatCode>#,##0</c:formatCode>
                <c:ptCount val="30"/>
                <c:pt idx="0">
                  <c:v>4182</c:v>
                </c:pt>
                <c:pt idx="1">
                  <c:v>4186</c:v>
                </c:pt>
                <c:pt idx="2">
                  <c:v>4254</c:v>
                </c:pt>
                <c:pt idx="3">
                  <c:v>4060.6</c:v>
                </c:pt>
                <c:pt idx="4">
                  <c:v>4055.27</c:v>
                </c:pt>
                <c:pt idx="5">
                  <c:v>4103.8900000000003</c:v>
                </c:pt>
                <c:pt idx="6">
                  <c:v>4165.6499999999996</c:v>
                </c:pt>
                <c:pt idx="7">
                  <c:v>4009.23</c:v>
                </c:pt>
                <c:pt idx="8">
                  <c:v>3986.1034757293837</c:v>
                </c:pt>
                <c:pt idx="9">
                  <c:v>3800.4867682952636</c:v>
                </c:pt>
                <c:pt idx="10">
                  <c:v>3810.3535526969972</c:v>
                </c:pt>
                <c:pt idx="11">
                  <c:v>3874.857342593989</c:v>
                </c:pt>
                <c:pt idx="12">
                  <c:v>3798.9900478462737</c:v>
                </c:pt>
                <c:pt idx="13">
                  <c:v>3724.1775522798066</c:v>
                </c:pt>
                <c:pt idx="14">
                  <c:v>3837.1818676571443</c:v>
                </c:pt>
                <c:pt idx="15">
                  <c:v>3546.0962739045126</c:v>
                </c:pt>
                <c:pt idx="16">
                  <c:v>3381.3704768652169</c:v>
                </c:pt>
                <c:pt idx="17">
                  <c:v>3323.5760501371842</c:v>
                </c:pt>
                <c:pt idx="18">
                  <c:v>3225.6080645958946</c:v>
                </c:pt>
                <c:pt idx="19">
                  <c:v>2807.7660082365001</c:v>
                </c:pt>
                <c:pt idx="20">
                  <c:v>2970.68</c:v>
                </c:pt>
                <c:pt idx="21">
                  <c:v>2946.48</c:v>
                </c:pt>
                <c:pt idx="22">
                  <c:v>2911.5600000000004</c:v>
                </c:pt>
                <c:pt idx="23">
                  <c:v>2934.98</c:v>
                </c:pt>
                <c:pt idx="24">
                  <c:v>2847.86</c:v>
                </c:pt>
                <c:pt idx="25">
                  <c:v>2661.2956141611644</c:v>
                </c:pt>
                <c:pt idx="26">
                  <c:v>2764.5376236829702</c:v>
                </c:pt>
                <c:pt idx="27">
                  <c:v>2860.1723117538322</c:v>
                </c:pt>
                <c:pt idx="28">
                  <c:v>2986.3174782466372</c:v>
                </c:pt>
                <c:pt idx="29">
                  <c:v>2967.1828353399537</c:v>
                </c:pt>
              </c:numCache>
            </c:numRef>
          </c:val>
          <c:smooth val="0"/>
          <c:extLst>
            <c:ext xmlns:c16="http://schemas.microsoft.com/office/drawing/2014/chart" uri="{C3380CC4-5D6E-409C-BE32-E72D297353CC}">
              <c16:uniqueId val="{00000007-D808-4146-86F7-E6CAC1B07ED3}"/>
            </c:ext>
          </c:extLst>
        </c:ser>
        <c:ser>
          <c:idx val="8"/>
          <c:order val="8"/>
          <c:tx>
            <c:strRef>
              <c:f>'Table C2'!$CL$6</c:f>
              <c:strCache>
                <c:ptCount val="1"/>
                <c:pt idx="0">
                  <c:v>Total textiles</c:v>
                </c:pt>
              </c:strCache>
            </c:strRef>
          </c:tx>
          <c:spPr>
            <a:ln w="28575" cap="rnd">
              <a:solidFill>
                <a:schemeClr val="bg1">
                  <a:lumMod val="75000"/>
                </a:schemeClr>
              </a:solidFill>
              <a:round/>
            </a:ln>
            <a:effectLst/>
          </c:spPr>
          <c:marker>
            <c:symbol val="none"/>
          </c:marker>
          <c:cat>
            <c:numRef>
              <c:f>'Table C2'!$A$7:$A$36</c:f>
              <c:numCache>
                <c:formatCode>0</c:formatCod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numCache>
            </c:numRef>
          </c:cat>
          <c:val>
            <c:numRef>
              <c:f>'Table C2'!$CL$7:$CL$36</c:f>
              <c:numCache>
                <c:formatCode>#,##0</c:formatCode>
                <c:ptCount val="30"/>
                <c:pt idx="0">
                  <c:v>1218</c:v>
                </c:pt>
                <c:pt idx="1">
                  <c:v>1217</c:v>
                </c:pt>
                <c:pt idx="2">
                  <c:v>1149</c:v>
                </c:pt>
                <c:pt idx="3">
                  <c:v>1359</c:v>
                </c:pt>
                <c:pt idx="4">
                  <c:v>1242.6300000000001</c:v>
                </c:pt>
                <c:pt idx="5">
                  <c:v>1150.18</c:v>
                </c:pt>
                <c:pt idx="6">
                  <c:v>1090.05</c:v>
                </c:pt>
                <c:pt idx="7">
                  <c:v>1051.67</c:v>
                </c:pt>
                <c:pt idx="8">
                  <c:v>1090.0336907427459</c:v>
                </c:pt>
                <c:pt idx="9">
                  <c:v>1097.8035463837132</c:v>
                </c:pt>
                <c:pt idx="10">
                  <c:v>1240.5949286797106</c:v>
                </c:pt>
                <c:pt idx="11">
                  <c:v>1202.4621844781109</c:v>
                </c:pt>
                <c:pt idx="12">
                  <c:v>1152.585111370453</c:v>
                </c:pt>
                <c:pt idx="13">
                  <c:v>1142.902502949815</c:v>
                </c:pt>
                <c:pt idx="14">
                  <c:v>1030.3553216344719</c:v>
                </c:pt>
                <c:pt idx="15">
                  <c:v>1057.4266979120066</c:v>
                </c:pt>
                <c:pt idx="16">
                  <c:v>1040.1301112064466</c:v>
                </c:pt>
                <c:pt idx="17">
                  <c:v>981.40880314625861</c:v>
                </c:pt>
                <c:pt idx="18">
                  <c:v>890.18196227001795</c:v>
                </c:pt>
                <c:pt idx="19">
                  <c:v>762.59526976923257</c:v>
                </c:pt>
                <c:pt idx="20">
                  <c:v>775.12</c:v>
                </c:pt>
                <c:pt idx="21">
                  <c:v>781.87</c:v>
                </c:pt>
                <c:pt idx="22">
                  <c:v>746.61</c:v>
                </c:pt>
                <c:pt idx="23">
                  <c:v>749.18000000000006</c:v>
                </c:pt>
                <c:pt idx="24">
                  <c:v>723.28</c:v>
                </c:pt>
                <c:pt idx="25">
                  <c:v>575.9295553196622</c:v>
                </c:pt>
                <c:pt idx="26">
                  <c:v>577.84109044488514</c:v>
                </c:pt>
                <c:pt idx="27">
                  <c:v>578.53180837370417</c:v>
                </c:pt>
                <c:pt idx="28">
                  <c:v>564.75840627179889</c:v>
                </c:pt>
                <c:pt idx="29">
                  <c:v>554.39516258865126</c:v>
                </c:pt>
              </c:numCache>
            </c:numRef>
          </c:val>
          <c:smooth val="0"/>
          <c:extLst>
            <c:ext xmlns:c16="http://schemas.microsoft.com/office/drawing/2014/chart" uri="{C3380CC4-5D6E-409C-BE32-E72D297353CC}">
              <c16:uniqueId val="{00000008-D808-4146-86F7-E6CAC1B07ED3}"/>
            </c:ext>
          </c:extLst>
        </c:ser>
        <c:ser>
          <c:idx val="9"/>
          <c:order val="9"/>
          <c:tx>
            <c:strRef>
              <c:f>'Table C2'!$CU$6</c:f>
              <c:strCache>
                <c:ptCount val="1"/>
                <c:pt idx="0">
                  <c:v>Total paper, printing</c:v>
                </c:pt>
              </c:strCache>
            </c:strRef>
          </c:tx>
          <c:spPr>
            <a:ln w="28575" cap="rnd">
              <a:solidFill>
                <a:schemeClr val="bg1">
                  <a:lumMod val="75000"/>
                </a:schemeClr>
              </a:solidFill>
              <a:round/>
            </a:ln>
            <a:effectLst/>
          </c:spPr>
          <c:marker>
            <c:symbol val="none"/>
          </c:marker>
          <c:cat>
            <c:numRef>
              <c:f>'Table C2'!$A$7:$A$36</c:f>
              <c:numCache>
                <c:formatCode>0</c:formatCod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numCache>
            </c:numRef>
          </c:cat>
          <c:val>
            <c:numRef>
              <c:f>'Table C2'!$CU$7:$CU$36</c:f>
              <c:numCache>
                <c:formatCode>#,##0</c:formatCode>
                <c:ptCount val="30"/>
                <c:pt idx="0">
                  <c:v>2449</c:v>
                </c:pt>
                <c:pt idx="1">
                  <c:v>2623</c:v>
                </c:pt>
                <c:pt idx="2">
                  <c:v>2650</c:v>
                </c:pt>
                <c:pt idx="3">
                  <c:v>2625</c:v>
                </c:pt>
                <c:pt idx="4">
                  <c:v>2763.45</c:v>
                </c:pt>
                <c:pt idx="5">
                  <c:v>2656.87</c:v>
                </c:pt>
                <c:pt idx="6">
                  <c:v>2429.1999999999998</c:v>
                </c:pt>
                <c:pt idx="7">
                  <c:v>2402.9499999999998</c:v>
                </c:pt>
                <c:pt idx="8">
                  <c:v>2342.736516457569</c:v>
                </c:pt>
                <c:pt idx="9">
                  <c:v>2134.9603552186477</c:v>
                </c:pt>
                <c:pt idx="10">
                  <c:v>2594.3172991177685</c:v>
                </c:pt>
                <c:pt idx="11">
                  <c:v>2598.8450247723226</c:v>
                </c:pt>
                <c:pt idx="12">
                  <c:v>2494.7005115848433</c:v>
                </c:pt>
                <c:pt idx="13">
                  <c:v>2590.1771225651401</c:v>
                </c:pt>
                <c:pt idx="14">
                  <c:v>2508.1820663182698</c:v>
                </c:pt>
                <c:pt idx="15">
                  <c:v>2878.1438795373183</c:v>
                </c:pt>
                <c:pt idx="16">
                  <c:v>2710.641765374327</c:v>
                </c:pt>
                <c:pt idx="17">
                  <c:v>2597.3398455683496</c:v>
                </c:pt>
                <c:pt idx="18">
                  <c:v>2473.2295927282985</c:v>
                </c:pt>
                <c:pt idx="19">
                  <c:v>2064.5106361091885</c:v>
                </c:pt>
                <c:pt idx="20">
                  <c:v>2000.51</c:v>
                </c:pt>
                <c:pt idx="21">
                  <c:v>1951.04</c:v>
                </c:pt>
                <c:pt idx="22">
                  <c:v>1923.68</c:v>
                </c:pt>
                <c:pt idx="23">
                  <c:v>1999.23</c:v>
                </c:pt>
                <c:pt idx="24">
                  <c:v>1946.83</c:v>
                </c:pt>
                <c:pt idx="25">
                  <c:v>1823.9802616449306</c:v>
                </c:pt>
                <c:pt idx="26">
                  <c:v>1881.8536868148481</c:v>
                </c:pt>
                <c:pt idx="27">
                  <c:v>1826.2329654088194</c:v>
                </c:pt>
                <c:pt idx="28">
                  <c:v>1854.8146903457186</c:v>
                </c:pt>
                <c:pt idx="29">
                  <c:v>1830.9340499012001</c:v>
                </c:pt>
              </c:numCache>
            </c:numRef>
          </c:val>
          <c:smooth val="0"/>
          <c:extLst>
            <c:ext xmlns:c16="http://schemas.microsoft.com/office/drawing/2014/chart" uri="{C3380CC4-5D6E-409C-BE32-E72D297353CC}">
              <c16:uniqueId val="{00000009-D808-4146-86F7-E6CAC1B07ED3}"/>
            </c:ext>
          </c:extLst>
        </c:ser>
        <c:ser>
          <c:idx val="10"/>
          <c:order val="10"/>
          <c:tx>
            <c:strRef>
              <c:f>'Table C2'!$DD$6</c:f>
              <c:strCache>
                <c:ptCount val="1"/>
                <c:pt idx="0">
                  <c:v>Total other industries</c:v>
                </c:pt>
              </c:strCache>
            </c:strRef>
          </c:tx>
          <c:spPr>
            <a:ln w="50800" cap="rnd">
              <a:solidFill>
                <a:srgbClr val="7030A0"/>
              </a:solidFill>
              <a:round/>
            </a:ln>
            <a:effectLst/>
          </c:spPr>
          <c:marker>
            <c:symbol val="none"/>
          </c:marker>
          <c:cat>
            <c:numRef>
              <c:f>'Table C2'!$A$7:$A$36</c:f>
              <c:numCache>
                <c:formatCode>0</c:formatCod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numCache>
            </c:numRef>
          </c:cat>
          <c:val>
            <c:numRef>
              <c:f>'Table C2'!$DD$7:$DD$36</c:f>
              <c:numCache>
                <c:formatCode>#,##0</c:formatCode>
                <c:ptCount val="30"/>
                <c:pt idx="0">
                  <c:v>4755</c:v>
                </c:pt>
                <c:pt idx="1">
                  <c:v>5054</c:v>
                </c:pt>
                <c:pt idx="2">
                  <c:v>4270</c:v>
                </c:pt>
                <c:pt idx="3">
                  <c:v>4372.6000000000004</c:v>
                </c:pt>
                <c:pt idx="4">
                  <c:v>4899.91</c:v>
                </c:pt>
                <c:pt idx="5">
                  <c:v>4729.53</c:v>
                </c:pt>
                <c:pt idx="6">
                  <c:v>4371.3599999999997</c:v>
                </c:pt>
                <c:pt idx="7">
                  <c:v>4448.96</c:v>
                </c:pt>
                <c:pt idx="8">
                  <c:v>4622.0166285118939</c:v>
                </c:pt>
                <c:pt idx="9">
                  <c:v>4335.5801815517061</c:v>
                </c:pt>
                <c:pt idx="10">
                  <c:v>5004.4376192085765</c:v>
                </c:pt>
                <c:pt idx="11">
                  <c:v>5572.7546596187194</c:v>
                </c:pt>
                <c:pt idx="12">
                  <c:v>4917.048323504986</c:v>
                </c:pt>
                <c:pt idx="13">
                  <c:v>5739.8935058269262</c:v>
                </c:pt>
                <c:pt idx="14">
                  <c:v>6067.1573622542082</c:v>
                </c:pt>
                <c:pt idx="15">
                  <c:v>5357.8718315742326</c:v>
                </c:pt>
                <c:pt idx="16">
                  <c:v>5126.9046070765635</c:v>
                </c:pt>
                <c:pt idx="17">
                  <c:v>5145.0761724472268</c:v>
                </c:pt>
                <c:pt idx="18">
                  <c:v>3220.6725189166073</c:v>
                </c:pt>
                <c:pt idx="19">
                  <c:v>2915.2090824236247</c:v>
                </c:pt>
                <c:pt idx="20">
                  <c:v>3335.0700000000006</c:v>
                </c:pt>
                <c:pt idx="21">
                  <c:v>3109.86</c:v>
                </c:pt>
                <c:pt idx="22">
                  <c:v>3068.5099999999998</c:v>
                </c:pt>
                <c:pt idx="23">
                  <c:v>3202.6099999999997</c:v>
                </c:pt>
                <c:pt idx="24">
                  <c:v>3189.1299999999997</c:v>
                </c:pt>
                <c:pt idx="25">
                  <c:v>3545.6453242809353</c:v>
                </c:pt>
                <c:pt idx="26">
                  <c:v>3713.1683486380502</c:v>
                </c:pt>
                <c:pt idx="27">
                  <c:v>3648.430843124278</c:v>
                </c:pt>
                <c:pt idx="28">
                  <c:v>3701.8591010005798</c:v>
                </c:pt>
                <c:pt idx="29">
                  <c:v>3615.4644652818733</c:v>
                </c:pt>
              </c:numCache>
            </c:numRef>
          </c:val>
          <c:smooth val="0"/>
          <c:extLst>
            <c:ext xmlns:c16="http://schemas.microsoft.com/office/drawing/2014/chart" uri="{C3380CC4-5D6E-409C-BE32-E72D297353CC}">
              <c16:uniqueId val="{0000000A-D808-4146-86F7-E6CAC1B07ED3}"/>
            </c:ext>
          </c:extLst>
        </c:ser>
        <c:ser>
          <c:idx val="11"/>
          <c:order val="11"/>
          <c:tx>
            <c:strRef>
              <c:f>'Table C2'!$DM$6</c:f>
              <c:strCache>
                <c:ptCount val="1"/>
                <c:pt idx="0">
                  <c:v>Total construction</c:v>
                </c:pt>
              </c:strCache>
            </c:strRef>
          </c:tx>
          <c:spPr>
            <a:ln w="28575" cap="rnd">
              <a:solidFill>
                <a:schemeClr val="bg1">
                  <a:lumMod val="75000"/>
                </a:schemeClr>
              </a:solidFill>
              <a:round/>
            </a:ln>
            <a:effectLst/>
          </c:spPr>
          <c:marker>
            <c:symbol val="none"/>
          </c:marker>
          <c:cat>
            <c:numRef>
              <c:f>'Table C2'!$A$7:$A$36</c:f>
              <c:numCache>
                <c:formatCode>0</c:formatCod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numCache>
            </c:numRef>
          </c:cat>
          <c:val>
            <c:numRef>
              <c:f>'Table C2'!$DM$7:$DM$36</c:f>
              <c:numCache>
                <c:formatCode>#,##0</c:formatCode>
                <c:ptCount val="30"/>
                <c:pt idx="0">
                  <c:v>1111</c:v>
                </c:pt>
                <c:pt idx="1">
                  <c:v>1148</c:v>
                </c:pt>
                <c:pt idx="2">
                  <c:v>1150</c:v>
                </c:pt>
                <c:pt idx="3">
                  <c:v>1111.5999999999999</c:v>
                </c:pt>
                <c:pt idx="4">
                  <c:v>1129.1199999999999</c:v>
                </c:pt>
                <c:pt idx="5">
                  <c:v>1135.8</c:v>
                </c:pt>
                <c:pt idx="6">
                  <c:v>922.25</c:v>
                </c:pt>
                <c:pt idx="7">
                  <c:v>849.89</c:v>
                </c:pt>
                <c:pt idx="8">
                  <c:v>871.38572085193891</c:v>
                </c:pt>
                <c:pt idx="9">
                  <c:v>826.41776554412343</c:v>
                </c:pt>
                <c:pt idx="10">
                  <c:v>867.05568134791611</c:v>
                </c:pt>
                <c:pt idx="11">
                  <c:v>939.7700156109762</c:v>
                </c:pt>
                <c:pt idx="12">
                  <c:v>906.08685673648733</c:v>
                </c:pt>
                <c:pt idx="13">
                  <c:v>727.17753874929986</c:v>
                </c:pt>
                <c:pt idx="14">
                  <c:v>563.33229165679268</c:v>
                </c:pt>
                <c:pt idx="15">
                  <c:v>586.0538107629252</c:v>
                </c:pt>
                <c:pt idx="16">
                  <c:v>551.87891061725577</c:v>
                </c:pt>
                <c:pt idx="17">
                  <c:v>528.15303764395844</c:v>
                </c:pt>
                <c:pt idx="18">
                  <c:v>649.40469867867057</c:v>
                </c:pt>
                <c:pt idx="19">
                  <c:v>537.79282426209659</c:v>
                </c:pt>
                <c:pt idx="20">
                  <c:v>555.16</c:v>
                </c:pt>
                <c:pt idx="21">
                  <c:v>554.30000000000007</c:v>
                </c:pt>
                <c:pt idx="22">
                  <c:v>541.37</c:v>
                </c:pt>
                <c:pt idx="23">
                  <c:v>552.95999999999992</c:v>
                </c:pt>
                <c:pt idx="24">
                  <c:v>552.71</c:v>
                </c:pt>
                <c:pt idx="25">
                  <c:v>678.79440761187288</c:v>
                </c:pt>
                <c:pt idx="26">
                  <c:v>713.14801815973192</c:v>
                </c:pt>
                <c:pt idx="27">
                  <c:v>764.02535568710073</c:v>
                </c:pt>
                <c:pt idx="28">
                  <c:v>765.94516188429145</c:v>
                </c:pt>
                <c:pt idx="29">
                  <c:v>766.80899233155105</c:v>
                </c:pt>
              </c:numCache>
            </c:numRef>
          </c:val>
          <c:smooth val="0"/>
          <c:extLst>
            <c:ext xmlns:c16="http://schemas.microsoft.com/office/drawing/2014/chart" uri="{C3380CC4-5D6E-409C-BE32-E72D297353CC}">
              <c16:uniqueId val="{0000000B-D808-4146-86F7-E6CAC1B07ED3}"/>
            </c:ext>
          </c:extLst>
        </c:ser>
        <c:dLbls>
          <c:showLegendKey val="0"/>
          <c:showVal val="0"/>
          <c:showCatName val="0"/>
          <c:showSerName val="0"/>
          <c:showPercent val="0"/>
          <c:showBubbleSize val="0"/>
        </c:dLbls>
        <c:smooth val="0"/>
        <c:axId val="1023429456"/>
        <c:axId val="1023429128"/>
      </c:lineChart>
      <c:catAx>
        <c:axId val="1023429456"/>
        <c:scaling>
          <c:orientation val="minMax"/>
        </c:scaling>
        <c:delete val="0"/>
        <c:axPos val="b"/>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3429128"/>
        <c:crosses val="autoZero"/>
        <c:auto val="1"/>
        <c:lblAlgn val="ctr"/>
        <c:lblOffset val="100"/>
        <c:noMultiLvlLbl val="0"/>
      </c:catAx>
      <c:valAx>
        <c:axId val="1023429128"/>
        <c:scaling>
          <c:orientation val="minMax"/>
          <c:max val="800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3429456"/>
        <c:crosses val="autoZero"/>
        <c:crossBetween val="between"/>
        <c:majorUnit val="2000"/>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Iron &amp; Steel (ktoe)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'Table C2'!$K$6</c:f>
              <c:strCache>
                <c:ptCount val="1"/>
                <c:pt idx="0">
                  <c:v>Coal</c:v>
                </c:pt>
              </c:strCache>
            </c:strRef>
          </c:tx>
          <c:spPr>
            <a:ln w="28575" cap="rnd">
              <a:solidFill>
                <a:schemeClr val="accent2">
                  <a:lumMod val="75000"/>
                </a:schemeClr>
              </a:solidFill>
              <a:round/>
            </a:ln>
            <a:effectLst/>
          </c:spPr>
          <c:marker>
            <c:symbol val="none"/>
          </c:marker>
          <c:cat>
            <c:numRef>
              <c:f>'Table C2'!$A$15:$A$36</c:f>
              <c:numCache>
                <c:formatCode>0</c:formatCode>
                <c:ptCount val="22"/>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pt idx="21">
                  <c:v>2019</c:v>
                </c:pt>
              </c:numCache>
            </c:numRef>
          </c:cat>
          <c:val>
            <c:numRef>
              <c:f>'Table C2'!$K$15:$K$36</c:f>
              <c:numCache>
                <c:formatCode>#,##0</c:formatCode>
                <c:ptCount val="22"/>
                <c:pt idx="0">
                  <c:v>6.7294202832963741</c:v>
                </c:pt>
                <c:pt idx="1">
                  <c:v>8.79993333303449</c:v>
                </c:pt>
                <c:pt idx="2">
                  <c:v>1.2137928414189609</c:v>
                </c:pt>
                <c:pt idx="3">
                  <c:v>0.7351226903452327</c:v>
                </c:pt>
                <c:pt idx="4">
                  <c:v>0</c:v>
                </c:pt>
                <c:pt idx="5">
                  <c:v>0</c:v>
                </c:pt>
                <c:pt idx="6">
                  <c:v>1.2897976477922903E-15</c:v>
                </c:pt>
                <c:pt idx="7">
                  <c:v>0</c:v>
                </c:pt>
                <c:pt idx="8">
                  <c:v>0.72609152574758762</c:v>
                </c:pt>
                <c:pt idx="9">
                  <c:v>54.456864431069071</c:v>
                </c:pt>
                <c:pt idx="10">
                  <c:v>49.186259932503809</c:v>
                </c:pt>
                <c:pt idx="11">
                  <c:v>43.52611296876659</c:v>
                </c:pt>
                <c:pt idx="12">
                  <c:v>46.43</c:v>
                </c:pt>
                <c:pt idx="13">
                  <c:v>37.630000000000003</c:v>
                </c:pt>
                <c:pt idx="14">
                  <c:v>36.15</c:v>
                </c:pt>
                <c:pt idx="15">
                  <c:v>37.83</c:v>
                </c:pt>
                <c:pt idx="16">
                  <c:v>38.380000000000003</c:v>
                </c:pt>
                <c:pt idx="17">
                  <c:v>31.375390361287391</c:v>
                </c:pt>
                <c:pt idx="18">
                  <c:v>24.511858355038623</c:v>
                </c:pt>
                <c:pt idx="19">
                  <c:v>21.27983278976394</c:v>
                </c:pt>
                <c:pt idx="20">
                  <c:v>21.468363357122012</c:v>
                </c:pt>
                <c:pt idx="21">
                  <c:v>17.488393659178769</c:v>
                </c:pt>
              </c:numCache>
            </c:numRef>
          </c:val>
          <c:smooth val="0"/>
          <c:extLst>
            <c:ext xmlns:c16="http://schemas.microsoft.com/office/drawing/2014/chart" uri="{C3380CC4-5D6E-409C-BE32-E72D297353CC}">
              <c16:uniqueId val="{00000000-BD90-490F-908F-4C885B1F4D31}"/>
            </c:ext>
          </c:extLst>
        </c:ser>
        <c:ser>
          <c:idx val="1"/>
          <c:order val="1"/>
          <c:tx>
            <c:strRef>
              <c:f>'Table C2'!$L$6</c:f>
              <c:strCache>
                <c:ptCount val="1"/>
                <c:pt idx="0">
                  <c:v>Manufactured fuel</c:v>
                </c:pt>
              </c:strCache>
            </c:strRef>
          </c:tx>
          <c:spPr>
            <a:ln w="28575" cap="rnd">
              <a:solidFill>
                <a:schemeClr val="accent2">
                  <a:lumMod val="50000"/>
                </a:schemeClr>
              </a:solidFill>
              <a:round/>
            </a:ln>
            <a:effectLst/>
          </c:spPr>
          <c:marker>
            <c:symbol val="none"/>
          </c:marker>
          <c:cat>
            <c:numRef>
              <c:f>'Table C2'!$A$15:$A$36</c:f>
              <c:numCache>
                <c:formatCode>0</c:formatCode>
                <c:ptCount val="22"/>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pt idx="21">
                  <c:v>2019</c:v>
                </c:pt>
              </c:numCache>
            </c:numRef>
          </c:cat>
          <c:val>
            <c:numRef>
              <c:f>'Table C2'!$L$15:$L$36</c:f>
              <c:numCache>
                <c:formatCode>#,##0</c:formatCode>
                <c:ptCount val="22"/>
                <c:pt idx="0">
                  <c:v>1322.0168147511224</c:v>
                </c:pt>
                <c:pt idx="1">
                  <c:v>1026.9274863857838</c:v>
                </c:pt>
                <c:pt idx="2">
                  <c:v>778.08827744339351</c:v>
                </c:pt>
                <c:pt idx="3">
                  <c:v>1023.1298366294068</c:v>
                </c:pt>
                <c:pt idx="4">
                  <c:v>735.84233761288249</c:v>
                </c:pt>
                <c:pt idx="5">
                  <c:v>572.22977151957775</c:v>
                </c:pt>
                <c:pt idx="6">
                  <c:v>582.17057983701159</c:v>
                </c:pt>
                <c:pt idx="7">
                  <c:v>585.56286447425236</c:v>
                </c:pt>
                <c:pt idx="8">
                  <c:v>617.72993822814578</c:v>
                </c:pt>
                <c:pt idx="9">
                  <c:v>600.24213343575036</c:v>
                </c:pt>
                <c:pt idx="10">
                  <c:v>509.41182131243414</c:v>
                </c:pt>
                <c:pt idx="11">
                  <c:v>409.33992210513139</c:v>
                </c:pt>
                <c:pt idx="12">
                  <c:v>484.73</c:v>
                </c:pt>
                <c:pt idx="13">
                  <c:v>405</c:v>
                </c:pt>
                <c:pt idx="14">
                  <c:v>412.02</c:v>
                </c:pt>
                <c:pt idx="15">
                  <c:v>519.54</c:v>
                </c:pt>
                <c:pt idx="16">
                  <c:v>519.80999999999995</c:v>
                </c:pt>
                <c:pt idx="17">
                  <c:v>498.46447319342974</c:v>
                </c:pt>
                <c:pt idx="18">
                  <c:v>314.37313038377658</c:v>
                </c:pt>
                <c:pt idx="19">
                  <c:v>295.97554898709961</c:v>
                </c:pt>
                <c:pt idx="20">
                  <c:v>265.61085279355569</c:v>
                </c:pt>
                <c:pt idx="21">
                  <c:v>309.45532121462224</c:v>
                </c:pt>
              </c:numCache>
            </c:numRef>
          </c:val>
          <c:smooth val="0"/>
          <c:extLst>
            <c:ext xmlns:c16="http://schemas.microsoft.com/office/drawing/2014/chart" uri="{C3380CC4-5D6E-409C-BE32-E72D297353CC}">
              <c16:uniqueId val="{00000001-BD90-490F-908F-4C885B1F4D31}"/>
            </c:ext>
          </c:extLst>
        </c:ser>
        <c:ser>
          <c:idx val="3"/>
          <c:order val="2"/>
          <c:tx>
            <c:strRef>
              <c:f>'Table C2'!$M$6</c:f>
              <c:strCache>
                <c:ptCount val="1"/>
                <c:pt idx="0">
                  <c:v>Petroleum products</c:v>
                </c:pt>
              </c:strCache>
            </c:strRef>
          </c:tx>
          <c:spPr>
            <a:ln w="28575" cap="rnd">
              <a:solidFill>
                <a:schemeClr val="bg1">
                  <a:lumMod val="50000"/>
                </a:schemeClr>
              </a:solidFill>
              <a:round/>
            </a:ln>
            <a:effectLst/>
          </c:spPr>
          <c:marker>
            <c:symbol val="none"/>
          </c:marker>
          <c:cat>
            <c:numRef>
              <c:f>'Table C2'!$A$15:$A$36</c:f>
              <c:numCache>
                <c:formatCode>0</c:formatCode>
                <c:ptCount val="22"/>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pt idx="21">
                  <c:v>2019</c:v>
                </c:pt>
              </c:numCache>
            </c:numRef>
          </c:cat>
          <c:val>
            <c:numRef>
              <c:f>'Table C2'!$M$15:$M$36</c:f>
              <c:numCache>
                <c:formatCode>#,##0</c:formatCode>
                <c:ptCount val="22"/>
                <c:pt idx="0">
                  <c:v>88.528372640664074</c:v>
                </c:pt>
                <c:pt idx="1">
                  <c:v>32.658346048856679</c:v>
                </c:pt>
                <c:pt idx="2">
                  <c:v>149.69627163378289</c:v>
                </c:pt>
                <c:pt idx="3">
                  <c:v>79.03784821636917</c:v>
                </c:pt>
                <c:pt idx="4">
                  <c:v>81.835506161034317</c:v>
                </c:pt>
                <c:pt idx="5">
                  <c:v>19.452980400849931</c:v>
                </c:pt>
                <c:pt idx="6">
                  <c:v>34.620855794467076</c:v>
                </c:pt>
                <c:pt idx="7">
                  <c:v>16.828948194447268</c:v>
                </c:pt>
                <c:pt idx="8">
                  <c:v>19.668490565936118</c:v>
                </c:pt>
                <c:pt idx="9">
                  <c:v>66.802666823647826</c:v>
                </c:pt>
                <c:pt idx="10">
                  <c:v>6.5270957634050815</c:v>
                </c:pt>
                <c:pt idx="11">
                  <c:v>7.9753701584079284</c:v>
                </c:pt>
                <c:pt idx="12">
                  <c:v>6.31</c:v>
                </c:pt>
                <c:pt idx="13">
                  <c:v>4.04</c:v>
                </c:pt>
                <c:pt idx="14">
                  <c:v>5.19</c:v>
                </c:pt>
                <c:pt idx="15">
                  <c:v>4.0999999999999996</c:v>
                </c:pt>
                <c:pt idx="16">
                  <c:v>6.92</c:v>
                </c:pt>
                <c:pt idx="17">
                  <c:v>6.0438839708135319</c:v>
                </c:pt>
                <c:pt idx="18">
                  <c:v>4.0417180556315166</c:v>
                </c:pt>
                <c:pt idx="19">
                  <c:v>5.1416323056102051</c:v>
                </c:pt>
                <c:pt idx="20">
                  <c:v>9.3225982425332106</c:v>
                </c:pt>
                <c:pt idx="21">
                  <c:v>9.7362803503357611</c:v>
                </c:pt>
              </c:numCache>
            </c:numRef>
          </c:val>
          <c:smooth val="0"/>
          <c:extLst>
            <c:ext xmlns:c16="http://schemas.microsoft.com/office/drawing/2014/chart" uri="{C3380CC4-5D6E-409C-BE32-E72D297353CC}">
              <c16:uniqueId val="{00000002-BD90-490F-908F-4C885B1F4D31}"/>
            </c:ext>
          </c:extLst>
        </c:ser>
        <c:ser>
          <c:idx val="4"/>
          <c:order val="3"/>
          <c:tx>
            <c:strRef>
              <c:f>'Table C2'!$N$6</c:f>
              <c:strCache>
                <c:ptCount val="1"/>
                <c:pt idx="0">
                  <c:v>Natural gas</c:v>
                </c:pt>
              </c:strCache>
            </c:strRef>
          </c:tx>
          <c:spPr>
            <a:ln w="28575" cap="rnd">
              <a:solidFill>
                <a:schemeClr val="accent5"/>
              </a:solidFill>
              <a:round/>
            </a:ln>
            <a:effectLst/>
          </c:spPr>
          <c:marker>
            <c:symbol val="none"/>
          </c:marker>
          <c:cat>
            <c:numRef>
              <c:f>'Table C2'!$A$15:$A$36</c:f>
              <c:numCache>
                <c:formatCode>0</c:formatCode>
                <c:ptCount val="22"/>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pt idx="21">
                  <c:v>2019</c:v>
                </c:pt>
              </c:numCache>
            </c:numRef>
          </c:cat>
          <c:val>
            <c:numRef>
              <c:f>'Table C2'!$N$15:$N$36</c:f>
              <c:numCache>
                <c:formatCode>#,##0</c:formatCode>
                <c:ptCount val="22"/>
                <c:pt idx="0">
                  <c:v>1728.7188306104899</c:v>
                </c:pt>
                <c:pt idx="1">
                  <c:v>1859.157351676698</c:v>
                </c:pt>
                <c:pt idx="2">
                  <c:v>769.81943250214954</c:v>
                </c:pt>
                <c:pt idx="3">
                  <c:v>731.0404127257093</c:v>
                </c:pt>
                <c:pt idx="4">
                  <c:v>755.90408237512474</c:v>
                </c:pt>
                <c:pt idx="5">
                  <c:v>887.99103131650725</c:v>
                </c:pt>
                <c:pt idx="6">
                  <c:v>835.38077081670951</c:v>
                </c:pt>
                <c:pt idx="7">
                  <c:v>726.8496730299513</c:v>
                </c:pt>
                <c:pt idx="8">
                  <c:v>721.4683539052736</c:v>
                </c:pt>
                <c:pt idx="9">
                  <c:v>629.6462468339065</c:v>
                </c:pt>
                <c:pt idx="10">
                  <c:v>628.10079599308688</c:v>
                </c:pt>
                <c:pt idx="11">
                  <c:v>459.68022722185077</c:v>
                </c:pt>
                <c:pt idx="12">
                  <c:v>526.55999999999995</c:v>
                </c:pt>
                <c:pt idx="13">
                  <c:v>501.74</c:v>
                </c:pt>
                <c:pt idx="14">
                  <c:v>437.71</c:v>
                </c:pt>
                <c:pt idx="15">
                  <c:v>459.01</c:v>
                </c:pt>
                <c:pt idx="16">
                  <c:v>468.97</c:v>
                </c:pt>
                <c:pt idx="17">
                  <c:v>456.01534413994113</c:v>
                </c:pt>
                <c:pt idx="18">
                  <c:v>382.07641829373802</c:v>
                </c:pt>
                <c:pt idx="19">
                  <c:v>366.62752934651763</c:v>
                </c:pt>
                <c:pt idx="20">
                  <c:v>346.36722235668998</c:v>
                </c:pt>
                <c:pt idx="21">
                  <c:v>344.72653120103928</c:v>
                </c:pt>
              </c:numCache>
            </c:numRef>
          </c:val>
          <c:smooth val="0"/>
          <c:extLst>
            <c:ext xmlns:c16="http://schemas.microsoft.com/office/drawing/2014/chart" uri="{C3380CC4-5D6E-409C-BE32-E72D297353CC}">
              <c16:uniqueId val="{00000003-BD90-490F-908F-4C885B1F4D31}"/>
            </c:ext>
          </c:extLst>
        </c:ser>
        <c:ser>
          <c:idx val="6"/>
          <c:order val="4"/>
          <c:tx>
            <c:strRef>
              <c:f>'Table C2'!$P$6</c:f>
              <c:strCache>
                <c:ptCount val="1"/>
                <c:pt idx="0">
                  <c:v>Electricity</c:v>
                </c:pt>
              </c:strCache>
            </c:strRef>
          </c:tx>
          <c:spPr>
            <a:ln w="28575" cap="rnd">
              <a:solidFill>
                <a:schemeClr val="accent2"/>
              </a:solidFill>
              <a:round/>
            </a:ln>
            <a:effectLst/>
          </c:spPr>
          <c:marker>
            <c:symbol val="none"/>
          </c:marker>
          <c:cat>
            <c:numRef>
              <c:f>'Table C2'!$A$15:$A$36</c:f>
              <c:numCache>
                <c:formatCode>0</c:formatCode>
                <c:ptCount val="22"/>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pt idx="21">
                  <c:v>2019</c:v>
                </c:pt>
              </c:numCache>
            </c:numRef>
          </c:cat>
          <c:val>
            <c:numRef>
              <c:f>'Table C2'!$P$15:$P$36</c:f>
              <c:numCache>
                <c:formatCode>#,##0</c:formatCode>
                <c:ptCount val="22"/>
                <c:pt idx="0">
                  <c:v>822.95786758383485</c:v>
                </c:pt>
                <c:pt idx="1">
                  <c:v>840.84264832330177</c:v>
                </c:pt>
                <c:pt idx="2">
                  <c:v>545.91573516766982</c:v>
                </c:pt>
                <c:pt idx="3">
                  <c:v>455.9759243336199</c:v>
                </c:pt>
                <c:pt idx="4">
                  <c:v>437.81152922718348</c:v>
                </c:pt>
                <c:pt idx="5">
                  <c:v>467.24955131027053</c:v>
                </c:pt>
                <c:pt idx="6">
                  <c:v>465.35235961668138</c:v>
                </c:pt>
                <c:pt idx="7">
                  <c:v>431.60985301289475</c:v>
                </c:pt>
                <c:pt idx="8">
                  <c:v>503.89011911379669</c:v>
                </c:pt>
                <c:pt idx="9">
                  <c:v>424.53017466727482</c:v>
                </c:pt>
                <c:pt idx="10">
                  <c:v>400.41045577898257</c:v>
                </c:pt>
                <c:pt idx="11">
                  <c:v>310.84370912869616</c:v>
                </c:pt>
                <c:pt idx="12">
                  <c:v>330.33</c:v>
                </c:pt>
                <c:pt idx="13">
                  <c:v>331.2</c:v>
                </c:pt>
                <c:pt idx="14">
                  <c:v>307.7</c:v>
                </c:pt>
                <c:pt idx="15">
                  <c:v>326.61</c:v>
                </c:pt>
                <c:pt idx="16">
                  <c:v>325.58999999999997</c:v>
                </c:pt>
                <c:pt idx="17">
                  <c:v>317.07371024476464</c:v>
                </c:pt>
                <c:pt idx="18">
                  <c:v>243.34757967051985</c:v>
                </c:pt>
                <c:pt idx="19">
                  <c:v>232.38014567119566</c:v>
                </c:pt>
                <c:pt idx="20">
                  <c:v>220.1383610481183</c:v>
                </c:pt>
                <c:pt idx="21">
                  <c:v>210.08845752460712</c:v>
                </c:pt>
              </c:numCache>
            </c:numRef>
          </c:val>
          <c:smooth val="0"/>
          <c:extLst>
            <c:ext xmlns:c16="http://schemas.microsoft.com/office/drawing/2014/chart" uri="{C3380CC4-5D6E-409C-BE32-E72D297353CC}">
              <c16:uniqueId val="{00000004-BD90-490F-908F-4C885B1F4D31}"/>
            </c:ext>
          </c:extLst>
        </c:ser>
        <c:dLbls>
          <c:showLegendKey val="0"/>
          <c:showVal val="0"/>
          <c:showCatName val="0"/>
          <c:showSerName val="0"/>
          <c:showPercent val="0"/>
          <c:showBubbleSize val="0"/>
        </c:dLbls>
        <c:smooth val="0"/>
        <c:axId val="1239081696"/>
        <c:axId val="1239084320"/>
      </c:lineChart>
      <c:catAx>
        <c:axId val="1239081696"/>
        <c:scaling>
          <c:orientation val="minMax"/>
        </c:scaling>
        <c:delete val="0"/>
        <c:axPos val="b"/>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9084320"/>
        <c:crosses val="autoZero"/>
        <c:auto val="1"/>
        <c:lblAlgn val="ctr"/>
        <c:lblOffset val="100"/>
        <c:tickLblSkip val="2"/>
        <c:noMultiLvlLbl val="0"/>
      </c:catAx>
      <c:valAx>
        <c:axId val="123908432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9081696"/>
        <c:crosses val="autoZero"/>
        <c:crossBetween val="between"/>
        <c:majorUnit val="400"/>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Non-ferrous metals (ktoe)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'Table C2'!$T$6</c:f>
              <c:strCache>
                <c:ptCount val="1"/>
                <c:pt idx="0">
                  <c:v>Coal</c:v>
                </c:pt>
              </c:strCache>
            </c:strRef>
          </c:tx>
          <c:spPr>
            <a:ln w="28575" cap="rnd">
              <a:solidFill>
                <a:schemeClr val="accent2">
                  <a:lumMod val="75000"/>
                </a:schemeClr>
              </a:solidFill>
              <a:round/>
            </a:ln>
            <a:effectLst/>
          </c:spPr>
          <c:marker>
            <c:symbol val="none"/>
          </c:marker>
          <c:cat>
            <c:numRef>
              <c:f>'Table C2'!$A$15:$A$36</c:f>
              <c:numCache>
                <c:formatCode>0</c:formatCode>
                <c:ptCount val="22"/>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pt idx="21">
                  <c:v>2019</c:v>
                </c:pt>
              </c:numCache>
            </c:numRef>
          </c:cat>
          <c:val>
            <c:numRef>
              <c:f>'Table C2'!$T$15:$T$36</c:f>
              <c:numCache>
                <c:formatCode>#,##0</c:formatCode>
                <c:ptCount val="22"/>
                <c:pt idx="0">
                  <c:v>121.58513222006006</c:v>
                </c:pt>
                <c:pt idx="1">
                  <c:v>207.03665153137936</c:v>
                </c:pt>
                <c:pt idx="2">
                  <c:v>6.6335227106437715</c:v>
                </c:pt>
                <c:pt idx="3">
                  <c:v>7.6572075041602075</c:v>
                </c:pt>
                <c:pt idx="4">
                  <c:v>14.187185891434122</c:v>
                </c:pt>
                <c:pt idx="5">
                  <c:v>7.838435113500835</c:v>
                </c:pt>
                <c:pt idx="6">
                  <c:v>6.9104704404637793</c:v>
                </c:pt>
                <c:pt idx="7">
                  <c:v>23.704339072022417</c:v>
                </c:pt>
                <c:pt idx="8">
                  <c:v>37.086625151351747</c:v>
                </c:pt>
                <c:pt idx="9">
                  <c:v>21.963703013769202</c:v>
                </c:pt>
                <c:pt idx="10">
                  <c:v>19.949746231206106</c:v>
                </c:pt>
                <c:pt idx="11">
                  <c:v>16.955666184741666</c:v>
                </c:pt>
                <c:pt idx="12">
                  <c:v>14.79</c:v>
                </c:pt>
                <c:pt idx="13">
                  <c:v>13.54</c:v>
                </c:pt>
                <c:pt idx="14">
                  <c:v>12.73</c:v>
                </c:pt>
                <c:pt idx="15">
                  <c:v>12.7</c:v>
                </c:pt>
                <c:pt idx="16">
                  <c:v>15.09</c:v>
                </c:pt>
                <c:pt idx="17">
                  <c:v>22.479417951848482</c:v>
                </c:pt>
                <c:pt idx="18">
                  <c:v>20.383389759266898</c:v>
                </c:pt>
                <c:pt idx="19">
                  <c:v>19.105233516286898</c:v>
                </c:pt>
                <c:pt idx="20">
                  <c:v>17.614517153109805</c:v>
                </c:pt>
                <c:pt idx="21">
                  <c:v>15.824422995615155</c:v>
                </c:pt>
              </c:numCache>
            </c:numRef>
          </c:val>
          <c:smooth val="0"/>
          <c:extLst>
            <c:ext xmlns:c16="http://schemas.microsoft.com/office/drawing/2014/chart" uri="{C3380CC4-5D6E-409C-BE32-E72D297353CC}">
              <c16:uniqueId val="{00000000-4417-457C-BB72-90CFBB59AFEA}"/>
            </c:ext>
          </c:extLst>
        </c:ser>
        <c:ser>
          <c:idx val="1"/>
          <c:order val="1"/>
          <c:tx>
            <c:strRef>
              <c:f>'Table C2'!$U$6</c:f>
              <c:strCache>
                <c:ptCount val="1"/>
                <c:pt idx="0">
                  <c:v>Manufactured fuel</c:v>
                </c:pt>
              </c:strCache>
            </c:strRef>
          </c:tx>
          <c:spPr>
            <a:ln w="28575" cap="rnd">
              <a:solidFill>
                <a:schemeClr val="accent2">
                  <a:lumMod val="50000"/>
                </a:schemeClr>
              </a:solidFill>
              <a:round/>
            </a:ln>
            <a:effectLst/>
          </c:spPr>
          <c:marker>
            <c:symbol val="none"/>
          </c:marker>
          <c:cat>
            <c:numRef>
              <c:f>'Table C2'!$A$15:$A$36</c:f>
              <c:numCache>
                <c:formatCode>0</c:formatCode>
                <c:ptCount val="22"/>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pt idx="21">
                  <c:v>2019</c:v>
                </c:pt>
              </c:numCache>
            </c:numRef>
          </c:cat>
          <c:val>
            <c:numRef>
              <c:f>'Table C2'!$U$15:$U$36</c:f>
              <c:numCache>
                <c:formatCode>#,##0</c:formatCode>
                <c:ptCount val="22"/>
                <c:pt idx="0">
                  <c:v>95.375943441291682</c:v>
                </c:pt>
                <c:pt idx="1">
                  <c:v>101.78179038884112</c:v>
                </c:pt>
                <c:pt idx="2">
                  <c:v>113.88172351199006</c:v>
                </c:pt>
                <c:pt idx="3">
                  <c:v>88.970096493742247</c:v>
                </c:pt>
                <c:pt idx="4">
                  <c:v>42.211684341263016</c:v>
                </c:pt>
                <c:pt idx="5">
                  <c:v>16.939906372408522</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numCache>
            </c:numRef>
          </c:val>
          <c:smooth val="0"/>
          <c:extLst>
            <c:ext xmlns:c16="http://schemas.microsoft.com/office/drawing/2014/chart" uri="{C3380CC4-5D6E-409C-BE32-E72D297353CC}">
              <c16:uniqueId val="{00000001-4417-457C-BB72-90CFBB59AFEA}"/>
            </c:ext>
          </c:extLst>
        </c:ser>
        <c:ser>
          <c:idx val="3"/>
          <c:order val="2"/>
          <c:tx>
            <c:strRef>
              <c:f>'Table C2'!$V$6</c:f>
              <c:strCache>
                <c:ptCount val="1"/>
                <c:pt idx="0">
                  <c:v>Petroleum products</c:v>
                </c:pt>
              </c:strCache>
            </c:strRef>
          </c:tx>
          <c:spPr>
            <a:ln w="28575" cap="rnd">
              <a:solidFill>
                <a:schemeClr val="bg1">
                  <a:lumMod val="50000"/>
                </a:schemeClr>
              </a:solidFill>
              <a:round/>
            </a:ln>
            <a:effectLst/>
          </c:spPr>
          <c:marker>
            <c:symbol val="none"/>
          </c:marker>
          <c:cat>
            <c:numRef>
              <c:f>'Table C2'!$A$15:$A$36</c:f>
              <c:numCache>
                <c:formatCode>0</c:formatCode>
                <c:ptCount val="22"/>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pt idx="21">
                  <c:v>2019</c:v>
                </c:pt>
              </c:numCache>
            </c:numRef>
          </c:cat>
          <c:val>
            <c:numRef>
              <c:f>'Table C2'!$V$15:$V$36</c:f>
              <c:numCache>
                <c:formatCode>#,##0</c:formatCode>
                <c:ptCount val="22"/>
                <c:pt idx="0">
                  <c:v>41.481768470470783</c:v>
                </c:pt>
                <c:pt idx="1">
                  <c:v>40.476799505219788</c:v>
                </c:pt>
                <c:pt idx="2">
                  <c:v>41.13094079533537</c:v>
                </c:pt>
                <c:pt idx="3">
                  <c:v>81.295249222042457</c:v>
                </c:pt>
                <c:pt idx="4">
                  <c:v>79.711695715164183</c:v>
                </c:pt>
                <c:pt idx="5">
                  <c:v>47.974437015100818</c:v>
                </c:pt>
                <c:pt idx="6">
                  <c:v>52.534547706174394</c:v>
                </c:pt>
                <c:pt idx="7">
                  <c:v>53.901250916816856</c:v>
                </c:pt>
                <c:pt idx="8">
                  <c:v>53.176388347820229</c:v>
                </c:pt>
                <c:pt idx="9">
                  <c:v>48.364440689883224</c:v>
                </c:pt>
                <c:pt idx="10">
                  <c:v>4.7095611763920795</c:v>
                </c:pt>
                <c:pt idx="11">
                  <c:v>0.93847665633117872</c:v>
                </c:pt>
                <c:pt idx="12">
                  <c:v>0.06</c:v>
                </c:pt>
                <c:pt idx="13">
                  <c:v>0.17</c:v>
                </c:pt>
                <c:pt idx="14">
                  <c:v>0</c:v>
                </c:pt>
                <c:pt idx="15">
                  <c:v>0.02</c:v>
                </c:pt>
                <c:pt idx="16">
                  <c:v>0.03</c:v>
                </c:pt>
                <c:pt idx="17">
                  <c:v>7.2069797144807781</c:v>
                </c:pt>
                <c:pt idx="18">
                  <c:v>7.5718270265785117</c:v>
                </c:pt>
                <c:pt idx="19">
                  <c:v>7.6991038424348996</c:v>
                </c:pt>
                <c:pt idx="20">
                  <c:v>7.6560204735756958</c:v>
                </c:pt>
                <c:pt idx="21">
                  <c:v>7.6109230028709218</c:v>
                </c:pt>
              </c:numCache>
            </c:numRef>
          </c:val>
          <c:smooth val="0"/>
          <c:extLst>
            <c:ext xmlns:c16="http://schemas.microsoft.com/office/drawing/2014/chart" uri="{C3380CC4-5D6E-409C-BE32-E72D297353CC}">
              <c16:uniqueId val="{00000002-4417-457C-BB72-90CFBB59AFEA}"/>
            </c:ext>
          </c:extLst>
        </c:ser>
        <c:ser>
          <c:idx val="4"/>
          <c:order val="3"/>
          <c:tx>
            <c:strRef>
              <c:f>'Table C2'!$W$6</c:f>
              <c:strCache>
                <c:ptCount val="1"/>
                <c:pt idx="0">
                  <c:v>Natural gas</c:v>
                </c:pt>
              </c:strCache>
            </c:strRef>
          </c:tx>
          <c:spPr>
            <a:ln w="28575" cap="rnd">
              <a:solidFill>
                <a:schemeClr val="accent5"/>
              </a:solidFill>
              <a:round/>
            </a:ln>
            <a:effectLst/>
          </c:spPr>
          <c:marker>
            <c:symbol val="none"/>
          </c:marker>
          <c:cat>
            <c:numRef>
              <c:f>'Table C2'!$A$15:$A$36</c:f>
              <c:numCache>
                <c:formatCode>0</c:formatCode>
                <c:ptCount val="22"/>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pt idx="21">
                  <c:v>2019</c:v>
                </c:pt>
              </c:numCache>
            </c:numRef>
          </c:cat>
          <c:val>
            <c:numRef>
              <c:f>'Table C2'!$W$15:$W$36</c:f>
              <c:numCache>
                <c:formatCode>#,##0</c:formatCode>
                <c:ptCount val="22"/>
                <c:pt idx="0">
                  <c:v>475.66638005159069</c:v>
                </c:pt>
                <c:pt idx="1">
                  <c:v>477.128116938951</c:v>
                </c:pt>
                <c:pt idx="2">
                  <c:v>507.30868443680134</c:v>
                </c:pt>
                <c:pt idx="3">
                  <c:v>486.93035253654341</c:v>
                </c:pt>
                <c:pt idx="4">
                  <c:v>451.81997323622517</c:v>
                </c:pt>
                <c:pt idx="5">
                  <c:v>411.10119038486442</c:v>
                </c:pt>
                <c:pt idx="6">
                  <c:v>275.08925147517897</c:v>
                </c:pt>
                <c:pt idx="7">
                  <c:v>272.41302077682758</c:v>
                </c:pt>
                <c:pt idx="8">
                  <c:v>267.08932428406331</c:v>
                </c:pt>
                <c:pt idx="9">
                  <c:v>246.26872429080422</c:v>
                </c:pt>
                <c:pt idx="10">
                  <c:v>227.55570942652835</c:v>
                </c:pt>
                <c:pt idx="11">
                  <c:v>176.51128684566964</c:v>
                </c:pt>
                <c:pt idx="12">
                  <c:v>182.8</c:v>
                </c:pt>
                <c:pt idx="13">
                  <c:v>184.01</c:v>
                </c:pt>
                <c:pt idx="14">
                  <c:v>192.65</c:v>
                </c:pt>
                <c:pt idx="15">
                  <c:v>187.41</c:v>
                </c:pt>
                <c:pt idx="16">
                  <c:v>178.24</c:v>
                </c:pt>
                <c:pt idx="17">
                  <c:v>261.89682773847045</c:v>
                </c:pt>
                <c:pt idx="18">
                  <c:v>259.891282717568</c:v>
                </c:pt>
                <c:pt idx="19">
                  <c:v>264.31629224838309</c:v>
                </c:pt>
                <c:pt idx="20">
                  <c:v>260.56786892786096</c:v>
                </c:pt>
                <c:pt idx="21">
                  <c:v>259.37708560743391</c:v>
                </c:pt>
              </c:numCache>
            </c:numRef>
          </c:val>
          <c:smooth val="0"/>
          <c:extLst>
            <c:ext xmlns:c16="http://schemas.microsoft.com/office/drawing/2014/chart" uri="{C3380CC4-5D6E-409C-BE32-E72D297353CC}">
              <c16:uniqueId val="{00000003-4417-457C-BB72-90CFBB59AFEA}"/>
            </c:ext>
          </c:extLst>
        </c:ser>
        <c:ser>
          <c:idx val="6"/>
          <c:order val="4"/>
          <c:tx>
            <c:strRef>
              <c:f>'Table C2'!$Y$6</c:f>
              <c:strCache>
                <c:ptCount val="1"/>
                <c:pt idx="0">
                  <c:v>Electricity</c:v>
                </c:pt>
              </c:strCache>
            </c:strRef>
          </c:tx>
          <c:spPr>
            <a:ln w="28575" cap="rnd">
              <a:solidFill>
                <a:srgbClr val="FF9900"/>
              </a:solidFill>
              <a:round/>
            </a:ln>
            <a:effectLst/>
          </c:spPr>
          <c:marker>
            <c:symbol val="none"/>
          </c:marker>
          <c:cat>
            <c:numRef>
              <c:f>'Table C2'!$A$15:$A$36</c:f>
              <c:numCache>
                <c:formatCode>0</c:formatCode>
                <c:ptCount val="22"/>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pt idx="21">
                  <c:v>2019</c:v>
                </c:pt>
              </c:numCache>
            </c:numRef>
          </c:cat>
          <c:val>
            <c:numRef>
              <c:f>'Table C2'!$Y$15:$Y$36</c:f>
              <c:numCache>
                <c:formatCode>#,##0</c:formatCode>
                <c:ptCount val="22"/>
                <c:pt idx="0">
                  <c:v>489.93981083404987</c:v>
                </c:pt>
                <c:pt idx="1">
                  <c:v>506.87876182287187</c:v>
                </c:pt>
                <c:pt idx="2">
                  <c:v>528.97678417884777</c:v>
                </c:pt>
                <c:pt idx="3">
                  <c:v>629.75064488392081</c:v>
                </c:pt>
                <c:pt idx="4">
                  <c:v>543.88428699918495</c:v>
                </c:pt>
                <c:pt idx="5">
                  <c:v>622.86487172963291</c:v>
                </c:pt>
                <c:pt idx="6">
                  <c:v>642.13352829179564</c:v>
                </c:pt>
                <c:pt idx="7">
                  <c:v>661.4833204789843</c:v>
                </c:pt>
                <c:pt idx="8">
                  <c:v>646.93330933011191</c:v>
                </c:pt>
                <c:pt idx="9">
                  <c:v>635.10633862736074</c:v>
                </c:pt>
                <c:pt idx="10">
                  <c:v>635.50775439540132</c:v>
                </c:pt>
                <c:pt idx="11">
                  <c:v>522.39197852267444</c:v>
                </c:pt>
                <c:pt idx="12">
                  <c:v>578.32000000000005</c:v>
                </c:pt>
                <c:pt idx="13">
                  <c:v>599.39</c:v>
                </c:pt>
                <c:pt idx="14">
                  <c:v>432.33</c:v>
                </c:pt>
                <c:pt idx="15">
                  <c:v>380.92</c:v>
                </c:pt>
                <c:pt idx="16">
                  <c:v>384.74</c:v>
                </c:pt>
                <c:pt idx="17">
                  <c:v>380.41586420063953</c:v>
                </c:pt>
                <c:pt idx="18">
                  <c:v>387.52411039186688</c:v>
                </c:pt>
                <c:pt idx="19">
                  <c:v>370.23955766592468</c:v>
                </c:pt>
                <c:pt idx="20">
                  <c:v>351.4013770951658</c:v>
                </c:pt>
                <c:pt idx="21">
                  <c:v>336.20171636821476</c:v>
                </c:pt>
              </c:numCache>
            </c:numRef>
          </c:val>
          <c:smooth val="0"/>
          <c:extLst>
            <c:ext xmlns:c16="http://schemas.microsoft.com/office/drawing/2014/chart" uri="{C3380CC4-5D6E-409C-BE32-E72D297353CC}">
              <c16:uniqueId val="{00000004-4417-457C-BB72-90CFBB59AFEA}"/>
            </c:ext>
          </c:extLst>
        </c:ser>
        <c:dLbls>
          <c:showLegendKey val="0"/>
          <c:showVal val="0"/>
          <c:showCatName val="0"/>
          <c:showSerName val="0"/>
          <c:showPercent val="0"/>
          <c:showBubbleSize val="0"/>
        </c:dLbls>
        <c:smooth val="0"/>
        <c:axId val="1239081696"/>
        <c:axId val="1239084320"/>
      </c:lineChart>
      <c:catAx>
        <c:axId val="1239081696"/>
        <c:scaling>
          <c:orientation val="minMax"/>
        </c:scaling>
        <c:delete val="0"/>
        <c:axPos val="b"/>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9084320"/>
        <c:crosses val="autoZero"/>
        <c:auto val="1"/>
        <c:lblAlgn val="ctr"/>
        <c:lblOffset val="100"/>
        <c:tickLblSkip val="2"/>
        <c:noMultiLvlLbl val="0"/>
      </c:catAx>
      <c:valAx>
        <c:axId val="123908432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9081696"/>
        <c:crosses val="autoZero"/>
        <c:crossBetween val="between"/>
        <c:majorUnit val="400"/>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MIneral products (ktoe)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'Table C2'!$AC$6</c:f>
              <c:strCache>
                <c:ptCount val="1"/>
                <c:pt idx="0">
                  <c:v>Coal</c:v>
                </c:pt>
              </c:strCache>
            </c:strRef>
          </c:tx>
          <c:spPr>
            <a:ln w="28575" cap="rnd">
              <a:solidFill>
                <a:schemeClr val="accent2">
                  <a:lumMod val="75000"/>
                </a:schemeClr>
              </a:solidFill>
              <a:round/>
            </a:ln>
            <a:effectLst/>
          </c:spPr>
          <c:marker>
            <c:symbol val="none"/>
          </c:marker>
          <c:cat>
            <c:numRef>
              <c:f>'Table C2'!$A$15:$A$36</c:f>
              <c:numCache>
                <c:formatCode>0</c:formatCode>
                <c:ptCount val="22"/>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pt idx="21">
                  <c:v>2019</c:v>
                </c:pt>
              </c:numCache>
            </c:numRef>
          </c:cat>
          <c:val>
            <c:numRef>
              <c:f>'Table C2'!$AC$15:$AC$36</c:f>
              <c:numCache>
                <c:formatCode>#,##0</c:formatCode>
                <c:ptCount val="22"/>
                <c:pt idx="0">
                  <c:v>485.26504590717082</c:v>
                </c:pt>
                <c:pt idx="1">
                  <c:v>377.90197764402404</c:v>
                </c:pt>
                <c:pt idx="2">
                  <c:v>799.90950128976772</c:v>
                </c:pt>
                <c:pt idx="3">
                  <c:v>812.36935113424533</c:v>
                </c:pt>
                <c:pt idx="4">
                  <c:v>782.01620577423557</c:v>
                </c:pt>
                <c:pt idx="5">
                  <c:v>799.04462357886678</c:v>
                </c:pt>
                <c:pt idx="6">
                  <c:v>750.62546209484196</c:v>
                </c:pt>
                <c:pt idx="7">
                  <c:v>738.81064153797183</c:v>
                </c:pt>
                <c:pt idx="8">
                  <c:v>690.95034395252253</c:v>
                </c:pt>
                <c:pt idx="9">
                  <c:v>759.22852775389333</c:v>
                </c:pt>
                <c:pt idx="10">
                  <c:v>759.16673715852028</c:v>
                </c:pt>
                <c:pt idx="11">
                  <c:v>711.26759109490536</c:v>
                </c:pt>
                <c:pt idx="12">
                  <c:v>701.82</c:v>
                </c:pt>
                <c:pt idx="13">
                  <c:v>697.16</c:v>
                </c:pt>
                <c:pt idx="14">
                  <c:v>743.29</c:v>
                </c:pt>
                <c:pt idx="15">
                  <c:v>887.38</c:v>
                </c:pt>
                <c:pt idx="16">
                  <c:v>825.27</c:v>
                </c:pt>
                <c:pt idx="17">
                  <c:v>698.23699786148927</c:v>
                </c:pt>
                <c:pt idx="18">
                  <c:v>556.54214432823346</c:v>
                </c:pt>
                <c:pt idx="19">
                  <c:v>445.08985848337505</c:v>
                </c:pt>
                <c:pt idx="20">
                  <c:v>400.82701610877342</c:v>
                </c:pt>
                <c:pt idx="21">
                  <c:v>394.35689238324591</c:v>
                </c:pt>
              </c:numCache>
            </c:numRef>
          </c:val>
          <c:smooth val="0"/>
          <c:extLst>
            <c:ext xmlns:c16="http://schemas.microsoft.com/office/drawing/2014/chart" uri="{C3380CC4-5D6E-409C-BE32-E72D297353CC}">
              <c16:uniqueId val="{00000000-DDE1-4A72-A547-F34698D5F206}"/>
            </c:ext>
          </c:extLst>
        </c:ser>
        <c:ser>
          <c:idx val="3"/>
          <c:order val="1"/>
          <c:tx>
            <c:strRef>
              <c:f>'Table C2'!$AE$6</c:f>
              <c:strCache>
                <c:ptCount val="1"/>
                <c:pt idx="0">
                  <c:v>Petroleum products</c:v>
                </c:pt>
              </c:strCache>
            </c:strRef>
          </c:tx>
          <c:spPr>
            <a:ln w="28575" cap="rnd">
              <a:solidFill>
                <a:schemeClr val="bg1">
                  <a:lumMod val="50000"/>
                </a:schemeClr>
              </a:solidFill>
              <a:round/>
            </a:ln>
            <a:effectLst/>
          </c:spPr>
          <c:marker>
            <c:symbol val="none"/>
          </c:marker>
          <c:cat>
            <c:numRef>
              <c:f>'Table C2'!$A$15:$A$36</c:f>
              <c:numCache>
                <c:formatCode>0</c:formatCode>
                <c:ptCount val="22"/>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pt idx="21">
                  <c:v>2019</c:v>
                </c:pt>
              </c:numCache>
            </c:numRef>
          </c:cat>
          <c:val>
            <c:numRef>
              <c:f>'Table C2'!$AE$15:$AE$36</c:f>
              <c:numCache>
                <c:formatCode>#,##0</c:formatCode>
                <c:ptCount val="22"/>
                <c:pt idx="0">
                  <c:v>240.96206167522411</c:v>
                </c:pt>
                <c:pt idx="1">
                  <c:v>227.61872298896958</c:v>
                </c:pt>
                <c:pt idx="2">
                  <c:v>261.03842548127284</c:v>
                </c:pt>
                <c:pt idx="3">
                  <c:v>292.13765858898898</c:v>
                </c:pt>
                <c:pt idx="4">
                  <c:v>259.22457043701218</c:v>
                </c:pt>
                <c:pt idx="5">
                  <c:v>242.56015017021616</c:v>
                </c:pt>
                <c:pt idx="6">
                  <c:v>201.41096949867944</c:v>
                </c:pt>
                <c:pt idx="7">
                  <c:v>220.59414156916307</c:v>
                </c:pt>
                <c:pt idx="8">
                  <c:v>200.19528354504013</c:v>
                </c:pt>
                <c:pt idx="9">
                  <c:v>238.77830518351425</c:v>
                </c:pt>
                <c:pt idx="10">
                  <c:v>227.1050672087116</c:v>
                </c:pt>
                <c:pt idx="11">
                  <c:v>204.33731628957713</c:v>
                </c:pt>
                <c:pt idx="12">
                  <c:v>199.64</c:v>
                </c:pt>
                <c:pt idx="13">
                  <c:v>177.8</c:v>
                </c:pt>
                <c:pt idx="14">
                  <c:v>168.39</c:v>
                </c:pt>
                <c:pt idx="15">
                  <c:v>168.1</c:v>
                </c:pt>
                <c:pt idx="16">
                  <c:v>173.66</c:v>
                </c:pt>
                <c:pt idx="17">
                  <c:v>170.39380338336869</c:v>
                </c:pt>
                <c:pt idx="18">
                  <c:v>187.37776197724193</c:v>
                </c:pt>
                <c:pt idx="19">
                  <c:v>186.86752716163346</c:v>
                </c:pt>
                <c:pt idx="20">
                  <c:v>187.10686904760487</c:v>
                </c:pt>
                <c:pt idx="21">
                  <c:v>179.81467343560524</c:v>
                </c:pt>
              </c:numCache>
            </c:numRef>
          </c:val>
          <c:smooth val="0"/>
          <c:extLst>
            <c:ext xmlns:c16="http://schemas.microsoft.com/office/drawing/2014/chart" uri="{C3380CC4-5D6E-409C-BE32-E72D297353CC}">
              <c16:uniqueId val="{00000001-DDE1-4A72-A547-F34698D5F206}"/>
            </c:ext>
          </c:extLst>
        </c:ser>
        <c:ser>
          <c:idx val="4"/>
          <c:order val="2"/>
          <c:tx>
            <c:strRef>
              <c:f>'Table C2'!$AF$6</c:f>
              <c:strCache>
                <c:ptCount val="1"/>
                <c:pt idx="0">
                  <c:v>Natural gas</c:v>
                </c:pt>
              </c:strCache>
            </c:strRef>
          </c:tx>
          <c:spPr>
            <a:ln w="28575" cap="rnd">
              <a:solidFill>
                <a:schemeClr val="accent5"/>
              </a:solidFill>
              <a:round/>
            </a:ln>
            <a:effectLst/>
          </c:spPr>
          <c:marker>
            <c:symbol val="none"/>
          </c:marker>
          <c:cat>
            <c:numRef>
              <c:f>'Table C2'!$A$15:$A$36</c:f>
              <c:numCache>
                <c:formatCode>0</c:formatCode>
                <c:ptCount val="22"/>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pt idx="21">
                  <c:v>2019</c:v>
                </c:pt>
              </c:numCache>
            </c:numRef>
          </c:cat>
          <c:val>
            <c:numRef>
              <c:f>'Table C2'!$AF$15:$AF$36</c:f>
              <c:numCache>
                <c:formatCode>#,##0</c:formatCode>
                <c:ptCount val="22"/>
                <c:pt idx="0">
                  <c:v>1263.0266552020635</c:v>
                </c:pt>
                <c:pt idx="1">
                  <c:v>1249.6130696474634</c:v>
                </c:pt>
                <c:pt idx="2">
                  <c:v>1362.9406706792777</c:v>
                </c:pt>
                <c:pt idx="3">
                  <c:v>1338.3490971625106</c:v>
                </c:pt>
                <c:pt idx="4">
                  <c:v>1215.4661513179292</c:v>
                </c:pt>
                <c:pt idx="5">
                  <c:v>1212.8183207490408</c:v>
                </c:pt>
                <c:pt idx="6">
                  <c:v>1152.2967267958566</c:v>
                </c:pt>
                <c:pt idx="7">
                  <c:v>1573.6578849524822</c:v>
                </c:pt>
                <c:pt idx="8">
                  <c:v>1530.755105999858</c:v>
                </c:pt>
                <c:pt idx="9">
                  <c:v>1451.2665634325049</c:v>
                </c:pt>
                <c:pt idx="10">
                  <c:v>1462.3462897083195</c:v>
                </c:pt>
                <c:pt idx="11">
                  <c:v>1196.3722990509286</c:v>
                </c:pt>
                <c:pt idx="12">
                  <c:v>1153.23</c:v>
                </c:pt>
                <c:pt idx="13">
                  <c:v>1018.33</c:v>
                </c:pt>
                <c:pt idx="14">
                  <c:v>936.55</c:v>
                </c:pt>
                <c:pt idx="15">
                  <c:v>956.59</c:v>
                </c:pt>
                <c:pt idx="16">
                  <c:v>954.87</c:v>
                </c:pt>
                <c:pt idx="17">
                  <c:v>1220.1345334473688</c:v>
                </c:pt>
                <c:pt idx="18">
                  <c:v>1268.3859793830741</c:v>
                </c:pt>
                <c:pt idx="19">
                  <c:v>1262.2957034761932</c:v>
                </c:pt>
                <c:pt idx="20">
                  <c:v>1236.8960320297131</c:v>
                </c:pt>
                <c:pt idx="21">
                  <c:v>1202.3894724925281</c:v>
                </c:pt>
              </c:numCache>
            </c:numRef>
          </c:val>
          <c:smooth val="0"/>
          <c:extLst>
            <c:ext xmlns:c16="http://schemas.microsoft.com/office/drawing/2014/chart" uri="{C3380CC4-5D6E-409C-BE32-E72D297353CC}">
              <c16:uniqueId val="{00000002-DDE1-4A72-A547-F34698D5F206}"/>
            </c:ext>
          </c:extLst>
        </c:ser>
        <c:ser>
          <c:idx val="6"/>
          <c:order val="3"/>
          <c:tx>
            <c:strRef>
              <c:f>'Table C2'!$AH$6</c:f>
              <c:strCache>
                <c:ptCount val="1"/>
                <c:pt idx="0">
                  <c:v>Electricity</c:v>
                </c:pt>
              </c:strCache>
            </c:strRef>
          </c:tx>
          <c:spPr>
            <a:ln w="28575" cap="rnd">
              <a:solidFill>
                <a:srgbClr val="FF9900"/>
              </a:solidFill>
              <a:round/>
            </a:ln>
            <a:effectLst/>
          </c:spPr>
          <c:marker>
            <c:symbol val="none"/>
          </c:marker>
          <c:cat>
            <c:numRef>
              <c:f>'Table C2'!$A$15:$A$36</c:f>
              <c:numCache>
                <c:formatCode>0</c:formatCode>
                <c:ptCount val="22"/>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pt idx="21">
                  <c:v>2019</c:v>
                </c:pt>
              </c:numCache>
            </c:numRef>
          </c:cat>
          <c:val>
            <c:numRef>
              <c:f>'Table C2'!$AH$15:$AH$36</c:f>
              <c:numCache>
                <c:formatCode>#,##0</c:formatCode>
                <c:ptCount val="22"/>
                <c:pt idx="0">
                  <c:v>614.10146173688736</c:v>
                </c:pt>
                <c:pt idx="1">
                  <c:v>624.67755803955288</c:v>
                </c:pt>
                <c:pt idx="2">
                  <c:v>697.24849527085121</c:v>
                </c:pt>
                <c:pt idx="3">
                  <c:v>623.12983662940667</c:v>
                </c:pt>
                <c:pt idx="4">
                  <c:v>603.16600214231721</c:v>
                </c:pt>
                <c:pt idx="5">
                  <c:v>640.68036860368625</c:v>
                </c:pt>
                <c:pt idx="6">
                  <c:v>647.85193750104304</c:v>
                </c:pt>
                <c:pt idx="7">
                  <c:v>685.95225720244184</c:v>
                </c:pt>
                <c:pt idx="8">
                  <c:v>676.58840485764142</c:v>
                </c:pt>
                <c:pt idx="9">
                  <c:v>671.62798336285107</c:v>
                </c:pt>
                <c:pt idx="10">
                  <c:v>681.93815022052911</c:v>
                </c:pt>
                <c:pt idx="11">
                  <c:v>602.76941712922076</c:v>
                </c:pt>
                <c:pt idx="12">
                  <c:v>624.77</c:v>
                </c:pt>
                <c:pt idx="13">
                  <c:v>602.77</c:v>
                </c:pt>
                <c:pt idx="14">
                  <c:v>580.1</c:v>
                </c:pt>
                <c:pt idx="15">
                  <c:v>578.30999999999995</c:v>
                </c:pt>
                <c:pt idx="16">
                  <c:v>538.87</c:v>
                </c:pt>
                <c:pt idx="17">
                  <c:v>524.66464560828285</c:v>
                </c:pt>
                <c:pt idx="18">
                  <c:v>536.50951143830605</c:v>
                </c:pt>
                <c:pt idx="19">
                  <c:v>530.52034869989529</c:v>
                </c:pt>
                <c:pt idx="20">
                  <c:v>544.06929415902528</c:v>
                </c:pt>
                <c:pt idx="21">
                  <c:v>527.85387606209622</c:v>
                </c:pt>
              </c:numCache>
            </c:numRef>
          </c:val>
          <c:smooth val="0"/>
          <c:extLst>
            <c:ext xmlns:c16="http://schemas.microsoft.com/office/drawing/2014/chart" uri="{C3380CC4-5D6E-409C-BE32-E72D297353CC}">
              <c16:uniqueId val="{00000003-DDE1-4A72-A547-F34698D5F206}"/>
            </c:ext>
          </c:extLst>
        </c:ser>
        <c:ser>
          <c:idx val="2"/>
          <c:order val="4"/>
          <c:tx>
            <c:strRef>
              <c:f>'Table C2'!$AG$6</c:f>
              <c:strCache>
                <c:ptCount val="1"/>
                <c:pt idx="0">
                  <c:v>Bioenergy &amp; waste</c:v>
                </c:pt>
              </c:strCache>
            </c:strRef>
          </c:tx>
          <c:spPr>
            <a:ln w="28575" cap="rnd">
              <a:solidFill>
                <a:schemeClr val="accent6">
                  <a:lumMod val="75000"/>
                </a:schemeClr>
              </a:solidFill>
              <a:round/>
            </a:ln>
            <a:effectLst/>
          </c:spPr>
          <c:marker>
            <c:symbol val="none"/>
          </c:marker>
          <c:cat>
            <c:numRef>
              <c:f>'Table C2'!$A$15:$A$36</c:f>
              <c:numCache>
                <c:formatCode>0</c:formatCode>
                <c:ptCount val="22"/>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pt idx="21">
                  <c:v>2019</c:v>
                </c:pt>
              </c:numCache>
            </c:numRef>
          </c:cat>
          <c:val>
            <c:numRef>
              <c:f>'Table C2'!$AG$15:$AG$36</c:f>
              <c:numCache>
                <c:formatCode>#,##0</c:formatCode>
                <c:ptCount val="2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268.72588430456892</c:v>
                </c:pt>
                <c:pt idx="18">
                  <c:v>269.55643702250865</c:v>
                </c:pt>
                <c:pt idx="19">
                  <c:v>282.89037476963102</c:v>
                </c:pt>
                <c:pt idx="20">
                  <c:v>277.46714661431167</c:v>
                </c:pt>
                <c:pt idx="21">
                  <c:v>277.46714661431167</c:v>
                </c:pt>
              </c:numCache>
            </c:numRef>
          </c:val>
          <c:smooth val="0"/>
          <c:extLst>
            <c:ext xmlns:c16="http://schemas.microsoft.com/office/drawing/2014/chart" uri="{C3380CC4-5D6E-409C-BE32-E72D297353CC}">
              <c16:uniqueId val="{00000005-DDE1-4A72-A547-F34698D5F206}"/>
            </c:ext>
          </c:extLst>
        </c:ser>
        <c:dLbls>
          <c:showLegendKey val="0"/>
          <c:showVal val="0"/>
          <c:showCatName val="0"/>
          <c:showSerName val="0"/>
          <c:showPercent val="0"/>
          <c:showBubbleSize val="0"/>
        </c:dLbls>
        <c:smooth val="0"/>
        <c:axId val="1239081696"/>
        <c:axId val="1239084320"/>
      </c:lineChart>
      <c:catAx>
        <c:axId val="1239081696"/>
        <c:scaling>
          <c:orientation val="minMax"/>
        </c:scaling>
        <c:delete val="0"/>
        <c:axPos val="b"/>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9084320"/>
        <c:crosses val="autoZero"/>
        <c:auto val="1"/>
        <c:lblAlgn val="ctr"/>
        <c:lblOffset val="100"/>
        <c:tickLblSkip val="2"/>
        <c:noMultiLvlLbl val="0"/>
      </c:catAx>
      <c:valAx>
        <c:axId val="123908432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9081696"/>
        <c:crosses val="autoZero"/>
        <c:crossBetween val="between"/>
        <c:majorUnit val="400"/>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Chemicals (ktoe)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'Table C2'!$AL$6</c:f>
              <c:strCache>
                <c:ptCount val="1"/>
                <c:pt idx="0">
                  <c:v>Coal</c:v>
                </c:pt>
              </c:strCache>
            </c:strRef>
          </c:tx>
          <c:spPr>
            <a:ln w="28575" cap="rnd">
              <a:solidFill>
                <a:schemeClr val="accent2">
                  <a:lumMod val="75000"/>
                </a:schemeClr>
              </a:solidFill>
              <a:round/>
            </a:ln>
            <a:effectLst/>
          </c:spPr>
          <c:marker>
            <c:symbol val="none"/>
          </c:marker>
          <c:cat>
            <c:numRef>
              <c:f>'Table C2'!$A$15:$A$36</c:f>
              <c:numCache>
                <c:formatCode>0</c:formatCode>
                <c:ptCount val="22"/>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pt idx="21">
                  <c:v>2019</c:v>
                </c:pt>
              </c:numCache>
            </c:numRef>
          </c:cat>
          <c:val>
            <c:numRef>
              <c:f>'Table C2'!$AL$15:$AL$36</c:f>
              <c:numCache>
                <c:formatCode>#,##0</c:formatCode>
                <c:ptCount val="22"/>
                <c:pt idx="0">
                  <c:v>444.40597768425073</c:v>
                </c:pt>
                <c:pt idx="1">
                  <c:v>297.01065504115689</c:v>
                </c:pt>
                <c:pt idx="2">
                  <c:v>23.042892871544922</c:v>
                </c:pt>
                <c:pt idx="3">
                  <c:v>22.916949074349084</c:v>
                </c:pt>
                <c:pt idx="4">
                  <c:v>39.795030367189739</c:v>
                </c:pt>
                <c:pt idx="5">
                  <c:v>46.493698656209958</c:v>
                </c:pt>
                <c:pt idx="6">
                  <c:v>94.049084817372218</c:v>
                </c:pt>
                <c:pt idx="7">
                  <c:v>84.100350462202996</c:v>
                </c:pt>
                <c:pt idx="8">
                  <c:v>83.729044267253357</c:v>
                </c:pt>
                <c:pt idx="9">
                  <c:v>75.814464234247879</c:v>
                </c:pt>
                <c:pt idx="10">
                  <c:v>64.934016443341477</c:v>
                </c:pt>
                <c:pt idx="11">
                  <c:v>48.846025309616685</c:v>
                </c:pt>
                <c:pt idx="12">
                  <c:v>50.63</c:v>
                </c:pt>
                <c:pt idx="13">
                  <c:v>49.98</c:v>
                </c:pt>
                <c:pt idx="14">
                  <c:v>48.65</c:v>
                </c:pt>
                <c:pt idx="15">
                  <c:v>53.17</c:v>
                </c:pt>
                <c:pt idx="16">
                  <c:v>68.38</c:v>
                </c:pt>
                <c:pt idx="17">
                  <c:v>59.655673577677646</c:v>
                </c:pt>
                <c:pt idx="18">
                  <c:v>55.177797950910374</c:v>
                </c:pt>
                <c:pt idx="19">
                  <c:v>43.257320174519116</c:v>
                </c:pt>
                <c:pt idx="20">
                  <c:v>38.667338729074039</c:v>
                </c:pt>
                <c:pt idx="21">
                  <c:v>34.144521699449434</c:v>
                </c:pt>
              </c:numCache>
            </c:numRef>
          </c:val>
          <c:smooth val="0"/>
          <c:extLst>
            <c:ext xmlns:c16="http://schemas.microsoft.com/office/drawing/2014/chart" uri="{C3380CC4-5D6E-409C-BE32-E72D297353CC}">
              <c16:uniqueId val="{00000000-3681-4F93-8395-BC63A0BD944D}"/>
            </c:ext>
          </c:extLst>
        </c:ser>
        <c:ser>
          <c:idx val="3"/>
          <c:order val="1"/>
          <c:tx>
            <c:strRef>
              <c:f>'Table C2'!$AN$6</c:f>
              <c:strCache>
                <c:ptCount val="1"/>
                <c:pt idx="0">
                  <c:v>Petroleum products</c:v>
                </c:pt>
              </c:strCache>
            </c:strRef>
          </c:tx>
          <c:spPr>
            <a:ln w="28575" cap="rnd">
              <a:solidFill>
                <a:schemeClr val="bg1">
                  <a:lumMod val="50000"/>
                </a:schemeClr>
              </a:solidFill>
              <a:round/>
            </a:ln>
            <a:effectLst/>
          </c:spPr>
          <c:marker>
            <c:symbol val="none"/>
          </c:marker>
          <c:cat>
            <c:numRef>
              <c:f>'Table C2'!$A$15:$A$36</c:f>
              <c:numCache>
                <c:formatCode>0</c:formatCode>
                <c:ptCount val="22"/>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pt idx="21">
                  <c:v>2019</c:v>
                </c:pt>
              </c:numCache>
            </c:numRef>
          </c:cat>
          <c:val>
            <c:numRef>
              <c:f>'Table C2'!$AN$15:$AN$36</c:f>
              <c:numCache>
                <c:formatCode>#,##0</c:formatCode>
                <c:ptCount val="22"/>
                <c:pt idx="0">
                  <c:v>605.34153910020143</c:v>
                </c:pt>
                <c:pt idx="1">
                  <c:v>67.079616875264691</c:v>
                </c:pt>
                <c:pt idx="2">
                  <c:v>216.48550068914449</c:v>
                </c:pt>
                <c:pt idx="3">
                  <c:v>253.3553664429607</c:v>
                </c:pt>
                <c:pt idx="4">
                  <c:v>229.09166764597938</c:v>
                </c:pt>
                <c:pt idx="5">
                  <c:v>196.99895272092266</c:v>
                </c:pt>
                <c:pt idx="6">
                  <c:v>202.76116199628711</c:v>
                </c:pt>
                <c:pt idx="7">
                  <c:v>203.86385160429091</c:v>
                </c:pt>
                <c:pt idx="8">
                  <c:v>188.08151023829603</c:v>
                </c:pt>
                <c:pt idx="9">
                  <c:v>192.48558232174449</c:v>
                </c:pt>
                <c:pt idx="10">
                  <c:v>247.03606358544656</c:v>
                </c:pt>
                <c:pt idx="11">
                  <c:v>216.14086034387165</c:v>
                </c:pt>
                <c:pt idx="12">
                  <c:v>311.91000000000003</c:v>
                </c:pt>
                <c:pt idx="13">
                  <c:v>189.46</c:v>
                </c:pt>
                <c:pt idx="14">
                  <c:v>123.63</c:v>
                </c:pt>
                <c:pt idx="15">
                  <c:v>105.66</c:v>
                </c:pt>
                <c:pt idx="16">
                  <c:v>110.02</c:v>
                </c:pt>
                <c:pt idx="17">
                  <c:v>119.6346024429173</c:v>
                </c:pt>
                <c:pt idx="18">
                  <c:v>121.02414098002919</c:v>
                </c:pt>
                <c:pt idx="19">
                  <c:v>123.90799033982593</c:v>
                </c:pt>
                <c:pt idx="20">
                  <c:v>126.15520582810203</c:v>
                </c:pt>
                <c:pt idx="21">
                  <c:v>123.04297879155907</c:v>
                </c:pt>
              </c:numCache>
            </c:numRef>
          </c:val>
          <c:smooth val="0"/>
          <c:extLst>
            <c:ext xmlns:c16="http://schemas.microsoft.com/office/drawing/2014/chart" uri="{C3380CC4-5D6E-409C-BE32-E72D297353CC}">
              <c16:uniqueId val="{00000001-3681-4F93-8395-BC63A0BD944D}"/>
            </c:ext>
          </c:extLst>
        </c:ser>
        <c:ser>
          <c:idx val="4"/>
          <c:order val="2"/>
          <c:tx>
            <c:strRef>
              <c:f>'Table C2'!$AO$6</c:f>
              <c:strCache>
                <c:ptCount val="1"/>
                <c:pt idx="0">
                  <c:v>Natural gas</c:v>
                </c:pt>
              </c:strCache>
            </c:strRef>
          </c:tx>
          <c:spPr>
            <a:ln w="28575" cap="rnd">
              <a:solidFill>
                <a:schemeClr val="accent5"/>
              </a:solidFill>
              <a:round/>
            </a:ln>
            <a:effectLst/>
          </c:spPr>
          <c:marker>
            <c:symbol val="none"/>
          </c:marker>
          <c:cat>
            <c:numRef>
              <c:f>'Table C2'!$A$15:$A$36</c:f>
              <c:numCache>
                <c:formatCode>0</c:formatCode>
                <c:ptCount val="22"/>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pt idx="21">
                  <c:v>2019</c:v>
                </c:pt>
              </c:numCache>
            </c:numRef>
          </c:cat>
          <c:val>
            <c:numRef>
              <c:f>'Table C2'!$AO$15:$AO$36</c:f>
              <c:numCache>
                <c:formatCode>#,##0</c:formatCode>
                <c:ptCount val="22"/>
                <c:pt idx="0">
                  <c:v>3988.4780739466896</c:v>
                </c:pt>
                <c:pt idx="1">
                  <c:v>4023.3877901977644</c:v>
                </c:pt>
                <c:pt idx="2">
                  <c:v>4260.1891659501289</c:v>
                </c:pt>
                <c:pt idx="3">
                  <c:v>4304.7291487532239</c:v>
                </c:pt>
                <c:pt idx="4">
                  <c:v>3807.1254274029352</c:v>
                </c:pt>
                <c:pt idx="5">
                  <c:v>3873.4188075614547</c:v>
                </c:pt>
                <c:pt idx="6">
                  <c:v>3611.4805442538996</c:v>
                </c:pt>
                <c:pt idx="7">
                  <c:v>3102.0045345544354</c:v>
                </c:pt>
                <c:pt idx="8">
                  <c:v>2952.2008064050101</c:v>
                </c:pt>
                <c:pt idx="9">
                  <c:v>2591.5551728053474</c:v>
                </c:pt>
                <c:pt idx="10">
                  <c:v>2482.1345592536518</c:v>
                </c:pt>
                <c:pt idx="11">
                  <c:v>2119.6648434973245</c:v>
                </c:pt>
                <c:pt idx="12">
                  <c:v>2039.32</c:v>
                </c:pt>
                <c:pt idx="13">
                  <c:v>1834.43</c:v>
                </c:pt>
                <c:pt idx="14">
                  <c:v>1788.91</c:v>
                </c:pt>
                <c:pt idx="15">
                  <c:v>1863.78</c:v>
                </c:pt>
                <c:pt idx="16">
                  <c:v>1681.64</c:v>
                </c:pt>
                <c:pt idx="17">
                  <c:v>1550.6262212833503</c:v>
                </c:pt>
                <c:pt idx="18">
                  <c:v>1668.2853897854889</c:v>
                </c:pt>
                <c:pt idx="19">
                  <c:v>1715.2414400999266</c:v>
                </c:pt>
                <c:pt idx="20">
                  <c:v>1754.8962622137756</c:v>
                </c:pt>
                <c:pt idx="21">
                  <c:v>1719.1051723372602</c:v>
                </c:pt>
              </c:numCache>
            </c:numRef>
          </c:val>
          <c:smooth val="0"/>
          <c:extLst>
            <c:ext xmlns:c16="http://schemas.microsoft.com/office/drawing/2014/chart" uri="{C3380CC4-5D6E-409C-BE32-E72D297353CC}">
              <c16:uniqueId val="{00000002-3681-4F93-8395-BC63A0BD944D}"/>
            </c:ext>
          </c:extLst>
        </c:ser>
        <c:ser>
          <c:idx val="6"/>
          <c:order val="3"/>
          <c:tx>
            <c:strRef>
              <c:f>'Table C2'!$AQ$6</c:f>
              <c:strCache>
                <c:ptCount val="1"/>
                <c:pt idx="0">
                  <c:v>Electricity</c:v>
                </c:pt>
              </c:strCache>
            </c:strRef>
          </c:tx>
          <c:spPr>
            <a:ln w="28575" cap="rnd">
              <a:solidFill>
                <a:srgbClr val="FF9900"/>
              </a:solidFill>
              <a:round/>
            </a:ln>
            <a:effectLst/>
          </c:spPr>
          <c:marker>
            <c:symbol val="none"/>
          </c:marker>
          <c:cat>
            <c:numRef>
              <c:f>'Table C2'!$A$15:$A$36</c:f>
              <c:numCache>
                <c:formatCode>0</c:formatCode>
                <c:ptCount val="22"/>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pt idx="21">
                  <c:v>2019</c:v>
                </c:pt>
              </c:numCache>
            </c:numRef>
          </c:cat>
          <c:val>
            <c:numRef>
              <c:f>'Table C2'!$AQ$15:$AQ$36</c:f>
              <c:numCache>
                <c:formatCode>#,##0</c:formatCode>
                <c:ptCount val="22"/>
                <c:pt idx="0">
                  <c:v>1798.4522785898537</c:v>
                </c:pt>
                <c:pt idx="1">
                  <c:v>1863.8865004299225</c:v>
                </c:pt>
                <c:pt idx="2">
                  <c:v>2040.5846947549439</c:v>
                </c:pt>
                <c:pt idx="3">
                  <c:v>1812.4677558039552</c:v>
                </c:pt>
                <c:pt idx="4">
                  <c:v>1922.6969293000473</c:v>
                </c:pt>
                <c:pt idx="5">
                  <c:v>1697.4306264778211</c:v>
                </c:pt>
                <c:pt idx="6">
                  <c:v>1713.516294091324</c:v>
                </c:pt>
                <c:pt idx="7">
                  <c:v>1816.4428176948713</c:v>
                </c:pt>
                <c:pt idx="8">
                  <c:v>1753.3427039581566</c:v>
                </c:pt>
                <c:pt idx="9">
                  <c:v>1736.6308309398453</c:v>
                </c:pt>
                <c:pt idx="10">
                  <c:v>1744.3819143292071</c:v>
                </c:pt>
                <c:pt idx="11">
                  <c:v>1522.112146040017</c:v>
                </c:pt>
                <c:pt idx="12">
                  <c:v>1587.98</c:v>
                </c:pt>
                <c:pt idx="13">
                  <c:v>1516.76</c:v>
                </c:pt>
                <c:pt idx="14">
                  <c:v>1505.37</c:v>
                </c:pt>
                <c:pt idx="15">
                  <c:v>1420.92</c:v>
                </c:pt>
                <c:pt idx="16">
                  <c:v>1330.73</c:v>
                </c:pt>
                <c:pt idx="17">
                  <c:v>1342.6378670873553</c:v>
                </c:pt>
                <c:pt idx="18">
                  <c:v>1297.3447837367166</c:v>
                </c:pt>
                <c:pt idx="19">
                  <c:v>1309.8633358273084</c:v>
                </c:pt>
                <c:pt idx="20">
                  <c:v>1312.5527979223559</c:v>
                </c:pt>
                <c:pt idx="21">
                  <c:v>1286.7064441369673</c:v>
                </c:pt>
              </c:numCache>
            </c:numRef>
          </c:val>
          <c:smooth val="0"/>
          <c:extLst>
            <c:ext xmlns:c16="http://schemas.microsoft.com/office/drawing/2014/chart" uri="{C3380CC4-5D6E-409C-BE32-E72D297353CC}">
              <c16:uniqueId val="{00000003-3681-4F93-8395-BC63A0BD944D}"/>
            </c:ext>
          </c:extLst>
        </c:ser>
        <c:ser>
          <c:idx val="1"/>
          <c:order val="4"/>
          <c:tx>
            <c:strRef>
              <c:f>'Table C2'!$AR$6</c:f>
              <c:strCache>
                <c:ptCount val="1"/>
                <c:pt idx="0">
                  <c:v>Heat</c:v>
                </c:pt>
              </c:strCache>
            </c:strRef>
          </c:tx>
          <c:spPr>
            <a:ln w="28575" cap="rnd">
              <a:solidFill>
                <a:srgbClr val="B686DA"/>
              </a:solidFill>
              <a:round/>
            </a:ln>
            <a:effectLst/>
          </c:spPr>
          <c:marker>
            <c:symbol val="none"/>
          </c:marker>
          <c:cat>
            <c:numRef>
              <c:f>'Table C2'!$A$15:$A$36</c:f>
              <c:numCache>
                <c:formatCode>0</c:formatCode>
                <c:ptCount val="22"/>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pt idx="21">
                  <c:v>2019</c:v>
                </c:pt>
              </c:numCache>
            </c:numRef>
          </c:cat>
          <c:val>
            <c:numRef>
              <c:f>'Table C2'!$AR$15:$AR$36</c:f>
              <c:numCache>
                <c:formatCode>#,##0</c:formatCode>
                <c:ptCount val="22"/>
                <c:pt idx="1">
                  <c:v>1074.286261696996</c:v>
                </c:pt>
                <c:pt idx="2">
                  <c:v>1087.4424988423098</c:v>
                </c:pt>
                <c:pt idx="3">
                  <c:v>988.43089953018591</c:v>
                </c:pt>
                <c:pt idx="4">
                  <c:v>1310.34056524927</c:v>
                </c:pt>
                <c:pt idx="5">
                  <c:v>1096.6609794119036</c:v>
                </c:pt>
                <c:pt idx="6">
                  <c:v>393.50318142734307</c:v>
                </c:pt>
                <c:pt idx="7">
                  <c:v>391.87297209929147</c:v>
                </c:pt>
                <c:pt idx="8">
                  <c:v>370.57379707652626</c:v>
                </c:pt>
                <c:pt idx="9">
                  <c:v>479.55789337919168</c:v>
                </c:pt>
                <c:pt idx="10">
                  <c:v>592.11960447119509</c:v>
                </c:pt>
                <c:pt idx="11">
                  <c:v>346.89518486672398</c:v>
                </c:pt>
                <c:pt idx="12">
                  <c:v>414.83</c:v>
                </c:pt>
                <c:pt idx="13">
                  <c:v>349.66</c:v>
                </c:pt>
                <c:pt idx="14">
                  <c:v>335.83</c:v>
                </c:pt>
                <c:pt idx="15">
                  <c:v>324.88</c:v>
                </c:pt>
                <c:pt idx="16">
                  <c:v>218.59</c:v>
                </c:pt>
                <c:pt idx="17">
                  <c:v>256.4387790197764</c:v>
                </c:pt>
                <c:pt idx="18">
                  <c:v>251.89836629406705</c:v>
                </c:pt>
                <c:pt idx="19">
                  <c:v>280.36115821152191</c:v>
                </c:pt>
                <c:pt idx="20">
                  <c:v>243.30784430782458</c:v>
                </c:pt>
                <c:pt idx="21">
                  <c:v>222.59573602751504</c:v>
                </c:pt>
              </c:numCache>
            </c:numRef>
          </c:val>
          <c:smooth val="0"/>
          <c:extLst>
            <c:ext xmlns:c16="http://schemas.microsoft.com/office/drawing/2014/chart" uri="{C3380CC4-5D6E-409C-BE32-E72D297353CC}">
              <c16:uniqueId val="{00000004-3681-4F93-8395-BC63A0BD944D}"/>
            </c:ext>
          </c:extLst>
        </c:ser>
        <c:ser>
          <c:idx val="2"/>
          <c:order val="5"/>
          <c:tx>
            <c:strRef>
              <c:f>'Table C2'!$AP$6</c:f>
              <c:strCache>
                <c:ptCount val="1"/>
                <c:pt idx="0">
                  <c:v>Bioenergy &amp; waste</c:v>
                </c:pt>
              </c:strCache>
            </c:strRef>
          </c:tx>
          <c:spPr>
            <a:ln w="28575" cap="rnd">
              <a:solidFill>
                <a:schemeClr val="accent6">
                  <a:lumMod val="75000"/>
                </a:schemeClr>
              </a:solidFill>
              <a:round/>
            </a:ln>
            <a:effectLst/>
          </c:spPr>
          <c:marker>
            <c:symbol val="none"/>
          </c:marker>
          <c:cat>
            <c:numRef>
              <c:f>'Table C2'!$A$15:$A$36</c:f>
              <c:numCache>
                <c:formatCode>0</c:formatCode>
                <c:ptCount val="22"/>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pt idx="21">
                  <c:v>2019</c:v>
                </c:pt>
              </c:numCache>
            </c:numRef>
          </c:cat>
          <c:val>
            <c:numRef>
              <c:f>'Table C2'!$AP$15:$AP$36</c:f>
              <c:numCache>
                <c:formatCode>#,##0</c:formatCode>
                <c:ptCount val="2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0.94481284854525072</c:v>
                </c:pt>
                <c:pt idx="18">
                  <c:v>53.634521923672693</c:v>
                </c:pt>
                <c:pt idx="19">
                  <c:v>58.799453926163409</c:v>
                </c:pt>
                <c:pt idx="20">
                  <c:v>96.313613758049826</c:v>
                </c:pt>
                <c:pt idx="21">
                  <c:v>116.50056283152891</c:v>
                </c:pt>
              </c:numCache>
            </c:numRef>
          </c:val>
          <c:smooth val="0"/>
          <c:extLst>
            <c:ext xmlns:c16="http://schemas.microsoft.com/office/drawing/2014/chart" uri="{C3380CC4-5D6E-409C-BE32-E72D297353CC}">
              <c16:uniqueId val="{00000005-3681-4F93-8395-BC63A0BD944D}"/>
            </c:ext>
          </c:extLst>
        </c:ser>
        <c:dLbls>
          <c:showLegendKey val="0"/>
          <c:showVal val="0"/>
          <c:showCatName val="0"/>
          <c:showSerName val="0"/>
          <c:showPercent val="0"/>
          <c:showBubbleSize val="0"/>
        </c:dLbls>
        <c:smooth val="0"/>
        <c:axId val="1239081696"/>
        <c:axId val="1239084320"/>
      </c:lineChart>
      <c:catAx>
        <c:axId val="1239081696"/>
        <c:scaling>
          <c:orientation val="minMax"/>
        </c:scaling>
        <c:delete val="0"/>
        <c:axPos val="b"/>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9084320"/>
        <c:crosses val="autoZero"/>
        <c:auto val="1"/>
        <c:lblAlgn val="ctr"/>
        <c:lblOffset val="100"/>
        <c:tickLblSkip val="2"/>
        <c:noMultiLvlLbl val="0"/>
      </c:catAx>
      <c:valAx>
        <c:axId val="123908432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9081696"/>
        <c:crosses val="autoZero"/>
        <c:crossBetween val="between"/>
        <c:majorUnit val="1000"/>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Mechanical</a:t>
            </a:r>
            <a:r>
              <a:rPr lang="en-GB" baseline="0"/>
              <a:t> engineering</a:t>
            </a:r>
            <a:r>
              <a:rPr lang="en-GB"/>
              <a:t> (ktoe)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'Table C2'!$AU$6</c:f>
              <c:strCache>
                <c:ptCount val="1"/>
                <c:pt idx="0">
                  <c:v>Coal</c:v>
                </c:pt>
              </c:strCache>
            </c:strRef>
          </c:tx>
          <c:spPr>
            <a:ln w="28575" cap="rnd">
              <a:solidFill>
                <a:schemeClr val="accent1"/>
              </a:solidFill>
              <a:round/>
            </a:ln>
            <a:effectLst/>
          </c:spPr>
          <c:marker>
            <c:symbol val="none"/>
          </c:marker>
          <c:cat>
            <c:numRef>
              <c:f>'Table C2'!$A$15:$A$36</c:f>
              <c:numCache>
                <c:formatCode>0</c:formatCode>
                <c:ptCount val="22"/>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pt idx="21">
                  <c:v>2019</c:v>
                </c:pt>
              </c:numCache>
            </c:numRef>
          </c:cat>
          <c:val>
            <c:numRef>
              <c:f>'Table C2'!$AU$15:$AU$36</c:f>
              <c:numCache>
                <c:formatCode>#,##0</c:formatCode>
                <c:ptCount val="22"/>
                <c:pt idx="0">
                  <c:v>19.731420931951547</c:v>
                </c:pt>
                <c:pt idx="1">
                  <c:v>18.35342153032337</c:v>
                </c:pt>
                <c:pt idx="2">
                  <c:v>6.875824326691391</c:v>
                </c:pt>
                <c:pt idx="3">
                  <c:v>9.7388926440053591</c:v>
                </c:pt>
                <c:pt idx="4">
                  <c:v>10.525223579674469</c:v>
                </c:pt>
                <c:pt idx="5">
                  <c:v>10.078045310489994</c:v>
                </c:pt>
                <c:pt idx="6">
                  <c:v>10.138035699669652</c:v>
                </c:pt>
                <c:pt idx="7">
                  <c:v>9.5835780243818842</c:v>
                </c:pt>
                <c:pt idx="8">
                  <c:v>9.2188226379849567</c:v>
                </c:pt>
                <c:pt idx="9">
                  <c:v>6.8586350326407297</c:v>
                </c:pt>
                <c:pt idx="10">
                  <c:v>9.6697625813429475</c:v>
                </c:pt>
                <c:pt idx="11">
                  <c:v>9.6545296749053158</c:v>
                </c:pt>
                <c:pt idx="12">
                  <c:v>8.94</c:v>
                </c:pt>
                <c:pt idx="13">
                  <c:v>7.55</c:v>
                </c:pt>
                <c:pt idx="14">
                  <c:v>7.55</c:v>
                </c:pt>
                <c:pt idx="15">
                  <c:v>8.0500000000000007</c:v>
                </c:pt>
                <c:pt idx="16">
                  <c:v>10.16</c:v>
                </c:pt>
                <c:pt idx="17">
                  <c:v>8.9159271388694226</c:v>
                </c:pt>
                <c:pt idx="18">
                  <c:v>8.4231302740803784</c:v>
                </c:pt>
                <c:pt idx="19">
                  <c:v>7.6915949800737007</c:v>
                </c:pt>
                <c:pt idx="20">
                  <c:v>7.0602875627772343</c:v>
                </c:pt>
                <c:pt idx="21">
                  <c:v>6.7094513856217501</c:v>
                </c:pt>
              </c:numCache>
            </c:numRef>
          </c:val>
          <c:smooth val="0"/>
          <c:extLst>
            <c:ext xmlns:c16="http://schemas.microsoft.com/office/drawing/2014/chart" uri="{C3380CC4-5D6E-409C-BE32-E72D297353CC}">
              <c16:uniqueId val="{00000000-003B-4D6D-9D59-03EEFFF3F9E5}"/>
            </c:ext>
          </c:extLst>
        </c:ser>
        <c:ser>
          <c:idx val="3"/>
          <c:order val="1"/>
          <c:tx>
            <c:strRef>
              <c:f>'Table C2'!$AW$6</c:f>
              <c:strCache>
                <c:ptCount val="1"/>
                <c:pt idx="0">
                  <c:v>Petroleum products</c:v>
                </c:pt>
              </c:strCache>
            </c:strRef>
          </c:tx>
          <c:spPr>
            <a:ln w="28575" cap="rnd">
              <a:solidFill>
                <a:schemeClr val="bg1">
                  <a:lumMod val="50000"/>
                </a:schemeClr>
              </a:solidFill>
              <a:round/>
            </a:ln>
            <a:effectLst/>
          </c:spPr>
          <c:marker>
            <c:symbol val="none"/>
          </c:marker>
          <c:cat>
            <c:numRef>
              <c:f>'Table C2'!$A$15:$A$36</c:f>
              <c:numCache>
                <c:formatCode>0</c:formatCode>
                <c:ptCount val="22"/>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pt idx="21">
                  <c:v>2019</c:v>
                </c:pt>
              </c:numCache>
            </c:numRef>
          </c:cat>
          <c:val>
            <c:numRef>
              <c:f>'Table C2'!$AW$15:$AW$36</c:f>
              <c:numCache>
                <c:formatCode>#,##0</c:formatCode>
                <c:ptCount val="22"/>
                <c:pt idx="0">
                  <c:v>214.54042205945484</c:v>
                </c:pt>
                <c:pt idx="1">
                  <c:v>160.27126369088285</c:v>
                </c:pt>
                <c:pt idx="2">
                  <c:v>199.66683098378127</c:v>
                </c:pt>
                <c:pt idx="3">
                  <c:v>272.27976007088307</c:v>
                </c:pt>
                <c:pt idx="4">
                  <c:v>228.79879503149817</c:v>
                </c:pt>
                <c:pt idx="5">
                  <c:v>151.03121341417798</c:v>
                </c:pt>
                <c:pt idx="6">
                  <c:v>116.93667723879985</c:v>
                </c:pt>
                <c:pt idx="7">
                  <c:v>118.82703117160685</c:v>
                </c:pt>
                <c:pt idx="8">
                  <c:v>106.2270949943069</c:v>
                </c:pt>
                <c:pt idx="9">
                  <c:v>107.40562780627576</c:v>
                </c:pt>
                <c:pt idx="10">
                  <c:v>0.62043740810479053</c:v>
                </c:pt>
                <c:pt idx="11">
                  <c:v>0</c:v>
                </c:pt>
                <c:pt idx="12">
                  <c:v>0.4</c:v>
                </c:pt>
                <c:pt idx="13">
                  <c:v>0.55000000000000004</c:v>
                </c:pt>
                <c:pt idx="14">
                  <c:v>0.15</c:v>
                </c:pt>
                <c:pt idx="15">
                  <c:v>0</c:v>
                </c:pt>
                <c:pt idx="16">
                  <c:v>0</c:v>
                </c:pt>
                <c:pt idx="17">
                  <c:v>0.33556560083025555</c:v>
                </c:pt>
                <c:pt idx="18">
                  <c:v>0.38419392777589756</c:v>
                </c:pt>
                <c:pt idx="19">
                  <c:v>0.41065038973042323</c:v>
                </c:pt>
                <c:pt idx="20">
                  <c:v>0.42665535885801775</c:v>
                </c:pt>
                <c:pt idx="21">
                  <c:v>0.40149551009167411</c:v>
                </c:pt>
              </c:numCache>
            </c:numRef>
          </c:val>
          <c:smooth val="0"/>
          <c:extLst>
            <c:ext xmlns:c16="http://schemas.microsoft.com/office/drawing/2014/chart" uri="{C3380CC4-5D6E-409C-BE32-E72D297353CC}">
              <c16:uniqueId val="{00000001-003B-4D6D-9D59-03EEFFF3F9E5}"/>
            </c:ext>
          </c:extLst>
        </c:ser>
        <c:ser>
          <c:idx val="4"/>
          <c:order val="2"/>
          <c:tx>
            <c:strRef>
              <c:f>'Table C2'!$AX$6</c:f>
              <c:strCache>
                <c:ptCount val="1"/>
                <c:pt idx="0">
                  <c:v>Natural gas</c:v>
                </c:pt>
              </c:strCache>
            </c:strRef>
          </c:tx>
          <c:spPr>
            <a:ln w="28575" cap="rnd">
              <a:solidFill>
                <a:schemeClr val="accent5"/>
              </a:solidFill>
              <a:round/>
            </a:ln>
            <a:effectLst/>
          </c:spPr>
          <c:marker>
            <c:symbol val="none"/>
          </c:marker>
          <c:cat>
            <c:numRef>
              <c:f>'Table C2'!$A$15:$A$36</c:f>
              <c:numCache>
                <c:formatCode>0</c:formatCode>
                <c:ptCount val="22"/>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pt idx="21">
                  <c:v>2019</c:v>
                </c:pt>
              </c:numCache>
            </c:numRef>
          </c:cat>
          <c:val>
            <c:numRef>
              <c:f>'Table C2'!$AX$15:$AX$36</c:f>
              <c:numCache>
                <c:formatCode>#,##0</c:formatCode>
                <c:ptCount val="22"/>
                <c:pt idx="0">
                  <c:v>861.73688736027509</c:v>
                </c:pt>
                <c:pt idx="1">
                  <c:v>874.72055030094577</c:v>
                </c:pt>
                <c:pt idx="2">
                  <c:v>958.29750644883916</c:v>
                </c:pt>
                <c:pt idx="3">
                  <c:v>830.26655202063625</c:v>
                </c:pt>
                <c:pt idx="4">
                  <c:v>797.36053367001875</c:v>
                </c:pt>
                <c:pt idx="5">
                  <c:v>784.66825794219028</c:v>
                </c:pt>
                <c:pt idx="6">
                  <c:v>740.37006682519689</c:v>
                </c:pt>
                <c:pt idx="7">
                  <c:v>737.49984547158601</c:v>
                </c:pt>
                <c:pt idx="8">
                  <c:v>703.33738480803686</c:v>
                </c:pt>
                <c:pt idx="9">
                  <c:v>659.47672734170885</c:v>
                </c:pt>
                <c:pt idx="10">
                  <c:v>635.04396422533284</c:v>
                </c:pt>
                <c:pt idx="11">
                  <c:v>466.89830747273544</c:v>
                </c:pt>
                <c:pt idx="12">
                  <c:v>520.70000000000005</c:v>
                </c:pt>
                <c:pt idx="13">
                  <c:v>538.34</c:v>
                </c:pt>
                <c:pt idx="14">
                  <c:v>561.96</c:v>
                </c:pt>
                <c:pt idx="15">
                  <c:v>532.61</c:v>
                </c:pt>
                <c:pt idx="16">
                  <c:v>510.56</c:v>
                </c:pt>
                <c:pt idx="17">
                  <c:v>945.97520380286858</c:v>
                </c:pt>
                <c:pt idx="18">
                  <c:v>944.11398061376542</c:v>
                </c:pt>
                <c:pt idx="19">
                  <c:v>985.50259905464156</c:v>
                </c:pt>
                <c:pt idx="20">
                  <c:v>1014.4125253872728</c:v>
                </c:pt>
                <c:pt idx="21">
                  <c:v>953.77208738878824</c:v>
                </c:pt>
              </c:numCache>
            </c:numRef>
          </c:val>
          <c:smooth val="0"/>
          <c:extLst>
            <c:ext xmlns:c16="http://schemas.microsoft.com/office/drawing/2014/chart" uri="{C3380CC4-5D6E-409C-BE32-E72D297353CC}">
              <c16:uniqueId val="{00000002-003B-4D6D-9D59-03EEFFF3F9E5}"/>
            </c:ext>
          </c:extLst>
        </c:ser>
        <c:ser>
          <c:idx val="6"/>
          <c:order val="3"/>
          <c:tx>
            <c:strRef>
              <c:f>'Table C2'!$AZ$6</c:f>
              <c:strCache>
                <c:ptCount val="1"/>
                <c:pt idx="0">
                  <c:v>Electricity</c:v>
                </c:pt>
              </c:strCache>
            </c:strRef>
          </c:tx>
          <c:spPr>
            <a:ln w="28575" cap="rnd">
              <a:solidFill>
                <a:srgbClr val="FF9900"/>
              </a:solidFill>
              <a:round/>
            </a:ln>
            <a:effectLst/>
          </c:spPr>
          <c:marker>
            <c:symbol val="none"/>
          </c:marker>
          <c:cat>
            <c:numRef>
              <c:f>'Table C2'!$A$15:$A$36</c:f>
              <c:numCache>
                <c:formatCode>0</c:formatCode>
                <c:ptCount val="22"/>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pt idx="21">
                  <c:v>2019</c:v>
                </c:pt>
              </c:numCache>
            </c:numRef>
          </c:cat>
          <c:val>
            <c:numRef>
              <c:f>'Table C2'!$AZ$15:$AZ$36</c:f>
              <c:numCache>
                <c:formatCode>#,##0</c:formatCode>
                <c:ptCount val="22"/>
                <c:pt idx="0">
                  <c:v>732.58813413585551</c:v>
                </c:pt>
                <c:pt idx="1">
                  <c:v>758.72742906276869</c:v>
                </c:pt>
                <c:pt idx="2">
                  <c:v>809.97420464316417</c:v>
                </c:pt>
                <c:pt idx="3">
                  <c:v>736.80137575236449</c:v>
                </c:pt>
                <c:pt idx="4">
                  <c:v>730.32036519654503</c:v>
                </c:pt>
                <c:pt idx="5">
                  <c:v>734.24421208965168</c:v>
                </c:pt>
                <c:pt idx="6">
                  <c:v>723.09881968480204</c:v>
                </c:pt>
                <c:pt idx="7">
                  <c:v>742.28279954663788</c:v>
                </c:pt>
                <c:pt idx="8">
                  <c:v>730.0503042005513</c:v>
                </c:pt>
                <c:pt idx="9">
                  <c:v>727.23805195120758</c:v>
                </c:pt>
                <c:pt idx="10">
                  <c:v>740.6543469959048</c:v>
                </c:pt>
                <c:pt idx="11">
                  <c:v>661.05336815775559</c:v>
                </c:pt>
                <c:pt idx="12">
                  <c:v>658</c:v>
                </c:pt>
                <c:pt idx="13">
                  <c:v>624.36</c:v>
                </c:pt>
                <c:pt idx="14">
                  <c:v>608.04999999999995</c:v>
                </c:pt>
                <c:pt idx="15">
                  <c:v>607.38</c:v>
                </c:pt>
                <c:pt idx="16">
                  <c:v>594.36</c:v>
                </c:pt>
                <c:pt idx="17">
                  <c:v>535.83205248222657</c:v>
                </c:pt>
                <c:pt idx="18">
                  <c:v>533.95223308820948</c:v>
                </c:pt>
                <c:pt idx="19">
                  <c:v>556.47160559739154</c:v>
                </c:pt>
                <c:pt idx="20">
                  <c:v>559.93923074570182</c:v>
                </c:pt>
                <c:pt idx="21">
                  <c:v>550.00341603848801</c:v>
                </c:pt>
              </c:numCache>
            </c:numRef>
          </c:val>
          <c:smooth val="0"/>
          <c:extLst>
            <c:ext xmlns:c16="http://schemas.microsoft.com/office/drawing/2014/chart" uri="{C3380CC4-5D6E-409C-BE32-E72D297353CC}">
              <c16:uniqueId val="{00000003-003B-4D6D-9D59-03EEFFF3F9E5}"/>
            </c:ext>
          </c:extLst>
        </c:ser>
        <c:ser>
          <c:idx val="2"/>
          <c:order val="4"/>
          <c:tx>
            <c:strRef>
              <c:f>'Table C2'!$AY$6</c:f>
              <c:strCache>
                <c:ptCount val="1"/>
                <c:pt idx="0">
                  <c:v>Bioenergy &amp; waste</c:v>
                </c:pt>
              </c:strCache>
            </c:strRef>
          </c:tx>
          <c:spPr>
            <a:ln w="28575" cap="rnd">
              <a:solidFill>
                <a:schemeClr val="accent6">
                  <a:lumMod val="75000"/>
                </a:schemeClr>
              </a:solidFill>
              <a:round/>
            </a:ln>
            <a:effectLst/>
          </c:spPr>
          <c:marker>
            <c:symbol val="none"/>
          </c:marker>
          <c:cat>
            <c:numRef>
              <c:f>'Table C2'!$A$15:$A$36</c:f>
              <c:numCache>
                <c:formatCode>0</c:formatCode>
                <c:ptCount val="22"/>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pt idx="21">
                  <c:v>2019</c:v>
                </c:pt>
              </c:numCache>
            </c:numRef>
          </c:cat>
          <c:val>
            <c:numRef>
              <c:f>'Table C2'!$AY$15:$AY$36</c:f>
              <c:numCache>
                <c:formatCode>#,##0</c:formatCode>
                <c:ptCount val="2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1.5900076768513007</c:v>
                </c:pt>
                <c:pt idx="18">
                  <c:v>1.5181071005933426</c:v>
                </c:pt>
                <c:pt idx="19">
                  <c:v>1.5181071005933426</c:v>
                </c:pt>
                <c:pt idx="20">
                  <c:v>1.3783196868277565</c:v>
                </c:pt>
                <c:pt idx="21">
                  <c:v>1.546436399524765</c:v>
                </c:pt>
              </c:numCache>
            </c:numRef>
          </c:val>
          <c:smooth val="0"/>
          <c:extLst>
            <c:ext xmlns:c16="http://schemas.microsoft.com/office/drawing/2014/chart" uri="{C3380CC4-5D6E-409C-BE32-E72D297353CC}">
              <c16:uniqueId val="{00000005-003B-4D6D-9D59-03EEFFF3F9E5}"/>
            </c:ext>
          </c:extLst>
        </c:ser>
        <c:dLbls>
          <c:showLegendKey val="0"/>
          <c:showVal val="0"/>
          <c:showCatName val="0"/>
          <c:showSerName val="0"/>
          <c:showPercent val="0"/>
          <c:showBubbleSize val="0"/>
        </c:dLbls>
        <c:smooth val="0"/>
        <c:axId val="1239081696"/>
        <c:axId val="1239084320"/>
      </c:lineChart>
      <c:catAx>
        <c:axId val="1239081696"/>
        <c:scaling>
          <c:orientation val="minMax"/>
        </c:scaling>
        <c:delete val="0"/>
        <c:axPos val="b"/>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9084320"/>
        <c:crosses val="autoZero"/>
        <c:auto val="1"/>
        <c:lblAlgn val="ctr"/>
        <c:lblOffset val="100"/>
        <c:tickLblSkip val="2"/>
        <c:noMultiLvlLbl val="0"/>
      </c:catAx>
      <c:valAx>
        <c:axId val="1239084320"/>
        <c:scaling>
          <c:orientation val="minMax"/>
          <c:max val="120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9081696"/>
        <c:crosses val="autoZero"/>
        <c:crossBetween val="between"/>
        <c:majorUnit val="200"/>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aseline="0"/>
              <a:t>Electrical engineering</a:t>
            </a:r>
            <a:r>
              <a:rPr lang="en-GB"/>
              <a:t> (ktoe)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'Table C2'!$BD$6</c:f>
              <c:strCache>
                <c:ptCount val="1"/>
                <c:pt idx="0">
                  <c:v>Coal</c:v>
                </c:pt>
              </c:strCache>
            </c:strRef>
          </c:tx>
          <c:spPr>
            <a:ln w="28575" cap="rnd">
              <a:solidFill>
                <a:schemeClr val="accent2">
                  <a:lumMod val="75000"/>
                </a:schemeClr>
              </a:solidFill>
              <a:round/>
            </a:ln>
            <a:effectLst/>
          </c:spPr>
          <c:marker>
            <c:symbol val="none"/>
          </c:marker>
          <c:cat>
            <c:numRef>
              <c:f>'Table C2'!$A$15:$A$36</c:f>
              <c:numCache>
                <c:formatCode>0</c:formatCode>
                <c:ptCount val="22"/>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pt idx="21">
                  <c:v>2019</c:v>
                </c:pt>
              </c:numCache>
            </c:numRef>
          </c:cat>
          <c:val>
            <c:numRef>
              <c:f>'Table C2'!$BD$15:$BD$36</c:f>
              <c:numCache>
                <c:formatCode>#,##0</c:formatCode>
                <c:ptCount val="22"/>
                <c:pt idx="0">
                  <c:v>2.099078306255751</c:v>
                </c:pt>
                <c:pt idx="1">
                  <c:v>4.9682460665852073</c:v>
                </c:pt>
                <c:pt idx="2">
                  <c:v>2.3363035371471659</c:v>
                </c:pt>
                <c:pt idx="3">
                  <c:v>5.6935792667011222</c:v>
                </c:pt>
                <c:pt idx="4">
                  <c:v>5.0608054829688331</c:v>
                </c:pt>
                <c:pt idx="5">
                  <c:v>1.3253602369502144</c:v>
                </c:pt>
                <c:pt idx="6">
                  <c:v>3.2277263920184129</c:v>
                </c:pt>
                <c:pt idx="7">
                  <c:v>3.2265940570583274</c:v>
                </c:pt>
                <c:pt idx="8">
                  <c:v>3.9318824092538378</c:v>
                </c:pt>
                <c:pt idx="9">
                  <c:v>3.9288010017219697</c:v>
                </c:pt>
                <c:pt idx="10">
                  <c:v>3.9272210469988651</c:v>
                </c:pt>
                <c:pt idx="11">
                  <c:v>3.2181765583017721</c:v>
                </c:pt>
                <c:pt idx="12">
                  <c:v>3.21</c:v>
                </c:pt>
                <c:pt idx="13">
                  <c:v>3.22</c:v>
                </c:pt>
                <c:pt idx="14">
                  <c:v>3.22</c:v>
                </c:pt>
                <c:pt idx="15">
                  <c:v>3.78</c:v>
                </c:pt>
                <c:pt idx="16">
                  <c:v>5.19</c:v>
                </c:pt>
                <c:pt idx="17">
                  <c:v>4.0748571163311569</c:v>
                </c:pt>
                <c:pt idx="18">
                  <c:v>3.6524703152215858</c:v>
                </c:pt>
                <c:pt idx="19">
                  <c:v>3.3588447040275233</c:v>
                </c:pt>
                <c:pt idx="20">
                  <c:v>3.1484088982620353</c:v>
                </c:pt>
                <c:pt idx="21">
                  <c:v>2.9379364810922119</c:v>
                </c:pt>
              </c:numCache>
            </c:numRef>
          </c:val>
          <c:smooth val="0"/>
          <c:extLst>
            <c:ext xmlns:c16="http://schemas.microsoft.com/office/drawing/2014/chart" uri="{C3380CC4-5D6E-409C-BE32-E72D297353CC}">
              <c16:uniqueId val="{00000000-50BF-4F85-B49B-74C0A54AC2C9}"/>
            </c:ext>
          </c:extLst>
        </c:ser>
        <c:ser>
          <c:idx val="3"/>
          <c:order val="1"/>
          <c:tx>
            <c:strRef>
              <c:f>'Table C2'!$BF$6</c:f>
              <c:strCache>
                <c:ptCount val="1"/>
                <c:pt idx="0">
                  <c:v>Petroleum products</c:v>
                </c:pt>
              </c:strCache>
            </c:strRef>
          </c:tx>
          <c:spPr>
            <a:ln w="28575" cap="rnd">
              <a:solidFill>
                <a:schemeClr val="bg1">
                  <a:lumMod val="50000"/>
                </a:schemeClr>
              </a:solidFill>
              <a:round/>
            </a:ln>
            <a:effectLst/>
          </c:spPr>
          <c:marker>
            <c:symbol val="none"/>
          </c:marker>
          <c:cat>
            <c:numRef>
              <c:f>'Table C2'!$A$15:$A$36</c:f>
              <c:numCache>
                <c:formatCode>0</c:formatCode>
                <c:ptCount val="22"/>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pt idx="21">
                  <c:v>2019</c:v>
                </c:pt>
              </c:numCache>
            </c:numRef>
          </c:cat>
          <c:val>
            <c:numRef>
              <c:f>'Table C2'!$BF$15:$BF$36</c:f>
              <c:numCache>
                <c:formatCode>#,##0</c:formatCode>
                <c:ptCount val="22"/>
                <c:pt idx="0">
                  <c:v>92.364872883275495</c:v>
                </c:pt>
                <c:pt idx="1">
                  <c:v>27.602506153277488</c:v>
                </c:pt>
                <c:pt idx="2">
                  <c:v>36.997640948974826</c:v>
                </c:pt>
                <c:pt idx="3">
                  <c:v>62.34138793265646</c:v>
                </c:pt>
                <c:pt idx="4">
                  <c:v>49.172051612402669</c:v>
                </c:pt>
                <c:pt idx="5">
                  <c:v>28.039996881394877</c:v>
                </c:pt>
                <c:pt idx="6">
                  <c:v>38.017559687035586</c:v>
                </c:pt>
                <c:pt idx="7">
                  <c:v>36.371309396586312</c:v>
                </c:pt>
                <c:pt idx="8">
                  <c:v>84.689512735939246</c:v>
                </c:pt>
                <c:pt idx="9">
                  <c:v>35.550087867351941</c:v>
                </c:pt>
                <c:pt idx="10">
                  <c:v>0</c:v>
                </c:pt>
                <c:pt idx="11">
                  <c:v>0</c:v>
                </c:pt>
                <c:pt idx="12">
                  <c:v>0.05</c:v>
                </c:pt>
                <c:pt idx="13">
                  <c:v>0.09</c:v>
                </c:pt>
                <c:pt idx="14">
                  <c:v>1.8</c:v>
                </c:pt>
                <c:pt idx="15">
                  <c:v>0.86</c:v>
                </c:pt>
                <c:pt idx="16">
                  <c:v>0.88</c:v>
                </c:pt>
                <c:pt idx="17">
                  <c:v>0.93303324914452712</c:v>
                </c:pt>
                <c:pt idx="18">
                  <c:v>0.9130826908070524</c:v>
                </c:pt>
                <c:pt idx="19">
                  <c:v>0.95065175472404606</c:v>
                </c:pt>
                <c:pt idx="20">
                  <c:v>0.88533731036201568</c:v>
                </c:pt>
                <c:pt idx="21">
                  <c:v>0.90089875119387253</c:v>
                </c:pt>
              </c:numCache>
            </c:numRef>
          </c:val>
          <c:smooth val="0"/>
          <c:extLst>
            <c:ext xmlns:c16="http://schemas.microsoft.com/office/drawing/2014/chart" uri="{C3380CC4-5D6E-409C-BE32-E72D297353CC}">
              <c16:uniqueId val="{00000001-50BF-4F85-B49B-74C0A54AC2C9}"/>
            </c:ext>
          </c:extLst>
        </c:ser>
        <c:ser>
          <c:idx val="4"/>
          <c:order val="2"/>
          <c:tx>
            <c:strRef>
              <c:f>'Table C2'!$BG$6</c:f>
              <c:strCache>
                <c:ptCount val="1"/>
                <c:pt idx="0">
                  <c:v>Natural gas</c:v>
                </c:pt>
              </c:strCache>
            </c:strRef>
          </c:tx>
          <c:spPr>
            <a:ln w="28575" cap="rnd">
              <a:solidFill>
                <a:schemeClr val="accent5"/>
              </a:solidFill>
              <a:round/>
            </a:ln>
            <a:effectLst/>
          </c:spPr>
          <c:marker>
            <c:symbol val="none"/>
          </c:marker>
          <c:cat>
            <c:numRef>
              <c:f>'Table C2'!$A$15:$A$36</c:f>
              <c:numCache>
                <c:formatCode>0</c:formatCode>
                <c:ptCount val="22"/>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pt idx="21">
                  <c:v>2019</c:v>
                </c:pt>
              </c:numCache>
            </c:numRef>
          </c:cat>
          <c:val>
            <c:numRef>
              <c:f>'Table C2'!$BG$15:$BG$36</c:f>
              <c:numCache>
                <c:formatCode>#,##0</c:formatCode>
                <c:ptCount val="22"/>
                <c:pt idx="0">
                  <c:v>301.54772141014615</c:v>
                </c:pt>
                <c:pt idx="1">
                  <c:v>338.86500429922614</c:v>
                </c:pt>
                <c:pt idx="2">
                  <c:v>454.08426483233018</c:v>
                </c:pt>
                <c:pt idx="3">
                  <c:v>431.81427343078246</c:v>
                </c:pt>
                <c:pt idx="4">
                  <c:v>396.7996198935262</c:v>
                </c:pt>
                <c:pt idx="5">
                  <c:v>377.91708445747372</c:v>
                </c:pt>
                <c:pt idx="6">
                  <c:v>357.53992425736874</c:v>
                </c:pt>
                <c:pt idx="7">
                  <c:v>355.43540067009269</c:v>
                </c:pt>
                <c:pt idx="8">
                  <c:v>337.26416932451167</c:v>
                </c:pt>
                <c:pt idx="9">
                  <c:v>321.22226272956874</c:v>
                </c:pt>
                <c:pt idx="10">
                  <c:v>288.85270652945803</c:v>
                </c:pt>
                <c:pt idx="11">
                  <c:v>252.74229991354153</c:v>
                </c:pt>
                <c:pt idx="12">
                  <c:v>235.2</c:v>
                </c:pt>
                <c:pt idx="13">
                  <c:v>228.65</c:v>
                </c:pt>
                <c:pt idx="14">
                  <c:v>239.3</c:v>
                </c:pt>
                <c:pt idx="15">
                  <c:v>241.76</c:v>
                </c:pt>
                <c:pt idx="16">
                  <c:v>238.99</c:v>
                </c:pt>
                <c:pt idx="17">
                  <c:v>264.89806768999904</c:v>
                </c:pt>
                <c:pt idx="18">
                  <c:v>269.96341737290453</c:v>
                </c:pt>
                <c:pt idx="19">
                  <c:v>279.28349142357314</c:v>
                </c:pt>
                <c:pt idx="20">
                  <c:v>263.04137874329336</c:v>
                </c:pt>
                <c:pt idx="21">
                  <c:v>269.92285129596081</c:v>
                </c:pt>
              </c:numCache>
            </c:numRef>
          </c:val>
          <c:smooth val="0"/>
          <c:extLst>
            <c:ext xmlns:c16="http://schemas.microsoft.com/office/drawing/2014/chart" uri="{C3380CC4-5D6E-409C-BE32-E72D297353CC}">
              <c16:uniqueId val="{00000002-50BF-4F85-B49B-74C0A54AC2C9}"/>
            </c:ext>
          </c:extLst>
        </c:ser>
        <c:ser>
          <c:idx val="6"/>
          <c:order val="3"/>
          <c:tx>
            <c:strRef>
              <c:f>'Table C2'!$BI$6</c:f>
              <c:strCache>
                <c:ptCount val="1"/>
                <c:pt idx="0">
                  <c:v>Electricity</c:v>
                </c:pt>
              </c:strCache>
            </c:strRef>
          </c:tx>
          <c:spPr>
            <a:ln w="28575" cap="rnd">
              <a:solidFill>
                <a:srgbClr val="FF9900"/>
              </a:solidFill>
              <a:round/>
            </a:ln>
            <a:effectLst/>
          </c:spPr>
          <c:marker>
            <c:symbol val="none"/>
          </c:marker>
          <c:cat>
            <c:numRef>
              <c:f>'Table C2'!$A$15:$A$36</c:f>
              <c:numCache>
                <c:formatCode>0</c:formatCode>
                <c:ptCount val="22"/>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pt idx="21">
                  <c:v>2019</c:v>
                </c:pt>
              </c:numCache>
            </c:numRef>
          </c:cat>
          <c:val>
            <c:numRef>
              <c:f>'Table C2'!$BI$15:$BI$36</c:f>
              <c:numCache>
                <c:formatCode>#,##0</c:formatCode>
                <c:ptCount val="22"/>
                <c:pt idx="0">
                  <c:v>515.56319862424766</c:v>
                </c:pt>
                <c:pt idx="1">
                  <c:v>516.42304385210662</c:v>
                </c:pt>
                <c:pt idx="2">
                  <c:v>532.76010318142733</c:v>
                </c:pt>
                <c:pt idx="3">
                  <c:v>489.85382631126396</c:v>
                </c:pt>
                <c:pt idx="4">
                  <c:v>501.30858672481924</c:v>
                </c:pt>
                <c:pt idx="5">
                  <c:v>513.27063132209332</c:v>
                </c:pt>
                <c:pt idx="6">
                  <c:v>568.30059090323459</c:v>
                </c:pt>
                <c:pt idx="7">
                  <c:v>638.02219509555221</c:v>
                </c:pt>
                <c:pt idx="8">
                  <c:v>631.25392556370753</c:v>
                </c:pt>
                <c:pt idx="9">
                  <c:v>626.81138640860809</c:v>
                </c:pt>
                <c:pt idx="10">
                  <c:v>635.99236266085632</c:v>
                </c:pt>
                <c:pt idx="11">
                  <c:v>554.98905721356061</c:v>
                </c:pt>
                <c:pt idx="12">
                  <c:v>572.37</c:v>
                </c:pt>
                <c:pt idx="13">
                  <c:v>548.88</c:v>
                </c:pt>
                <c:pt idx="14">
                  <c:v>532.15</c:v>
                </c:pt>
                <c:pt idx="15">
                  <c:v>530.65</c:v>
                </c:pt>
                <c:pt idx="16">
                  <c:v>491.36</c:v>
                </c:pt>
                <c:pt idx="17">
                  <c:v>515.37888243109819</c:v>
                </c:pt>
                <c:pt idx="18">
                  <c:v>520.93515334884853</c:v>
                </c:pt>
                <c:pt idx="19">
                  <c:v>514.59458805941404</c:v>
                </c:pt>
                <c:pt idx="20">
                  <c:v>523.27819525269683</c:v>
                </c:pt>
                <c:pt idx="21">
                  <c:v>527.26713347033524</c:v>
                </c:pt>
              </c:numCache>
            </c:numRef>
          </c:val>
          <c:smooth val="0"/>
          <c:extLst>
            <c:ext xmlns:c16="http://schemas.microsoft.com/office/drawing/2014/chart" uri="{C3380CC4-5D6E-409C-BE32-E72D297353CC}">
              <c16:uniqueId val="{00000003-50BF-4F85-B49B-74C0A54AC2C9}"/>
            </c:ext>
          </c:extLst>
        </c:ser>
        <c:dLbls>
          <c:showLegendKey val="0"/>
          <c:showVal val="0"/>
          <c:showCatName val="0"/>
          <c:showSerName val="0"/>
          <c:showPercent val="0"/>
          <c:showBubbleSize val="0"/>
        </c:dLbls>
        <c:smooth val="0"/>
        <c:axId val="1239081696"/>
        <c:axId val="1239084320"/>
      </c:lineChart>
      <c:catAx>
        <c:axId val="1239081696"/>
        <c:scaling>
          <c:orientation val="minMax"/>
        </c:scaling>
        <c:delete val="0"/>
        <c:axPos val="b"/>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9084320"/>
        <c:crosses val="autoZero"/>
        <c:auto val="1"/>
        <c:lblAlgn val="ctr"/>
        <c:lblOffset val="100"/>
        <c:tickLblSkip val="2"/>
        <c:noMultiLvlLbl val="0"/>
      </c:catAx>
      <c:valAx>
        <c:axId val="123908432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9081696"/>
        <c:crosses val="autoZero"/>
        <c:crossBetween val="between"/>
        <c:majorUnit val="200"/>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aseline="0"/>
              <a:t>Vehicles </a:t>
            </a:r>
            <a:r>
              <a:rPr lang="en-GB"/>
              <a:t>(ktoe)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'Table C2'!$BM$6</c:f>
              <c:strCache>
                <c:ptCount val="1"/>
                <c:pt idx="0">
                  <c:v>Coal</c:v>
                </c:pt>
              </c:strCache>
            </c:strRef>
          </c:tx>
          <c:spPr>
            <a:ln w="28575" cap="rnd">
              <a:solidFill>
                <a:schemeClr val="accent2">
                  <a:lumMod val="75000"/>
                </a:schemeClr>
              </a:solidFill>
              <a:round/>
            </a:ln>
            <a:effectLst/>
          </c:spPr>
          <c:marker>
            <c:symbol val="none"/>
          </c:marker>
          <c:cat>
            <c:numRef>
              <c:f>'Table C2'!$A$15:$A$36</c:f>
              <c:numCache>
                <c:formatCode>0</c:formatCode>
                <c:ptCount val="22"/>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pt idx="21">
                  <c:v>2019</c:v>
                </c:pt>
              </c:numCache>
            </c:numRef>
          </c:cat>
          <c:val>
            <c:numRef>
              <c:f>'Table C2'!$BM$15:$BM$36</c:f>
              <c:numCache>
                <c:formatCode>#,##0</c:formatCode>
                <c:ptCount val="22"/>
                <c:pt idx="0">
                  <c:v>31.792651591719334</c:v>
                </c:pt>
                <c:pt idx="1">
                  <c:v>54.520975698058557</c:v>
                </c:pt>
                <c:pt idx="2">
                  <c:v>33.889906350647188</c:v>
                </c:pt>
                <c:pt idx="3">
                  <c:v>41.228169183980199</c:v>
                </c:pt>
                <c:pt idx="4">
                  <c:v>42.252034748966288</c:v>
                </c:pt>
                <c:pt idx="5">
                  <c:v>49.236269409790424</c:v>
                </c:pt>
                <c:pt idx="6">
                  <c:v>56.27486166206166</c:v>
                </c:pt>
                <c:pt idx="7">
                  <c:v>38.114832946692175</c:v>
                </c:pt>
                <c:pt idx="8">
                  <c:v>37.150816782406658</c:v>
                </c:pt>
                <c:pt idx="9">
                  <c:v>34.702141898836203</c:v>
                </c:pt>
                <c:pt idx="10">
                  <c:v>34.702141898836203</c:v>
                </c:pt>
                <c:pt idx="11">
                  <c:v>32.483719895945519</c:v>
                </c:pt>
                <c:pt idx="12">
                  <c:v>35.78</c:v>
                </c:pt>
                <c:pt idx="13">
                  <c:v>37.42</c:v>
                </c:pt>
                <c:pt idx="14">
                  <c:v>35.36</c:v>
                </c:pt>
                <c:pt idx="15">
                  <c:v>42.4</c:v>
                </c:pt>
                <c:pt idx="16">
                  <c:v>49.44</c:v>
                </c:pt>
                <c:pt idx="17">
                  <c:v>47.03536904827714</c:v>
                </c:pt>
                <c:pt idx="18">
                  <c:v>41.755510622281548</c:v>
                </c:pt>
                <c:pt idx="19">
                  <c:v>38.099120369205728</c:v>
                </c:pt>
                <c:pt idx="20">
                  <c:v>34.241130596838438</c:v>
                </c:pt>
                <c:pt idx="21">
                  <c:v>32.486913099656682</c:v>
                </c:pt>
              </c:numCache>
            </c:numRef>
          </c:val>
          <c:smooth val="0"/>
          <c:extLst>
            <c:ext xmlns:c16="http://schemas.microsoft.com/office/drawing/2014/chart" uri="{C3380CC4-5D6E-409C-BE32-E72D297353CC}">
              <c16:uniqueId val="{00000000-D277-4F69-A90E-002BBE7AF0F3}"/>
            </c:ext>
          </c:extLst>
        </c:ser>
        <c:ser>
          <c:idx val="3"/>
          <c:order val="1"/>
          <c:tx>
            <c:strRef>
              <c:f>'Table C2'!$BO$6</c:f>
              <c:strCache>
                <c:ptCount val="1"/>
                <c:pt idx="0">
                  <c:v>Petroleum products</c:v>
                </c:pt>
              </c:strCache>
            </c:strRef>
          </c:tx>
          <c:spPr>
            <a:ln w="28575" cap="rnd">
              <a:solidFill>
                <a:schemeClr val="bg1">
                  <a:lumMod val="50000"/>
                </a:schemeClr>
              </a:solidFill>
              <a:round/>
            </a:ln>
            <a:effectLst/>
          </c:spPr>
          <c:marker>
            <c:symbol val="none"/>
          </c:marker>
          <c:cat>
            <c:numRef>
              <c:f>'Table C2'!$A$15:$A$36</c:f>
              <c:numCache>
                <c:formatCode>0</c:formatCode>
                <c:ptCount val="22"/>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pt idx="21">
                  <c:v>2019</c:v>
                </c:pt>
              </c:numCache>
            </c:numRef>
          </c:cat>
          <c:val>
            <c:numRef>
              <c:f>'Table C2'!$BO$15:$BO$36</c:f>
              <c:numCache>
                <c:formatCode>#,##0</c:formatCode>
                <c:ptCount val="22"/>
                <c:pt idx="0">
                  <c:v>134.18100912328586</c:v>
                </c:pt>
                <c:pt idx="1">
                  <c:v>111.84600123293846</c:v>
                </c:pt>
                <c:pt idx="2">
                  <c:v>135.14245040844696</c:v>
                </c:pt>
                <c:pt idx="3">
                  <c:v>186.08564425812227</c:v>
                </c:pt>
                <c:pt idx="4">
                  <c:v>197.72368584599832</c:v>
                </c:pt>
                <c:pt idx="5">
                  <c:v>99.786348509859153</c:v>
                </c:pt>
                <c:pt idx="6">
                  <c:v>109.04587612330243</c:v>
                </c:pt>
                <c:pt idx="7">
                  <c:v>140.70756547289733</c:v>
                </c:pt>
                <c:pt idx="8">
                  <c:v>123.68331111724967</c:v>
                </c:pt>
                <c:pt idx="9">
                  <c:v>122.79265925065243</c:v>
                </c:pt>
                <c:pt idx="10">
                  <c:v>118.95979710932514</c:v>
                </c:pt>
                <c:pt idx="11">
                  <c:v>107.03383234215946</c:v>
                </c:pt>
                <c:pt idx="12">
                  <c:v>124.85</c:v>
                </c:pt>
                <c:pt idx="13">
                  <c:v>137.41999999999999</c:v>
                </c:pt>
                <c:pt idx="14">
                  <c:v>147.16999999999999</c:v>
                </c:pt>
                <c:pt idx="15">
                  <c:v>180.02</c:v>
                </c:pt>
                <c:pt idx="16">
                  <c:v>185.91</c:v>
                </c:pt>
                <c:pt idx="17">
                  <c:v>196.63261725775899</c:v>
                </c:pt>
                <c:pt idx="18">
                  <c:v>212.67023775918051</c:v>
                </c:pt>
                <c:pt idx="19">
                  <c:v>219.205794352748</c:v>
                </c:pt>
                <c:pt idx="20">
                  <c:v>221.78542207029784</c:v>
                </c:pt>
                <c:pt idx="21">
                  <c:v>208.34862927324224</c:v>
                </c:pt>
              </c:numCache>
            </c:numRef>
          </c:val>
          <c:smooth val="0"/>
          <c:extLst>
            <c:ext xmlns:c16="http://schemas.microsoft.com/office/drawing/2014/chart" uri="{C3380CC4-5D6E-409C-BE32-E72D297353CC}">
              <c16:uniqueId val="{00000001-D277-4F69-A90E-002BBE7AF0F3}"/>
            </c:ext>
          </c:extLst>
        </c:ser>
        <c:ser>
          <c:idx val="4"/>
          <c:order val="2"/>
          <c:tx>
            <c:strRef>
              <c:f>'Table C2'!$BP$6</c:f>
              <c:strCache>
                <c:ptCount val="1"/>
                <c:pt idx="0">
                  <c:v>Natural gas</c:v>
                </c:pt>
              </c:strCache>
            </c:strRef>
          </c:tx>
          <c:spPr>
            <a:ln w="28575" cap="rnd">
              <a:solidFill>
                <a:schemeClr val="accent5"/>
              </a:solidFill>
              <a:round/>
            </a:ln>
            <a:effectLst/>
          </c:spPr>
          <c:marker>
            <c:symbol val="none"/>
          </c:marker>
          <c:cat>
            <c:numRef>
              <c:f>'Table C2'!$A$15:$A$36</c:f>
              <c:numCache>
                <c:formatCode>0</c:formatCode>
                <c:ptCount val="22"/>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pt idx="21">
                  <c:v>2019</c:v>
                </c:pt>
              </c:numCache>
            </c:numRef>
          </c:cat>
          <c:val>
            <c:numRef>
              <c:f>'Table C2'!$BP$15:$BP$36</c:f>
              <c:numCache>
                <c:formatCode>#,##0</c:formatCode>
                <c:ptCount val="22"/>
                <c:pt idx="0">
                  <c:v>883.40498710232157</c:v>
                </c:pt>
                <c:pt idx="1">
                  <c:v>912.81169389509887</c:v>
                </c:pt>
                <c:pt idx="2">
                  <c:v>1011.1779879621668</c:v>
                </c:pt>
                <c:pt idx="3">
                  <c:v>1034.8237317282887</c:v>
                </c:pt>
                <c:pt idx="4">
                  <c:v>990.59773726702542</c:v>
                </c:pt>
                <c:pt idx="5">
                  <c:v>999.2086148713073</c:v>
                </c:pt>
                <c:pt idx="6">
                  <c:v>879.4229080653389</c:v>
                </c:pt>
                <c:pt idx="7">
                  <c:v>856.32528489150945</c:v>
                </c:pt>
                <c:pt idx="8">
                  <c:v>814.28488923724626</c:v>
                </c:pt>
                <c:pt idx="9">
                  <c:v>733.62563528100441</c:v>
                </c:pt>
                <c:pt idx="10">
                  <c:v>603.83427486220751</c:v>
                </c:pt>
                <c:pt idx="11">
                  <c:v>484.13394571878689</c:v>
                </c:pt>
                <c:pt idx="12">
                  <c:v>587.54999999999995</c:v>
                </c:pt>
                <c:pt idx="13">
                  <c:v>645.9</c:v>
                </c:pt>
                <c:pt idx="14">
                  <c:v>679.78</c:v>
                </c:pt>
                <c:pt idx="15">
                  <c:v>729.18</c:v>
                </c:pt>
                <c:pt idx="16">
                  <c:v>715.51</c:v>
                </c:pt>
                <c:pt idx="17">
                  <c:v>536.84203037066993</c:v>
                </c:pt>
                <c:pt idx="18">
                  <c:v>544.11644459977219</c:v>
                </c:pt>
                <c:pt idx="19">
                  <c:v>560.59512221086777</c:v>
                </c:pt>
                <c:pt idx="20">
                  <c:v>553.35028323828374</c:v>
                </c:pt>
                <c:pt idx="21">
                  <c:v>524.16703268187837</c:v>
                </c:pt>
              </c:numCache>
            </c:numRef>
          </c:val>
          <c:smooth val="0"/>
          <c:extLst>
            <c:ext xmlns:c16="http://schemas.microsoft.com/office/drawing/2014/chart" uri="{C3380CC4-5D6E-409C-BE32-E72D297353CC}">
              <c16:uniqueId val="{00000002-D277-4F69-A90E-002BBE7AF0F3}"/>
            </c:ext>
          </c:extLst>
        </c:ser>
        <c:ser>
          <c:idx val="6"/>
          <c:order val="3"/>
          <c:tx>
            <c:strRef>
              <c:f>'Table C2'!$BR$6</c:f>
              <c:strCache>
                <c:ptCount val="1"/>
                <c:pt idx="0">
                  <c:v>Electricity</c:v>
                </c:pt>
              </c:strCache>
            </c:strRef>
          </c:tx>
          <c:spPr>
            <a:ln w="28575" cap="rnd">
              <a:solidFill>
                <a:srgbClr val="FF9900"/>
              </a:solidFill>
              <a:round/>
            </a:ln>
            <a:effectLst/>
          </c:spPr>
          <c:marker>
            <c:symbol val="none"/>
          </c:marker>
          <c:cat>
            <c:numRef>
              <c:f>'Table C2'!$A$15:$A$36</c:f>
              <c:numCache>
                <c:formatCode>0</c:formatCode>
                <c:ptCount val="22"/>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pt idx="21">
                  <c:v>2019</c:v>
                </c:pt>
              </c:numCache>
            </c:numRef>
          </c:cat>
          <c:val>
            <c:numRef>
              <c:f>'Table C2'!$BR$15:$BR$36</c:f>
              <c:numCache>
                <c:formatCode>#,##0</c:formatCode>
                <c:ptCount val="22"/>
                <c:pt idx="0">
                  <c:v>480.30954428202921</c:v>
                </c:pt>
                <c:pt idx="1">
                  <c:v>482.80309544282028</c:v>
                </c:pt>
                <c:pt idx="2">
                  <c:v>543.07824591573512</c:v>
                </c:pt>
                <c:pt idx="3">
                  <c:v>500.77386070507305</c:v>
                </c:pt>
                <c:pt idx="4">
                  <c:v>479.40490636779026</c:v>
                </c:pt>
                <c:pt idx="5">
                  <c:v>482.41577939009369</c:v>
                </c:pt>
                <c:pt idx="6">
                  <c:v>480.00560543598033</c:v>
                </c:pt>
                <c:pt idx="7">
                  <c:v>502.19987446978087</c:v>
                </c:pt>
                <c:pt idx="8">
                  <c:v>494.20482741462706</c:v>
                </c:pt>
                <c:pt idx="9">
                  <c:v>492.08461576696777</c:v>
                </c:pt>
                <c:pt idx="10">
                  <c:v>499.75673501278459</c:v>
                </c:pt>
                <c:pt idx="11">
                  <c:v>430.99001565227218</c:v>
                </c:pt>
                <c:pt idx="12">
                  <c:v>454.33</c:v>
                </c:pt>
                <c:pt idx="13">
                  <c:v>446.11</c:v>
                </c:pt>
                <c:pt idx="14">
                  <c:v>436.85</c:v>
                </c:pt>
                <c:pt idx="15">
                  <c:v>435.71</c:v>
                </c:pt>
                <c:pt idx="16">
                  <c:v>415.38</c:v>
                </c:pt>
                <c:pt idx="17">
                  <c:v>419.25862698764286</c:v>
                </c:pt>
                <c:pt idx="18">
                  <c:v>416.8410182848454</c:v>
                </c:pt>
                <c:pt idx="19">
                  <c:v>408.96674085423058</c:v>
                </c:pt>
                <c:pt idx="20">
                  <c:v>409.76182705544602</c:v>
                </c:pt>
                <c:pt idx="21">
                  <c:v>392.7931755605278</c:v>
                </c:pt>
              </c:numCache>
            </c:numRef>
          </c:val>
          <c:smooth val="0"/>
          <c:extLst>
            <c:ext xmlns:c16="http://schemas.microsoft.com/office/drawing/2014/chart" uri="{C3380CC4-5D6E-409C-BE32-E72D297353CC}">
              <c16:uniqueId val="{00000003-D277-4F69-A90E-002BBE7AF0F3}"/>
            </c:ext>
          </c:extLst>
        </c:ser>
        <c:dLbls>
          <c:showLegendKey val="0"/>
          <c:showVal val="0"/>
          <c:showCatName val="0"/>
          <c:showSerName val="0"/>
          <c:showPercent val="0"/>
          <c:showBubbleSize val="0"/>
        </c:dLbls>
        <c:smooth val="0"/>
        <c:axId val="1239081696"/>
        <c:axId val="1239084320"/>
      </c:lineChart>
      <c:catAx>
        <c:axId val="1239081696"/>
        <c:scaling>
          <c:orientation val="minMax"/>
        </c:scaling>
        <c:delete val="0"/>
        <c:axPos val="b"/>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9084320"/>
        <c:crosses val="autoZero"/>
        <c:auto val="1"/>
        <c:lblAlgn val="ctr"/>
        <c:lblOffset val="100"/>
        <c:tickLblSkip val="2"/>
        <c:noMultiLvlLbl val="0"/>
      </c:catAx>
      <c:valAx>
        <c:axId val="1239084320"/>
        <c:scaling>
          <c:orientation val="minMax"/>
          <c:max val="120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9081696"/>
        <c:crosses val="autoZero"/>
        <c:crossBetween val="between"/>
        <c:majorUnit val="200"/>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aseline="0"/>
              <a:t>Food, beverages, tobaco </a:t>
            </a:r>
            <a:r>
              <a:rPr lang="en-GB"/>
              <a:t>(ktoe)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'Table C2'!$BV$6</c:f>
              <c:strCache>
                <c:ptCount val="1"/>
                <c:pt idx="0">
                  <c:v>Coal</c:v>
                </c:pt>
              </c:strCache>
            </c:strRef>
          </c:tx>
          <c:spPr>
            <a:ln w="28575" cap="rnd">
              <a:solidFill>
                <a:schemeClr val="accent1"/>
              </a:solidFill>
              <a:round/>
            </a:ln>
            <a:effectLst/>
          </c:spPr>
          <c:marker>
            <c:symbol val="none"/>
          </c:marker>
          <c:cat>
            <c:numRef>
              <c:f>'Table C2'!$A$15:$A$36</c:f>
              <c:numCache>
                <c:formatCode>0</c:formatCode>
                <c:ptCount val="22"/>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pt idx="21">
                  <c:v>2019</c:v>
                </c:pt>
              </c:numCache>
            </c:numRef>
          </c:cat>
          <c:val>
            <c:numRef>
              <c:f>'Table C2'!$BV$15:$BV$36</c:f>
              <c:numCache>
                <c:formatCode>#,##0</c:formatCode>
                <c:ptCount val="22"/>
                <c:pt idx="0">
                  <c:v>204.0190112904715</c:v>
                </c:pt>
                <c:pt idx="1">
                  <c:v>151.35287344184479</c:v>
                </c:pt>
                <c:pt idx="2">
                  <c:v>12.451487511360638</c:v>
                </c:pt>
                <c:pt idx="3">
                  <c:v>29.290829834161617</c:v>
                </c:pt>
                <c:pt idx="4">
                  <c:v>32.278531464992533</c:v>
                </c:pt>
                <c:pt idx="5">
                  <c:v>36.350495133633757</c:v>
                </c:pt>
                <c:pt idx="6">
                  <c:v>26.458853120576713</c:v>
                </c:pt>
                <c:pt idx="7">
                  <c:v>18.745544341921899</c:v>
                </c:pt>
                <c:pt idx="8">
                  <c:v>17.323790952936513</c:v>
                </c:pt>
                <c:pt idx="9">
                  <c:v>24.513479846683687</c:v>
                </c:pt>
                <c:pt idx="10">
                  <c:v>28.043126927971439</c:v>
                </c:pt>
                <c:pt idx="11">
                  <c:v>33.238314612011862</c:v>
                </c:pt>
                <c:pt idx="12">
                  <c:v>29.93</c:v>
                </c:pt>
                <c:pt idx="13">
                  <c:v>32.090000000000003</c:v>
                </c:pt>
                <c:pt idx="14">
                  <c:v>31.34</c:v>
                </c:pt>
                <c:pt idx="15">
                  <c:v>39.11</c:v>
                </c:pt>
                <c:pt idx="16">
                  <c:v>43.85</c:v>
                </c:pt>
                <c:pt idx="17">
                  <c:v>54.232565481306509</c:v>
                </c:pt>
                <c:pt idx="18">
                  <c:v>47.407044561579433</c:v>
                </c:pt>
                <c:pt idx="19">
                  <c:v>52.578911422324047</c:v>
                </c:pt>
                <c:pt idx="20">
                  <c:v>50.421965718447886</c:v>
                </c:pt>
                <c:pt idx="21">
                  <c:v>40.164510134838189</c:v>
                </c:pt>
              </c:numCache>
            </c:numRef>
          </c:val>
          <c:smooth val="0"/>
          <c:extLst>
            <c:ext xmlns:c16="http://schemas.microsoft.com/office/drawing/2014/chart" uri="{C3380CC4-5D6E-409C-BE32-E72D297353CC}">
              <c16:uniqueId val="{00000000-8CB6-4AEE-A494-CBBD755BBD0B}"/>
            </c:ext>
          </c:extLst>
        </c:ser>
        <c:ser>
          <c:idx val="3"/>
          <c:order val="1"/>
          <c:tx>
            <c:strRef>
              <c:f>'Table C2'!$BX$6</c:f>
              <c:strCache>
                <c:ptCount val="1"/>
                <c:pt idx="0">
                  <c:v>Petroleum products</c:v>
                </c:pt>
              </c:strCache>
            </c:strRef>
          </c:tx>
          <c:spPr>
            <a:ln w="28575" cap="rnd">
              <a:solidFill>
                <a:schemeClr val="bg1">
                  <a:lumMod val="50000"/>
                </a:schemeClr>
              </a:solidFill>
              <a:round/>
            </a:ln>
            <a:effectLst/>
          </c:spPr>
          <c:marker>
            <c:symbol val="none"/>
          </c:marker>
          <c:cat>
            <c:numRef>
              <c:f>'Table C2'!$A$15:$A$36</c:f>
              <c:numCache>
                <c:formatCode>0</c:formatCode>
                <c:ptCount val="22"/>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pt idx="21">
                  <c:v>2019</c:v>
                </c:pt>
              </c:numCache>
            </c:numRef>
          </c:cat>
          <c:val>
            <c:numRef>
              <c:f>'Table C2'!$BX$15:$BX$36</c:f>
              <c:numCache>
                <c:formatCode>#,##0</c:formatCode>
                <c:ptCount val="22"/>
                <c:pt idx="0">
                  <c:v>418.28394853177599</c:v>
                </c:pt>
                <c:pt idx="1">
                  <c:v>173.20956123347059</c:v>
                </c:pt>
                <c:pt idx="2">
                  <c:v>224.47128272647925</c:v>
                </c:pt>
                <c:pt idx="3">
                  <c:v>297.24321095415229</c:v>
                </c:pt>
                <c:pt idx="4">
                  <c:v>256.3592331463563</c:v>
                </c:pt>
                <c:pt idx="5">
                  <c:v>221.60029938961742</c:v>
                </c:pt>
                <c:pt idx="6">
                  <c:v>344.74641484240612</c:v>
                </c:pt>
                <c:pt idx="7">
                  <c:v>328.56163520241847</c:v>
                </c:pt>
                <c:pt idx="8">
                  <c:v>282.45811337784835</c:v>
                </c:pt>
                <c:pt idx="9">
                  <c:v>283.26161914854112</c:v>
                </c:pt>
                <c:pt idx="10">
                  <c:v>241.49239168921918</c:v>
                </c:pt>
                <c:pt idx="11">
                  <c:v>199.62681555840612</c:v>
                </c:pt>
                <c:pt idx="12">
                  <c:v>157.47999999999999</c:v>
                </c:pt>
                <c:pt idx="13">
                  <c:v>141.36000000000001</c:v>
                </c:pt>
                <c:pt idx="14">
                  <c:v>125.91</c:v>
                </c:pt>
                <c:pt idx="15">
                  <c:v>128.94999999999999</c:v>
                </c:pt>
                <c:pt idx="16">
                  <c:v>135.11000000000001</c:v>
                </c:pt>
                <c:pt idx="17">
                  <c:v>102.9951507267013</c:v>
                </c:pt>
                <c:pt idx="18">
                  <c:v>113.17192406598453</c:v>
                </c:pt>
                <c:pt idx="19">
                  <c:v>113.15529138916008</c:v>
                </c:pt>
                <c:pt idx="20">
                  <c:v>117.50043530223313</c:v>
                </c:pt>
                <c:pt idx="21">
                  <c:v>120.12086033543666</c:v>
                </c:pt>
              </c:numCache>
            </c:numRef>
          </c:val>
          <c:smooth val="0"/>
          <c:extLst>
            <c:ext xmlns:c16="http://schemas.microsoft.com/office/drawing/2014/chart" uri="{C3380CC4-5D6E-409C-BE32-E72D297353CC}">
              <c16:uniqueId val="{00000001-8CB6-4AEE-A494-CBBD755BBD0B}"/>
            </c:ext>
          </c:extLst>
        </c:ser>
        <c:ser>
          <c:idx val="4"/>
          <c:order val="2"/>
          <c:tx>
            <c:strRef>
              <c:f>'Table C2'!$BY$6</c:f>
              <c:strCache>
                <c:ptCount val="1"/>
                <c:pt idx="0">
                  <c:v>Natural gas</c:v>
                </c:pt>
              </c:strCache>
            </c:strRef>
          </c:tx>
          <c:spPr>
            <a:ln w="28575" cap="rnd">
              <a:solidFill>
                <a:schemeClr val="accent5"/>
              </a:solidFill>
              <a:round/>
            </a:ln>
            <a:effectLst/>
          </c:spPr>
          <c:marker>
            <c:symbol val="none"/>
          </c:marker>
          <c:cat>
            <c:numRef>
              <c:f>'Table C2'!$A$15:$A$36</c:f>
              <c:numCache>
                <c:formatCode>0</c:formatCode>
                <c:ptCount val="22"/>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pt idx="21">
                  <c:v>2019</c:v>
                </c:pt>
              </c:numCache>
            </c:numRef>
          </c:cat>
          <c:val>
            <c:numRef>
              <c:f>'Table C2'!$BY$15:$BY$36</c:f>
              <c:numCache>
                <c:formatCode>#,##0</c:formatCode>
                <c:ptCount val="22"/>
                <c:pt idx="0">
                  <c:v>2344.711951848667</c:v>
                </c:pt>
                <c:pt idx="1">
                  <c:v>2399.0541702493551</c:v>
                </c:pt>
                <c:pt idx="2">
                  <c:v>2565.3482373172828</c:v>
                </c:pt>
                <c:pt idx="3">
                  <c:v>2553.4823731728288</c:v>
                </c:pt>
                <c:pt idx="4">
                  <c:v>2483.5915210229332</c:v>
                </c:pt>
                <c:pt idx="5">
                  <c:v>2476.3056937124838</c:v>
                </c:pt>
                <c:pt idx="6">
                  <c:v>2427.5277693848138</c:v>
                </c:pt>
                <c:pt idx="7">
                  <c:v>2142.8035622727352</c:v>
                </c:pt>
                <c:pt idx="8">
                  <c:v>2039.0573174258634</c:v>
                </c:pt>
                <c:pt idx="9">
                  <c:v>1975.2828049964742</c:v>
                </c:pt>
                <c:pt idx="10">
                  <c:v>1892.3372254302656</c:v>
                </c:pt>
                <c:pt idx="11">
                  <c:v>1650.3224103707387</c:v>
                </c:pt>
                <c:pt idx="12">
                  <c:v>1791.59</c:v>
                </c:pt>
                <c:pt idx="13">
                  <c:v>1797.84</c:v>
                </c:pt>
                <c:pt idx="14">
                  <c:v>1793.89</c:v>
                </c:pt>
                <c:pt idx="15">
                  <c:v>1813.91</c:v>
                </c:pt>
                <c:pt idx="16">
                  <c:v>1753.69</c:v>
                </c:pt>
                <c:pt idx="17">
                  <c:v>1562.0830230738434</c:v>
                </c:pt>
                <c:pt idx="18">
                  <c:v>1642.5962046534846</c:v>
                </c:pt>
                <c:pt idx="19">
                  <c:v>1679.1140414636866</c:v>
                </c:pt>
                <c:pt idx="20">
                  <c:v>1696.8480889052737</c:v>
                </c:pt>
                <c:pt idx="21">
                  <c:v>1739.7555764851452</c:v>
                </c:pt>
              </c:numCache>
            </c:numRef>
          </c:val>
          <c:smooth val="0"/>
          <c:extLst>
            <c:ext xmlns:c16="http://schemas.microsoft.com/office/drawing/2014/chart" uri="{C3380CC4-5D6E-409C-BE32-E72D297353CC}">
              <c16:uniqueId val="{00000002-8CB6-4AEE-A494-CBBD755BBD0B}"/>
            </c:ext>
          </c:extLst>
        </c:ser>
        <c:ser>
          <c:idx val="6"/>
          <c:order val="3"/>
          <c:tx>
            <c:strRef>
              <c:f>'Table C2'!$CA$6</c:f>
              <c:strCache>
                <c:ptCount val="1"/>
                <c:pt idx="0">
                  <c:v>Electricity</c:v>
                </c:pt>
              </c:strCache>
            </c:strRef>
          </c:tx>
          <c:spPr>
            <a:ln w="28575" cap="rnd">
              <a:solidFill>
                <a:srgbClr val="FF9900"/>
              </a:solidFill>
              <a:round/>
            </a:ln>
            <a:effectLst/>
          </c:spPr>
          <c:marker>
            <c:symbol val="none"/>
          </c:marker>
          <c:cat>
            <c:numRef>
              <c:f>'Table C2'!$A$15:$A$36</c:f>
              <c:numCache>
                <c:formatCode>0</c:formatCode>
                <c:ptCount val="22"/>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pt idx="21">
                  <c:v>2019</c:v>
                </c:pt>
              </c:numCache>
            </c:numRef>
          </c:cat>
          <c:val>
            <c:numRef>
              <c:f>'Table C2'!$CA$15:$CA$36</c:f>
              <c:numCache>
                <c:formatCode>#,##0</c:formatCode>
                <c:ptCount val="22"/>
                <c:pt idx="0">
                  <c:v>1019.0885640584694</c:v>
                </c:pt>
                <c:pt idx="1">
                  <c:v>1076.8701633705932</c:v>
                </c:pt>
                <c:pt idx="2">
                  <c:v>1008.0825451418744</c:v>
                </c:pt>
                <c:pt idx="3">
                  <c:v>994.84092863284604</c:v>
                </c:pt>
                <c:pt idx="4">
                  <c:v>1020.32523252639</c:v>
                </c:pt>
                <c:pt idx="5">
                  <c:v>984.46926733765451</c:v>
                </c:pt>
                <c:pt idx="6">
                  <c:v>1035.9827907564672</c:v>
                </c:pt>
                <c:pt idx="7">
                  <c:v>1055.2795131708422</c:v>
                </c:pt>
                <c:pt idx="8">
                  <c:v>1041.9166643948972</c:v>
                </c:pt>
                <c:pt idx="9">
                  <c:v>1038.8408580973341</c:v>
                </c:pt>
                <c:pt idx="10">
                  <c:v>1053.8805484074237</c:v>
                </c:pt>
                <c:pt idx="11">
                  <c:v>923.56023639697707</c:v>
                </c:pt>
                <c:pt idx="12">
                  <c:v>990.56</c:v>
                </c:pt>
                <c:pt idx="13">
                  <c:v>973.51</c:v>
                </c:pt>
                <c:pt idx="14">
                  <c:v>957.6</c:v>
                </c:pt>
                <c:pt idx="15">
                  <c:v>952.94</c:v>
                </c:pt>
                <c:pt idx="16">
                  <c:v>915.21</c:v>
                </c:pt>
                <c:pt idx="17">
                  <c:v>926.75044803618323</c:v>
                </c:pt>
                <c:pt idx="18">
                  <c:v>942.35004171043397</c:v>
                </c:pt>
                <c:pt idx="19">
                  <c:v>950.72101546803628</c:v>
                </c:pt>
                <c:pt idx="20">
                  <c:v>1015.8631232602729</c:v>
                </c:pt>
                <c:pt idx="21">
                  <c:v>986.41728904579327</c:v>
                </c:pt>
              </c:numCache>
            </c:numRef>
          </c:val>
          <c:smooth val="0"/>
          <c:extLst>
            <c:ext xmlns:c16="http://schemas.microsoft.com/office/drawing/2014/chart" uri="{C3380CC4-5D6E-409C-BE32-E72D297353CC}">
              <c16:uniqueId val="{00000003-8CB6-4AEE-A494-CBBD755BBD0B}"/>
            </c:ext>
          </c:extLst>
        </c:ser>
        <c:ser>
          <c:idx val="2"/>
          <c:order val="4"/>
          <c:tx>
            <c:strRef>
              <c:f>'Table C2'!$BZ$6</c:f>
              <c:strCache>
                <c:ptCount val="1"/>
                <c:pt idx="0">
                  <c:v>Bioenergy &amp; waste</c:v>
                </c:pt>
              </c:strCache>
            </c:strRef>
          </c:tx>
          <c:spPr>
            <a:ln w="28575" cap="rnd">
              <a:solidFill>
                <a:schemeClr val="accent6">
                  <a:lumMod val="75000"/>
                </a:schemeClr>
              </a:solidFill>
              <a:round/>
            </a:ln>
            <a:effectLst/>
          </c:spPr>
          <c:marker>
            <c:symbol val="none"/>
          </c:marker>
          <c:cat>
            <c:numRef>
              <c:f>'Table C2'!$A$15:$A$36</c:f>
              <c:numCache>
                <c:formatCode>0</c:formatCode>
                <c:ptCount val="22"/>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pt idx="21">
                  <c:v>2019</c:v>
                </c:pt>
              </c:numCache>
            </c:numRef>
          </c:cat>
          <c:val>
            <c:numRef>
              <c:f>'Table C2'!$BZ$15:$BZ$36</c:f>
              <c:numCache>
                <c:formatCode>#,##0</c:formatCode>
                <c:ptCount val="2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15.189370953190597</c:v>
                </c:pt>
                <c:pt idx="18">
                  <c:v>18.633646868615614</c:v>
                </c:pt>
                <c:pt idx="19">
                  <c:v>63.772778579843006</c:v>
                </c:pt>
                <c:pt idx="20">
                  <c:v>91.420705129197628</c:v>
                </c:pt>
                <c:pt idx="21">
                  <c:v>64.240831496952069</c:v>
                </c:pt>
              </c:numCache>
            </c:numRef>
          </c:val>
          <c:smooth val="0"/>
          <c:extLst>
            <c:ext xmlns:c16="http://schemas.microsoft.com/office/drawing/2014/chart" uri="{C3380CC4-5D6E-409C-BE32-E72D297353CC}">
              <c16:uniqueId val="{00000005-8CB6-4AEE-A494-CBBD755BBD0B}"/>
            </c:ext>
          </c:extLst>
        </c:ser>
        <c:dLbls>
          <c:showLegendKey val="0"/>
          <c:showVal val="0"/>
          <c:showCatName val="0"/>
          <c:showSerName val="0"/>
          <c:showPercent val="0"/>
          <c:showBubbleSize val="0"/>
        </c:dLbls>
        <c:smooth val="0"/>
        <c:axId val="1239081696"/>
        <c:axId val="1239084320"/>
      </c:lineChart>
      <c:catAx>
        <c:axId val="1239081696"/>
        <c:scaling>
          <c:orientation val="minMax"/>
        </c:scaling>
        <c:delete val="0"/>
        <c:axPos val="b"/>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9084320"/>
        <c:crosses val="autoZero"/>
        <c:auto val="1"/>
        <c:lblAlgn val="ctr"/>
        <c:lblOffset val="100"/>
        <c:tickLblSkip val="2"/>
        <c:noMultiLvlLbl val="0"/>
      </c:catAx>
      <c:valAx>
        <c:axId val="1239084320"/>
        <c:scaling>
          <c:orientation val="minMax"/>
          <c:max val="300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9081696"/>
        <c:crosses val="autoZero"/>
        <c:crossBetween val="between"/>
        <c:majorUnit val="1000"/>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aseline="0"/>
              <a:t>Textiles, leather </a:t>
            </a:r>
            <a:r>
              <a:rPr lang="en-GB"/>
              <a:t>(ktoe)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'Table C2'!$CE$6</c:f>
              <c:strCache>
                <c:ptCount val="1"/>
                <c:pt idx="0">
                  <c:v>Coal</c:v>
                </c:pt>
              </c:strCache>
            </c:strRef>
          </c:tx>
          <c:spPr>
            <a:ln w="28575" cap="rnd">
              <a:solidFill>
                <a:schemeClr val="accent2">
                  <a:lumMod val="75000"/>
                </a:schemeClr>
              </a:solidFill>
              <a:round/>
            </a:ln>
            <a:effectLst/>
          </c:spPr>
          <c:marker>
            <c:symbol val="none"/>
          </c:marker>
          <c:cat>
            <c:numRef>
              <c:f>'Table C2'!$A$15:$A$36</c:f>
              <c:numCache>
                <c:formatCode>0</c:formatCode>
                <c:ptCount val="22"/>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pt idx="21">
                  <c:v>2019</c:v>
                </c:pt>
              </c:numCache>
            </c:numRef>
          </c:cat>
          <c:val>
            <c:numRef>
              <c:f>'Table C2'!$CE$15:$CE$36</c:f>
              <c:numCache>
                <c:formatCode>#,##0</c:formatCode>
                <c:ptCount val="22"/>
                <c:pt idx="0">
                  <c:v>49.683969166251835</c:v>
                </c:pt>
                <c:pt idx="1">
                  <c:v>42.11330849336008</c:v>
                </c:pt>
                <c:pt idx="2">
                  <c:v>44.761746515622264</c:v>
                </c:pt>
                <c:pt idx="3">
                  <c:v>53.619614916110834</c:v>
                </c:pt>
                <c:pt idx="4">
                  <c:v>59.881002207497495</c:v>
                </c:pt>
                <c:pt idx="5">
                  <c:v>61.313971378900334</c:v>
                </c:pt>
                <c:pt idx="6">
                  <c:v>57.905029304303852</c:v>
                </c:pt>
                <c:pt idx="7">
                  <c:v>49.775614671234486</c:v>
                </c:pt>
                <c:pt idx="8">
                  <c:v>49.346846205749927</c:v>
                </c:pt>
                <c:pt idx="9">
                  <c:v>51.773595344787026</c:v>
                </c:pt>
                <c:pt idx="10">
                  <c:v>53.339600849848097</c:v>
                </c:pt>
                <c:pt idx="11">
                  <c:v>48.724887765257911</c:v>
                </c:pt>
                <c:pt idx="12">
                  <c:v>46.86</c:v>
                </c:pt>
                <c:pt idx="13">
                  <c:v>45.22</c:v>
                </c:pt>
                <c:pt idx="14">
                  <c:v>43.39</c:v>
                </c:pt>
                <c:pt idx="15">
                  <c:v>46.37</c:v>
                </c:pt>
                <c:pt idx="16">
                  <c:v>52.01</c:v>
                </c:pt>
                <c:pt idx="17">
                  <c:v>48.597851877765493</c:v>
                </c:pt>
                <c:pt idx="18">
                  <c:v>50.008248376251679</c:v>
                </c:pt>
                <c:pt idx="19">
                  <c:v>44.34882964834506</c:v>
                </c:pt>
                <c:pt idx="20">
                  <c:v>40.694738846677659</c:v>
                </c:pt>
                <c:pt idx="21">
                  <c:v>38.586328347566088</c:v>
                </c:pt>
              </c:numCache>
            </c:numRef>
          </c:val>
          <c:smooth val="0"/>
          <c:extLst>
            <c:ext xmlns:c16="http://schemas.microsoft.com/office/drawing/2014/chart" uri="{C3380CC4-5D6E-409C-BE32-E72D297353CC}">
              <c16:uniqueId val="{00000000-A1BF-4877-8E3E-971DB9C943F0}"/>
            </c:ext>
          </c:extLst>
        </c:ser>
        <c:ser>
          <c:idx val="3"/>
          <c:order val="1"/>
          <c:tx>
            <c:strRef>
              <c:f>'Table C2'!$CG$6</c:f>
              <c:strCache>
                <c:ptCount val="1"/>
                <c:pt idx="0">
                  <c:v>Petroleum products</c:v>
                </c:pt>
              </c:strCache>
            </c:strRef>
          </c:tx>
          <c:spPr>
            <a:ln w="28575" cap="rnd">
              <a:solidFill>
                <a:schemeClr val="bg1">
                  <a:lumMod val="50000"/>
                </a:schemeClr>
              </a:solidFill>
              <a:round/>
            </a:ln>
            <a:effectLst/>
          </c:spPr>
          <c:marker>
            <c:symbol val="none"/>
          </c:marker>
          <c:cat>
            <c:numRef>
              <c:f>'Table C2'!$A$15:$A$36</c:f>
              <c:numCache>
                <c:formatCode>0</c:formatCode>
                <c:ptCount val="22"/>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pt idx="21">
                  <c:v>2019</c:v>
                </c:pt>
              </c:numCache>
            </c:numRef>
          </c:cat>
          <c:val>
            <c:numRef>
              <c:f>'Table C2'!$CG$15:$CG$36</c:f>
              <c:numCache>
                <c:formatCode>#,##0</c:formatCode>
                <c:ptCount val="22"/>
                <c:pt idx="0">
                  <c:v>100.19494943547932</c:v>
                </c:pt>
                <c:pt idx="1">
                  <c:v>124.05483460978837</c:v>
                </c:pt>
                <c:pt idx="2">
                  <c:v>149.22890528077201</c:v>
                </c:pt>
                <c:pt idx="3">
                  <c:v>169.50197281625904</c:v>
                </c:pt>
                <c:pt idx="4">
                  <c:v>124.54049070697506</c:v>
                </c:pt>
                <c:pt idx="5">
                  <c:v>109.64392169993013</c:v>
                </c:pt>
                <c:pt idx="6">
                  <c:v>73.62718153620763</c:v>
                </c:pt>
                <c:pt idx="7">
                  <c:v>111.35730994840175</c:v>
                </c:pt>
                <c:pt idx="8">
                  <c:v>131.24041961980257</c:v>
                </c:pt>
                <c:pt idx="9">
                  <c:v>119.08852815103786</c:v>
                </c:pt>
                <c:pt idx="10">
                  <c:v>50.041795101477319</c:v>
                </c:pt>
                <c:pt idx="11">
                  <c:v>45.730870354953424</c:v>
                </c:pt>
                <c:pt idx="12">
                  <c:v>46.79</c:v>
                </c:pt>
                <c:pt idx="13">
                  <c:v>48.79</c:v>
                </c:pt>
                <c:pt idx="14">
                  <c:v>46.06</c:v>
                </c:pt>
                <c:pt idx="15">
                  <c:v>44.95</c:v>
                </c:pt>
                <c:pt idx="16">
                  <c:v>43.59</c:v>
                </c:pt>
                <c:pt idx="17">
                  <c:v>43.179526519440898</c:v>
                </c:pt>
                <c:pt idx="18">
                  <c:v>45.931964476052613</c:v>
                </c:pt>
                <c:pt idx="19">
                  <c:v>46.003216304883836</c:v>
                </c:pt>
                <c:pt idx="20">
                  <c:v>43.726506076279477</c:v>
                </c:pt>
                <c:pt idx="21">
                  <c:v>42.997054163866892</c:v>
                </c:pt>
              </c:numCache>
            </c:numRef>
          </c:val>
          <c:smooth val="0"/>
          <c:extLst>
            <c:ext xmlns:c16="http://schemas.microsoft.com/office/drawing/2014/chart" uri="{C3380CC4-5D6E-409C-BE32-E72D297353CC}">
              <c16:uniqueId val="{00000001-A1BF-4877-8E3E-971DB9C943F0}"/>
            </c:ext>
          </c:extLst>
        </c:ser>
        <c:ser>
          <c:idx val="4"/>
          <c:order val="2"/>
          <c:tx>
            <c:strRef>
              <c:f>'Table C2'!$CH$6</c:f>
              <c:strCache>
                <c:ptCount val="1"/>
                <c:pt idx="0">
                  <c:v>Natural gas</c:v>
                </c:pt>
              </c:strCache>
            </c:strRef>
          </c:tx>
          <c:spPr>
            <a:ln w="28575" cap="rnd">
              <a:solidFill>
                <a:schemeClr val="accent5"/>
              </a:solidFill>
              <a:round/>
            </a:ln>
            <a:effectLst/>
          </c:spPr>
          <c:marker>
            <c:symbol val="none"/>
          </c:marker>
          <c:cat>
            <c:numRef>
              <c:f>'Table C2'!$A$15:$A$36</c:f>
              <c:numCache>
                <c:formatCode>0</c:formatCode>
                <c:ptCount val="22"/>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pt idx="21">
                  <c:v>2019</c:v>
                </c:pt>
              </c:numCache>
            </c:numRef>
          </c:cat>
          <c:val>
            <c:numRef>
              <c:f>'Table C2'!$CH$15:$CH$36</c:f>
              <c:numCache>
                <c:formatCode>#,##0</c:formatCode>
                <c:ptCount val="22"/>
                <c:pt idx="0">
                  <c:v>624.9355116079106</c:v>
                </c:pt>
                <c:pt idx="1">
                  <c:v>598.96818572656923</c:v>
                </c:pt>
                <c:pt idx="2">
                  <c:v>726.91315563198623</c:v>
                </c:pt>
                <c:pt idx="3">
                  <c:v>684.95270851246778</c:v>
                </c:pt>
                <c:pt idx="4">
                  <c:v>673.87827055902153</c:v>
                </c:pt>
                <c:pt idx="5">
                  <c:v>679.3254080135639</c:v>
                </c:pt>
                <c:pt idx="6">
                  <c:v>612.20927418313568</c:v>
                </c:pt>
                <c:pt idx="7">
                  <c:v>604.55497913607405</c:v>
                </c:pt>
                <c:pt idx="8">
                  <c:v>570.64306067262123</c:v>
                </c:pt>
                <c:pt idx="9">
                  <c:v>522.5900589165509</c:v>
                </c:pt>
                <c:pt idx="10">
                  <c:v>494.84802437245253</c:v>
                </c:pt>
                <c:pt idx="11">
                  <c:v>409.09650291209937</c:v>
                </c:pt>
                <c:pt idx="12">
                  <c:v>419.2</c:v>
                </c:pt>
                <c:pt idx="13">
                  <c:v>430.62</c:v>
                </c:pt>
                <c:pt idx="14">
                  <c:v>406.97</c:v>
                </c:pt>
                <c:pt idx="15">
                  <c:v>409.04</c:v>
                </c:pt>
                <c:pt idx="16">
                  <c:v>393.75</c:v>
                </c:pt>
                <c:pt idx="17">
                  <c:v>252.65846723561393</c:v>
                </c:pt>
                <c:pt idx="18">
                  <c:v>250.27941097161792</c:v>
                </c:pt>
                <c:pt idx="19">
                  <c:v>254.44373711801109</c:v>
                </c:pt>
                <c:pt idx="20">
                  <c:v>246.39121148908669</c:v>
                </c:pt>
                <c:pt idx="21">
                  <c:v>243.70334165389579</c:v>
                </c:pt>
              </c:numCache>
            </c:numRef>
          </c:val>
          <c:smooth val="0"/>
          <c:extLst>
            <c:ext xmlns:c16="http://schemas.microsoft.com/office/drawing/2014/chart" uri="{C3380CC4-5D6E-409C-BE32-E72D297353CC}">
              <c16:uniqueId val="{00000002-A1BF-4877-8E3E-971DB9C943F0}"/>
            </c:ext>
          </c:extLst>
        </c:ser>
        <c:ser>
          <c:idx val="6"/>
          <c:order val="3"/>
          <c:tx>
            <c:strRef>
              <c:f>'Table C2'!$CJ$6</c:f>
              <c:strCache>
                <c:ptCount val="1"/>
                <c:pt idx="0">
                  <c:v>Electricity</c:v>
                </c:pt>
              </c:strCache>
            </c:strRef>
          </c:tx>
          <c:spPr>
            <a:ln w="28575" cap="rnd">
              <a:solidFill>
                <a:srgbClr val="FF9900"/>
              </a:solidFill>
              <a:round/>
            </a:ln>
            <a:effectLst/>
          </c:spPr>
          <c:marker>
            <c:symbol val="none"/>
          </c:marker>
          <c:cat>
            <c:numRef>
              <c:f>'Table C2'!$A$15:$A$36</c:f>
              <c:numCache>
                <c:formatCode>0</c:formatCode>
                <c:ptCount val="22"/>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pt idx="21">
                  <c:v>2019</c:v>
                </c:pt>
              </c:numCache>
            </c:numRef>
          </c:cat>
          <c:val>
            <c:numRef>
              <c:f>'Table C2'!$CJ$15:$CJ$36</c:f>
              <c:numCache>
                <c:formatCode>#,##0</c:formatCode>
                <c:ptCount val="22"/>
                <c:pt idx="0">
                  <c:v>315.21926053310403</c:v>
                </c:pt>
                <c:pt idx="1">
                  <c:v>322.52794496990538</c:v>
                </c:pt>
                <c:pt idx="2">
                  <c:v>309.45829750644884</c:v>
                </c:pt>
                <c:pt idx="3">
                  <c:v>284.00687876182286</c:v>
                </c:pt>
                <c:pt idx="4">
                  <c:v>294.28534789695902</c:v>
                </c:pt>
                <c:pt idx="5">
                  <c:v>292.61920185742071</c:v>
                </c:pt>
                <c:pt idx="6">
                  <c:v>286.61383661082476</c:v>
                </c:pt>
                <c:pt idx="7">
                  <c:v>291.73879415629636</c:v>
                </c:pt>
                <c:pt idx="8">
                  <c:v>288.89978470827288</c:v>
                </c:pt>
                <c:pt idx="9">
                  <c:v>287.95662073388274</c:v>
                </c:pt>
                <c:pt idx="10">
                  <c:v>291.95254194623999</c:v>
                </c:pt>
                <c:pt idx="11">
                  <c:v>259.04300873692188</c:v>
                </c:pt>
                <c:pt idx="12">
                  <c:v>262.27</c:v>
                </c:pt>
                <c:pt idx="13">
                  <c:v>257.24</c:v>
                </c:pt>
                <c:pt idx="14">
                  <c:v>250.19</c:v>
                </c:pt>
                <c:pt idx="15">
                  <c:v>248.82</c:v>
                </c:pt>
                <c:pt idx="16">
                  <c:v>233.93</c:v>
                </c:pt>
                <c:pt idx="17">
                  <c:v>231.49370968684192</c:v>
                </c:pt>
                <c:pt idx="18">
                  <c:v>231.62146662096285</c:v>
                </c:pt>
                <c:pt idx="19">
                  <c:v>233.73602530246418</c:v>
                </c:pt>
                <c:pt idx="20">
                  <c:v>233.94594985975502</c:v>
                </c:pt>
                <c:pt idx="21">
                  <c:v>229.1084384233225</c:v>
                </c:pt>
              </c:numCache>
            </c:numRef>
          </c:val>
          <c:smooth val="0"/>
          <c:extLst>
            <c:ext xmlns:c16="http://schemas.microsoft.com/office/drawing/2014/chart" uri="{C3380CC4-5D6E-409C-BE32-E72D297353CC}">
              <c16:uniqueId val="{00000003-A1BF-4877-8E3E-971DB9C943F0}"/>
            </c:ext>
          </c:extLst>
        </c:ser>
        <c:dLbls>
          <c:showLegendKey val="0"/>
          <c:showVal val="0"/>
          <c:showCatName val="0"/>
          <c:showSerName val="0"/>
          <c:showPercent val="0"/>
          <c:showBubbleSize val="0"/>
        </c:dLbls>
        <c:smooth val="0"/>
        <c:axId val="1239081696"/>
        <c:axId val="1239084320"/>
      </c:lineChart>
      <c:catAx>
        <c:axId val="1239081696"/>
        <c:scaling>
          <c:orientation val="minMax"/>
        </c:scaling>
        <c:delete val="0"/>
        <c:axPos val="b"/>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9084320"/>
        <c:crosses val="autoZero"/>
        <c:auto val="1"/>
        <c:lblAlgn val="ctr"/>
        <c:lblOffset val="100"/>
        <c:tickLblSkip val="2"/>
        <c:noMultiLvlLbl val="0"/>
      </c:catAx>
      <c:valAx>
        <c:axId val="1239084320"/>
        <c:scaling>
          <c:orientation val="minMax"/>
          <c:max val="80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9081696"/>
        <c:crosses val="autoZero"/>
        <c:crossBetween val="between"/>
        <c:majorUnit val="200"/>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aseline="0"/>
              <a:t>Paper, printing, publishing </a:t>
            </a:r>
            <a:r>
              <a:rPr lang="en-GB"/>
              <a:t>(ktoe)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'Table C2'!$CN$6</c:f>
              <c:strCache>
                <c:ptCount val="1"/>
                <c:pt idx="0">
                  <c:v>Coal</c:v>
                </c:pt>
              </c:strCache>
            </c:strRef>
          </c:tx>
          <c:spPr>
            <a:ln w="28575" cap="rnd">
              <a:solidFill>
                <a:schemeClr val="accent2">
                  <a:lumMod val="75000"/>
                </a:schemeClr>
              </a:solidFill>
              <a:round/>
            </a:ln>
            <a:effectLst/>
          </c:spPr>
          <c:marker>
            <c:symbol val="none"/>
          </c:marker>
          <c:cat>
            <c:numRef>
              <c:f>'Table C2'!$A$15:$A$36</c:f>
              <c:numCache>
                <c:formatCode>0</c:formatCode>
                <c:ptCount val="22"/>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pt idx="21">
                  <c:v>2019</c:v>
                </c:pt>
              </c:numCache>
            </c:numRef>
          </c:cat>
          <c:val>
            <c:numRef>
              <c:f>'Table C2'!$CN$15:$CN$36</c:f>
              <c:numCache>
                <c:formatCode>#,##0</c:formatCode>
                <c:ptCount val="22"/>
                <c:pt idx="0">
                  <c:v>74.752228809340636</c:v>
                </c:pt>
                <c:pt idx="1">
                  <c:v>82.898382384737999</c:v>
                </c:pt>
                <c:pt idx="2">
                  <c:v>83.711757262912641</c:v>
                </c:pt>
                <c:pt idx="3">
                  <c:v>73.207004329835101</c:v>
                </c:pt>
                <c:pt idx="4">
                  <c:v>82.442506087272434</c:v>
                </c:pt>
                <c:pt idx="5">
                  <c:v>88.11885993991396</c:v>
                </c:pt>
                <c:pt idx="6">
                  <c:v>96.432610193761633</c:v>
                </c:pt>
                <c:pt idx="7">
                  <c:v>97.672652185390405</c:v>
                </c:pt>
                <c:pt idx="8">
                  <c:v>98.998096955330439</c:v>
                </c:pt>
                <c:pt idx="9">
                  <c:v>101.13031563567445</c:v>
                </c:pt>
                <c:pt idx="10">
                  <c:v>104.54884687240504</c:v>
                </c:pt>
                <c:pt idx="11">
                  <c:v>70.656168576041793</c:v>
                </c:pt>
                <c:pt idx="12">
                  <c:v>70.989999999999995</c:v>
                </c:pt>
                <c:pt idx="13">
                  <c:v>70.81</c:v>
                </c:pt>
                <c:pt idx="14">
                  <c:v>79.97</c:v>
                </c:pt>
                <c:pt idx="15">
                  <c:v>82.4</c:v>
                </c:pt>
                <c:pt idx="16">
                  <c:v>96.12</c:v>
                </c:pt>
                <c:pt idx="17">
                  <c:v>80.849065523685709</c:v>
                </c:pt>
                <c:pt idx="18">
                  <c:v>79.114202149048268</c:v>
                </c:pt>
                <c:pt idx="19">
                  <c:v>64.079481498180641</c:v>
                </c:pt>
                <c:pt idx="20">
                  <c:v>58.875155119034147</c:v>
                </c:pt>
                <c:pt idx="21">
                  <c:v>55.983379783064052</c:v>
                </c:pt>
              </c:numCache>
            </c:numRef>
          </c:val>
          <c:smooth val="0"/>
          <c:extLst>
            <c:ext xmlns:c16="http://schemas.microsoft.com/office/drawing/2014/chart" uri="{C3380CC4-5D6E-409C-BE32-E72D297353CC}">
              <c16:uniqueId val="{00000000-EB53-4FB3-878D-F6F0D01E4BC7}"/>
            </c:ext>
          </c:extLst>
        </c:ser>
        <c:ser>
          <c:idx val="3"/>
          <c:order val="1"/>
          <c:tx>
            <c:strRef>
              <c:f>'Table C2'!$CP$6</c:f>
              <c:strCache>
                <c:ptCount val="1"/>
                <c:pt idx="0">
                  <c:v>Petroleum products</c:v>
                </c:pt>
              </c:strCache>
            </c:strRef>
          </c:tx>
          <c:spPr>
            <a:ln w="28575" cap="rnd">
              <a:solidFill>
                <a:schemeClr val="bg1">
                  <a:lumMod val="50000"/>
                </a:schemeClr>
              </a:solidFill>
              <a:round/>
            </a:ln>
            <a:effectLst/>
          </c:spPr>
          <c:marker>
            <c:symbol val="none"/>
          </c:marker>
          <c:cat>
            <c:numRef>
              <c:f>'Table C2'!$A$15:$A$36</c:f>
              <c:numCache>
                <c:formatCode>0</c:formatCode>
                <c:ptCount val="22"/>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pt idx="21">
                  <c:v>2019</c:v>
                </c:pt>
              </c:numCache>
            </c:numRef>
          </c:cat>
          <c:val>
            <c:numRef>
              <c:f>'Table C2'!$CP$15:$CP$36</c:f>
              <c:numCache>
                <c:formatCode>#,##0</c:formatCode>
                <c:ptCount val="22"/>
                <c:pt idx="0">
                  <c:v>124.82005720970733</c:v>
                </c:pt>
                <c:pt idx="1">
                  <c:v>29.620012386790307</c:v>
                </c:pt>
                <c:pt idx="2">
                  <c:v>44.225490264142231</c:v>
                </c:pt>
                <c:pt idx="3">
                  <c:v>111.19262061445681</c:v>
                </c:pt>
                <c:pt idx="4">
                  <c:v>78.675415186224797</c:v>
                </c:pt>
                <c:pt idx="5">
                  <c:v>56.029079220668905</c:v>
                </c:pt>
                <c:pt idx="6">
                  <c:v>58.936179892827461</c:v>
                </c:pt>
                <c:pt idx="7">
                  <c:v>91.883899707258706</c:v>
                </c:pt>
                <c:pt idx="8">
                  <c:v>59.202933445010466</c:v>
                </c:pt>
                <c:pt idx="9">
                  <c:v>65.756238517186105</c:v>
                </c:pt>
                <c:pt idx="10">
                  <c:v>35.899548659755467</c:v>
                </c:pt>
                <c:pt idx="11">
                  <c:v>33.753737642941815</c:v>
                </c:pt>
                <c:pt idx="12">
                  <c:v>32.65</c:v>
                </c:pt>
                <c:pt idx="13">
                  <c:v>30.36</c:v>
                </c:pt>
                <c:pt idx="14">
                  <c:v>28.51</c:v>
                </c:pt>
                <c:pt idx="15">
                  <c:v>30.34</c:v>
                </c:pt>
                <c:pt idx="16">
                  <c:v>30.71</c:v>
                </c:pt>
                <c:pt idx="17">
                  <c:v>30.884182320222848</c:v>
                </c:pt>
                <c:pt idx="18">
                  <c:v>33.033059260841227</c:v>
                </c:pt>
                <c:pt idx="19">
                  <c:v>33.47203458958235</c:v>
                </c:pt>
                <c:pt idx="20">
                  <c:v>32.676595308781465</c:v>
                </c:pt>
                <c:pt idx="21">
                  <c:v>32.15136283486234</c:v>
                </c:pt>
              </c:numCache>
            </c:numRef>
          </c:val>
          <c:smooth val="0"/>
          <c:extLst>
            <c:ext xmlns:c16="http://schemas.microsoft.com/office/drawing/2014/chart" uri="{C3380CC4-5D6E-409C-BE32-E72D297353CC}">
              <c16:uniqueId val="{00000001-EB53-4FB3-878D-F6F0D01E4BC7}"/>
            </c:ext>
          </c:extLst>
        </c:ser>
        <c:ser>
          <c:idx val="4"/>
          <c:order val="2"/>
          <c:tx>
            <c:strRef>
              <c:f>'Table C2'!$CQ$6</c:f>
              <c:strCache>
                <c:ptCount val="1"/>
                <c:pt idx="0">
                  <c:v>Natural gas</c:v>
                </c:pt>
              </c:strCache>
            </c:strRef>
          </c:tx>
          <c:spPr>
            <a:ln w="28575" cap="rnd">
              <a:solidFill>
                <a:schemeClr val="accent5"/>
              </a:solidFill>
              <a:round/>
            </a:ln>
            <a:effectLst/>
          </c:spPr>
          <c:marker>
            <c:symbol val="none"/>
          </c:marker>
          <c:cat>
            <c:numRef>
              <c:f>'Table C2'!$A$15:$A$36</c:f>
              <c:numCache>
                <c:formatCode>0</c:formatCode>
                <c:ptCount val="22"/>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pt idx="21">
                  <c:v>2019</c:v>
                </c:pt>
              </c:numCache>
            </c:numRef>
          </c:cat>
          <c:val>
            <c:numRef>
              <c:f>'Table C2'!$CQ$15:$CQ$36</c:f>
              <c:numCache>
                <c:formatCode>#,##0</c:formatCode>
                <c:ptCount val="22"/>
                <c:pt idx="0">
                  <c:v>1224.5055889939811</c:v>
                </c:pt>
                <c:pt idx="1">
                  <c:v>1077.5580395528805</c:v>
                </c:pt>
                <c:pt idx="2">
                  <c:v>1484.780739466896</c:v>
                </c:pt>
                <c:pt idx="3">
                  <c:v>1424.6775580395529</c:v>
                </c:pt>
                <c:pt idx="4">
                  <c:v>1328.6348628468832</c:v>
                </c:pt>
                <c:pt idx="5">
                  <c:v>1366.9662674988481</c:v>
                </c:pt>
                <c:pt idx="6">
                  <c:v>1193.3530776680627</c:v>
                </c:pt>
                <c:pt idx="7">
                  <c:v>1520.9493917011005</c:v>
                </c:pt>
                <c:pt idx="8">
                  <c:v>1420.3162970472213</c:v>
                </c:pt>
                <c:pt idx="9">
                  <c:v>1333.708844255686</c:v>
                </c:pt>
                <c:pt idx="10">
                  <c:v>1225.1945215403653</c:v>
                </c:pt>
                <c:pt idx="11">
                  <c:v>1008.3075048741991</c:v>
                </c:pt>
                <c:pt idx="12">
                  <c:v>953.57</c:v>
                </c:pt>
                <c:pt idx="13">
                  <c:v>907.8</c:v>
                </c:pt>
                <c:pt idx="14">
                  <c:v>879.7</c:v>
                </c:pt>
                <c:pt idx="15">
                  <c:v>957.32</c:v>
                </c:pt>
                <c:pt idx="16">
                  <c:v>897.8</c:v>
                </c:pt>
                <c:pt idx="17">
                  <c:v>394.10495156906148</c:v>
                </c:pt>
                <c:pt idx="18">
                  <c:v>390.95492646655788</c:v>
                </c:pt>
                <c:pt idx="19">
                  <c:v>394.86244366823422</c:v>
                </c:pt>
                <c:pt idx="20">
                  <c:v>393.30734414554439</c:v>
                </c:pt>
                <c:pt idx="21">
                  <c:v>389.28098389667156</c:v>
                </c:pt>
              </c:numCache>
            </c:numRef>
          </c:val>
          <c:smooth val="0"/>
          <c:extLst>
            <c:ext xmlns:c16="http://schemas.microsoft.com/office/drawing/2014/chart" uri="{C3380CC4-5D6E-409C-BE32-E72D297353CC}">
              <c16:uniqueId val="{00000002-EB53-4FB3-878D-F6F0D01E4BC7}"/>
            </c:ext>
          </c:extLst>
        </c:ser>
        <c:ser>
          <c:idx val="6"/>
          <c:order val="3"/>
          <c:tx>
            <c:strRef>
              <c:f>'Table C2'!$CS$6</c:f>
              <c:strCache>
                <c:ptCount val="1"/>
                <c:pt idx="0">
                  <c:v>Electricity</c:v>
                </c:pt>
              </c:strCache>
            </c:strRef>
          </c:tx>
          <c:spPr>
            <a:ln w="28575" cap="rnd">
              <a:solidFill>
                <a:srgbClr val="FF9900"/>
              </a:solidFill>
              <a:round/>
            </a:ln>
            <a:effectLst/>
          </c:spPr>
          <c:marker>
            <c:symbol val="none"/>
          </c:marker>
          <c:cat>
            <c:numRef>
              <c:f>'Table C2'!$A$15:$A$36</c:f>
              <c:numCache>
                <c:formatCode>0</c:formatCode>
                <c:ptCount val="22"/>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pt idx="21">
                  <c:v>2019</c:v>
                </c:pt>
              </c:numCache>
            </c:numRef>
          </c:cat>
          <c:val>
            <c:numRef>
              <c:f>'Table C2'!$CS$15:$CS$36</c:f>
              <c:numCache>
                <c:formatCode>#,##0</c:formatCode>
                <c:ptCount val="22"/>
                <c:pt idx="0">
                  <c:v>918.65864144453997</c:v>
                </c:pt>
                <c:pt idx="1">
                  <c:v>944.88392089423894</c:v>
                </c:pt>
                <c:pt idx="2">
                  <c:v>981.59931212381764</c:v>
                </c:pt>
                <c:pt idx="3">
                  <c:v>989.76784178847799</c:v>
                </c:pt>
                <c:pt idx="4">
                  <c:v>1004.947727464463</c:v>
                </c:pt>
                <c:pt idx="5">
                  <c:v>1079.0629159057091</c:v>
                </c:pt>
                <c:pt idx="6">
                  <c:v>1132.4987196298259</c:v>
                </c:pt>
                <c:pt idx="7">
                  <c:v>1137.1371620828638</c:v>
                </c:pt>
                <c:pt idx="8">
                  <c:v>1109.7301988897916</c:v>
                </c:pt>
                <c:pt idx="9">
                  <c:v>1095.5032605733882</c:v>
                </c:pt>
                <c:pt idx="10">
                  <c:v>1106.1627719584383</c:v>
                </c:pt>
                <c:pt idx="11">
                  <c:v>951.79322501600575</c:v>
                </c:pt>
                <c:pt idx="12">
                  <c:v>941.89</c:v>
                </c:pt>
                <c:pt idx="13">
                  <c:v>940.66</c:v>
                </c:pt>
                <c:pt idx="14">
                  <c:v>934.3</c:v>
                </c:pt>
                <c:pt idx="15">
                  <c:v>929.17</c:v>
                </c:pt>
                <c:pt idx="16">
                  <c:v>922.2</c:v>
                </c:pt>
                <c:pt idx="17">
                  <c:v>911.6288315331991</c:v>
                </c:pt>
                <c:pt idx="18">
                  <c:v>908.33342863501252</c:v>
                </c:pt>
                <c:pt idx="19">
                  <c:v>911.24617781679228</c:v>
                </c:pt>
                <c:pt idx="20">
                  <c:v>897.43688458464294</c:v>
                </c:pt>
                <c:pt idx="21">
                  <c:v>874.88237185964908</c:v>
                </c:pt>
              </c:numCache>
            </c:numRef>
          </c:val>
          <c:smooth val="0"/>
          <c:extLst>
            <c:ext xmlns:c16="http://schemas.microsoft.com/office/drawing/2014/chart" uri="{C3380CC4-5D6E-409C-BE32-E72D297353CC}">
              <c16:uniqueId val="{00000003-EB53-4FB3-878D-F6F0D01E4BC7}"/>
            </c:ext>
          </c:extLst>
        </c:ser>
        <c:ser>
          <c:idx val="2"/>
          <c:order val="4"/>
          <c:tx>
            <c:strRef>
              <c:f>'Table C2'!$CR$6</c:f>
              <c:strCache>
                <c:ptCount val="1"/>
                <c:pt idx="0">
                  <c:v>Bioenergy &amp; waste</c:v>
                </c:pt>
              </c:strCache>
            </c:strRef>
          </c:tx>
          <c:spPr>
            <a:ln w="28575" cap="rnd">
              <a:solidFill>
                <a:schemeClr val="accent6">
                  <a:lumMod val="75000"/>
                </a:schemeClr>
              </a:solidFill>
              <a:round/>
            </a:ln>
            <a:effectLst/>
          </c:spPr>
          <c:marker>
            <c:symbol val="none"/>
          </c:marker>
          <c:cat>
            <c:numRef>
              <c:f>'Table C2'!$A$15:$A$36</c:f>
              <c:numCache>
                <c:formatCode>0</c:formatCode>
                <c:ptCount val="22"/>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pt idx="21">
                  <c:v>2019</c:v>
                </c:pt>
              </c:numCache>
            </c:numRef>
          </c:cat>
          <c:val>
            <c:numRef>
              <c:f>'Table C2'!$CR$15:$CR$36</c:f>
              <c:numCache>
                <c:formatCode>#,##0</c:formatCode>
                <c:ptCount val="2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406.51323069876156</c:v>
                </c:pt>
                <c:pt idx="18">
                  <c:v>470.41807030338828</c:v>
                </c:pt>
                <c:pt idx="19">
                  <c:v>422.57282783602972</c:v>
                </c:pt>
                <c:pt idx="20">
                  <c:v>472.51871118771572</c:v>
                </c:pt>
                <c:pt idx="21">
                  <c:v>478.48599451921456</c:v>
                </c:pt>
              </c:numCache>
            </c:numRef>
          </c:val>
          <c:smooth val="0"/>
          <c:extLst>
            <c:ext xmlns:c16="http://schemas.microsoft.com/office/drawing/2014/chart" uri="{C3380CC4-5D6E-409C-BE32-E72D297353CC}">
              <c16:uniqueId val="{00000005-EB53-4FB3-878D-F6F0D01E4BC7}"/>
            </c:ext>
          </c:extLst>
        </c:ser>
        <c:dLbls>
          <c:showLegendKey val="0"/>
          <c:showVal val="0"/>
          <c:showCatName val="0"/>
          <c:showSerName val="0"/>
          <c:showPercent val="0"/>
          <c:showBubbleSize val="0"/>
        </c:dLbls>
        <c:smooth val="0"/>
        <c:axId val="1239081696"/>
        <c:axId val="1239084320"/>
      </c:lineChart>
      <c:catAx>
        <c:axId val="1239081696"/>
        <c:scaling>
          <c:orientation val="minMax"/>
        </c:scaling>
        <c:delete val="0"/>
        <c:axPos val="b"/>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9084320"/>
        <c:crosses val="autoZero"/>
        <c:auto val="1"/>
        <c:lblAlgn val="ctr"/>
        <c:lblOffset val="100"/>
        <c:tickLblSkip val="2"/>
        <c:noMultiLvlLbl val="0"/>
      </c:catAx>
      <c:valAx>
        <c:axId val="1239084320"/>
        <c:scaling>
          <c:orientation val="minMax"/>
          <c:max val="160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9081696"/>
        <c:crosses val="autoZero"/>
        <c:crossBetween val="between"/>
        <c:majorUnit val="200"/>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aseline="0"/>
              <a:t>Other industries </a:t>
            </a:r>
            <a:r>
              <a:rPr lang="en-GB"/>
              <a:t>(ktoe)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'Table C2'!$CW$6</c:f>
              <c:strCache>
                <c:ptCount val="1"/>
                <c:pt idx="0">
                  <c:v>Coal</c:v>
                </c:pt>
              </c:strCache>
            </c:strRef>
          </c:tx>
          <c:spPr>
            <a:ln w="28575" cap="rnd">
              <a:solidFill>
                <a:schemeClr val="accent2">
                  <a:lumMod val="75000"/>
                </a:schemeClr>
              </a:solidFill>
              <a:round/>
            </a:ln>
            <a:effectLst/>
          </c:spPr>
          <c:marker>
            <c:symbol val="none"/>
          </c:marker>
          <c:cat>
            <c:numRef>
              <c:f>'Table C2'!$A$15:$A$36</c:f>
              <c:numCache>
                <c:formatCode>0</c:formatCode>
                <c:ptCount val="22"/>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pt idx="21">
                  <c:v>2019</c:v>
                </c:pt>
              </c:numCache>
            </c:numRef>
          </c:cat>
          <c:val>
            <c:numRef>
              <c:f>'Table C2'!$CW$15:$CW$36</c:f>
              <c:numCache>
                <c:formatCode>#,##0</c:formatCode>
                <c:ptCount val="22"/>
                <c:pt idx="0">
                  <c:v>166.76117316141338</c:v>
                </c:pt>
                <c:pt idx="1">
                  <c:v>108.52960265671464</c:v>
                </c:pt>
                <c:pt idx="2">
                  <c:v>212.91677039797617</c:v>
                </c:pt>
                <c:pt idx="3">
                  <c:v>138.49838770764603</c:v>
                </c:pt>
                <c:pt idx="4">
                  <c:v>117.24452297421706</c:v>
                </c:pt>
                <c:pt idx="5">
                  <c:v>148.1662704728115</c:v>
                </c:pt>
                <c:pt idx="6">
                  <c:v>133.22987947857379</c:v>
                </c:pt>
                <c:pt idx="7">
                  <c:v>115.95396444709696</c:v>
                </c:pt>
                <c:pt idx="8">
                  <c:v>135.10494645466088</c:v>
                </c:pt>
                <c:pt idx="9">
                  <c:v>133.8629909707843</c:v>
                </c:pt>
                <c:pt idx="10">
                  <c:v>141.87723021357849</c:v>
                </c:pt>
                <c:pt idx="11">
                  <c:v>130.15809676136209</c:v>
                </c:pt>
                <c:pt idx="12">
                  <c:v>298.72000000000003</c:v>
                </c:pt>
                <c:pt idx="13">
                  <c:v>193.16</c:v>
                </c:pt>
                <c:pt idx="14">
                  <c:v>165.93</c:v>
                </c:pt>
                <c:pt idx="15">
                  <c:v>337.5</c:v>
                </c:pt>
                <c:pt idx="16">
                  <c:v>417.77</c:v>
                </c:pt>
                <c:pt idx="17">
                  <c:v>320.2038342332807</c:v>
                </c:pt>
                <c:pt idx="18">
                  <c:v>412.99144410778297</c:v>
                </c:pt>
                <c:pt idx="19">
                  <c:v>381.92587703983014</c:v>
                </c:pt>
                <c:pt idx="20">
                  <c:v>350.05398048732337</c:v>
                </c:pt>
                <c:pt idx="21">
                  <c:v>284.7432732951861</c:v>
                </c:pt>
              </c:numCache>
            </c:numRef>
          </c:val>
          <c:smooth val="0"/>
          <c:extLst>
            <c:ext xmlns:c16="http://schemas.microsoft.com/office/drawing/2014/chart" uri="{C3380CC4-5D6E-409C-BE32-E72D297353CC}">
              <c16:uniqueId val="{00000000-5AAA-42ED-B9B3-107C00AD2599}"/>
            </c:ext>
          </c:extLst>
        </c:ser>
        <c:ser>
          <c:idx val="3"/>
          <c:order val="1"/>
          <c:tx>
            <c:strRef>
              <c:f>'Table C2'!$CY$6</c:f>
              <c:strCache>
                <c:ptCount val="1"/>
                <c:pt idx="0">
                  <c:v>Petroleum products</c:v>
                </c:pt>
              </c:strCache>
            </c:strRef>
          </c:tx>
          <c:spPr>
            <a:ln w="28575" cap="rnd">
              <a:solidFill>
                <a:schemeClr val="bg1">
                  <a:lumMod val="50000"/>
                </a:schemeClr>
              </a:solidFill>
              <a:round/>
            </a:ln>
            <a:effectLst/>
          </c:spPr>
          <c:marker>
            <c:symbol val="none"/>
          </c:marker>
          <c:cat>
            <c:numRef>
              <c:f>'Table C2'!$A$15:$A$36</c:f>
              <c:numCache>
                <c:formatCode>0</c:formatCode>
                <c:ptCount val="22"/>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pt idx="21">
                  <c:v>2019</c:v>
                </c:pt>
              </c:numCache>
            </c:numRef>
          </c:cat>
          <c:val>
            <c:numRef>
              <c:f>'Table C2'!$CY$15:$CY$36</c:f>
              <c:numCache>
                <c:formatCode>#,##0</c:formatCode>
                <c:ptCount val="22"/>
                <c:pt idx="0">
                  <c:v>1839.0043805439461</c:v>
                </c:pt>
                <c:pt idx="1">
                  <c:v>1558.9508368485604</c:v>
                </c:pt>
                <c:pt idx="2">
                  <c:v>1715.4245461450794</c:v>
                </c:pt>
                <c:pt idx="3">
                  <c:v>2170.7996940950802</c:v>
                </c:pt>
                <c:pt idx="4">
                  <c:v>2002.7605563949719</c:v>
                </c:pt>
                <c:pt idx="5">
                  <c:v>2899.4289863631093</c:v>
                </c:pt>
                <c:pt idx="6">
                  <c:v>2897.5086977401579</c:v>
                </c:pt>
                <c:pt idx="7">
                  <c:v>2094.6449071011589</c:v>
                </c:pt>
                <c:pt idx="8">
                  <c:v>1885.7832616276853</c:v>
                </c:pt>
                <c:pt idx="9">
                  <c:v>1999.057169021911</c:v>
                </c:pt>
                <c:pt idx="10">
                  <c:v>15.090482989944201</c:v>
                </c:pt>
                <c:pt idx="11">
                  <c:v>8.0248099891991238</c:v>
                </c:pt>
                <c:pt idx="12">
                  <c:v>58.92</c:v>
                </c:pt>
                <c:pt idx="13">
                  <c:v>8.9499999999999993</c:v>
                </c:pt>
                <c:pt idx="14">
                  <c:v>40.89</c:v>
                </c:pt>
                <c:pt idx="15">
                  <c:v>32.479999999999997</c:v>
                </c:pt>
                <c:pt idx="16">
                  <c:v>34.53</c:v>
                </c:pt>
                <c:pt idx="17">
                  <c:v>34.43335744275997</c:v>
                </c:pt>
                <c:pt idx="18">
                  <c:v>39.324953494593792</c:v>
                </c:pt>
                <c:pt idx="19">
                  <c:v>41.907763089156298</c:v>
                </c:pt>
                <c:pt idx="20">
                  <c:v>40.886509143828228</c:v>
                </c:pt>
                <c:pt idx="21">
                  <c:v>39.70614526676637</c:v>
                </c:pt>
              </c:numCache>
            </c:numRef>
          </c:val>
          <c:smooth val="0"/>
          <c:extLst>
            <c:ext xmlns:c16="http://schemas.microsoft.com/office/drawing/2014/chart" uri="{C3380CC4-5D6E-409C-BE32-E72D297353CC}">
              <c16:uniqueId val="{00000001-5AAA-42ED-B9B3-107C00AD2599}"/>
            </c:ext>
          </c:extLst>
        </c:ser>
        <c:ser>
          <c:idx val="4"/>
          <c:order val="2"/>
          <c:tx>
            <c:strRef>
              <c:f>'Table C2'!$CZ$6</c:f>
              <c:strCache>
                <c:ptCount val="1"/>
                <c:pt idx="0">
                  <c:v>Natural gas</c:v>
                </c:pt>
              </c:strCache>
            </c:strRef>
          </c:tx>
          <c:spPr>
            <a:ln w="28575" cap="rnd">
              <a:solidFill>
                <a:schemeClr val="accent5"/>
              </a:solidFill>
              <a:round/>
            </a:ln>
            <a:effectLst/>
          </c:spPr>
          <c:marker>
            <c:symbol val="none"/>
          </c:marker>
          <c:cat>
            <c:numRef>
              <c:f>'Table C2'!$A$15:$A$36</c:f>
              <c:numCache>
                <c:formatCode>0</c:formatCode>
                <c:ptCount val="22"/>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pt idx="21">
                  <c:v>2019</c:v>
                </c:pt>
              </c:numCache>
            </c:numRef>
          </c:cat>
          <c:val>
            <c:numRef>
              <c:f>'Table C2'!$CZ$15:$CZ$36</c:f>
              <c:numCache>
                <c:formatCode>#,##0</c:formatCode>
                <c:ptCount val="22"/>
                <c:pt idx="0">
                  <c:v>1239.4668959587273</c:v>
                </c:pt>
                <c:pt idx="1">
                  <c:v>1195.6147893379191</c:v>
                </c:pt>
                <c:pt idx="2">
                  <c:v>1398.1943250214961</c:v>
                </c:pt>
                <c:pt idx="3">
                  <c:v>1353.4823731728288</c:v>
                </c:pt>
                <c:pt idx="4">
                  <c:v>1008.6715078266514</c:v>
                </c:pt>
                <c:pt idx="5">
                  <c:v>956.64881599832859</c:v>
                </c:pt>
                <c:pt idx="6">
                  <c:v>895.33410882456212</c:v>
                </c:pt>
                <c:pt idx="7">
                  <c:v>894.28153716235056</c:v>
                </c:pt>
                <c:pt idx="8">
                  <c:v>848.15170926020642</c:v>
                </c:pt>
                <c:pt idx="9">
                  <c:v>793.52438583288915</c:v>
                </c:pt>
                <c:pt idx="10">
                  <c:v>782.40636364414434</c:v>
                </c:pt>
                <c:pt idx="11">
                  <c:v>662.12310607363793</c:v>
                </c:pt>
                <c:pt idx="12">
                  <c:v>724.23</c:v>
                </c:pt>
                <c:pt idx="13">
                  <c:v>658.19</c:v>
                </c:pt>
                <c:pt idx="14">
                  <c:v>651.03</c:v>
                </c:pt>
                <c:pt idx="15">
                  <c:v>616.61</c:v>
                </c:pt>
                <c:pt idx="16">
                  <c:v>603.75</c:v>
                </c:pt>
                <c:pt idx="17">
                  <c:v>595.58027116748622</c:v>
                </c:pt>
                <c:pt idx="18">
                  <c:v>631.5124629425178</c:v>
                </c:pt>
                <c:pt idx="19">
                  <c:v>674.39538517827725</c:v>
                </c:pt>
                <c:pt idx="20">
                  <c:v>664.83403552792163</c:v>
                </c:pt>
                <c:pt idx="21">
                  <c:v>686.07513256096343</c:v>
                </c:pt>
              </c:numCache>
            </c:numRef>
          </c:val>
          <c:smooth val="0"/>
          <c:extLst>
            <c:ext xmlns:c16="http://schemas.microsoft.com/office/drawing/2014/chart" uri="{C3380CC4-5D6E-409C-BE32-E72D297353CC}">
              <c16:uniqueId val="{00000002-5AAA-42ED-B9B3-107C00AD2599}"/>
            </c:ext>
          </c:extLst>
        </c:ser>
        <c:ser>
          <c:idx val="6"/>
          <c:order val="3"/>
          <c:tx>
            <c:strRef>
              <c:f>'Table C2'!$DB$6</c:f>
              <c:strCache>
                <c:ptCount val="1"/>
                <c:pt idx="0">
                  <c:v>Electricity</c:v>
                </c:pt>
              </c:strCache>
            </c:strRef>
          </c:tx>
          <c:spPr>
            <a:ln w="28575" cap="rnd">
              <a:solidFill>
                <a:srgbClr val="FF9900"/>
              </a:solidFill>
              <a:round/>
            </a:ln>
            <a:effectLst/>
          </c:spPr>
          <c:marker>
            <c:symbol val="none"/>
          </c:marker>
          <c:cat>
            <c:numRef>
              <c:f>'Table C2'!$A$15:$A$36</c:f>
              <c:numCache>
                <c:formatCode>0</c:formatCode>
                <c:ptCount val="22"/>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pt idx="21">
                  <c:v>2019</c:v>
                </c:pt>
              </c:numCache>
            </c:numRef>
          </c:cat>
          <c:val>
            <c:numRef>
              <c:f>'Table C2'!$DB$15:$DB$36</c:f>
              <c:numCache>
                <c:formatCode>#,##0</c:formatCode>
                <c:ptCount val="22"/>
                <c:pt idx="0">
                  <c:v>1376.7841788478074</c:v>
                </c:pt>
                <c:pt idx="1">
                  <c:v>1472.4849527085123</c:v>
                </c:pt>
                <c:pt idx="2">
                  <c:v>1677.9019776440241</c:v>
                </c:pt>
                <c:pt idx="3">
                  <c:v>1909.9742046431641</c:v>
                </c:pt>
                <c:pt idx="4">
                  <c:v>1788.3717363091455</c:v>
                </c:pt>
                <c:pt idx="5">
                  <c:v>1735.6494329926768</c:v>
                </c:pt>
                <c:pt idx="6">
                  <c:v>1733.9659315849476</c:v>
                </c:pt>
                <c:pt idx="7">
                  <c:v>1848.2622741104017</c:v>
                </c:pt>
                <c:pt idx="8">
                  <c:v>1844.3071660882672</c:v>
                </c:pt>
                <c:pt idx="9">
                  <c:v>1808.0535526749522</c:v>
                </c:pt>
                <c:pt idx="10">
                  <c:v>1868.333214209955</c:v>
                </c:pt>
                <c:pt idx="11">
                  <c:v>1699.9810223079382</c:v>
                </c:pt>
                <c:pt idx="12">
                  <c:v>1848.4</c:v>
                </c:pt>
                <c:pt idx="13">
                  <c:v>1832.96</c:v>
                </c:pt>
                <c:pt idx="14">
                  <c:v>1792.6</c:v>
                </c:pt>
                <c:pt idx="15">
                  <c:v>1801.51</c:v>
                </c:pt>
                <c:pt idx="16">
                  <c:v>1724.85</c:v>
                </c:pt>
                <c:pt idx="17">
                  <c:v>1768.8664267166528</c:v>
                </c:pt>
                <c:pt idx="18">
                  <c:v>1892.4397646888478</c:v>
                </c:pt>
                <c:pt idx="19">
                  <c:v>1796.5263753709889</c:v>
                </c:pt>
                <c:pt idx="20">
                  <c:v>1883.2601967479395</c:v>
                </c:pt>
                <c:pt idx="21">
                  <c:v>1837.464645631921</c:v>
                </c:pt>
              </c:numCache>
            </c:numRef>
          </c:val>
          <c:smooth val="0"/>
          <c:extLst>
            <c:ext xmlns:c16="http://schemas.microsoft.com/office/drawing/2014/chart" uri="{C3380CC4-5D6E-409C-BE32-E72D297353CC}">
              <c16:uniqueId val="{00000003-5AAA-42ED-B9B3-107C00AD2599}"/>
            </c:ext>
          </c:extLst>
        </c:ser>
        <c:ser>
          <c:idx val="1"/>
          <c:order val="4"/>
          <c:tx>
            <c:strRef>
              <c:f>'Table C2'!$DC$6</c:f>
              <c:strCache>
                <c:ptCount val="1"/>
                <c:pt idx="0">
                  <c:v>Heat</c:v>
                </c:pt>
              </c:strCache>
            </c:strRef>
          </c:tx>
          <c:spPr>
            <a:ln w="28575" cap="rnd">
              <a:solidFill>
                <a:srgbClr val="B686DA"/>
              </a:solidFill>
              <a:round/>
            </a:ln>
            <a:effectLst/>
          </c:spPr>
          <c:marker>
            <c:symbol val="none"/>
          </c:marker>
          <c:cat>
            <c:numRef>
              <c:f>'Table C2'!$A$15:$A$36</c:f>
              <c:numCache>
                <c:formatCode>0</c:formatCode>
                <c:ptCount val="22"/>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pt idx="21">
                  <c:v>2019</c:v>
                </c:pt>
              </c:numCache>
            </c:numRef>
          </c:cat>
          <c:val>
            <c:numRef>
              <c:f>'Table C2'!$DC$15:$DC$36</c:f>
              <c:numCache>
                <c:formatCode>#,##0</c:formatCode>
                <c:ptCount val="22"/>
                <c:pt idx="1">
                  <c:v>0</c:v>
                </c:pt>
                <c:pt idx="2">
                  <c:v>0</c:v>
                </c:pt>
                <c:pt idx="6">
                  <c:v>407.11874462596734</c:v>
                </c:pt>
                <c:pt idx="7">
                  <c:v>404.72914875322442</c:v>
                </c:pt>
                <c:pt idx="8">
                  <c:v>413.55752364574374</c:v>
                </c:pt>
                <c:pt idx="9">
                  <c:v>410.57807394668959</c:v>
                </c:pt>
                <c:pt idx="10">
                  <c:v>412.96522785898532</c:v>
                </c:pt>
                <c:pt idx="11">
                  <c:v>414.92204729148756</c:v>
                </c:pt>
                <c:pt idx="12">
                  <c:v>404.8</c:v>
                </c:pt>
                <c:pt idx="13">
                  <c:v>416.6</c:v>
                </c:pt>
                <c:pt idx="14">
                  <c:v>418.06</c:v>
                </c:pt>
                <c:pt idx="15">
                  <c:v>414.51</c:v>
                </c:pt>
                <c:pt idx="16">
                  <c:v>408.23</c:v>
                </c:pt>
                <c:pt idx="17">
                  <c:v>421.92238325371011</c:v>
                </c:pt>
                <c:pt idx="18">
                  <c:v>414.68489400177543</c:v>
                </c:pt>
                <c:pt idx="19">
                  <c:v>427.70577818062321</c:v>
                </c:pt>
                <c:pt idx="20">
                  <c:v>432.63149807744185</c:v>
                </c:pt>
                <c:pt idx="21">
                  <c:v>432.78535562688296</c:v>
                </c:pt>
              </c:numCache>
            </c:numRef>
          </c:val>
          <c:smooth val="0"/>
          <c:extLst>
            <c:ext xmlns:c16="http://schemas.microsoft.com/office/drawing/2014/chart" uri="{C3380CC4-5D6E-409C-BE32-E72D297353CC}">
              <c16:uniqueId val="{00000004-5AAA-42ED-B9B3-107C00AD2599}"/>
            </c:ext>
          </c:extLst>
        </c:ser>
        <c:ser>
          <c:idx val="2"/>
          <c:order val="5"/>
          <c:tx>
            <c:strRef>
              <c:f>'Table C2'!$DA$6</c:f>
              <c:strCache>
                <c:ptCount val="1"/>
                <c:pt idx="0">
                  <c:v>Bioenergy &amp; waste</c:v>
                </c:pt>
              </c:strCache>
            </c:strRef>
          </c:tx>
          <c:spPr>
            <a:ln w="28575" cap="rnd">
              <a:solidFill>
                <a:schemeClr val="accent6">
                  <a:lumMod val="75000"/>
                </a:schemeClr>
              </a:solidFill>
              <a:round/>
            </a:ln>
            <a:effectLst/>
          </c:spPr>
          <c:marker>
            <c:symbol val="none"/>
          </c:marker>
          <c:cat>
            <c:numRef>
              <c:f>'Table C2'!$A$15:$A$36</c:f>
              <c:numCache>
                <c:formatCode>0</c:formatCode>
                <c:ptCount val="22"/>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pt idx="21">
                  <c:v>2019</c:v>
                </c:pt>
              </c:numCache>
            </c:numRef>
          </c:cat>
          <c:val>
            <c:numRef>
              <c:f>'Table C2'!$DA$15:$DA$36</c:f>
              <c:numCache>
                <c:formatCode>#,##0</c:formatCode>
                <c:ptCount val="2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404.63905146704565</c:v>
                </c:pt>
                <c:pt idx="18">
                  <c:v>322.2148294025327</c:v>
                </c:pt>
                <c:pt idx="19">
                  <c:v>325.96966426540166</c:v>
                </c:pt>
                <c:pt idx="20">
                  <c:v>330.19288101612523</c:v>
                </c:pt>
                <c:pt idx="21">
                  <c:v>334.6899129001535</c:v>
                </c:pt>
              </c:numCache>
            </c:numRef>
          </c:val>
          <c:smooth val="0"/>
          <c:extLst>
            <c:ext xmlns:c16="http://schemas.microsoft.com/office/drawing/2014/chart" uri="{C3380CC4-5D6E-409C-BE32-E72D297353CC}">
              <c16:uniqueId val="{00000005-5AAA-42ED-B9B3-107C00AD2599}"/>
            </c:ext>
          </c:extLst>
        </c:ser>
        <c:dLbls>
          <c:showLegendKey val="0"/>
          <c:showVal val="0"/>
          <c:showCatName val="0"/>
          <c:showSerName val="0"/>
          <c:showPercent val="0"/>
          <c:showBubbleSize val="0"/>
        </c:dLbls>
        <c:smooth val="0"/>
        <c:axId val="1239081696"/>
        <c:axId val="1239084320"/>
      </c:lineChart>
      <c:catAx>
        <c:axId val="1239081696"/>
        <c:scaling>
          <c:orientation val="minMax"/>
        </c:scaling>
        <c:delete val="0"/>
        <c:axPos val="b"/>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9084320"/>
        <c:crosses val="autoZero"/>
        <c:auto val="1"/>
        <c:lblAlgn val="ctr"/>
        <c:lblOffset val="100"/>
        <c:tickLblSkip val="2"/>
        <c:noMultiLvlLbl val="0"/>
      </c:catAx>
      <c:valAx>
        <c:axId val="1239084320"/>
        <c:scaling>
          <c:orientation val="minMax"/>
          <c:max val="300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9081696"/>
        <c:crosses val="autoZero"/>
        <c:crossBetween val="between"/>
        <c:majorUnit val="1000"/>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aseline="0"/>
              <a:t>Construction </a:t>
            </a:r>
            <a:r>
              <a:rPr lang="en-GB"/>
              <a:t>(ktoe)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'Table C2'!$DF$6</c:f>
              <c:strCache>
                <c:ptCount val="1"/>
                <c:pt idx="0">
                  <c:v>Coal</c:v>
                </c:pt>
              </c:strCache>
            </c:strRef>
          </c:tx>
          <c:spPr>
            <a:ln w="28575" cap="rnd">
              <a:solidFill>
                <a:schemeClr val="accent2">
                  <a:lumMod val="75000"/>
                </a:schemeClr>
              </a:solidFill>
              <a:round/>
            </a:ln>
            <a:effectLst/>
          </c:spPr>
          <c:marker>
            <c:symbol val="none"/>
          </c:marker>
          <c:cat>
            <c:numRef>
              <c:f>'Table C2'!$A$15:$A$36</c:f>
              <c:numCache>
                <c:formatCode>0</c:formatCode>
                <c:ptCount val="22"/>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pt idx="21">
                  <c:v>2019</c:v>
                </c:pt>
              </c:numCache>
            </c:numRef>
          </c:cat>
          <c:val>
            <c:numRef>
              <c:f>'Table C2'!$DF$15:$DF$36</c:f>
              <c:numCache>
                <c:formatCode>#,##0</c:formatCode>
                <c:ptCount val="22"/>
                <c:pt idx="0">
                  <c:v>0</c:v>
                </c:pt>
                <c:pt idx="1">
                  <c:v>0</c:v>
                </c:pt>
                <c:pt idx="2">
                  <c:v>0</c:v>
                </c:pt>
                <c:pt idx="3">
                  <c:v>0</c:v>
                </c:pt>
                <c:pt idx="4">
                  <c:v>0</c:v>
                </c:pt>
                <c:pt idx="5">
                  <c:v>0</c:v>
                </c:pt>
                <c:pt idx="6">
                  <c:v>0</c:v>
                </c:pt>
                <c:pt idx="7">
                  <c:v>0.23631885609773756</c:v>
                </c:pt>
                <c:pt idx="8">
                  <c:v>8.1128746673439681E-2</c:v>
                </c:pt>
                <c:pt idx="9">
                  <c:v>0.1717729572914104</c:v>
                </c:pt>
                <c:pt idx="10">
                  <c:v>26.816785204580679</c:v>
                </c:pt>
                <c:pt idx="11">
                  <c:v>3.0291821553346052</c:v>
                </c:pt>
                <c:pt idx="12">
                  <c:v>3.11</c:v>
                </c:pt>
                <c:pt idx="13">
                  <c:v>5.83</c:v>
                </c:pt>
                <c:pt idx="14">
                  <c:v>4.82</c:v>
                </c:pt>
                <c:pt idx="15">
                  <c:v>4.5199999999999996</c:v>
                </c:pt>
                <c:pt idx="16">
                  <c:v>5.31</c:v>
                </c:pt>
                <c:pt idx="17">
                  <c:v>4.5177801753317466</c:v>
                </c:pt>
                <c:pt idx="18">
                  <c:v>4.2250485884776463</c:v>
                </c:pt>
                <c:pt idx="19">
                  <c:v>4.0349701980632755</c:v>
                </c:pt>
                <c:pt idx="20">
                  <c:v>3.6469922944033453</c:v>
                </c:pt>
                <c:pt idx="21">
                  <c:v>3.491801132939373</c:v>
                </c:pt>
              </c:numCache>
            </c:numRef>
          </c:val>
          <c:smooth val="0"/>
          <c:extLst>
            <c:ext xmlns:c16="http://schemas.microsoft.com/office/drawing/2014/chart" uri="{C3380CC4-5D6E-409C-BE32-E72D297353CC}">
              <c16:uniqueId val="{00000000-6BB3-48F9-9FC8-C912128535B7}"/>
            </c:ext>
          </c:extLst>
        </c:ser>
        <c:ser>
          <c:idx val="3"/>
          <c:order val="1"/>
          <c:tx>
            <c:strRef>
              <c:f>'Table C2'!$DH$6</c:f>
              <c:strCache>
                <c:ptCount val="1"/>
                <c:pt idx="0">
                  <c:v>Petroleum products</c:v>
                </c:pt>
              </c:strCache>
            </c:strRef>
          </c:tx>
          <c:spPr>
            <a:ln w="28575" cap="rnd">
              <a:solidFill>
                <a:schemeClr val="bg1">
                  <a:lumMod val="50000"/>
                </a:schemeClr>
              </a:solidFill>
              <a:round/>
            </a:ln>
            <a:effectLst/>
          </c:spPr>
          <c:marker>
            <c:symbol val="none"/>
          </c:marker>
          <c:cat>
            <c:numRef>
              <c:f>'Table C2'!$A$15:$A$36</c:f>
              <c:numCache>
                <c:formatCode>0</c:formatCode>
                <c:ptCount val="22"/>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pt idx="21">
                  <c:v>2019</c:v>
                </c:pt>
              </c:numCache>
            </c:numRef>
          </c:cat>
          <c:val>
            <c:numRef>
              <c:f>'Table C2'!$DH$15:$DH$36</c:f>
              <c:numCache>
                <c:formatCode>#,##0</c:formatCode>
                <c:ptCount val="22"/>
                <c:pt idx="0">
                  <c:v>550.6634508605373</c:v>
                </c:pt>
                <c:pt idx="1">
                  <c:v>511.45645857937711</c:v>
                </c:pt>
                <c:pt idx="2">
                  <c:v>466.9696968251302</c:v>
                </c:pt>
                <c:pt idx="3">
                  <c:v>513.63072068406302</c:v>
                </c:pt>
                <c:pt idx="4">
                  <c:v>475.78555509444499</c:v>
                </c:pt>
                <c:pt idx="5">
                  <c:v>321.67873018495021</c:v>
                </c:pt>
                <c:pt idx="6">
                  <c:v>156.17667601183373</c:v>
                </c:pt>
                <c:pt idx="7">
                  <c:v>189.87561483363652</c:v>
                </c:pt>
                <c:pt idx="8">
                  <c:v>173.9351007625848</c:v>
                </c:pt>
                <c:pt idx="9">
                  <c:v>168.88555644692798</c:v>
                </c:pt>
                <c:pt idx="10">
                  <c:v>162.21790514907974</c:v>
                </c:pt>
                <c:pt idx="11">
                  <c:v>141.09005172375561</c:v>
                </c:pt>
                <c:pt idx="12">
                  <c:v>153.32</c:v>
                </c:pt>
                <c:pt idx="13">
                  <c:v>156.49</c:v>
                </c:pt>
                <c:pt idx="14">
                  <c:v>156.63</c:v>
                </c:pt>
                <c:pt idx="15">
                  <c:v>161.38</c:v>
                </c:pt>
                <c:pt idx="16">
                  <c:v>173.36</c:v>
                </c:pt>
                <c:pt idx="17">
                  <c:v>180.72716219205267</c:v>
                </c:pt>
                <c:pt idx="18">
                  <c:v>202.6576926350881</c:v>
                </c:pt>
                <c:pt idx="19">
                  <c:v>214.35637795013858</c:v>
                </c:pt>
                <c:pt idx="20">
                  <c:v>221.21599075287372</c:v>
                </c:pt>
                <c:pt idx="21">
                  <c:v>227.38222792470182</c:v>
                </c:pt>
              </c:numCache>
            </c:numRef>
          </c:val>
          <c:smooth val="0"/>
          <c:extLst>
            <c:ext xmlns:c16="http://schemas.microsoft.com/office/drawing/2014/chart" uri="{C3380CC4-5D6E-409C-BE32-E72D297353CC}">
              <c16:uniqueId val="{00000001-6BB3-48F9-9FC8-C912128535B7}"/>
            </c:ext>
          </c:extLst>
        </c:ser>
        <c:ser>
          <c:idx val="4"/>
          <c:order val="2"/>
          <c:tx>
            <c:strRef>
              <c:f>'Table C2'!$DI$6</c:f>
              <c:strCache>
                <c:ptCount val="1"/>
                <c:pt idx="0">
                  <c:v>Natural gas</c:v>
                </c:pt>
              </c:strCache>
            </c:strRef>
          </c:tx>
          <c:spPr>
            <a:ln w="28575" cap="rnd">
              <a:solidFill>
                <a:schemeClr val="accent5"/>
              </a:solidFill>
              <a:round/>
            </a:ln>
            <a:effectLst/>
          </c:spPr>
          <c:marker>
            <c:symbol val="none"/>
          </c:marker>
          <c:cat>
            <c:numRef>
              <c:f>'Table C2'!$A$15:$A$36</c:f>
              <c:numCache>
                <c:formatCode>0</c:formatCode>
                <c:ptCount val="22"/>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pt idx="21">
                  <c:v>2019</c:v>
                </c:pt>
              </c:numCache>
            </c:numRef>
          </c:cat>
          <c:val>
            <c:numRef>
              <c:f>'Table C2'!$DI$15:$DI$36</c:f>
              <c:numCache>
                <c:formatCode>#,##0</c:formatCode>
                <c:ptCount val="22"/>
                <c:pt idx="0">
                  <c:v>188.82201203783319</c:v>
                </c:pt>
                <c:pt idx="1">
                  <c:v>183.57695614789338</c:v>
                </c:pt>
                <c:pt idx="2">
                  <c:v>263.71453138435078</c:v>
                </c:pt>
                <c:pt idx="3">
                  <c:v>280.13757523645745</c:v>
                </c:pt>
                <c:pt idx="4">
                  <c:v>284.10312335774483</c:v>
                </c:pt>
                <c:pt idx="5">
                  <c:v>259.20652419371351</c:v>
                </c:pt>
                <c:pt idx="6">
                  <c:v>252.00697693471156</c:v>
                </c:pt>
                <c:pt idx="7">
                  <c:v>230.07822365944392</c:v>
                </c:pt>
                <c:pt idx="8">
                  <c:v>219.6767393659272</c:v>
                </c:pt>
                <c:pt idx="9">
                  <c:v>204.46884149727774</c:v>
                </c:pt>
                <c:pt idx="10">
                  <c:v>304.1295290300157</c:v>
                </c:pt>
                <c:pt idx="11">
                  <c:v>257.27777153084475</c:v>
                </c:pt>
                <c:pt idx="12">
                  <c:v>259.33999999999997</c:v>
                </c:pt>
                <c:pt idx="13">
                  <c:v>259.64999999999998</c:v>
                </c:pt>
                <c:pt idx="14">
                  <c:v>251.49</c:v>
                </c:pt>
                <c:pt idx="15">
                  <c:v>261.14999999999998</c:v>
                </c:pt>
                <c:pt idx="16">
                  <c:v>254.29</c:v>
                </c:pt>
                <c:pt idx="17">
                  <c:v>376.28936829786528</c:v>
                </c:pt>
                <c:pt idx="18">
                  <c:v>393.73019486766538</c:v>
                </c:pt>
                <c:pt idx="19">
                  <c:v>423.80989328600879</c:v>
                </c:pt>
                <c:pt idx="20">
                  <c:v>421.24947289572532</c:v>
                </c:pt>
                <c:pt idx="21">
                  <c:v>417.0665733708027</c:v>
                </c:pt>
              </c:numCache>
            </c:numRef>
          </c:val>
          <c:smooth val="0"/>
          <c:extLst>
            <c:ext xmlns:c16="http://schemas.microsoft.com/office/drawing/2014/chart" uri="{C3380CC4-5D6E-409C-BE32-E72D297353CC}">
              <c16:uniqueId val="{00000002-6BB3-48F9-9FC8-C912128535B7}"/>
            </c:ext>
          </c:extLst>
        </c:ser>
        <c:ser>
          <c:idx val="6"/>
          <c:order val="3"/>
          <c:tx>
            <c:strRef>
              <c:f>'Table C2'!$DK$6</c:f>
              <c:strCache>
                <c:ptCount val="1"/>
                <c:pt idx="0">
                  <c:v>Electricity</c:v>
                </c:pt>
              </c:strCache>
            </c:strRef>
          </c:tx>
          <c:spPr>
            <a:ln w="28575" cap="rnd">
              <a:solidFill>
                <a:srgbClr val="FF9900"/>
              </a:solidFill>
              <a:round/>
            </a:ln>
            <a:effectLst/>
          </c:spPr>
          <c:marker>
            <c:symbol val="none"/>
          </c:marker>
          <c:cat>
            <c:numRef>
              <c:f>'Table C2'!$A$15:$A$36</c:f>
              <c:numCache>
                <c:formatCode>0</c:formatCode>
                <c:ptCount val="22"/>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pt idx="21">
                  <c:v>2019</c:v>
                </c:pt>
              </c:numCache>
            </c:numRef>
          </c:cat>
          <c:val>
            <c:numRef>
              <c:f>'Table C2'!$DK$15:$DK$36</c:f>
              <c:numCache>
                <c:formatCode>#,##0</c:formatCode>
                <c:ptCount val="22"/>
                <c:pt idx="0">
                  <c:v>131.90025795356834</c:v>
                </c:pt>
                <c:pt idx="1">
                  <c:v>131.38435081685296</c:v>
                </c:pt>
                <c:pt idx="2">
                  <c:v>136.37145313843507</c:v>
                </c:pt>
                <c:pt idx="3">
                  <c:v>146.0017196904557</c:v>
                </c:pt>
                <c:pt idx="4">
                  <c:v>146.19817828429751</c:v>
                </c:pt>
                <c:pt idx="5">
                  <c:v>146.2922843706362</c:v>
                </c:pt>
                <c:pt idx="6">
                  <c:v>155.14863871024735</c:v>
                </c:pt>
                <c:pt idx="7">
                  <c:v>165.86365341374696</c:v>
                </c:pt>
                <c:pt idx="8">
                  <c:v>158.18594174207027</c:v>
                </c:pt>
                <c:pt idx="9">
                  <c:v>154.62686674246126</c:v>
                </c:pt>
                <c:pt idx="10">
                  <c:v>156.24047929499446</c:v>
                </c:pt>
                <c:pt idx="11">
                  <c:v>136.39581885216163</c:v>
                </c:pt>
                <c:pt idx="12">
                  <c:v>139.38999999999999</c:v>
                </c:pt>
                <c:pt idx="13">
                  <c:v>132.33000000000001</c:v>
                </c:pt>
                <c:pt idx="14">
                  <c:v>128.43</c:v>
                </c:pt>
                <c:pt idx="15">
                  <c:v>125.91</c:v>
                </c:pt>
                <c:pt idx="16">
                  <c:v>119.75</c:v>
                </c:pt>
                <c:pt idx="17">
                  <c:v>117.26009694662326</c:v>
                </c:pt>
                <c:pt idx="18">
                  <c:v>112.53508206850073</c:v>
                </c:pt>
                <c:pt idx="19">
                  <c:v>121.82411425289017</c:v>
                </c:pt>
                <c:pt idx="20">
                  <c:v>119.83270594128908</c:v>
                </c:pt>
                <c:pt idx="21">
                  <c:v>118.86838990310721</c:v>
                </c:pt>
              </c:numCache>
            </c:numRef>
          </c:val>
          <c:smooth val="0"/>
          <c:extLst>
            <c:ext xmlns:c16="http://schemas.microsoft.com/office/drawing/2014/chart" uri="{C3380CC4-5D6E-409C-BE32-E72D297353CC}">
              <c16:uniqueId val="{00000003-6BB3-48F9-9FC8-C912128535B7}"/>
            </c:ext>
          </c:extLst>
        </c:ser>
        <c:dLbls>
          <c:showLegendKey val="0"/>
          <c:showVal val="0"/>
          <c:showCatName val="0"/>
          <c:showSerName val="0"/>
          <c:showPercent val="0"/>
          <c:showBubbleSize val="0"/>
        </c:dLbls>
        <c:smooth val="0"/>
        <c:axId val="1239081696"/>
        <c:axId val="1239084320"/>
      </c:lineChart>
      <c:catAx>
        <c:axId val="1239081696"/>
        <c:scaling>
          <c:orientation val="minMax"/>
        </c:scaling>
        <c:delete val="0"/>
        <c:axPos val="b"/>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9084320"/>
        <c:crosses val="autoZero"/>
        <c:auto val="1"/>
        <c:lblAlgn val="ctr"/>
        <c:lblOffset val="100"/>
        <c:tickLblSkip val="2"/>
        <c:noMultiLvlLbl val="0"/>
      </c:catAx>
      <c:valAx>
        <c:axId val="1239084320"/>
        <c:scaling>
          <c:orientation val="minMax"/>
          <c:max val="60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9081696"/>
        <c:crosses val="autoZero"/>
        <c:crossBetween val="between"/>
        <c:majorUnit val="200"/>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GB" sz="1000">
                <a:latin typeface="Arial" panose="020B0604020202020204" pitchFamily="34" charset="0"/>
                <a:cs typeface="Arial" panose="020B0604020202020204" pitchFamily="34" charset="0"/>
              </a:rPr>
              <a:t>Change in Industrial Consumption 2018-19 by</a:t>
            </a:r>
            <a:r>
              <a:rPr lang="en-GB" sz="1000" baseline="0">
                <a:latin typeface="Arial" panose="020B0604020202020204" pitchFamily="34" charset="0"/>
                <a:cs typeface="Arial" panose="020B0604020202020204" pitchFamily="34" charset="0"/>
              </a:rPr>
              <a:t> Fuel and Sub-sector</a:t>
            </a:r>
            <a:endParaRPr lang="en-GB" sz="1000">
              <a:latin typeface="Arial" panose="020B0604020202020204" pitchFamily="34" charset="0"/>
              <a:cs typeface="Arial" panose="020B0604020202020204" pitchFamily="34" charset="0"/>
            </a:endParaRPr>
          </a:p>
        </c:rich>
      </c:tx>
      <c:layout>
        <c:manualLayout>
          <c:xMode val="edge"/>
          <c:yMode val="edge"/>
          <c:x val="2.8592047744293993E-2"/>
          <c:y val="2.3027376369197577E-2"/>
        </c:manualLayout>
      </c:layout>
      <c:overlay val="0"/>
      <c:spPr>
        <a:noFill/>
        <a:ln>
          <a:noFill/>
        </a:ln>
        <a:effectLst/>
      </c:spPr>
      <c:txPr>
        <a:bodyPr rot="0" spcFirstLastPara="1" vertOverflow="ellipsis" vert="horz" wrap="square" anchor="ctr" anchorCtr="1"/>
        <a:lstStyle/>
        <a:p>
          <a:pPr>
            <a:defRPr sz="10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1.938374001771527E-2"/>
          <c:y val="7.7445161171521601E-2"/>
          <c:w val="0.9494768026243765"/>
          <c:h val="0.82635206743262968"/>
        </c:manualLayout>
      </c:layout>
      <c:barChart>
        <c:barDir val="bar"/>
        <c:grouping val="stacked"/>
        <c:varyColors val="0"/>
        <c:ser>
          <c:idx val="0"/>
          <c:order val="0"/>
          <c:tx>
            <c:strRef>
              <c:f>'Chart C2'!$Z$13</c:f>
              <c:strCache>
                <c:ptCount val="1"/>
                <c:pt idx="0">
                  <c:v>Solid fuels</c:v>
                </c:pt>
              </c:strCache>
            </c:strRef>
          </c:tx>
          <c:spPr>
            <a:solidFill>
              <a:schemeClr val="accent2">
                <a:lumMod val="75000"/>
              </a:schemeClr>
            </a:solidFill>
            <a:ln>
              <a:noFill/>
            </a:ln>
            <a:effectLst/>
          </c:spPr>
          <c:invertIfNegative val="0"/>
          <c:cat>
            <c:strRef>
              <c:f>'Chart C2'!$Y$14:$Y$26</c:f>
              <c:strCache>
                <c:ptCount val="13"/>
                <c:pt idx="0">
                  <c:v>Unclassified</c:v>
                </c:pt>
                <c:pt idx="1">
                  <c:v>Iron and steel</c:v>
                </c:pt>
                <c:pt idx="2">
                  <c:v>Non-ferrous metals</c:v>
                </c:pt>
                <c:pt idx="3">
                  <c:v>Mineral products</c:v>
                </c:pt>
                <c:pt idx="4">
                  <c:v>Chemicals</c:v>
                </c:pt>
                <c:pt idx="5">
                  <c:v>Mechanical engineering</c:v>
                </c:pt>
                <c:pt idx="6">
                  <c:v>Electrical engineering</c:v>
                </c:pt>
                <c:pt idx="7">
                  <c:v>Vehicles</c:v>
                </c:pt>
                <c:pt idx="8">
                  <c:v>Food, beverages</c:v>
                </c:pt>
                <c:pt idx="9">
                  <c:v>Textiles, leather</c:v>
                </c:pt>
                <c:pt idx="10">
                  <c:v>Paper, printing</c:v>
                </c:pt>
                <c:pt idx="11">
                  <c:v>Other industries</c:v>
                </c:pt>
                <c:pt idx="12">
                  <c:v>Construction</c:v>
                </c:pt>
              </c:strCache>
            </c:strRef>
          </c:cat>
          <c:val>
            <c:numRef>
              <c:f>'Chart C2'!$Z$14:$Z$26</c:f>
              <c:numCache>
                <c:formatCode>#,##0</c:formatCode>
                <c:ptCount val="13"/>
                <c:pt idx="0">
                  <c:v>0</c:v>
                </c:pt>
                <c:pt idx="1">
                  <c:v>39.86449872312329</c:v>
                </c:pt>
                <c:pt idx="2">
                  <c:v>-1.7900941574946501</c:v>
                </c:pt>
                <c:pt idx="3">
                  <c:v>-6.4701237255275146</c:v>
                </c:pt>
                <c:pt idx="4">
                  <c:v>-4.5228170296246049</c:v>
                </c:pt>
                <c:pt idx="5">
                  <c:v>-0.35083617715548421</c:v>
                </c:pt>
                <c:pt idx="6">
                  <c:v>-0.21047241716982334</c:v>
                </c:pt>
                <c:pt idx="7">
                  <c:v>-1.7542174971817559</c:v>
                </c:pt>
                <c:pt idx="8">
                  <c:v>-10.257455583609698</c:v>
                </c:pt>
                <c:pt idx="9">
                  <c:v>-2.1084104991115709</c:v>
                </c:pt>
                <c:pt idx="10">
                  <c:v>-2.8917753359700953</c:v>
                </c:pt>
                <c:pt idx="11">
                  <c:v>-65.310707192137272</c:v>
                </c:pt>
                <c:pt idx="12">
                  <c:v>-0.15519116146397227</c:v>
                </c:pt>
              </c:numCache>
            </c:numRef>
          </c:val>
          <c:extLst>
            <c:ext xmlns:c16="http://schemas.microsoft.com/office/drawing/2014/chart" uri="{C3380CC4-5D6E-409C-BE32-E72D297353CC}">
              <c16:uniqueId val="{00000000-47DE-4091-98EB-9984E02E3F8B}"/>
            </c:ext>
          </c:extLst>
        </c:ser>
        <c:ser>
          <c:idx val="1"/>
          <c:order val="1"/>
          <c:tx>
            <c:strRef>
              <c:f>'Chart C2'!$AA$13</c:f>
              <c:strCache>
                <c:ptCount val="1"/>
                <c:pt idx="0">
                  <c:v>Petroleum</c:v>
                </c:pt>
              </c:strCache>
            </c:strRef>
          </c:tx>
          <c:spPr>
            <a:solidFill>
              <a:schemeClr val="bg1">
                <a:lumMod val="50000"/>
              </a:schemeClr>
            </a:solidFill>
            <a:ln>
              <a:noFill/>
            </a:ln>
            <a:effectLst/>
          </c:spPr>
          <c:invertIfNegative val="0"/>
          <c:cat>
            <c:strRef>
              <c:f>'Chart C2'!$Y$14:$Y$26</c:f>
              <c:strCache>
                <c:ptCount val="13"/>
                <c:pt idx="0">
                  <c:v>Unclassified</c:v>
                </c:pt>
                <c:pt idx="1">
                  <c:v>Iron and steel</c:v>
                </c:pt>
                <c:pt idx="2">
                  <c:v>Non-ferrous metals</c:v>
                </c:pt>
                <c:pt idx="3">
                  <c:v>Mineral products</c:v>
                </c:pt>
                <c:pt idx="4">
                  <c:v>Chemicals</c:v>
                </c:pt>
                <c:pt idx="5">
                  <c:v>Mechanical engineering</c:v>
                </c:pt>
                <c:pt idx="6">
                  <c:v>Electrical engineering</c:v>
                </c:pt>
                <c:pt idx="7">
                  <c:v>Vehicles</c:v>
                </c:pt>
                <c:pt idx="8">
                  <c:v>Food, beverages</c:v>
                </c:pt>
                <c:pt idx="9">
                  <c:v>Textiles, leather</c:v>
                </c:pt>
                <c:pt idx="10">
                  <c:v>Paper, printing</c:v>
                </c:pt>
                <c:pt idx="11">
                  <c:v>Other industries</c:v>
                </c:pt>
                <c:pt idx="12">
                  <c:v>Construction</c:v>
                </c:pt>
              </c:strCache>
            </c:strRef>
          </c:cat>
          <c:val>
            <c:numRef>
              <c:f>'Chart C2'!$AA$14:$AA$26</c:f>
              <c:numCache>
                <c:formatCode>#,##0</c:formatCode>
                <c:ptCount val="13"/>
                <c:pt idx="0">
                  <c:v>-271.63455369783605</c:v>
                </c:pt>
                <c:pt idx="1">
                  <c:v>0.41368210780255055</c:v>
                </c:pt>
                <c:pt idx="2">
                  <c:v>-4.509747070477399E-2</c:v>
                </c:pt>
                <c:pt idx="3">
                  <c:v>-7.292195611999631</c:v>
                </c:pt>
                <c:pt idx="4">
                  <c:v>-3.1122270365429614</c:v>
                </c:pt>
                <c:pt idx="5">
                  <c:v>-2.515984876634364E-2</c:v>
                </c:pt>
                <c:pt idx="6">
                  <c:v>1.5561440831856843E-2</c:v>
                </c:pt>
                <c:pt idx="7">
                  <c:v>-13.436792797055602</c:v>
                </c:pt>
                <c:pt idx="8">
                  <c:v>2.6204250332035315</c:v>
                </c:pt>
                <c:pt idx="9">
                  <c:v>-0.72945191241258556</c:v>
                </c:pt>
                <c:pt idx="10">
                  <c:v>-0.5252324739191252</c:v>
                </c:pt>
                <c:pt idx="11">
                  <c:v>-1.1803638770618576</c:v>
                </c:pt>
                <c:pt idx="12">
                  <c:v>6.1662371718281008</c:v>
                </c:pt>
              </c:numCache>
            </c:numRef>
          </c:val>
          <c:extLst>
            <c:ext xmlns:c16="http://schemas.microsoft.com/office/drawing/2014/chart" uri="{C3380CC4-5D6E-409C-BE32-E72D297353CC}">
              <c16:uniqueId val="{00000001-47DE-4091-98EB-9984E02E3F8B}"/>
            </c:ext>
          </c:extLst>
        </c:ser>
        <c:ser>
          <c:idx val="2"/>
          <c:order val="2"/>
          <c:tx>
            <c:strRef>
              <c:f>'Chart C2'!$AB$13</c:f>
              <c:strCache>
                <c:ptCount val="1"/>
                <c:pt idx="0">
                  <c:v>Natural gas</c:v>
                </c:pt>
              </c:strCache>
            </c:strRef>
          </c:tx>
          <c:spPr>
            <a:solidFill>
              <a:schemeClr val="accent5">
                <a:lumMod val="75000"/>
              </a:schemeClr>
            </a:solidFill>
            <a:ln>
              <a:noFill/>
            </a:ln>
            <a:effectLst/>
          </c:spPr>
          <c:invertIfNegative val="0"/>
          <c:cat>
            <c:strRef>
              <c:f>'Chart C2'!$Y$14:$Y$26</c:f>
              <c:strCache>
                <c:ptCount val="13"/>
                <c:pt idx="0">
                  <c:v>Unclassified</c:v>
                </c:pt>
                <c:pt idx="1">
                  <c:v>Iron and steel</c:v>
                </c:pt>
                <c:pt idx="2">
                  <c:v>Non-ferrous metals</c:v>
                </c:pt>
                <c:pt idx="3">
                  <c:v>Mineral products</c:v>
                </c:pt>
                <c:pt idx="4">
                  <c:v>Chemicals</c:v>
                </c:pt>
                <c:pt idx="5">
                  <c:v>Mechanical engineering</c:v>
                </c:pt>
                <c:pt idx="6">
                  <c:v>Electrical engineering</c:v>
                </c:pt>
                <c:pt idx="7">
                  <c:v>Vehicles</c:v>
                </c:pt>
                <c:pt idx="8">
                  <c:v>Food, beverages</c:v>
                </c:pt>
                <c:pt idx="9">
                  <c:v>Textiles, leather</c:v>
                </c:pt>
                <c:pt idx="10">
                  <c:v>Paper, printing</c:v>
                </c:pt>
                <c:pt idx="11">
                  <c:v>Other industries</c:v>
                </c:pt>
                <c:pt idx="12">
                  <c:v>Construction</c:v>
                </c:pt>
              </c:strCache>
            </c:strRef>
          </c:cat>
          <c:val>
            <c:numRef>
              <c:f>'Chart C2'!$AB$14:$AB$26</c:f>
              <c:numCache>
                <c:formatCode>#,##0</c:formatCode>
                <c:ptCount val="13"/>
                <c:pt idx="0">
                  <c:v>-0.35751918269097827</c:v>
                </c:pt>
                <c:pt idx="1">
                  <c:v>-1.6406911556506998</c:v>
                </c:pt>
                <c:pt idx="2">
                  <c:v>-1.1907833204270446</c:v>
                </c:pt>
                <c:pt idx="3">
                  <c:v>-34.506559537185012</c:v>
                </c:pt>
                <c:pt idx="4">
                  <c:v>-35.791089876515343</c:v>
                </c:pt>
                <c:pt idx="5">
                  <c:v>-60.640437998484572</c:v>
                </c:pt>
                <c:pt idx="6">
                  <c:v>6.8814725526674465</c:v>
                </c:pt>
                <c:pt idx="7">
                  <c:v>-29.183250556405369</c:v>
                </c:pt>
                <c:pt idx="8">
                  <c:v>42.907487579871486</c:v>
                </c:pt>
                <c:pt idx="9">
                  <c:v>-2.6878698351908952</c:v>
                </c:pt>
                <c:pt idx="10">
                  <c:v>-4.0263602488728338</c:v>
                </c:pt>
                <c:pt idx="11">
                  <c:v>21.241097033041797</c:v>
                </c:pt>
                <c:pt idx="12">
                  <c:v>-4.1828995249226182</c:v>
                </c:pt>
              </c:numCache>
            </c:numRef>
          </c:val>
          <c:extLst>
            <c:ext xmlns:c16="http://schemas.microsoft.com/office/drawing/2014/chart" uri="{C3380CC4-5D6E-409C-BE32-E72D297353CC}">
              <c16:uniqueId val="{00000002-47DE-4091-98EB-9984E02E3F8B}"/>
            </c:ext>
          </c:extLst>
        </c:ser>
        <c:ser>
          <c:idx val="3"/>
          <c:order val="3"/>
          <c:tx>
            <c:strRef>
              <c:f>'Chart C2'!$AC$13</c:f>
              <c:strCache>
                <c:ptCount val="1"/>
                <c:pt idx="0">
                  <c:v>Bioenergy &amp; waste</c:v>
                </c:pt>
              </c:strCache>
            </c:strRef>
          </c:tx>
          <c:spPr>
            <a:solidFill>
              <a:schemeClr val="accent6">
                <a:lumMod val="75000"/>
              </a:schemeClr>
            </a:solidFill>
            <a:ln>
              <a:noFill/>
            </a:ln>
            <a:effectLst/>
          </c:spPr>
          <c:invertIfNegative val="0"/>
          <c:cat>
            <c:strRef>
              <c:f>'Chart C2'!$Y$14:$Y$26</c:f>
              <c:strCache>
                <c:ptCount val="13"/>
                <c:pt idx="0">
                  <c:v>Unclassified</c:v>
                </c:pt>
                <c:pt idx="1">
                  <c:v>Iron and steel</c:v>
                </c:pt>
                <c:pt idx="2">
                  <c:v>Non-ferrous metals</c:v>
                </c:pt>
                <c:pt idx="3">
                  <c:v>Mineral products</c:v>
                </c:pt>
                <c:pt idx="4">
                  <c:v>Chemicals</c:v>
                </c:pt>
                <c:pt idx="5">
                  <c:v>Mechanical engineering</c:v>
                </c:pt>
                <c:pt idx="6">
                  <c:v>Electrical engineering</c:v>
                </c:pt>
                <c:pt idx="7">
                  <c:v>Vehicles</c:v>
                </c:pt>
                <c:pt idx="8">
                  <c:v>Food, beverages</c:v>
                </c:pt>
                <c:pt idx="9">
                  <c:v>Textiles, leather</c:v>
                </c:pt>
                <c:pt idx="10">
                  <c:v>Paper, printing</c:v>
                </c:pt>
                <c:pt idx="11">
                  <c:v>Other industries</c:v>
                </c:pt>
                <c:pt idx="12">
                  <c:v>Construction</c:v>
                </c:pt>
              </c:strCache>
            </c:strRef>
          </c:cat>
          <c:val>
            <c:numRef>
              <c:f>'Chart C2'!$AC$14:$AC$26</c:f>
              <c:numCache>
                <c:formatCode>#,##0</c:formatCode>
                <c:ptCount val="13"/>
                <c:pt idx="0">
                  <c:v>21.22216009775002</c:v>
                </c:pt>
                <c:pt idx="1">
                  <c:v>0</c:v>
                </c:pt>
                <c:pt idx="2">
                  <c:v>0</c:v>
                </c:pt>
                <c:pt idx="3">
                  <c:v>0</c:v>
                </c:pt>
                <c:pt idx="4">
                  <c:v>20.186949073479084</c:v>
                </c:pt>
                <c:pt idx="5">
                  <c:v>0.16811671269700845</c:v>
                </c:pt>
                <c:pt idx="6">
                  <c:v>0</c:v>
                </c:pt>
                <c:pt idx="7">
                  <c:v>0</c:v>
                </c:pt>
                <c:pt idx="8">
                  <c:v>-27.17987363224556</c:v>
                </c:pt>
                <c:pt idx="9">
                  <c:v>0</c:v>
                </c:pt>
                <c:pt idx="10">
                  <c:v>5.9672833314988338</c:v>
                </c:pt>
                <c:pt idx="11">
                  <c:v>4.4970318840282744</c:v>
                </c:pt>
                <c:pt idx="12">
                  <c:v>0</c:v>
                </c:pt>
              </c:numCache>
            </c:numRef>
          </c:val>
          <c:extLst>
            <c:ext xmlns:c16="http://schemas.microsoft.com/office/drawing/2014/chart" uri="{C3380CC4-5D6E-409C-BE32-E72D297353CC}">
              <c16:uniqueId val="{00000003-47DE-4091-98EB-9984E02E3F8B}"/>
            </c:ext>
          </c:extLst>
        </c:ser>
        <c:ser>
          <c:idx val="4"/>
          <c:order val="4"/>
          <c:tx>
            <c:strRef>
              <c:f>'Chart C2'!$AD$13</c:f>
              <c:strCache>
                <c:ptCount val="1"/>
                <c:pt idx="0">
                  <c:v>Electricity</c:v>
                </c:pt>
              </c:strCache>
            </c:strRef>
          </c:tx>
          <c:spPr>
            <a:solidFill>
              <a:srgbClr val="FF9900"/>
            </a:solidFill>
            <a:ln>
              <a:noFill/>
            </a:ln>
            <a:effectLst/>
          </c:spPr>
          <c:invertIfNegative val="0"/>
          <c:cat>
            <c:strRef>
              <c:f>'Chart C2'!$Y$14:$Y$26</c:f>
              <c:strCache>
                <c:ptCount val="13"/>
                <c:pt idx="0">
                  <c:v>Unclassified</c:v>
                </c:pt>
                <c:pt idx="1">
                  <c:v>Iron and steel</c:v>
                </c:pt>
                <c:pt idx="2">
                  <c:v>Non-ferrous metals</c:v>
                </c:pt>
                <c:pt idx="3">
                  <c:v>Mineral products</c:v>
                </c:pt>
                <c:pt idx="4">
                  <c:v>Chemicals</c:v>
                </c:pt>
                <c:pt idx="5">
                  <c:v>Mechanical engineering</c:v>
                </c:pt>
                <c:pt idx="6">
                  <c:v>Electrical engineering</c:v>
                </c:pt>
                <c:pt idx="7">
                  <c:v>Vehicles</c:v>
                </c:pt>
                <c:pt idx="8">
                  <c:v>Food, beverages</c:v>
                </c:pt>
                <c:pt idx="9">
                  <c:v>Textiles, leather</c:v>
                </c:pt>
                <c:pt idx="10">
                  <c:v>Paper, printing</c:v>
                </c:pt>
                <c:pt idx="11">
                  <c:v>Other industries</c:v>
                </c:pt>
                <c:pt idx="12">
                  <c:v>Construction</c:v>
                </c:pt>
              </c:strCache>
            </c:strRef>
          </c:cat>
          <c:val>
            <c:numRef>
              <c:f>'Chart C2'!$AD$14:$AD$26</c:f>
              <c:numCache>
                <c:formatCode>#,##0</c:formatCode>
                <c:ptCount val="13"/>
                <c:pt idx="0">
                  <c:v>0</c:v>
                </c:pt>
                <c:pt idx="1">
                  <c:v>-10.049903523511176</c:v>
                </c:pt>
                <c:pt idx="2">
                  <c:v>-15.199660726951038</c:v>
                </c:pt>
                <c:pt idx="3">
                  <c:v>-16.215418096929056</c:v>
                </c:pt>
                <c:pt idx="4">
                  <c:v>-25.846353785388601</c:v>
                </c:pt>
                <c:pt idx="5">
                  <c:v>-9.9358147072138081</c:v>
                </c:pt>
                <c:pt idx="6">
                  <c:v>3.9889382176384061</c:v>
                </c:pt>
                <c:pt idx="7">
                  <c:v>-16.96865149491822</c:v>
                </c:pt>
                <c:pt idx="8">
                  <c:v>-29.445834214479646</c:v>
                </c:pt>
                <c:pt idx="9">
                  <c:v>-4.8375114364325214</c:v>
                </c:pt>
                <c:pt idx="10">
                  <c:v>-22.554512724993856</c:v>
                </c:pt>
                <c:pt idx="11">
                  <c:v>-45.795551116018487</c:v>
                </c:pt>
                <c:pt idx="12">
                  <c:v>-0.96431603818186318</c:v>
                </c:pt>
              </c:numCache>
            </c:numRef>
          </c:val>
          <c:extLst>
            <c:ext xmlns:c16="http://schemas.microsoft.com/office/drawing/2014/chart" uri="{C3380CC4-5D6E-409C-BE32-E72D297353CC}">
              <c16:uniqueId val="{00000004-47DE-4091-98EB-9984E02E3F8B}"/>
            </c:ext>
          </c:extLst>
        </c:ser>
        <c:ser>
          <c:idx val="5"/>
          <c:order val="5"/>
          <c:tx>
            <c:strRef>
              <c:f>'Chart C2'!$AE$13</c:f>
              <c:strCache>
                <c:ptCount val="1"/>
                <c:pt idx="0">
                  <c:v>Heat</c:v>
                </c:pt>
              </c:strCache>
            </c:strRef>
          </c:tx>
          <c:spPr>
            <a:solidFill>
              <a:srgbClr val="B686DA"/>
            </a:solidFill>
            <a:ln>
              <a:noFill/>
            </a:ln>
            <a:effectLst/>
          </c:spPr>
          <c:invertIfNegative val="0"/>
          <c:cat>
            <c:strRef>
              <c:f>'Chart C2'!$Y$14:$Y$26</c:f>
              <c:strCache>
                <c:ptCount val="13"/>
                <c:pt idx="0">
                  <c:v>Unclassified</c:v>
                </c:pt>
                <c:pt idx="1">
                  <c:v>Iron and steel</c:v>
                </c:pt>
                <c:pt idx="2">
                  <c:v>Non-ferrous metals</c:v>
                </c:pt>
                <c:pt idx="3">
                  <c:v>Mineral products</c:v>
                </c:pt>
                <c:pt idx="4">
                  <c:v>Chemicals</c:v>
                </c:pt>
                <c:pt idx="5">
                  <c:v>Mechanical engineering</c:v>
                </c:pt>
                <c:pt idx="6">
                  <c:v>Electrical engineering</c:v>
                </c:pt>
                <c:pt idx="7">
                  <c:v>Vehicles</c:v>
                </c:pt>
                <c:pt idx="8">
                  <c:v>Food, beverages</c:v>
                </c:pt>
                <c:pt idx="9">
                  <c:v>Textiles, leather</c:v>
                </c:pt>
                <c:pt idx="10">
                  <c:v>Paper, printing</c:v>
                </c:pt>
                <c:pt idx="11">
                  <c:v>Other industries</c:v>
                </c:pt>
                <c:pt idx="12">
                  <c:v>Construction</c:v>
                </c:pt>
              </c:strCache>
            </c:strRef>
          </c:cat>
          <c:val>
            <c:numRef>
              <c:f>'Chart C2'!$AE$14:$AE$26</c:f>
              <c:numCache>
                <c:formatCode>#,##0</c:formatCode>
                <c:ptCount val="13"/>
                <c:pt idx="0">
                  <c:v>0</c:v>
                </c:pt>
                <c:pt idx="1">
                  <c:v>0</c:v>
                </c:pt>
                <c:pt idx="2">
                  <c:v>0</c:v>
                </c:pt>
                <c:pt idx="3">
                  <c:v>0</c:v>
                </c:pt>
                <c:pt idx="4">
                  <c:v>-20.712108280309536</c:v>
                </c:pt>
                <c:pt idx="5">
                  <c:v>0.12570937231298374</c:v>
                </c:pt>
                <c:pt idx="6">
                  <c:v>0</c:v>
                </c:pt>
                <c:pt idx="7">
                  <c:v>0</c:v>
                </c:pt>
                <c:pt idx="8">
                  <c:v>2.2206079105760939</c:v>
                </c:pt>
                <c:pt idx="9">
                  <c:v>0</c:v>
                </c:pt>
                <c:pt idx="10">
                  <c:v>0.14995700773860704</c:v>
                </c:pt>
                <c:pt idx="11">
                  <c:v>0.15385754944111341</c:v>
                </c:pt>
                <c:pt idx="12">
                  <c:v>0</c:v>
                </c:pt>
              </c:numCache>
            </c:numRef>
          </c:val>
          <c:extLst>
            <c:ext xmlns:c16="http://schemas.microsoft.com/office/drawing/2014/chart" uri="{C3380CC4-5D6E-409C-BE32-E72D297353CC}">
              <c16:uniqueId val="{00000005-47DE-4091-98EB-9984E02E3F8B}"/>
            </c:ext>
          </c:extLst>
        </c:ser>
        <c:dLbls>
          <c:showLegendKey val="0"/>
          <c:showVal val="0"/>
          <c:showCatName val="0"/>
          <c:showSerName val="0"/>
          <c:showPercent val="0"/>
          <c:showBubbleSize val="0"/>
        </c:dLbls>
        <c:gapWidth val="50"/>
        <c:overlap val="100"/>
        <c:axId val="1831823264"/>
        <c:axId val="1831823592"/>
      </c:barChart>
      <c:catAx>
        <c:axId val="1831823264"/>
        <c:scaling>
          <c:orientation val="minMax"/>
        </c:scaling>
        <c:delete val="0"/>
        <c:axPos val="l"/>
        <c:numFmt formatCode="General" sourceLinked="1"/>
        <c:majorTickMark val="none"/>
        <c:minorTickMark val="none"/>
        <c:tickLblPos val="high"/>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831823592"/>
        <c:crosses val="autoZero"/>
        <c:auto val="1"/>
        <c:lblAlgn val="ctr"/>
        <c:lblOffset val="100"/>
        <c:noMultiLvlLbl val="0"/>
      </c:catAx>
      <c:valAx>
        <c:axId val="183182359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GB">
                    <a:latin typeface="Arial" panose="020B0604020202020204" pitchFamily="34" charset="0"/>
                    <a:cs typeface="Arial" panose="020B0604020202020204" pitchFamily="34" charset="0"/>
                  </a:rPr>
                  <a:t>ktoe</a:t>
                </a:r>
              </a:p>
            </c:rich>
          </c:tx>
          <c:layout>
            <c:manualLayout>
              <c:xMode val="edge"/>
              <c:yMode val="edge"/>
              <c:x val="0.60118736935844963"/>
              <c:y val="4.18649900143274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8318232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Services Consumption by sub-sector (ktoe)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'Table C4'!$B$5</c:f>
              <c:strCache>
                <c:ptCount val="1"/>
                <c:pt idx="0">
                  <c:v>Public Administration</c:v>
                </c:pt>
              </c:strCache>
            </c:strRef>
          </c:tx>
          <c:spPr>
            <a:ln w="44450" cap="rnd">
              <a:solidFill>
                <a:schemeClr val="accent1"/>
              </a:solidFill>
              <a:round/>
            </a:ln>
            <a:effectLst/>
          </c:spPr>
          <c:marker>
            <c:symbol val="none"/>
          </c:marker>
          <c:cat>
            <c:numRef>
              <c:f>'Table C4'!$A$9:$A$58</c:f>
              <c:numCache>
                <c:formatCode>General</c:formatCode>
                <c:ptCount val="50"/>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numCache>
            </c:numRef>
          </c:cat>
          <c:val>
            <c:numRef>
              <c:f>'Table C4'!$I$9:$I$58</c:f>
              <c:numCache>
                <c:formatCode>#,##0</c:formatCode>
                <c:ptCount val="50"/>
                <c:pt idx="0">
                  <c:v>8699.99</c:v>
                </c:pt>
                <c:pt idx="1">
                  <c:v>8617.25</c:v>
                </c:pt>
                <c:pt idx="2">
                  <c:v>8789.18</c:v>
                </c:pt>
                <c:pt idx="3">
                  <c:v>8962.630000000001</c:v>
                </c:pt>
                <c:pt idx="4">
                  <c:v>8355.1899999999987</c:v>
                </c:pt>
                <c:pt idx="5">
                  <c:v>8130.3899999999994</c:v>
                </c:pt>
                <c:pt idx="6">
                  <c:v>8705.36</c:v>
                </c:pt>
                <c:pt idx="7">
                  <c:v>9310.02</c:v>
                </c:pt>
                <c:pt idx="8">
                  <c:v>9212.18</c:v>
                </c:pt>
                <c:pt idx="9">
                  <c:v>9552.0799999999981</c:v>
                </c:pt>
                <c:pt idx="10">
                  <c:v>8925.5299999999988</c:v>
                </c:pt>
                <c:pt idx="11">
                  <c:v>8826.36</c:v>
                </c:pt>
                <c:pt idx="12">
                  <c:v>8668.119999999999</c:v>
                </c:pt>
                <c:pt idx="13">
                  <c:v>8808.39</c:v>
                </c:pt>
                <c:pt idx="14">
                  <c:v>8808.7999999999993</c:v>
                </c:pt>
                <c:pt idx="15">
                  <c:v>8916.39</c:v>
                </c:pt>
                <c:pt idx="16">
                  <c:v>8926.59</c:v>
                </c:pt>
                <c:pt idx="17">
                  <c:v>8577.48</c:v>
                </c:pt>
                <c:pt idx="18">
                  <c:v>8317.76</c:v>
                </c:pt>
                <c:pt idx="19">
                  <c:v>7529.1600000000008</c:v>
                </c:pt>
                <c:pt idx="20">
                  <c:v>7555.5199999999995</c:v>
                </c:pt>
                <c:pt idx="21">
                  <c:v>8161.7099999999991</c:v>
                </c:pt>
                <c:pt idx="22">
                  <c:v>8733.9</c:v>
                </c:pt>
                <c:pt idx="23">
                  <c:v>8134.12</c:v>
                </c:pt>
                <c:pt idx="24">
                  <c:v>8258.2900000000009</c:v>
                </c:pt>
                <c:pt idx="25">
                  <c:v>8535.16</c:v>
                </c:pt>
                <c:pt idx="26">
                  <c:v>8793.1288103163497</c:v>
                </c:pt>
                <c:pt idx="27">
                  <c:v>8416.5378311240402</c:v>
                </c:pt>
                <c:pt idx="28">
                  <c:v>8140.5258216930051</c:v>
                </c:pt>
                <c:pt idx="29">
                  <c:v>8215.2290262511924</c:v>
                </c:pt>
                <c:pt idx="30">
                  <c:v>8089.6291196699631</c:v>
                </c:pt>
                <c:pt idx="31">
                  <c:v>8045.2967451295081</c:v>
                </c:pt>
                <c:pt idx="32">
                  <c:v>7022.3729496316682</c:v>
                </c:pt>
                <c:pt idx="33">
                  <c:v>6708.7262415772511</c:v>
                </c:pt>
                <c:pt idx="34">
                  <c:v>7183.8914060346106</c:v>
                </c:pt>
                <c:pt idx="35">
                  <c:v>7098.1773854355233</c:v>
                </c:pt>
                <c:pt idx="36">
                  <c:v>6621.0113581382766</c:v>
                </c:pt>
                <c:pt idx="37">
                  <c:v>6345.8827736831736</c:v>
                </c:pt>
                <c:pt idx="38">
                  <c:v>6523.7773170209275</c:v>
                </c:pt>
                <c:pt idx="39">
                  <c:v>5985.7213410323811</c:v>
                </c:pt>
                <c:pt idx="40">
                  <c:v>6240.623479975694</c:v>
                </c:pt>
                <c:pt idx="41">
                  <c:v>5507.0288951923794</c:v>
                </c:pt>
                <c:pt idx="42">
                  <c:v>5987.8489932129341</c:v>
                </c:pt>
                <c:pt idx="43">
                  <c:v>6078.6670126973268</c:v>
                </c:pt>
                <c:pt idx="44">
                  <c:v>5538.0597936063323</c:v>
                </c:pt>
                <c:pt idx="45">
                  <c:v>5339.2627355802415</c:v>
                </c:pt>
                <c:pt idx="46">
                  <c:v>5824.1979017414042</c:v>
                </c:pt>
                <c:pt idx="47">
                  <c:v>5603.244431658497</c:v>
                </c:pt>
                <c:pt idx="48">
                  <c:v>5698.722215950489</c:v>
                </c:pt>
                <c:pt idx="49">
                  <c:v>5579.4533475225244</c:v>
                </c:pt>
              </c:numCache>
            </c:numRef>
          </c:val>
          <c:smooth val="0"/>
          <c:extLst>
            <c:ext xmlns:c16="http://schemas.microsoft.com/office/drawing/2014/chart" uri="{C3380CC4-5D6E-409C-BE32-E72D297353CC}">
              <c16:uniqueId val="{00000000-0667-4DB1-9BFC-7A200327D002}"/>
            </c:ext>
          </c:extLst>
        </c:ser>
        <c:ser>
          <c:idx val="2"/>
          <c:order val="1"/>
          <c:tx>
            <c:strRef>
              <c:f>'Table C4'!$K$5</c:f>
              <c:strCache>
                <c:ptCount val="1"/>
                <c:pt idx="0">
                  <c:v>Commercial &amp; Miscellaneous</c:v>
                </c:pt>
              </c:strCache>
            </c:strRef>
          </c:tx>
          <c:spPr>
            <a:ln w="50800" cap="rnd">
              <a:solidFill>
                <a:schemeClr val="accent3"/>
              </a:solidFill>
              <a:round/>
            </a:ln>
            <a:effectLst/>
          </c:spPr>
          <c:marker>
            <c:symbol val="none"/>
          </c:marker>
          <c:cat>
            <c:numRef>
              <c:f>'Table C4'!$A$9:$A$58</c:f>
              <c:numCache>
                <c:formatCode>General</c:formatCode>
                <c:ptCount val="50"/>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numCache>
            </c:numRef>
          </c:cat>
          <c:val>
            <c:numRef>
              <c:f>'Table C4'!$R$9:$R$58</c:f>
              <c:numCache>
                <c:formatCode>#,##0</c:formatCode>
                <c:ptCount val="50"/>
                <c:pt idx="0">
                  <c:v>7997.01</c:v>
                </c:pt>
                <c:pt idx="1">
                  <c:v>7301.91</c:v>
                </c:pt>
                <c:pt idx="2">
                  <c:v>7267.34</c:v>
                </c:pt>
                <c:pt idx="3">
                  <c:v>7398.2099999999991</c:v>
                </c:pt>
                <c:pt idx="4">
                  <c:v>7254.369999999999</c:v>
                </c:pt>
                <c:pt idx="5">
                  <c:v>7387.49</c:v>
                </c:pt>
                <c:pt idx="6">
                  <c:v>7700.24</c:v>
                </c:pt>
                <c:pt idx="7">
                  <c:v>7934.7800000000007</c:v>
                </c:pt>
                <c:pt idx="8">
                  <c:v>8156.1799999999994</c:v>
                </c:pt>
                <c:pt idx="9">
                  <c:v>8635.2800000000007</c:v>
                </c:pt>
                <c:pt idx="10">
                  <c:v>8298.59</c:v>
                </c:pt>
                <c:pt idx="11">
                  <c:v>8363</c:v>
                </c:pt>
                <c:pt idx="12">
                  <c:v>8390.7199999999993</c:v>
                </c:pt>
                <c:pt idx="13">
                  <c:v>8612.2899999999991</c:v>
                </c:pt>
                <c:pt idx="14">
                  <c:v>8743.2000000000007</c:v>
                </c:pt>
                <c:pt idx="15">
                  <c:v>9264.33</c:v>
                </c:pt>
                <c:pt idx="16">
                  <c:v>9783.61</c:v>
                </c:pt>
                <c:pt idx="17">
                  <c:v>9841.6400000000012</c:v>
                </c:pt>
                <c:pt idx="18">
                  <c:v>10308.439999999999</c:v>
                </c:pt>
                <c:pt idx="19">
                  <c:v>10208.02</c:v>
                </c:pt>
                <c:pt idx="20">
                  <c:v>10318.92</c:v>
                </c:pt>
                <c:pt idx="21">
                  <c:v>11290.03</c:v>
                </c:pt>
                <c:pt idx="22">
                  <c:v>10869.539999999999</c:v>
                </c:pt>
                <c:pt idx="23">
                  <c:v>11221.38</c:v>
                </c:pt>
                <c:pt idx="24">
                  <c:v>11007.71</c:v>
                </c:pt>
                <c:pt idx="25">
                  <c:v>11311.64</c:v>
                </c:pt>
                <c:pt idx="26">
                  <c:v>11887.747933914376</c:v>
                </c:pt>
                <c:pt idx="27">
                  <c:v>11705.613117954766</c:v>
                </c:pt>
                <c:pt idx="28">
                  <c:v>12011.34507782881</c:v>
                </c:pt>
                <c:pt idx="29">
                  <c:v>11836.130077859902</c:v>
                </c:pt>
                <c:pt idx="30">
                  <c:v>12241.045863401756</c:v>
                </c:pt>
                <c:pt idx="31">
                  <c:v>12836.342709070424</c:v>
                </c:pt>
                <c:pt idx="32">
                  <c:v>11345.105496713562</c:v>
                </c:pt>
                <c:pt idx="33">
                  <c:v>11755.938377196324</c:v>
                </c:pt>
                <c:pt idx="34">
                  <c:v>12226.929325228703</c:v>
                </c:pt>
                <c:pt idx="35">
                  <c:v>12669.418099501978</c:v>
                </c:pt>
                <c:pt idx="36">
                  <c:v>11985.365472735291</c:v>
                </c:pt>
                <c:pt idx="37">
                  <c:v>11762.92824336517</c:v>
                </c:pt>
                <c:pt idx="38">
                  <c:v>13107.121677930614</c:v>
                </c:pt>
                <c:pt idx="39">
                  <c:v>11620.897407705921</c:v>
                </c:pt>
                <c:pt idx="40">
                  <c:v>12232.616822061351</c:v>
                </c:pt>
                <c:pt idx="41">
                  <c:v>11533.169860928931</c:v>
                </c:pt>
                <c:pt idx="42">
                  <c:v>12268.785219574054</c:v>
                </c:pt>
                <c:pt idx="43">
                  <c:v>12555.147665975413</c:v>
                </c:pt>
                <c:pt idx="44">
                  <c:v>11661.156167572026</c:v>
                </c:pt>
                <c:pt idx="45">
                  <c:v>13400.758910956272</c:v>
                </c:pt>
                <c:pt idx="46">
                  <c:v>14450.620155215009</c:v>
                </c:pt>
                <c:pt idx="47">
                  <c:v>14398.752551618423</c:v>
                </c:pt>
                <c:pt idx="48">
                  <c:v>14719.550996262924</c:v>
                </c:pt>
                <c:pt idx="49">
                  <c:v>14615.093334664754</c:v>
                </c:pt>
              </c:numCache>
            </c:numRef>
          </c:val>
          <c:smooth val="0"/>
          <c:extLst>
            <c:ext xmlns:c16="http://schemas.microsoft.com/office/drawing/2014/chart" uri="{C3380CC4-5D6E-409C-BE32-E72D297353CC}">
              <c16:uniqueId val="{00000002-0667-4DB1-9BFC-7A200327D002}"/>
            </c:ext>
          </c:extLst>
        </c:ser>
        <c:ser>
          <c:idx val="10"/>
          <c:order val="2"/>
          <c:tx>
            <c:strRef>
              <c:f>'Table C4'!$T$5</c:f>
              <c:strCache>
                <c:ptCount val="1"/>
                <c:pt idx="0">
                  <c:v>Agriculture</c:v>
                </c:pt>
              </c:strCache>
            </c:strRef>
          </c:tx>
          <c:spPr>
            <a:ln w="44450" cap="rnd">
              <a:solidFill>
                <a:srgbClr val="7030A0"/>
              </a:solidFill>
              <a:round/>
            </a:ln>
            <a:effectLst/>
          </c:spPr>
          <c:marker>
            <c:symbol val="none"/>
          </c:marker>
          <c:cat>
            <c:numRef>
              <c:f>'Table C4'!$A$9:$A$58</c:f>
              <c:numCache>
                <c:formatCode>General</c:formatCode>
                <c:ptCount val="50"/>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numCache>
            </c:numRef>
          </c:cat>
          <c:val>
            <c:numRef>
              <c:f>'Table C4'!$AA$9:$AA$58</c:f>
              <c:numCache>
                <c:formatCode>#,##0</c:formatCode>
                <c:ptCount val="50"/>
                <c:pt idx="0">
                  <c:v>1890</c:v>
                </c:pt>
                <c:pt idx="1">
                  <c:v>1995.8400000000001</c:v>
                </c:pt>
                <c:pt idx="2">
                  <c:v>2139.48</c:v>
                </c:pt>
                <c:pt idx="3">
                  <c:v>2225.16</c:v>
                </c:pt>
                <c:pt idx="4">
                  <c:v>1882.44</c:v>
                </c:pt>
                <c:pt idx="5">
                  <c:v>1842.12</c:v>
                </c:pt>
                <c:pt idx="6">
                  <c:v>1751.3999999999999</c:v>
                </c:pt>
                <c:pt idx="7">
                  <c:v>1852.2</c:v>
                </c:pt>
                <c:pt idx="8">
                  <c:v>1844.64</c:v>
                </c:pt>
                <c:pt idx="9">
                  <c:v>1844.6399999999999</c:v>
                </c:pt>
                <c:pt idx="10">
                  <c:v>1496.88</c:v>
                </c:pt>
                <c:pt idx="11">
                  <c:v>1403.64</c:v>
                </c:pt>
                <c:pt idx="12">
                  <c:v>1406.1599999999999</c:v>
                </c:pt>
                <c:pt idx="13">
                  <c:v>1426.3200000000002</c:v>
                </c:pt>
                <c:pt idx="14">
                  <c:v>1386</c:v>
                </c:pt>
                <c:pt idx="15">
                  <c:v>1421.28</c:v>
                </c:pt>
                <c:pt idx="16">
                  <c:v>1423.8</c:v>
                </c:pt>
                <c:pt idx="17">
                  <c:v>1370.88</c:v>
                </c:pt>
                <c:pt idx="18">
                  <c:v>1423.8</c:v>
                </c:pt>
                <c:pt idx="19">
                  <c:v>1338.12</c:v>
                </c:pt>
                <c:pt idx="20">
                  <c:v>1343.16</c:v>
                </c:pt>
                <c:pt idx="21">
                  <c:v>1368.3600000000001</c:v>
                </c:pt>
                <c:pt idx="22">
                  <c:v>1355.76</c:v>
                </c:pt>
                <c:pt idx="23">
                  <c:v>1379</c:v>
                </c:pt>
                <c:pt idx="24">
                  <c:v>1371</c:v>
                </c:pt>
                <c:pt idx="25">
                  <c:v>1332</c:v>
                </c:pt>
                <c:pt idx="26">
                  <c:v>1426.8835621917369</c:v>
                </c:pt>
                <c:pt idx="27">
                  <c:v>1344.8345117803119</c:v>
                </c:pt>
                <c:pt idx="28">
                  <c:v>1359.2453811227756</c:v>
                </c:pt>
                <c:pt idx="29">
                  <c:v>1286.5355773122578</c:v>
                </c:pt>
                <c:pt idx="30">
                  <c:v>1216.2124094219898</c:v>
                </c:pt>
                <c:pt idx="31">
                  <c:v>1285.8416916580211</c:v>
                </c:pt>
                <c:pt idx="32">
                  <c:v>1188.8460689785829</c:v>
                </c:pt>
                <c:pt idx="33">
                  <c:v>949.05597923436039</c:v>
                </c:pt>
                <c:pt idx="34">
                  <c:v>906.01779907802643</c:v>
                </c:pt>
                <c:pt idx="35">
                  <c:v>1006.8261660583112</c:v>
                </c:pt>
                <c:pt idx="36">
                  <c:v>916.50827203299446</c:v>
                </c:pt>
                <c:pt idx="37">
                  <c:v>906.97483586711792</c:v>
                </c:pt>
                <c:pt idx="38">
                  <c:v>914.49444287620713</c:v>
                </c:pt>
                <c:pt idx="39">
                  <c:v>868.67549875813711</c:v>
                </c:pt>
                <c:pt idx="40">
                  <c:v>965.38901788222825</c:v>
                </c:pt>
                <c:pt idx="41">
                  <c:v>916.83777019090508</c:v>
                </c:pt>
                <c:pt idx="42">
                  <c:v>979.98861206119523</c:v>
                </c:pt>
                <c:pt idx="43">
                  <c:v>1085.4302569150932</c:v>
                </c:pt>
                <c:pt idx="44">
                  <c:v>1281.9011183386144</c:v>
                </c:pt>
                <c:pt idx="45">
                  <c:v>1032.9103127124301</c:v>
                </c:pt>
                <c:pt idx="46">
                  <c:v>1542.0110279894873</c:v>
                </c:pt>
                <c:pt idx="47">
                  <c:v>1520.3040150898669</c:v>
                </c:pt>
                <c:pt idx="48">
                  <c:v>1483.9373834858714</c:v>
                </c:pt>
                <c:pt idx="49">
                  <c:v>1505.2009743233821</c:v>
                </c:pt>
              </c:numCache>
            </c:numRef>
          </c:val>
          <c:smooth val="0"/>
          <c:extLst>
            <c:ext xmlns:c16="http://schemas.microsoft.com/office/drawing/2014/chart" uri="{C3380CC4-5D6E-409C-BE32-E72D297353CC}">
              <c16:uniqueId val="{0000000A-0667-4DB1-9BFC-7A200327D002}"/>
            </c:ext>
          </c:extLst>
        </c:ser>
        <c:dLbls>
          <c:showLegendKey val="0"/>
          <c:showVal val="0"/>
          <c:showCatName val="0"/>
          <c:showSerName val="0"/>
          <c:showPercent val="0"/>
          <c:showBubbleSize val="0"/>
        </c:dLbls>
        <c:smooth val="0"/>
        <c:axId val="1023429456"/>
        <c:axId val="1023429128"/>
      </c:lineChart>
      <c:catAx>
        <c:axId val="1023429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3429128"/>
        <c:crosses val="autoZero"/>
        <c:auto val="1"/>
        <c:lblAlgn val="ctr"/>
        <c:lblOffset val="100"/>
        <c:tickLblSkip val="2"/>
        <c:noMultiLvlLbl val="0"/>
      </c:catAx>
      <c:valAx>
        <c:axId val="1023429128"/>
        <c:scaling>
          <c:orientation val="minMax"/>
          <c:max val="1600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3429456"/>
        <c:crossesAt val="1"/>
        <c:crossBetween val="between"/>
        <c:majorUnit val="2000"/>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Public Administration (ktoe)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'Table C4'!$B$8</c:f>
              <c:strCache>
                <c:ptCount val="1"/>
                <c:pt idx="0">
                  <c:v>Coal</c:v>
                </c:pt>
              </c:strCache>
            </c:strRef>
          </c:tx>
          <c:spPr>
            <a:ln w="28575" cap="rnd">
              <a:solidFill>
                <a:schemeClr val="accent2">
                  <a:lumMod val="75000"/>
                </a:schemeClr>
              </a:solidFill>
              <a:round/>
            </a:ln>
            <a:effectLst/>
          </c:spPr>
          <c:marker>
            <c:symbol val="none"/>
          </c:marker>
          <c:cat>
            <c:numRef>
              <c:f>'Table C4'!$A$9:$A$58</c:f>
              <c:numCache>
                <c:formatCode>General</c:formatCode>
                <c:ptCount val="50"/>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numCache>
            </c:numRef>
          </c:cat>
          <c:val>
            <c:numRef>
              <c:f>'Table C4'!$B$9:$B$58</c:f>
              <c:numCache>
                <c:formatCode>#,##0</c:formatCode>
                <c:ptCount val="50"/>
                <c:pt idx="0">
                  <c:v>2063</c:v>
                </c:pt>
                <c:pt idx="1">
                  <c:v>1735.91</c:v>
                </c:pt>
                <c:pt idx="2">
                  <c:v>1476.35</c:v>
                </c:pt>
                <c:pt idx="3">
                  <c:v>1431.15</c:v>
                </c:pt>
                <c:pt idx="4">
                  <c:v>1317.25</c:v>
                </c:pt>
                <c:pt idx="5">
                  <c:v>977.11</c:v>
                </c:pt>
                <c:pt idx="6">
                  <c:v>1106</c:v>
                </c:pt>
                <c:pt idx="7">
                  <c:v>1130.74</c:v>
                </c:pt>
                <c:pt idx="8">
                  <c:v>1075.77</c:v>
                </c:pt>
                <c:pt idx="9">
                  <c:v>1097.97</c:v>
                </c:pt>
                <c:pt idx="10">
                  <c:v>967.54</c:v>
                </c:pt>
                <c:pt idx="11">
                  <c:v>911.99</c:v>
                </c:pt>
                <c:pt idx="12">
                  <c:v>912.09</c:v>
                </c:pt>
                <c:pt idx="13">
                  <c:v>891.49</c:v>
                </c:pt>
                <c:pt idx="14">
                  <c:v>833.7</c:v>
                </c:pt>
                <c:pt idx="15">
                  <c:v>843.5</c:v>
                </c:pt>
                <c:pt idx="16">
                  <c:v>851.06</c:v>
                </c:pt>
                <c:pt idx="17">
                  <c:v>793.87</c:v>
                </c:pt>
                <c:pt idx="18">
                  <c:v>677.38</c:v>
                </c:pt>
                <c:pt idx="19">
                  <c:v>574.53</c:v>
                </c:pt>
                <c:pt idx="20">
                  <c:v>572.91999999999996</c:v>
                </c:pt>
                <c:pt idx="21">
                  <c:v>549</c:v>
                </c:pt>
                <c:pt idx="22">
                  <c:v>490.54</c:v>
                </c:pt>
                <c:pt idx="23">
                  <c:v>417</c:v>
                </c:pt>
                <c:pt idx="24">
                  <c:v>352</c:v>
                </c:pt>
                <c:pt idx="25">
                  <c:v>240</c:v>
                </c:pt>
                <c:pt idx="26">
                  <c:v>246.24494859150207</c:v>
                </c:pt>
                <c:pt idx="27">
                  <c:v>234.90871058414163</c:v>
                </c:pt>
                <c:pt idx="28">
                  <c:v>219.6728565466403</c:v>
                </c:pt>
                <c:pt idx="29">
                  <c:v>162.32545393291193</c:v>
                </c:pt>
                <c:pt idx="30">
                  <c:v>41.875608279646784</c:v>
                </c:pt>
                <c:pt idx="31">
                  <c:v>33.548677023822016</c:v>
                </c:pt>
                <c:pt idx="32">
                  <c:v>5.2386713004633378</c:v>
                </c:pt>
                <c:pt idx="33">
                  <c:v>7.6724690273239204</c:v>
                </c:pt>
                <c:pt idx="34">
                  <c:v>9.0085630672095132</c:v>
                </c:pt>
                <c:pt idx="35">
                  <c:v>26.511499766703182</c:v>
                </c:pt>
                <c:pt idx="36">
                  <c:v>13.094933965577432</c:v>
                </c:pt>
                <c:pt idx="37">
                  <c:v>9.9876848442387391</c:v>
                </c:pt>
                <c:pt idx="38">
                  <c:v>9.3544386894320208</c:v>
                </c:pt>
                <c:pt idx="39">
                  <c:v>16.712283012142269</c:v>
                </c:pt>
                <c:pt idx="40">
                  <c:v>19.902099612848879</c:v>
                </c:pt>
                <c:pt idx="41">
                  <c:v>18.151467560887809</c:v>
                </c:pt>
                <c:pt idx="42">
                  <c:v>8.1668420232679608</c:v>
                </c:pt>
                <c:pt idx="43">
                  <c:v>16.633375275254846</c:v>
                </c:pt>
                <c:pt idx="44">
                  <c:v>17.110698613256726</c:v>
                </c:pt>
                <c:pt idx="45">
                  <c:v>18.047817184550635</c:v>
                </c:pt>
                <c:pt idx="46">
                  <c:v>19.821385701380169</c:v>
                </c:pt>
                <c:pt idx="47">
                  <c:v>18.440691316728962</c:v>
                </c:pt>
                <c:pt idx="48">
                  <c:v>17.920312857498143</c:v>
                </c:pt>
                <c:pt idx="49">
                  <c:v>13.125095739772931</c:v>
                </c:pt>
              </c:numCache>
            </c:numRef>
          </c:val>
          <c:smooth val="0"/>
          <c:extLst>
            <c:ext xmlns:c16="http://schemas.microsoft.com/office/drawing/2014/chart" uri="{C3380CC4-5D6E-409C-BE32-E72D297353CC}">
              <c16:uniqueId val="{00000000-4AAB-422B-9EA9-71519D4234D8}"/>
            </c:ext>
          </c:extLst>
        </c:ser>
        <c:ser>
          <c:idx val="1"/>
          <c:order val="1"/>
          <c:tx>
            <c:strRef>
              <c:f>'Table C4'!$C$8</c:f>
              <c:strCache>
                <c:ptCount val="1"/>
                <c:pt idx="0">
                  <c:v>Coke &amp; breeze</c:v>
                </c:pt>
              </c:strCache>
            </c:strRef>
          </c:tx>
          <c:spPr>
            <a:ln w="28575" cap="rnd">
              <a:solidFill>
                <a:schemeClr val="accent2">
                  <a:lumMod val="50000"/>
                </a:schemeClr>
              </a:solidFill>
              <a:round/>
            </a:ln>
            <a:effectLst/>
          </c:spPr>
          <c:marker>
            <c:symbol val="none"/>
          </c:marker>
          <c:cat>
            <c:numRef>
              <c:f>'Table C4'!$A$9:$A$58</c:f>
              <c:numCache>
                <c:formatCode>General</c:formatCode>
                <c:ptCount val="50"/>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numCache>
            </c:numRef>
          </c:cat>
          <c:val>
            <c:numRef>
              <c:f>'Table C4'!$C$9:$C$58</c:f>
              <c:numCache>
                <c:formatCode>#,##0</c:formatCode>
                <c:ptCount val="50"/>
                <c:pt idx="0">
                  <c:v>723.04</c:v>
                </c:pt>
                <c:pt idx="1">
                  <c:v>441.03</c:v>
                </c:pt>
                <c:pt idx="2">
                  <c:v>400.87</c:v>
                </c:pt>
                <c:pt idx="3">
                  <c:v>360.18</c:v>
                </c:pt>
                <c:pt idx="4">
                  <c:v>393.12</c:v>
                </c:pt>
                <c:pt idx="5">
                  <c:v>312.29000000000002</c:v>
                </c:pt>
                <c:pt idx="6">
                  <c:v>264.47000000000003</c:v>
                </c:pt>
                <c:pt idx="7">
                  <c:v>257.04000000000002</c:v>
                </c:pt>
                <c:pt idx="8">
                  <c:v>229.59</c:v>
                </c:pt>
                <c:pt idx="9">
                  <c:v>232.04</c:v>
                </c:pt>
                <c:pt idx="10">
                  <c:v>194.14</c:v>
                </c:pt>
                <c:pt idx="11">
                  <c:v>178.81</c:v>
                </c:pt>
                <c:pt idx="12">
                  <c:v>176.67</c:v>
                </c:pt>
                <c:pt idx="13">
                  <c:v>161.25</c:v>
                </c:pt>
                <c:pt idx="14">
                  <c:v>161.28</c:v>
                </c:pt>
                <c:pt idx="15">
                  <c:v>186.25</c:v>
                </c:pt>
                <c:pt idx="16">
                  <c:v>161.02000000000001</c:v>
                </c:pt>
                <c:pt idx="17">
                  <c:v>151.22999999999999</c:v>
                </c:pt>
                <c:pt idx="18">
                  <c:v>143.30000000000001</c:v>
                </c:pt>
                <c:pt idx="19">
                  <c:v>58.14</c:v>
                </c:pt>
                <c:pt idx="20">
                  <c:v>65.03</c:v>
                </c:pt>
                <c:pt idx="21">
                  <c:v>55.38</c:v>
                </c:pt>
                <c:pt idx="22">
                  <c:v>61.06</c:v>
                </c:pt>
                <c:pt idx="23">
                  <c:v>74</c:v>
                </c:pt>
                <c:pt idx="24">
                  <c:v>34</c:v>
                </c:pt>
                <c:pt idx="25">
                  <c:v>39</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numCache>
            </c:numRef>
          </c:val>
          <c:smooth val="0"/>
          <c:extLst>
            <c:ext xmlns:c16="http://schemas.microsoft.com/office/drawing/2014/chart" uri="{C3380CC4-5D6E-409C-BE32-E72D297353CC}">
              <c16:uniqueId val="{00000001-4AAB-422B-9EA9-71519D4234D8}"/>
            </c:ext>
          </c:extLst>
        </c:ser>
        <c:ser>
          <c:idx val="3"/>
          <c:order val="2"/>
          <c:tx>
            <c:strRef>
              <c:f>'Table C4'!$H$8</c:f>
              <c:strCache>
                <c:ptCount val="1"/>
                <c:pt idx="0">
                  <c:v>Petroleum</c:v>
                </c:pt>
              </c:strCache>
            </c:strRef>
          </c:tx>
          <c:spPr>
            <a:ln w="28575" cap="rnd">
              <a:solidFill>
                <a:schemeClr val="bg1">
                  <a:lumMod val="50000"/>
                </a:schemeClr>
              </a:solidFill>
              <a:round/>
            </a:ln>
            <a:effectLst/>
          </c:spPr>
          <c:marker>
            <c:symbol val="none"/>
          </c:marker>
          <c:cat>
            <c:numRef>
              <c:f>'Table C4'!$A$9:$A$58</c:f>
              <c:numCache>
                <c:formatCode>General</c:formatCode>
                <c:ptCount val="50"/>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numCache>
            </c:numRef>
          </c:cat>
          <c:val>
            <c:numRef>
              <c:f>'Table C4'!$H$9:$H$58</c:f>
              <c:numCache>
                <c:formatCode>#,##0</c:formatCode>
                <c:ptCount val="50"/>
                <c:pt idx="0">
                  <c:v>4387.67</c:v>
                </c:pt>
                <c:pt idx="1">
                  <c:v>4798.1400000000003</c:v>
                </c:pt>
                <c:pt idx="2">
                  <c:v>4911.8999999999996</c:v>
                </c:pt>
                <c:pt idx="3">
                  <c:v>4750.53</c:v>
                </c:pt>
                <c:pt idx="4">
                  <c:v>4239.2</c:v>
                </c:pt>
                <c:pt idx="5">
                  <c:v>4196.24</c:v>
                </c:pt>
                <c:pt idx="6">
                  <c:v>4405.47</c:v>
                </c:pt>
                <c:pt idx="7">
                  <c:v>4811.1899999999996</c:v>
                </c:pt>
                <c:pt idx="8">
                  <c:v>4569.3500000000004</c:v>
                </c:pt>
                <c:pt idx="9">
                  <c:v>4579.4799999999996</c:v>
                </c:pt>
                <c:pt idx="10">
                  <c:v>4027.37</c:v>
                </c:pt>
                <c:pt idx="11">
                  <c:v>3929.35</c:v>
                </c:pt>
                <c:pt idx="12">
                  <c:v>3687.63</c:v>
                </c:pt>
                <c:pt idx="13">
                  <c:v>3606.72</c:v>
                </c:pt>
                <c:pt idx="14">
                  <c:v>3690.32</c:v>
                </c:pt>
                <c:pt idx="15">
                  <c:v>3433.2</c:v>
                </c:pt>
                <c:pt idx="16">
                  <c:v>3241.57</c:v>
                </c:pt>
                <c:pt idx="17">
                  <c:v>2715.49</c:v>
                </c:pt>
                <c:pt idx="18">
                  <c:v>2705.32</c:v>
                </c:pt>
                <c:pt idx="19">
                  <c:v>2273.87</c:v>
                </c:pt>
                <c:pt idx="20">
                  <c:v>2275.5</c:v>
                </c:pt>
                <c:pt idx="21">
                  <c:v>2357.4899999999998</c:v>
                </c:pt>
                <c:pt idx="22">
                  <c:v>2465.48</c:v>
                </c:pt>
                <c:pt idx="23">
                  <c:v>2402</c:v>
                </c:pt>
                <c:pt idx="24">
                  <c:v>2346</c:v>
                </c:pt>
                <c:pt idx="25">
                  <c:v>2185.27</c:v>
                </c:pt>
                <c:pt idx="26">
                  <c:v>2052.1001407790186</c:v>
                </c:pt>
                <c:pt idx="27">
                  <c:v>1708.1983380807415</c:v>
                </c:pt>
                <c:pt idx="28">
                  <c:v>1500.5333606751697</c:v>
                </c:pt>
                <c:pt idx="29">
                  <c:v>1065.1963496183666</c:v>
                </c:pt>
                <c:pt idx="30">
                  <c:v>1043.7343282432828</c:v>
                </c:pt>
                <c:pt idx="31">
                  <c:v>845.42585830344967</c:v>
                </c:pt>
                <c:pt idx="32">
                  <c:v>742.71848637635776</c:v>
                </c:pt>
                <c:pt idx="33">
                  <c:v>399.11752357023374</c:v>
                </c:pt>
                <c:pt idx="34">
                  <c:v>503.85444691278565</c:v>
                </c:pt>
                <c:pt idx="35">
                  <c:v>542.555973905663</c:v>
                </c:pt>
                <c:pt idx="36">
                  <c:v>489.98682602089804</c:v>
                </c:pt>
                <c:pt idx="37">
                  <c:v>487.49356628005404</c:v>
                </c:pt>
                <c:pt idx="38">
                  <c:v>468.25306046582614</c:v>
                </c:pt>
                <c:pt idx="39">
                  <c:v>372.75510571915686</c:v>
                </c:pt>
                <c:pt idx="40">
                  <c:v>313.63922783301962</c:v>
                </c:pt>
                <c:pt idx="41">
                  <c:v>365.75260608432882</c:v>
                </c:pt>
                <c:pt idx="42">
                  <c:v>321.40945834641769</c:v>
                </c:pt>
                <c:pt idx="43">
                  <c:v>299.62251897589283</c:v>
                </c:pt>
                <c:pt idx="44">
                  <c:v>334.22510258083116</c:v>
                </c:pt>
                <c:pt idx="45">
                  <c:v>360.19887627054914</c:v>
                </c:pt>
                <c:pt idx="46">
                  <c:v>789.34372029373321</c:v>
                </c:pt>
                <c:pt idx="47">
                  <c:v>706.68413999973609</c:v>
                </c:pt>
                <c:pt idx="48">
                  <c:v>747.05063053753634</c:v>
                </c:pt>
                <c:pt idx="49">
                  <c:v>743.71232373973794</c:v>
                </c:pt>
              </c:numCache>
            </c:numRef>
          </c:val>
          <c:smooth val="0"/>
          <c:extLst>
            <c:ext xmlns:c16="http://schemas.microsoft.com/office/drawing/2014/chart" uri="{C3380CC4-5D6E-409C-BE32-E72D297353CC}">
              <c16:uniqueId val="{00000002-4AAB-422B-9EA9-71519D4234D8}"/>
            </c:ext>
          </c:extLst>
        </c:ser>
        <c:ser>
          <c:idx val="4"/>
          <c:order val="3"/>
          <c:tx>
            <c:strRef>
              <c:f>'Table C4'!$D$8</c:f>
              <c:strCache>
                <c:ptCount val="1"/>
                <c:pt idx="0">
                  <c:v>Natural gas</c:v>
                </c:pt>
              </c:strCache>
            </c:strRef>
          </c:tx>
          <c:spPr>
            <a:ln w="28575" cap="rnd">
              <a:solidFill>
                <a:schemeClr val="accent5"/>
              </a:solidFill>
              <a:round/>
            </a:ln>
            <a:effectLst/>
          </c:spPr>
          <c:marker>
            <c:symbol val="none"/>
          </c:marker>
          <c:cat>
            <c:numRef>
              <c:f>'Table C4'!$A$9:$A$58</c:f>
              <c:numCache>
                <c:formatCode>General</c:formatCode>
                <c:ptCount val="50"/>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numCache>
            </c:numRef>
          </c:cat>
          <c:val>
            <c:numRef>
              <c:f>'Table C4'!$D$9:$D$58</c:f>
              <c:numCache>
                <c:formatCode>#,##0</c:formatCode>
                <c:ptCount val="50"/>
                <c:pt idx="0">
                  <c:v>506.19</c:v>
                </c:pt>
                <c:pt idx="1">
                  <c:v>589.32000000000005</c:v>
                </c:pt>
                <c:pt idx="2">
                  <c:v>911.91</c:v>
                </c:pt>
                <c:pt idx="3">
                  <c:v>1289.69</c:v>
                </c:pt>
                <c:pt idx="4">
                  <c:v>1360.43</c:v>
                </c:pt>
                <c:pt idx="5">
                  <c:v>1503.8</c:v>
                </c:pt>
                <c:pt idx="6">
                  <c:v>1730.37</c:v>
                </c:pt>
                <c:pt idx="7">
                  <c:v>1879.34</c:v>
                </c:pt>
                <c:pt idx="8">
                  <c:v>2050.4</c:v>
                </c:pt>
                <c:pt idx="9">
                  <c:v>2287.31</c:v>
                </c:pt>
                <c:pt idx="10">
                  <c:v>2389.09</c:v>
                </c:pt>
                <c:pt idx="11">
                  <c:v>2433.31</c:v>
                </c:pt>
                <c:pt idx="12">
                  <c:v>2526.38</c:v>
                </c:pt>
                <c:pt idx="13">
                  <c:v>2771.08</c:v>
                </c:pt>
                <c:pt idx="14">
                  <c:v>2758.29</c:v>
                </c:pt>
                <c:pt idx="15">
                  <c:v>2982.41</c:v>
                </c:pt>
                <c:pt idx="16">
                  <c:v>3221.96</c:v>
                </c:pt>
                <c:pt idx="17">
                  <c:v>3340.03</c:v>
                </c:pt>
                <c:pt idx="18">
                  <c:v>3158.29</c:v>
                </c:pt>
                <c:pt idx="19">
                  <c:v>2983.61</c:v>
                </c:pt>
                <c:pt idx="20">
                  <c:v>2966.82</c:v>
                </c:pt>
                <c:pt idx="21">
                  <c:v>3443.64</c:v>
                </c:pt>
                <c:pt idx="22">
                  <c:v>3737.06</c:v>
                </c:pt>
                <c:pt idx="23">
                  <c:v>3330</c:v>
                </c:pt>
                <c:pt idx="24">
                  <c:v>3536</c:v>
                </c:pt>
                <c:pt idx="25">
                  <c:v>4026.55</c:v>
                </c:pt>
                <c:pt idx="26">
                  <c:v>4420.5503009458298</c:v>
                </c:pt>
                <c:pt idx="27">
                  <c:v>4498.2803095442814</c:v>
                </c:pt>
                <c:pt idx="28">
                  <c:v>4469.1315563198623</c:v>
                </c:pt>
                <c:pt idx="29">
                  <c:v>3719.0885640584693</c:v>
                </c:pt>
                <c:pt idx="30">
                  <c:v>3830.7824591573517</c:v>
                </c:pt>
                <c:pt idx="31">
                  <c:v>3975.2364574376611</c:v>
                </c:pt>
                <c:pt idx="32">
                  <c:v>3697.193366510578</c:v>
                </c:pt>
                <c:pt idx="33">
                  <c:v>3814.4866492357819</c:v>
                </c:pt>
                <c:pt idx="34">
                  <c:v>4465.5488057926332</c:v>
                </c:pt>
                <c:pt idx="35">
                  <c:v>4326.6794867223098</c:v>
                </c:pt>
                <c:pt idx="36">
                  <c:v>3938.3384923914173</c:v>
                </c:pt>
                <c:pt idx="37">
                  <c:v>3649.5623576853122</c:v>
                </c:pt>
                <c:pt idx="38">
                  <c:v>3834.8058543661232</c:v>
                </c:pt>
                <c:pt idx="39">
                  <c:v>3458.490451177141</c:v>
                </c:pt>
                <c:pt idx="40">
                  <c:v>3780.9981467061671</c:v>
                </c:pt>
                <c:pt idx="41">
                  <c:v>3065.7341815005279</c:v>
                </c:pt>
                <c:pt idx="42">
                  <c:v>3553.1666252765026</c:v>
                </c:pt>
                <c:pt idx="43">
                  <c:v>3632.9035660899572</c:v>
                </c:pt>
                <c:pt idx="44">
                  <c:v>3007.0846146114086</c:v>
                </c:pt>
                <c:pt idx="45">
                  <c:v>3174.8862372005024</c:v>
                </c:pt>
                <c:pt idx="46">
                  <c:v>3221.8896060723569</c:v>
                </c:pt>
                <c:pt idx="47">
                  <c:v>3041.4775183353395</c:v>
                </c:pt>
                <c:pt idx="48">
                  <c:v>3241.3400535381288</c:v>
                </c:pt>
                <c:pt idx="49">
                  <c:v>3178.0831023813539</c:v>
                </c:pt>
              </c:numCache>
            </c:numRef>
          </c:val>
          <c:smooth val="0"/>
          <c:extLst>
            <c:ext xmlns:c16="http://schemas.microsoft.com/office/drawing/2014/chart" uri="{C3380CC4-5D6E-409C-BE32-E72D297353CC}">
              <c16:uniqueId val="{00000003-4AAB-422B-9EA9-71519D4234D8}"/>
            </c:ext>
          </c:extLst>
        </c:ser>
        <c:ser>
          <c:idx val="6"/>
          <c:order val="4"/>
          <c:tx>
            <c:strRef>
              <c:f>'Table C4'!$E$8</c:f>
              <c:strCache>
                <c:ptCount val="1"/>
                <c:pt idx="0">
                  <c:v>Electricity</c:v>
                </c:pt>
              </c:strCache>
            </c:strRef>
          </c:tx>
          <c:spPr>
            <a:ln w="28575" cap="rnd">
              <a:solidFill>
                <a:srgbClr val="FF9900"/>
              </a:solidFill>
              <a:round/>
            </a:ln>
            <a:effectLst/>
          </c:spPr>
          <c:marker>
            <c:symbol val="none"/>
          </c:marker>
          <c:cat>
            <c:numRef>
              <c:f>'Table C4'!$A$9:$A$58</c:f>
              <c:numCache>
                <c:formatCode>General</c:formatCode>
                <c:ptCount val="50"/>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numCache>
            </c:numRef>
          </c:cat>
          <c:val>
            <c:numRef>
              <c:f>'Table C4'!$E$9:$E$58</c:f>
              <c:numCache>
                <c:formatCode>#,##0</c:formatCode>
                <c:ptCount val="50"/>
                <c:pt idx="0">
                  <c:v>1020.09</c:v>
                </c:pt>
                <c:pt idx="1">
                  <c:v>1052.8499999999999</c:v>
                </c:pt>
                <c:pt idx="2">
                  <c:v>1088.1500000000001</c:v>
                </c:pt>
                <c:pt idx="3">
                  <c:v>1131.08</c:v>
                </c:pt>
                <c:pt idx="4">
                  <c:v>1045.19</c:v>
                </c:pt>
                <c:pt idx="5">
                  <c:v>1140.95</c:v>
                </c:pt>
                <c:pt idx="6">
                  <c:v>1199.05</c:v>
                </c:pt>
                <c:pt idx="7">
                  <c:v>1231.71</c:v>
                </c:pt>
                <c:pt idx="8">
                  <c:v>1287.07</c:v>
                </c:pt>
                <c:pt idx="9">
                  <c:v>1355.28</c:v>
                </c:pt>
                <c:pt idx="10">
                  <c:v>1347.39</c:v>
                </c:pt>
                <c:pt idx="11">
                  <c:v>1372.9</c:v>
                </c:pt>
                <c:pt idx="12">
                  <c:v>1365.35</c:v>
                </c:pt>
                <c:pt idx="13">
                  <c:v>1377.85</c:v>
                </c:pt>
                <c:pt idx="14">
                  <c:v>1365.21</c:v>
                </c:pt>
                <c:pt idx="15">
                  <c:v>1471.03</c:v>
                </c:pt>
                <c:pt idx="16">
                  <c:v>1450.98</c:v>
                </c:pt>
                <c:pt idx="17">
                  <c:v>1576.86</c:v>
                </c:pt>
                <c:pt idx="18">
                  <c:v>1619.8</c:v>
                </c:pt>
                <c:pt idx="19">
                  <c:v>1623.66</c:v>
                </c:pt>
                <c:pt idx="20">
                  <c:v>1659.31</c:v>
                </c:pt>
                <c:pt idx="21">
                  <c:v>1729.05</c:v>
                </c:pt>
                <c:pt idx="22">
                  <c:v>1953.06</c:v>
                </c:pt>
                <c:pt idx="23">
                  <c:v>1864</c:v>
                </c:pt>
                <c:pt idx="24">
                  <c:v>1920.29</c:v>
                </c:pt>
                <c:pt idx="25">
                  <c:v>1962.58</c:v>
                </c:pt>
                <c:pt idx="26">
                  <c:v>1980.03342</c:v>
                </c:pt>
                <c:pt idx="27">
                  <c:v>1875.1504729148753</c:v>
                </c:pt>
                <c:pt idx="28">
                  <c:v>1855.2880481513328</c:v>
                </c:pt>
                <c:pt idx="29">
                  <c:v>1887.4462596732587</c:v>
                </c:pt>
                <c:pt idx="30">
                  <c:v>1798.1943250214961</c:v>
                </c:pt>
                <c:pt idx="31">
                  <c:v>1814.7033533963886</c:v>
                </c:pt>
                <c:pt idx="32">
                  <c:v>1750.3738269919902</c:v>
                </c:pt>
                <c:pt idx="33">
                  <c:v>1756.0984905435662</c:v>
                </c:pt>
                <c:pt idx="34">
                  <c:v>1733.2300094365314</c:v>
                </c:pt>
                <c:pt idx="35">
                  <c:v>1722.0871195311458</c:v>
                </c:pt>
                <c:pt idx="36">
                  <c:v>1720.741842053485</c:v>
                </c:pt>
                <c:pt idx="37">
                  <c:v>1727.1967172233367</c:v>
                </c:pt>
                <c:pt idx="38">
                  <c:v>1750.2093859782922</c:v>
                </c:pt>
                <c:pt idx="39">
                  <c:v>1671.675709206482</c:v>
                </c:pt>
                <c:pt idx="40">
                  <c:v>1642.3139834321516</c:v>
                </c:pt>
                <c:pt idx="41">
                  <c:v>1581.8713946833884</c:v>
                </c:pt>
                <c:pt idx="42">
                  <c:v>1625.3279419396897</c:v>
                </c:pt>
                <c:pt idx="43">
                  <c:v>1616.716002123512</c:v>
                </c:pt>
                <c:pt idx="44">
                  <c:v>1590.8634198626387</c:v>
                </c:pt>
                <c:pt idx="45">
                  <c:v>1665.6479491947298</c:v>
                </c:pt>
                <c:pt idx="46">
                  <c:v>1694.5707781960148</c:v>
                </c:pt>
                <c:pt idx="47">
                  <c:v>1697.8227783223444</c:v>
                </c:pt>
                <c:pt idx="48">
                  <c:v>1569.0681815935754</c:v>
                </c:pt>
                <c:pt idx="49">
                  <c:v>1525.6842601383685</c:v>
                </c:pt>
              </c:numCache>
            </c:numRef>
          </c:val>
          <c:smooth val="0"/>
          <c:extLst>
            <c:ext xmlns:c16="http://schemas.microsoft.com/office/drawing/2014/chart" uri="{C3380CC4-5D6E-409C-BE32-E72D297353CC}">
              <c16:uniqueId val="{00000004-4AAB-422B-9EA9-71519D4234D8}"/>
            </c:ext>
          </c:extLst>
        </c:ser>
        <c:ser>
          <c:idx val="2"/>
          <c:order val="5"/>
          <c:tx>
            <c:strRef>
              <c:f>'Table C4'!$G$8</c:f>
              <c:strCache>
                <c:ptCount val="1"/>
                <c:pt idx="0">
                  <c:v>Bio &amp; waste</c:v>
                </c:pt>
              </c:strCache>
            </c:strRef>
          </c:tx>
          <c:spPr>
            <a:ln w="28575" cap="rnd">
              <a:solidFill>
                <a:schemeClr val="accent6">
                  <a:lumMod val="75000"/>
                </a:schemeClr>
              </a:solidFill>
              <a:round/>
            </a:ln>
            <a:effectLst/>
          </c:spPr>
          <c:marker>
            <c:symbol val="none"/>
          </c:marker>
          <c:cat>
            <c:numRef>
              <c:f>'Table C4'!$A$9:$A$58</c:f>
              <c:numCache>
                <c:formatCode>General</c:formatCode>
                <c:ptCount val="50"/>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numCache>
            </c:numRef>
          </c:cat>
          <c:val>
            <c:numRef>
              <c:f>'Table C4'!$G$9:$G$58</c:f>
              <c:numCache>
                <c:formatCode>#,##0</c:formatCode>
                <c:ptCount val="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13.67</c:v>
                </c:pt>
                <c:pt idx="19">
                  <c:v>15.35</c:v>
                </c:pt>
                <c:pt idx="20">
                  <c:v>15.94</c:v>
                </c:pt>
                <c:pt idx="21">
                  <c:v>27.15</c:v>
                </c:pt>
                <c:pt idx="22">
                  <c:v>26.7</c:v>
                </c:pt>
                <c:pt idx="23">
                  <c:v>47.12</c:v>
                </c:pt>
                <c:pt idx="24">
                  <c:v>70</c:v>
                </c:pt>
                <c:pt idx="25">
                  <c:v>81.760000000000005</c:v>
                </c:pt>
                <c:pt idx="26">
                  <c:v>94.2</c:v>
                </c:pt>
                <c:pt idx="27">
                  <c:v>100</c:v>
                </c:pt>
                <c:pt idx="28">
                  <c:v>95.9</c:v>
                </c:pt>
                <c:pt idx="29">
                  <c:v>94.5</c:v>
                </c:pt>
                <c:pt idx="30">
                  <c:v>88.37</c:v>
                </c:pt>
                <c:pt idx="31">
                  <c:v>89.710000000000008</c:v>
                </c:pt>
                <c:pt idx="32">
                  <c:v>96.84</c:v>
                </c:pt>
                <c:pt idx="33">
                  <c:v>104.17999999999999</c:v>
                </c:pt>
                <c:pt idx="34">
                  <c:v>104.14999999999999</c:v>
                </c:pt>
                <c:pt idx="35">
                  <c:v>104.56632743575615</c:v>
                </c:pt>
                <c:pt idx="36">
                  <c:v>83.200242640691656</c:v>
                </c:pt>
                <c:pt idx="37">
                  <c:v>88.533806205691675</c:v>
                </c:pt>
                <c:pt idx="38">
                  <c:v>74.525166515235455</c:v>
                </c:pt>
                <c:pt idx="39">
                  <c:v>83.703516466039844</c:v>
                </c:pt>
                <c:pt idx="40">
                  <c:v>101.42380356089696</c:v>
                </c:pt>
                <c:pt idx="41">
                  <c:v>93.90610202704697</c:v>
                </c:pt>
                <c:pt idx="42">
                  <c:v>88.644376701862413</c:v>
                </c:pt>
                <c:pt idx="43">
                  <c:v>123.90156742961538</c:v>
                </c:pt>
                <c:pt idx="44">
                  <c:v>119.11589774903094</c:v>
                </c:pt>
                <c:pt idx="45">
                  <c:v>42.404114250733841</c:v>
                </c:pt>
                <c:pt idx="46">
                  <c:v>27.323818751969412</c:v>
                </c:pt>
                <c:pt idx="47">
                  <c:v>60.841374758912707</c:v>
                </c:pt>
                <c:pt idx="48">
                  <c:v>38.959889452743049</c:v>
                </c:pt>
                <c:pt idx="49">
                  <c:v>41.024877646867068</c:v>
                </c:pt>
              </c:numCache>
            </c:numRef>
          </c:val>
          <c:smooth val="0"/>
          <c:extLst>
            <c:ext xmlns:c16="http://schemas.microsoft.com/office/drawing/2014/chart" uri="{C3380CC4-5D6E-409C-BE32-E72D297353CC}">
              <c16:uniqueId val="{00000005-4AAB-422B-9EA9-71519D4234D8}"/>
            </c:ext>
          </c:extLst>
        </c:ser>
        <c:ser>
          <c:idx val="5"/>
          <c:order val="6"/>
          <c:tx>
            <c:strRef>
              <c:f>'Table C4'!$F$8</c:f>
              <c:strCache>
                <c:ptCount val="1"/>
                <c:pt idx="0">
                  <c:v>Heat</c:v>
                </c:pt>
              </c:strCache>
            </c:strRef>
          </c:tx>
          <c:spPr>
            <a:ln w="28575" cap="rnd">
              <a:solidFill>
                <a:srgbClr val="7030A0"/>
              </a:solidFill>
              <a:round/>
            </a:ln>
            <a:effectLst/>
          </c:spPr>
          <c:marker>
            <c:symbol val="none"/>
          </c:marker>
          <c:cat>
            <c:numRef>
              <c:f>'Table C4'!$A$9:$A$58</c:f>
              <c:numCache>
                <c:formatCode>General</c:formatCode>
                <c:ptCount val="50"/>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numCache>
            </c:numRef>
          </c:cat>
          <c:val>
            <c:numRef>
              <c:f>'Table C4'!$F$9:$F$58</c:f>
              <c:numCache>
                <c:formatCode>#,##0</c:formatCode>
                <c:ptCount val="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1286.6723989681857</c:v>
                </c:pt>
                <c:pt idx="30">
                  <c:v>1286.6723989681857</c:v>
                </c:pt>
                <c:pt idx="31">
                  <c:v>1286.6723989681857</c:v>
                </c:pt>
                <c:pt idx="32">
                  <c:v>730.00859845227853</c:v>
                </c:pt>
                <c:pt idx="33">
                  <c:v>627.17110920034395</c:v>
                </c:pt>
                <c:pt idx="34">
                  <c:v>368.09958082545143</c:v>
                </c:pt>
                <c:pt idx="35">
                  <c:v>375.77697807394657</c:v>
                </c:pt>
                <c:pt idx="36">
                  <c:v>375.64902106620809</c:v>
                </c:pt>
                <c:pt idx="37">
                  <c:v>383.10864144453996</c:v>
                </c:pt>
                <c:pt idx="38">
                  <c:v>386.62941100601893</c:v>
                </c:pt>
                <c:pt idx="39">
                  <c:v>382.38427545141872</c:v>
                </c:pt>
                <c:pt idx="40">
                  <c:v>382.3462188306105</c:v>
                </c:pt>
                <c:pt idx="41">
                  <c:v>381.61314333619947</c:v>
                </c:pt>
                <c:pt idx="42">
                  <c:v>391.13374892519346</c:v>
                </c:pt>
                <c:pt idx="43">
                  <c:v>388.88998280309545</c:v>
                </c:pt>
                <c:pt idx="44">
                  <c:v>469.6600601891659</c:v>
                </c:pt>
                <c:pt idx="45">
                  <c:v>78.077741479175216</c:v>
                </c:pt>
                <c:pt idx="46">
                  <c:v>71.2485927259508</c:v>
                </c:pt>
                <c:pt idx="47">
                  <c:v>77.977928925434895</c:v>
                </c:pt>
                <c:pt idx="48">
                  <c:v>84.383147971006693</c:v>
                </c:pt>
                <c:pt idx="49">
                  <c:v>77.823687876423705</c:v>
                </c:pt>
              </c:numCache>
            </c:numRef>
          </c:val>
          <c:smooth val="0"/>
          <c:extLst>
            <c:ext xmlns:c16="http://schemas.microsoft.com/office/drawing/2014/chart" uri="{C3380CC4-5D6E-409C-BE32-E72D297353CC}">
              <c16:uniqueId val="{00000006-4AAB-422B-9EA9-71519D4234D8}"/>
            </c:ext>
          </c:extLst>
        </c:ser>
        <c:dLbls>
          <c:showLegendKey val="0"/>
          <c:showVal val="0"/>
          <c:showCatName val="0"/>
          <c:showSerName val="0"/>
          <c:showPercent val="0"/>
          <c:showBubbleSize val="0"/>
        </c:dLbls>
        <c:smooth val="0"/>
        <c:axId val="1239081696"/>
        <c:axId val="1239084320"/>
      </c:lineChart>
      <c:catAx>
        <c:axId val="1239081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9084320"/>
        <c:crosses val="autoZero"/>
        <c:auto val="1"/>
        <c:lblAlgn val="ctr"/>
        <c:lblOffset val="100"/>
        <c:tickLblSkip val="5"/>
        <c:noMultiLvlLbl val="0"/>
      </c:catAx>
      <c:valAx>
        <c:axId val="1239084320"/>
        <c:scaling>
          <c:orientation val="minMax"/>
          <c:max val="800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9081696"/>
        <c:crosses val="autoZero"/>
        <c:crossBetween val="between"/>
        <c:majorUnit val="2000"/>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Commercial (ktoe)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'Table C4'!$K$8</c:f>
              <c:strCache>
                <c:ptCount val="1"/>
                <c:pt idx="0">
                  <c:v>Coal</c:v>
                </c:pt>
              </c:strCache>
            </c:strRef>
          </c:tx>
          <c:spPr>
            <a:ln w="28575" cap="rnd">
              <a:solidFill>
                <a:schemeClr val="accent2">
                  <a:lumMod val="75000"/>
                </a:schemeClr>
              </a:solidFill>
              <a:round/>
            </a:ln>
            <a:effectLst/>
          </c:spPr>
          <c:marker>
            <c:symbol val="none"/>
          </c:marker>
          <c:cat>
            <c:numRef>
              <c:f>'Table C4'!$A$9:$A$58</c:f>
              <c:numCache>
                <c:formatCode>General</c:formatCode>
                <c:ptCount val="50"/>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numCache>
            </c:numRef>
          </c:cat>
          <c:val>
            <c:numRef>
              <c:f>'Table C4'!$K$9:$K$58</c:f>
              <c:numCache>
                <c:formatCode>#,##0</c:formatCode>
                <c:ptCount val="50"/>
                <c:pt idx="0">
                  <c:v>554.16</c:v>
                </c:pt>
                <c:pt idx="1">
                  <c:v>501.37</c:v>
                </c:pt>
                <c:pt idx="2">
                  <c:v>461.05</c:v>
                </c:pt>
                <c:pt idx="3">
                  <c:v>239.37</c:v>
                </c:pt>
                <c:pt idx="4">
                  <c:v>322.39</c:v>
                </c:pt>
                <c:pt idx="5">
                  <c:v>229.17</c:v>
                </c:pt>
                <c:pt idx="6">
                  <c:v>171.32</c:v>
                </c:pt>
                <c:pt idx="7">
                  <c:v>219.1</c:v>
                </c:pt>
                <c:pt idx="8">
                  <c:v>206.59</c:v>
                </c:pt>
                <c:pt idx="9">
                  <c:v>186.35</c:v>
                </c:pt>
                <c:pt idx="10">
                  <c:v>166.3</c:v>
                </c:pt>
                <c:pt idx="11">
                  <c:v>244.37</c:v>
                </c:pt>
                <c:pt idx="12">
                  <c:v>292.27</c:v>
                </c:pt>
                <c:pt idx="13">
                  <c:v>256.87</c:v>
                </c:pt>
                <c:pt idx="14">
                  <c:v>289.66000000000003</c:v>
                </c:pt>
                <c:pt idx="15">
                  <c:v>261.86</c:v>
                </c:pt>
                <c:pt idx="16">
                  <c:v>123.38</c:v>
                </c:pt>
                <c:pt idx="17">
                  <c:v>131.05000000000001</c:v>
                </c:pt>
                <c:pt idx="18">
                  <c:v>143.54</c:v>
                </c:pt>
                <c:pt idx="19">
                  <c:v>115.91</c:v>
                </c:pt>
                <c:pt idx="20">
                  <c:v>209.48</c:v>
                </c:pt>
                <c:pt idx="21">
                  <c:v>191.4</c:v>
                </c:pt>
                <c:pt idx="22">
                  <c:v>123.9</c:v>
                </c:pt>
                <c:pt idx="23">
                  <c:v>140</c:v>
                </c:pt>
                <c:pt idx="24">
                  <c:v>135</c:v>
                </c:pt>
                <c:pt idx="25">
                  <c:v>113</c:v>
                </c:pt>
                <c:pt idx="26">
                  <c:v>129.46195785808607</c:v>
                </c:pt>
                <c:pt idx="27">
                  <c:v>135.65922296853157</c:v>
                </c:pt>
                <c:pt idx="28">
                  <c:v>64.702179736890955</c:v>
                </c:pt>
                <c:pt idx="29">
                  <c:v>21.806064753104216</c:v>
                </c:pt>
                <c:pt idx="30">
                  <c:v>10.391693674739127</c:v>
                </c:pt>
                <c:pt idx="31">
                  <c:v>10.450136519286177</c:v>
                </c:pt>
                <c:pt idx="32">
                  <c:v>5.0295462165055218</c:v>
                </c:pt>
                <c:pt idx="33">
                  <c:v>5.3500650326070183</c:v>
                </c:pt>
                <c:pt idx="34">
                  <c:v>4.9776144497393915</c:v>
                </c:pt>
                <c:pt idx="35">
                  <c:v>5.5650935521664584</c:v>
                </c:pt>
                <c:pt idx="36">
                  <c:v>7.4525010936627911</c:v>
                </c:pt>
                <c:pt idx="37">
                  <c:v>5.8894322050658872</c:v>
                </c:pt>
                <c:pt idx="38">
                  <c:v>8.0932997436734659</c:v>
                </c:pt>
                <c:pt idx="39">
                  <c:v>36.382354596244923</c:v>
                </c:pt>
                <c:pt idx="40">
                  <c:v>6.7457018337398171</c:v>
                </c:pt>
                <c:pt idx="41">
                  <c:v>8.9017489314734988</c:v>
                </c:pt>
                <c:pt idx="42">
                  <c:v>7.7781318453623101</c:v>
                </c:pt>
                <c:pt idx="43">
                  <c:v>8.425432973016127</c:v>
                </c:pt>
                <c:pt idx="44">
                  <c:v>8.4350548402162797</c:v>
                </c:pt>
                <c:pt idx="45">
                  <c:v>8.4626872771232513</c:v>
                </c:pt>
                <c:pt idx="46">
                  <c:v>8.4626872771232513</c:v>
                </c:pt>
                <c:pt idx="47">
                  <c:v>8.4325172690051655</c:v>
                </c:pt>
                <c:pt idx="48">
                  <c:v>8.4325172690051655</c:v>
                </c:pt>
                <c:pt idx="49">
                  <c:v>8.4325172690051655</c:v>
                </c:pt>
              </c:numCache>
            </c:numRef>
          </c:val>
          <c:smooth val="0"/>
          <c:extLst>
            <c:ext xmlns:c16="http://schemas.microsoft.com/office/drawing/2014/chart" uri="{C3380CC4-5D6E-409C-BE32-E72D297353CC}">
              <c16:uniqueId val="{00000000-EF29-4AD8-AC9A-4B289A60FB9F}"/>
            </c:ext>
          </c:extLst>
        </c:ser>
        <c:ser>
          <c:idx val="1"/>
          <c:order val="1"/>
          <c:tx>
            <c:strRef>
              <c:f>'Table C4'!$L$8</c:f>
              <c:strCache>
                <c:ptCount val="1"/>
                <c:pt idx="0">
                  <c:v>Coke &amp; breeze</c:v>
                </c:pt>
              </c:strCache>
            </c:strRef>
          </c:tx>
          <c:spPr>
            <a:ln w="28575" cap="rnd">
              <a:solidFill>
                <a:schemeClr val="accent2">
                  <a:lumMod val="50000"/>
                </a:schemeClr>
              </a:solidFill>
              <a:round/>
            </a:ln>
            <a:effectLst/>
          </c:spPr>
          <c:marker>
            <c:symbol val="none"/>
          </c:marker>
          <c:cat>
            <c:numRef>
              <c:f>'Table C4'!$A$9:$A$58</c:f>
              <c:numCache>
                <c:formatCode>General</c:formatCode>
                <c:ptCount val="50"/>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numCache>
            </c:numRef>
          </c:cat>
          <c:val>
            <c:numRef>
              <c:f>'Table C4'!$L$9:$L$58</c:f>
              <c:numCache>
                <c:formatCode>#,##0</c:formatCode>
                <c:ptCount val="50"/>
                <c:pt idx="0">
                  <c:v>720.52</c:v>
                </c:pt>
                <c:pt idx="1">
                  <c:v>206.65</c:v>
                </c:pt>
                <c:pt idx="2">
                  <c:v>108.41</c:v>
                </c:pt>
                <c:pt idx="3">
                  <c:v>209.06</c:v>
                </c:pt>
                <c:pt idx="4">
                  <c:v>146.16</c:v>
                </c:pt>
                <c:pt idx="5">
                  <c:v>75.55</c:v>
                </c:pt>
                <c:pt idx="6">
                  <c:v>55.41</c:v>
                </c:pt>
                <c:pt idx="7">
                  <c:v>45.36</c:v>
                </c:pt>
                <c:pt idx="8">
                  <c:v>37.85</c:v>
                </c:pt>
                <c:pt idx="9">
                  <c:v>42.88</c:v>
                </c:pt>
                <c:pt idx="10">
                  <c:v>37.82</c:v>
                </c:pt>
                <c:pt idx="11">
                  <c:v>20.149999999999999</c:v>
                </c:pt>
                <c:pt idx="12">
                  <c:v>30.29</c:v>
                </c:pt>
                <c:pt idx="13">
                  <c:v>90.71</c:v>
                </c:pt>
                <c:pt idx="14">
                  <c:v>85.68</c:v>
                </c:pt>
                <c:pt idx="15">
                  <c:v>105.71</c:v>
                </c:pt>
                <c:pt idx="16">
                  <c:v>216.38</c:v>
                </c:pt>
                <c:pt idx="17">
                  <c:v>204.17</c:v>
                </c:pt>
                <c:pt idx="18">
                  <c:v>113.14</c:v>
                </c:pt>
                <c:pt idx="19">
                  <c:v>53.3</c:v>
                </c:pt>
                <c:pt idx="20">
                  <c:v>54.41</c:v>
                </c:pt>
                <c:pt idx="21">
                  <c:v>44.58</c:v>
                </c:pt>
                <c:pt idx="22">
                  <c:v>24.42</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numCache>
            </c:numRef>
          </c:val>
          <c:smooth val="0"/>
          <c:extLst>
            <c:ext xmlns:c16="http://schemas.microsoft.com/office/drawing/2014/chart" uri="{C3380CC4-5D6E-409C-BE32-E72D297353CC}">
              <c16:uniqueId val="{00000001-EF29-4AD8-AC9A-4B289A60FB9F}"/>
            </c:ext>
          </c:extLst>
        </c:ser>
        <c:ser>
          <c:idx val="3"/>
          <c:order val="2"/>
          <c:tx>
            <c:strRef>
              <c:f>'Table C4'!$M$8</c:f>
              <c:strCache>
                <c:ptCount val="1"/>
                <c:pt idx="0">
                  <c:v>Natural gas</c:v>
                </c:pt>
              </c:strCache>
            </c:strRef>
          </c:tx>
          <c:spPr>
            <a:ln w="28575" cap="rnd">
              <a:solidFill>
                <a:schemeClr val="accent5"/>
              </a:solidFill>
              <a:round/>
            </a:ln>
            <a:effectLst/>
          </c:spPr>
          <c:marker>
            <c:symbol val="none"/>
          </c:marker>
          <c:cat>
            <c:numRef>
              <c:f>'Table C4'!$A$9:$A$58</c:f>
              <c:numCache>
                <c:formatCode>General</c:formatCode>
                <c:ptCount val="50"/>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numCache>
            </c:numRef>
          </c:cat>
          <c:val>
            <c:numRef>
              <c:f>'Table C4'!$M$9:$M$58</c:f>
              <c:numCache>
                <c:formatCode>#,##0</c:formatCode>
                <c:ptCount val="50"/>
                <c:pt idx="0">
                  <c:v>1412.81</c:v>
                </c:pt>
                <c:pt idx="1">
                  <c:v>1591.68</c:v>
                </c:pt>
                <c:pt idx="2">
                  <c:v>1597.09</c:v>
                </c:pt>
                <c:pt idx="3">
                  <c:v>1438.31</c:v>
                </c:pt>
                <c:pt idx="4">
                  <c:v>1836.57</c:v>
                </c:pt>
                <c:pt idx="5">
                  <c:v>1889.2</c:v>
                </c:pt>
                <c:pt idx="6">
                  <c:v>2100.63</c:v>
                </c:pt>
                <c:pt idx="7">
                  <c:v>2118.66</c:v>
                </c:pt>
                <c:pt idx="8">
                  <c:v>2342.6</c:v>
                </c:pt>
                <c:pt idx="9">
                  <c:v>2667.69</c:v>
                </c:pt>
                <c:pt idx="10">
                  <c:v>2804.91</c:v>
                </c:pt>
                <c:pt idx="11">
                  <c:v>2881.69</c:v>
                </c:pt>
                <c:pt idx="12">
                  <c:v>2959.62</c:v>
                </c:pt>
                <c:pt idx="13">
                  <c:v>3116.2</c:v>
                </c:pt>
                <c:pt idx="14">
                  <c:v>3309.95</c:v>
                </c:pt>
                <c:pt idx="15">
                  <c:v>3685.19</c:v>
                </c:pt>
                <c:pt idx="16">
                  <c:v>4023.04</c:v>
                </c:pt>
                <c:pt idx="17">
                  <c:v>4120.8900000000003</c:v>
                </c:pt>
                <c:pt idx="18">
                  <c:v>4335.1099999999997</c:v>
                </c:pt>
                <c:pt idx="19">
                  <c:v>4213.75</c:v>
                </c:pt>
                <c:pt idx="20">
                  <c:v>4276.5</c:v>
                </c:pt>
                <c:pt idx="21">
                  <c:v>5108.16</c:v>
                </c:pt>
                <c:pt idx="22">
                  <c:v>4747.1400000000003</c:v>
                </c:pt>
                <c:pt idx="23">
                  <c:v>5064</c:v>
                </c:pt>
                <c:pt idx="24">
                  <c:v>5053</c:v>
                </c:pt>
                <c:pt idx="25">
                  <c:v>5243.45</c:v>
                </c:pt>
                <c:pt idx="26">
                  <c:v>5595.8383490971619</c:v>
                </c:pt>
                <c:pt idx="27">
                  <c:v>5074.9785038693035</c:v>
                </c:pt>
                <c:pt idx="28">
                  <c:v>5562.7687016337059</c:v>
                </c:pt>
                <c:pt idx="29">
                  <c:v>5337.8331900257945</c:v>
                </c:pt>
                <c:pt idx="30">
                  <c:v>5535.8555460017196</c:v>
                </c:pt>
                <c:pt idx="31">
                  <c:v>5550.3009458297502</c:v>
                </c:pt>
                <c:pt idx="32">
                  <c:v>4771.2328900973507</c:v>
                </c:pt>
                <c:pt idx="33">
                  <c:v>5163.1613955084358</c:v>
                </c:pt>
                <c:pt idx="34">
                  <c:v>5089.0789671373541</c:v>
                </c:pt>
                <c:pt idx="35">
                  <c:v>5005.2177817720703</c:v>
                </c:pt>
                <c:pt idx="36">
                  <c:v>4543.2123890207413</c:v>
                </c:pt>
                <c:pt idx="37">
                  <c:v>4332.2827741063575</c:v>
                </c:pt>
                <c:pt idx="38">
                  <c:v>5600.2448873180929</c:v>
                </c:pt>
                <c:pt idx="39">
                  <c:v>4415.4806634077577</c:v>
                </c:pt>
                <c:pt idx="40">
                  <c:v>4837.1435320331266</c:v>
                </c:pt>
                <c:pt idx="41">
                  <c:v>4162.5709234819142</c:v>
                </c:pt>
                <c:pt idx="42">
                  <c:v>4870.3411196370253</c:v>
                </c:pt>
                <c:pt idx="43">
                  <c:v>5050.7707368792871</c:v>
                </c:pt>
                <c:pt idx="44">
                  <c:v>4281.8495493141745</c:v>
                </c:pt>
                <c:pt idx="45">
                  <c:v>4630.872995436509</c:v>
                </c:pt>
                <c:pt idx="46">
                  <c:v>4802.459342409612</c:v>
                </c:pt>
                <c:pt idx="47">
                  <c:v>4807.7793749613056</c:v>
                </c:pt>
                <c:pt idx="48">
                  <c:v>4956.6328362429676</c:v>
                </c:pt>
                <c:pt idx="49">
                  <c:v>4961.9676136657081</c:v>
                </c:pt>
              </c:numCache>
            </c:numRef>
          </c:val>
          <c:smooth val="0"/>
          <c:extLst>
            <c:ext xmlns:c16="http://schemas.microsoft.com/office/drawing/2014/chart" uri="{C3380CC4-5D6E-409C-BE32-E72D297353CC}">
              <c16:uniqueId val="{00000002-EF29-4AD8-AC9A-4B289A60FB9F}"/>
            </c:ext>
          </c:extLst>
        </c:ser>
        <c:ser>
          <c:idx val="4"/>
          <c:order val="3"/>
          <c:tx>
            <c:strRef>
              <c:f>'Table C4'!$N$8</c:f>
              <c:strCache>
                <c:ptCount val="1"/>
                <c:pt idx="0">
                  <c:v>Electricity</c:v>
                </c:pt>
              </c:strCache>
            </c:strRef>
          </c:tx>
          <c:spPr>
            <a:ln w="28575" cap="rnd">
              <a:solidFill>
                <a:srgbClr val="FF9900"/>
              </a:solidFill>
              <a:round/>
            </a:ln>
            <a:effectLst/>
          </c:spPr>
          <c:marker>
            <c:symbol val="none"/>
          </c:marker>
          <c:cat>
            <c:numRef>
              <c:f>'Table C4'!$A$9:$A$58</c:f>
              <c:numCache>
                <c:formatCode>General</c:formatCode>
                <c:ptCount val="50"/>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numCache>
            </c:numRef>
          </c:cat>
          <c:val>
            <c:numRef>
              <c:f>'Table C4'!$N$9:$N$58</c:f>
              <c:numCache>
                <c:formatCode>#,##0</c:formatCode>
                <c:ptCount val="50"/>
                <c:pt idx="0">
                  <c:v>2077.9499999999998</c:v>
                </c:pt>
                <c:pt idx="1">
                  <c:v>2161.11</c:v>
                </c:pt>
                <c:pt idx="2">
                  <c:v>2231.73</c:v>
                </c:pt>
                <c:pt idx="3">
                  <c:v>2466.1999999999998</c:v>
                </c:pt>
                <c:pt idx="4">
                  <c:v>2256.61</c:v>
                </c:pt>
                <c:pt idx="5">
                  <c:v>2440.5700000000002</c:v>
                </c:pt>
                <c:pt idx="6">
                  <c:v>2511.4699999999998</c:v>
                </c:pt>
                <c:pt idx="7">
                  <c:v>2685.09</c:v>
                </c:pt>
                <c:pt idx="8">
                  <c:v>2848.69</c:v>
                </c:pt>
                <c:pt idx="9">
                  <c:v>3022.92</c:v>
                </c:pt>
                <c:pt idx="10">
                  <c:v>3042.89</c:v>
                </c:pt>
                <c:pt idx="11">
                  <c:v>3106.02</c:v>
                </c:pt>
                <c:pt idx="12">
                  <c:v>3171.53</c:v>
                </c:pt>
                <c:pt idx="13">
                  <c:v>3408.11</c:v>
                </c:pt>
                <c:pt idx="14">
                  <c:v>3375.23</c:v>
                </c:pt>
                <c:pt idx="15">
                  <c:v>3627.21</c:v>
                </c:pt>
                <c:pt idx="16">
                  <c:v>3934.78</c:v>
                </c:pt>
                <c:pt idx="17">
                  <c:v>4035.34</c:v>
                </c:pt>
                <c:pt idx="18">
                  <c:v>4267.3999999999996</c:v>
                </c:pt>
                <c:pt idx="19">
                  <c:v>4533.1400000000003</c:v>
                </c:pt>
                <c:pt idx="20">
                  <c:v>4434.05</c:v>
                </c:pt>
                <c:pt idx="21">
                  <c:v>4650.2700000000004</c:v>
                </c:pt>
                <c:pt idx="22">
                  <c:v>4712.82</c:v>
                </c:pt>
                <c:pt idx="23">
                  <c:v>4798</c:v>
                </c:pt>
                <c:pt idx="24">
                  <c:v>4701.71</c:v>
                </c:pt>
                <c:pt idx="25">
                  <c:v>4910.42</c:v>
                </c:pt>
                <c:pt idx="26">
                  <c:v>5185.8837000000003</c:v>
                </c:pt>
                <c:pt idx="27">
                  <c:v>5656.5778159931206</c:v>
                </c:pt>
                <c:pt idx="28">
                  <c:v>5584.8667239896813</c:v>
                </c:pt>
                <c:pt idx="29">
                  <c:v>5739.294926913155</c:v>
                </c:pt>
                <c:pt idx="30">
                  <c:v>5982.0292347377472</c:v>
                </c:pt>
                <c:pt idx="31">
                  <c:v>6192.089423903697</c:v>
                </c:pt>
                <c:pt idx="32">
                  <c:v>6050.1586961092071</c:v>
                </c:pt>
                <c:pt idx="33">
                  <c:v>6130.5310776440238</c:v>
                </c:pt>
                <c:pt idx="34">
                  <c:v>6450.6218079611854</c:v>
                </c:pt>
                <c:pt idx="35">
                  <c:v>6779.9173803095455</c:v>
                </c:pt>
                <c:pt idx="36">
                  <c:v>6672.9292456160147</c:v>
                </c:pt>
                <c:pt idx="37">
                  <c:v>6679.031034228633</c:v>
                </c:pt>
                <c:pt idx="38">
                  <c:v>6835.3989353403367</c:v>
                </c:pt>
                <c:pt idx="39">
                  <c:v>6549.9713606959058</c:v>
                </c:pt>
                <c:pt idx="40">
                  <c:v>6730.1500895992722</c:v>
                </c:pt>
                <c:pt idx="41">
                  <c:v>6648.3577512972633</c:v>
                </c:pt>
                <c:pt idx="42">
                  <c:v>6698.1385773105912</c:v>
                </c:pt>
                <c:pt idx="43">
                  <c:v>6779.8208108075369</c:v>
                </c:pt>
                <c:pt idx="44">
                  <c:v>6436.3234323977213</c:v>
                </c:pt>
                <c:pt idx="45">
                  <c:v>6429.3113598869522</c:v>
                </c:pt>
                <c:pt idx="46">
                  <c:v>6361.514968693341</c:v>
                </c:pt>
                <c:pt idx="47">
                  <c:v>6280.8635572890753</c:v>
                </c:pt>
                <c:pt idx="48">
                  <c:v>6359.4748653126617</c:v>
                </c:pt>
                <c:pt idx="49">
                  <c:v>6226.3664649510056</c:v>
                </c:pt>
              </c:numCache>
            </c:numRef>
          </c:val>
          <c:smooth val="0"/>
          <c:extLst>
            <c:ext xmlns:c16="http://schemas.microsoft.com/office/drawing/2014/chart" uri="{C3380CC4-5D6E-409C-BE32-E72D297353CC}">
              <c16:uniqueId val="{00000003-EF29-4AD8-AC9A-4B289A60FB9F}"/>
            </c:ext>
          </c:extLst>
        </c:ser>
        <c:ser>
          <c:idx val="6"/>
          <c:order val="4"/>
          <c:tx>
            <c:strRef>
              <c:f>'Table C4'!$O$8</c:f>
              <c:strCache>
                <c:ptCount val="1"/>
                <c:pt idx="0">
                  <c:v>Heat</c:v>
                </c:pt>
              </c:strCache>
            </c:strRef>
          </c:tx>
          <c:spPr>
            <a:ln w="28575" cap="rnd">
              <a:solidFill>
                <a:srgbClr val="7030A0"/>
              </a:solidFill>
              <a:round/>
            </a:ln>
            <a:effectLst/>
          </c:spPr>
          <c:marker>
            <c:symbol val="none"/>
          </c:marker>
          <c:cat>
            <c:numRef>
              <c:f>'Table C4'!$A$9:$A$58</c:f>
              <c:numCache>
                <c:formatCode>General</c:formatCode>
                <c:ptCount val="50"/>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numCache>
            </c:numRef>
          </c:cat>
          <c:val>
            <c:numRef>
              <c:f>'Table C4'!$O$9:$O$58</c:f>
              <c:numCache>
                <c:formatCode>#,##0</c:formatCode>
                <c:ptCount val="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81.548424247635424</c:v>
                </c:pt>
                <c:pt idx="30">
                  <c:v>84.418658641444537</c:v>
                </c:pt>
                <c:pt idx="31">
                  <c:v>0.10667153912295785</c:v>
                </c:pt>
                <c:pt idx="32">
                  <c:v>4.8323301805674984E-2</c:v>
                </c:pt>
                <c:pt idx="33">
                  <c:v>20.566162510748065</c:v>
                </c:pt>
                <c:pt idx="34">
                  <c:v>5.2105008598452276</c:v>
                </c:pt>
                <c:pt idx="35">
                  <c:v>9.7567992261392966</c:v>
                </c:pt>
                <c:pt idx="36">
                  <c:v>8.2483349097162506</c:v>
                </c:pt>
                <c:pt idx="37">
                  <c:v>7.0940240756663799</c:v>
                </c:pt>
                <c:pt idx="38">
                  <c:v>6.1967884780739455</c:v>
                </c:pt>
                <c:pt idx="39">
                  <c:v>9.1827277300085974</c:v>
                </c:pt>
                <c:pt idx="40">
                  <c:v>9.9520012897678409</c:v>
                </c:pt>
                <c:pt idx="41">
                  <c:v>3.1588641444539971</c:v>
                </c:pt>
                <c:pt idx="42">
                  <c:v>6.6567067927773005</c:v>
                </c:pt>
                <c:pt idx="43">
                  <c:v>11.936328460877043</c:v>
                </c:pt>
                <c:pt idx="44">
                  <c:v>6.3832760103181423</c:v>
                </c:pt>
                <c:pt idx="45">
                  <c:v>219.53918916060107</c:v>
                </c:pt>
                <c:pt idx="46">
                  <c:v>240.68269732913072</c:v>
                </c:pt>
                <c:pt idx="47">
                  <c:v>215.17220205827948</c:v>
                </c:pt>
                <c:pt idx="48">
                  <c:v>219.9243830986922</c:v>
                </c:pt>
                <c:pt idx="49">
                  <c:v>220.51398069972404</c:v>
                </c:pt>
              </c:numCache>
            </c:numRef>
          </c:val>
          <c:smooth val="0"/>
          <c:extLst>
            <c:ext xmlns:c16="http://schemas.microsoft.com/office/drawing/2014/chart" uri="{C3380CC4-5D6E-409C-BE32-E72D297353CC}">
              <c16:uniqueId val="{00000004-EF29-4AD8-AC9A-4B289A60FB9F}"/>
            </c:ext>
          </c:extLst>
        </c:ser>
        <c:ser>
          <c:idx val="2"/>
          <c:order val="5"/>
          <c:tx>
            <c:strRef>
              <c:f>'Table C4'!$P$8</c:f>
              <c:strCache>
                <c:ptCount val="1"/>
                <c:pt idx="0">
                  <c:v>Bio &amp; waste</c:v>
                </c:pt>
              </c:strCache>
            </c:strRef>
          </c:tx>
          <c:spPr>
            <a:ln w="28575" cap="rnd">
              <a:solidFill>
                <a:schemeClr val="accent6">
                  <a:lumMod val="75000"/>
                </a:schemeClr>
              </a:solidFill>
              <a:round/>
            </a:ln>
            <a:effectLst/>
          </c:spPr>
          <c:marker>
            <c:symbol val="none"/>
          </c:marker>
          <c:cat>
            <c:numRef>
              <c:f>'Table C4'!$A$9:$A$58</c:f>
              <c:numCache>
                <c:formatCode>General</c:formatCode>
                <c:ptCount val="50"/>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numCache>
            </c:numRef>
          </c:cat>
          <c:val>
            <c:numRef>
              <c:f>'Table C4'!$P$9:$P$58</c:f>
              <c:numCache>
                <c:formatCode>#,##0</c:formatCode>
                <c:ptCount val="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51.25</c:v>
                </c:pt>
                <c:pt idx="19">
                  <c:v>49.87</c:v>
                </c:pt>
                <c:pt idx="20">
                  <c:v>49.58</c:v>
                </c:pt>
                <c:pt idx="21">
                  <c:v>48.87</c:v>
                </c:pt>
                <c:pt idx="22">
                  <c:v>50.42</c:v>
                </c:pt>
                <c:pt idx="23">
                  <c:v>26.38</c:v>
                </c:pt>
                <c:pt idx="24">
                  <c:v>30</c:v>
                </c:pt>
                <c:pt idx="25">
                  <c:v>35.04</c:v>
                </c:pt>
                <c:pt idx="26">
                  <c:v>15.1</c:v>
                </c:pt>
                <c:pt idx="27">
                  <c:v>1.6343938091143595</c:v>
                </c:pt>
                <c:pt idx="28">
                  <c:v>6.24</c:v>
                </c:pt>
                <c:pt idx="29">
                  <c:v>7.4</c:v>
                </c:pt>
                <c:pt idx="30">
                  <c:v>11.46</c:v>
                </c:pt>
                <c:pt idx="31">
                  <c:v>10.67</c:v>
                </c:pt>
                <c:pt idx="32">
                  <c:v>19.28</c:v>
                </c:pt>
                <c:pt idx="33">
                  <c:v>19.28</c:v>
                </c:pt>
                <c:pt idx="34">
                  <c:v>19.690000000000001</c:v>
                </c:pt>
                <c:pt idx="35">
                  <c:v>19.691926070423136</c:v>
                </c:pt>
                <c:pt idx="36">
                  <c:v>19.691926070423136</c:v>
                </c:pt>
                <c:pt idx="37">
                  <c:v>19.691926070423136</c:v>
                </c:pt>
                <c:pt idx="38">
                  <c:v>13.962972289092868</c:v>
                </c:pt>
                <c:pt idx="39">
                  <c:v>17.690185421323349</c:v>
                </c:pt>
                <c:pt idx="40">
                  <c:v>17.189478327999403</c:v>
                </c:pt>
                <c:pt idx="41">
                  <c:v>18.710805982704233</c:v>
                </c:pt>
                <c:pt idx="42">
                  <c:v>29.581741848821011</c:v>
                </c:pt>
                <c:pt idx="43">
                  <c:v>53.961265815341775</c:v>
                </c:pt>
                <c:pt idx="44">
                  <c:v>46.662064693566791</c:v>
                </c:pt>
                <c:pt idx="45">
                  <c:v>993.53503966427695</c:v>
                </c:pt>
                <c:pt idx="46">
                  <c:v>1007.619574880464</c:v>
                </c:pt>
                <c:pt idx="47">
                  <c:v>1073.9515054834301</c:v>
                </c:pt>
                <c:pt idx="48">
                  <c:v>1115.7711493963757</c:v>
                </c:pt>
                <c:pt idx="49">
                  <c:v>1128.4869426350085</c:v>
                </c:pt>
              </c:numCache>
            </c:numRef>
          </c:val>
          <c:smooth val="0"/>
          <c:extLst>
            <c:ext xmlns:c16="http://schemas.microsoft.com/office/drawing/2014/chart" uri="{C3380CC4-5D6E-409C-BE32-E72D297353CC}">
              <c16:uniqueId val="{00000008-EF29-4AD8-AC9A-4B289A60FB9F}"/>
            </c:ext>
          </c:extLst>
        </c:ser>
        <c:ser>
          <c:idx val="5"/>
          <c:order val="6"/>
          <c:tx>
            <c:strRef>
              <c:f>'Table C4'!$Q$8</c:f>
              <c:strCache>
                <c:ptCount val="1"/>
                <c:pt idx="0">
                  <c:v>Petroleum</c:v>
                </c:pt>
              </c:strCache>
            </c:strRef>
          </c:tx>
          <c:spPr>
            <a:ln w="28575" cap="rnd">
              <a:solidFill>
                <a:schemeClr val="bg1">
                  <a:lumMod val="50000"/>
                </a:schemeClr>
              </a:solidFill>
              <a:round/>
            </a:ln>
            <a:effectLst/>
          </c:spPr>
          <c:marker>
            <c:symbol val="none"/>
          </c:marker>
          <c:cat>
            <c:numRef>
              <c:f>'Table C4'!$A$9:$A$58</c:f>
              <c:numCache>
                <c:formatCode>General</c:formatCode>
                <c:ptCount val="50"/>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numCache>
            </c:numRef>
          </c:cat>
          <c:val>
            <c:numRef>
              <c:f>'Table C4'!$Q$9:$Q$58</c:f>
              <c:numCache>
                <c:formatCode>#,##0</c:formatCode>
                <c:ptCount val="50"/>
                <c:pt idx="0">
                  <c:v>3231.57</c:v>
                </c:pt>
                <c:pt idx="1">
                  <c:v>2841.1</c:v>
                </c:pt>
                <c:pt idx="2">
                  <c:v>2869.06</c:v>
                </c:pt>
                <c:pt idx="3">
                  <c:v>3045.27</c:v>
                </c:pt>
                <c:pt idx="4">
                  <c:v>2692.64</c:v>
                </c:pt>
                <c:pt idx="5">
                  <c:v>2753</c:v>
                </c:pt>
                <c:pt idx="6">
                  <c:v>2861.41</c:v>
                </c:pt>
                <c:pt idx="7">
                  <c:v>2866.57</c:v>
                </c:pt>
                <c:pt idx="8">
                  <c:v>2720.45</c:v>
                </c:pt>
                <c:pt idx="9">
                  <c:v>2715.44</c:v>
                </c:pt>
                <c:pt idx="10">
                  <c:v>2246.67</c:v>
                </c:pt>
                <c:pt idx="11">
                  <c:v>2110.77</c:v>
                </c:pt>
                <c:pt idx="12">
                  <c:v>1937.01</c:v>
                </c:pt>
                <c:pt idx="13">
                  <c:v>1740.4</c:v>
                </c:pt>
                <c:pt idx="14">
                  <c:v>1682.68</c:v>
                </c:pt>
                <c:pt idx="15">
                  <c:v>1584.36</c:v>
                </c:pt>
                <c:pt idx="16">
                  <c:v>1486.03</c:v>
                </c:pt>
                <c:pt idx="17">
                  <c:v>1350.19</c:v>
                </c:pt>
                <c:pt idx="18">
                  <c:v>1398</c:v>
                </c:pt>
                <c:pt idx="19">
                  <c:v>1242.05</c:v>
                </c:pt>
                <c:pt idx="20">
                  <c:v>1294.9000000000001</c:v>
                </c:pt>
                <c:pt idx="21">
                  <c:v>1246.75</c:v>
                </c:pt>
                <c:pt idx="22">
                  <c:v>1210.8399999999999</c:v>
                </c:pt>
                <c:pt idx="23">
                  <c:v>1193</c:v>
                </c:pt>
                <c:pt idx="24">
                  <c:v>1088</c:v>
                </c:pt>
                <c:pt idx="25">
                  <c:v>1009.73</c:v>
                </c:pt>
                <c:pt idx="26">
                  <c:v>961.46392695912527</c:v>
                </c:pt>
                <c:pt idx="27">
                  <c:v>836.76318131469657</c:v>
                </c:pt>
                <c:pt idx="28">
                  <c:v>792.76747246853222</c:v>
                </c:pt>
                <c:pt idx="29">
                  <c:v>648.24747192021255</c:v>
                </c:pt>
                <c:pt idx="30">
                  <c:v>616.89073034610567</c:v>
                </c:pt>
                <c:pt idx="31">
                  <c:v>1072.7255312785665</c:v>
                </c:pt>
                <c:pt idx="32">
                  <c:v>499.35604098869226</c:v>
                </c:pt>
                <c:pt idx="33">
                  <c:v>417.04967650050929</c:v>
                </c:pt>
                <c:pt idx="34">
                  <c:v>657.35043482057858</c:v>
                </c:pt>
                <c:pt idx="35">
                  <c:v>849.26911857163304</c:v>
                </c:pt>
                <c:pt idx="36">
                  <c:v>733.83107602473297</c:v>
                </c:pt>
                <c:pt idx="37">
                  <c:v>718.93905267902358</c:v>
                </c:pt>
                <c:pt idx="38">
                  <c:v>643.22479476134481</c:v>
                </c:pt>
                <c:pt idx="39">
                  <c:v>592.19011585468161</c:v>
                </c:pt>
                <c:pt idx="40">
                  <c:v>631.43601897744429</c:v>
                </c:pt>
                <c:pt idx="41">
                  <c:v>691.46976709112118</c:v>
                </c:pt>
                <c:pt idx="42">
                  <c:v>656.28894213947729</c:v>
                </c:pt>
                <c:pt idx="43">
                  <c:v>650.2330910393531</c:v>
                </c:pt>
                <c:pt idx="44">
                  <c:v>881.50279031602895</c:v>
                </c:pt>
                <c:pt idx="45">
                  <c:v>1119.0376395308108</c:v>
                </c:pt>
                <c:pt idx="46">
                  <c:v>2029.8808846253394</c:v>
                </c:pt>
                <c:pt idx="47">
                  <c:v>2012.5533945573266</c:v>
                </c:pt>
                <c:pt idx="48">
                  <c:v>2059.3152449432214</c:v>
                </c:pt>
                <c:pt idx="49">
                  <c:v>2069.3258154443033</c:v>
                </c:pt>
              </c:numCache>
            </c:numRef>
          </c:val>
          <c:smooth val="0"/>
          <c:extLst>
            <c:ext xmlns:c16="http://schemas.microsoft.com/office/drawing/2014/chart" uri="{C3380CC4-5D6E-409C-BE32-E72D297353CC}">
              <c16:uniqueId val="{00000009-EF29-4AD8-AC9A-4B289A60FB9F}"/>
            </c:ext>
          </c:extLst>
        </c:ser>
        <c:dLbls>
          <c:showLegendKey val="0"/>
          <c:showVal val="0"/>
          <c:showCatName val="0"/>
          <c:showSerName val="0"/>
          <c:showPercent val="0"/>
          <c:showBubbleSize val="0"/>
        </c:dLbls>
        <c:smooth val="0"/>
        <c:axId val="1239081696"/>
        <c:axId val="1239084320"/>
      </c:lineChart>
      <c:catAx>
        <c:axId val="1239081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9084320"/>
        <c:crosses val="autoZero"/>
        <c:auto val="1"/>
        <c:lblAlgn val="ctr"/>
        <c:lblOffset val="100"/>
        <c:tickLblSkip val="5"/>
        <c:noMultiLvlLbl val="0"/>
      </c:catAx>
      <c:valAx>
        <c:axId val="1239084320"/>
        <c:scaling>
          <c:orientation val="minMax"/>
          <c:max val="800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9081696"/>
        <c:crosses val="autoZero"/>
        <c:crossBetween val="between"/>
        <c:majorUnit val="2000"/>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Agriculture (ktoe)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'Table C4'!$T$8</c:f>
              <c:strCache>
                <c:ptCount val="1"/>
                <c:pt idx="0">
                  <c:v>Coal</c:v>
                </c:pt>
              </c:strCache>
            </c:strRef>
          </c:tx>
          <c:spPr>
            <a:ln w="28575" cap="rnd">
              <a:solidFill>
                <a:schemeClr val="accent1"/>
              </a:solidFill>
              <a:round/>
            </a:ln>
            <a:effectLst/>
          </c:spPr>
          <c:marker>
            <c:symbol val="none"/>
          </c:marker>
          <c:cat>
            <c:numRef>
              <c:f>'Table C4'!$A$9:$A$58</c:f>
              <c:numCache>
                <c:formatCode>General</c:formatCode>
                <c:ptCount val="50"/>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numCache>
            </c:numRef>
          </c:cat>
          <c:val>
            <c:numRef>
              <c:f>'Table C4'!$T$9:$T$58</c:f>
              <c:numCache>
                <c:formatCode>#,##0</c:formatCode>
                <c:ptCount val="50"/>
                <c:pt idx="0">
                  <c:v>105.84</c:v>
                </c:pt>
                <c:pt idx="1">
                  <c:v>90.72</c:v>
                </c:pt>
                <c:pt idx="2">
                  <c:v>75.599999999999994</c:v>
                </c:pt>
                <c:pt idx="3">
                  <c:v>60.48</c:v>
                </c:pt>
                <c:pt idx="4">
                  <c:v>45.36</c:v>
                </c:pt>
                <c:pt idx="5">
                  <c:v>27.72</c:v>
                </c:pt>
                <c:pt idx="6">
                  <c:v>22.68</c:v>
                </c:pt>
                <c:pt idx="7">
                  <c:v>20.16</c:v>
                </c:pt>
                <c:pt idx="8">
                  <c:v>17.64</c:v>
                </c:pt>
                <c:pt idx="9">
                  <c:v>22.68</c:v>
                </c:pt>
                <c:pt idx="10">
                  <c:v>20.16</c:v>
                </c:pt>
                <c:pt idx="11">
                  <c:v>17.64</c:v>
                </c:pt>
                <c:pt idx="12">
                  <c:v>17.64</c:v>
                </c:pt>
                <c:pt idx="13">
                  <c:v>17.64</c:v>
                </c:pt>
                <c:pt idx="14">
                  <c:v>17.64</c:v>
                </c:pt>
                <c:pt idx="15">
                  <c:v>17.64</c:v>
                </c:pt>
                <c:pt idx="16">
                  <c:v>7.56</c:v>
                </c:pt>
                <c:pt idx="17">
                  <c:v>10.08</c:v>
                </c:pt>
                <c:pt idx="18">
                  <c:v>10.08</c:v>
                </c:pt>
                <c:pt idx="19">
                  <c:v>7.56</c:v>
                </c:pt>
                <c:pt idx="20">
                  <c:v>12.6</c:v>
                </c:pt>
                <c:pt idx="21">
                  <c:v>12.6</c:v>
                </c:pt>
                <c:pt idx="22">
                  <c:v>7.56</c:v>
                </c:pt>
                <c:pt idx="23">
                  <c:v>9</c:v>
                </c:pt>
                <c:pt idx="24">
                  <c:v>9</c:v>
                </c:pt>
                <c:pt idx="25">
                  <c:v>9</c:v>
                </c:pt>
                <c:pt idx="26">
                  <c:v>8.9778911519352729</c:v>
                </c:pt>
                <c:pt idx="27">
                  <c:v>4.8608911214694803</c:v>
                </c:pt>
                <c:pt idx="28">
                  <c:v>6.1320541249943439</c:v>
                </c:pt>
                <c:pt idx="29">
                  <c:v>4.8837700441990624</c:v>
                </c:pt>
                <c:pt idx="30">
                  <c:v>4.8837700441990624</c:v>
                </c:pt>
                <c:pt idx="31">
                  <c:v>3.4632655010986912</c:v>
                </c:pt>
                <c:pt idx="32">
                  <c:v>4.2066387098250466</c:v>
                </c:pt>
                <c:pt idx="33">
                  <c:v>4.3234898671949784</c:v>
                </c:pt>
                <c:pt idx="34">
                  <c:v>5.4155599763207789</c:v>
                </c:pt>
                <c:pt idx="35">
                  <c:v>6.0189165950128976</c:v>
                </c:pt>
                <c:pt idx="36">
                  <c:v>3.3438425527849431</c:v>
                </c:pt>
                <c:pt idx="37">
                  <c:v>2.6750740422279544</c:v>
                </c:pt>
                <c:pt idx="38">
                  <c:v>3.3438425527849431</c:v>
                </c:pt>
                <c:pt idx="39">
                  <c:v>0</c:v>
                </c:pt>
                <c:pt idx="40">
                  <c:v>0.94840671399030096</c:v>
                </c:pt>
                <c:pt idx="41">
                  <c:v>1.0089147502708165</c:v>
                </c:pt>
                <c:pt idx="42">
                  <c:v>1.0204775296199562</c:v>
                </c:pt>
                <c:pt idx="43">
                  <c:v>0</c:v>
                </c:pt>
                <c:pt idx="44">
                  <c:v>0</c:v>
                </c:pt>
                <c:pt idx="45">
                  <c:v>0</c:v>
                </c:pt>
                <c:pt idx="46">
                  <c:v>0</c:v>
                </c:pt>
                <c:pt idx="47">
                  <c:v>0</c:v>
                </c:pt>
                <c:pt idx="48">
                  <c:v>0</c:v>
                </c:pt>
                <c:pt idx="49">
                  <c:v>0</c:v>
                </c:pt>
              </c:numCache>
            </c:numRef>
          </c:val>
          <c:smooth val="0"/>
          <c:extLst>
            <c:ext xmlns:c16="http://schemas.microsoft.com/office/drawing/2014/chart" uri="{C3380CC4-5D6E-409C-BE32-E72D297353CC}">
              <c16:uniqueId val="{00000000-4193-4D47-BD62-93D61F95BD55}"/>
            </c:ext>
          </c:extLst>
        </c:ser>
        <c:ser>
          <c:idx val="1"/>
          <c:order val="1"/>
          <c:tx>
            <c:strRef>
              <c:f>'Table C4'!$U$8</c:f>
              <c:strCache>
                <c:ptCount val="1"/>
                <c:pt idx="0">
                  <c:v>Coke &amp; breeze</c:v>
                </c:pt>
              </c:strCache>
            </c:strRef>
          </c:tx>
          <c:spPr>
            <a:ln w="28575" cap="rnd">
              <a:solidFill>
                <a:schemeClr val="accent2">
                  <a:lumMod val="50000"/>
                </a:schemeClr>
              </a:solidFill>
              <a:round/>
            </a:ln>
            <a:effectLst/>
          </c:spPr>
          <c:marker>
            <c:symbol val="none"/>
          </c:marker>
          <c:cat>
            <c:numRef>
              <c:f>'Table C4'!$A$9:$A$58</c:f>
              <c:numCache>
                <c:formatCode>General</c:formatCode>
                <c:ptCount val="50"/>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numCache>
            </c:numRef>
          </c:cat>
          <c:val>
            <c:numRef>
              <c:f>'Table C4'!$U$9:$U$58</c:f>
              <c:numCache>
                <c:formatCode>#,##0</c:formatCode>
                <c:ptCount val="50"/>
                <c:pt idx="0">
                  <c:v>55.44</c:v>
                </c:pt>
                <c:pt idx="1">
                  <c:v>40.32</c:v>
                </c:pt>
                <c:pt idx="2">
                  <c:v>27.72</c:v>
                </c:pt>
                <c:pt idx="3">
                  <c:v>32.76</c:v>
                </c:pt>
                <c:pt idx="4">
                  <c:v>27.72</c:v>
                </c:pt>
                <c:pt idx="5">
                  <c:v>20.16</c:v>
                </c:pt>
                <c:pt idx="6">
                  <c:v>15.12</c:v>
                </c:pt>
                <c:pt idx="7">
                  <c:v>12.6</c:v>
                </c:pt>
                <c:pt idx="8">
                  <c:v>7.56</c:v>
                </c:pt>
                <c:pt idx="9">
                  <c:v>10.08</c:v>
                </c:pt>
                <c:pt idx="10">
                  <c:v>5.04</c:v>
                </c:pt>
                <c:pt idx="11">
                  <c:v>5.04</c:v>
                </c:pt>
                <c:pt idx="12">
                  <c:v>5.04</c:v>
                </c:pt>
                <c:pt idx="13">
                  <c:v>5.04</c:v>
                </c:pt>
                <c:pt idx="14">
                  <c:v>5.04</c:v>
                </c:pt>
                <c:pt idx="15">
                  <c:v>5.04</c:v>
                </c:pt>
                <c:pt idx="16">
                  <c:v>12.6</c:v>
                </c:pt>
                <c:pt idx="17">
                  <c:v>12.6</c:v>
                </c:pt>
                <c:pt idx="18">
                  <c:v>7.56</c:v>
                </c:pt>
                <c:pt idx="19">
                  <c:v>7.56</c:v>
                </c:pt>
                <c:pt idx="20">
                  <c:v>7.56</c:v>
                </c:pt>
                <c:pt idx="21">
                  <c:v>5.04</c:v>
                </c:pt>
                <c:pt idx="22">
                  <c:v>2.52</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numCache>
            </c:numRef>
          </c:val>
          <c:smooth val="0"/>
          <c:extLst>
            <c:ext xmlns:c16="http://schemas.microsoft.com/office/drawing/2014/chart" uri="{C3380CC4-5D6E-409C-BE32-E72D297353CC}">
              <c16:uniqueId val="{00000001-4193-4D47-BD62-93D61F95BD55}"/>
            </c:ext>
          </c:extLst>
        </c:ser>
        <c:ser>
          <c:idx val="3"/>
          <c:order val="2"/>
          <c:tx>
            <c:strRef>
              <c:f>'Table C4'!$V$8</c:f>
              <c:strCache>
                <c:ptCount val="1"/>
                <c:pt idx="0">
                  <c:v>Natural gas</c:v>
                </c:pt>
              </c:strCache>
            </c:strRef>
          </c:tx>
          <c:spPr>
            <a:ln w="28575" cap="rnd">
              <a:solidFill>
                <a:srgbClr val="4F81BD"/>
              </a:solidFill>
              <a:round/>
            </a:ln>
            <a:effectLst/>
          </c:spPr>
          <c:marker>
            <c:symbol val="none"/>
          </c:marker>
          <c:cat>
            <c:numRef>
              <c:f>'Table C4'!$A$9:$A$58</c:f>
              <c:numCache>
                <c:formatCode>General</c:formatCode>
                <c:ptCount val="50"/>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numCache>
            </c:numRef>
          </c:cat>
          <c:val>
            <c:numRef>
              <c:f>'Table C4'!$V$9:$V$58</c:f>
              <c:numCache>
                <c:formatCode>#,##0</c:formatCode>
                <c:ptCount val="50"/>
                <c:pt idx="0">
                  <c:v>0</c:v>
                </c:pt>
                <c:pt idx="1">
                  <c:v>0</c:v>
                </c:pt>
                <c:pt idx="2">
                  <c:v>0</c:v>
                </c:pt>
                <c:pt idx="3">
                  <c:v>0</c:v>
                </c:pt>
                <c:pt idx="4">
                  <c:v>0</c:v>
                </c:pt>
                <c:pt idx="5">
                  <c:v>0</c:v>
                </c:pt>
                <c:pt idx="6">
                  <c:v>0</c:v>
                </c:pt>
                <c:pt idx="7">
                  <c:v>0</c:v>
                </c:pt>
                <c:pt idx="8">
                  <c:v>0</c:v>
                </c:pt>
                <c:pt idx="9">
                  <c:v>0</c:v>
                </c:pt>
                <c:pt idx="10">
                  <c:v>0</c:v>
                </c:pt>
                <c:pt idx="11">
                  <c:v>0</c:v>
                </c:pt>
                <c:pt idx="12">
                  <c:v>0</c:v>
                </c:pt>
                <c:pt idx="13">
                  <c:v>27.72</c:v>
                </c:pt>
                <c:pt idx="14">
                  <c:v>32.76</c:v>
                </c:pt>
                <c:pt idx="15">
                  <c:v>50.4</c:v>
                </c:pt>
                <c:pt idx="16">
                  <c:v>63</c:v>
                </c:pt>
                <c:pt idx="17">
                  <c:v>73.08</c:v>
                </c:pt>
                <c:pt idx="18">
                  <c:v>75.599999999999994</c:v>
                </c:pt>
                <c:pt idx="19">
                  <c:v>80.64</c:v>
                </c:pt>
                <c:pt idx="20">
                  <c:v>85.68</c:v>
                </c:pt>
                <c:pt idx="21">
                  <c:v>88.2</c:v>
                </c:pt>
                <c:pt idx="22">
                  <c:v>100.8</c:v>
                </c:pt>
                <c:pt idx="23">
                  <c:v>110</c:v>
                </c:pt>
                <c:pt idx="24">
                  <c:v>106</c:v>
                </c:pt>
                <c:pt idx="25">
                  <c:v>104</c:v>
                </c:pt>
                <c:pt idx="26">
                  <c:v>121.84006878761822</c:v>
                </c:pt>
                <c:pt idx="27">
                  <c:v>123.81771281169389</c:v>
                </c:pt>
                <c:pt idx="28">
                  <c:v>81.94325021496131</c:v>
                </c:pt>
                <c:pt idx="29">
                  <c:v>99.312123817712802</c:v>
                </c:pt>
                <c:pt idx="30">
                  <c:v>130.86844368013757</c:v>
                </c:pt>
                <c:pt idx="31">
                  <c:v>200.25795356835769</c:v>
                </c:pt>
                <c:pt idx="32">
                  <c:v>201.70007231651107</c:v>
                </c:pt>
                <c:pt idx="33">
                  <c:v>199.83379279863874</c:v>
                </c:pt>
                <c:pt idx="34">
                  <c:v>202.45907506956294</c:v>
                </c:pt>
                <c:pt idx="35">
                  <c:v>194.42962262326722</c:v>
                </c:pt>
                <c:pt idx="36">
                  <c:v>173.09634203459674</c:v>
                </c:pt>
                <c:pt idx="37">
                  <c:v>171.83468760212867</c:v>
                </c:pt>
                <c:pt idx="38">
                  <c:v>121.51903559286094</c:v>
                </c:pt>
                <c:pt idx="39">
                  <c:v>126.2102570763701</c:v>
                </c:pt>
                <c:pt idx="40">
                  <c:v>117.69437885735688</c:v>
                </c:pt>
                <c:pt idx="41">
                  <c:v>116.13812616692519</c:v>
                </c:pt>
                <c:pt idx="42">
                  <c:v>99.931748348236397</c:v>
                </c:pt>
                <c:pt idx="43">
                  <c:v>94.280107883112066</c:v>
                </c:pt>
                <c:pt idx="44">
                  <c:v>92.301967965117541</c:v>
                </c:pt>
                <c:pt idx="45">
                  <c:v>84.481921688368487</c:v>
                </c:pt>
                <c:pt idx="46">
                  <c:v>86.823563264536531</c:v>
                </c:pt>
                <c:pt idx="47">
                  <c:v>87.980882648468565</c:v>
                </c:pt>
                <c:pt idx="48">
                  <c:v>85.515922716991966</c:v>
                </c:pt>
                <c:pt idx="49">
                  <c:v>92.670451401537989</c:v>
                </c:pt>
              </c:numCache>
            </c:numRef>
          </c:val>
          <c:smooth val="0"/>
          <c:extLst>
            <c:ext xmlns:c16="http://schemas.microsoft.com/office/drawing/2014/chart" uri="{C3380CC4-5D6E-409C-BE32-E72D297353CC}">
              <c16:uniqueId val="{00000002-4193-4D47-BD62-93D61F95BD55}"/>
            </c:ext>
          </c:extLst>
        </c:ser>
        <c:ser>
          <c:idx val="4"/>
          <c:order val="3"/>
          <c:tx>
            <c:strRef>
              <c:f>'Table C4'!$W$8</c:f>
              <c:strCache>
                <c:ptCount val="1"/>
                <c:pt idx="0">
                  <c:v>Electricity</c:v>
                </c:pt>
              </c:strCache>
            </c:strRef>
          </c:tx>
          <c:spPr>
            <a:ln w="28575" cap="rnd">
              <a:solidFill>
                <a:srgbClr val="FF9900"/>
              </a:solidFill>
              <a:round/>
            </a:ln>
            <a:effectLst/>
          </c:spPr>
          <c:marker>
            <c:symbol val="none"/>
          </c:marker>
          <c:cat>
            <c:numRef>
              <c:f>'Table C4'!$A$9:$A$58</c:f>
              <c:numCache>
                <c:formatCode>General</c:formatCode>
                <c:ptCount val="50"/>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numCache>
            </c:numRef>
          </c:cat>
          <c:val>
            <c:numRef>
              <c:f>'Table C4'!$W$9:$W$58</c:f>
              <c:numCache>
                <c:formatCode>#,##0</c:formatCode>
                <c:ptCount val="50"/>
                <c:pt idx="0">
                  <c:v>309.95999999999998</c:v>
                </c:pt>
                <c:pt idx="1">
                  <c:v>320.04000000000002</c:v>
                </c:pt>
                <c:pt idx="2">
                  <c:v>330.12</c:v>
                </c:pt>
                <c:pt idx="3">
                  <c:v>342.72</c:v>
                </c:pt>
                <c:pt idx="4">
                  <c:v>340.2</c:v>
                </c:pt>
                <c:pt idx="5">
                  <c:v>312.48</c:v>
                </c:pt>
                <c:pt idx="6">
                  <c:v>312.48</c:v>
                </c:pt>
                <c:pt idx="7">
                  <c:v>340.2</c:v>
                </c:pt>
                <c:pt idx="8">
                  <c:v>345.24</c:v>
                </c:pt>
                <c:pt idx="9">
                  <c:v>352.8</c:v>
                </c:pt>
                <c:pt idx="10">
                  <c:v>342.72</c:v>
                </c:pt>
                <c:pt idx="11">
                  <c:v>325.08</c:v>
                </c:pt>
                <c:pt idx="12">
                  <c:v>330.12</c:v>
                </c:pt>
                <c:pt idx="13">
                  <c:v>320.04000000000002</c:v>
                </c:pt>
                <c:pt idx="14">
                  <c:v>322.56</c:v>
                </c:pt>
                <c:pt idx="15">
                  <c:v>347.76</c:v>
                </c:pt>
                <c:pt idx="16">
                  <c:v>345.24</c:v>
                </c:pt>
                <c:pt idx="17">
                  <c:v>352.8</c:v>
                </c:pt>
                <c:pt idx="18">
                  <c:v>352.8</c:v>
                </c:pt>
                <c:pt idx="19">
                  <c:v>340.2</c:v>
                </c:pt>
                <c:pt idx="20">
                  <c:v>332.64</c:v>
                </c:pt>
                <c:pt idx="21">
                  <c:v>337.68</c:v>
                </c:pt>
                <c:pt idx="22">
                  <c:v>330.12</c:v>
                </c:pt>
                <c:pt idx="23">
                  <c:v>337</c:v>
                </c:pt>
                <c:pt idx="24">
                  <c:v>329</c:v>
                </c:pt>
                <c:pt idx="25">
                  <c:v>326</c:v>
                </c:pt>
                <c:pt idx="26">
                  <c:v>328.95947999999999</c:v>
                </c:pt>
                <c:pt idx="27">
                  <c:v>327.60103181427343</c:v>
                </c:pt>
                <c:pt idx="28">
                  <c:v>348.32330180567499</c:v>
                </c:pt>
                <c:pt idx="29">
                  <c:v>359.41530524505589</c:v>
                </c:pt>
                <c:pt idx="30">
                  <c:v>374.72055030094583</c:v>
                </c:pt>
                <c:pt idx="31">
                  <c:v>352.53654342218397</c:v>
                </c:pt>
                <c:pt idx="32">
                  <c:v>347.77576693010741</c:v>
                </c:pt>
                <c:pt idx="33">
                  <c:v>344.40318056749783</c:v>
                </c:pt>
                <c:pt idx="34">
                  <c:v>347.71711246775584</c:v>
                </c:pt>
                <c:pt idx="35">
                  <c:v>344.08796216680992</c:v>
                </c:pt>
                <c:pt idx="36">
                  <c:v>344.7013901266161</c:v>
                </c:pt>
                <c:pt idx="37">
                  <c:v>348.65506227782828</c:v>
                </c:pt>
                <c:pt idx="38">
                  <c:v>349.68680955632266</c:v>
                </c:pt>
                <c:pt idx="39">
                  <c:v>326.79304460903182</c:v>
                </c:pt>
                <c:pt idx="40">
                  <c:v>346.39786441365101</c:v>
                </c:pt>
                <c:pt idx="41">
                  <c:v>339.45929108516054</c:v>
                </c:pt>
                <c:pt idx="42">
                  <c:v>332.84986484808093</c:v>
                </c:pt>
                <c:pt idx="43">
                  <c:v>333.10864308744203</c:v>
                </c:pt>
                <c:pt idx="44">
                  <c:v>330.55683129354674</c:v>
                </c:pt>
                <c:pt idx="45">
                  <c:v>353.98937019519798</c:v>
                </c:pt>
                <c:pt idx="46">
                  <c:v>370.59171644534024</c:v>
                </c:pt>
                <c:pt idx="47">
                  <c:v>373.82543653109957</c:v>
                </c:pt>
                <c:pt idx="48">
                  <c:v>371.10192100884109</c:v>
                </c:pt>
                <c:pt idx="49">
                  <c:v>361.59346026709255</c:v>
                </c:pt>
              </c:numCache>
            </c:numRef>
          </c:val>
          <c:smooth val="0"/>
          <c:extLst>
            <c:ext xmlns:c16="http://schemas.microsoft.com/office/drawing/2014/chart" uri="{C3380CC4-5D6E-409C-BE32-E72D297353CC}">
              <c16:uniqueId val="{00000003-4193-4D47-BD62-93D61F95BD55}"/>
            </c:ext>
          </c:extLst>
        </c:ser>
        <c:ser>
          <c:idx val="6"/>
          <c:order val="4"/>
          <c:tx>
            <c:strRef>
              <c:f>'Table C4'!$X$8</c:f>
              <c:strCache>
                <c:ptCount val="1"/>
                <c:pt idx="0">
                  <c:v>Heat</c:v>
                </c:pt>
              </c:strCache>
            </c:strRef>
          </c:tx>
          <c:spPr>
            <a:ln w="28575" cap="rnd">
              <a:solidFill>
                <a:srgbClr val="7030A0"/>
              </a:solidFill>
              <a:round/>
            </a:ln>
            <a:effectLst/>
          </c:spPr>
          <c:marker>
            <c:symbol val="none"/>
          </c:marker>
          <c:cat>
            <c:numRef>
              <c:f>'Table C4'!$A$9:$A$58</c:f>
              <c:numCache>
                <c:formatCode>General</c:formatCode>
                <c:ptCount val="50"/>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numCache>
            </c:numRef>
          </c:cat>
          <c:val>
            <c:numRef>
              <c:f>'Table C4'!$X$9:$X$58</c:f>
              <c:numCache>
                <c:formatCode>#,##0</c:formatCode>
                <c:ptCount val="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7.2997368873602744</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2.8127257093723133</c:v>
                </c:pt>
                <c:pt idx="49">
                  <c:v>3.9420464316423041</c:v>
                </c:pt>
              </c:numCache>
            </c:numRef>
          </c:val>
          <c:smooth val="0"/>
          <c:extLst>
            <c:ext xmlns:c16="http://schemas.microsoft.com/office/drawing/2014/chart" uri="{C3380CC4-5D6E-409C-BE32-E72D297353CC}">
              <c16:uniqueId val="{00000004-4193-4D47-BD62-93D61F95BD55}"/>
            </c:ext>
          </c:extLst>
        </c:ser>
        <c:ser>
          <c:idx val="2"/>
          <c:order val="5"/>
          <c:tx>
            <c:strRef>
              <c:f>'Table C4'!$Y$8</c:f>
              <c:strCache>
                <c:ptCount val="1"/>
                <c:pt idx="0">
                  <c:v>Bio &amp; waste</c:v>
                </c:pt>
              </c:strCache>
            </c:strRef>
          </c:tx>
          <c:spPr>
            <a:ln w="28575" cap="rnd">
              <a:solidFill>
                <a:schemeClr val="accent6">
                  <a:lumMod val="50000"/>
                </a:schemeClr>
              </a:solidFill>
              <a:round/>
            </a:ln>
            <a:effectLst/>
          </c:spPr>
          <c:marker>
            <c:symbol val="none"/>
          </c:marker>
          <c:cat>
            <c:numRef>
              <c:f>'Table C4'!$A$9:$A$58</c:f>
              <c:numCache>
                <c:formatCode>General</c:formatCode>
                <c:ptCount val="50"/>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numCache>
            </c:numRef>
          </c:cat>
          <c:val>
            <c:numRef>
              <c:f>'Table C4'!$Y$9:$Y$58</c:f>
              <c:numCache>
                <c:formatCode>#,##0</c:formatCode>
                <c:ptCount val="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73.08</c:v>
                </c:pt>
                <c:pt idx="19">
                  <c:v>73.08</c:v>
                </c:pt>
                <c:pt idx="20">
                  <c:v>73.08</c:v>
                </c:pt>
                <c:pt idx="21">
                  <c:v>73.08</c:v>
                </c:pt>
                <c:pt idx="22">
                  <c:v>73.08</c:v>
                </c:pt>
                <c:pt idx="23">
                  <c:v>72</c:v>
                </c:pt>
                <c:pt idx="24">
                  <c:v>72</c:v>
                </c:pt>
                <c:pt idx="25">
                  <c:v>72</c:v>
                </c:pt>
                <c:pt idx="26">
                  <c:v>72</c:v>
                </c:pt>
                <c:pt idx="27">
                  <c:v>72</c:v>
                </c:pt>
                <c:pt idx="28">
                  <c:v>72.100000000000009</c:v>
                </c:pt>
                <c:pt idx="29">
                  <c:v>72.400000000000006</c:v>
                </c:pt>
                <c:pt idx="30">
                  <c:v>72.150000000000006</c:v>
                </c:pt>
                <c:pt idx="31">
                  <c:v>72.150000000000006</c:v>
                </c:pt>
                <c:pt idx="32">
                  <c:v>72.150000000000006</c:v>
                </c:pt>
                <c:pt idx="33">
                  <c:v>72.150000000000006</c:v>
                </c:pt>
                <c:pt idx="34">
                  <c:v>73.84</c:v>
                </c:pt>
                <c:pt idx="35">
                  <c:v>80.63484204874878</c:v>
                </c:pt>
                <c:pt idx="36">
                  <c:v>89.53590606674878</c:v>
                </c:pt>
                <c:pt idx="37">
                  <c:v>89.436498808248786</c:v>
                </c:pt>
                <c:pt idx="38">
                  <c:v>140.31923932198671</c:v>
                </c:pt>
                <c:pt idx="39">
                  <c:v>129.65193666979542</c:v>
                </c:pt>
                <c:pt idx="40">
                  <c:v>187.64806079159223</c:v>
                </c:pt>
                <c:pt idx="41">
                  <c:v>157.42955241722436</c:v>
                </c:pt>
                <c:pt idx="42">
                  <c:v>183.61304997822623</c:v>
                </c:pt>
                <c:pt idx="43">
                  <c:v>302.41327825036689</c:v>
                </c:pt>
                <c:pt idx="44">
                  <c:v>459.11087122867013</c:v>
                </c:pt>
                <c:pt idx="45">
                  <c:v>121.4301794893326</c:v>
                </c:pt>
                <c:pt idx="46">
                  <c:v>117.7126912914058</c:v>
                </c:pt>
                <c:pt idx="47">
                  <c:v>130.13403550879602</c:v>
                </c:pt>
                <c:pt idx="48">
                  <c:v>133.80310364241552</c:v>
                </c:pt>
                <c:pt idx="49">
                  <c:v>132.553582385228</c:v>
                </c:pt>
              </c:numCache>
            </c:numRef>
          </c:val>
          <c:smooth val="0"/>
          <c:extLst>
            <c:ext xmlns:c16="http://schemas.microsoft.com/office/drawing/2014/chart" uri="{C3380CC4-5D6E-409C-BE32-E72D297353CC}">
              <c16:uniqueId val="{00000005-4193-4D47-BD62-93D61F95BD55}"/>
            </c:ext>
          </c:extLst>
        </c:ser>
        <c:ser>
          <c:idx val="5"/>
          <c:order val="6"/>
          <c:tx>
            <c:strRef>
              <c:f>'Table C4'!$Z$8</c:f>
              <c:strCache>
                <c:ptCount val="1"/>
                <c:pt idx="0">
                  <c:v>Petroleum</c:v>
                </c:pt>
              </c:strCache>
            </c:strRef>
          </c:tx>
          <c:spPr>
            <a:ln w="28575" cap="rnd">
              <a:solidFill>
                <a:schemeClr val="bg1">
                  <a:lumMod val="50000"/>
                </a:schemeClr>
              </a:solidFill>
              <a:round/>
            </a:ln>
            <a:effectLst/>
          </c:spPr>
          <c:marker>
            <c:symbol val="none"/>
          </c:marker>
          <c:cat>
            <c:numRef>
              <c:f>'Table C4'!$A$9:$A$58</c:f>
              <c:numCache>
                <c:formatCode>General</c:formatCode>
                <c:ptCount val="50"/>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numCache>
            </c:numRef>
          </c:cat>
          <c:val>
            <c:numRef>
              <c:f>'Table C4'!$Z$9:$Z$58</c:f>
              <c:numCache>
                <c:formatCode>#,##0</c:formatCode>
                <c:ptCount val="50"/>
                <c:pt idx="0">
                  <c:v>1418.76</c:v>
                </c:pt>
                <c:pt idx="1">
                  <c:v>1544.76</c:v>
                </c:pt>
                <c:pt idx="2">
                  <c:v>1706.04</c:v>
                </c:pt>
                <c:pt idx="3">
                  <c:v>1789.2</c:v>
                </c:pt>
                <c:pt idx="4">
                  <c:v>1469.16</c:v>
                </c:pt>
                <c:pt idx="5">
                  <c:v>1481.76</c:v>
                </c:pt>
                <c:pt idx="6">
                  <c:v>1401.12</c:v>
                </c:pt>
                <c:pt idx="7">
                  <c:v>1479.24</c:v>
                </c:pt>
                <c:pt idx="8">
                  <c:v>1474.2</c:v>
                </c:pt>
                <c:pt idx="9">
                  <c:v>1459.08</c:v>
                </c:pt>
                <c:pt idx="10">
                  <c:v>1128.96</c:v>
                </c:pt>
                <c:pt idx="11">
                  <c:v>1055.8800000000001</c:v>
                </c:pt>
                <c:pt idx="12">
                  <c:v>1053.3599999999999</c:v>
                </c:pt>
                <c:pt idx="13">
                  <c:v>1055.8800000000001</c:v>
                </c:pt>
                <c:pt idx="14">
                  <c:v>1008</c:v>
                </c:pt>
                <c:pt idx="15">
                  <c:v>1000.44</c:v>
                </c:pt>
                <c:pt idx="16">
                  <c:v>995.4</c:v>
                </c:pt>
                <c:pt idx="17">
                  <c:v>922.32</c:v>
                </c:pt>
                <c:pt idx="18">
                  <c:v>904.68</c:v>
                </c:pt>
                <c:pt idx="19">
                  <c:v>829.08</c:v>
                </c:pt>
                <c:pt idx="20">
                  <c:v>831.6</c:v>
                </c:pt>
                <c:pt idx="21">
                  <c:v>851.76</c:v>
                </c:pt>
                <c:pt idx="22">
                  <c:v>841.68</c:v>
                </c:pt>
                <c:pt idx="23">
                  <c:v>851</c:v>
                </c:pt>
                <c:pt idx="24">
                  <c:v>855</c:v>
                </c:pt>
                <c:pt idx="25">
                  <c:v>821</c:v>
                </c:pt>
                <c:pt idx="26">
                  <c:v>895.10612225218335</c:v>
                </c:pt>
                <c:pt idx="27">
                  <c:v>816.55487603287509</c:v>
                </c:pt>
                <c:pt idx="28">
                  <c:v>850.74677497714504</c:v>
                </c:pt>
                <c:pt idx="29">
                  <c:v>750.52437820529019</c:v>
                </c:pt>
                <c:pt idx="30">
                  <c:v>633.5896453967074</c:v>
                </c:pt>
                <c:pt idx="31">
                  <c:v>650.13419227902045</c:v>
                </c:pt>
                <c:pt idx="32">
                  <c:v>563.01359102213928</c:v>
                </c:pt>
                <c:pt idx="33">
                  <c:v>328.34551600102884</c:v>
                </c:pt>
                <c:pt idx="34">
                  <c:v>276.58605156438682</c:v>
                </c:pt>
                <c:pt idx="35">
                  <c:v>381.65482262447233</c:v>
                </c:pt>
                <c:pt idx="36">
                  <c:v>305.83079125224793</c:v>
                </c:pt>
                <c:pt idx="37">
                  <c:v>294.37351313668421</c:v>
                </c:pt>
                <c:pt idx="38">
                  <c:v>299.62551585225179</c:v>
                </c:pt>
                <c:pt idx="39">
                  <c:v>286.02026040293975</c:v>
                </c:pt>
                <c:pt idx="40">
                  <c:v>312.70030710563788</c:v>
                </c:pt>
                <c:pt idx="41">
                  <c:v>302.80188577132407</c:v>
                </c:pt>
                <c:pt idx="42">
                  <c:v>362.57347135703174</c:v>
                </c:pt>
                <c:pt idx="43">
                  <c:v>355.62822769417215</c:v>
                </c:pt>
                <c:pt idx="44">
                  <c:v>399.93144785128004</c:v>
                </c:pt>
                <c:pt idx="45">
                  <c:v>473.00884133953099</c:v>
                </c:pt>
                <c:pt idx="46">
                  <c:v>966.88305698820477</c:v>
                </c:pt>
                <c:pt idx="47">
                  <c:v>928.36366040150267</c:v>
                </c:pt>
                <c:pt idx="48">
                  <c:v>890.70371040825046</c:v>
                </c:pt>
                <c:pt idx="49">
                  <c:v>914.44143383788105</c:v>
                </c:pt>
              </c:numCache>
            </c:numRef>
          </c:val>
          <c:smooth val="0"/>
          <c:extLst>
            <c:ext xmlns:c16="http://schemas.microsoft.com/office/drawing/2014/chart" uri="{C3380CC4-5D6E-409C-BE32-E72D297353CC}">
              <c16:uniqueId val="{00000006-4193-4D47-BD62-93D61F95BD55}"/>
            </c:ext>
          </c:extLst>
        </c:ser>
        <c:dLbls>
          <c:showLegendKey val="0"/>
          <c:showVal val="0"/>
          <c:showCatName val="0"/>
          <c:showSerName val="0"/>
          <c:showPercent val="0"/>
          <c:showBubbleSize val="0"/>
        </c:dLbls>
        <c:smooth val="0"/>
        <c:axId val="1239081696"/>
        <c:axId val="1239084320"/>
      </c:lineChart>
      <c:catAx>
        <c:axId val="1239081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9084320"/>
        <c:crosses val="autoZero"/>
        <c:auto val="1"/>
        <c:lblAlgn val="ctr"/>
        <c:lblOffset val="100"/>
        <c:tickLblSkip val="5"/>
        <c:noMultiLvlLbl val="0"/>
      </c:catAx>
      <c:valAx>
        <c:axId val="123908432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9081696"/>
        <c:crossesAt val="1"/>
        <c:crossBetween val="between"/>
        <c:majorUnit val="500"/>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Change in consumption 2018-19</a:t>
            </a:r>
          </a:p>
        </c:rich>
      </c:tx>
      <c:layout>
        <c:manualLayout>
          <c:xMode val="edge"/>
          <c:yMode val="edge"/>
          <c:x val="2.9446968174927118E-2"/>
          <c:y val="2.782608187587230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'Chart C4'!$AG$5</c:f>
              <c:strCache>
                <c:ptCount val="1"/>
                <c:pt idx="0">
                  <c:v>Solid Fuels</c:v>
                </c:pt>
              </c:strCache>
            </c:strRef>
          </c:tx>
          <c:spPr>
            <a:solidFill>
              <a:schemeClr val="accent2">
                <a:lumMod val="75000"/>
              </a:schemeClr>
            </a:solidFill>
            <a:ln>
              <a:noFill/>
            </a:ln>
            <a:effectLst/>
          </c:spPr>
          <c:invertIfNegative val="0"/>
          <c:cat>
            <c:strRef>
              <c:f>'Chart C4'!$AF$6:$AF$8</c:f>
              <c:strCache>
                <c:ptCount val="3"/>
                <c:pt idx="0">
                  <c:v>Public Admin</c:v>
                </c:pt>
                <c:pt idx="1">
                  <c:v>Commercial</c:v>
                </c:pt>
                <c:pt idx="2">
                  <c:v>Agriculture</c:v>
                </c:pt>
              </c:strCache>
            </c:strRef>
          </c:cat>
          <c:val>
            <c:numRef>
              <c:f>'Chart C4'!$AG$6:$AG$8</c:f>
              <c:numCache>
                <c:formatCode>#,##0</c:formatCode>
                <c:ptCount val="3"/>
                <c:pt idx="0">
                  <c:v>-4.7952171177252119</c:v>
                </c:pt>
                <c:pt idx="1">
                  <c:v>0</c:v>
                </c:pt>
                <c:pt idx="2">
                  <c:v>0</c:v>
                </c:pt>
              </c:numCache>
            </c:numRef>
          </c:val>
          <c:extLst>
            <c:ext xmlns:c16="http://schemas.microsoft.com/office/drawing/2014/chart" uri="{C3380CC4-5D6E-409C-BE32-E72D297353CC}">
              <c16:uniqueId val="{00000000-64A1-4797-92EC-D3CC844E927F}"/>
            </c:ext>
          </c:extLst>
        </c:ser>
        <c:ser>
          <c:idx val="1"/>
          <c:order val="1"/>
          <c:tx>
            <c:strRef>
              <c:f>'Chart C4'!$AH$5</c:f>
              <c:strCache>
                <c:ptCount val="1"/>
                <c:pt idx="0">
                  <c:v>Natural gas</c:v>
                </c:pt>
              </c:strCache>
            </c:strRef>
          </c:tx>
          <c:spPr>
            <a:solidFill>
              <a:srgbClr val="4F81BD"/>
            </a:solidFill>
            <a:ln>
              <a:noFill/>
            </a:ln>
            <a:effectLst/>
          </c:spPr>
          <c:invertIfNegative val="0"/>
          <c:cat>
            <c:strRef>
              <c:f>'Chart C4'!$AF$6:$AF$8</c:f>
              <c:strCache>
                <c:ptCount val="3"/>
                <c:pt idx="0">
                  <c:v>Public Admin</c:v>
                </c:pt>
                <c:pt idx="1">
                  <c:v>Commercial</c:v>
                </c:pt>
                <c:pt idx="2">
                  <c:v>Agriculture</c:v>
                </c:pt>
              </c:strCache>
            </c:strRef>
          </c:cat>
          <c:val>
            <c:numRef>
              <c:f>'Chart C4'!$AH$6:$AH$8</c:f>
              <c:numCache>
                <c:formatCode>#,##0</c:formatCode>
                <c:ptCount val="3"/>
                <c:pt idx="0">
                  <c:v>-63.256951156774903</c:v>
                </c:pt>
                <c:pt idx="1">
                  <c:v>5.3347774227404443</c:v>
                </c:pt>
                <c:pt idx="2">
                  <c:v>7.1545286845460225</c:v>
                </c:pt>
              </c:numCache>
            </c:numRef>
          </c:val>
          <c:extLst>
            <c:ext xmlns:c16="http://schemas.microsoft.com/office/drawing/2014/chart" uri="{C3380CC4-5D6E-409C-BE32-E72D297353CC}">
              <c16:uniqueId val="{00000001-64A1-4797-92EC-D3CC844E927F}"/>
            </c:ext>
          </c:extLst>
        </c:ser>
        <c:ser>
          <c:idx val="2"/>
          <c:order val="2"/>
          <c:tx>
            <c:strRef>
              <c:f>'Chart C4'!$AI$5</c:f>
              <c:strCache>
                <c:ptCount val="1"/>
                <c:pt idx="0">
                  <c:v>Electricity</c:v>
                </c:pt>
              </c:strCache>
            </c:strRef>
          </c:tx>
          <c:spPr>
            <a:solidFill>
              <a:srgbClr val="FF9900"/>
            </a:solidFill>
            <a:ln>
              <a:noFill/>
            </a:ln>
            <a:effectLst/>
          </c:spPr>
          <c:invertIfNegative val="0"/>
          <c:cat>
            <c:strRef>
              <c:f>'Chart C4'!$AF$6:$AF$8</c:f>
              <c:strCache>
                <c:ptCount val="3"/>
                <c:pt idx="0">
                  <c:v>Public Admin</c:v>
                </c:pt>
                <c:pt idx="1">
                  <c:v>Commercial</c:v>
                </c:pt>
                <c:pt idx="2">
                  <c:v>Agriculture</c:v>
                </c:pt>
              </c:strCache>
            </c:strRef>
          </c:cat>
          <c:val>
            <c:numRef>
              <c:f>'Chart C4'!$AI$6:$AI$8</c:f>
              <c:numCache>
                <c:formatCode>#,##0</c:formatCode>
                <c:ptCount val="3"/>
                <c:pt idx="0">
                  <c:v>-43.383921455206973</c:v>
                </c:pt>
                <c:pt idx="1">
                  <c:v>-133.10840036165609</c:v>
                </c:pt>
                <c:pt idx="2">
                  <c:v>-9.5084607417485358</c:v>
                </c:pt>
              </c:numCache>
            </c:numRef>
          </c:val>
          <c:extLst>
            <c:ext xmlns:c16="http://schemas.microsoft.com/office/drawing/2014/chart" uri="{C3380CC4-5D6E-409C-BE32-E72D297353CC}">
              <c16:uniqueId val="{00000002-64A1-4797-92EC-D3CC844E927F}"/>
            </c:ext>
          </c:extLst>
        </c:ser>
        <c:ser>
          <c:idx val="3"/>
          <c:order val="3"/>
          <c:tx>
            <c:strRef>
              <c:f>'Chart C4'!$AJ$5</c:f>
              <c:strCache>
                <c:ptCount val="1"/>
                <c:pt idx="0">
                  <c:v>Heat</c:v>
                </c:pt>
              </c:strCache>
            </c:strRef>
          </c:tx>
          <c:spPr>
            <a:solidFill>
              <a:srgbClr val="B686DA"/>
            </a:solidFill>
            <a:ln>
              <a:noFill/>
            </a:ln>
            <a:effectLst/>
          </c:spPr>
          <c:invertIfNegative val="0"/>
          <c:cat>
            <c:strRef>
              <c:f>'Chart C4'!$AF$6:$AF$8</c:f>
              <c:strCache>
                <c:ptCount val="3"/>
                <c:pt idx="0">
                  <c:v>Public Admin</c:v>
                </c:pt>
                <c:pt idx="1">
                  <c:v>Commercial</c:v>
                </c:pt>
                <c:pt idx="2">
                  <c:v>Agriculture</c:v>
                </c:pt>
              </c:strCache>
            </c:strRef>
          </c:cat>
          <c:val>
            <c:numRef>
              <c:f>'Chart C4'!$AJ$6:$AJ$8</c:f>
              <c:numCache>
                <c:formatCode>#,##0</c:formatCode>
                <c:ptCount val="3"/>
                <c:pt idx="0">
                  <c:v>-6.5594600945829882</c:v>
                </c:pt>
                <c:pt idx="1">
                  <c:v>0.58959760103184067</c:v>
                </c:pt>
                <c:pt idx="2">
                  <c:v>1.1293207222699908</c:v>
                </c:pt>
              </c:numCache>
            </c:numRef>
          </c:val>
          <c:extLst>
            <c:ext xmlns:c16="http://schemas.microsoft.com/office/drawing/2014/chart" uri="{C3380CC4-5D6E-409C-BE32-E72D297353CC}">
              <c16:uniqueId val="{00000003-64A1-4797-92EC-D3CC844E927F}"/>
            </c:ext>
          </c:extLst>
        </c:ser>
        <c:ser>
          <c:idx val="4"/>
          <c:order val="4"/>
          <c:tx>
            <c:strRef>
              <c:f>'Chart C4'!$AK$5</c:f>
              <c:strCache>
                <c:ptCount val="1"/>
                <c:pt idx="0">
                  <c:v>Bio &amp; waste</c:v>
                </c:pt>
              </c:strCache>
            </c:strRef>
          </c:tx>
          <c:spPr>
            <a:solidFill>
              <a:schemeClr val="accent6">
                <a:lumMod val="75000"/>
              </a:schemeClr>
            </a:solidFill>
            <a:ln>
              <a:noFill/>
            </a:ln>
            <a:effectLst/>
          </c:spPr>
          <c:invertIfNegative val="0"/>
          <c:cat>
            <c:strRef>
              <c:f>'Chart C4'!$AF$6:$AF$8</c:f>
              <c:strCache>
                <c:ptCount val="3"/>
                <c:pt idx="0">
                  <c:v>Public Admin</c:v>
                </c:pt>
                <c:pt idx="1">
                  <c:v>Commercial</c:v>
                </c:pt>
                <c:pt idx="2">
                  <c:v>Agriculture</c:v>
                </c:pt>
              </c:strCache>
            </c:strRef>
          </c:cat>
          <c:val>
            <c:numRef>
              <c:f>'Chart C4'!$AK$6:$AK$8</c:f>
              <c:numCache>
                <c:formatCode>#,##0</c:formatCode>
                <c:ptCount val="3"/>
                <c:pt idx="0">
                  <c:v>2.0649881941240196</c:v>
                </c:pt>
                <c:pt idx="1">
                  <c:v>12.715793238632841</c:v>
                </c:pt>
                <c:pt idx="2">
                  <c:v>-1.2495212571875243</c:v>
                </c:pt>
              </c:numCache>
            </c:numRef>
          </c:val>
          <c:extLst>
            <c:ext xmlns:c16="http://schemas.microsoft.com/office/drawing/2014/chart" uri="{C3380CC4-5D6E-409C-BE32-E72D297353CC}">
              <c16:uniqueId val="{00000004-64A1-4797-92EC-D3CC844E927F}"/>
            </c:ext>
          </c:extLst>
        </c:ser>
        <c:ser>
          <c:idx val="5"/>
          <c:order val="5"/>
          <c:tx>
            <c:strRef>
              <c:f>'Chart C4'!$AL$5</c:f>
              <c:strCache>
                <c:ptCount val="1"/>
                <c:pt idx="0">
                  <c:v>Petroleum</c:v>
                </c:pt>
              </c:strCache>
            </c:strRef>
          </c:tx>
          <c:spPr>
            <a:solidFill>
              <a:schemeClr val="bg1">
                <a:lumMod val="50000"/>
              </a:schemeClr>
            </a:solidFill>
            <a:ln>
              <a:noFill/>
            </a:ln>
            <a:effectLst/>
          </c:spPr>
          <c:invertIfNegative val="0"/>
          <c:cat>
            <c:strRef>
              <c:f>'Chart C4'!$AF$6:$AF$8</c:f>
              <c:strCache>
                <c:ptCount val="3"/>
                <c:pt idx="0">
                  <c:v>Public Admin</c:v>
                </c:pt>
                <c:pt idx="1">
                  <c:v>Commercial</c:v>
                </c:pt>
                <c:pt idx="2">
                  <c:v>Agriculture</c:v>
                </c:pt>
              </c:strCache>
            </c:strRef>
          </c:cat>
          <c:val>
            <c:numRef>
              <c:f>'Chart C4'!$AL$6:$AL$8</c:f>
              <c:numCache>
                <c:formatCode>#,##0</c:formatCode>
                <c:ptCount val="3"/>
                <c:pt idx="0">
                  <c:v>-3.3383067977983956</c:v>
                </c:pt>
                <c:pt idx="1">
                  <c:v>10.010570501081929</c:v>
                </c:pt>
                <c:pt idx="2">
                  <c:v>23.737723429630591</c:v>
                </c:pt>
              </c:numCache>
            </c:numRef>
          </c:val>
          <c:extLst>
            <c:ext xmlns:c16="http://schemas.microsoft.com/office/drawing/2014/chart" uri="{C3380CC4-5D6E-409C-BE32-E72D297353CC}">
              <c16:uniqueId val="{00000005-64A1-4797-92EC-D3CC844E927F}"/>
            </c:ext>
          </c:extLst>
        </c:ser>
        <c:dLbls>
          <c:showLegendKey val="0"/>
          <c:showVal val="0"/>
          <c:showCatName val="0"/>
          <c:showSerName val="0"/>
          <c:showPercent val="0"/>
          <c:showBubbleSize val="0"/>
        </c:dLbls>
        <c:gapWidth val="150"/>
        <c:overlap val="100"/>
        <c:axId val="2106848464"/>
        <c:axId val="2106853712"/>
      </c:barChart>
      <c:catAx>
        <c:axId val="2106848464"/>
        <c:scaling>
          <c:orientation val="minMax"/>
        </c:scaling>
        <c:delete val="0"/>
        <c:axPos val="l"/>
        <c:title>
          <c:tx>
            <c:rich>
              <a:bodyPr rot="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ktoe</a:t>
                </a:r>
              </a:p>
            </c:rich>
          </c:tx>
          <c:layout>
            <c:manualLayout>
              <c:xMode val="edge"/>
              <c:yMode val="edge"/>
              <c:x val="0.60506606870210133"/>
              <c:y val="0.12391078417696513"/>
            </c:manualLayout>
          </c:layout>
          <c:overlay val="0"/>
          <c:spPr>
            <a:noFill/>
            <a:ln>
              <a:noFill/>
            </a:ln>
            <a:effectLst/>
          </c:spPr>
          <c:txPr>
            <a:bodyPr rot="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high"/>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6853712"/>
        <c:crosses val="autoZero"/>
        <c:auto val="1"/>
        <c:lblAlgn val="ctr"/>
        <c:lblOffset val="100"/>
        <c:noMultiLvlLbl val="0"/>
      </c:catAx>
      <c:valAx>
        <c:axId val="2106853712"/>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68484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Industry Consumption; temperature</a:t>
            </a:r>
            <a:r>
              <a:rPr lang="en-GB" baseline="0"/>
              <a:t> corrected consumption (ktoe)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'Table C5'!$B$6</c:f>
              <c:strCache>
                <c:ptCount val="1"/>
                <c:pt idx="0">
                  <c:v>Final Consumption</c:v>
                </c:pt>
              </c:strCache>
            </c:strRef>
          </c:tx>
          <c:spPr>
            <a:ln w="28575" cap="rnd">
              <a:solidFill>
                <a:schemeClr val="accent1"/>
              </a:solidFill>
              <a:round/>
            </a:ln>
            <a:effectLst/>
          </c:spPr>
          <c:marker>
            <c:symbol val="none"/>
          </c:marker>
          <c:cat>
            <c:numRef>
              <c:f>'Table C5'!$A$7:$A$24</c:f>
              <c:numCache>
                <c:formatCode>General</c:formatCode>
                <c:ptCount val="18"/>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pt idx="17">
                  <c:v>2019</c:v>
                </c:pt>
              </c:numCache>
            </c:numRef>
          </c:cat>
          <c:val>
            <c:numRef>
              <c:f>'Table C5'!$B$7:$B$24</c:f>
              <c:numCache>
                <c:formatCode>_-* #,##0_-;\-* #,##0_-;_-* "-"??_-;_-@_-</c:formatCode>
                <c:ptCount val="18"/>
                <c:pt idx="0">
                  <c:v>33763.89</c:v>
                </c:pt>
                <c:pt idx="1">
                  <c:v>34074.19</c:v>
                </c:pt>
                <c:pt idx="2">
                  <c:v>32912.44</c:v>
                </c:pt>
                <c:pt idx="3">
                  <c:v>32303.19</c:v>
                </c:pt>
                <c:pt idx="4">
                  <c:v>31442.2</c:v>
                </c:pt>
                <c:pt idx="5">
                  <c:v>30540.28</c:v>
                </c:pt>
                <c:pt idx="6">
                  <c:v>30219.599999999999</c:v>
                </c:pt>
                <c:pt idx="7">
                  <c:v>25687.279999999999</c:v>
                </c:pt>
                <c:pt idx="8">
                  <c:v>27010.81</c:v>
                </c:pt>
                <c:pt idx="9">
                  <c:v>25254.28</c:v>
                </c:pt>
                <c:pt idx="10">
                  <c:v>24875.66</c:v>
                </c:pt>
                <c:pt idx="11">
                  <c:v>24889.31</c:v>
                </c:pt>
                <c:pt idx="12">
                  <c:v>24301.95</c:v>
                </c:pt>
                <c:pt idx="13" formatCode="#,##0\r;\-#,##0\r;\-\r">
                  <c:v>24305.413447888794</c:v>
                </c:pt>
                <c:pt idx="14" formatCode="#,##0\r;\-#,##0\r;\-\r">
                  <c:v>22483.339967241573</c:v>
                </c:pt>
                <c:pt idx="15" formatCode="#,##0\r;\-#,##0\r;\-\r">
                  <c:v>22808.019999153428</c:v>
                </c:pt>
                <c:pt idx="16" formatCode="#,##0\r;\-#,##0\r;\-\r">
                  <c:v>22933.01596317111</c:v>
                </c:pt>
                <c:pt idx="17" formatCode="#,##0\r;\-#,##0\r;\-\r">
                  <c:v>22298.090889453975</c:v>
                </c:pt>
              </c:numCache>
            </c:numRef>
          </c:val>
          <c:smooth val="0"/>
          <c:extLst>
            <c:ext xmlns:c16="http://schemas.microsoft.com/office/drawing/2014/chart" uri="{C3380CC4-5D6E-409C-BE32-E72D297353CC}">
              <c16:uniqueId val="{00000000-8D3C-4AD1-87C2-B2450F489410}"/>
            </c:ext>
          </c:extLst>
        </c:ser>
        <c:ser>
          <c:idx val="1"/>
          <c:order val="1"/>
          <c:tx>
            <c:strRef>
              <c:f>'Table C5'!$C$6</c:f>
              <c:strCache>
                <c:ptCount val="1"/>
                <c:pt idx="0">
                  <c:v>Temperature corrected</c:v>
                </c:pt>
              </c:strCache>
            </c:strRef>
          </c:tx>
          <c:spPr>
            <a:ln w="28575" cap="rnd">
              <a:solidFill>
                <a:schemeClr val="bg1">
                  <a:lumMod val="50000"/>
                </a:schemeClr>
              </a:solidFill>
              <a:round/>
            </a:ln>
            <a:effectLst/>
          </c:spPr>
          <c:marker>
            <c:symbol val="none"/>
          </c:marker>
          <c:cat>
            <c:numRef>
              <c:f>'Table C5'!$A$7:$A$24</c:f>
              <c:numCache>
                <c:formatCode>General</c:formatCode>
                <c:ptCount val="18"/>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pt idx="17">
                  <c:v>2019</c:v>
                </c:pt>
              </c:numCache>
            </c:numRef>
          </c:cat>
          <c:val>
            <c:numRef>
              <c:f>'Table C5'!$C$7:$C$24</c:f>
              <c:numCache>
                <c:formatCode>_-* #,##0_-;\-* #,##0_-;_-* "-"??_-;_-@_-</c:formatCode>
                <c:ptCount val="18"/>
                <c:pt idx="0">
                  <c:v>33764</c:v>
                </c:pt>
                <c:pt idx="1">
                  <c:v>34074</c:v>
                </c:pt>
                <c:pt idx="2">
                  <c:v>32911</c:v>
                </c:pt>
                <c:pt idx="3">
                  <c:v>32283</c:v>
                </c:pt>
                <c:pt idx="4">
                  <c:v>31424</c:v>
                </c:pt>
                <c:pt idx="5">
                  <c:v>30522</c:v>
                </c:pt>
                <c:pt idx="6">
                  <c:v>30221</c:v>
                </c:pt>
                <c:pt idx="7">
                  <c:v>25688</c:v>
                </c:pt>
                <c:pt idx="8">
                  <c:v>27013</c:v>
                </c:pt>
                <c:pt idx="9">
                  <c:v>25254</c:v>
                </c:pt>
                <c:pt idx="10">
                  <c:v>24876</c:v>
                </c:pt>
                <c:pt idx="11">
                  <c:v>24890</c:v>
                </c:pt>
                <c:pt idx="12">
                  <c:v>24776</c:v>
                </c:pt>
                <c:pt idx="13">
                  <c:v>24534.999999999978</c:v>
                </c:pt>
                <c:pt idx="14">
                  <c:v>22644</c:v>
                </c:pt>
                <c:pt idx="15">
                  <c:v>23095.000000000015</c:v>
                </c:pt>
                <c:pt idx="16">
                  <c:v>23156</c:v>
                </c:pt>
                <c:pt idx="17">
                  <c:v>22476.000000000022</c:v>
                </c:pt>
              </c:numCache>
            </c:numRef>
          </c:val>
          <c:smooth val="0"/>
          <c:extLst>
            <c:ext xmlns:c16="http://schemas.microsoft.com/office/drawing/2014/chart" uri="{C3380CC4-5D6E-409C-BE32-E72D297353CC}">
              <c16:uniqueId val="{00000001-8D3C-4AD1-87C2-B2450F489410}"/>
            </c:ext>
          </c:extLst>
        </c:ser>
        <c:dLbls>
          <c:showLegendKey val="0"/>
          <c:showVal val="0"/>
          <c:showCatName val="0"/>
          <c:showSerName val="0"/>
          <c:showPercent val="0"/>
          <c:showBubbleSize val="0"/>
        </c:dLbls>
        <c:smooth val="0"/>
        <c:axId val="908723224"/>
        <c:axId val="908725192"/>
      </c:lineChart>
      <c:catAx>
        <c:axId val="908723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8725192"/>
        <c:crosses val="autoZero"/>
        <c:auto val="1"/>
        <c:lblAlgn val="ctr"/>
        <c:lblOffset val="100"/>
        <c:tickLblSkip val="2"/>
        <c:noMultiLvlLbl val="0"/>
      </c:catAx>
      <c:valAx>
        <c:axId val="908725192"/>
        <c:scaling>
          <c:orientation val="minMax"/>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87232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Transport Consumption;</a:t>
            </a:r>
            <a:r>
              <a:rPr lang="en-GB" baseline="0"/>
              <a:t> seasonally adjusted consumption (ktoe)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'Table C5'!$E$6</c:f>
              <c:strCache>
                <c:ptCount val="1"/>
                <c:pt idx="0">
                  <c:v>Final Consumption</c:v>
                </c:pt>
              </c:strCache>
            </c:strRef>
          </c:tx>
          <c:spPr>
            <a:ln w="28575" cap="rnd">
              <a:solidFill>
                <a:schemeClr val="accent1"/>
              </a:solidFill>
              <a:round/>
            </a:ln>
            <a:effectLst/>
          </c:spPr>
          <c:marker>
            <c:symbol val="none"/>
          </c:marker>
          <c:cat>
            <c:numRef>
              <c:f>'Table C5'!$A$7:$A$24</c:f>
              <c:numCache>
                <c:formatCode>General</c:formatCode>
                <c:ptCount val="18"/>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pt idx="17">
                  <c:v>2019</c:v>
                </c:pt>
              </c:numCache>
            </c:numRef>
          </c:cat>
          <c:val>
            <c:numRef>
              <c:f>'Table C5'!$E$7:$E$24</c:f>
              <c:numCache>
                <c:formatCode>_-* #,##0_-;\-* #,##0_-;_-* "-"??_-;_-@_-</c:formatCode>
                <c:ptCount val="18"/>
                <c:pt idx="0">
                  <c:v>55684.85</c:v>
                </c:pt>
                <c:pt idx="1">
                  <c:v>56365.79</c:v>
                </c:pt>
                <c:pt idx="2">
                  <c:v>57374.14</c:v>
                </c:pt>
                <c:pt idx="3">
                  <c:v>58793.17</c:v>
                </c:pt>
                <c:pt idx="4">
                  <c:v>59501.45</c:v>
                </c:pt>
                <c:pt idx="5">
                  <c:v>59770.93</c:v>
                </c:pt>
                <c:pt idx="6">
                  <c:v>57393.31</c:v>
                </c:pt>
                <c:pt idx="7">
                  <c:v>55393.52</c:v>
                </c:pt>
                <c:pt idx="8">
                  <c:v>54635.94</c:v>
                </c:pt>
                <c:pt idx="9">
                  <c:v>54493.13</c:v>
                </c:pt>
                <c:pt idx="10">
                  <c:v>53776.47</c:v>
                </c:pt>
                <c:pt idx="11">
                  <c:v>53489.71</c:v>
                </c:pt>
                <c:pt idx="12">
                  <c:v>54145.82</c:v>
                </c:pt>
                <c:pt idx="13" formatCode="#,##0\r;\-#,##0\r;\-\r">
                  <c:v>55012.635769087661</c:v>
                </c:pt>
                <c:pt idx="14" formatCode="#,##0\r;\-#,##0\r;\-\r">
                  <c:v>56000.53311059835</c:v>
                </c:pt>
                <c:pt idx="15" formatCode="#,##0\r;\-#,##0\r;\-\r">
                  <c:v>57002.58091192889</c:v>
                </c:pt>
                <c:pt idx="16" formatCode="#,##0\r;\-#,##0\r;\-\r">
                  <c:v>56883.595567520402</c:v>
                </c:pt>
                <c:pt idx="17" formatCode="#,##0\r;\-#,##0\r;\-\r">
                  <c:v>56664.63717056375</c:v>
                </c:pt>
              </c:numCache>
            </c:numRef>
          </c:val>
          <c:smooth val="0"/>
          <c:extLst>
            <c:ext xmlns:c16="http://schemas.microsoft.com/office/drawing/2014/chart" uri="{C3380CC4-5D6E-409C-BE32-E72D297353CC}">
              <c16:uniqueId val="{00000000-0456-4401-9CEB-30C2246D3A3B}"/>
            </c:ext>
          </c:extLst>
        </c:ser>
        <c:ser>
          <c:idx val="1"/>
          <c:order val="1"/>
          <c:tx>
            <c:strRef>
              <c:f>'Table C5'!$F$6</c:f>
              <c:strCache>
                <c:ptCount val="1"/>
                <c:pt idx="0">
                  <c:v>Seasonally adjusted</c:v>
                </c:pt>
              </c:strCache>
            </c:strRef>
          </c:tx>
          <c:spPr>
            <a:ln w="28575" cap="rnd">
              <a:solidFill>
                <a:schemeClr val="bg1">
                  <a:lumMod val="50000"/>
                </a:schemeClr>
              </a:solidFill>
              <a:round/>
            </a:ln>
            <a:effectLst/>
          </c:spPr>
          <c:marker>
            <c:symbol val="none"/>
          </c:marker>
          <c:cat>
            <c:numRef>
              <c:f>'Table C5'!$A$7:$A$24</c:f>
              <c:numCache>
                <c:formatCode>General</c:formatCode>
                <c:ptCount val="18"/>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pt idx="17">
                  <c:v>2019</c:v>
                </c:pt>
              </c:numCache>
            </c:numRef>
          </c:cat>
          <c:val>
            <c:numRef>
              <c:f>'Table C5'!$F$7:$F$24</c:f>
              <c:numCache>
                <c:formatCode>_-* #,##0_-;\-* #,##0_-;_-* "-"??_-;_-@_-</c:formatCode>
                <c:ptCount val="18"/>
                <c:pt idx="0">
                  <c:v>55684.94</c:v>
                </c:pt>
                <c:pt idx="1">
                  <c:v>56366.14</c:v>
                </c:pt>
                <c:pt idx="2">
                  <c:v>57373.89</c:v>
                </c:pt>
                <c:pt idx="3">
                  <c:v>58783.05</c:v>
                </c:pt>
                <c:pt idx="4">
                  <c:v>59489.09</c:v>
                </c:pt>
                <c:pt idx="5">
                  <c:v>59760.63</c:v>
                </c:pt>
                <c:pt idx="6">
                  <c:v>57393.96</c:v>
                </c:pt>
                <c:pt idx="7">
                  <c:v>55394.32</c:v>
                </c:pt>
                <c:pt idx="8">
                  <c:v>54635.74</c:v>
                </c:pt>
                <c:pt idx="9">
                  <c:v>54493.599999999999</c:v>
                </c:pt>
                <c:pt idx="10">
                  <c:v>53776.22</c:v>
                </c:pt>
                <c:pt idx="11">
                  <c:v>53490.23</c:v>
                </c:pt>
                <c:pt idx="12">
                  <c:v>54112.3</c:v>
                </c:pt>
                <c:pt idx="13">
                  <c:v>55019.351436160177</c:v>
                </c:pt>
                <c:pt idx="14">
                  <c:v>55940.277147087021</c:v>
                </c:pt>
                <c:pt idx="15">
                  <c:v>56844.588665543764</c:v>
                </c:pt>
                <c:pt idx="16">
                  <c:v>57095.510306216172</c:v>
                </c:pt>
                <c:pt idx="17">
                  <c:v>56473.120896707856</c:v>
                </c:pt>
              </c:numCache>
            </c:numRef>
          </c:val>
          <c:smooth val="0"/>
          <c:extLst>
            <c:ext xmlns:c16="http://schemas.microsoft.com/office/drawing/2014/chart" uri="{C3380CC4-5D6E-409C-BE32-E72D297353CC}">
              <c16:uniqueId val="{00000001-0456-4401-9CEB-30C2246D3A3B}"/>
            </c:ext>
          </c:extLst>
        </c:ser>
        <c:dLbls>
          <c:showLegendKey val="0"/>
          <c:showVal val="0"/>
          <c:showCatName val="0"/>
          <c:showSerName val="0"/>
          <c:showPercent val="0"/>
          <c:showBubbleSize val="0"/>
        </c:dLbls>
        <c:smooth val="0"/>
        <c:axId val="908723224"/>
        <c:axId val="908725192"/>
      </c:lineChart>
      <c:catAx>
        <c:axId val="908723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8725192"/>
        <c:crosses val="autoZero"/>
        <c:auto val="1"/>
        <c:lblAlgn val="ctr"/>
        <c:lblOffset val="100"/>
        <c:tickLblSkip val="2"/>
        <c:noMultiLvlLbl val="0"/>
      </c:catAx>
      <c:valAx>
        <c:axId val="908725192"/>
        <c:scaling>
          <c:orientation val="minMax"/>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87232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Domestic</a:t>
            </a:r>
            <a:r>
              <a:rPr lang="en-GB" baseline="0"/>
              <a:t> Consumption; t</a:t>
            </a:r>
            <a:r>
              <a:rPr lang="en-GB"/>
              <a:t>emperature</a:t>
            </a:r>
            <a:r>
              <a:rPr lang="en-GB" baseline="0"/>
              <a:t> corrected  (ktoe)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'Table C5'!$H$6</c:f>
              <c:strCache>
                <c:ptCount val="1"/>
                <c:pt idx="0">
                  <c:v>Final Consumption</c:v>
                </c:pt>
              </c:strCache>
            </c:strRef>
          </c:tx>
          <c:spPr>
            <a:ln w="28575" cap="rnd">
              <a:solidFill>
                <a:schemeClr val="accent1"/>
              </a:solidFill>
              <a:round/>
            </a:ln>
            <a:effectLst/>
          </c:spPr>
          <c:marker>
            <c:symbol val="none"/>
          </c:marker>
          <c:cat>
            <c:numRef>
              <c:f>'Table C5'!$A$7:$A$24</c:f>
              <c:numCache>
                <c:formatCode>General</c:formatCode>
                <c:ptCount val="18"/>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pt idx="17">
                  <c:v>2019</c:v>
                </c:pt>
              </c:numCache>
            </c:numRef>
          </c:cat>
          <c:val>
            <c:numRef>
              <c:f>'Table C5'!$H$7:$H$24</c:f>
              <c:numCache>
                <c:formatCode>_-* #,##0_-;\-* #,##0_-;_-* "-"??_-;_-@_-</c:formatCode>
                <c:ptCount val="18"/>
                <c:pt idx="0">
                  <c:v>47470.61</c:v>
                </c:pt>
                <c:pt idx="1">
                  <c:v>48293.03</c:v>
                </c:pt>
                <c:pt idx="2">
                  <c:v>49332.81</c:v>
                </c:pt>
                <c:pt idx="3">
                  <c:v>47805.42</c:v>
                </c:pt>
                <c:pt idx="4">
                  <c:v>46575.15</c:v>
                </c:pt>
                <c:pt idx="5">
                  <c:v>44932.42</c:v>
                </c:pt>
                <c:pt idx="6">
                  <c:v>45997.93</c:v>
                </c:pt>
                <c:pt idx="7">
                  <c:v>44684.76</c:v>
                </c:pt>
                <c:pt idx="8">
                  <c:v>49410.35</c:v>
                </c:pt>
                <c:pt idx="9">
                  <c:v>40882.67</c:v>
                </c:pt>
                <c:pt idx="10">
                  <c:v>44441</c:v>
                </c:pt>
                <c:pt idx="11">
                  <c:v>44890.59</c:v>
                </c:pt>
                <c:pt idx="12">
                  <c:v>38680.04</c:v>
                </c:pt>
                <c:pt idx="13" formatCode="#,##0\r;\-#,##0\r;\-\r">
                  <c:v>40281.484121470668</c:v>
                </c:pt>
                <c:pt idx="14" formatCode="#,##0\r;\-#,##0\r;\-\r">
                  <c:v>41145.282693688074</c:v>
                </c:pt>
                <c:pt idx="15" formatCode="#,##0\r;\-#,##0\r;\-\r">
                  <c:v>39836.944693903213</c:v>
                </c:pt>
                <c:pt idx="16" formatCode="#,##0\r;\-#,##0\r;\-\r">
                  <c:v>41633.251160646767</c:v>
                </c:pt>
                <c:pt idx="17" formatCode="#,##0\r;\-#,##0\r;\-\r">
                  <c:v>41288.806640304705</c:v>
                </c:pt>
              </c:numCache>
            </c:numRef>
          </c:val>
          <c:smooth val="0"/>
          <c:extLst>
            <c:ext xmlns:c16="http://schemas.microsoft.com/office/drawing/2014/chart" uri="{C3380CC4-5D6E-409C-BE32-E72D297353CC}">
              <c16:uniqueId val="{00000000-AD55-430E-BCC1-4AB95B5C9800}"/>
            </c:ext>
          </c:extLst>
        </c:ser>
        <c:ser>
          <c:idx val="1"/>
          <c:order val="1"/>
          <c:tx>
            <c:strRef>
              <c:f>'Table C5'!$I$6</c:f>
              <c:strCache>
                <c:ptCount val="1"/>
                <c:pt idx="0">
                  <c:v>Temperature corrected</c:v>
                </c:pt>
              </c:strCache>
            </c:strRef>
          </c:tx>
          <c:spPr>
            <a:ln w="28575" cap="rnd">
              <a:solidFill>
                <a:schemeClr val="bg1">
                  <a:lumMod val="50000"/>
                </a:schemeClr>
              </a:solidFill>
              <a:round/>
            </a:ln>
            <a:effectLst/>
          </c:spPr>
          <c:marker>
            <c:symbol val="none"/>
          </c:marker>
          <c:cat>
            <c:numRef>
              <c:f>'Table C5'!$A$7:$A$24</c:f>
              <c:numCache>
                <c:formatCode>General</c:formatCode>
                <c:ptCount val="18"/>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pt idx="17">
                  <c:v>2019</c:v>
                </c:pt>
              </c:numCache>
            </c:numRef>
          </c:cat>
          <c:val>
            <c:numRef>
              <c:f>'Table C5'!$I$7:$I$24</c:f>
              <c:numCache>
                <c:formatCode>_-* #,##0_-;\-* #,##0_-;_-* "-"??_-;_-@_-</c:formatCode>
                <c:ptCount val="18"/>
                <c:pt idx="0">
                  <c:v>52229</c:v>
                </c:pt>
                <c:pt idx="1">
                  <c:v>51281</c:v>
                </c:pt>
                <c:pt idx="2">
                  <c:v>52837</c:v>
                </c:pt>
                <c:pt idx="3">
                  <c:v>50577</c:v>
                </c:pt>
                <c:pt idx="4">
                  <c:v>49276</c:v>
                </c:pt>
                <c:pt idx="5">
                  <c:v>48995</c:v>
                </c:pt>
                <c:pt idx="6">
                  <c:v>47002</c:v>
                </c:pt>
                <c:pt idx="7">
                  <c:v>45554</c:v>
                </c:pt>
                <c:pt idx="8">
                  <c:v>45060</c:v>
                </c:pt>
                <c:pt idx="9">
                  <c:v>44454.000000000022</c:v>
                </c:pt>
                <c:pt idx="10">
                  <c:v>44524</c:v>
                </c:pt>
                <c:pt idx="11">
                  <c:v>43295.000000000015</c:v>
                </c:pt>
                <c:pt idx="12">
                  <c:v>42980.999999999985</c:v>
                </c:pt>
                <c:pt idx="13">
                  <c:v>42479</c:v>
                </c:pt>
                <c:pt idx="14">
                  <c:v>42572.000000000022</c:v>
                </c:pt>
                <c:pt idx="15">
                  <c:v>42812.999999999985</c:v>
                </c:pt>
                <c:pt idx="16">
                  <c:v>43069</c:v>
                </c:pt>
                <c:pt idx="17">
                  <c:v>43205.999999999985</c:v>
                </c:pt>
              </c:numCache>
            </c:numRef>
          </c:val>
          <c:smooth val="0"/>
          <c:extLst>
            <c:ext xmlns:c16="http://schemas.microsoft.com/office/drawing/2014/chart" uri="{C3380CC4-5D6E-409C-BE32-E72D297353CC}">
              <c16:uniqueId val="{00000001-AD55-430E-BCC1-4AB95B5C9800}"/>
            </c:ext>
          </c:extLst>
        </c:ser>
        <c:dLbls>
          <c:showLegendKey val="0"/>
          <c:showVal val="0"/>
          <c:showCatName val="0"/>
          <c:showSerName val="0"/>
          <c:showPercent val="0"/>
          <c:showBubbleSize val="0"/>
        </c:dLbls>
        <c:marker val="1"/>
        <c:smooth val="0"/>
        <c:axId val="908723224"/>
        <c:axId val="908725192"/>
      </c:lineChart>
      <c:lineChart>
        <c:grouping val="standard"/>
        <c:varyColors val="0"/>
        <c:ser>
          <c:idx val="2"/>
          <c:order val="2"/>
          <c:tx>
            <c:strRef>
              <c:f>'Table C5'!$U$5</c:f>
              <c:strCache>
                <c:ptCount val="1"/>
                <c:pt idx="0">
                  <c:v>Mean air temperatures </c:v>
                </c:pt>
              </c:strCache>
            </c:strRef>
          </c:tx>
          <c:spPr>
            <a:ln w="28575" cap="rnd">
              <a:solidFill>
                <a:srgbClr val="FF9900"/>
              </a:solidFill>
              <a:round/>
            </a:ln>
            <a:effectLst/>
          </c:spPr>
          <c:marker>
            <c:symbol val="none"/>
          </c:marker>
          <c:cat>
            <c:numRef>
              <c:f>'Table C5'!$A$7:$A$24</c:f>
              <c:numCache>
                <c:formatCode>General</c:formatCode>
                <c:ptCount val="18"/>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pt idx="17">
                  <c:v>2019</c:v>
                </c:pt>
              </c:numCache>
            </c:numRef>
          </c:cat>
          <c:val>
            <c:numRef>
              <c:f>'Table C5'!$U$7:$U$24</c:f>
              <c:numCache>
                <c:formatCode>0.0</c:formatCode>
                <c:ptCount val="18"/>
                <c:pt idx="0">
                  <c:v>10.76</c:v>
                </c:pt>
                <c:pt idx="1">
                  <c:v>10.64</c:v>
                </c:pt>
                <c:pt idx="2">
                  <c:v>10.58</c:v>
                </c:pt>
                <c:pt idx="3">
                  <c:v>10.5</c:v>
                </c:pt>
                <c:pt idx="4">
                  <c:v>10.77</c:v>
                </c:pt>
                <c:pt idx="5">
                  <c:v>10.54</c:v>
                </c:pt>
                <c:pt idx="6">
                  <c:v>9.9600000000000009</c:v>
                </c:pt>
                <c:pt idx="7">
                  <c:v>10.1</c:v>
                </c:pt>
                <c:pt idx="8">
                  <c:v>8.9600000000000009</c:v>
                </c:pt>
                <c:pt idx="9">
                  <c:v>10.73</c:v>
                </c:pt>
                <c:pt idx="10">
                  <c:v>9.7799999999999994</c:v>
                </c:pt>
                <c:pt idx="11">
                  <c:v>9.75</c:v>
                </c:pt>
                <c:pt idx="12">
                  <c:v>10.94</c:v>
                </c:pt>
                <c:pt idx="13" formatCode="#,##0.0;\-#,##0.0;\-">
                  <c:v>10.340391389432485</c:v>
                </c:pt>
                <c:pt idx="14" formatCode="#,##0.0;\-#,##0.0;\-">
                  <c:v>10.349315648832041</c:v>
                </c:pt>
                <c:pt idx="15">
                  <c:v>10.607931615568603</c:v>
                </c:pt>
                <c:pt idx="16">
                  <c:v>10.601037181996086</c:v>
                </c:pt>
                <c:pt idx="17">
                  <c:v>10.461646648727987</c:v>
                </c:pt>
              </c:numCache>
            </c:numRef>
          </c:val>
          <c:smooth val="0"/>
          <c:extLst>
            <c:ext xmlns:c16="http://schemas.microsoft.com/office/drawing/2014/chart" uri="{C3380CC4-5D6E-409C-BE32-E72D297353CC}">
              <c16:uniqueId val="{00000002-AD55-430E-BCC1-4AB95B5C9800}"/>
            </c:ext>
          </c:extLst>
        </c:ser>
        <c:dLbls>
          <c:showLegendKey val="0"/>
          <c:showVal val="0"/>
          <c:showCatName val="0"/>
          <c:showSerName val="0"/>
          <c:showPercent val="0"/>
          <c:showBubbleSize val="0"/>
        </c:dLbls>
        <c:marker val="1"/>
        <c:smooth val="0"/>
        <c:axId val="51276447"/>
        <c:axId val="51281695"/>
      </c:lineChart>
      <c:catAx>
        <c:axId val="908723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8725192"/>
        <c:crosses val="autoZero"/>
        <c:auto val="1"/>
        <c:lblAlgn val="ctr"/>
        <c:lblOffset val="100"/>
        <c:tickLblSkip val="2"/>
        <c:noMultiLvlLbl val="0"/>
      </c:catAx>
      <c:valAx>
        <c:axId val="908725192"/>
        <c:scaling>
          <c:orientation val="minMax"/>
          <c:min val="30000"/>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8723224"/>
        <c:crosses val="autoZero"/>
        <c:crossBetween val="between"/>
        <c:majorUnit val="10000"/>
      </c:valAx>
      <c:valAx>
        <c:axId val="51281695"/>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Deg C</a:t>
                </a:r>
              </a:p>
            </c:rich>
          </c:tx>
          <c:layout>
            <c:manualLayout>
              <c:xMode val="edge"/>
              <c:yMode val="edge"/>
              <c:x val="0.93276377952755907"/>
              <c:y val="0.4691819772528433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FF9900"/>
                </a:solidFill>
                <a:latin typeface="+mn-lt"/>
                <a:ea typeface="+mn-ea"/>
                <a:cs typeface="+mn-cs"/>
              </a:defRPr>
            </a:pPr>
            <a:endParaRPr lang="en-US"/>
          </a:p>
        </c:txPr>
        <c:crossAx val="51276447"/>
        <c:crosses val="max"/>
        <c:crossBetween val="between"/>
      </c:valAx>
      <c:catAx>
        <c:axId val="51276447"/>
        <c:scaling>
          <c:orientation val="minMax"/>
        </c:scaling>
        <c:delete val="1"/>
        <c:axPos val="b"/>
        <c:numFmt formatCode="General" sourceLinked="1"/>
        <c:majorTickMark val="out"/>
        <c:minorTickMark val="none"/>
        <c:tickLblPos val="nextTo"/>
        <c:crossAx val="51281695"/>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Services C</a:t>
            </a:r>
            <a:r>
              <a:rPr lang="en-GB" baseline="0"/>
              <a:t>onsumption; temperature corrected (ktoe)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'Table C5'!$K$6</c:f>
              <c:strCache>
                <c:ptCount val="1"/>
                <c:pt idx="0">
                  <c:v>Final Consumption</c:v>
                </c:pt>
              </c:strCache>
            </c:strRef>
          </c:tx>
          <c:spPr>
            <a:ln w="28575" cap="rnd">
              <a:solidFill>
                <a:schemeClr val="accent1"/>
              </a:solidFill>
              <a:round/>
            </a:ln>
            <a:effectLst/>
          </c:spPr>
          <c:marker>
            <c:symbol val="none"/>
          </c:marker>
          <c:cat>
            <c:numRef>
              <c:f>'Table C5'!$A$7:$A$24</c:f>
              <c:numCache>
                <c:formatCode>General</c:formatCode>
                <c:ptCount val="18"/>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pt idx="17">
                  <c:v>2019</c:v>
                </c:pt>
              </c:numCache>
            </c:numRef>
          </c:cat>
          <c:val>
            <c:numRef>
              <c:f>'Table C5'!$K$7:$K$24</c:f>
              <c:numCache>
                <c:formatCode>_-* #,##0_-;\-* #,##0_-;_-* "-"??_-;_-@_-</c:formatCode>
                <c:ptCount val="18"/>
                <c:pt idx="0">
                  <c:v>19556.32</c:v>
                </c:pt>
                <c:pt idx="1">
                  <c:v>19413.72</c:v>
                </c:pt>
                <c:pt idx="2">
                  <c:v>20316.84</c:v>
                </c:pt>
                <c:pt idx="3">
                  <c:v>20774.419999999998</c:v>
                </c:pt>
                <c:pt idx="4">
                  <c:v>19522.89</c:v>
                </c:pt>
                <c:pt idx="5">
                  <c:v>19015.79</c:v>
                </c:pt>
                <c:pt idx="6">
                  <c:v>20545.39</c:v>
                </c:pt>
                <c:pt idx="7">
                  <c:v>18475.29</c:v>
                </c:pt>
                <c:pt idx="8">
                  <c:v>19438.63</c:v>
                </c:pt>
                <c:pt idx="9">
                  <c:v>17957.04</c:v>
                </c:pt>
                <c:pt idx="10">
                  <c:v>19236.62</c:v>
                </c:pt>
                <c:pt idx="11">
                  <c:v>19719.240000000002</c:v>
                </c:pt>
                <c:pt idx="12">
                  <c:v>18481.12</c:v>
                </c:pt>
                <c:pt idx="13" formatCode="#,##0\r;\-#,##0\r;\-\r">
                  <c:v>19772.931959248945</c:v>
                </c:pt>
                <c:pt idx="14" formatCode="#,##0\r;\-#,##0\r;\-\r">
                  <c:v>21816.829084945908</c:v>
                </c:pt>
                <c:pt idx="15" formatCode="#,##0\r;\-#,##0\r;\-\r">
                  <c:v>21522.300998366787</c:v>
                </c:pt>
                <c:pt idx="16" formatCode="#,##0\r;\-#,##0\r;\-\r">
                  <c:v>21902.210595699285</c:v>
                </c:pt>
                <c:pt idx="17" formatCode="#,##0\r;\-#,##0\r;\-\r">
                  <c:v>21699.747656510663</c:v>
                </c:pt>
              </c:numCache>
            </c:numRef>
          </c:val>
          <c:smooth val="0"/>
          <c:extLst>
            <c:ext xmlns:c16="http://schemas.microsoft.com/office/drawing/2014/chart" uri="{C3380CC4-5D6E-409C-BE32-E72D297353CC}">
              <c16:uniqueId val="{00000000-B3BA-4B78-89C0-7CC6CA73BA5E}"/>
            </c:ext>
          </c:extLst>
        </c:ser>
        <c:ser>
          <c:idx val="1"/>
          <c:order val="1"/>
          <c:tx>
            <c:strRef>
              <c:f>'Table C5'!$L$6</c:f>
              <c:strCache>
                <c:ptCount val="1"/>
                <c:pt idx="0">
                  <c:v>Temperature corrected</c:v>
                </c:pt>
              </c:strCache>
            </c:strRef>
          </c:tx>
          <c:spPr>
            <a:ln w="28575" cap="rnd">
              <a:solidFill>
                <a:schemeClr val="bg1">
                  <a:lumMod val="50000"/>
                </a:schemeClr>
              </a:solidFill>
              <a:round/>
            </a:ln>
            <a:effectLst/>
          </c:spPr>
          <c:marker>
            <c:symbol val="none"/>
          </c:marker>
          <c:cat>
            <c:numRef>
              <c:f>'Table C5'!$A$7:$A$24</c:f>
              <c:numCache>
                <c:formatCode>General</c:formatCode>
                <c:ptCount val="18"/>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pt idx="17">
                  <c:v>2019</c:v>
                </c:pt>
              </c:numCache>
            </c:numRef>
          </c:cat>
          <c:val>
            <c:numRef>
              <c:f>'Table C5'!$L$7:$L$24</c:f>
              <c:numCache>
                <c:formatCode>_-* #,##0_-;\-* #,##0_-;_-* "-"??_-;_-@_-</c:formatCode>
                <c:ptCount val="18"/>
                <c:pt idx="0">
                  <c:v>20119</c:v>
                </c:pt>
                <c:pt idx="1">
                  <c:v>19846</c:v>
                </c:pt>
                <c:pt idx="2">
                  <c:v>20803</c:v>
                </c:pt>
                <c:pt idx="3">
                  <c:v>21121</c:v>
                </c:pt>
                <c:pt idx="4">
                  <c:v>19962</c:v>
                </c:pt>
                <c:pt idx="5">
                  <c:v>19536</c:v>
                </c:pt>
                <c:pt idx="6">
                  <c:v>20760</c:v>
                </c:pt>
                <c:pt idx="7">
                  <c:v>18805</c:v>
                </c:pt>
                <c:pt idx="8">
                  <c:v>18743.000000000011</c:v>
                </c:pt>
                <c:pt idx="9">
                  <c:v>18867</c:v>
                </c:pt>
                <c:pt idx="10">
                  <c:v>19080</c:v>
                </c:pt>
                <c:pt idx="11">
                  <c:v>19662</c:v>
                </c:pt>
                <c:pt idx="12">
                  <c:v>19673.999999999982</c:v>
                </c:pt>
                <c:pt idx="13">
                  <c:v>20318</c:v>
                </c:pt>
                <c:pt idx="14">
                  <c:v>22313.000000000007</c:v>
                </c:pt>
                <c:pt idx="15">
                  <c:v>22431.000000000007</c:v>
                </c:pt>
                <c:pt idx="16">
                  <c:v>22387.999999999967</c:v>
                </c:pt>
                <c:pt idx="17">
                  <c:v>22329.999999999989</c:v>
                </c:pt>
              </c:numCache>
            </c:numRef>
          </c:val>
          <c:smooth val="0"/>
          <c:extLst>
            <c:ext xmlns:c16="http://schemas.microsoft.com/office/drawing/2014/chart" uri="{C3380CC4-5D6E-409C-BE32-E72D297353CC}">
              <c16:uniqueId val="{00000001-B3BA-4B78-89C0-7CC6CA73BA5E}"/>
            </c:ext>
          </c:extLst>
        </c:ser>
        <c:dLbls>
          <c:showLegendKey val="0"/>
          <c:showVal val="0"/>
          <c:showCatName val="0"/>
          <c:showSerName val="0"/>
          <c:showPercent val="0"/>
          <c:showBubbleSize val="0"/>
        </c:dLbls>
        <c:marker val="1"/>
        <c:smooth val="0"/>
        <c:axId val="908723224"/>
        <c:axId val="908725192"/>
      </c:lineChart>
      <c:lineChart>
        <c:grouping val="standard"/>
        <c:varyColors val="0"/>
        <c:ser>
          <c:idx val="2"/>
          <c:order val="2"/>
          <c:tx>
            <c:strRef>
              <c:f>'Table C5'!$U$5</c:f>
              <c:strCache>
                <c:ptCount val="1"/>
                <c:pt idx="0">
                  <c:v>Mean air temperatures </c:v>
                </c:pt>
              </c:strCache>
            </c:strRef>
          </c:tx>
          <c:spPr>
            <a:ln w="28575" cap="rnd">
              <a:solidFill>
                <a:srgbClr val="FF9900"/>
              </a:solidFill>
              <a:round/>
            </a:ln>
            <a:effectLst/>
          </c:spPr>
          <c:marker>
            <c:symbol val="none"/>
          </c:marker>
          <c:cat>
            <c:numRef>
              <c:f>'Table C5'!$A$7:$A$24</c:f>
              <c:numCache>
                <c:formatCode>General</c:formatCode>
                <c:ptCount val="18"/>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pt idx="17">
                  <c:v>2019</c:v>
                </c:pt>
              </c:numCache>
            </c:numRef>
          </c:cat>
          <c:val>
            <c:numRef>
              <c:f>'Table C5'!$U$7:$U$24</c:f>
              <c:numCache>
                <c:formatCode>0.0</c:formatCode>
                <c:ptCount val="18"/>
                <c:pt idx="0">
                  <c:v>10.76</c:v>
                </c:pt>
                <c:pt idx="1">
                  <c:v>10.64</c:v>
                </c:pt>
                <c:pt idx="2">
                  <c:v>10.58</c:v>
                </c:pt>
                <c:pt idx="3">
                  <c:v>10.5</c:v>
                </c:pt>
                <c:pt idx="4">
                  <c:v>10.77</c:v>
                </c:pt>
                <c:pt idx="5">
                  <c:v>10.54</c:v>
                </c:pt>
                <c:pt idx="6">
                  <c:v>9.9600000000000009</c:v>
                </c:pt>
                <c:pt idx="7">
                  <c:v>10.1</c:v>
                </c:pt>
                <c:pt idx="8">
                  <c:v>8.9600000000000009</c:v>
                </c:pt>
                <c:pt idx="9">
                  <c:v>10.73</c:v>
                </c:pt>
                <c:pt idx="10">
                  <c:v>9.7799999999999994</c:v>
                </c:pt>
                <c:pt idx="11">
                  <c:v>9.75</c:v>
                </c:pt>
                <c:pt idx="12">
                  <c:v>10.94</c:v>
                </c:pt>
                <c:pt idx="13" formatCode="#,##0.0;\-#,##0.0;\-">
                  <c:v>10.340391389432485</c:v>
                </c:pt>
                <c:pt idx="14" formatCode="#,##0.0;\-#,##0.0;\-">
                  <c:v>10.349315648832041</c:v>
                </c:pt>
                <c:pt idx="15">
                  <c:v>10.607931615568603</c:v>
                </c:pt>
                <c:pt idx="16">
                  <c:v>10.601037181996086</c:v>
                </c:pt>
                <c:pt idx="17">
                  <c:v>10.461646648727987</c:v>
                </c:pt>
              </c:numCache>
            </c:numRef>
          </c:val>
          <c:smooth val="0"/>
          <c:extLst>
            <c:ext xmlns:c16="http://schemas.microsoft.com/office/drawing/2014/chart" uri="{C3380CC4-5D6E-409C-BE32-E72D297353CC}">
              <c16:uniqueId val="{00000002-B3BA-4B78-89C0-7CC6CA73BA5E}"/>
            </c:ext>
          </c:extLst>
        </c:ser>
        <c:dLbls>
          <c:showLegendKey val="0"/>
          <c:showVal val="0"/>
          <c:showCatName val="0"/>
          <c:showSerName val="0"/>
          <c:showPercent val="0"/>
          <c:showBubbleSize val="0"/>
        </c:dLbls>
        <c:marker val="1"/>
        <c:smooth val="0"/>
        <c:axId val="53461023"/>
        <c:axId val="57109887"/>
      </c:lineChart>
      <c:catAx>
        <c:axId val="908723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8725192"/>
        <c:crosses val="autoZero"/>
        <c:auto val="1"/>
        <c:lblAlgn val="ctr"/>
        <c:lblOffset val="100"/>
        <c:tickLblSkip val="2"/>
        <c:noMultiLvlLbl val="0"/>
      </c:catAx>
      <c:valAx>
        <c:axId val="908725192"/>
        <c:scaling>
          <c:orientation val="minMax"/>
          <c:min val="14000"/>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8723224"/>
        <c:crosses val="autoZero"/>
        <c:crossBetween val="between"/>
        <c:majorUnit val="2000"/>
      </c:valAx>
      <c:valAx>
        <c:axId val="57109887"/>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Deg</a:t>
                </a:r>
                <a:r>
                  <a:rPr lang="en-GB" baseline="0"/>
                  <a:t> C</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FF9900"/>
                </a:solidFill>
                <a:latin typeface="+mn-lt"/>
                <a:ea typeface="+mn-ea"/>
                <a:cs typeface="+mn-cs"/>
              </a:defRPr>
            </a:pPr>
            <a:endParaRPr lang="en-US"/>
          </a:p>
        </c:txPr>
        <c:crossAx val="53461023"/>
        <c:crosses val="max"/>
        <c:crossBetween val="between"/>
      </c:valAx>
      <c:catAx>
        <c:axId val="53461023"/>
        <c:scaling>
          <c:orientation val="minMax"/>
        </c:scaling>
        <c:delete val="1"/>
        <c:axPos val="b"/>
        <c:numFmt formatCode="General" sourceLinked="1"/>
        <c:majorTickMark val="out"/>
        <c:minorTickMark val="none"/>
        <c:tickLblPos val="nextTo"/>
        <c:crossAx val="57109887"/>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Temperature</a:t>
            </a:r>
            <a:r>
              <a:rPr lang="en-GB" baseline="0"/>
              <a:t> corrected consumption; natural gas (ktoe)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'Table C6'!$D$6</c:f>
              <c:strCache>
                <c:ptCount val="1"/>
                <c:pt idx="0">
                  <c:v>Final Consumption</c:v>
                </c:pt>
              </c:strCache>
            </c:strRef>
          </c:tx>
          <c:spPr>
            <a:ln w="28575" cap="rnd">
              <a:solidFill>
                <a:schemeClr val="accent5">
                  <a:lumMod val="75000"/>
                </a:schemeClr>
              </a:solidFill>
              <a:round/>
            </a:ln>
            <a:effectLst/>
          </c:spPr>
          <c:marker>
            <c:symbol val="none"/>
          </c:marker>
          <c:cat>
            <c:numRef>
              <c:f>'Table C5'!$A$7:$A$24</c:f>
              <c:numCache>
                <c:formatCode>General</c:formatCode>
                <c:ptCount val="18"/>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pt idx="17">
                  <c:v>2019</c:v>
                </c:pt>
              </c:numCache>
            </c:numRef>
          </c:cat>
          <c:val>
            <c:numRef>
              <c:f>'Table C6'!$D$7:$D$24</c:f>
              <c:numCache>
                <c:formatCode>_(* #,##0_);_(* \(#,##0\);_(* "-"_);_(@_)</c:formatCode>
                <c:ptCount val="18"/>
                <c:pt idx="0">
                  <c:v>55233.98</c:v>
                </c:pt>
                <c:pt idx="1">
                  <c:v>56701.35</c:v>
                </c:pt>
                <c:pt idx="2">
                  <c:v>57079.87</c:v>
                </c:pt>
                <c:pt idx="3">
                  <c:v>55383.59</c:v>
                </c:pt>
                <c:pt idx="4">
                  <c:v>52633.06</c:v>
                </c:pt>
                <c:pt idx="5">
                  <c:v>49960.93</c:v>
                </c:pt>
                <c:pt idx="6">
                  <c:v>51502.34</c:v>
                </c:pt>
                <c:pt idx="7">
                  <c:v>46827.6</c:v>
                </c:pt>
                <c:pt idx="8">
                  <c:v>51630.44</c:v>
                </c:pt>
                <c:pt idx="9">
                  <c:v>42907.27</c:v>
                </c:pt>
                <c:pt idx="10">
                  <c:v>46853.1</c:v>
                </c:pt>
                <c:pt idx="11">
                  <c:v>47429.36</c:v>
                </c:pt>
                <c:pt idx="12">
                  <c:v>40427.42</c:v>
                </c:pt>
                <c:pt idx="13" formatCode="#,##0\r;\-#,##0\r;\-\r">
                  <c:v>41895.692774788411</c:v>
                </c:pt>
                <c:pt idx="14" formatCode="#,##0\r;\-#,##0\r;\-\r">
                  <c:v>43058.382705184995</c:v>
                </c:pt>
                <c:pt idx="15" formatCode="#,##0\r;\-#,##0\r;\-\r">
                  <c:v>42171.337873775861</c:v>
                </c:pt>
                <c:pt idx="16" formatCode="#,##0\r;\-#,##0\r;\-\r">
                  <c:v>44030.393389072284</c:v>
                </c:pt>
                <c:pt idx="17" formatCode="#,##0\r;\-#,##0\r;\-\r">
                  <c:v>43632.610973188028</c:v>
                </c:pt>
              </c:numCache>
            </c:numRef>
          </c:val>
          <c:smooth val="0"/>
          <c:extLst>
            <c:ext xmlns:c16="http://schemas.microsoft.com/office/drawing/2014/chart" uri="{C3380CC4-5D6E-409C-BE32-E72D297353CC}">
              <c16:uniqueId val="{00000000-CDB0-474A-B4E9-C11651D6FFC6}"/>
            </c:ext>
          </c:extLst>
        </c:ser>
        <c:ser>
          <c:idx val="1"/>
          <c:order val="1"/>
          <c:tx>
            <c:strRef>
              <c:f>'Table C6'!$E$6</c:f>
              <c:strCache>
                <c:ptCount val="1"/>
                <c:pt idx="0">
                  <c:v>Temperature corrected</c:v>
                </c:pt>
              </c:strCache>
            </c:strRef>
          </c:tx>
          <c:spPr>
            <a:ln w="28575" cap="rnd">
              <a:solidFill>
                <a:schemeClr val="bg1">
                  <a:lumMod val="50000"/>
                </a:schemeClr>
              </a:solidFill>
              <a:round/>
            </a:ln>
            <a:effectLst/>
          </c:spPr>
          <c:marker>
            <c:symbol val="none"/>
          </c:marker>
          <c:cat>
            <c:numRef>
              <c:f>'Table C5'!$A$7:$A$24</c:f>
              <c:numCache>
                <c:formatCode>General</c:formatCode>
                <c:ptCount val="18"/>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pt idx="17">
                  <c:v>2019</c:v>
                </c:pt>
              </c:numCache>
            </c:numRef>
          </c:cat>
          <c:val>
            <c:numRef>
              <c:f>'Table C6'!$E$7:$E$24</c:f>
              <c:numCache>
                <c:formatCode>_-* #,##0_-;\-* #,##0_-;_-* "-"??_-;_-@_-</c:formatCode>
                <c:ptCount val="18"/>
                <c:pt idx="0">
                  <c:v>59699</c:v>
                </c:pt>
                <c:pt idx="1">
                  <c:v>59637</c:v>
                </c:pt>
                <c:pt idx="2">
                  <c:v>60499</c:v>
                </c:pt>
                <c:pt idx="3">
                  <c:v>58012</c:v>
                </c:pt>
                <c:pt idx="4">
                  <c:v>55278</c:v>
                </c:pt>
                <c:pt idx="5">
                  <c:v>53853</c:v>
                </c:pt>
                <c:pt idx="6">
                  <c:v>52509</c:v>
                </c:pt>
                <c:pt idx="7">
                  <c:v>47817</c:v>
                </c:pt>
                <c:pt idx="8">
                  <c:v>47409</c:v>
                </c:pt>
                <c:pt idx="9">
                  <c:v>46616</c:v>
                </c:pt>
                <c:pt idx="10">
                  <c:v>46773</c:v>
                </c:pt>
                <c:pt idx="11">
                  <c:v>46058</c:v>
                </c:pt>
                <c:pt idx="12">
                  <c:v>45092</c:v>
                </c:pt>
                <c:pt idx="13" formatCode="#,##0;\-#,##0;\-">
                  <c:v>44186.999999999985</c:v>
                </c:pt>
                <c:pt idx="14" formatCode="#,##0;\-#,##0;\-">
                  <c:v>44658.000000000007</c:v>
                </c:pt>
                <c:pt idx="15" formatCode="#,##0;\-#,##0;\-">
                  <c:v>45412.999999999993</c:v>
                </c:pt>
                <c:pt idx="16" formatCode="#,##0;\-#,##0;\-">
                  <c:v>45822.999999999985</c:v>
                </c:pt>
                <c:pt idx="17" formatCode="#,##0;\-#,##0;\-">
                  <c:v>45684.999999999978</c:v>
                </c:pt>
              </c:numCache>
            </c:numRef>
          </c:val>
          <c:smooth val="0"/>
          <c:extLst>
            <c:ext xmlns:c16="http://schemas.microsoft.com/office/drawing/2014/chart" uri="{C3380CC4-5D6E-409C-BE32-E72D297353CC}">
              <c16:uniqueId val="{00000001-CDB0-474A-B4E9-C11651D6FFC6}"/>
            </c:ext>
          </c:extLst>
        </c:ser>
        <c:dLbls>
          <c:showLegendKey val="0"/>
          <c:showVal val="0"/>
          <c:showCatName val="0"/>
          <c:showSerName val="0"/>
          <c:showPercent val="0"/>
          <c:showBubbleSize val="0"/>
        </c:dLbls>
        <c:marker val="1"/>
        <c:smooth val="0"/>
        <c:axId val="908723224"/>
        <c:axId val="908725192"/>
      </c:lineChart>
      <c:lineChart>
        <c:grouping val="standard"/>
        <c:varyColors val="0"/>
        <c:ser>
          <c:idx val="2"/>
          <c:order val="2"/>
          <c:tx>
            <c:strRef>
              <c:f>'Table C6'!$R$5</c:f>
              <c:strCache>
                <c:ptCount val="1"/>
                <c:pt idx="0">
                  <c:v>Mean air temperatures </c:v>
                </c:pt>
              </c:strCache>
            </c:strRef>
          </c:tx>
          <c:spPr>
            <a:ln w="28575" cap="rnd">
              <a:solidFill>
                <a:srgbClr val="FF9900"/>
              </a:solidFill>
              <a:round/>
            </a:ln>
            <a:effectLst/>
          </c:spPr>
          <c:marker>
            <c:symbol val="none"/>
          </c:marker>
          <c:cat>
            <c:numRef>
              <c:f>'Table C5'!$A$7:$A$24</c:f>
              <c:numCache>
                <c:formatCode>General</c:formatCode>
                <c:ptCount val="18"/>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pt idx="17">
                  <c:v>2019</c:v>
                </c:pt>
              </c:numCache>
            </c:numRef>
          </c:cat>
          <c:val>
            <c:numRef>
              <c:f>'Table C6'!$R$7:$R$24</c:f>
              <c:numCache>
                <c:formatCode>0.0</c:formatCode>
                <c:ptCount val="18"/>
                <c:pt idx="0">
                  <c:v>10.76</c:v>
                </c:pt>
                <c:pt idx="1">
                  <c:v>10.64</c:v>
                </c:pt>
                <c:pt idx="2">
                  <c:v>10.58</c:v>
                </c:pt>
                <c:pt idx="3">
                  <c:v>10.5</c:v>
                </c:pt>
                <c:pt idx="4">
                  <c:v>10.77</c:v>
                </c:pt>
                <c:pt idx="5">
                  <c:v>10.54</c:v>
                </c:pt>
                <c:pt idx="6">
                  <c:v>9.9600000000000009</c:v>
                </c:pt>
                <c:pt idx="7">
                  <c:v>10.1</c:v>
                </c:pt>
                <c:pt idx="8">
                  <c:v>8.9600000000000009</c:v>
                </c:pt>
                <c:pt idx="9">
                  <c:v>10.73</c:v>
                </c:pt>
                <c:pt idx="10">
                  <c:v>9.7799999999999994</c:v>
                </c:pt>
                <c:pt idx="11">
                  <c:v>9.75</c:v>
                </c:pt>
                <c:pt idx="12">
                  <c:v>10.94</c:v>
                </c:pt>
                <c:pt idx="13" formatCode="#,##0.0;\-#,##0.0;\-">
                  <c:v>10.340391389432485</c:v>
                </c:pt>
                <c:pt idx="14" formatCode="#,##0.0;\-#,##0.0;\-">
                  <c:v>10.349315648832041</c:v>
                </c:pt>
                <c:pt idx="15" formatCode="#,##0.0;\-#,##0.0;\-">
                  <c:v>10.607931615568603</c:v>
                </c:pt>
                <c:pt idx="16" formatCode="#,##0.0;\-#,##0.0;\-">
                  <c:v>10.601037181996086</c:v>
                </c:pt>
                <c:pt idx="17" formatCode="#,##0.0;\-#,##0.0;\-">
                  <c:v>10.461646648727987</c:v>
                </c:pt>
              </c:numCache>
            </c:numRef>
          </c:val>
          <c:smooth val="0"/>
          <c:extLst>
            <c:ext xmlns:c16="http://schemas.microsoft.com/office/drawing/2014/chart" uri="{C3380CC4-5D6E-409C-BE32-E72D297353CC}">
              <c16:uniqueId val="{00000002-CDB0-474A-B4E9-C11651D6FFC6}"/>
            </c:ext>
          </c:extLst>
        </c:ser>
        <c:dLbls>
          <c:showLegendKey val="0"/>
          <c:showVal val="0"/>
          <c:showCatName val="0"/>
          <c:showSerName val="0"/>
          <c:showPercent val="0"/>
          <c:showBubbleSize val="0"/>
        </c:dLbls>
        <c:marker val="1"/>
        <c:smooth val="0"/>
        <c:axId val="33033687"/>
        <c:axId val="33031719"/>
      </c:lineChart>
      <c:catAx>
        <c:axId val="908723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8725192"/>
        <c:crosses val="autoZero"/>
        <c:auto val="1"/>
        <c:lblAlgn val="ctr"/>
        <c:lblOffset val="100"/>
        <c:tickLblSkip val="2"/>
        <c:noMultiLvlLbl val="0"/>
      </c:catAx>
      <c:valAx>
        <c:axId val="908725192"/>
        <c:scaling>
          <c:orientation val="minMax"/>
          <c:min val="30000"/>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8723224"/>
        <c:crosses val="autoZero"/>
        <c:crossBetween val="between"/>
        <c:majorUnit val="10000"/>
      </c:valAx>
      <c:valAx>
        <c:axId val="33031719"/>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Deg C</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FF9900"/>
                </a:solidFill>
                <a:latin typeface="+mn-lt"/>
                <a:ea typeface="+mn-ea"/>
                <a:cs typeface="+mn-cs"/>
              </a:defRPr>
            </a:pPr>
            <a:endParaRPr lang="en-US"/>
          </a:p>
        </c:txPr>
        <c:crossAx val="33033687"/>
        <c:crosses val="max"/>
        <c:crossBetween val="between"/>
      </c:valAx>
      <c:catAx>
        <c:axId val="33033687"/>
        <c:scaling>
          <c:orientation val="minMax"/>
        </c:scaling>
        <c:delete val="1"/>
        <c:axPos val="b"/>
        <c:numFmt formatCode="General" sourceLinked="1"/>
        <c:majorTickMark val="out"/>
        <c:minorTickMark val="none"/>
        <c:tickLblPos val="nextTo"/>
        <c:crossAx val="3303171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Temperature</a:t>
            </a:r>
            <a:r>
              <a:rPr lang="en-GB" baseline="0"/>
              <a:t> corrected consumption; electricity (ktoe)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'Table C6'!$G$6</c:f>
              <c:strCache>
                <c:ptCount val="1"/>
                <c:pt idx="0">
                  <c:v>Final Consumption</c:v>
                </c:pt>
              </c:strCache>
            </c:strRef>
          </c:tx>
          <c:spPr>
            <a:ln w="28575" cap="rnd">
              <a:solidFill>
                <a:schemeClr val="accent1"/>
              </a:solidFill>
              <a:round/>
            </a:ln>
            <a:effectLst/>
          </c:spPr>
          <c:marker>
            <c:symbol val="none"/>
          </c:marker>
          <c:cat>
            <c:numRef>
              <c:f>'Table C5'!$A$7:$A$24</c:f>
              <c:numCache>
                <c:formatCode>General</c:formatCode>
                <c:ptCount val="18"/>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pt idx="17">
                  <c:v>2019</c:v>
                </c:pt>
              </c:numCache>
            </c:numRef>
          </c:cat>
          <c:val>
            <c:numRef>
              <c:f>'Table C6'!$G$7:$G$24</c:f>
              <c:numCache>
                <c:formatCode>_(* #,##0_);_(* \(#,##0\);_(* "-"_);_(@_)</c:formatCode>
                <c:ptCount val="18"/>
                <c:pt idx="0">
                  <c:v>28667.35</c:v>
                </c:pt>
                <c:pt idx="1">
                  <c:v>28909.58</c:v>
                </c:pt>
                <c:pt idx="2">
                  <c:v>29144.25</c:v>
                </c:pt>
                <c:pt idx="3">
                  <c:v>29980.62</c:v>
                </c:pt>
                <c:pt idx="4">
                  <c:v>29684.37</c:v>
                </c:pt>
                <c:pt idx="5">
                  <c:v>29377.16</c:v>
                </c:pt>
                <c:pt idx="6">
                  <c:v>29391.41</c:v>
                </c:pt>
                <c:pt idx="7">
                  <c:v>27665.35</c:v>
                </c:pt>
                <c:pt idx="8">
                  <c:v>28274.92</c:v>
                </c:pt>
                <c:pt idx="9">
                  <c:v>27332.14</c:v>
                </c:pt>
                <c:pt idx="10">
                  <c:v>27366.43</c:v>
                </c:pt>
                <c:pt idx="11">
                  <c:v>27194.44</c:v>
                </c:pt>
                <c:pt idx="12">
                  <c:v>26034.9</c:v>
                </c:pt>
                <c:pt idx="13" formatCode="#,##0;\-#,##0;\-">
                  <c:v>26094.582147212866</c:v>
                </c:pt>
                <c:pt idx="14" formatCode="#,##0;\-#,##0;\-">
                  <c:v>26142.168350054722</c:v>
                </c:pt>
                <c:pt idx="15" formatCode="#,##0;\-#,##0;\-">
                  <c:v>25765.196823802849</c:v>
                </c:pt>
                <c:pt idx="16" formatCode="#,##0;\-#,##0;\-">
                  <c:v>25833.557755300928</c:v>
                </c:pt>
                <c:pt idx="17" formatCode="#,##0;\-#,##0;\-">
                  <c:v>25387.74928452976</c:v>
                </c:pt>
              </c:numCache>
            </c:numRef>
          </c:val>
          <c:smooth val="0"/>
          <c:extLst>
            <c:ext xmlns:c16="http://schemas.microsoft.com/office/drawing/2014/chart" uri="{C3380CC4-5D6E-409C-BE32-E72D297353CC}">
              <c16:uniqueId val="{00000000-6CDA-4BDE-AA94-84F7BC285C4F}"/>
            </c:ext>
          </c:extLst>
        </c:ser>
        <c:ser>
          <c:idx val="1"/>
          <c:order val="1"/>
          <c:tx>
            <c:strRef>
              <c:f>'Table C6'!$H$6</c:f>
              <c:strCache>
                <c:ptCount val="1"/>
                <c:pt idx="0">
                  <c:v>Temperature corrected</c:v>
                </c:pt>
              </c:strCache>
            </c:strRef>
          </c:tx>
          <c:spPr>
            <a:ln w="28575" cap="rnd">
              <a:solidFill>
                <a:schemeClr val="bg1">
                  <a:lumMod val="50000"/>
                </a:schemeClr>
              </a:solidFill>
              <a:round/>
            </a:ln>
            <a:effectLst/>
          </c:spPr>
          <c:marker>
            <c:symbol val="none"/>
          </c:marker>
          <c:cat>
            <c:numRef>
              <c:f>'Table C5'!$A$7:$A$24</c:f>
              <c:numCache>
                <c:formatCode>General</c:formatCode>
                <c:ptCount val="18"/>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pt idx="17">
                  <c:v>2019</c:v>
                </c:pt>
              </c:numCache>
            </c:numRef>
          </c:cat>
          <c:val>
            <c:numRef>
              <c:f>'Table C6'!$H$7:$H$24</c:f>
              <c:numCache>
                <c:formatCode>_-* #,##0_-;\-* #,##0_-;_-* "-"??_-;_-@_-</c:formatCode>
                <c:ptCount val="18"/>
                <c:pt idx="0">
                  <c:v>28932.94</c:v>
                </c:pt>
                <c:pt idx="1">
                  <c:v>29081.14</c:v>
                </c:pt>
                <c:pt idx="2">
                  <c:v>29341.89</c:v>
                </c:pt>
                <c:pt idx="3">
                  <c:v>30164.05</c:v>
                </c:pt>
                <c:pt idx="4">
                  <c:v>29892.09</c:v>
                </c:pt>
                <c:pt idx="5">
                  <c:v>29604.63</c:v>
                </c:pt>
                <c:pt idx="6">
                  <c:v>29450.959999999999</c:v>
                </c:pt>
                <c:pt idx="7">
                  <c:v>27717.32</c:v>
                </c:pt>
                <c:pt idx="8">
                  <c:v>28045.74</c:v>
                </c:pt>
                <c:pt idx="9">
                  <c:v>27542.6</c:v>
                </c:pt>
                <c:pt idx="10">
                  <c:v>27378.22</c:v>
                </c:pt>
                <c:pt idx="11">
                  <c:v>27116.23</c:v>
                </c:pt>
                <c:pt idx="12">
                  <c:v>26501.3</c:v>
                </c:pt>
                <c:pt idx="13" formatCode="#,##0;\-#,##0;\-">
                  <c:v>26313.351436160181</c:v>
                </c:pt>
                <c:pt idx="14" formatCode="#,##0;\-#,##0;\-">
                  <c:v>26346.277147087036</c:v>
                </c:pt>
                <c:pt idx="15" formatCode="#,##0;\-#,##0;\-">
                  <c:v>26095.588665543783</c:v>
                </c:pt>
                <c:pt idx="16" formatCode="#,##0;\-#,##0;\-">
                  <c:v>25999.510306216263</c:v>
                </c:pt>
                <c:pt idx="17" formatCode="#,##0;\-#,##0;\-">
                  <c:v>25630.120896707769</c:v>
                </c:pt>
              </c:numCache>
            </c:numRef>
          </c:val>
          <c:smooth val="0"/>
          <c:extLst>
            <c:ext xmlns:c16="http://schemas.microsoft.com/office/drawing/2014/chart" uri="{C3380CC4-5D6E-409C-BE32-E72D297353CC}">
              <c16:uniqueId val="{00000001-6CDA-4BDE-AA94-84F7BC285C4F}"/>
            </c:ext>
          </c:extLst>
        </c:ser>
        <c:dLbls>
          <c:showLegendKey val="0"/>
          <c:showVal val="0"/>
          <c:showCatName val="0"/>
          <c:showSerName val="0"/>
          <c:showPercent val="0"/>
          <c:showBubbleSize val="0"/>
        </c:dLbls>
        <c:smooth val="0"/>
        <c:axId val="908723224"/>
        <c:axId val="908725192"/>
      </c:lineChart>
      <c:catAx>
        <c:axId val="908723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8725192"/>
        <c:crosses val="autoZero"/>
        <c:auto val="1"/>
        <c:lblAlgn val="ctr"/>
        <c:lblOffset val="100"/>
        <c:tickLblSkip val="2"/>
        <c:noMultiLvlLbl val="0"/>
      </c:catAx>
      <c:valAx>
        <c:axId val="908725192"/>
        <c:scaling>
          <c:orientation val="minMax"/>
          <c:min val="24000"/>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8723224"/>
        <c:crosses val="autoZero"/>
        <c:crossBetween val="between"/>
        <c:majorUnit val="2000"/>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Temperature</a:t>
            </a:r>
            <a:r>
              <a:rPr lang="en-GB" baseline="0"/>
              <a:t> corrected consumption; other fuels (ktoe)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'Table C6'!$J$6</c:f>
              <c:strCache>
                <c:ptCount val="1"/>
                <c:pt idx="0">
                  <c:v>Final Consumption</c:v>
                </c:pt>
              </c:strCache>
            </c:strRef>
          </c:tx>
          <c:spPr>
            <a:ln w="28575" cap="rnd">
              <a:solidFill>
                <a:schemeClr val="accent1"/>
              </a:solidFill>
              <a:round/>
            </a:ln>
            <a:effectLst/>
          </c:spPr>
          <c:marker>
            <c:symbol val="none"/>
          </c:marker>
          <c:cat>
            <c:numRef>
              <c:f>'Table C5'!$A$7:$A$24</c:f>
              <c:numCache>
                <c:formatCode>General</c:formatCode>
                <c:ptCount val="18"/>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pt idx="17">
                  <c:v>2019</c:v>
                </c:pt>
              </c:numCache>
            </c:numRef>
          </c:cat>
          <c:val>
            <c:numRef>
              <c:f>'Table C6'!$J$7:$J$24</c:f>
              <c:numCache>
                <c:formatCode>_(* #,##0_);_(* \(#,##0\);_(* "-"_);_(@_)</c:formatCode>
                <c:ptCount val="18"/>
                <c:pt idx="0">
                  <c:v>72348.06</c:v>
                </c:pt>
                <c:pt idx="1">
                  <c:v>72499.429999999993</c:v>
                </c:pt>
                <c:pt idx="2">
                  <c:v>73679.86</c:v>
                </c:pt>
                <c:pt idx="3">
                  <c:v>74283.98</c:v>
                </c:pt>
                <c:pt idx="4">
                  <c:v>74646.7</c:v>
                </c:pt>
                <c:pt idx="5">
                  <c:v>74873.42</c:v>
                </c:pt>
                <c:pt idx="6">
                  <c:v>73222.850000000006</c:v>
                </c:pt>
                <c:pt idx="7">
                  <c:v>69718.89</c:v>
                </c:pt>
                <c:pt idx="8">
                  <c:v>70503.490000000005</c:v>
                </c:pt>
                <c:pt idx="9">
                  <c:v>68283.59</c:v>
                </c:pt>
                <c:pt idx="10">
                  <c:v>68084.45</c:v>
                </c:pt>
                <c:pt idx="11">
                  <c:v>68352.47</c:v>
                </c:pt>
                <c:pt idx="12">
                  <c:v>71428.404146513058</c:v>
                </c:pt>
                <c:pt idx="13">
                  <c:v>71382.191012483614</c:v>
                </c:pt>
                <c:pt idx="14">
                  <c:v>72245.434297990229</c:v>
                </c:pt>
                <c:pt idx="15">
                  <c:v>73233.312381321593</c:v>
                </c:pt>
                <c:pt idx="16">
                  <c:v>73488.122545826438</c:v>
                </c:pt>
                <c:pt idx="17">
                  <c:v>72930.922715185021</c:v>
                </c:pt>
              </c:numCache>
            </c:numRef>
          </c:val>
          <c:smooth val="0"/>
          <c:extLst>
            <c:ext xmlns:c16="http://schemas.microsoft.com/office/drawing/2014/chart" uri="{C3380CC4-5D6E-409C-BE32-E72D297353CC}">
              <c16:uniqueId val="{00000000-F0FF-4927-9A7B-6ABDACFF9CBA}"/>
            </c:ext>
          </c:extLst>
        </c:ser>
        <c:ser>
          <c:idx val="1"/>
          <c:order val="1"/>
          <c:tx>
            <c:strRef>
              <c:f>'Table C6'!$K$6</c:f>
              <c:strCache>
                <c:ptCount val="1"/>
                <c:pt idx="0">
                  <c:v>Temperature Corrected</c:v>
                </c:pt>
              </c:strCache>
            </c:strRef>
          </c:tx>
          <c:spPr>
            <a:ln w="28575" cap="rnd">
              <a:solidFill>
                <a:schemeClr val="bg1">
                  <a:lumMod val="50000"/>
                </a:schemeClr>
              </a:solidFill>
              <a:round/>
            </a:ln>
            <a:effectLst/>
          </c:spPr>
          <c:marker>
            <c:symbol val="none"/>
          </c:marker>
          <c:cat>
            <c:numRef>
              <c:f>'Table C5'!$A$7:$A$24</c:f>
              <c:numCache>
                <c:formatCode>General</c:formatCode>
                <c:ptCount val="18"/>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pt idx="17">
                  <c:v>2019</c:v>
                </c:pt>
              </c:numCache>
            </c:numRef>
          </c:cat>
          <c:val>
            <c:numRef>
              <c:f>'Table C6'!$K$7:$K$24</c:f>
              <c:numCache>
                <c:formatCode>_-* #,##0_-;\-* #,##0_-;_-* "-"??_-;_-@_-</c:formatCode>
                <c:ptCount val="18"/>
                <c:pt idx="0">
                  <c:v>73165</c:v>
                </c:pt>
                <c:pt idx="1">
                  <c:v>72849</c:v>
                </c:pt>
                <c:pt idx="2">
                  <c:v>74084</c:v>
                </c:pt>
                <c:pt idx="3">
                  <c:v>74588</c:v>
                </c:pt>
                <c:pt idx="4">
                  <c:v>74981</c:v>
                </c:pt>
                <c:pt idx="5">
                  <c:v>75356</c:v>
                </c:pt>
                <c:pt idx="6">
                  <c:v>73417</c:v>
                </c:pt>
                <c:pt idx="7">
                  <c:v>69907</c:v>
                </c:pt>
                <c:pt idx="8">
                  <c:v>69997</c:v>
                </c:pt>
                <c:pt idx="9">
                  <c:v>68910</c:v>
                </c:pt>
                <c:pt idx="10">
                  <c:v>68105</c:v>
                </c:pt>
                <c:pt idx="11">
                  <c:v>68163</c:v>
                </c:pt>
                <c:pt idx="12">
                  <c:v>69949.999999999884</c:v>
                </c:pt>
                <c:pt idx="13">
                  <c:v>71851</c:v>
                </c:pt>
                <c:pt idx="14">
                  <c:v>72465.000000000015</c:v>
                </c:pt>
                <c:pt idx="15">
                  <c:v>73675</c:v>
                </c:pt>
                <c:pt idx="16">
                  <c:v>73885.999999999884</c:v>
                </c:pt>
                <c:pt idx="17">
                  <c:v>73170.000000000116</c:v>
                </c:pt>
              </c:numCache>
            </c:numRef>
          </c:val>
          <c:smooth val="0"/>
          <c:extLst>
            <c:ext xmlns:c16="http://schemas.microsoft.com/office/drawing/2014/chart" uri="{C3380CC4-5D6E-409C-BE32-E72D297353CC}">
              <c16:uniqueId val="{00000001-F0FF-4927-9A7B-6ABDACFF9CBA}"/>
            </c:ext>
          </c:extLst>
        </c:ser>
        <c:dLbls>
          <c:showLegendKey val="0"/>
          <c:showVal val="0"/>
          <c:showCatName val="0"/>
          <c:showSerName val="0"/>
          <c:showPercent val="0"/>
          <c:showBubbleSize val="0"/>
        </c:dLbls>
        <c:smooth val="0"/>
        <c:axId val="908723224"/>
        <c:axId val="908725192"/>
      </c:lineChart>
      <c:catAx>
        <c:axId val="908723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8725192"/>
        <c:crosses val="autoZero"/>
        <c:auto val="1"/>
        <c:lblAlgn val="ctr"/>
        <c:lblOffset val="100"/>
        <c:tickLblSkip val="2"/>
        <c:noMultiLvlLbl val="0"/>
      </c:catAx>
      <c:valAx>
        <c:axId val="908725192"/>
        <c:scaling>
          <c:orientation val="minMax"/>
          <c:max val="80000"/>
          <c:min val="60000"/>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87232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Transport</a:t>
            </a:r>
            <a:r>
              <a:rPr lang="en-GB" baseline="0"/>
              <a:t> consumption by sector</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1722293022620726"/>
          <c:y val="0.16632286995515694"/>
          <c:w val="0.68843680305857724"/>
          <c:h val="0.72964902369266627"/>
        </c:manualLayout>
      </c:layout>
      <c:barChart>
        <c:barDir val="col"/>
        <c:grouping val="stacked"/>
        <c:varyColors val="0"/>
        <c:ser>
          <c:idx val="0"/>
          <c:order val="0"/>
          <c:tx>
            <c:strRef>
              <c:f>'Table C7'!$B$6</c:f>
              <c:strCache>
                <c:ptCount val="1"/>
                <c:pt idx="0">
                  <c:v>Industry</c:v>
                </c:pt>
              </c:strCache>
            </c:strRef>
          </c:tx>
          <c:spPr>
            <a:solidFill>
              <a:srgbClr val="4F81BD"/>
            </a:solidFill>
            <a:ln>
              <a:noFill/>
            </a:ln>
            <a:effectLst/>
          </c:spPr>
          <c:invertIfNegative val="0"/>
          <c:cat>
            <c:numRef>
              <c:f>('Table C7'!$A$7,'Table C7'!$A$17,'Table C7'!$A$27,'Table C7'!$A$35)</c:f>
              <c:numCache>
                <c:formatCode>General</c:formatCode>
                <c:ptCount val="4"/>
                <c:pt idx="0">
                  <c:v>1990</c:v>
                </c:pt>
                <c:pt idx="1">
                  <c:v>2000</c:v>
                </c:pt>
                <c:pt idx="2">
                  <c:v>2010</c:v>
                </c:pt>
                <c:pt idx="3">
                  <c:v>2018</c:v>
                </c:pt>
              </c:numCache>
            </c:numRef>
          </c:cat>
          <c:val>
            <c:numRef>
              <c:f>('Table C7'!$B$7,'Table C7'!$B$17,'Table C7'!$B$27,'Table C7'!$B$35)</c:f>
              <c:numCache>
                <c:formatCode>#,##0</c:formatCode>
                <c:ptCount val="4"/>
                <c:pt idx="0">
                  <c:v>11500.204264196162</c:v>
                </c:pt>
                <c:pt idx="1">
                  <c:v>12065.346101374724</c:v>
                </c:pt>
                <c:pt idx="2">
                  <c:v>12149.103300585433</c:v>
                </c:pt>
                <c:pt idx="3">
                  <c:v>12253.543486755654</c:v>
                </c:pt>
              </c:numCache>
            </c:numRef>
          </c:val>
          <c:extLst>
            <c:ext xmlns:c16="http://schemas.microsoft.com/office/drawing/2014/chart" uri="{C3380CC4-5D6E-409C-BE32-E72D297353CC}">
              <c16:uniqueId val="{00000000-34E9-4911-AB4A-959EBACACE83}"/>
            </c:ext>
          </c:extLst>
        </c:ser>
        <c:ser>
          <c:idx val="1"/>
          <c:order val="1"/>
          <c:tx>
            <c:strRef>
              <c:f>'Table C7'!$C$6</c:f>
              <c:strCache>
                <c:ptCount val="1"/>
                <c:pt idx="0">
                  <c:v>Domestic</c:v>
                </c:pt>
              </c:strCache>
            </c:strRef>
          </c:tx>
          <c:spPr>
            <a:solidFill>
              <a:srgbClr val="FF9900"/>
            </a:solidFill>
            <a:ln>
              <a:noFill/>
            </a:ln>
            <a:effectLst/>
          </c:spPr>
          <c:invertIfNegative val="0"/>
          <c:cat>
            <c:numRef>
              <c:f>('Table C7'!$A$7,'Table C7'!$A$17,'Table C7'!$A$27,'Table C7'!$A$35)</c:f>
              <c:numCache>
                <c:formatCode>General</c:formatCode>
                <c:ptCount val="4"/>
                <c:pt idx="0">
                  <c:v>1990</c:v>
                </c:pt>
                <c:pt idx="1">
                  <c:v>2000</c:v>
                </c:pt>
                <c:pt idx="2">
                  <c:v>2010</c:v>
                </c:pt>
                <c:pt idx="3">
                  <c:v>2018</c:v>
                </c:pt>
              </c:numCache>
            </c:numRef>
          </c:cat>
          <c:val>
            <c:numRef>
              <c:f>('Table C7'!$C$7,'Table C7'!$C$17,'Table C7'!$C$27,'Table C7'!$C$35)</c:f>
              <c:numCache>
                <c:formatCode>#,##0</c:formatCode>
                <c:ptCount val="4"/>
                <c:pt idx="0">
                  <c:v>31166.249841426099</c:v>
                </c:pt>
                <c:pt idx="1">
                  <c:v>36589.379486270838</c:v>
                </c:pt>
                <c:pt idx="2">
                  <c:v>36417.258905526054</c:v>
                </c:pt>
                <c:pt idx="3">
                  <c:v>37062.741651684017</c:v>
                </c:pt>
              </c:numCache>
            </c:numRef>
          </c:val>
          <c:extLst>
            <c:ext xmlns:c16="http://schemas.microsoft.com/office/drawing/2014/chart" uri="{C3380CC4-5D6E-409C-BE32-E72D297353CC}">
              <c16:uniqueId val="{00000001-34E9-4911-AB4A-959EBACACE83}"/>
            </c:ext>
          </c:extLst>
        </c:ser>
        <c:ser>
          <c:idx val="2"/>
          <c:order val="2"/>
          <c:tx>
            <c:strRef>
              <c:f>'Table C7'!$D$6</c:f>
              <c:strCache>
                <c:ptCount val="1"/>
                <c:pt idx="0">
                  <c:v>Services</c:v>
                </c:pt>
              </c:strCache>
            </c:strRef>
          </c:tx>
          <c:spPr>
            <a:solidFill>
              <a:srgbClr val="7030A0"/>
            </a:solidFill>
            <a:ln>
              <a:noFill/>
            </a:ln>
            <a:effectLst/>
          </c:spPr>
          <c:invertIfNegative val="0"/>
          <c:cat>
            <c:numRef>
              <c:f>('Table C7'!$A$7,'Table C7'!$A$17,'Table C7'!$A$27,'Table C7'!$A$35)</c:f>
              <c:numCache>
                <c:formatCode>General</c:formatCode>
                <c:ptCount val="4"/>
                <c:pt idx="0">
                  <c:v>1990</c:v>
                </c:pt>
                <c:pt idx="1">
                  <c:v>2000</c:v>
                </c:pt>
                <c:pt idx="2">
                  <c:v>2010</c:v>
                </c:pt>
                <c:pt idx="3">
                  <c:v>2018</c:v>
                </c:pt>
              </c:numCache>
            </c:numRef>
          </c:cat>
          <c:val>
            <c:numRef>
              <c:f>('Table C7'!$D$7,'Table C7'!$D$17,'Table C7'!$D$27,'Table C7'!$D$35)</c:f>
              <c:numCache>
                <c:formatCode>#,##0</c:formatCode>
                <c:ptCount val="4"/>
                <c:pt idx="0">
                  <c:v>5969.545894377733</c:v>
                </c:pt>
                <c:pt idx="1">
                  <c:v>6806.3912991007492</c:v>
                </c:pt>
                <c:pt idx="2">
                  <c:v>6068.0281970793967</c:v>
                </c:pt>
                <c:pt idx="3">
                  <c:v>7546.5787007918261</c:v>
                </c:pt>
              </c:numCache>
            </c:numRef>
          </c:val>
          <c:extLst>
            <c:ext xmlns:c16="http://schemas.microsoft.com/office/drawing/2014/chart" uri="{C3380CC4-5D6E-409C-BE32-E72D297353CC}">
              <c16:uniqueId val="{00000002-34E9-4911-AB4A-959EBACACE83}"/>
            </c:ext>
          </c:extLst>
        </c:ser>
        <c:dLbls>
          <c:showLegendKey val="0"/>
          <c:showVal val="0"/>
          <c:showCatName val="0"/>
          <c:showSerName val="0"/>
          <c:showPercent val="0"/>
          <c:showBubbleSize val="0"/>
        </c:dLbls>
        <c:gapWidth val="150"/>
        <c:overlap val="100"/>
        <c:axId val="21151839"/>
        <c:axId val="21153479"/>
      </c:barChart>
      <c:catAx>
        <c:axId val="211518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53479"/>
        <c:crosses val="autoZero"/>
        <c:auto val="1"/>
        <c:lblAlgn val="ctr"/>
        <c:lblOffset val="100"/>
        <c:noMultiLvlLbl val="0"/>
      </c:catAx>
      <c:valAx>
        <c:axId val="2115347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mtoe</a:t>
                </a:r>
              </a:p>
            </c:rich>
          </c:tx>
          <c:layout>
            <c:manualLayout>
              <c:xMode val="edge"/>
              <c:yMode val="edge"/>
              <c:x val="4.3352601156069363E-2"/>
              <c:y val="5.4981462518978848E-2"/>
            </c:manualLayout>
          </c:layout>
          <c:overlay val="0"/>
          <c:spPr>
            <a:noFill/>
            <a:ln>
              <a:noFill/>
            </a:ln>
            <a:effectLst/>
          </c:spPr>
          <c:txPr>
            <a:bodyPr rot="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518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Change in transport consumption 2018-19</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4953352805275602E-2"/>
          <c:y val="0.17171296296296296"/>
          <c:w val="0.82650617010952854"/>
          <c:h val="0.60477580927384067"/>
        </c:manualLayout>
      </c:layout>
      <c:barChart>
        <c:barDir val="bar"/>
        <c:grouping val="stacked"/>
        <c:varyColors val="0"/>
        <c:ser>
          <c:idx val="0"/>
          <c:order val="0"/>
          <c:tx>
            <c:strRef>
              <c:f>'Chart C7'!$C$10</c:f>
              <c:strCache>
                <c:ptCount val="1"/>
                <c:pt idx="0">
                  <c:v>Solid fuels</c:v>
                </c:pt>
              </c:strCache>
            </c:strRef>
          </c:tx>
          <c:spPr>
            <a:solidFill>
              <a:schemeClr val="accent2">
                <a:lumMod val="75000"/>
              </a:schemeClr>
            </a:solidFill>
            <a:ln>
              <a:noFill/>
            </a:ln>
            <a:effectLst/>
          </c:spPr>
          <c:invertIfNegative val="0"/>
          <c:cat>
            <c:strRef>
              <c:f>'Chart C7'!$B$11:$B$14</c:f>
              <c:strCache>
                <c:ptCount val="4"/>
                <c:pt idx="0">
                  <c:v>Rail</c:v>
                </c:pt>
                <c:pt idx="1">
                  <c:v>Road</c:v>
                </c:pt>
                <c:pt idx="2">
                  <c:v>Water</c:v>
                </c:pt>
                <c:pt idx="3">
                  <c:v>Air</c:v>
                </c:pt>
              </c:strCache>
            </c:strRef>
          </c:cat>
          <c:val>
            <c:numRef>
              <c:f>'Chart C7'!$C$11:$C$14</c:f>
              <c:numCache>
                <c:formatCode>#,##0</c:formatCode>
                <c:ptCount val="4"/>
                <c:pt idx="0">
                  <c:v>0</c:v>
                </c:pt>
                <c:pt idx="1">
                  <c:v>0</c:v>
                </c:pt>
                <c:pt idx="2">
                  <c:v>0</c:v>
                </c:pt>
                <c:pt idx="3">
                  <c:v>0</c:v>
                </c:pt>
              </c:numCache>
            </c:numRef>
          </c:val>
          <c:extLst>
            <c:ext xmlns:c16="http://schemas.microsoft.com/office/drawing/2014/chart" uri="{C3380CC4-5D6E-409C-BE32-E72D297353CC}">
              <c16:uniqueId val="{00000000-A16E-4971-8908-718C59FBC3A6}"/>
            </c:ext>
          </c:extLst>
        </c:ser>
        <c:ser>
          <c:idx val="1"/>
          <c:order val="1"/>
          <c:tx>
            <c:strRef>
              <c:f>'Chart C7'!$D$10</c:f>
              <c:strCache>
                <c:ptCount val="1"/>
                <c:pt idx="0">
                  <c:v>Electricity</c:v>
                </c:pt>
              </c:strCache>
            </c:strRef>
          </c:tx>
          <c:spPr>
            <a:solidFill>
              <a:schemeClr val="accent2"/>
            </a:solidFill>
            <a:ln>
              <a:noFill/>
            </a:ln>
            <a:effectLst/>
          </c:spPr>
          <c:invertIfNegative val="0"/>
          <c:cat>
            <c:strRef>
              <c:f>'Chart C7'!$B$11:$B$14</c:f>
              <c:strCache>
                <c:ptCount val="4"/>
                <c:pt idx="0">
                  <c:v>Rail</c:v>
                </c:pt>
                <c:pt idx="1">
                  <c:v>Road</c:v>
                </c:pt>
                <c:pt idx="2">
                  <c:v>Water</c:v>
                </c:pt>
                <c:pt idx="3">
                  <c:v>Air</c:v>
                </c:pt>
              </c:strCache>
            </c:strRef>
          </c:cat>
          <c:val>
            <c:numRef>
              <c:f>'Chart C7'!$D$11:$D$14</c:f>
              <c:numCache>
                <c:formatCode>#,##0</c:formatCode>
                <c:ptCount val="4"/>
                <c:pt idx="0">
                  <c:v>29.829912252138968</c:v>
                </c:pt>
                <c:pt idx="1">
                  <c:v>10.780452851820005</c:v>
                </c:pt>
                <c:pt idx="2">
                  <c:v>0</c:v>
                </c:pt>
                <c:pt idx="3">
                  <c:v>0</c:v>
                </c:pt>
              </c:numCache>
            </c:numRef>
          </c:val>
          <c:extLst>
            <c:ext xmlns:c16="http://schemas.microsoft.com/office/drawing/2014/chart" uri="{C3380CC4-5D6E-409C-BE32-E72D297353CC}">
              <c16:uniqueId val="{00000001-A16E-4971-8908-718C59FBC3A6}"/>
            </c:ext>
          </c:extLst>
        </c:ser>
        <c:ser>
          <c:idx val="2"/>
          <c:order val="2"/>
          <c:tx>
            <c:strRef>
              <c:f>'Chart C7'!$E$10</c:f>
              <c:strCache>
                <c:ptCount val="1"/>
                <c:pt idx="0">
                  <c:v>Petroleum</c:v>
                </c:pt>
              </c:strCache>
            </c:strRef>
          </c:tx>
          <c:spPr>
            <a:solidFill>
              <a:schemeClr val="accent3"/>
            </a:solidFill>
            <a:ln>
              <a:noFill/>
            </a:ln>
            <a:effectLst/>
          </c:spPr>
          <c:invertIfNegative val="0"/>
          <c:cat>
            <c:strRef>
              <c:f>'Chart C7'!$B$11:$B$14</c:f>
              <c:strCache>
                <c:ptCount val="4"/>
                <c:pt idx="0">
                  <c:v>Rail</c:v>
                </c:pt>
                <c:pt idx="1">
                  <c:v>Road</c:v>
                </c:pt>
                <c:pt idx="2">
                  <c:v>Water</c:v>
                </c:pt>
                <c:pt idx="3">
                  <c:v>Air</c:v>
                </c:pt>
              </c:strCache>
            </c:strRef>
          </c:cat>
          <c:val>
            <c:numRef>
              <c:f>'Chart C7'!$E$11:$E$14</c:f>
              <c:numCache>
                <c:formatCode>#,##0</c:formatCode>
                <c:ptCount val="4"/>
                <c:pt idx="0">
                  <c:v>30.188866421399894</c:v>
                </c:pt>
                <c:pt idx="1">
                  <c:v>-809.73584239749471</c:v>
                </c:pt>
                <c:pt idx="2">
                  <c:v>26.913840757735898</c:v>
                </c:pt>
                <c:pt idx="3">
                  <c:v>121.00934306317504</c:v>
                </c:pt>
              </c:numCache>
            </c:numRef>
          </c:val>
          <c:extLst>
            <c:ext xmlns:c16="http://schemas.microsoft.com/office/drawing/2014/chart" uri="{C3380CC4-5D6E-409C-BE32-E72D297353CC}">
              <c16:uniqueId val="{00000002-A16E-4971-8908-718C59FBC3A6}"/>
            </c:ext>
          </c:extLst>
        </c:ser>
        <c:ser>
          <c:idx val="3"/>
          <c:order val="3"/>
          <c:tx>
            <c:strRef>
              <c:f>'Chart C7'!$F$10</c:f>
              <c:strCache>
                <c:ptCount val="1"/>
                <c:pt idx="0">
                  <c:v>Bioenergy</c:v>
                </c:pt>
              </c:strCache>
            </c:strRef>
          </c:tx>
          <c:spPr>
            <a:solidFill>
              <a:schemeClr val="accent6">
                <a:lumMod val="75000"/>
              </a:schemeClr>
            </a:solidFill>
            <a:ln>
              <a:noFill/>
            </a:ln>
            <a:effectLst/>
          </c:spPr>
          <c:invertIfNegative val="0"/>
          <c:cat>
            <c:strRef>
              <c:f>'Chart C7'!$B$11:$B$14</c:f>
              <c:strCache>
                <c:ptCount val="4"/>
                <c:pt idx="0">
                  <c:v>Rail</c:v>
                </c:pt>
                <c:pt idx="1">
                  <c:v>Road</c:v>
                </c:pt>
                <c:pt idx="2">
                  <c:v>Water</c:v>
                </c:pt>
                <c:pt idx="3">
                  <c:v>Air</c:v>
                </c:pt>
              </c:strCache>
            </c:strRef>
          </c:cat>
          <c:val>
            <c:numRef>
              <c:f>'Chart C7'!$F$11:$F$14</c:f>
              <c:numCache>
                <c:formatCode>#,##0</c:formatCode>
                <c:ptCount val="4"/>
                <c:pt idx="0">
                  <c:v>0</c:v>
                </c:pt>
                <c:pt idx="1">
                  <c:v>372.05503009458289</c:v>
                </c:pt>
                <c:pt idx="2">
                  <c:v>0</c:v>
                </c:pt>
                <c:pt idx="3">
                  <c:v>0</c:v>
                </c:pt>
              </c:numCache>
            </c:numRef>
          </c:val>
          <c:extLst>
            <c:ext xmlns:c16="http://schemas.microsoft.com/office/drawing/2014/chart" uri="{C3380CC4-5D6E-409C-BE32-E72D297353CC}">
              <c16:uniqueId val="{00000003-A16E-4971-8908-718C59FBC3A6}"/>
            </c:ext>
          </c:extLst>
        </c:ser>
        <c:dLbls>
          <c:showLegendKey val="0"/>
          <c:showVal val="0"/>
          <c:showCatName val="0"/>
          <c:showSerName val="0"/>
          <c:showPercent val="0"/>
          <c:showBubbleSize val="0"/>
        </c:dLbls>
        <c:gapWidth val="150"/>
        <c:overlap val="100"/>
        <c:axId val="2106848464"/>
        <c:axId val="2106853712"/>
      </c:barChart>
      <c:catAx>
        <c:axId val="2106848464"/>
        <c:scaling>
          <c:orientation val="minMax"/>
        </c:scaling>
        <c:delete val="0"/>
        <c:axPos val="l"/>
        <c:numFmt formatCode="General" sourceLinked="1"/>
        <c:majorTickMark val="none"/>
        <c:minorTickMark val="none"/>
        <c:tickLblPos val="high"/>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6853712"/>
        <c:crosses val="autoZero"/>
        <c:auto val="1"/>
        <c:lblAlgn val="ctr"/>
        <c:lblOffset val="100"/>
        <c:noMultiLvlLbl val="0"/>
      </c:catAx>
      <c:valAx>
        <c:axId val="210685371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ktoe</a:t>
                </a:r>
              </a:p>
            </c:rich>
          </c:tx>
          <c:layout>
            <c:manualLayout>
              <c:xMode val="edge"/>
              <c:yMode val="edge"/>
              <c:x val="0.92020935277271698"/>
              <c:y val="0.809814085739282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68484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Transport Consumption</a:t>
            </a:r>
            <a:r>
              <a:rPr lang="en-GB" baseline="0"/>
              <a:t> by Mode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tx>
            <c:strRef>
              <c:f>'Table C1'!$BV$8</c:f>
              <c:strCache>
                <c:ptCount val="1"/>
                <c:pt idx="0">
                  <c:v>Road</c:v>
                </c:pt>
              </c:strCache>
            </c:strRef>
          </c:tx>
          <c:spPr>
            <a:solidFill>
              <a:schemeClr val="accent1"/>
            </a:solidFill>
            <a:ln>
              <a:noFill/>
            </a:ln>
            <a:effectLst/>
          </c:spPr>
          <c:cat>
            <c:numRef>
              <c:f>'Table C1'!$A$9:$A$58</c:f>
              <c:numCache>
                <c:formatCode>General</c:formatCode>
                <c:ptCount val="50"/>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numCache>
            </c:numRef>
          </c:cat>
          <c:val>
            <c:numRef>
              <c:f>'Table C1'!$BV$9:$BV$58</c:f>
            </c:numRef>
          </c:val>
          <c:extLst>
            <c:ext xmlns:c16="http://schemas.microsoft.com/office/drawing/2014/chart" uri="{C3380CC4-5D6E-409C-BE32-E72D297353CC}">
              <c16:uniqueId val="{00000000-5E44-4C8B-961C-98B0BFBDCC09}"/>
            </c:ext>
          </c:extLst>
        </c:ser>
        <c:ser>
          <c:idx val="1"/>
          <c:order val="1"/>
          <c:tx>
            <c:strRef>
              <c:f>'Table C1'!$BW$8</c:f>
              <c:strCache>
                <c:ptCount val="1"/>
                <c:pt idx="0">
                  <c:v>Air</c:v>
                </c:pt>
              </c:strCache>
            </c:strRef>
          </c:tx>
          <c:spPr>
            <a:solidFill>
              <a:schemeClr val="accent2"/>
            </a:solidFill>
            <a:ln>
              <a:noFill/>
            </a:ln>
            <a:effectLst/>
          </c:spPr>
          <c:cat>
            <c:numRef>
              <c:f>'Table C1'!$A$9:$A$58</c:f>
              <c:numCache>
                <c:formatCode>General</c:formatCode>
                <c:ptCount val="50"/>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numCache>
            </c:numRef>
          </c:cat>
          <c:val>
            <c:numRef>
              <c:f>'Table C1'!$BW$9:$BW$58</c:f>
            </c:numRef>
          </c:val>
          <c:extLst>
            <c:ext xmlns:c16="http://schemas.microsoft.com/office/drawing/2014/chart" uri="{C3380CC4-5D6E-409C-BE32-E72D297353CC}">
              <c16:uniqueId val="{00000001-5E44-4C8B-961C-98B0BFBDCC09}"/>
            </c:ext>
          </c:extLst>
        </c:ser>
        <c:ser>
          <c:idx val="2"/>
          <c:order val="2"/>
          <c:tx>
            <c:strRef>
              <c:f>'Table C1'!$BX$8</c:f>
              <c:strCache>
                <c:ptCount val="1"/>
                <c:pt idx="0">
                  <c:v>Rail</c:v>
                </c:pt>
              </c:strCache>
            </c:strRef>
          </c:tx>
          <c:spPr>
            <a:solidFill>
              <a:schemeClr val="accent3"/>
            </a:solidFill>
            <a:ln>
              <a:noFill/>
            </a:ln>
            <a:effectLst/>
          </c:spPr>
          <c:cat>
            <c:numRef>
              <c:f>'Table C1'!$A$9:$A$58</c:f>
              <c:numCache>
                <c:formatCode>General</c:formatCode>
                <c:ptCount val="50"/>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numCache>
            </c:numRef>
          </c:cat>
          <c:val>
            <c:numRef>
              <c:f>'Table C1'!$BX$9:$BX$58</c:f>
            </c:numRef>
          </c:val>
          <c:extLst>
            <c:ext xmlns:c16="http://schemas.microsoft.com/office/drawing/2014/chart" uri="{C3380CC4-5D6E-409C-BE32-E72D297353CC}">
              <c16:uniqueId val="{00000002-5E44-4C8B-961C-98B0BFBDCC09}"/>
            </c:ext>
          </c:extLst>
        </c:ser>
        <c:ser>
          <c:idx val="3"/>
          <c:order val="3"/>
          <c:tx>
            <c:strRef>
              <c:f>'Table C1'!$BY$8</c:f>
              <c:strCache>
                <c:ptCount val="1"/>
                <c:pt idx="0">
                  <c:v>Water</c:v>
                </c:pt>
              </c:strCache>
            </c:strRef>
          </c:tx>
          <c:spPr>
            <a:solidFill>
              <a:schemeClr val="accent4"/>
            </a:solidFill>
            <a:ln>
              <a:noFill/>
            </a:ln>
            <a:effectLst/>
          </c:spPr>
          <c:cat>
            <c:numRef>
              <c:f>'Table C1'!$A$9:$A$58</c:f>
              <c:numCache>
                <c:formatCode>General</c:formatCode>
                <c:ptCount val="50"/>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numCache>
            </c:numRef>
          </c:cat>
          <c:val>
            <c:numRef>
              <c:f>'Table C1'!$BY$9:$BY$58</c:f>
            </c:numRef>
          </c:val>
          <c:extLst>
            <c:ext xmlns:c16="http://schemas.microsoft.com/office/drawing/2014/chart" uri="{C3380CC4-5D6E-409C-BE32-E72D297353CC}">
              <c16:uniqueId val="{00000003-5E44-4C8B-961C-98B0BFBDCC09}"/>
            </c:ext>
          </c:extLst>
        </c:ser>
        <c:dLbls>
          <c:showLegendKey val="0"/>
          <c:showVal val="0"/>
          <c:showCatName val="0"/>
          <c:showSerName val="0"/>
          <c:showPercent val="0"/>
          <c:showBubbleSize val="0"/>
        </c:dLbls>
        <c:axId val="1262062464"/>
        <c:axId val="1262061152"/>
      </c:areaChart>
      <c:catAx>
        <c:axId val="1262062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2061152"/>
        <c:crosses val="autoZero"/>
        <c:auto val="1"/>
        <c:lblAlgn val="ctr"/>
        <c:lblOffset val="100"/>
        <c:tickLblSkip val="4"/>
        <c:noMultiLvlLbl val="0"/>
      </c:catAx>
      <c:valAx>
        <c:axId val="126206115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206246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Consumption by mode 1970 to 2019</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3427537182852142"/>
          <c:y val="0.17171296296296296"/>
          <c:w val="0.80983573928258967"/>
          <c:h val="0.61498432487605714"/>
        </c:manualLayout>
      </c:layout>
      <c:areaChart>
        <c:grouping val="stacked"/>
        <c:varyColors val="0"/>
        <c:ser>
          <c:idx val="0"/>
          <c:order val="0"/>
          <c:tx>
            <c:strRef>
              <c:f>'Chart C7'!$X$1</c:f>
              <c:strCache>
                <c:ptCount val="1"/>
                <c:pt idx="0">
                  <c:v>Road</c:v>
                </c:pt>
              </c:strCache>
            </c:strRef>
          </c:tx>
          <c:spPr>
            <a:solidFill>
              <a:schemeClr val="accent1">
                <a:lumMod val="50000"/>
              </a:schemeClr>
            </a:solidFill>
            <a:ln>
              <a:noFill/>
            </a:ln>
            <a:effectLst/>
          </c:spPr>
          <c:cat>
            <c:numRef>
              <c:f>'Chart C7'!$W$2:$W$51</c:f>
              <c:numCache>
                <c:formatCode>General</c:formatCode>
                <c:ptCount val="50"/>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numCache>
            </c:numRef>
          </c:cat>
          <c:val>
            <c:numRef>
              <c:f>'Chart C7'!$X$2:$X$51</c:f>
              <c:numCache>
                <c:formatCode>#,##0</c:formatCode>
                <c:ptCount val="50"/>
                <c:pt idx="0">
                  <c:v>21.405999999999999</c:v>
                </c:pt>
                <c:pt idx="1">
                  <c:v>22.411999999999999</c:v>
                </c:pt>
                <c:pt idx="2">
                  <c:v>23.535</c:v>
                </c:pt>
                <c:pt idx="3">
                  <c:v>25.125</c:v>
                </c:pt>
                <c:pt idx="4">
                  <c:v>24.465</c:v>
                </c:pt>
                <c:pt idx="5">
                  <c:v>23.948</c:v>
                </c:pt>
                <c:pt idx="6">
                  <c:v>24.994</c:v>
                </c:pt>
                <c:pt idx="7">
                  <c:v>25.632999999999999</c:v>
                </c:pt>
                <c:pt idx="8">
                  <c:v>26.946000000000002</c:v>
                </c:pt>
                <c:pt idx="9">
                  <c:v>27.52</c:v>
                </c:pt>
                <c:pt idx="10">
                  <c:v>27.815000000000001</c:v>
                </c:pt>
                <c:pt idx="11">
                  <c:v>27.009</c:v>
                </c:pt>
                <c:pt idx="12">
                  <c:v>27.797000000000001</c:v>
                </c:pt>
                <c:pt idx="13">
                  <c:v>28.646000000000001</c:v>
                </c:pt>
                <c:pt idx="14">
                  <c:v>30.006</c:v>
                </c:pt>
                <c:pt idx="15">
                  <c:v>30.585999999999999</c:v>
                </c:pt>
                <c:pt idx="16">
                  <c:v>32.606000000000002</c:v>
                </c:pt>
                <c:pt idx="17">
                  <c:v>34.061999999999998</c:v>
                </c:pt>
                <c:pt idx="18">
                  <c:v>36.232999999999997</c:v>
                </c:pt>
                <c:pt idx="19">
                  <c:v>37.801000000000002</c:v>
                </c:pt>
                <c:pt idx="20">
                  <c:v>38.816000000000003</c:v>
                </c:pt>
                <c:pt idx="21">
                  <c:v>38.534999999999997</c:v>
                </c:pt>
                <c:pt idx="22">
                  <c:v>39.363</c:v>
                </c:pt>
                <c:pt idx="23">
                  <c:v>39.502000000000002</c:v>
                </c:pt>
                <c:pt idx="24">
                  <c:v>39.69</c:v>
                </c:pt>
                <c:pt idx="25">
                  <c:v>39.268000000000001</c:v>
                </c:pt>
                <c:pt idx="26">
                  <c:v>40.771540699105927</c:v>
                </c:pt>
                <c:pt idx="27">
                  <c:v>41.259448133880952</c:v>
                </c:pt>
                <c:pt idx="28">
                  <c:v>41.020327888601621</c:v>
                </c:pt>
                <c:pt idx="29">
                  <c:v>41.398592592669566</c:v>
                </c:pt>
                <c:pt idx="30">
                  <c:v>41.070655696574967</c:v>
                </c:pt>
                <c:pt idx="31">
                  <c:v>41.096560427636476</c:v>
                </c:pt>
                <c:pt idx="32">
                  <c:v>41.93608060840927</c:v>
                </c:pt>
                <c:pt idx="33">
                  <c:v>41.822642350399278</c:v>
                </c:pt>
                <c:pt idx="34">
                  <c:v>42.222468324645526</c:v>
                </c:pt>
                <c:pt idx="35">
                  <c:v>42.582456921930088</c:v>
                </c:pt>
                <c:pt idx="36">
                  <c:v>42.702046525279016</c:v>
                </c:pt>
                <c:pt idx="37">
                  <c:v>43.247673646204042</c:v>
                </c:pt>
                <c:pt idx="38">
                  <c:v>41.943748162379357</c:v>
                </c:pt>
                <c:pt idx="39">
                  <c:v>40.674926420011921</c:v>
                </c:pt>
                <c:pt idx="40">
                  <c:v>40.378378121036469</c:v>
                </c:pt>
                <c:pt idx="41">
                  <c:v>39.775355194333088</c:v>
                </c:pt>
                <c:pt idx="42">
                  <c:v>39.468182650724373</c:v>
                </c:pt>
                <c:pt idx="43">
                  <c:v>39.271324130544485</c:v>
                </c:pt>
                <c:pt idx="44">
                  <c:v>39.961717153598379</c:v>
                </c:pt>
                <c:pt idx="45">
                  <c:v>40.51576250411987</c:v>
                </c:pt>
                <c:pt idx="46">
                  <c:v>41.450242291811499</c:v>
                </c:pt>
                <c:pt idx="47">
                  <c:v>41.534738450575723</c:v>
                </c:pt>
                <c:pt idx="48">
                  <c:v>41.336000032449782</c:v>
                </c:pt>
                <c:pt idx="49">
                  <c:v>40.909099672998693</c:v>
                </c:pt>
              </c:numCache>
            </c:numRef>
          </c:val>
          <c:extLst>
            <c:ext xmlns:c16="http://schemas.microsoft.com/office/drawing/2014/chart" uri="{C3380CC4-5D6E-409C-BE32-E72D297353CC}">
              <c16:uniqueId val="{00000000-1A96-4AC5-9E6C-F838B5DD859E}"/>
            </c:ext>
          </c:extLst>
        </c:ser>
        <c:ser>
          <c:idx val="1"/>
          <c:order val="1"/>
          <c:tx>
            <c:strRef>
              <c:f>'Chart C7'!$Y$1</c:f>
              <c:strCache>
                <c:ptCount val="1"/>
                <c:pt idx="0">
                  <c:v>Air</c:v>
                </c:pt>
              </c:strCache>
            </c:strRef>
          </c:tx>
          <c:spPr>
            <a:solidFill>
              <a:schemeClr val="accent1">
                <a:lumMod val="75000"/>
              </a:schemeClr>
            </a:solidFill>
            <a:ln>
              <a:noFill/>
            </a:ln>
            <a:effectLst/>
          </c:spPr>
          <c:cat>
            <c:numRef>
              <c:f>'Chart C7'!$W$2:$W$51</c:f>
              <c:numCache>
                <c:formatCode>General</c:formatCode>
                <c:ptCount val="50"/>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numCache>
            </c:numRef>
          </c:cat>
          <c:val>
            <c:numRef>
              <c:f>'Chart C7'!$Y$2:$Y$51</c:f>
              <c:numCache>
                <c:formatCode>#,##0</c:formatCode>
                <c:ptCount val="50"/>
                <c:pt idx="0">
                  <c:v>3.8690000000000002</c:v>
                </c:pt>
                <c:pt idx="1">
                  <c:v>4.2469999999999999</c:v>
                </c:pt>
                <c:pt idx="2">
                  <c:v>4.5140000000000002</c:v>
                </c:pt>
                <c:pt idx="3">
                  <c:v>4.806</c:v>
                </c:pt>
                <c:pt idx="4">
                  <c:v>4.2190000000000003</c:v>
                </c:pt>
                <c:pt idx="5">
                  <c:v>4.34</c:v>
                </c:pt>
                <c:pt idx="6">
                  <c:v>4.476</c:v>
                </c:pt>
                <c:pt idx="7">
                  <c:v>4.6779999999999999</c:v>
                </c:pt>
                <c:pt idx="8">
                  <c:v>5.0510000000000002</c:v>
                </c:pt>
                <c:pt idx="9">
                  <c:v>5.2240000000000002</c:v>
                </c:pt>
                <c:pt idx="10">
                  <c:v>5.242</c:v>
                </c:pt>
                <c:pt idx="11">
                  <c:v>5.0199999999999996</c:v>
                </c:pt>
                <c:pt idx="12">
                  <c:v>4.9930000000000003</c:v>
                </c:pt>
                <c:pt idx="13">
                  <c:v>5.093</c:v>
                </c:pt>
                <c:pt idx="14">
                  <c:v>5.383</c:v>
                </c:pt>
                <c:pt idx="15">
                  <c:v>5.5819999999999999</c:v>
                </c:pt>
                <c:pt idx="16">
                  <c:v>6.1260000000000003</c:v>
                </c:pt>
                <c:pt idx="17">
                  <c:v>6.4790000000000001</c:v>
                </c:pt>
                <c:pt idx="18">
                  <c:v>6.9050000000000002</c:v>
                </c:pt>
                <c:pt idx="19">
                  <c:v>7.3079999999999998</c:v>
                </c:pt>
                <c:pt idx="20">
                  <c:v>7.3319999999999999</c:v>
                </c:pt>
                <c:pt idx="21">
                  <c:v>6.8719999999999999</c:v>
                </c:pt>
                <c:pt idx="22">
                  <c:v>7.4349999999999996</c:v>
                </c:pt>
                <c:pt idx="23">
                  <c:v>7.8710000000000004</c:v>
                </c:pt>
                <c:pt idx="24">
                  <c:v>8.07</c:v>
                </c:pt>
                <c:pt idx="25">
                  <c:v>8.4849999999999994</c:v>
                </c:pt>
                <c:pt idx="26">
                  <c:v>8.9172345415825376</c:v>
                </c:pt>
                <c:pt idx="27">
                  <c:v>9.3222972826396084</c:v>
                </c:pt>
                <c:pt idx="28">
                  <c:v>10.236967389892863</c:v>
                </c:pt>
                <c:pt idx="29">
                  <c:v>11.017294629624944</c:v>
                </c:pt>
                <c:pt idx="30">
                  <c:v>11.977722693369014</c:v>
                </c:pt>
                <c:pt idx="31">
                  <c:v>11.773505351470245</c:v>
                </c:pt>
                <c:pt idx="32">
                  <c:v>11.657751483667443</c:v>
                </c:pt>
                <c:pt idx="33">
                  <c:v>11.93578429372317</c:v>
                </c:pt>
                <c:pt idx="34">
                  <c:v>12.908480266541382</c:v>
                </c:pt>
                <c:pt idx="35">
                  <c:v>13.856293476549331</c:v>
                </c:pt>
                <c:pt idx="36">
                  <c:v>13.999047372228359</c:v>
                </c:pt>
                <c:pt idx="37">
                  <c:v>13.905964685498054</c:v>
                </c:pt>
                <c:pt idx="38">
                  <c:v>13.426090093550307</c:v>
                </c:pt>
                <c:pt idx="39">
                  <c:v>12.751302537523069</c:v>
                </c:pt>
                <c:pt idx="40">
                  <c:v>12.287762496786872</c:v>
                </c:pt>
                <c:pt idx="41">
                  <c:v>12.802443135694315</c:v>
                </c:pt>
                <c:pt idx="42">
                  <c:v>12.407908517219363</c:v>
                </c:pt>
                <c:pt idx="43">
                  <c:v>12.433519661992355</c:v>
                </c:pt>
                <c:pt idx="44">
                  <c:v>12.418816353895737</c:v>
                </c:pt>
                <c:pt idx="45">
                  <c:v>12.527896093298438</c:v>
                </c:pt>
                <c:pt idx="46">
                  <c:v>12.536459300654952</c:v>
                </c:pt>
                <c:pt idx="47">
                  <c:v>13.46921119613382</c:v>
                </c:pt>
                <c:pt idx="48">
                  <c:v>13.559915692838434</c:v>
                </c:pt>
                <c:pt idx="49">
                  <c:v>13.680925035901609</c:v>
                </c:pt>
              </c:numCache>
            </c:numRef>
          </c:val>
          <c:extLst>
            <c:ext xmlns:c16="http://schemas.microsoft.com/office/drawing/2014/chart" uri="{C3380CC4-5D6E-409C-BE32-E72D297353CC}">
              <c16:uniqueId val="{00000001-1A96-4AC5-9E6C-F838B5DD859E}"/>
            </c:ext>
          </c:extLst>
        </c:ser>
        <c:ser>
          <c:idx val="2"/>
          <c:order val="2"/>
          <c:tx>
            <c:strRef>
              <c:f>'Chart C7'!$Z$1</c:f>
              <c:strCache>
                <c:ptCount val="1"/>
                <c:pt idx="0">
                  <c:v>Rail</c:v>
                </c:pt>
              </c:strCache>
            </c:strRef>
          </c:tx>
          <c:spPr>
            <a:solidFill>
              <a:schemeClr val="accent1">
                <a:lumMod val="40000"/>
                <a:lumOff val="60000"/>
              </a:schemeClr>
            </a:solidFill>
            <a:ln>
              <a:noFill/>
            </a:ln>
            <a:effectLst/>
          </c:spPr>
          <c:cat>
            <c:numRef>
              <c:f>'Chart C7'!$W$2:$W$51</c:f>
              <c:numCache>
                <c:formatCode>General</c:formatCode>
                <c:ptCount val="50"/>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numCache>
            </c:numRef>
          </c:cat>
          <c:val>
            <c:numRef>
              <c:f>'Chart C7'!$Z$2:$Z$51</c:f>
              <c:numCache>
                <c:formatCode>#,##0</c:formatCode>
                <c:ptCount val="50"/>
                <c:pt idx="0">
                  <c:v>1.611</c:v>
                </c:pt>
                <c:pt idx="1">
                  <c:v>1.504</c:v>
                </c:pt>
                <c:pt idx="2">
                  <c:v>1.4079999999999999</c:v>
                </c:pt>
                <c:pt idx="3">
                  <c:v>1.405</c:v>
                </c:pt>
                <c:pt idx="4">
                  <c:v>1.3320000000000001</c:v>
                </c:pt>
                <c:pt idx="5">
                  <c:v>1.2889999999999999</c:v>
                </c:pt>
                <c:pt idx="6">
                  <c:v>1.238</c:v>
                </c:pt>
                <c:pt idx="7">
                  <c:v>1.2450000000000001</c:v>
                </c:pt>
                <c:pt idx="8">
                  <c:v>1.2689999999999999</c:v>
                </c:pt>
                <c:pt idx="9">
                  <c:v>1.2470000000000001</c:v>
                </c:pt>
                <c:pt idx="10">
                  <c:v>1.222</c:v>
                </c:pt>
                <c:pt idx="11">
                  <c:v>1.1739999999999999</c:v>
                </c:pt>
                <c:pt idx="12">
                  <c:v>1.0569999999999999</c:v>
                </c:pt>
                <c:pt idx="13">
                  <c:v>1.111</c:v>
                </c:pt>
                <c:pt idx="14">
                  <c:v>1.0660000000000001</c:v>
                </c:pt>
                <c:pt idx="15">
                  <c:v>1.0780000000000001</c:v>
                </c:pt>
                <c:pt idx="16">
                  <c:v>1.071</c:v>
                </c:pt>
                <c:pt idx="17">
                  <c:v>1.028</c:v>
                </c:pt>
                <c:pt idx="18">
                  <c:v>1.048</c:v>
                </c:pt>
                <c:pt idx="19">
                  <c:v>0.97699999999999998</c:v>
                </c:pt>
                <c:pt idx="20">
                  <c:v>1.125</c:v>
                </c:pt>
                <c:pt idx="21">
                  <c:v>1.139</c:v>
                </c:pt>
                <c:pt idx="22">
                  <c:v>1.1759999999999999</c:v>
                </c:pt>
                <c:pt idx="23">
                  <c:v>1.306</c:v>
                </c:pt>
                <c:pt idx="24">
                  <c:v>1.25</c:v>
                </c:pt>
                <c:pt idx="25">
                  <c:v>1.29</c:v>
                </c:pt>
                <c:pt idx="26">
                  <c:v>1.338172966991948</c:v>
                </c:pt>
                <c:pt idx="27">
                  <c:v>1.2450921864042508</c:v>
                </c:pt>
                <c:pt idx="28">
                  <c:v>1.3394344225777799</c:v>
                </c:pt>
                <c:pt idx="29">
                  <c:v>1.3699671648233385</c:v>
                </c:pt>
                <c:pt idx="30">
                  <c:v>1.380288871070577</c:v>
                </c:pt>
                <c:pt idx="31">
                  <c:v>1.4233278107226039</c:v>
                </c:pt>
                <c:pt idx="32">
                  <c:v>1.3885542760590783</c:v>
                </c:pt>
                <c:pt idx="33">
                  <c:v>1.3730488151429137</c:v>
                </c:pt>
                <c:pt idx="34">
                  <c:v>1.0472115246766101</c:v>
                </c:pt>
                <c:pt idx="35">
                  <c:v>0.98410385090487096</c:v>
                </c:pt>
                <c:pt idx="36">
                  <c:v>0.98806585566380478</c:v>
                </c:pt>
                <c:pt idx="37">
                  <c:v>0.9991162628882484</c:v>
                </c:pt>
                <c:pt idx="38">
                  <c:v>1.0095399664948257</c:v>
                </c:pt>
                <c:pt idx="39">
                  <c:v>1.0164087628998395</c:v>
                </c:pt>
                <c:pt idx="40">
                  <c:v>1.0215560128740939</c:v>
                </c:pt>
                <c:pt idx="41">
                  <c:v>1.0214356776347995</c:v>
                </c:pt>
                <c:pt idx="42">
                  <c:v>1.0671835602640936</c:v>
                </c:pt>
                <c:pt idx="43">
                  <c:v>1.0486916186914328</c:v>
                </c:pt>
                <c:pt idx="44">
                  <c:v>1.0666369556737432</c:v>
                </c:pt>
                <c:pt idx="45">
                  <c:v>1.0630258456486446</c:v>
                </c:pt>
                <c:pt idx="46">
                  <c:v>1.0690528303239435</c:v>
                </c:pt>
                <c:pt idx="47">
                  <c:v>1.0719506910082579</c:v>
                </c:pt>
                <c:pt idx="48">
                  <c:v>1.0768087803071011</c:v>
                </c:pt>
                <c:pt idx="49">
                  <c:v>1.13682755898064</c:v>
                </c:pt>
              </c:numCache>
            </c:numRef>
          </c:val>
          <c:extLst>
            <c:ext xmlns:c16="http://schemas.microsoft.com/office/drawing/2014/chart" uri="{C3380CC4-5D6E-409C-BE32-E72D297353CC}">
              <c16:uniqueId val="{00000002-1A96-4AC5-9E6C-F838B5DD859E}"/>
            </c:ext>
          </c:extLst>
        </c:ser>
        <c:ser>
          <c:idx val="3"/>
          <c:order val="3"/>
          <c:tx>
            <c:strRef>
              <c:f>'Chart C7'!$AA$1</c:f>
              <c:strCache>
                <c:ptCount val="1"/>
                <c:pt idx="0">
                  <c:v>Water</c:v>
                </c:pt>
              </c:strCache>
            </c:strRef>
          </c:tx>
          <c:spPr>
            <a:solidFill>
              <a:srgbClr val="FFFF99"/>
            </a:solidFill>
            <a:ln>
              <a:noFill/>
            </a:ln>
            <a:effectLst/>
          </c:spPr>
          <c:cat>
            <c:numRef>
              <c:f>'Chart C7'!$W$2:$W$51</c:f>
              <c:numCache>
                <c:formatCode>General</c:formatCode>
                <c:ptCount val="50"/>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numCache>
            </c:numRef>
          </c:cat>
          <c:val>
            <c:numRef>
              <c:f>'Chart C7'!$AA$2:$AA$51</c:f>
              <c:numCache>
                <c:formatCode>#,##0</c:formatCode>
                <c:ptCount val="50"/>
                <c:pt idx="0">
                  <c:v>1.2869999999999999</c:v>
                </c:pt>
                <c:pt idx="1">
                  <c:v>1.1439999999999999</c:v>
                </c:pt>
                <c:pt idx="2">
                  <c:v>0.98499999999999999</c:v>
                </c:pt>
                <c:pt idx="3">
                  <c:v>1.0980000000000001</c:v>
                </c:pt>
                <c:pt idx="4">
                  <c:v>1.2490000000000001</c:v>
                </c:pt>
                <c:pt idx="5">
                  <c:v>1.3080000000000001</c:v>
                </c:pt>
                <c:pt idx="6">
                  <c:v>1.325</c:v>
                </c:pt>
                <c:pt idx="7">
                  <c:v>1.32</c:v>
                </c:pt>
                <c:pt idx="8">
                  <c:v>1.3049999999999999</c:v>
                </c:pt>
                <c:pt idx="9">
                  <c:v>1.3680000000000001</c:v>
                </c:pt>
                <c:pt idx="10">
                  <c:v>1.262</c:v>
                </c:pt>
                <c:pt idx="11">
                  <c:v>1.101</c:v>
                </c:pt>
                <c:pt idx="12">
                  <c:v>1.1890000000000001</c:v>
                </c:pt>
                <c:pt idx="13">
                  <c:v>1.21</c:v>
                </c:pt>
                <c:pt idx="14">
                  <c:v>1.3280000000000001</c:v>
                </c:pt>
                <c:pt idx="15">
                  <c:v>1.254</c:v>
                </c:pt>
                <c:pt idx="16">
                  <c:v>1.151</c:v>
                </c:pt>
                <c:pt idx="17">
                  <c:v>1.103</c:v>
                </c:pt>
                <c:pt idx="18">
                  <c:v>1.159</c:v>
                </c:pt>
                <c:pt idx="19">
                  <c:v>1.355</c:v>
                </c:pt>
                <c:pt idx="20">
                  <c:v>1.363</c:v>
                </c:pt>
                <c:pt idx="21">
                  <c:v>1.4239999999999999</c:v>
                </c:pt>
                <c:pt idx="22">
                  <c:v>1.377</c:v>
                </c:pt>
                <c:pt idx="23">
                  <c:v>1.341</c:v>
                </c:pt>
                <c:pt idx="24">
                  <c:v>1.2390000000000001</c:v>
                </c:pt>
                <c:pt idx="25">
                  <c:v>1.1930000000000001</c:v>
                </c:pt>
                <c:pt idx="26">
                  <c:v>1.2944309898408393</c:v>
                </c:pt>
                <c:pt idx="27">
                  <c:v>1.255692903505746</c:v>
                </c:pt>
                <c:pt idx="28">
                  <c:v>1.1752567727028227</c:v>
                </c:pt>
                <c:pt idx="29">
                  <c:v>1.0672426473404764</c:v>
                </c:pt>
                <c:pt idx="30">
                  <c:v>1.032449625731749</c:v>
                </c:pt>
                <c:pt idx="31">
                  <c:v>0.84388785290009383</c:v>
                </c:pt>
                <c:pt idx="32">
                  <c:v>0.7024595322573105</c:v>
                </c:pt>
                <c:pt idx="33">
                  <c:v>1.2343120493422708</c:v>
                </c:pt>
                <c:pt idx="34">
                  <c:v>1.1959810932255583</c:v>
                </c:pt>
                <c:pt idx="35">
                  <c:v>1.3703128880699489</c:v>
                </c:pt>
                <c:pt idx="36">
                  <c:v>1.8122867055712353</c:v>
                </c:pt>
                <c:pt idx="37">
                  <c:v>1.6181747554054851</c:v>
                </c:pt>
                <c:pt idx="38">
                  <c:v>1.0139336826750556</c:v>
                </c:pt>
                <c:pt idx="39">
                  <c:v>0.95087776726193218</c:v>
                </c:pt>
                <c:pt idx="40">
                  <c:v>0.94824264036389672</c:v>
                </c:pt>
                <c:pt idx="41">
                  <c:v>0.89389695866130225</c:v>
                </c:pt>
                <c:pt idx="42">
                  <c:v>0.83319314651415444</c:v>
                </c:pt>
                <c:pt idx="43">
                  <c:v>0.73617943994167168</c:v>
                </c:pt>
                <c:pt idx="44">
                  <c:v>0.6986470412085164</c:v>
                </c:pt>
                <c:pt idx="45">
                  <c:v>0.90595132602070017</c:v>
                </c:pt>
                <c:pt idx="46">
                  <c:v>0.94477868780794827</c:v>
                </c:pt>
                <c:pt idx="47">
                  <c:v>0.92668057421108818</c:v>
                </c:pt>
                <c:pt idx="48">
                  <c:v>0.91087106192508493</c:v>
                </c:pt>
                <c:pt idx="49">
                  <c:v>0.93778490268282089</c:v>
                </c:pt>
              </c:numCache>
            </c:numRef>
          </c:val>
          <c:extLst>
            <c:ext xmlns:c16="http://schemas.microsoft.com/office/drawing/2014/chart" uri="{C3380CC4-5D6E-409C-BE32-E72D297353CC}">
              <c16:uniqueId val="{00000003-1A96-4AC5-9E6C-F838B5DD859E}"/>
            </c:ext>
          </c:extLst>
        </c:ser>
        <c:dLbls>
          <c:showLegendKey val="0"/>
          <c:showVal val="0"/>
          <c:showCatName val="0"/>
          <c:showSerName val="0"/>
          <c:showPercent val="0"/>
          <c:showBubbleSize val="0"/>
        </c:dLbls>
        <c:axId val="1260060496"/>
        <c:axId val="1260059512"/>
      </c:areaChart>
      <c:catAx>
        <c:axId val="126006049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0059512"/>
        <c:crosses val="autoZero"/>
        <c:auto val="1"/>
        <c:lblAlgn val="ctr"/>
        <c:lblOffset val="100"/>
        <c:tickLblSkip val="5"/>
        <c:noMultiLvlLbl val="0"/>
      </c:catAx>
      <c:valAx>
        <c:axId val="12600595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mtoe</a:t>
                </a:r>
              </a:p>
            </c:rich>
          </c:tx>
          <c:layout>
            <c:manualLayout>
              <c:xMode val="edge"/>
              <c:yMode val="edge"/>
              <c:x val="6.1111111111111109E-2"/>
              <c:y val="5.0489574219889179E-2"/>
            </c:manualLayout>
          </c:layout>
          <c:overlay val="0"/>
          <c:spPr>
            <a:noFill/>
            <a:ln>
              <a:noFill/>
            </a:ln>
            <a:effectLst/>
          </c:spPr>
          <c:txPr>
            <a:bodyPr rot="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0060496"/>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Car fuel consumption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0541426071741031"/>
          <c:y val="0.17171296296296296"/>
          <c:w val="0.86403018372703411"/>
          <c:h val="0.58139654418197728"/>
        </c:manualLayout>
      </c:layout>
      <c:areaChart>
        <c:grouping val="stacked"/>
        <c:varyColors val="0"/>
        <c:ser>
          <c:idx val="0"/>
          <c:order val="0"/>
          <c:tx>
            <c:strRef>
              <c:f>'Table C8'!$B$5</c:f>
              <c:strCache>
                <c:ptCount val="1"/>
                <c:pt idx="0">
                  <c:v>Petrol</c:v>
                </c:pt>
              </c:strCache>
            </c:strRef>
          </c:tx>
          <c:spPr>
            <a:solidFill>
              <a:schemeClr val="accent1"/>
            </a:solidFill>
            <a:ln>
              <a:noFill/>
            </a:ln>
            <a:effectLst/>
          </c:spPr>
          <c:cat>
            <c:strRef>
              <c:f>'Table C8'!$A$6:$A$54</c:f>
              <c:strCache>
                <c:ptCount val="49"/>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strCache>
            </c:strRef>
          </c:cat>
          <c:val>
            <c:numRef>
              <c:f>'Table C8'!$B$6:$B$54</c:f>
              <c:numCache>
                <c:formatCode>0.00</c:formatCode>
                <c:ptCount val="49"/>
                <c:pt idx="0">
                  <c:v>12.025529773165252</c:v>
                </c:pt>
                <c:pt idx="1">
                  <c:v>12.717726504840185</c:v>
                </c:pt>
                <c:pt idx="2">
                  <c:v>13.597761745529283</c:v>
                </c:pt>
                <c:pt idx="3">
                  <c:v>14.505932063775447</c:v>
                </c:pt>
                <c:pt idx="4">
                  <c:v>14.04698840057708</c:v>
                </c:pt>
                <c:pt idx="5">
                  <c:v>13.740329745648701</c:v>
                </c:pt>
                <c:pt idx="6">
                  <c:v>14.38434895445473</c:v>
                </c:pt>
                <c:pt idx="7">
                  <c:v>14.817243547939031</c:v>
                </c:pt>
                <c:pt idx="8">
                  <c:v>15.75615801689573</c:v>
                </c:pt>
                <c:pt idx="9">
                  <c:v>16.05636240053478</c:v>
                </c:pt>
                <c:pt idx="10">
                  <c:v>16.496450451990619</c:v>
                </c:pt>
                <c:pt idx="11">
                  <c:v>16.120415199838838</c:v>
                </c:pt>
                <c:pt idx="12">
                  <c:v>16.659250201399971</c:v>
                </c:pt>
                <c:pt idx="13">
                  <c:v>17.011657361351951</c:v>
                </c:pt>
                <c:pt idx="14">
                  <c:v>17.597446261517199</c:v>
                </c:pt>
                <c:pt idx="15">
                  <c:v>17.78804680644836</c:v>
                </c:pt>
                <c:pt idx="16">
                  <c:v>18.754249263625539</c:v>
                </c:pt>
                <c:pt idx="17">
                  <c:v>19.369814850502323</c:v>
                </c:pt>
                <c:pt idx="18">
                  <c:v>20.362527459701511</c:v>
                </c:pt>
                <c:pt idx="19">
                  <c:v>20.808700159033009</c:v>
                </c:pt>
                <c:pt idx="20">
                  <c:v>21.515020074175361</c:v>
                </c:pt>
                <c:pt idx="21">
                  <c:v>21.308590259112584</c:v>
                </c:pt>
                <c:pt idx="22">
                  <c:v>21.504010496757502</c:v>
                </c:pt>
                <c:pt idx="23">
                  <c:v>21.372669288801454</c:v>
                </c:pt>
                <c:pt idx="24">
                  <c:v>20.592872589414142</c:v>
                </c:pt>
                <c:pt idx="25">
                  <c:v>19.904985890799242</c:v>
                </c:pt>
                <c:pt idx="26">
                  <c:v>20.434516695862943</c:v>
                </c:pt>
                <c:pt idx="27">
                  <c:v>20.367755840543445</c:v>
                </c:pt>
                <c:pt idx="28">
                  <c:v>20.045429136315505</c:v>
                </c:pt>
                <c:pt idx="29">
                  <c:v>20.162463981616717</c:v>
                </c:pt>
                <c:pt idx="30">
                  <c:v>19.924240143247921</c:v>
                </c:pt>
                <c:pt idx="31">
                  <c:v>19.595718518089711</c:v>
                </c:pt>
                <c:pt idx="32">
                  <c:v>19.567260255764662</c:v>
                </c:pt>
                <c:pt idx="33">
                  <c:v>18.75297280468007</c:v>
                </c:pt>
                <c:pt idx="34">
                  <c:v>18.386576686108576</c:v>
                </c:pt>
                <c:pt idx="35">
                  <c:v>17.815769988989214</c:v>
                </c:pt>
                <c:pt idx="36">
                  <c:v>17.062957646129924</c:v>
                </c:pt>
                <c:pt idx="37">
                  <c:v>16.596698498754606</c:v>
                </c:pt>
                <c:pt idx="38">
                  <c:v>15.59006082798421</c:v>
                </c:pt>
                <c:pt idx="39">
                  <c:v>14.730537789600652</c:v>
                </c:pt>
                <c:pt idx="40">
                  <c:v>13.756184731831965</c:v>
                </c:pt>
                <c:pt idx="41">
                  <c:v>13.071047285083079</c:v>
                </c:pt>
                <c:pt idx="42">
                  <c:v>12.451023554465582</c:v>
                </c:pt>
                <c:pt idx="43">
                  <c:v>11.816283224564971</c:v>
                </c:pt>
                <c:pt idx="44">
                  <c:v>11.555918823238915</c:v>
                </c:pt>
                <c:pt idx="45" formatCode="#,##0.00;\-#,##0.00;\-">
                  <c:v>11.305379674271336</c:v>
                </c:pt>
                <c:pt idx="46">
                  <c:v>11.165761309788699</c:v>
                </c:pt>
                <c:pt idx="47">
                  <c:v>11.001545551081506</c:v>
                </c:pt>
                <c:pt idx="48">
                  <c:v>10.803436773393853</c:v>
                </c:pt>
              </c:numCache>
            </c:numRef>
          </c:val>
          <c:extLst>
            <c:ext xmlns:c16="http://schemas.microsoft.com/office/drawing/2014/chart" uri="{C3380CC4-5D6E-409C-BE32-E72D297353CC}">
              <c16:uniqueId val="{00000000-361B-4E0C-B086-72DB37D6A967}"/>
            </c:ext>
          </c:extLst>
        </c:ser>
        <c:ser>
          <c:idx val="1"/>
          <c:order val="1"/>
          <c:tx>
            <c:strRef>
              <c:f>'Table C8'!$C$5</c:f>
              <c:strCache>
                <c:ptCount val="1"/>
                <c:pt idx="0">
                  <c:v>DERV</c:v>
                </c:pt>
              </c:strCache>
            </c:strRef>
          </c:tx>
          <c:spPr>
            <a:solidFill>
              <a:schemeClr val="accent5">
                <a:lumMod val="40000"/>
                <a:lumOff val="60000"/>
              </a:schemeClr>
            </a:solidFill>
            <a:ln>
              <a:noFill/>
            </a:ln>
            <a:effectLst/>
          </c:spPr>
          <c:cat>
            <c:strRef>
              <c:f>'Table C8'!$A$6:$A$54</c:f>
              <c:strCache>
                <c:ptCount val="49"/>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strCache>
            </c:strRef>
          </c:cat>
          <c:val>
            <c:numRef>
              <c:f>'Table C8'!$C$6:$C$54</c:f>
              <c:numCache>
                <c:formatCode>0.00</c:formatCode>
                <c:ptCount val="49"/>
                <c:pt idx="0">
                  <c:v>0.10772665526079492</c:v>
                </c:pt>
                <c:pt idx="1">
                  <c:v>0.11577242683168536</c:v>
                </c:pt>
                <c:pt idx="2">
                  <c:v>0.12246679892276156</c:v>
                </c:pt>
                <c:pt idx="3">
                  <c:v>0.13427683282727998</c:v>
                </c:pt>
                <c:pt idx="4">
                  <c:v>0.12964957754771769</c:v>
                </c:pt>
                <c:pt idx="5">
                  <c:v>0.1299656263133111</c:v>
                </c:pt>
                <c:pt idx="6">
                  <c:v>0.13412829635794429</c:v>
                </c:pt>
                <c:pt idx="7">
                  <c:v>0.1415020782758252</c:v>
                </c:pt>
                <c:pt idx="8">
                  <c:v>0.14593201313464541</c:v>
                </c:pt>
                <c:pt idx="9">
                  <c:v>0.14756626995076999</c:v>
                </c:pt>
                <c:pt idx="10">
                  <c:v>0.15209564573081019</c:v>
                </c:pt>
                <c:pt idx="11">
                  <c:v>0.15116657615101159</c:v>
                </c:pt>
                <c:pt idx="12">
                  <c:v>0.16411351964576498</c:v>
                </c:pt>
                <c:pt idx="13">
                  <c:v>0.17517207423515929</c:v>
                </c:pt>
                <c:pt idx="14">
                  <c:v>0.19308207426353868</c:v>
                </c:pt>
                <c:pt idx="15">
                  <c:v>0.20800272096211481</c:v>
                </c:pt>
                <c:pt idx="16">
                  <c:v>0.23800855842763041</c:v>
                </c:pt>
                <c:pt idx="17">
                  <c:v>0.3528958759662133</c:v>
                </c:pt>
                <c:pt idx="18">
                  <c:v>0.42305744948593099</c:v>
                </c:pt>
                <c:pt idx="19">
                  <c:v>0.59878268278387792</c:v>
                </c:pt>
                <c:pt idx="20">
                  <c:v>0.98542951659185851</c:v>
                </c:pt>
                <c:pt idx="21">
                  <c:v>1.1151288478849979</c:v>
                </c:pt>
                <c:pt idx="22">
                  <c:v>1.4114713135387458</c:v>
                </c:pt>
                <c:pt idx="23">
                  <c:v>1.8065658479796309</c:v>
                </c:pt>
                <c:pt idx="24">
                  <c:v>2.3667444506789126</c:v>
                </c:pt>
                <c:pt idx="25">
                  <c:v>2.770348815088572</c:v>
                </c:pt>
                <c:pt idx="26">
                  <c:v>3.1866199946881819</c:v>
                </c:pt>
                <c:pt idx="27">
                  <c:v>3.4891218581983852</c:v>
                </c:pt>
                <c:pt idx="28">
                  <c:v>3.5985977808097482</c:v>
                </c:pt>
                <c:pt idx="29">
                  <c:v>3.9389156424530123</c:v>
                </c:pt>
                <c:pt idx="30">
                  <c:v>4.11132756589239</c:v>
                </c:pt>
                <c:pt idx="31">
                  <c:v>4.4321421797921756</c:v>
                </c:pt>
                <c:pt idx="32">
                  <c:v>4.9647602408389693</c:v>
                </c:pt>
                <c:pt idx="33">
                  <c:v>5.4060076961966637</c:v>
                </c:pt>
                <c:pt idx="34">
                  <c:v>5.9252694002487694</c:v>
                </c:pt>
                <c:pt idx="35">
                  <c:v>6.5135227224455354</c:v>
                </c:pt>
                <c:pt idx="36">
                  <c:v>7.1225912832541134</c:v>
                </c:pt>
                <c:pt idx="37">
                  <c:v>7.6823845755008762</c:v>
                </c:pt>
                <c:pt idx="38">
                  <c:v>8.0175520512103748</c:v>
                </c:pt>
                <c:pt idx="39">
                  <c:v>8.1757260865169652</c:v>
                </c:pt>
                <c:pt idx="40">
                  <c:v>8.4475219001165875</c:v>
                </c:pt>
                <c:pt idx="41">
                  <c:v>8.8951040779642341</c:v>
                </c:pt>
                <c:pt idx="42">
                  <c:v>9.4263813326849082</c:v>
                </c:pt>
                <c:pt idx="43">
                  <c:v>9.6891437436867189</c:v>
                </c:pt>
                <c:pt idx="44">
                  <c:v>10.024047314005823</c:v>
                </c:pt>
                <c:pt idx="45" formatCode="#,##0.00\r;\-#,##0.00\r;\-\r">
                  <c:v>10.439238305018035</c:v>
                </c:pt>
                <c:pt idx="46">
                  <c:v>10.878597168004854</c:v>
                </c:pt>
                <c:pt idx="47">
                  <c:v>11.010810686373279</c:v>
                </c:pt>
                <c:pt idx="48">
                  <c:v>10.819622311914484</c:v>
                </c:pt>
              </c:numCache>
            </c:numRef>
          </c:val>
          <c:extLst>
            <c:ext xmlns:c16="http://schemas.microsoft.com/office/drawing/2014/chart" uri="{C3380CC4-5D6E-409C-BE32-E72D297353CC}">
              <c16:uniqueId val="{00000001-361B-4E0C-B086-72DB37D6A967}"/>
            </c:ext>
          </c:extLst>
        </c:ser>
        <c:dLbls>
          <c:showLegendKey val="0"/>
          <c:showVal val="0"/>
          <c:showCatName val="0"/>
          <c:showSerName val="0"/>
          <c:showPercent val="0"/>
          <c:showBubbleSize val="0"/>
        </c:dLbls>
        <c:axId val="999848632"/>
        <c:axId val="1015721864"/>
      </c:areaChart>
      <c:catAx>
        <c:axId val="9998486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5721864"/>
        <c:crosses val="autoZero"/>
        <c:auto val="1"/>
        <c:lblAlgn val="ctr"/>
        <c:lblOffset val="100"/>
        <c:tickLblSkip val="5"/>
        <c:noMultiLvlLbl val="0"/>
      </c:catAx>
      <c:valAx>
        <c:axId val="10157218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million tonnes</a:t>
                </a:r>
                <a:r>
                  <a:rPr lang="en-GB" baseline="0"/>
                  <a:t> fuel</a:t>
                </a:r>
                <a:endParaRPr lang="en-GB"/>
              </a:p>
            </c:rich>
          </c:tx>
          <c:layout>
            <c:manualLayout>
              <c:xMode val="edge"/>
              <c:yMode val="edge"/>
              <c:x val="3.6111111111111108E-2"/>
              <c:y val="2.396216097987753E-2"/>
            </c:manualLayout>
          </c:layout>
          <c:overlay val="0"/>
          <c:spPr>
            <a:noFill/>
            <a:ln>
              <a:noFill/>
            </a:ln>
            <a:effectLst/>
          </c:spPr>
          <c:txPr>
            <a:bodyPr rot="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9848632"/>
        <c:crosses val="autoZero"/>
        <c:crossBetween val="midCat"/>
        <c:majorUnit val="10"/>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LGV consumption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9.9386482939632537E-2"/>
          <c:y val="0.17171296296296296"/>
          <c:w val="0.87005796150481196"/>
          <c:h val="0.58139654418197728"/>
        </c:manualLayout>
      </c:layout>
      <c:areaChart>
        <c:grouping val="stacked"/>
        <c:varyColors val="0"/>
        <c:ser>
          <c:idx val="0"/>
          <c:order val="0"/>
          <c:tx>
            <c:strRef>
              <c:f>'Table C8'!$F$5</c:f>
              <c:strCache>
                <c:ptCount val="1"/>
                <c:pt idx="0">
                  <c:v>Petrol</c:v>
                </c:pt>
              </c:strCache>
            </c:strRef>
          </c:tx>
          <c:spPr>
            <a:solidFill>
              <a:schemeClr val="accent1"/>
            </a:solidFill>
            <a:ln>
              <a:noFill/>
            </a:ln>
            <a:effectLst/>
          </c:spPr>
          <c:cat>
            <c:strRef>
              <c:f>'Table C8'!$A$6:$A$54</c:f>
              <c:strCache>
                <c:ptCount val="49"/>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strCache>
            </c:strRef>
          </c:cat>
          <c:val>
            <c:numRef>
              <c:f>'Table C8'!$F$6:$F$54</c:f>
              <c:numCache>
                <c:formatCode>0.00</c:formatCode>
                <c:ptCount val="49"/>
                <c:pt idx="0">
                  <c:v>1.780961724292685</c:v>
                </c:pt>
                <c:pt idx="1">
                  <c:v>1.8242010619489322</c:v>
                </c:pt>
                <c:pt idx="2">
                  <c:v>1.8885089949913523</c:v>
                </c:pt>
                <c:pt idx="3">
                  <c:v>1.9830445512041388</c:v>
                </c:pt>
                <c:pt idx="4">
                  <c:v>1.985082546133442</c:v>
                </c:pt>
                <c:pt idx="5">
                  <c:v>1.9081819466336563</c:v>
                </c:pt>
                <c:pt idx="6">
                  <c:v>1.9534619789908869</c:v>
                </c:pt>
                <c:pt idx="7">
                  <c:v>1.977974297989503</c:v>
                </c:pt>
                <c:pt idx="8">
                  <c:v>2.0465851207057479</c:v>
                </c:pt>
                <c:pt idx="9">
                  <c:v>2.0630160348237321</c:v>
                </c:pt>
                <c:pt idx="10">
                  <c:v>2.0440046979915882</c:v>
                </c:pt>
                <c:pt idx="11">
                  <c:v>1.9594057362775841</c:v>
                </c:pt>
                <c:pt idx="12">
                  <c:v>1.9320783264343531</c:v>
                </c:pt>
                <c:pt idx="13">
                  <c:v>1.9349485614491739</c:v>
                </c:pt>
                <c:pt idx="14">
                  <c:v>2.0160522361725111</c:v>
                </c:pt>
                <c:pt idx="15">
                  <c:v>2.0365883590803131</c:v>
                </c:pt>
                <c:pt idx="16">
                  <c:v>2.1473843462467261</c:v>
                </c:pt>
                <c:pt idx="17">
                  <c:v>2.2636382743357073</c:v>
                </c:pt>
                <c:pt idx="18">
                  <c:v>2.3580000676929203</c:v>
                </c:pt>
                <c:pt idx="19">
                  <c:v>2.5976095761350462</c:v>
                </c:pt>
                <c:pt idx="20">
                  <c:v>2.2817871568015358</c:v>
                </c:pt>
                <c:pt idx="21">
                  <c:v>2.2106939081469763</c:v>
                </c:pt>
                <c:pt idx="22">
                  <c:v>2.0687710142394171</c:v>
                </c:pt>
                <c:pt idx="23">
                  <c:v>1.9464334313285445</c:v>
                </c:pt>
                <c:pt idx="24">
                  <c:v>1.7965594871554418</c:v>
                </c:pt>
                <c:pt idx="25">
                  <c:v>1.5920668886936751</c:v>
                </c:pt>
                <c:pt idx="26">
                  <c:v>1.5092219612428965</c:v>
                </c:pt>
                <c:pt idx="27">
                  <c:v>1.403299863847058</c:v>
                </c:pt>
                <c:pt idx="28">
                  <c:v>1.3147654428385898</c:v>
                </c:pt>
                <c:pt idx="29">
                  <c:v>1.114096057226313</c:v>
                </c:pt>
                <c:pt idx="30">
                  <c:v>0.96534260957580398</c:v>
                </c:pt>
                <c:pt idx="31">
                  <c:v>0.82288242299427528</c:v>
                </c:pt>
                <c:pt idx="32">
                  <c:v>0.70601157411366944</c:v>
                </c:pt>
                <c:pt idx="33">
                  <c:v>0.60655717727971337</c:v>
                </c:pt>
                <c:pt idx="34">
                  <c:v>0.53849676511394706</c:v>
                </c:pt>
                <c:pt idx="35">
                  <c:v>0.46714339721243969</c:v>
                </c:pt>
                <c:pt idx="36">
                  <c:v>0.46492067377135632</c:v>
                </c:pt>
                <c:pt idx="37">
                  <c:v>0.43016987508957383</c:v>
                </c:pt>
                <c:pt idx="38">
                  <c:v>0.38759462814285889</c:v>
                </c:pt>
                <c:pt idx="39">
                  <c:v>0.33975898197540166</c:v>
                </c:pt>
                <c:pt idx="40">
                  <c:v>0.30628338326706184</c:v>
                </c:pt>
                <c:pt idx="41">
                  <c:v>0.28166709047877869</c:v>
                </c:pt>
                <c:pt idx="42">
                  <c:v>0.25756372133691235</c:v>
                </c:pt>
                <c:pt idx="43">
                  <c:v>0.24035722613926086</c:v>
                </c:pt>
                <c:pt idx="44">
                  <c:v>0.22780305483362917</c:v>
                </c:pt>
                <c:pt idx="45" formatCode="#,##0.00;\-#,##0.00;\-">
                  <c:v>0.21424534988870131</c:v>
                </c:pt>
                <c:pt idx="46">
                  <c:v>0.20178988232439404</c:v>
                </c:pt>
                <c:pt idx="47">
                  <c:v>0.19011448521269911</c:v>
                </c:pt>
                <c:pt idx="48">
                  <c:v>0.17955001740664683</c:v>
                </c:pt>
              </c:numCache>
            </c:numRef>
          </c:val>
          <c:extLst>
            <c:ext xmlns:c16="http://schemas.microsoft.com/office/drawing/2014/chart" uri="{C3380CC4-5D6E-409C-BE32-E72D297353CC}">
              <c16:uniqueId val="{00000000-2241-4730-97CC-1655F944089B}"/>
            </c:ext>
          </c:extLst>
        </c:ser>
        <c:ser>
          <c:idx val="1"/>
          <c:order val="1"/>
          <c:tx>
            <c:strRef>
              <c:f>'Table C8'!$G$5</c:f>
              <c:strCache>
                <c:ptCount val="1"/>
                <c:pt idx="0">
                  <c:v>DERV</c:v>
                </c:pt>
              </c:strCache>
            </c:strRef>
          </c:tx>
          <c:spPr>
            <a:solidFill>
              <a:schemeClr val="accent5">
                <a:lumMod val="40000"/>
                <a:lumOff val="60000"/>
              </a:schemeClr>
            </a:solidFill>
            <a:ln>
              <a:noFill/>
            </a:ln>
            <a:effectLst/>
          </c:spPr>
          <c:cat>
            <c:strRef>
              <c:f>'Table C8'!$A$6:$A$54</c:f>
              <c:strCache>
                <c:ptCount val="49"/>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strCache>
            </c:strRef>
          </c:cat>
          <c:val>
            <c:numRef>
              <c:f>'Table C8'!$G$6:$G$54</c:f>
              <c:numCache>
                <c:formatCode>0.00</c:formatCode>
                <c:ptCount val="49"/>
                <c:pt idx="0">
                  <c:v>0.25476523818580044</c:v>
                </c:pt>
                <c:pt idx="1">
                  <c:v>0.2751959796636495</c:v>
                </c:pt>
                <c:pt idx="2">
                  <c:v>0.29681382767421427</c:v>
                </c:pt>
                <c:pt idx="3">
                  <c:v>0.3293829571361177</c:v>
                </c:pt>
                <c:pt idx="4">
                  <c:v>0.3410796004379244</c:v>
                </c:pt>
                <c:pt idx="5">
                  <c:v>0.32931919244970309</c:v>
                </c:pt>
                <c:pt idx="6">
                  <c:v>0.32922287070955469</c:v>
                </c:pt>
                <c:pt idx="7">
                  <c:v>0.35637928009854891</c:v>
                </c:pt>
                <c:pt idx="8">
                  <c:v>0.37070895192343678</c:v>
                </c:pt>
                <c:pt idx="9">
                  <c:v>0.38140316462403212</c:v>
                </c:pt>
                <c:pt idx="10">
                  <c:v>0.38429929680572283</c:v>
                </c:pt>
                <c:pt idx="11">
                  <c:v>0.38614208836533132</c:v>
                </c:pt>
                <c:pt idx="12">
                  <c:v>0.40822843538953602</c:v>
                </c:pt>
                <c:pt idx="13">
                  <c:v>0.42602466395932148</c:v>
                </c:pt>
                <c:pt idx="14">
                  <c:v>0.46651569087661626</c:v>
                </c:pt>
                <c:pt idx="15">
                  <c:v>0.50232243075547922</c:v>
                </c:pt>
                <c:pt idx="16">
                  <c:v>0.56632084738064226</c:v>
                </c:pt>
                <c:pt idx="17">
                  <c:v>0.60030389932941364</c:v>
                </c:pt>
                <c:pt idx="18">
                  <c:v>0.77154799692264397</c:v>
                </c:pt>
                <c:pt idx="19">
                  <c:v>1.201810150209637</c:v>
                </c:pt>
                <c:pt idx="20">
                  <c:v>1.3686653267028399</c:v>
                </c:pt>
                <c:pt idx="21">
                  <c:v>1.5642929107011154</c:v>
                </c:pt>
                <c:pt idx="22">
                  <c:v>1.7501359695857213</c:v>
                </c:pt>
                <c:pt idx="23">
                  <c:v>1.9388172350629256</c:v>
                </c:pt>
                <c:pt idx="24">
                  <c:v>2.2554322449041155</c:v>
                </c:pt>
                <c:pt idx="25">
                  <c:v>2.460961065668668</c:v>
                </c:pt>
                <c:pt idx="26">
                  <c:v>2.7448842498720301</c:v>
                </c:pt>
                <c:pt idx="27">
                  <c:v>3.0312971388494065</c:v>
                </c:pt>
                <c:pt idx="28">
                  <c:v>3.1980326685174232</c:v>
                </c:pt>
                <c:pt idx="29">
                  <c:v>3.3833597245408544</c:v>
                </c:pt>
                <c:pt idx="30">
                  <c:v>3.5276998858924093</c:v>
                </c:pt>
                <c:pt idx="31">
                  <c:v>3.674704892399002</c:v>
                </c:pt>
                <c:pt idx="32">
                  <c:v>3.8556254329237953</c:v>
                </c:pt>
                <c:pt idx="33">
                  <c:v>4.0882838566438107</c:v>
                </c:pt>
                <c:pt idx="34">
                  <c:v>4.2962843483251607</c:v>
                </c:pt>
                <c:pt idx="35">
                  <c:v>4.50161977718526</c:v>
                </c:pt>
                <c:pt idx="36">
                  <c:v>4.6350340745831042</c:v>
                </c:pt>
                <c:pt idx="37">
                  <c:v>4.8551100096157409</c:v>
                </c:pt>
                <c:pt idx="38">
                  <c:v>4.6284161153089851</c:v>
                </c:pt>
                <c:pt idx="39">
                  <c:v>4.605416500288162</c:v>
                </c:pt>
                <c:pt idx="40">
                  <c:v>4.7431519040136694</c:v>
                </c:pt>
                <c:pt idx="41">
                  <c:v>4.7980206858079466</c:v>
                </c:pt>
                <c:pt idx="42">
                  <c:v>4.8789052900649832</c:v>
                </c:pt>
                <c:pt idx="43">
                  <c:v>4.9620282759085228</c:v>
                </c:pt>
                <c:pt idx="44">
                  <c:v>5.2006955162332682</c:v>
                </c:pt>
                <c:pt idx="45" formatCode="#,##0.00\r;\-#,##0.00\r;\-\r">
                  <c:v>5.4814380933606053</c:v>
                </c:pt>
                <c:pt idx="46">
                  <c:v>5.8482799912385932</c:v>
                </c:pt>
                <c:pt idx="47">
                  <c:v>5.930679436194235</c:v>
                </c:pt>
                <c:pt idx="48">
                  <c:v>5.9164029544877135</c:v>
                </c:pt>
              </c:numCache>
            </c:numRef>
          </c:val>
          <c:extLst>
            <c:ext xmlns:c16="http://schemas.microsoft.com/office/drawing/2014/chart" uri="{C3380CC4-5D6E-409C-BE32-E72D297353CC}">
              <c16:uniqueId val="{00000001-2241-4730-97CC-1655F944089B}"/>
            </c:ext>
          </c:extLst>
        </c:ser>
        <c:dLbls>
          <c:showLegendKey val="0"/>
          <c:showVal val="0"/>
          <c:showCatName val="0"/>
          <c:showSerName val="0"/>
          <c:showPercent val="0"/>
          <c:showBubbleSize val="0"/>
        </c:dLbls>
        <c:axId val="999848632"/>
        <c:axId val="1015721864"/>
      </c:areaChart>
      <c:catAx>
        <c:axId val="9998486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5721864"/>
        <c:crosses val="autoZero"/>
        <c:auto val="1"/>
        <c:lblAlgn val="ctr"/>
        <c:lblOffset val="100"/>
        <c:tickLblSkip val="5"/>
        <c:noMultiLvlLbl val="0"/>
      </c:catAx>
      <c:valAx>
        <c:axId val="10157218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million tonnes fuel</a:t>
                </a:r>
              </a:p>
            </c:rich>
          </c:tx>
          <c:layout>
            <c:manualLayout>
              <c:xMode val="edge"/>
              <c:yMode val="edge"/>
              <c:x val="3.3333333333333333E-2"/>
              <c:y val="5.2214202391367766E-2"/>
            </c:manualLayout>
          </c:layout>
          <c:overlay val="0"/>
          <c:spPr>
            <a:noFill/>
            <a:ln>
              <a:noFill/>
            </a:ln>
            <a:effectLst/>
          </c:spPr>
          <c:txPr>
            <a:bodyPr rot="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9848632"/>
        <c:crosses val="autoZero"/>
        <c:crossBetween val="midCat"/>
        <c:majorUnit val="2"/>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HGV consumption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9.3830927384076973E-2"/>
          <c:y val="0.17171296296296296"/>
          <c:w val="0.87561351706036761"/>
          <c:h val="0.58139654418197728"/>
        </c:manualLayout>
      </c:layout>
      <c:areaChart>
        <c:grouping val="stacked"/>
        <c:varyColors val="0"/>
        <c:ser>
          <c:idx val="0"/>
          <c:order val="0"/>
          <c:tx>
            <c:strRef>
              <c:f>'Table C8'!$J$5</c:f>
              <c:strCache>
                <c:ptCount val="1"/>
                <c:pt idx="0">
                  <c:v>Artic</c:v>
                </c:pt>
              </c:strCache>
            </c:strRef>
          </c:tx>
          <c:spPr>
            <a:solidFill>
              <a:schemeClr val="accent1"/>
            </a:solidFill>
            <a:ln>
              <a:noFill/>
            </a:ln>
            <a:effectLst/>
          </c:spPr>
          <c:cat>
            <c:strRef>
              <c:f>'Table C8'!$A$6:$A$54</c:f>
              <c:strCache>
                <c:ptCount val="49"/>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strCache>
            </c:strRef>
          </c:cat>
          <c:val>
            <c:numRef>
              <c:f>'Table C8'!$J$6:$J$54</c:f>
              <c:numCache>
                <c:formatCode>0.00</c:formatCode>
                <c:ptCount val="49"/>
                <c:pt idx="0">
                  <c:v>0.81208386889366402</c:v>
                </c:pt>
                <c:pt idx="1">
                  <c:v>0.84073163629797998</c:v>
                </c:pt>
                <c:pt idx="2">
                  <c:v>0.85090367591996996</c:v>
                </c:pt>
                <c:pt idx="3">
                  <c:v>0.92324187630296306</c:v>
                </c:pt>
                <c:pt idx="4">
                  <c:v>0.9682457501132109</c:v>
                </c:pt>
                <c:pt idx="5">
                  <c:v>0.95383306468039897</c:v>
                </c:pt>
                <c:pt idx="6">
                  <c:v>1.01565408558119</c:v>
                </c:pt>
                <c:pt idx="7">
                  <c:v>1.111790279646832</c:v>
                </c:pt>
                <c:pt idx="8">
                  <c:v>1.2049396031603981</c:v>
                </c:pt>
                <c:pt idx="9">
                  <c:v>1.314682427311257</c:v>
                </c:pt>
                <c:pt idx="10">
                  <c:v>1.249922531050319</c:v>
                </c:pt>
                <c:pt idx="11">
                  <c:v>1.193614548205415</c:v>
                </c:pt>
                <c:pt idx="12">
                  <c:v>1.288674471824528</c:v>
                </c:pt>
                <c:pt idx="13">
                  <c:v>1.4233751991172241</c:v>
                </c:pt>
                <c:pt idx="14">
                  <c:v>1.5876984476235381</c:v>
                </c:pt>
                <c:pt idx="15">
                  <c:v>1.70567741553701</c:v>
                </c:pt>
                <c:pt idx="16">
                  <c:v>1.9070080500839488</c:v>
                </c:pt>
                <c:pt idx="17">
                  <c:v>2.1406881588115709</c:v>
                </c:pt>
                <c:pt idx="18">
                  <c:v>2.4136469995119509</c:v>
                </c:pt>
                <c:pt idx="19">
                  <c:v>3.0394645228233981</c:v>
                </c:pt>
                <c:pt idx="20">
                  <c:v>3.0638943037089215</c:v>
                </c:pt>
                <c:pt idx="21">
                  <c:v>2.9503467013943498</c:v>
                </c:pt>
                <c:pt idx="22">
                  <c:v>2.9040999373911438</c:v>
                </c:pt>
                <c:pt idx="23">
                  <c:v>3.1818240098902542</c:v>
                </c:pt>
                <c:pt idx="24">
                  <c:v>3.3299975562571915</c:v>
                </c:pt>
                <c:pt idx="25">
                  <c:v>3.3338407817306779</c:v>
                </c:pt>
                <c:pt idx="26">
                  <c:v>3.4853869063097944</c:v>
                </c:pt>
                <c:pt idx="27">
                  <c:v>3.5597442768427348</c:v>
                </c:pt>
                <c:pt idx="28">
                  <c:v>3.5217958611685747</c:v>
                </c:pt>
                <c:pt idx="29">
                  <c:v>3.4990158267735976</c:v>
                </c:pt>
                <c:pt idx="30">
                  <c:v>3.4648530034902301</c:v>
                </c:pt>
                <c:pt idx="31">
                  <c:v>3.4565008638760122</c:v>
                </c:pt>
                <c:pt idx="32">
                  <c:v>3.5417202501763434</c:v>
                </c:pt>
                <c:pt idx="33">
                  <c:v>3.5457625520216389</c:v>
                </c:pt>
                <c:pt idx="34">
                  <c:v>3.6692762572724371</c:v>
                </c:pt>
                <c:pt idx="35">
                  <c:v>3.6858299595599826</c:v>
                </c:pt>
                <c:pt idx="36">
                  <c:v>3.7164031676457885</c:v>
                </c:pt>
                <c:pt idx="37">
                  <c:v>3.7649673838347715</c:v>
                </c:pt>
                <c:pt idx="38">
                  <c:v>3.4949385353498323</c:v>
                </c:pt>
                <c:pt idx="39">
                  <c:v>3.2164276764617208</c:v>
                </c:pt>
                <c:pt idx="40">
                  <c:v>3.3256930117662358</c:v>
                </c:pt>
                <c:pt idx="41">
                  <c:v>3.2822458408228261</c:v>
                </c:pt>
                <c:pt idx="42">
                  <c:v>3.3444932283251556</c:v>
                </c:pt>
                <c:pt idx="43">
                  <c:v>3.3933533361564985</c:v>
                </c:pt>
                <c:pt idx="44">
                  <c:v>3.4904728223218964</c:v>
                </c:pt>
                <c:pt idx="45" formatCode="#,##0.00\r;\-#,##0.00\r;\-\r">
                  <c:v>3.7060682505751146</c:v>
                </c:pt>
                <c:pt idx="46">
                  <c:v>3.8534758640283364</c:v>
                </c:pt>
                <c:pt idx="47">
                  <c:v>3.9595114191854734</c:v>
                </c:pt>
                <c:pt idx="48">
                  <c:v>4.0204806199677634</c:v>
                </c:pt>
              </c:numCache>
            </c:numRef>
          </c:val>
          <c:extLst>
            <c:ext xmlns:c16="http://schemas.microsoft.com/office/drawing/2014/chart" uri="{C3380CC4-5D6E-409C-BE32-E72D297353CC}">
              <c16:uniqueId val="{00000000-1638-42C2-825E-9759B57C2278}"/>
            </c:ext>
          </c:extLst>
        </c:ser>
        <c:ser>
          <c:idx val="1"/>
          <c:order val="1"/>
          <c:tx>
            <c:strRef>
              <c:f>'Table C8'!$K$5</c:f>
              <c:strCache>
                <c:ptCount val="1"/>
                <c:pt idx="0">
                  <c:v>Rigid</c:v>
                </c:pt>
              </c:strCache>
            </c:strRef>
          </c:tx>
          <c:spPr>
            <a:solidFill>
              <a:schemeClr val="accent5">
                <a:lumMod val="40000"/>
                <a:lumOff val="60000"/>
              </a:schemeClr>
            </a:solidFill>
            <a:ln>
              <a:noFill/>
            </a:ln>
            <a:effectLst/>
          </c:spPr>
          <c:cat>
            <c:strRef>
              <c:f>'Table C8'!$A$6:$A$54</c:f>
              <c:strCache>
                <c:ptCount val="49"/>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strCache>
            </c:strRef>
          </c:cat>
          <c:val>
            <c:numRef>
              <c:f>'Table C8'!$K$6:$K$54</c:f>
              <c:numCache>
                <c:formatCode>0.00</c:formatCode>
                <c:ptCount val="49"/>
                <c:pt idx="0">
                  <c:v>2.6533504535914929</c:v>
                </c:pt>
                <c:pt idx="1">
                  <c:v>2.7469523277078505</c:v>
                </c:pt>
                <c:pt idx="2">
                  <c:v>2.7801877939503319</c:v>
                </c:pt>
                <c:pt idx="3">
                  <c:v>3.0165409646234869</c:v>
                </c:pt>
                <c:pt idx="4">
                  <c:v>2.9061602822504051</c:v>
                </c:pt>
                <c:pt idx="5">
                  <c:v>2.8668890053623128</c:v>
                </c:pt>
                <c:pt idx="6">
                  <c:v>2.9623374861970779</c:v>
                </c:pt>
                <c:pt idx="7">
                  <c:v>2.9440710196407904</c:v>
                </c:pt>
                <c:pt idx="8">
                  <c:v>2.9829172922873912</c:v>
                </c:pt>
                <c:pt idx="9">
                  <c:v>3.0220509018329613</c:v>
                </c:pt>
                <c:pt idx="10">
                  <c:v>2.8672563357509482</c:v>
                </c:pt>
                <c:pt idx="11">
                  <c:v>2.658362872050998</c:v>
                </c:pt>
                <c:pt idx="12">
                  <c:v>2.6601853884046869</c:v>
                </c:pt>
                <c:pt idx="13">
                  <c:v>2.8373828890567769</c:v>
                </c:pt>
                <c:pt idx="14">
                  <c:v>3.0832921602937517</c:v>
                </c:pt>
                <c:pt idx="15">
                  <c:v>3.2704142817744248</c:v>
                </c:pt>
                <c:pt idx="16">
                  <c:v>3.6297185516519028</c:v>
                </c:pt>
                <c:pt idx="17">
                  <c:v>3.752787738594098</c:v>
                </c:pt>
                <c:pt idx="18">
                  <c:v>4.0175419709201208</c:v>
                </c:pt>
                <c:pt idx="19">
                  <c:v>3.3808290782120167</c:v>
                </c:pt>
                <c:pt idx="20">
                  <c:v>3.307579388830856</c:v>
                </c:pt>
                <c:pt idx="21">
                  <c:v>3.1069841745948601</c:v>
                </c:pt>
                <c:pt idx="22">
                  <c:v>3.1275525874881303</c:v>
                </c:pt>
                <c:pt idx="23">
                  <c:v>2.936884699329775</c:v>
                </c:pt>
                <c:pt idx="24">
                  <c:v>2.9839055923977682</c:v>
                </c:pt>
                <c:pt idx="25">
                  <c:v>2.8830049537847984</c:v>
                </c:pt>
                <c:pt idx="26">
                  <c:v>2.9148974523540057</c:v>
                </c:pt>
                <c:pt idx="27">
                  <c:v>2.8587895461357742</c:v>
                </c:pt>
                <c:pt idx="28">
                  <c:v>2.8295009082093809</c:v>
                </c:pt>
                <c:pt idx="29">
                  <c:v>2.741164066485954</c:v>
                </c:pt>
                <c:pt idx="30">
                  <c:v>2.6795368521906964</c:v>
                </c:pt>
                <c:pt idx="31">
                  <c:v>2.6812782205436498</c:v>
                </c:pt>
                <c:pt idx="32">
                  <c:v>2.7501007129413106</c:v>
                </c:pt>
                <c:pt idx="33">
                  <c:v>2.8145062610655485</c:v>
                </c:pt>
                <c:pt idx="34">
                  <c:v>2.807390789769733</c:v>
                </c:pt>
                <c:pt idx="35">
                  <c:v>2.8663589018832729</c:v>
                </c:pt>
                <c:pt idx="36">
                  <c:v>2.8461264891810774</c:v>
                </c:pt>
                <c:pt idx="37">
                  <c:v>2.8566854380445053</c:v>
                </c:pt>
                <c:pt idx="38">
                  <c:v>2.6622541812931169</c:v>
                </c:pt>
                <c:pt idx="39">
                  <c:v>2.4472138032640447</c:v>
                </c:pt>
                <c:pt idx="40">
                  <c:v>2.5021334587773207</c:v>
                </c:pt>
                <c:pt idx="41">
                  <c:v>2.3959435326099499</c:v>
                </c:pt>
                <c:pt idx="42">
                  <c:v>2.3430032370061089</c:v>
                </c:pt>
                <c:pt idx="43">
                  <c:v>2.3152007415442313</c:v>
                </c:pt>
                <c:pt idx="44">
                  <c:v>2.3729426815936243</c:v>
                </c:pt>
                <c:pt idx="45" formatCode="#,##0.00\r;\-#,##0.00\r;\-\r">
                  <c:v>2.4687910320106456</c:v>
                </c:pt>
                <c:pt idx="46">
                  <c:v>2.5362710051054167</c:v>
                </c:pt>
                <c:pt idx="47">
                  <c:v>2.5032343264104049</c:v>
                </c:pt>
                <c:pt idx="48">
                  <c:v>2.4242133160685624</c:v>
                </c:pt>
              </c:numCache>
            </c:numRef>
          </c:val>
          <c:extLst>
            <c:ext xmlns:c16="http://schemas.microsoft.com/office/drawing/2014/chart" uri="{C3380CC4-5D6E-409C-BE32-E72D297353CC}">
              <c16:uniqueId val="{00000001-1638-42C2-825E-9759B57C2278}"/>
            </c:ext>
          </c:extLst>
        </c:ser>
        <c:dLbls>
          <c:showLegendKey val="0"/>
          <c:showVal val="0"/>
          <c:showCatName val="0"/>
          <c:showSerName val="0"/>
          <c:showPercent val="0"/>
          <c:showBubbleSize val="0"/>
        </c:dLbls>
        <c:axId val="999848632"/>
        <c:axId val="1015721864"/>
      </c:areaChart>
      <c:catAx>
        <c:axId val="9998486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5721864"/>
        <c:crosses val="autoZero"/>
        <c:auto val="1"/>
        <c:lblAlgn val="ctr"/>
        <c:lblOffset val="100"/>
        <c:tickLblSkip val="5"/>
        <c:noMultiLvlLbl val="0"/>
      </c:catAx>
      <c:valAx>
        <c:axId val="10157218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million tonnes fuel</a:t>
                </a:r>
              </a:p>
            </c:rich>
          </c:tx>
          <c:layout>
            <c:manualLayout>
              <c:xMode val="edge"/>
              <c:yMode val="edge"/>
              <c:x val="2.7777777777777776E-2"/>
              <c:y val="4.758457276173815E-2"/>
            </c:manualLayout>
          </c:layout>
          <c:overlay val="0"/>
          <c:spPr>
            <a:noFill/>
            <a:ln>
              <a:noFill/>
            </a:ln>
            <a:effectLst/>
          </c:spPr>
          <c:txPr>
            <a:bodyPr rot="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9848632"/>
        <c:crosses val="autoZero"/>
        <c:crossBetween val="midCat"/>
        <c:majorUnit val="2"/>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Consumption by vehicle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56227034120735E-2"/>
          <c:y val="0.16203703703703703"/>
          <c:w val="0.893821741032371"/>
          <c:h val="0.5910724701079032"/>
        </c:manualLayout>
      </c:layout>
      <c:lineChart>
        <c:grouping val="standard"/>
        <c:varyColors val="0"/>
        <c:ser>
          <c:idx val="0"/>
          <c:order val="0"/>
          <c:tx>
            <c:strRef>
              <c:f>'Table C8'!$L$5</c:f>
              <c:strCache>
                <c:ptCount val="1"/>
                <c:pt idx="0">
                  <c:v>All HGV</c:v>
                </c:pt>
              </c:strCache>
            </c:strRef>
          </c:tx>
          <c:spPr>
            <a:ln w="28575" cap="rnd">
              <a:solidFill>
                <a:schemeClr val="accent5">
                  <a:lumMod val="40000"/>
                  <a:lumOff val="60000"/>
                </a:schemeClr>
              </a:solidFill>
              <a:round/>
            </a:ln>
            <a:effectLst/>
          </c:spPr>
          <c:marker>
            <c:symbol val="none"/>
          </c:marker>
          <c:cat>
            <c:strRef>
              <c:f>'Table C8'!$A$6:$A$54</c:f>
              <c:strCache>
                <c:ptCount val="49"/>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strCache>
            </c:strRef>
          </c:cat>
          <c:val>
            <c:numRef>
              <c:f>'Table C8'!$L$6:$L$54</c:f>
              <c:numCache>
                <c:formatCode>0.00</c:formatCode>
                <c:ptCount val="49"/>
                <c:pt idx="0">
                  <c:v>3.4654343224851569</c:v>
                </c:pt>
                <c:pt idx="1">
                  <c:v>3.5876839640058305</c:v>
                </c:pt>
                <c:pt idx="2">
                  <c:v>3.6310914698703018</c:v>
                </c:pt>
                <c:pt idx="3">
                  <c:v>3.9397828409264499</c:v>
                </c:pt>
                <c:pt idx="4">
                  <c:v>3.8744060323636162</c:v>
                </c:pt>
                <c:pt idx="5">
                  <c:v>3.820722070042712</c:v>
                </c:pt>
                <c:pt idx="6">
                  <c:v>3.9779915717782677</c:v>
                </c:pt>
                <c:pt idx="7">
                  <c:v>4.0558612992876224</c:v>
                </c:pt>
                <c:pt idx="8">
                  <c:v>4.1878568954477888</c:v>
                </c:pt>
                <c:pt idx="9">
                  <c:v>4.3367333291442183</c:v>
                </c:pt>
                <c:pt idx="10">
                  <c:v>4.1171788668012672</c:v>
                </c:pt>
                <c:pt idx="11">
                  <c:v>3.851977420256413</c:v>
                </c:pt>
                <c:pt idx="12">
                  <c:v>3.9488598602292146</c:v>
                </c:pt>
                <c:pt idx="13">
                  <c:v>4.2607580881740006</c:v>
                </c:pt>
                <c:pt idx="14">
                  <c:v>4.6709906079172896</c:v>
                </c:pt>
                <c:pt idx="15">
                  <c:v>4.9760916973114346</c:v>
                </c:pt>
                <c:pt idx="16">
                  <c:v>5.5367266017358521</c:v>
                </c:pt>
                <c:pt idx="17">
                  <c:v>5.8934758974056685</c:v>
                </c:pt>
                <c:pt idx="18">
                  <c:v>6.4311889704320713</c:v>
                </c:pt>
                <c:pt idx="19">
                  <c:v>6.4202936010354144</c:v>
                </c:pt>
                <c:pt idx="20">
                  <c:v>6.3714736925397775</c:v>
                </c:pt>
                <c:pt idx="21">
                  <c:v>6.0573308759892104</c:v>
                </c:pt>
                <c:pt idx="22">
                  <c:v>6.0316525248792736</c:v>
                </c:pt>
                <c:pt idx="23">
                  <c:v>6.1187087092200292</c:v>
                </c:pt>
                <c:pt idx="24">
                  <c:v>6.3139031486549602</c:v>
                </c:pt>
                <c:pt idx="25">
                  <c:v>6.2168457355154763</c:v>
                </c:pt>
                <c:pt idx="26">
                  <c:v>6.4002843586638001</c:v>
                </c:pt>
                <c:pt idx="27">
                  <c:v>6.4185338229785085</c:v>
                </c:pt>
                <c:pt idx="28">
                  <c:v>6.3512967693779556</c:v>
                </c:pt>
                <c:pt idx="29">
                  <c:v>6.2401798932595511</c:v>
                </c:pt>
                <c:pt idx="30">
                  <c:v>6.1443898556809264</c:v>
                </c:pt>
                <c:pt idx="31">
                  <c:v>6.1377790844196625</c:v>
                </c:pt>
                <c:pt idx="32">
                  <c:v>6.2918209631176545</c:v>
                </c:pt>
                <c:pt idx="33">
                  <c:v>6.3602688130871874</c:v>
                </c:pt>
                <c:pt idx="34">
                  <c:v>6.4766670470421701</c:v>
                </c:pt>
                <c:pt idx="35">
                  <c:v>6.5521888614432555</c:v>
                </c:pt>
                <c:pt idx="36">
                  <c:v>6.5625296568268663</c:v>
                </c:pt>
                <c:pt idx="37">
                  <c:v>6.6216528218792767</c:v>
                </c:pt>
                <c:pt idx="38">
                  <c:v>6.1571927166429496</c:v>
                </c:pt>
                <c:pt idx="39">
                  <c:v>5.663641479725765</c:v>
                </c:pt>
                <c:pt idx="40">
                  <c:v>5.8278264705435561</c:v>
                </c:pt>
                <c:pt idx="41">
                  <c:v>5.678189373432776</c:v>
                </c:pt>
                <c:pt idx="42">
                  <c:v>5.6874964653312645</c:v>
                </c:pt>
                <c:pt idx="43">
                  <c:v>5.7085540777007298</c:v>
                </c:pt>
                <c:pt idx="44">
                  <c:v>5.8634155039155207</c:v>
                </c:pt>
                <c:pt idx="45" formatCode="#,##0.00\r;\-#,##0.00\r;\-\r">
                  <c:v>6.1748592825857607</c:v>
                </c:pt>
                <c:pt idx="46">
                  <c:v>6.3897468691337531</c:v>
                </c:pt>
                <c:pt idx="47">
                  <c:v>6.4627457455958783</c:v>
                </c:pt>
                <c:pt idx="48">
                  <c:v>6.4446939360363258</c:v>
                </c:pt>
              </c:numCache>
            </c:numRef>
          </c:val>
          <c:smooth val="0"/>
          <c:extLst>
            <c:ext xmlns:c16="http://schemas.microsoft.com/office/drawing/2014/chart" uri="{C3380CC4-5D6E-409C-BE32-E72D297353CC}">
              <c16:uniqueId val="{00000000-A877-4FD9-B9C1-391739FF3ACE}"/>
            </c:ext>
          </c:extLst>
        </c:ser>
        <c:ser>
          <c:idx val="1"/>
          <c:order val="1"/>
          <c:tx>
            <c:strRef>
              <c:f>'Table C8'!$H$5</c:f>
              <c:strCache>
                <c:ptCount val="1"/>
                <c:pt idx="0">
                  <c:v>All LGV</c:v>
                </c:pt>
              </c:strCache>
            </c:strRef>
          </c:tx>
          <c:spPr>
            <a:ln w="28575" cap="rnd">
              <a:solidFill>
                <a:schemeClr val="accent5">
                  <a:lumMod val="75000"/>
                </a:schemeClr>
              </a:solidFill>
              <a:round/>
            </a:ln>
            <a:effectLst/>
          </c:spPr>
          <c:marker>
            <c:symbol val="none"/>
          </c:marker>
          <c:cat>
            <c:strRef>
              <c:f>'Table C8'!$A$6:$A$54</c:f>
              <c:strCache>
                <c:ptCount val="49"/>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strCache>
            </c:strRef>
          </c:cat>
          <c:val>
            <c:numRef>
              <c:f>'Table C8'!$H$6:$H$54</c:f>
              <c:numCache>
                <c:formatCode>0.00</c:formatCode>
                <c:ptCount val="49"/>
                <c:pt idx="0">
                  <c:v>2.0357269624784853</c:v>
                </c:pt>
                <c:pt idx="1">
                  <c:v>2.0993970416125816</c:v>
                </c:pt>
                <c:pt idx="2">
                  <c:v>2.1853228226655665</c:v>
                </c:pt>
                <c:pt idx="3">
                  <c:v>2.3124275083402566</c:v>
                </c:pt>
                <c:pt idx="4">
                  <c:v>2.3261621465713667</c:v>
                </c:pt>
                <c:pt idx="5">
                  <c:v>2.2375011390833595</c:v>
                </c:pt>
                <c:pt idx="6">
                  <c:v>2.2826848497004417</c:v>
                </c:pt>
                <c:pt idx="7">
                  <c:v>2.3343535780880518</c:v>
                </c:pt>
                <c:pt idx="8">
                  <c:v>2.4172940726291845</c:v>
                </c:pt>
                <c:pt idx="9">
                  <c:v>2.444419199447764</c:v>
                </c:pt>
                <c:pt idx="10">
                  <c:v>2.4283039947973108</c:v>
                </c:pt>
                <c:pt idx="11">
                  <c:v>2.3455478246429156</c:v>
                </c:pt>
                <c:pt idx="12">
                  <c:v>2.3403067618238893</c:v>
                </c:pt>
                <c:pt idx="13">
                  <c:v>2.3609732254084954</c:v>
                </c:pt>
                <c:pt idx="14">
                  <c:v>2.4825679270491272</c:v>
                </c:pt>
                <c:pt idx="15">
                  <c:v>2.5389107898357923</c:v>
                </c:pt>
                <c:pt idx="16">
                  <c:v>2.7137051936273684</c:v>
                </c:pt>
                <c:pt idx="17">
                  <c:v>2.8639421736651212</c:v>
                </c:pt>
                <c:pt idx="18">
                  <c:v>3.1295480646155642</c:v>
                </c:pt>
                <c:pt idx="19">
                  <c:v>3.7994197263446834</c:v>
                </c:pt>
                <c:pt idx="20">
                  <c:v>3.6504524835043757</c:v>
                </c:pt>
                <c:pt idx="21">
                  <c:v>3.7749868188480917</c:v>
                </c:pt>
                <c:pt idx="22">
                  <c:v>3.8189069838251384</c:v>
                </c:pt>
                <c:pt idx="23">
                  <c:v>3.8852506663914701</c:v>
                </c:pt>
                <c:pt idx="24">
                  <c:v>4.0519917320595571</c:v>
                </c:pt>
                <c:pt idx="25">
                  <c:v>4.0530279543623431</c:v>
                </c:pt>
                <c:pt idx="26">
                  <c:v>4.2541062111149266</c:v>
                </c:pt>
                <c:pt idx="27">
                  <c:v>4.4345970026964645</c:v>
                </c:pt>
                <c:pt idx="28">
                  <c:v>4.5127981113560125</c:v>
                </c:pt>
                <c:pt idx="29">
                  <c:v>4.497455781767167</c:v>
                </c:pt>
                <c:pt idx="30">
                  <c:v>4.4930424954682131</c:v>
                </c:pt>
                <c:pt idx="31">
                  <c:v>4.4975873153932771</c:v>
                </c:pt>
                <c:pt idx="32">
                  <c:v>4.561637007037465</c:v>
                </c:pt>
                <c:pt idx="33">
                  <c:v>4.6948410339235238</c:v>
                </c:pt>
                <c:pt idx="34">
                  <c:v>4.8347811134391074</c:v>
                </c:pt>
                <c:pt idx="35">
                  <c:v>4.9687631743976999</c:v>
                </c:pt>
                <c:pt idx="36">
                  <c:v>5.0999547483544605</c:v>
                </c:pt>
                <c:pt idx="37">
                  <c:v>5.2852798847053144</c:v>
                </c:pt>
                <c:pt idx="38">
                  <c:v>5.0160107434518437</c:v>
                </c:pt>
                <c:pt idx="39">
                  <c:v>4.9451754822635632</c:v>
                </c:pt>
                <c:pt idx="40">
                  <c:v>5.0494352872807315</c:v>
                </c:pt>
                <c:pt idx="41">
                  <c:v>5.0796877762867254</c:v>
                </c:pt>
                <c:pt idx="42">
                  <c:v>5.1364690114018954</c:v>
                </c:pt>
                <c:pt idx="43">
                  <c:v>5.2023855020477834</c:v>
                </c:pt>
                <c:pt idx="44">
                  <c:v>5.4284985710668971</c:v>
                </c:pt>
                <c:pt idx="45" formatCode="#,##0.00\r;\-#,##0.00\r;\-\r">
                  <c:v>5.6956834432493064</c:v>
                </c:pt>
                <c:pt idx="46">
                  <c:v>6.050069873562987</c:v>
                </c:pt>
                <c:pt idx="47">
                  <c:v>6.1207939214069338</c:v>
                </c:pt>
                <c:pt idx="48">
                  <c:v>6.0959529718943601</c:v>
                </c:pt>
              </c:numCache>
            </c:numRef>
          </c:val>
          <c:smooth val="0"/>
          <c:extLst>
            <c:ext xmlns:c16="http://schemas.microsoft.com/office/drawing/2014/chart" uri="{C3380CC4-5D6E-409C-BE32-E72D297353CC}">
              <c16:uniqueId val="{00000001-A877-4FD9-B9C1-391739FF3ACE}"/>
            </c:ext>
          </c:extLst>
        </c:ser>
        <c:ser>
          <c:idx val="3"/>
          <c:order val="2"/>
          <c:tx>
            <c:strRef>
              <c:f>'Table C8'!$M$4</c:f>
              <c:strCache>
                <c:ptCount val="1"/>
                <c:pt idx="0">
                  <c:v>Buses</c:v>
                </c:pt>
              </c:strCache>
            </c:strRef>
          </c:tx>
          <c:spPr>
            <a:ln w="28575" cap="rnd">
              <a:solidFill>
                <a:srgbClr val="002060"/>
              </a:solidFill>
              <a:round/>
            </a:ln>
            <a:effectLst/>
          </c:spPr>
          <c:marker>
            <c:symbol val="none"/>
          </c:marker>
          <c:cat>
            <c:strRef>
              <c:f>'Table C8'!$A$6:$A$54</c:f>
              <c:strCache>
                <c:ptCount val="49"/>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strCache>
            </c:strRef>
          </c:cat>
          <c:val>
            <c:numRef>
              <c:f>'Table C8'!$M$6:$M$54</c:f>
              <c:numCache>
                <c:formatCode>0.00</c:formatCode>
                <c:ptCount val="49"/>
                <c:pt idx="0">
                  <c:v>0.97738821597647796</c:v>
                </c:pt>
                <c:pt idx="1">
                  <c:v>0.97957376438854193</c:v>
                </c:pt>
                <c:pt idx="2">
                  <c:v>0.9707709582298264</c:v>
                </c:pt>
                <c:pt idx="3">
                  <c:v>1.0011559430591548</c:v>
                </c:pt>
                <c:pt idx="4">
                  <c:v>0.92165243083941861</c:v>
                </c:pt>
                <c:pt idx="5">
                  <c:v>0.89810619822481674</c:v>
                </c:pt>
                <c:pt idx="6">
                  <c:v>0.91224268533715513</c:v>
                </c:pt>
                <c:pt idx="7">
                  <c:v>0.91179843212812528</c:v>
                </c:pt>
                <c:pt idx="8">
                  <c:v>0.92306017836270438</c:v>
                </c:pt>
                <c:pt idx="9">
                  <c:v>0.94371932043592288</c:v>
                </c:pt>
                <c:pt idx="10">
                  <c:v>0.97153208570266159</c:v>
                </c:pt>
                <c:pt idx="11">
                  <c:v>0.94275705680007527</c:v>
                </c:pt>
                <c:pt idx="12">
                  <c:v>0.99176698862108859</c:v>
                </c:pt>
                <c:pt idx="13">
                  <c:v>1.0975293337119705</c:v>
                </c:pt>
                <c:pt idx="14">
                  <c:v>1.1922932908789028</c:v>
                </c:pt>
                <c:pt idx="15">
                  <c:v>1.1804107835667512</c:v>
                </c:pt>
                <c:pt idx="16">
                  <c:v>1.281563549247529</c:v>
                </c:pt>
                <c:pt idx="17">
                  <c:v>1.3675047314017419</c:v>
                </c:pt>
                <c:pt idx="18">
                  <c:v>1.471749100779659</c:v>
                </c:pt>
                <c:pt idx="19">
                  <c:v>1.6137400268599218</c:v>
                </c:pt>
                <c:pt idx="20">
                  <c:v>1.6419591775132569</c:v>
                </c:pt>
                <c:pt idx="21">
                  <c:v>1.6838030016810448</c:v>
                </c:pt>
                <c:pt idx="22">
                  <c:v>1.6626739533136359</c:v>
                </c:pt>
                <c:pt idx="23">
                  <c:v>1.6595940943076162</c:v>
                </c:pt>
                <c:pt idx="24">
                  <c:v>1.6815976330414499</c:v>
                </c:pt>
                <c:pt idx="25">
                  <c:v>1.7057526652184061</c:v>
                </c:pt>
                <c:pt idx="26">
                  <c:v>1.7272290134156811</c:v>
                </c:pt>
                <c:pt idx="27">
                  <c:v>1.7281480191349716</c:v>
                </c:pt>
                <c:pt idx="28">
                  <c:v>1.6832656222221059</c:v>
                </c:pt>
                <c:pt idx="29">
                  <c:v>1.6308548326551744</c:v>
                </c:pt>
                <c:pt idx="30">
                  <c:v>1.5306668814916273</c:v>
                </c:pt>
                <c:pt idx="31">
                  <c:v>1.4938990075453698</c:v>
                </c:pt>
                <c:pt idx="32">
                  <c:v>1.4891752654979771</c:v>
                </c:pt>
                <c:pt idx="33">
                  <c:v>1.5285094074887069</c:v>
                </c:pt>
                <c:pt idx="34">
                  <c:v>1.4612216522284129</c:v>
                </c:pt>
                <c:pt idx="35">
                  <c:v>1.4567083660349942</c:v>
                </c:pt>
                <c:pt idx="36">
                  <c:v>1.4767424946105412</c:v>
                </c:pt>
                <c:pt idx="37">
                  <c:v>1.5023657646432329</c:v>
                </c:pt>
                <c:pt idx="38">
                  <c:v>1.3310219238176337</c:v>
                </c:pt>
                <c:pt idx="39">
                  <c:v>1.326672901416178</c:v>
                </c:pt>
                <c:pt idx="40">
                  <c:v>1.356808772258784</c:v>
                </c:pt>
                <c:pt idx="41">
                  <c:v>1.2481093388572564</c:v>
                </c:pt>
                <c:pt idx="42">
                  <c:v>1.1933868025704466</c:v>
                </c:pt>
                <c:pt idx="43">
                  <c:v>1.2091302008950202</c:v>
                </c:pt>
                <c:pt idx="44">
                  <c:v>1.2031801385705025</c:v>
                </c:pt>
                <c:pt idx="45" formatCode="#,##0.00;\-#,##0.00;\-">
                  <c:v>1.1628905240157792</c:v>
                </c:pt>
                <c:pt idx="46">
                  <c:v>1.1035610214496423</c:v>
                </c:pt>
                <c:pt idx="47">
                  <c:v>1.0516623158886553</c:v>
                </c:pt>
                <c:pt idx="48">
                  <c:v>0.99168563432712054</c:v>
                </c:pt>
              </c:numCache>
            </c:numRef>
          </c:val>
          <c:smooth val="0"/>
          <c:extLst>
            <c:ext xmlns:c16="http://schemas.microsoft.com/office/drawing/2014/chart" uri="{C3380CC4-5D6E-409C-BE32-E72D297353CC}">
              <c16:uniqueId val="{00000002-A877-4FD9-B9C1-391739FF3ACE}"/>
            </c:ext>
          </c:extLst>
        </c:ser>
        <c:ser>
          <c:idx val="2"/>
          <c:order val="3"/>
          <c:tx>
            <c:strRef>
              <c:f>'Table C8'!$N$4</c:f>
              <c:strCache>
                <c:ptCount val="1"/>
                <c:pt idx="0">
                  <c:v>Motorcycles</c:v>
                </c:pt>
              </c:strCache>
            </c:strRef>
          </c:tx>
          <c:spPr>
            <a:ln w="28575" cap="rnd">
              <a:solidFill>
                <a:schemeClr val="accent3"/>
              </a:solidFill>
              <a:round/>
            </a:ln>
            <a:effectLst/>
          </c:spPr>
          <c:marker>
            <c:symbol val="none"/>
          </c:marker>
          <c:cat>
            <c:strRef>
              <c:f>'Table C8'!$A$6:$A$54</c:f>
              <c:strCache>
                <c:ptCount val="49"/>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strCache>
            </c:strRef>
          </c:cat>
          <c:val>
            <c:numRef>
              <c:f>'Table C8'!$N$6:$N$54</c:f>
              <c:numCache>
                <c:formatCode>0.00</c:formatCode>
                <c:ptCount val="49"/>
                <c:pt idx="0">
                  <c:v>0.20371533451343421</c:v>
                </c:pt>
                <c:pt idx="1">
                  <c:v>0.19700621668503765</c:v>
                </c:pt>
                <c:pt idx="2">
                  <c:v>0.183542170333166</c:v>
                </c:pt>
                <c:pt idx="3">
                  <c:v>0.19526892966783316</c:v>
                </c:pt>
                <c:pt idx="4">
                  <c:v>0.21004227428874533</c:v>
                </c:pt>
                <c:pt idx="5">
                  <c:v>0.24343938748407712</c:v>
                </c:pt>
                <c:pt idx="6">
                  <c:v>0.30474292373500711</c:v>
                </c:pt>
                <c:pt idx="7">
                  <c:v>0.30061071951723328</c:v>
                </c:pt>
                <c:pt idx="8">
                  <c:v>0.30293297011823528</c:v>
                </c:pt>
                <c:pt idx="9">
                  <c:v>0.32268903754231398</c:v>
                </c:pt>
                <c:pt idx="10">
                  <c:v>0.37258263115460521</c:v>
                </c:pt>
                <c:pt idx="11">
                  <c:v>0.41261765703687664</c:v>
                </c:pt>
                <c:pt idx="12">
                  <c:v>0.42856046493323202</c:v>
                </c:pt>
                <c:pt idx="13">
                  <c:v>0.38775500298872123</c:v>
                </c:pt>
                <c:pt idx="14">
                  <c:v>0.37418397902078404</c:v>
                </c:pt>
                <c:pt idx="15">
                  <c:v>0.33433724631419554</c:v>
                </c:pt>
                <c:pt idx="16">
                  <c:v>0.32047663132016857</c:v>
                </c:pt>
                <c:pt idx="17">
                  <c:v>0.29422571247039037</c:v>
                </c:pt>
                <c:pt idx="18">
                  <c:v>0.2598068110944538</c:v>
                </c:pt>
                <c:pt idx="19">
                  <c:v>0.24097664990987702</c:v>
                </c:pt>
                <c:pt idx="20">
                  <c:v>0.23651343017304446</c:v>
                </c:pt>
                <c:pt idx="21">
                  <c:v>0.22879602755562473</c:v>
                </c:pt>
                <c:pt idx="22">
                  <c:v>0.19512041851076095</c:v>
                </c:pt>
                <c:pt idx="23">
                  <c:v>0.16522952061439491</c:v>
                </c:pt>
                <c:pt idx="24">
                  <c:v>0.16121917754443646</c:v>
                </c:pt>
                <c:pt idx="25">
                  <c:v>0.1576532470024721</c:v>
                </c:pt>
                <c:pt idx="26">
                  <c:v>0.16380916052556463</c:v>
                </c:pt>
                <c:pt idx="27">
                  <c:v>0.1756122685563461</c:v>
                </c:pt>
                <c:pt idx="28">
                  <c:v>0.18055756515281296</c:v>
                </c:pt>
                <c:pt idx="29">
                  <c:v>0.20000798384598845</c:v>
                </c:pt>
                <c:pt idx="30">
                  <c:v>0.19972636037911398</c:v>
                </c:pt>
                <c:pt idx="31">
                  <c:v>0.20441122955083277</c:v>
                </c:pt>
                <c:pt idx="32">
                  <c:v>0.2133220845592646</c:v>
                </c:pt>
                <c:pt idx="33">
                  <c:v>0.23232077768305892</c:v>
                </c:pt>
                <c:pt idx="34">
                  <c:v>0.21248589689331851</c:v>
                </c:pt>
                <c:pt idx="35">
                  <c:v>0.22229816753563159</c:v>
                </c:pt>
                <c:pt idx="36">
                  <c:v>0.20699644321525101</c:v>
                </c:pt>
                <c:pt idx="37">
                  <c:v>0.22074146094446251</c:v>
                </c:pt>
                <c:pt idx="38">
                  <c:v>0.20210030729643652</c:v>
                </c:pt>
                <c:pt idx="39">
                  <c:v>0.19654742342602549</c:v>
                </c:pt>
                <c:pt idx="40">
                  <c:v>0.17342486358419118</c:v>
                </c:pt>
                <c:pt idx="41">
                  <c:v>0.17206251300141828</c:v>
                </c:pt>
                <c:pt idx="42">
                  <c:v>0.16674210484928542</c:v>
                </c:pt>
                <c:pt idx="43">
                  <c:v>0.15805949955114823</c:v>
                </c:pt>
                <c:pt idx="44">
                  <c:v>0.16247759940385742</c:v>
                </c:pt>
                <c:pt idx="45" formatCode="#,##0.00;\-#,##0.00;\-">
                  <c:v>0.16408026412782439</c:v>
                </c:pt>
                <c:pt idx="46">
                  <c:v>0.16556637457495221</c:v>
                </c:pt>
                <c:pt idx="47">
                  <c:v>0.16634753335368779</c:v>
                </c:pt>
                <c:pt idx="48">
                  <c:v>0.16250380233639511</c:v>
                </c:pt>
              </c:numCache>
            </c:numRef>
          </c:val>
          <c:smooth val="0"/>
          <c:extLst>
            <c:ext xmlns:c16="http://schemas.microsoft.com/office/drawing/2014/chart" uri="{C3380CC4-5D6E-409C-BE32-E72D297353CC}">
              <c16:uniqueId val="{00000003-A877-4FD9-B9C1-391739FF3ACE}"/>
            </c:ext>
          </c:extLst>
        </c:ser>
        <c:dLbls>
          <c:showLegendKey val="0"/>
          <c:showVal val="0"/>
          <c:showCatName val="0"/>
          <c:showSerName val="0"/>
          <c:showPercent val="0"/>
          <c:showBubbleSize val="0"/>
        </c:dLbls>
        <c:smooth val="0"/>
        <c:axId val="999848632"/>
        <c:axId val="1015721864"/>
      </c:lineChart>
      <c:catAx>
        <c:axId val="9998486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5721864"/>
        <c:crosses val="autoZero"/>
        <c:auto val="1"/>
        <c:lblAlgn val="ctr"/>
        <c:lblOffset val="100"/>
        <c:tickLblSkip val="5"/>
        <c:noMultiLvlLbl val="0"/>
      </c:catAx>
      <c:valAx>
        <c:axId val="10157218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sz="800">
                    <a:latin typeface="Arial" panose="020B0604020202020204" pitchFamily="34" charset="0"/>
                    <a:cs typeface="Arial" panose="020B0604020202020204" pitchFamily="34" charset="0"/>
                  </a:rPr>
                  <a:t>million</a:t>
                </a:r>
                <a:r>
                  <a:rPr lang="en-GB" sz="800" baseline="0">
                    <a:latin typeface="Arial" panose="020B0604020202020204" pitchFamily="34" charset="0"/>
                    <a:cs typeface="Arial" panose="020B0604020202020204" pitchFamily="34" charset="0"/>
                  </a:rPr>
                  <a:t> tonnes fuel</a:t>
                </a:r>
                <a:endParaRPr lang="en-GB" sz="800">
                  <a:latin typeface="Arial" panose="020B0604020202020204" pitchFamily="34" charset="0"/>
                  <a:cs typeface="Arial" panose="020B0604020202020204" pitchFamily="34" charset="0"/>
                </a:endParaRPr>
              </a:p>
            </c:rich>
          </c:tx>
          <c:layout>
            <c:manualLayout>
              <c:xMode val="edge"/>
              <c:yMode val="edge"/>
              <c:x val="0"/>
              <c:y val="1.4540682414698162E-2"/>
            </c:manualLayout>
          </c:layout>
          <c:overlay val="0"/>
          <c:spPr>
            <a:noFill/>
            <a:ln>
              <a:noFill/>
            </a:ln>
            <a:effectLst/>
          </c:spPr>
          <c:txPr>
            <a:bodyPr rot="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9848632"/>
        <c:crosses val="autoZero"/>
        <c:crossBetween val="between"/>
        <c:majorUnit val="2"/>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txData>
          <cx:v>2019 Consumption by Sector</cx:v>
        </cx:txData>
      </cx:tx>
      <cx:txPr>
        <a:bodyPr spcFirstLastPara="1" vertOverflow="ellipsis" horzOverflow="overflow" wrap="square" lIns="0" tIns="0" rIns="0" bIns="0" anchor="ctr" anchorCtr="1"/>
        <a:lstStyle/>
        <a:p>
          <a:pPr algn="ctr" rtl="0">
            <a:defRPr/>
          </a:pPr>
          <a:r>
            <a:rPr lang="en-US" sz="1600" b="1" i="0" u="none" strike="noStrike" spc="0" normalizeH="0" baseline="0">
              <a:solidFill>
                <a:sysClr val="windowText" lastClr="000000">
                  <a:lumMod val="50000"/>
                  <a:lumOff val="50000"/>
                </a:sysClr>
              </a:solidFill>
              <a:latin typeface="Calibri Light" panose="020F0302020204030204"/>
            </a:rPr>
            <a:t>2019 Consumption by Sector</a:t>
          </a:r>
        </a:p>
      </cx:txPr>
    </cx:title>
    <cx:plotArea>
      <cx:plotAreaRegion>
        <cx:series layoutId="treemap" uniqueId="{B542C752-449B-424C-B08A-8C63530D9C03}">
          <cx:dataPt idx="0">
            <cx:spPr>
              <a:solidFill>
                <a:srgbClr val="9BBB59"/>
              </a:solidFill>
            </cx:spPr>
          </cx:dataPt>
          <cx:dataPt idx="5">
            <cx:spPr>
              <a:solidFill>
                <a:srgbClr val="F79646"/>
              </a:solidFill>
            </cx:spPr>
          </cx:dataPt>
          <cx:dataPt idx="12">
            <cx:spPr>
              <a:solidFill>
                <a:srgbClr val="4F81BD"/>
              </a:solidFill>
            </cx:spPr>
          </cx:dataPt>
          <cx:dataPt idx="19">
            <cx:spPr>
              <a:solidFill>
                <a:srgbClr val="7030A0"/>
              </a:solidFill>
            </cx:spPr>
          </cx:dataPt>
          <cx:dataLabels pos="inEnd">
            <cx:txPr>
              <a:bodyPr spcFirstLastPara="1" vertOverflow="ellipsis" horzOverflow="overflow" wrap="square" lIns="38100" tIns="19050" rIns="38100" bIns="19050" anchor="ctr" anchorCtr="1">
                <a:spAutoFit/>
              </a:bodyPr>
              <a:lstStyle/>
              <a:p>
                <a:pPr algn="ctr" rtl="0">
                  <a:defRPr>
                    <a:latin typeface="Arial" panose="020B0604020202020204" pitchFamily="34" charset="0"/>
                    <a:ea typeface="Arial" panose="020B0604020202020204" pitchFamily="34" charset="0"/>
                    <a:cs typeface="Arial" panose="020B0604020202020204" pitchFamily="34" charset="0"/>
                  </a:defRPr>
                </a:pPr>
                <a:endParaRPr lang="en-US" sz="900" b="0" i="0" u="none" strike="noStrike" baseline="0">
                  <a:solidFill>
                    <a:sysClr val="windowText" lastClr="000000">
                      <a:lumMod val="75000"/>
                      <a:lumOff val="25000"/>
                    </a:sysClr>
                  </a:solidFill>
                  <a:latin typeface="Arial" panose="020B0604020202020204" pitchFamily="34" charset="0"/>
                  <a:cs typeface="Arial" panose="020B0604020202020204" pitchFamily="34" charset="0"/>
                </a:endParaRPr>
              </a:p>
            </cx:txPr>
            <cx:visibility seriesName="0" categoryName="1" value="0"/>
            <cx:dataLabel idx="0">
              <cx:txPr>
                <a:bodyPr spcFirstLastPara="1" vertOverflow="ellipsis" horzOverflow="overflow" wrap="square" lIns="38100" tIns="19050" rIns="38100" bIns="19050" anchor="ctr" anchorCtr="1">
                  <a:spAutoFit/>
                </a:bodyPr>
                <a:lstStyle/>
                <a:p>
                  <a:pPr algn="ctr" rtl="0">
                    <a:defRPr sz="1400" b="1">
                      <a:latin typeface="Arial" panose="020B0604020202020204" pitchFamily="34" charset="0"/>
                      <a:ea typeface="Arial" panose="020B0604020202020204" pitchFamily="34" charset="0"/>
                      <a:cs typeface="Arial" panose="020B0604020202020204" pitchFamily="34" charset="0"/>
                    </a:defRPr>
                  </a:pPr>
                  <a:r>
                    <a:rPr lang="en-US" sz="1400" b="1" i="0" u="none" strike="noStrike" baseline="0">
                      <a:solidFill>
                        <a:sysClr val="windowText" lastClr="000000">
                          <a:lumMod val="75000"/>
                          <a:lumOff val="25000"/>
                        </a:sysClr>
                      </a:solidFill>
                      <a:latin typeface="Arial" panose="020B0604020202020204" pitchFamily="34" charset="0"/>
                      <a:cs typeface="Arial" panose="020B0604020202020204" pitchFamily="34" charset="0"/>
                    </a:rPr>
                    <a:t>Transport</a:t>
                  </a:r>
                </a:p>
              </cx:txPr>
              <cx:visibility seriesName="0" categoryName="1" value="0"/>
            </cx:dataLabel>
            <cx:dataLabel idx="5">
              <cx:txPr>
                <a:bodyPr spcFirstLastPara="1" vertOverflow="ellipsis" horzOverflow="overflow" wrap="square" lIns="38100" tIns="19050" rIns="38100" bIns="19050" anchor="ctr" anchorCtr="1">
                  <a:spAutoFit/>
                </a:bodyPr>
                <a:lstStyle/>
                <a:p>
                  <a:pPr algn="ctr" rtl="0">
                    <a:defRPr sz="1400" b="1">
                      <a:latin typeface="Arial" panose="020B0604020202020204" pitchFamily="34" charset="0"/>
                      <a:ea typeface="Arial" panose="020B0604020202020204" pitchFamily="34" charset="0"/>
                      <a:cs typeface="Arial" panose="020B0604020202020204" pitchFamily="34" charset="0"/>
                    </a:defRPr>
                  </a:pPr>
                  <a:r>
                    <a:rPr lang="en-US" sz="1400" b="1" i="0" u="none" strike="noStrike" baseline="0">
                      <a:solidFill>
                        <a:sysClr val="windowText" lastClr="000000">
                          <a:lumMod val="75000"/>
                          <a:lumOff val="25000"/>
                        </a:sysClr>
                      </a:solidFill>
                      <a:latin typeface="Arial" panose="020B0604020202020204" pitchFamily="34" charset="0"/>
                      <a:cs typeface="Arial" panose="020B0604020202020204" pitchFamily="34" charset="0"/>
                    </a:rPr>
                    <a:t>Domestic</a:t>
                  </a:r>
                </a:p>
              </cx:txPr>
              <cx:visibility seriesName="0" categoryName="1" value="0"/>
            </cx:dataLabel>
            <cx:dataLabel idx="12">
              <cx:txPr>
                <a:bodyPr spcFirstLastPara="1" vertOverflow="ellipsis" horzOverflow="overflow" wrap="square" lIns="38100" tIns="19050" rIns="38100" bIns="19050" anchor="ctr" anchorCtr="1">
                  <a:spAutoFit/>
                </a:bodyPr>
                <a:lstStyle/>
                <a:p>
                  <a:pPr algn="ctr" rtl="0">
                    <a:defRPr sz="1400" b="1">
                      <a:latin typeface="Arial" panose="020B0604020202020204" pitchFamily="34" charset="0"/>
                      <a:ea typeface="Arial" panose="020B0604020202020204" pitchFamily="34" charset="0"/>
                      <a:cs typeface="Arial" panose="020B0604020202020204" pitchFamily="34" charset="0"/>
                    </a:defRPr>
                  </a:pPr>
                  <a:r>
                    <a:rPr lang="en-US" sz="1400" b="1" i="0" u="none" strike="noStrike" baseline="0">
                      <a:solidFill>
                        <a:sysClr val="windowText" lastClr="000000">
                          <a:lumMod val="75000"/>
                          <a:lumOff val="25000"/>
                        </a:sysClr>
                      </a:solidFill>
                      <a:latin typeface="Arial" panose="020B0604020202020204" pitchFamily="34" charset="0"/>
                      <a:cs typeface="Arial" panose="020B0604020202020204" pitchFamily="34" charset="0"/>
                    </a:rPr>
                    <a:t>Industry</a:t>
                  </a:r>
                </a:p>
              </cx:txPr>
              <cx:visibility seriesName="0" categoryName="1" value="0"/>
            </cx:dataLabel>
            <cx:dataLabel idx="19">
              <cx:txPr>
                <a:bodyPr spcFirstLastPara="1" vertOverflow="ellipsis" horzOverflow="overflow" wrap="square" lIns="38100" tIns="19050" rIns="38100" bIns="19050" anchor="ctr" anchorCtr="1">
                  <a:spAutoFit/>
                </a:bodyPr>
                <a:lstStyle/>
                <a:p>
                  <a:pPr algn="ctr" rtl="0">
                    <a:defRPr sz="1400" b="1">
                      <a:solidFill>
                        <a:schemeClr val="bg1"/>
                      </a:solidFill>
                      <a:latin typeface="Arial" panose="020B0604020202020204" pitchFamily="34" charset="0"/>
                      <a:ea typeface="Arial" panose="020B0604020202020204" pitchFamily="34" charset="0"/>
                      <a:cs typeface="Arial" panose="020B0604020202020204" pitchFamily="34" charset="0"/>
                    </a:defRPr>
                  </a:pPr>
                  <a:r>
                    <a:rPr lang="en-US" sz="1400" b="1" i="0" u="none" strike="noStrike" baseline="0">
                      <a:solidFill>
                        <a:schemeClr val="bg1"/>
                      </a:solidFill>
                      <a:latin typeface="Arial" panose="020B0604020202020204" pitchFamily="34" charset="0"/>
                      <a:cs typeface="Arial" panose="020B0604020202020204" pitchFamily="34" charset="0"/>
                    </a:rPr>
                    <a:t>Services</a:t>
                  </a:r>
                </a:p>
              </cx:txPr>
              <cx:visibility seriesName="0" categoryName="1" value="0"/>
            </cx:dataLabel>
            <cx:dataLabel idx="21">
              <cx:txPr>
                <a:bodyPr spcFirstLastPara="1" vertOverflow="ellipsis" horzOverflow="overflow" wrap="square" lIns="38100" tIns="19050" rIns="38100" bIns="19050" anchor="ctr" anchorCtr="1">
                  <a:spAutoFit/>
                </a:bodyPr>
                <a:lstStyle/>
                <a:p>
                  <a:pPr algn="ctr" rtl="0">
                    <a:defRPr>
                      <a:solidFill>
                        <a:schemeClr val="bg1"/>
                      </a:solidFill>
                    </a:defRPr>
                  </a:pPr>
                  <a:r>
                    <a:rPr lang="en-US" sz="900" b="0" i="0" u="none" strike="noStrike" baseline="0">
                      <a:solidFill>
                        <a:schemeClr val="bg1"/>
                      </a:solidFill>
                      <a:latin typeface="Arial" panose="020B0604020202020204" pitchFamily="34" charset="0"/>
                      <a:cs typeface="Arial" panose="020B0604020202020204" pitchFamily="34" charset="0"/>
                    </a:rPr>
                    <a:t>Natural gas</a:t>
                  </a:r>
                </a:p>
              </cx:txPr>
            </cx:dataLabel>
            <cx:dataLabel idx="22">
              <cx:txPr>
                <a:bodyPr spcFirstLastPara="1" vertOverflow="ellipsis" horzOverflow="overflow" wrap="square" lIns="38100" tIns="19050" rIns="38100" bIns="19050" anchor="ctr" anchorCtr="1">
                  <a:spAutoFit/>
                </a:bodyPr>
                <a:lstStyle/>
                <a:p>
                  <a:pPr algn="ctr" rtl="0">
                    <a:defRPr>
                      <a:solidFill>
                        <a:schemeClr val="bg1"/>
                      </a:solidFill>
                    </a:defRPr>
                  </a:pPr>
                  <a:r>
                    <a:rPr lang="en-US" sz="900" b="0" i="0" u="none" strike="noStrike" baseline="0">
                      <a:solidFill>
                        <a:schemeClr val="bg1"/>
                      </a:solidFill>
                      <a:latin typeface="Arial" panose="020B0604020202020204" pitchFamily="34" charset="0"/>
                      <a:cs typeface="Arial" panose="020B0604020202020204" pitchFamily="34" charset="0"/>
                    </a:rPr>
                    <a:t>Electricity</a:t>
                  </a:r>
                </a:p>
              </cx:txPr>
            </cx:dataLabel>
            <cx:dataLabel idx="23">
              <cx:txPr>
                <a:bodyPr spcFirstLastPara="1" vertOverflow="ellipsis" horzOverflow="overflow" wrap="square" lIns="38100" tIns="19050" rIns="38100" bIns="19050" anchor="ctr" anchorCtr="1">
                  <a:spAutoFit/>
                </a:bodyPr>
                <a:lstStyle/>
                <a:p>
                  <a:pPr algn="ctr" rtl="0">
                    <a:defRPr>
                      <a:solidFill>
                        <a:schemeClr val="bg1"/>
                      </a:solidFill>
                    </a:defRPr>
                  </a:pPr>
                  <a:r>
                    <a:rPr lang="en-US" sz="900" b="0" i="0" u="none" strike="noStrike" baseline="0">
                      <a:solidFill>
                        <a:schemeClr val="bg1"/>
                      </a:solidFill>
                      <a:latin typeface="Arial" panose="020B0604020202020204" pitchFamily="34" charset="0"/>
                      <a:cs typeface="Arial" panose="020B0604020202020204" pitchFamily="34" charset="0"/>
                    </a:rPr>
                    <a:t>Heat</a:t>
                  </a:r>
                </a:p>
              </cx:txPr>
            </cx:dataLabel>
            <cx:dataLabel idx="24">
              <cx:txPr>
                <a:bodyPr spcFirstLastPara="1" vertOverflow="ellipsis" horzOverflow="overflow" wrap="square" lIns="38100" tIns="19050" rIns="38100" bIns="19050" anchor="ctr" anchorCtr="1">
                  <a:spAutoFit/>
                </a:bodyPr>
                <a:lstStyle/>
                <a:p>
                  <a:pPr algn="ctr" rtl="0">
                    <a:defRPr>
                      <a:solidFill>
                        <a:schemeClr val="bg1"/>
                      </a:solidFill>
                    </a:defRPr>
                  </a:pPr>
                  <a:r>
                    <a:rPr lang="en-US" sz="900" b="0" i="0" u="none" strike="noStrike" baseline="0">
                      <a:solidFill>
                        <a:schemeClr val="bg1"/>
                      </a:solidFill>
                      <a:latin typeface="Arial" panose="020B0604020202020204" pitchFamily="34" charset="0"/>
                      <a:cs typeface="Arial" panose="020B0604020202020204" pitchFamily="34" charset="0"/>
                    </a:rPr>
                    <a:t>Bio &amp; waste</a:t>
                  </a:r>
                </a:p>
              </cx:txPr>
            </cx:dataLabel>
            <cx:dataLabel idx="25">
              <cx:spPr>
                <a:noFill/>
              </cx:spPr>
              <cx:txPr>
                <a:bodyPr spcFirstLastPara="1" vertOverflow="ellipsis" horzOverflow="overflow" wrap="square" lIns="38100" tIns="19050" rIns="38100" bIns="19050" anchor="ctr" anchorCtr="1">
                  <a:spAutoFit/>
                </a:bodyPr>
                <a:lstStyle/>
                <a:p>
                  <a:pPr algn="ctr" rtl="0">
                    <a:defRPr>
                      <a:solidFill>
                        <a:schemeClr val="bg1"/>
                      </a:solidFill>
                    </a:defRPr>
                  </a:pPr>
                  <a:r>
                    <a:rPr lang="en-US" sz="900" b="0" i="0" u="none" strike="noStrike" baseline="0">
                      <a:solidFill>
                        <a:schemeClr val="bg1"/>
                      </a:solidFill>
                      <a:latin typeface="Arial" panose="020B0604020202020204" pitchFamily="34" charset="0"/>
                      <a:cs typeface="Arial" panose="020B0604020202020204" pitchFamily="34" charset="0"/>
                    </a:rPr>
                    <a:t>Petroleum</a:t>
                  </a:r>
                </a:p>
              </cx:txPr>
            </cx:dataLabel>
          </cx:dataLabels>
          <cx:dataId val="0"/>
          <cx:layoutPr>
            <cx:parentLabelLayout val="overlapping"/>
          </cx:layoutPr>
        </cx:series>
      </cx:plotAreaRegion>
    </cx:plotArea>
    <cx:legend pos="r" align="ctr" overlay="0">
      <cx:txPr>
        <a:bodyPr spcFirstLastPara="1" vertOverflow="ellipsis" horzOverflow="overflow" wrap="square" lIns="0" tIns="0" rIns="0" bIns="0" anchor="ctr" anchorCtr="1"/>
        <a:lstStyle/>
        <a:p>
          <a:pPr algn="ctr" rtl="0">
            <a:defRPr>
              <a:latin typeface="Arial" panose="020B0604020202020204" pitchFamily="34" charset="0"/>
              <a:ea typeface="Arial" panose="020B0604020202020204" pitchFamily="34" charset="0"/>
              <a:cs typeface="Arial" panose="020B0604020202020204" pitchFamily="34" charset="0"/>
            </a:defRPr>
          </a:pPr>
          <a:endParaRPr lang="en-US" sz="900" b="0" i="0" u="none" strike="noStrike" baseline="0">
            <a:solidFill>
              <a:sysClr val="windowText" lastClr="000000">
                <a:lumMod val="65000"/>
                <a:lumOff val="35000"/>
              </a:sysClr>
            </a:solidFill>
            <a:latin typeface="Arial" panose="020B0604020202020204" pitchFamily="34" charset="0"/>
            <a:cs typeface="Arial" panose="020B0604020202020204" pitchFamily="34" charset="0"/>
          </a:endParaRPr>
        </a:p>
      </cx:txPr>
    </cx:legend>
  </cx:chart>
  <cx:spPr>
    <a:solidFill>
      <a:schemeClr val="bg1"/>
    </a:solid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_xlchart.v1.7</cx:f>
      </cx:numDim>
    </cx:data>
  </cx:chartData>
  <cx:chart>
    <cx:title pos="t" align="ctr" overlay="0">
      <cx:tx>
        <cx:txData>
          <cx:v>1970 Consumption by Sector</cx:v>
        </cx:txData>
      </cx:tx>
      <cx:txPr>
        <a:bodyPr spcFirstLastPara="1" vertOverflow="ellipsis" horzOverflow="overflow" wrap="square" lIns="0" tIns="0" rIns="0" bIns="0" anchor="ctr" anchorCtr="1"/>
        <a:lstStyle/>
        <a:p>
          <a:pPr algn="ctr" rtl="0">
            <a:defRPr/>
          </a:pPr>
          <a:r>
            <a:rPr lang="en-US" sz="1600" b="1" i="0" u="none" strike="noStrike" spc="0" normalizeH="0" baseline="0">
              <a:solidFill>
                <a:sysClr val="windowText" lastClr="000000">
                  <a:lumMod val="50000"/>
                  <a:lumOff val="50000"/>
                </a:sysClr>
              </a:solidFill>
              <a:latin typeface="Calibri Light" panose="020F0302020204030204"/>
            </a:rPr>
            <a:t>1970 Consumption by Sector</a:t>
          </a:r>
        </a:p>
      </cx:txPr>
    </cx:title>
    <cx:plotArea>
      <cx:plotAreaRegion>
        <cx:series layoutId="treemap" uniqueId="{B542C752-449B-424C-B08A-8C63530D9C03}" formatIdx="0">
          <cx:dataPt idx="0">
            <cx:spPr>
              <a:solidFill>
                <a:srgbClr val="9BBB59"/>
              </a:solidFill>
            </cx:spPr>
          </cx:dataPt>
          <cx:dataPt idx="5">
            <cx:spPr>
              <a:solidFill>
                <a:srgbClr val="F79646"/>
              </a:solidFill>
            </cx:spPr>
          </cx:dataPt>
          <cx:dataPt idx="12">
            <cx:spPr>
              <a:solidFill>
                <a:srgbClr val="4F81BD"/>
              </a:solidFill>
            </cx:spPr>
          </cx:dataPt>
          <cx:dataPt idx="19">
            <cx:spPr>
              <a:solidFill>
                <a:srgbClr val="7030A0"/>
              </a:solidFill>
            </cx:spPr>
          </cx:dataPt>
          <cx:dataLabels pos="inEnd">
            <cx:txPr>
              <a:bodyPr spcFirstLastPara="1" vertOverflow="ellipsis" horzOverflow="overflow" wrap="square" lIns="38100" tIns="19050" rIns="38100" bIns="19050" anchor="ctr" anchorCtr="1">
                <a:spAutoFit/>
              </a:bodyPr>
              <a:lstStyle/>
              <a:p>
                <a:pPr algn="ctr" rtl="0">
                  <a:defRPr>
                    <a:latin typeface="Arial" panose="020B0604020202020204" pitchFamily="34" charset="0"/>
                    <a:ea typeface="Arial" panose="020B0604020202020204" pitchFamily="34" charset="0"/>
                    <a:cs typeface="Arial" panose="020B0604020202020204" pitchFamily="34" charset="0"/>
                  </a:defRPr>
                </a:pPr>
                <a:endParaRPr lang="en-US" sz="900" b="0" i="0" u="none" strike="noStrike" baseline="0">
                  <a:solidFill>
                    <a:sysClr val="windowText" lastClr="000000">
                      <a:lumMod val="75000"/>
                      <a:lumOff val="25000"/>
                    </a:sysClr>
                  </a:solidFill>
                  <a:latin typeface="Arial" panose="020B0604020202020204" pitchFamily="34" charset="0"/>
                  <a:cs typeface="Arial" panose="020B0604020202020204" pitchFamily="34" charset="0"/>
                </a:endParaRPr>
              </a:p>
            </cx:txPr>
            <cx:visibility seriesName="0" categoryName="1" value="0"/>
            <cx:dataLabel idx="0">
              <cx:txPr>
                <a:bodyPr spcFirstLastPara="1" vertOverflow="ellipsis" horzOverflow="overflow" wrap="square" lIns="38100" tIns="19050" rIns="38100" bIns="19050" anchor="ctr" anchorCtr="1">
                  <a:spAutoFit/>
                </a:bodyPr>
                <a:lstStyle/>
                <a:p>
                  <a:pPr algn="ctr" rtl="0">
                    <a:defRPr sz="1400" b="1">
                      <a:latin typeface="Arial" panose="020B0604020202020204" pitchFamily="34" charset="0"/>
                      <a:ea typeface="Arial" panose="020B0604020202020204" pitchFamily="34" charset="0"/>
                      <a:cs typeface="Arial" panose="020B0604020202020204" pitchFamily="34" charset="0"/>
                    </a:defRPr>
                  </a:pPr>
                  <a:r>
                    <a:rPr lang="en-US" sz="1400" b="1" i="0" u="none" strike="noStrike" baseline="0">
                      <a:solidFill>
                        <a:sysClr val="windowText" lastClr="000000">
                          <a:lumMod val="75000"/>
                          <a:lumOff val="25000"/>
                        </a:sysClr>
                      </a:solidFill>
                      <a:latin typeface="Arial" panose="020B0604020202020204" pitchFamily="34" charset="0"/>
                      <a:cs typeface="Arial" panose="020B0604020202020204" pitchFamily="34" charset="0"/>
                    </a:rPr>
                    <a:t>Transport</a:t>
                  </a:r>
                </a:p>
              </cx:txPr>
            </cx:dataLabel>
            <cx:dataLabel idx="5">
              <cx:txPr>
                <a:bodyPr spcFirstLastPara="1" vertOverflow="ellipsis" horzOverflow="overflow" wrap="square" lIns="38100" tIns="19050" rIns="38100" bIns="19050" anchor="ctr" anchorCtr="1">
                  <a:spAutoFit/>
                </a:bodyPr>
                <a:lstStyle/>
                <a:p>
                  <a:pPr algn="ctr" rtl="0">
                    <a:defRPr sz="1400" b="1">
                      <a:latin typeface="Arial" panose="020B0604020202020204" pitchFamily="34" charset="0"/>
                      <a:ea typeface="Arial" panose="020B0604020202020204" pitchFamily="34" charset="0"/>
                      <a:cs typeface="Arial" panose="020B0604020202020204" pitchFamily="34" charset="0"/>
                    </a:defRPr>
                  </a:pPr>
                  <a:r>
                    <a:rPr lang="en-US" sz="1400" b="1" i="0" u="none" strike="noStrike" baseline="0">
                      <a:solidFill>
                        <a:sysClr val="windowText" lastClr="000000">
                          <a:lumMod val="75000"/>
                          <a:lumOff val="25000"/>
                        </a:sysClr>
                      </a:solidFill>
                      <a:latin typeface="Arial" panose="020B0604020202020204" pitchFamily="34" charset="0"/>
                      <a:cs typeface="Arial" panose="020B0604020202020204" pitchFamily="34" charset="0"/>
                    </a:rPr>
                    <a:t>Domestic</a:t>
                  </a:r>
                </a:p>
              </cx:txPr>
            </cx:dataLabel>
            <cx:dataLabel idx="12">
              <cx:txPr>
                <a:bodyPr spcFirstLastPara="1" vertOverflow="ellipsis" horzOverflow="overflow" wrap="square" lIns="38100" tIns="19050" rIns="38100" bIns="19050" anchor="ctr" anchorCtr="1">
                  <a:spAutoFit/>
                </a:bodyPr>
                <a:lstStyle/>
                <a:p>
                  <a:pPr algn="ctr" rtl="0">
                    <a:defRPr sz="1400" b="1">
                      <a:latin typeface="Arial" panose="020B0604020202020204" pitchFamily="34" charset="0"/>
                      <a:ea typeface="Arial" panose="020B0604020202020204" pitchFamily="34" charset="0"/>
                      <a:cs typeface="Arial" panose="020B0604020202020204" pitchFamily="34" charset="0"/>
                    </a:defRPr>
                  </a:pPr>
                  <a:r>
                    <a:rPr lang="en-US" sz="1400" b="1" i="0" u="none" strike="noStrike" baseline="0">
                      <a:solidFill>
                        <a:sysClr val="windowText" lastClr="000000">
                          <a:lumMod val="75000"/>
                          <a:lumOff val="25000"/>
                        </a:sysClr>
                      </a:solidFill>
                      <a:latin typeface="Arial" panose="020B0604020202020204" pitchFamily="34" charset="0"/>
                      <a:cs typeface="Arial" panose="020B0604020202020204" pitchFamily="34" charset="0"/>
                    </a:rPr>
                    <a:t>Industry</a:t>
                  </a:r>
                </a:p>
              </cx:txPr>
            </cx:dataLabel>
            <cx:dataLabel idx="19">
              <cx:txPr>
                <a:bodyPr spcFirstLastPara="1" vertOverflow="ellipsis" horzOverflow="overflow" wrap="square" lIns="38100" tIns="19050" rIns="38100" bIns="19050" anchor="ctr" anchorCtr="1">
                  <a:spAutoFit/>
                </a:bodyPr>
                <a:lstStyle/>
                <a:p>
                  <a:pPr algn="ctr" rtl="0">
                    <a:defRPr sz="1400" b="1">
                      <a:solidFill>
                        <a:schemeClr val="bg1"/>
                      </a:solidFill>
                      <a:latin typeface="Arial" panose="020B0604020202020204" pitchFamily="34" charset="0"/>
                      <a:ea typeface="Arial" panose="020B0604020202020204" pitchFamily="34" charset="0"/>
                      <a:cs typeface="Arial" panose="020B0604020202020204" pitchFamily="34" charset="0"/>
                    </a:defRPr>
                  </a:pPr>
                  <a:r>
                    <a:rPr lang="en-US" sz="1400" b="1" i="0" u="none" strike="noStrike" baseline="0">
                      <a:solidFill>
                        <a:schemeClr val="bg1"/>
                      </a:solidFill>
                      <a:latin typeface="Arial" panose="020B0604020202020204" pitchFamily="34" charset="0"/>
                      <a:cs typeface="Arial" panose="020B0604020202020204" pitchFamily="34" charset="0"/>
                    </a:rPr>
                    <a:t>Services</a:t>
                  </a:r>
                </a:p>
              </cx:txPr>
            </cx:dataLabel>
            <cx:dataLabel idx="20">
              <cx:txPr>
                <a:bodyPr spcFirstLastPara="1" vertOverflow="ellipsis" horzOverflow="overflow" wrap="square" lIns="38100" tIns="19050" rIns="38100" bIns="19050" anchor="ctr" anchorCtr="1">
                  <a:spAutoFit/>
                </a:bodyPr>
                <a:lstStyle/>
                <a:p>
                  <a:pPr algn="ctr" rtl="0">
                    <a:defRPr>
                      <a:solidFill>
                        <a:schemeClr val="bg1"/>
                      </a:solidFill>
                    </a:defRPr>
                  </a:pPr>
                  <a:r>
                    <a:rPr lang="en-US" sz="900" b="0" i="0" u="none" strike="noStrike" baseline="0">
                      <a:solidFill>
                        <a:schemeClr val="bg1"/>
                      </a:solidFill>
                      <a:latin typeface="Arial" panose="020B0604020202020204" pitchFamily="34" charset="0"/>
                      <a:cs typeface="Arial" panose="020B0604020202020204" pitchFamily="34" charset="0"/>
                    </a:rPr>
                    <a:t>Solid fuels</a:t>
                  </a:r>
                </a:p>
              </cx:txPr>
            </cx:dataLabel>
            <cx:dataLabel idx="21">
              <cx:txPr>
                <a:bodyPr spcFirstLastPara="1" vertOverflow="ellipsis" horzOverflow="overflow" wrap="square" lIns="38100" tIns="19050" rIns="38100" bIns="19050" anchor="ctr" anchorCtr="1">
                  <a:spAutoFit/>
                </a:bodyPr>
                <a:lstStyle/>
                <a:p>
                  <a:pPr algn="ctr" rtl="0">
                    <a:defRPr>
                      <a:solidFill>
                        <a:schemeClr val="bg1"/>
                      </a:solidFill>
                    </a:defRPr>
                  </a:pPr>
                  <a:r>
                    <a:rPr lang="en-US" sz="900" b="0" i="0" u="none" strike="noStrike" baseline="0">
                      <a:solidFill>
                        <a:schemeClr val="bg1"/>
                      </a:solidFill>
                      <a:latin typeface="Arial" panose="020B0604020202020204" pitchFamily="34" charset="0"/>
                      <a:cs typeface="Arial" panose="020B0604020202020204" pitchFamily="34" charset="0"/>
                    </a:rPr>
                    <a:t>Natural gas</a:t>
                  </a:r>
                </a:p>
              </cx:txPr>
            </cx:dataLabel>
            <cx:dataLabel idx="22">
              <cx:txPr>
                <a:bodyPr spcFirstLastPara="1" vertOverflow="ellipsis" horzOverflow="overflow" wrap="square" lIns="38100" tIns="19050" rIns="38100" bIns="19050" anchor="ctr" anchorCtr="1">
                  <a:spAutoFit/>
                </a:bodyPr>
                <a:lstStyle/>
                <a:p>
                  <a:pPr algn="ctr" rtl="0">
                    <a:defRPr>
                      <a:solidFill>
                        <a:schemeClr val="bg1"/>
                      </a:solidFill>
                    </a:defRPr>
                  </a:pPr>
                  <a:r>
                    <a:rPr lang="en-US" sz="900" b="0" i="0" u="none" strike="noStrike" baseline="0">
                      <a:solidFill>
                        <a:schemeClr val="bg1"/>
                      </a:solidFill>
                      <a:latin typeface="Arial" panose="020B0604020202020204" pitchFamily="34" charset="0"/>
                      <a:cs typeface="Arial" panose="020B0604020202020204" pitchFamily="34" charset="0"/>
                    </a:rPr>
                    <a:t>Electricity</a:t>
                  </a:r>
                </a:p>
              </cx:txPr>
            </cx:dataLabel>
            <cx:dataLabel idx="25">
              <cx:txPr>
                <a:bodyPr spcFirstLastPara="1" vertOverflow="ellipsis" horzOverflow="overflow" wrap="square" lIns="38100" tIns="19050" rIns="38100" bIns="19050" anchor="ctr" anchorCtr="1">
                  <a:spAutoFit/>
                </a:bodyPr>
                <a:lstStyle/>
                <a:p>
                  <a:pPr algn="ctr" rtl="0">
                    <a:defRPr>
                      <a:solidFill>
                        <a:schemeClr val="bg1"/>
                      </a:solidFill>
                    </a:defRPr>
                  </a:pPr>
                  <a:r>
                    <a:rPr lang="en-US" sz="900" b="0" i="0" u="none" strike="noStrike" baseline="0">
                      <a:solidFill>
                        <a:schemeClr val="bg1"/>
                      </a:solidFill>
                      <a:latin typeface="Arial" panose="020B0604020202020204" pitchFamily="34" charset="0"/>
                      <a:cs typeface="Arial" panose="020B0604020202020204" pitchFamily="34" charset="0"/>
                    </a:rPr>
                    <a:t>Petroleum</a:t>
                  </a:r>
                </a:p>
              </cx:txPr>
            </cx:dataLabel>
          </cx:dataLabels>
          <cx:dataId val="0"/>
          <cx:layoutPr>
            <cx:parentLabelLayout val="overlapping"/>
          </cx:layoutPr>
        </cx:series>
      </cx:plotAreaRegion>
    </cx:plotArea>
    <cx:legend pos="r" align="ctr" overlay="0">
      <cx:txPr>
        <a:bodyPr spcFirstLastPara="1" vertOverflow="ellipsis" horzOverflow="overflow" wrap="square" lIns="0" tIns="0" rIns="0" bIns="0" anchor="ctr" anchorCtr="1"/>
        <a:lstStyle/>
        <a:p>
          <a:pPr algn="ctr" rtl="0">
            <a:defRPr>
              <a:latin typeface="Arial" panose="020B0604020202020204" pitchFamily="34" charset="0"/>
              <a:ea typeface="Arial" panose="020B0604020202020204" pitchFamily="34" charset="0"/>
              <a:cs typeface="Arial" panose="020B0604020202020204" pitchFamily="34" charset="0"/>
            </a:defRPr>
          </a:pPr>
          <a:endParaRPr lang="en-US" sz="900" b="0" i="0" u="none" strike="noStrike" baseline="0">
            <a:solidFill>
              <a:sysClr val="windowText" lastClr="000000">
                <a:lumMod val="65000"/>
                <a:lumOff val="35000"/>
              </a:sysClr>
            </a:solidFill>
            <a:latin typeface="Arial" panose="020B0604020202020204" pitchFamily="34" charset="0"/>
            <a:cs typeface="Arial" panose="020B0604020202020204" pitchFamily="34" charset="0"/>
          </a:endParaRPr>
        </a:p>
      </cx:txPr>
    </cx:legend>
  </cx:chart>
  <cx:spPr>
    <a:solidFill>
      <a:schemeClr val="bg1"/>
    </a:solid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size">
        <cx:f>_xlchart.v1.5</cx:f>
      </cx:numDim>
    </cx:data>
  </cx:chartData>
  <cx:chart>
    <cx:title pos="t" align="ctr" overlay="0">
      <cx:tx>
        <cx:txData>
          <cx:v>2018 Consumption by Fuel</cx:v>
        </cx:txData>
      </cx:tx>
      <cx:txPr>
        <a:bodyPr spcFirstLastPara="1" vertOverflow="ellipsis" horzOverflow="overflow" wrap="square" lIns="0" tIns="0" rIns="0" bIns="0" anchor="ctr" anchorCtr="1"/>
        <a:lstStyle/>
        <a:p>
          <a:pPr algn="ctr" rtl="0">
            <a:defRPr/>
          </a:pPr>
          <a:r>
            <a:rPr lang="en-US" sz="1600" b="1" i="0" u="none" strike="noStrike" spc="0" normalizeH="0" baseline="0">
              <a:solidFill>
                <a:sysClr val="windowText" lastClr="000000">
                  <a:lumMod val="50000"/>
                  <a:lumOff val="50000"/>
                </a:sysClr>
              </a:solidFill>
              <a:latin typeface="Calibri Light" panose="020F0302020204030204"/>
            </a:rPr>
            <a:t>2018 Consumption by Fuel</a:t>
          </a:r>
        </a:p>
      </cx:txPr>
    </cx:title>
    <cx:plotArea>
      <cx:plotAreaRegion>
        <cx:series layoutId="treemap" uniqueId="{B542C752-449B-424C-B08A-8C63530D9C03}">
          <cx:dataPt idx="0">
            <cx:spPr>
              <a:solidFill>
                <a:srgbClr val="ED7D31">
                  <a:lumMod val="75000"/>
                </a:srgbClr>
              </a:solidFill>
            </cx:spPr>
          </cx:dataPt>
          <cx:dataPt idx="5">
            <cx:spPr>
              <a:solidFill>
                <a:srgbClr val="5B9BD5">
                  <a:lumMod val="60000"/>
                  <a:lumOff val="40000"/>
                </a:srgbClr>
              </a:solidFill>
            </cx:spPr>
          </cx:dataPt>
          <cx:dataPt idx="10">
            <cx:spPr>
              <a:solidFill>
                <a:srgbClr val="FF9900"/>
              </a:solidFill>
            </cx:spPr>
          </cx:dataPt>
          <cx:dataPt idx="15">
            <cx:spPr>
              <a:solidFill>
                <a:srgbClr val="B686DA"/>
              </a:solidFill>
            </cx:spPr>
          </cx:dataPt>
          <cx:dataPt idx="20">
            <cx:spPr>
              <a:solidFill>
                <a:srgbClr val="70AD47">
                  <a:lumMod val="75000"/>
                </a:srgbClr>
              </a:solidFill>
            </cx:spPr>
          </cx:dataPt>
          <cx:dataPt idx="25">
            <cx:spPr>
              <a:solidFill>
                <a:sysClr val="window" lastClr="FFFFFF">
                  <a:lumMod val="65000"/>
                </a:sysClr>
              </a:solidFill>
            </cx:spPr>
          </cx:dataPt>
          <cx:dataLabels pos="inEnd">
            <cx:txPr>
              <a:bodyPr spcFirstLastPara="1" vertOverflow="ellipsis" horzOverflow="overflow" wrap="square" lIns="38100" tIns="19050" rIns="38100" bIns="19050" anchor="ctr" anchorCtr="1">
                <a:spAutoFit/>
              </a:bodyPr>
              <a:lstStyle/>
              <a:p>
                <a:pPr algn="ctr" rtl="0">
                  <a:defRPr>
                    <a:latin typeface="Arial" panose="020B0604020202020204" pitchFamily="34" charset="0"/>
                    <a:ea typeface="Arial" panose="020B0604020202020204" pitchFamily="34" charset="0"/>
                    <a:cs typeface="Arial" panose="020B0604020202020204" pitchFamily="34" charset="0"/>
                  </a:defRPr>
                </a:pPr>
                <a:endParaRPr lang="en-US" sz="900" b="0" i="0" u="none" strike="noStrike" baseline="0">
                  <a:solidFill>
                    <a:sysClr val="windowText" lastClr="000000">
                      <a:lumMod val="75000"/>
                      <a:lumOff val="25000"/>
                    </a:sysClr>
                  </a:solidFill>
                  <a:latin typeface="Arial" panose="020B0604020202020204" pitchFamily="34" charset="0"/>
                  <a:cs typeface="Arial" panose="020B0604020202020204" pitchFamily="34" charset="0"/>
                </a:endParaRPr>
              </a:p>
            </cx:txPr>
            <cx:visibility seriesName="0" categoryName="1" value="0"/>
            <cx:dataLabel idx="0">
              <cx:txPr>
                <a:bodyPr spcFirstLastPara="1" vertOverflow="ellipsis" horzOverflow="overflow" wrap="square" lIns="38100" tIns="19050" rIns="38100" bIns="19050" anchor="ctr" anchorCtr="1">
                  <a:spAutoFit/>
                </a:bodyPr>
                <a:lstStyle/>
                <a:p>
                  <a:pPr algn="ctr" rtl="0">
                    <a:defRPr sz="1200" b="1"/>
                  </a:pPr>
                  <a:r>
                    <a:rPr lang="en-US" sz="1200" b="1" i="0" u="none" strike="noStrike" baseline="0">
                      <a:solidFill>
                        <a:sysClr val="windowText" lastClr="000000">
                          <a:lumMod val="75000"/>
                          <a:lumOff val="25000"/>
                        </a:sysClr>
                      </a:solidFill>
                      <a:latin typeface="Arial" panose="020B0604020202020204" pitchFamily="34" charset="0"/>
                      <a:cs typeface="Arial" panose="020B0604020202020204" pitchFamily="34" charset="0"/>
                    </a:rPr>
                    <a:t>Solid fuels</a:t>
                  </a:r>
                </a:p>
              </cx:txPr>
            </cx:dataLabel>
            <cx:dataLabel idx="5">
              <cx:txPr>
                <a:bodyPr spcFirstLastPara="1" vertOverflow="ellipsis" horzOverflow="overflow" wrap="square" lIns="38100" tIns="19050" rIns="38100" bIns="19050" anchor="ctr" anchorCtr="1">
                  <a:spAutoFit/>
                </a:bodyPr>
                <a:lstStyle/>
                <a:p>
                  <a:pPr algn="ctr" rtl="0">
                    <a:defRPr sz="1400" b="1"/>
                  </a:pPr>
                  <a:r>
                    <a:rPr lang="en-US" sz="1400" b="1" i="0" u="none" strike="noStrike" baseline="0">
                      <a:solidFill>
                        <a:sysClr val="windowText" lastClr="000000">
                          <a:lumMod val="75000"/>
                          <a:lumOff val="25000"/>
                        </a:sysClr>
                      </a:solidFill>
                      <a:latin typeface="Arial" panose="020B0604020202020204" pitchFamily="34" charset="0"/>
                      <a:cs typeface="Arial" panose="020B0604020202020204" pitchFamily="34" charset="0"/>
                    </a:rPr>
                    <a:t>Natural gas</a:t>
                  </a:r>
                </a:p>
              </cx:txPr>
            </cx:dataLabel>
            <cx:dataLabel idx="10">
              <cx:txPr>
                <a:bodyPr spcFirstLastPara="1" vertOverflow="ellipsis" horzOverflow="overflow" wrap="square" lIns="38100" tIns="19050" rIns="38100" bIns="19050" anchor="ctr" anchorCtr="1">
                  <a:spAutoFit/>
                </a:bodyPr>
                <a:lstStyle/>
                <a:p>
                  <a:pPr algn="ctr" rtl="0">
                    <a:defRPr sz="1400" b="1"/>
                  </a:pPr>
                  <a:r>
                    <a:rPr lang="en-US" sz="1400" b="1" i="0" u="none" strike="noStrike" baseline="0">
                      <a:solidFill>
                        <a:sysClr val="windowText" lastClr="000000">
                          <a:lumMod val="75000"/>
                          <a:lumOff val="25000"/>
                        </a:sysClr>
                      </a:solidFill>
                      <a:latin typeface="Arial" panose="020B0604020202020204" pitchFamily="34" charset="0"/>
                      <a:cs typeface="Arial" panose="020B0604020202020204" pitchFamily="34" charset="0"/>
                    </a:rPr>
                    <a:t>Electricity</a:t>
                  </a:r>
                </a:p>
              </cx:txPr>
            </cx:dataLabel>
            <cx:dataLabel idx="20">
              <cx:txPr>
                <a:bodyPr spcFirstLastPara="1" vertOverflow="ellipsis" horzOverflow="overflow" wrap="square" lIns="38100" tIns="19050" rIns="38100" bIns="19050" anchor="ctr" anchorCtr="1">
                  <a:spAutoFit/>
                </a:bodyPr>
                <a:lstStyle/>
                <a:p>
                  <a:pPr algn="ctr" rtl="0">
                    <a:defRPr sz="1200" b="1"/>
                  </a:pPr>
                  <a:r>
                    <a:rPr lang="en-US" sz="1200" b="1" i="0" u="none" strike="noStrike" baseline="0">
                      <a:solidFill>
                        <a:sysClr val="windowText" lastClr="000000">
                          <a:lumMod val="75000"/>
                          <a:lumOff val="25000"/>
                        </a:sysClr>
                      </a:solidFill>
                      <a:latin typeface="Arial" panose="020B0604020202020204" pitchFamily="34" charset="0"/>
                      <a:cs typeface="Arial" panose="020B0604020202020204" pitchFamily="34" charset="0"/>
                    </a:rPr>
                    <a:t>Bio &amp; waste</a:t>
                  </a:r>
                </a:p>
              </cx:txPr>
            </cx:dataLabel>
            <cx:dataLabel idx="25">
              <cx:txPr>
                <a:bodyPr spcFirstLastPara="1" vertOverflow="ellipsis" horzOverflow="overflow" wrap="square" lIns="38100" tIns="19050" rIns="38100" bIns="19050" anchor="ctr" anchorCtr="1">
                  <a:spAutoFit/>
                </a:bodyPr>
                <a:lstStyle/>
                <a:p>
                  <a:pPr algn="ctr" rtl="0">
                    <a:defRPr sz="1400" b="1"/>
                  </a:pPr>
                  <a:r>
                    <a:rPr lang="en-US" sz="1400" b="1" i="0" u="none" strike="noStrike" baseline="0">
                      <a:solidFill>
                        <a:sysClr val="windowText" lastClr="000000">
                          <a:lumMod val="75000"/>
                          <a:lumOff val="25000"/>
                        </a:sysClr>
                      </a:solidFill>
                      <a:latin typeface="Arial" panose="020B0604020202020204" pitchFamily="34" charset="0"/>
                      <a:cs typeface="Arial" panose="020B0604020202020204" pitchFamily="34" charset="0"/>
                    </a:rPr>
                    <a:t>Petroleum</a:t>
                  </a:r>
                </a:p>
              </cx:txPr>
            </cx:dataLabel>
          </cx:dataLabels>
          <cx:dataId val="0"/>
          <cx:layoutPr>
            <cx:parentLabelLayout val="overlapping"/>
          </cx:layoutPr>
        </cx:series>
      </cx:plotAreaRegion>
    </cx:plotArea>
    <cx:legend pos="r" align="ctr" overlay="0">
      <cx:txPr>
        <a:bodyPr spcFirstLastPara="1" vertOverflow="ellipsis" horzOverflow="overflow" wrap="square" lIns="0" tIns="0" rIns="0" bIns="0" anchor="ctr" anchorCtr="1"/>
        <a:lstStyle/>
        <a:p>
          <a:pPr algn="ctr" rtl="0">
            <a:defRPr>
              <a:latin typeface="Arial" panose="020B0604020202020204" pitchFamily="34" charset="0"/>
              <a:ea typeface="Arial" panose="020B0604020202020204" pitchFamily="34" charset="0"/>
              <a:cs typeface="Arial" panose="020B0604020202020204" pitchFamily="34" charset="0"/>
            </a:defRPr>
          </a:pPr>
          <a:endParaRPr lang="en-US" sz="900" b="0" i="0" u="none" strike="noStrike" baseline="0">
            <a:solidFill>
              <a:sysClr val="windowText" lastClr="000000">
                <a:lumMod val="65000"/>
                <a:lumOff val="35000"/>
              </a:sysClr>
            </a:solidFill>
            <a:latin typeface="Arial" panose="020B0604020202020204" pitchFamily="34" charset="0"/>
            <a:cs typeface="Arial" panose="020B0604020202020204" pitchFamily="34" charset="0"/>
          </a:endParaRPr>
        </a:p>
      </cx:txPr>
    </cx:legend>
  </cx:chart>
  <cx:spPr>
    <a:solidFill>
      <a:schemeClr val="bg1"/>
    </a:solid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txData>
          <cx:v>1970 Consumption by Fuel</cx:v>
        </cx:txData>
      </cx:tx>
      <cx:txPr>
        <a:bodyPr spcFirstLastPara="1" vertOverflow="ellipsis" horzOverflow="overflow" wrap="square" lIns="0" tIns="0" rIns="0" bIns="0" anchor="ctr" anchorCtr="1"/>
        <a:lstStyle/>
        <a:p>
          <a:pPr algn="ctr" rtl="0">
            <a:defRPr/>
          </a:pPr>
          <a:r>
            <a:rPr lang="en-US" sz="1600" b="1" i="0" u="none" strike="noStrike" spc="0" normalizeH="0" baseline="0">
              <a:solidFill>
                <a:sysClr val="windowText" lastClr="000000">
                  <a:lumMod val="50000"/>
                  <a:lumOff val="50000"/>
                </a:sysClr>
              </a:solidFill>
              <a:latin typeface="Calibri Light" panose="020F0302020204030204"/>
            </a:rPr>
            <a:t>1970 Consumption by Fuel</a:t>
          </a:r>
        </a:p>
      </cx:txPr>
    </cx:title>
    <cx:plotArea>
      <cx:plotAreaRegion>
        <cx:series layoutId="treemap" uniqueId="{B542C752-449B-424C-B08A-8C63530D9C03}">
          <cx:dataPt idx="0">
            <cx:spPr>
              <a:solidFill>
                <a:srgbClr val="ED7D31">
                  <a:lumMod val="75000"/>
                </a:srgbClr>
              </a:solidFill>
            </cx:spPr>
          </cx:dataPt>
          <cx:dataPt idx="5">
            <cx:spPr>
              <a:solidFill>
                <a:srgbClr val="5B9BD5">
                  <a:lumMod val="60000"/>
                  <a:lumOff val="40000"/>
                </a:srgbClr>
              </a:solidFill>
            </cx:spPr>
          </cx:dataPt>
          <cx:dataPt idx="10">
            <cx:spPr>
              <a:solidFill>
                <a:srgbClr val="FF9900"/>
              </a:solidFill>
            </cx:spPr>
          </cx:dataPt>
          <cx:dataPt idx="15">
            <cx:spPr>
              <a:solidFill>
                <a:srgbClr val="B686DA"/>
              </a:solidFill>
            </cx:spPr>
          </cx:dataPt>
          <cx:dataPt idx="20">
            <cx:spPr>
              <a:solidFill>
                <a:srgbClr val="70AD47">
                  <a:lumMod val="75000"/>
                </a:srgbClr>
              </a:solidFill>
            </cx:spPr>
          </cx:dataPt>
          <cx:dataPt idx="25">
            <cx:spPr>
              <a:solidFill>
                <a:srgbClr val="E7E6E6">
                  <a:lumMod val="75000"/>
                </a:srgbClr>
              </a:solidFill>
            </cx:spPr>
          </cx:dataPt>
          <cx:dataLabels pos="inEnd">
            <cx:txPr>
              <a:bodyPr spcFirstLastPara="1" vertOverflow="ellipsis" horzOverflow="overflow" wrap="square" lIns="38100" tIns="19050" rIns="38100" bIns="19050" anchor="ctr" anchorCtr="1">
                <a:spAutoFit/>
              </a:bodyPr>
              <a:lstStyle/>
              <a:p>
                <a:pPr algn="ctr" rtl="0">
                  <a:defRPr>
                    <a:latin typeface="Arial" panose="020B0604020202020204" pitchFamily="34" charset="0"/>
                    <a:ea typeface="Arial" panose="020B0604020202020204" pitchFamily="34" charset="0"/>
                    <a:cs typeface="Arial" panose="020B0604020202020204" pitchFamily="34" charset="0"/>
                  </a:defRPr>
                </a:pPr>
                <a:endParaRPr lang="en-US" sz="900" b="0" i="0" u="none" strike="noStrike" baseline="0">
                  <a:solidFill>
                    <a:sysClr val="windowText" lastClr="000000">
                      <a:lumMod val="75000"/>
                      <a:lumOff val="25000"/>
                    </a:sysClr>
                  </a:solidFill>
                  <a:latin typeface="Arial" panose="020B0604020202020204" pitchFamily="34" charset="0"/>
                  <a:cs typeface="Arial" panose="020B0604020202020204" pitchFamily="34" charset="0"/>
                </a:endParaRPr>
              </a:p>
            </cx:txPr>
            <cx:visibility seriesName="0" categoryName="1" value="0"/>
            <cx:dataLabel idx="0">
              <cx:txPr>
                <a:bodyPr spcFirstLastPara="1" vertOverflow="ellipsis" horzOverflow="overflow" wrap="square" lIns="38100" tIns="19050" rIns="38100" bIns="19050" anchor="ctr" anchorCtr="1">
                  <a:spAutoFit/>
                </a:bodyPr>
                <a:lstStyle/>
                <a:p>
                  <a:pPr algn="ctr" rtl="0">
                    <a:defRPr sz="1400" b="1"/>
                  </a:pPr>
                  <a:r>
                    <a:rPr lang="en-US" sz="1400" b="1" i="0" u="none" strike="noStrike" baseline="0">
                      <a:solidFill>
                        <a:sysClr val="windowText" lastClr="000000">
                          <a:lumMod val="75000"/>
                          <a:lumOff val="25000"/>
                        </a:sysClr>
                      </a:solidFill>
                      <a:latin typeface="Arial" panose="020B0604020202020204" pitchFamily="34" charset="0"/>
                      <a:cs typeface="Arial" panose="020B0604020202020204" pitchFamily="34" charset="0"/>
                    </a:rPr>
                    <a:t>Solid fuels</a:t>
                  </a:r>
                </a:p>
              </cx:txPr>
            </cx:dataLabel>
            <cx:dataLabel idx="5">
              <cx:txPr>
                <a:bodyPr spcFirstLastPara="1" vertOverflow="ellipsis" horzOverflow="overflow" wrap="square" lIns="38100" tIns="19050" rIns="38100" bIns="19050" anchor="ctr" anchorCtr="1">
                  <a:spAutoFit/>
                </a:bodyPr>
                <a:lstStyle/>
                <a:p>
                  <a:pPr algn="ctr" rtl="0">
                    <a:defRPr sz="1400" b="1"/>
                  </a:pPr>
                  <a:r>
                    <a:rPr lang="en-US" sz="1400" b="1" i="0" u="none" strike="noStrike" baseline="0">
                      <a:solidFill>
                        <a:sysClr val="windowText" lastClr="000000">
                          <a:lumMod val="75000"/>
                          <a:lumOff val="25000"/>
                        </a:sysClr>
                      </a:solidFill>
                      <a:latin typeface="Arial" panose="020B0604020202020204" pitchFamily="34" charset="0"/>
                      <a:cs typeface="Arial" panose="020B0604020202020204" pitchFamily="34" charset="0"/>
                    </a:rPr>
                    <a:t>Natural gas</a:t>
                  </a:r>
                </a:p>
              </cx:txPr>
            </cx:dataLabel>
            <cx:dataLabel idx="10">
              <cx:txPr>
                <a:bodyPr spcFirstLastPara="1" vertOverflow="ellipsis" horzOverflow="overflow" wrap="square" lIns="38100" tIns="19050" rIns="38100" bIns="19050" anchor="ctr" anchorCtr="1">
                  <a:spAutoFit/>
                </a:bodyPr>
                <a:lstStyle/>
                <a:p>
                  <a:pPr algn="ctr" rtl="0">
                    <a:defRPr sz="1400" b="1"/>
                  </a:pPr>
                  <a:r>
                    <a:rPr lang="en-US" sz="1400" b="1" i="0" u="none" strike="noStrike" baseline="0">
                      <a:solidFill>
                        <a:sysClr val="windowText" lastClr="000000">
                          <a:lumMod val="75000"/>
                          <a:lumOff val="25000"/>
                        </a:sysClr>
                      </a:solidFill>
                      <a:latin typeface="Arial" panose="020B0604020202020204" pitchFamily="34" charset="0"/>
                      <a:cs typeface="Arial" panose="020B0604020202020204" pitchFamily="34" charset="0"/>
                    </a:rPr>
                    <a:t>Electricity</a:t>
                  </a:r>
                </a:p>
              </cx:txPr>
            </cx:dataLabel>
            <cx:dataLabel idx="25">
              <cx:txPr>
                <a:bodyPr spcFirstLastPara="1" vertOverflow="ellipsis" horzOverflow="overflow" wrap="square" lIns="38100" tIns="19050" rIns="38100" bIns="19050" anchor="ctr" anchorCtr="1">
                  <a:spAutoFit/>
                </a:bodyPr>
                <a:lstStyle/>
                <a:p>
                  <a:pPr algn="ctr" rtl="0">
                    <a:defRPr sz="1400" b="1"/>
                  </a:pPr>
                  <a:r>
                    <a:rPr lang="en-US" sz="1400" b="1" i="0" u="none" strike="noStrike" baseline="0">
                      <a:solidFill>
                        <a:sysClr val="windowText" lastClr="000000">
                          <a:lumMod val="75000"/>
                          <a:lumOff val="25000"/>
                        </a:sysClr>
                      </a:solidFill>
                      <a:latin typeface="Arial" panose="020B0604020202020204" pitchFamily="34" charset="0"/>
                      <a:cs typeface="Arial" panose="020B0604020202020204" pitchFamily="34" charset="0"/>
                    </a:rPr>
                    <a:t>Petroleum</a:t>
                  </a:r>
                </a:p>
              </cx:txPr>
            </cx:dataLabel>
          </cx:dataLabels>
          <cx:dataId val="0"/>
          <cx:layoutPr>
            <cx:parentLabelLayout val="overlapping"/>
          </cx:layoutPr>
        </cx:series>
      </cx:plotAreaRegion>
    </cx:plotArea>
    <cx:legend pos="r" align="ctr" overlay="0">
      <cx:txPr>
        <a:bodyPr spcFirstLastPara="1" vertOverflow="ellipsis" horzOverflow="overflow" wrap="square" lIns="0" tIns="0" rIns="0" bIns="0" anchor="ctr" anchorCtr="1"/>
        <a:lstStyle/>
        <a:p>
          <a:pPr algn="ctr" rtl="0">
            <a:defRPr>
              <a:latin typeface="Arial" panose="020B0604020202020204" pitchFamily="34" charset="0"/>
              <a:ea typeface="Arial" panose="020B0604020202020204" pitchFamily="34" charset="0"/>
              <a:cs typeface="Arial" panose="020B0604020202020204" pitchFamily="34" charset="0"/>
            </a:defRPr>
          </a:pPr>
          <a:endParaRPr lang="en-US" sz="900" b="0" i="0" u="none" strike="noStrike" baseline="0">
            <a:solidFill>
              <a:sysClr val="windowText" lastClr="000000">
                <a:lumMod val="65000"/>
                <a:lumOff val="35000"/>
              </a:sysClr>
            </a:solidFill>
            <a:latin typeface="Arial" panose="020B0604020202020204" pitchFamily="34" charset="0"/>
            <a:cs typeface="Arial" panose="020B0604020202020204" pitchFamily="34" charset="0"/>
          </a:endParaRPr>
        </a:p>
      </cx:txPr>
    </cx:legend>
  </cx:chart>
  <cx:spPr>
    <a:solidFill>
      <a:schemeClr val="bg1"/>
    </a:solid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4">
  <cs:axisTitle>
    <cs:lnRef idx="0"/>
    <cs:fillRef idx="0"/>
    <cs:effectRef idx="0"/>
    <cs:fontRef idx="major">
      <a:schemeClr val="dk1">
        <a:lumMod val="50000"/>
        <a:lumOff val="50000"/>
      </a:schemeClr>
    </cs:fontRef>
    <cs:spPr>
      <a:solidFill>
        <a:schemeClr val="bg1">
          <a:lumMod val="85000"/>
        </a:schemeClr>
      </a:solidFill>
      <a:ln w="19050">
        <a:solidFill>
          <a:schemeClr val="bg1"/>
        </a:solidFill>
      </a:ln>
    </cs:spPr>
    <cs:defRPr sz="900"/>
  </cs:axisTitle>
  <cs:categoryAxis>
    <cs:lnRef idx="0"/>
    <cs:fillRef idx="0"/>
    <cs:effectRef idx="0"/>
    <cs:fontRef idx="major">
      <a:schemeClr val="dk1">
        <a:lumMod val="50000"/>
        <a:lumOff val="50000"/>
      </a:schemeClr>
    </cs:fontRef>
    <cs:defRPr sz="90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cs:chartArea>
  <cs:dataLabel>
    <cs:lnRef idx="0"/>
    <cs:fillRef idx="0"/>
    <cs:effectRef idx="0"/>
    <cs:fontRef idx="minor">
      <a:schemeClr val="dk1">
        <a:lumMod val="75000"/>
        <a:lumOff val="25000"/>
      </a:schemeClr>
    </cs:fontRef>
    <cs:defRPr sz="900"/>
    <cs:bodyPr lIns="38100" tIns="19050" rIns="38100" bIns="19050">
      <a:spAutoFit/>
    </cs:bodyPr>
  </cs:dataLabel>
  <cs:dataLabelCallout>
    <cs:lnRef idx="0"/>
    <cs:fillRef idx="0"/>
    <cs:effectRef idx="0"/>
    <cs:fontRef idx="major">
      <a:schemeClr val="dk1">
        <a:lumMod val="50000"/>
        <a:lumOff val="50000"/>
      </a:schemeClr>
    </cs:fontRef>
    <cs:spPr>
      <a:solidFill>
        <a:schemeClr val="lt1">
          <a:alpha val="75000"/>
        </a:schemeClr>
      </a:solidFill>
      <a:ln w="9525">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9525">
        <a:solidFill>
          <a:schemeClr val="lt1"/>
        </a:solidFill>
      </a:ln>
    </cs:spPr>
  </cs:dataPoint>
  <cs:dataPoint3D>
    <cs:lnRef idx="0"/>
    <cs:fillRef idx="0">
      <cs:styleClr val="auto"/>
    </cs:fillRef>
    <cs:effectRef idx="0"/>
    <cs:fontRef idx="minor">
      <a:schemeClr val="tx1"/>
    </cs:fontRef>
    <cs:spPr>
      <a:solidFill>
        <a:schemeClr val="phClr"/>
      </a:solidFill>
      <a:ln w="9525">
        <a:solidFill>
          <a:schemeClr val="lt1"/>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solidFill>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lumOff val="10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ajor">
      <a:schemeClr val="dk1">
        <a:lumMod val="50000"/>
        <a:lumOff val="50000"/>
      </a:schemeClr>
    </cs:fontRef>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ajor">
      <a:schemeClr val="dk1">
        <a:lumMod val="50000"/>
        <a:lumOff val="50000"/>
      </a:schemeClr>
    </cs:fontRef>
    <cs:defRPr sz="1600" b="1" spc="0" normalizeH="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ajor">
      <a:schemeClr val="dk1">
        <a:lumMod val="50000"/>
        <a:lumOff val="50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ajor">
      <a:schemeClr val="dk1">
        <a:lumMod val="50000"/>
        <a:lumOff val="50000"/>
      </a:schemeClr>
    </cs:fontRef>
    <cs:defRPr sz="9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414">
  <cs:axisTitle>
    <cs:lnRef idx="0"/>
    <cs:fillRef idx="0"/>
    <cs:effectRef idx="0"/>
    <cs:fontRef idx="major">
      <a:schemeClr val="dk1">
        <a:lumMod val="50000"/>
        <a:lumOff val="50000"/>
      </a:schemeClr>
    </cs:fontRef>
    <cs:spPr>
      <a:solidFill>
        <a:schemeClr val="bg1">
          <a:lumMod val="85000"/>
        </a:schemeClr>
      </a:solidFill>
      <a:ln w="19050">
        <a:solidFill>
          <a:schemeClr val="bg1"/>
        </a:solidFill>
      </a:ln>
    </cs:spPr>
    <cs:defRPr sz="900"/>
  </cs:axisTitle>
  <cs:categoryAxis>
    <cs:lnRef idx="0"/>
    <cs:fillRef idx="0"/>
    <cs:effectRef idx="0"/>
    <cs:fontRef idx="major">
      <a:schemeClr val="dk1">
        <a:lumMod val="50000"/>
        <a:lumOff val="50000"/>
      </a:schemeClr>
    </cs:fontRef>
    <cs:defRPr sz="90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cs:chartArea>
  <cs:dataLabel>
    <cs:lnRef idx="0"/>
    <cs:fillRef idx="0"/>
    <cs:effectRef idx="0"/>
    <cs:fontRef idx="minor">
      <a:schemeClr val="dk1">
        <a:lumMod val="75000"/>
        <a:lumOff val="25000"/>
      </a:schemeClr>
    </cs:fontRef>
    <cs:defRPr sz="900"/>
    <cs:bodyPr lIns="38100" tIns="19050" rIns="38100" bIns="19050">
      <a:spAutoFit/>
    </cs:bodyPr>
  </cs:dataLabel>
  <cs:dataLabelCallout>
    <cs:lnRef idx="0"/>
    <cs:fillRef idx="0"/>
    <cs:effectRef idx="0"/>
    <cs:fontRef idx="major">
      <a:schemeClr val="dk1">
        <a:lumMod val="50000"/>
        <a:lumOff val="50000"/>
      </a:schemeClr>
    </cs:fontRef>
    <cs:spPr>
      <a:solidFill>
        <a:schemeClr val="lt1">
          <a:alpha val="75000"/>
        </a:schemeClr>
      </a:solidFill>
      <a:ln w="9525">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9525">
        <a:solidFill>
          <a:schemeClr val="lt1"/>
        </a:solidFill>
      </a:ln>
    </cs:spPr>
  </cs:dataPoint>
  <cs:dataPoint3D>
    <cs:lnRef idx="0"/>
    <cs:fillRef idx="0">
      <cs:styleClr val="auto"/>
    </cs:fillRef>
    <cs:effectRef idx="0"/>
    <cs:fontRef idx="minor">
      <a:schemeClr val="tx1"/>
    </cs:fontRef>
    <cs:spPr>
      <a:solidFill>
        <a:schemeClr val="phClr"/>
      </a:solidFill>
      <a:ln w="9525">
        <a:solidFill>
          <a:schemeClr val="lt1"/>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solidFill>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lumOff val="10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ajor">
      <a:schemeClr val="dk1">
        <a:lumMod val="50000"/>
        <a:lumOff val="50000"/>
      </a:schemeClr>
    </cs:fontRef>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ajor">
      <a:schemeClr val="dk1">
        <a:lumMod val="50000"/>
        <a:lumOff val="50000"/>
      </a:schemeClr>
    </cs:fontRef>
    <cs:defRPr sz="1600" b="1" spc="0" normalizeH="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ajor">
      <a:schemeClr val="dk1">
        <a:lumMod val="50000"/>
        <a:lumOff val="50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ajor">
      <a:schemeClr val="dk1">
        <a:lumMod val="50000"/>
        <a:lumOff val="50000"/>
      </a:schemeClr>
    </cs:fontRef>
    <cs:defRPr sz="9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414">
  <cs:axisTitle>
    <cs:lnRef idx="0"/>
    <cs:fillRef idx="0"/>
    <cs:effectRef idx="0"/>
    <cs:fontRef idx="major">
      <a:schemeClr val="dk1">
        <a:lumMod val="50000"/>
        <a:lumOff val="50000"/>
      </a:schemeClr>
    </cs:fontRef>
    <cs:spPr>
      <a:solidFill>
        <a:schemeClr val="bg1">
          <a:lumMod val="85000"/>
        </a:schemeClr>
      </a:solidFill>
      <a:ln w="19050">
        <a:solidFill>
          <a:schemeClr val="bg1"/>
        </a:solidFill>
      </a:ln>
    </cs:spPr>
    <cs:defRPr sz="900"/>
  </cs:axisTitle>
  <cs:categoryAxis>
    <cs:lnRef idx="0"/>
    <cs:fillRef idx="0"/>
    <cs:effectRef idx="0"/>
    <cs:fontRef idx="major">
      <a:schemeClr val="dk1">
        <a:lumMod val="50000"/>
        <a:lumOff val="50000"/>
      </a:schemeClr>
    </cs:fontRef>
    <cs:defRPr sz="90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cs:chartArea>
  <cs:dataLabel>
    <cs:lnRef idx="0"/>
    <cs:fillRef idx="0"/>
    <cs:effectRef idx="0"/>
    <cs:fontRef idx="minor">
      <a:schemeClr val="dk1">
        <a:lumMod val="75000"/>
        <a:lumOff val="25000"/>
      </a:schemeClr>
    </cs:fontRef>
    <cs:defRPr sz="900"/>
    <cs:bodyPr lIns="38100" tIns="19050" rIns="38100" bIns="19050">
      <a:spAutoFit/>
    </cs:bodyPr>
  </cs:dataLabel>
  <cs:dataLabelCallout>
    <cs:lnRef idx="0"/>
    <cs:fillRef idx="0"/>
    <cs:effectRef idx="0"/>
    <cs:fontRef idx="major">
      <a:schemeClr val="dk1">
        <a:lumMod val="50000"/>
        <a:lumOff val="50000"/>
      </a:schemeClr>
    </cs:fontRef>
    <cs:spPr>
      <a:solidFill>
        <a:schemeClr val="lt1">
          <a:alpha val="75000"/>
        </a:schemeClr>
      </a:solidFill>
      <a:ln w="9525">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9525">
        <a:solidFill>
          <a:schemeClr val="lt1"/>
        </a:solidFill>
      </a:ln>
    </cs:spPr>
  </cs:dataPoint>
  <cs:dataPoint3D>
    <cs:lnRef idx="0"/>
    <cs:fillRef idx="0">
      <cs:styleClr val="auto"/>
    </cs:fillRef>
    <cs:effectRef idx="0"/>
    <cs:fontRef idx="minor">
      <a:schemeClr val="tx1"/>
    </cs:fontRef>
    <cs:spPr>
      <a:solidFill>
        <a:schemeClr val="phClr"/>
      </a:solidFill>
      <a:ln w="9525">
        <a:solidFill>
          <a:schemeClr val="lt1"/>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solidFill>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lumOff val="10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ajor">
      <a:schemeClr val="dk1">
        <a:lumMod val="50000"/>
        <a:lumOff val="50000"/>
      </a:schemeClr>
    </cs:fontRef>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ajor">
      <a:schemeClr val="dk1">
        <a:lumMod val="50000"/>
        <a:lumOff val="50000"/>
      </a:schemeClr>
    </cs:fontRef>
    <cs:defRPr sz="1600" b="1" spc="0" normalizeH="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ajor">
      <a:schemeClr val="dk1">
        <a:lumMod val="50000"/>
        <a:lumOff val="50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ajor">
      <a:schemeClr val="dk1">
        <a:lumMod val="50000"/>
        <a:lumOff val="50000"/>
      </a:schemeClr>
    </cs:fontRef>
    <cs:defRPr sz="9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414">
  <cs:axisTitle>
    <cs:lnRef idx="0"/>
    <cs:fillRef idx="0"/>
    <cs:effectRef idx="0"/>
    <cs:fontRef idx="major">
      <a:schemeClr val="dk1">
        <a:lumMod val="50000"/>
        <a:lumOff val="50000"/>
      </a:schemeClr>
    </cs:fontRef>
    <cs:spPr>
      <a:solidFill>
        <a:schemeClr val="bg1">
          <a:lumMod val="85000"/>
        </a:schemeClr>
      </a:solidFill>
      <a:ln w="19050">
        <a:solidFill>
          <a:schemeClr val="bg1"/>
        </a:solidFill>
      </a:ln>
    </cs:spPr>
    <cs:defRPr sz="900"/>
  </cs:axisTitle>
  <cs:categoryAxis>
    <cs:lnRef idx="0"/>
    <cs:fillRef idx="0"/>
    <cs:effectRef idx="0"/>
    <cs:fontRef idx="major">
      <a:schemeClr val="dk1">
        <a:lumMod val="50000"/>
        <a:lumOff val="50000"/>
      </a:schemeClr>
    </cs:fontRef>
    <cs:defRPr sz="90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cs:chartArea>
  <cs:dataLabel>
    <cs:lnRef idx="0"/>
    <cs:fillRef idx="0"/>
    <cs:effectRef idx="0"/>
    <cs:fontRef idx="minor">
      <a:schemeClr val="dk1">
        <a:lumMod val="75000"/>
        <a:lumOff val="25000"/>
      </a:schemeClr>
    </cs:fontRef>
    <cs:defRPr sz="900"/>
    <cs:bodyPr lIns="38100" tIns="19050" rIns="38100" bIns="19050">
      <a:spAutoFit/>
    </cs:bodyPr>
  </cs:dataLabel>
  <cs:dataLabelCallout>
    <cs:lnRef idx="0"/>
    <cs:fillRef idx="0"/>
    <cs:effectRef idx="0"/>
    <cs:fontRef idx="major">
      <a:schemeClr val="dk1">
        <a:lumMod val="50000"/>
        <a:lumOff val="50000"/>
      </a:schemeClr>
    </cs:fontRef>
    <cs:spPr>
      <a:solidFill>
        <a:schemeClr val="lt1">
          <a:alpha val="75000"/>
        </a:schemeClr>
      </a:solidFill>
      <a:ln w="9525">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9525">
        <a:solidFill>
          <a:schemeClr val="lt1"/>
        </a:solidFill>
      </a:ln>
    </cs:spPr>
  </cs:dataPoint>
  <cs:dataPoint3D>
    <cs:lnRef idx="0"/>
    <cs:fillRef idx="0">
      <cs:styleClr val="auto"/>
    </cs:fillRef>
    <cs:effectRef idx="0"/>
    <cs:fontRef idx="minor">
      <a:schemeClr val="tx1"/>
    </cs:fontRef>
    <cs:spPr>
      <a:solidFill>
        <a:schemeClr val="phClr"/>
      </a:solidFill>
      <a:ln w="9525">
        <a:solidFill>
          <a:schemeClr val="lt1"/>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solidFill>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lumOff val="10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ajor">
      <a:schemeClr val="dk1">
        <a:lumMod val="50000"/>
        <a:lumOff val="50000"/>
      </a:schemeClr>
    </cs:fontRef>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ajor">
      <a:schemeClr val="dk1">
        <a:lumMod val="50000"/>
        <a:lumOff val="50000"/>
      </a:schemeClr>
    </cs:fontRef>
    <cs:defRPr sz="1600" b="1" spc="0" normalizeH="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ajor">
      <a:schemeClr val="dk1">
        <a:lumMod val="50000"/>
        <a:lumOff val="50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ajor">
      <a:schemeClr val="dk1">
        <a:lumMod val="50000"/>
        <a:lumOff val="50000"/>
      </a:schemeClr>
    </cs:fontRef>
    <cs:defRPr sz="9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9.xml"/><Relationship Id="rId3" Type="http://schemas.openxmlformats.org/officeDocument/2006/relationships/chart" Target="../charts/chart3.xml"/><Relationship Id="rId7" Type="http://schemas.openxmlformats.org/officeDocument/2006/relationships/chart" Target="../charts/chart7.xml"/><Relationship Id="rId12" Type="http://schemas.microsoft.com/office/2014/relationships/chartEx" Target="../charts/chartEx4.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microsoft.com/office/2014/relationships/chartEx" Target="../charts/chartEx3.xml"/><Relationship Id="rId5" Type="http://schemas.openxmlformats.org/officeDocument/2006/relationships/chart" Target="../charts/chart5.xml"/><Relationship Id="rId10" Type="http://schemas.microsoft.com/office/2014/relationships/chartEx" Target="../charts/chartEx2.xml"/><Relationship Id="rId4" Type="http://schemas.openxmlformats.org/officeDocument/2006/relationships/chart" Target="../charts/chart4.xml"/><Relationship Id="rId9" Type="http://schemas.microsoft.com/office/2014/relationships/chartEx" Target="../charts/chartEx1.xml"/><Relationship Id="rId14" Type="http://schemas.openxmlformats.org/officeDocument/2006/relationships/chart" Target="../charts/chart10.xml"/></Relationships>
</file>

<file path=xl/drawings/_rels/drawing3.xml.rels><?xml version="1.0" encoding="UTF-8" standalone="yes"?>
<Relationships xmlns="http://schemas.openxmlformats.org/package/2006/relationships"><Relationship Id="rId8" Type="http://schemas.openxmlformats.org/officeDocument/2006/relationships/chart" Target="../charts/chart18.xml"/><Relationship Id="rId13" Type="http://schemas.openxmlformats.org/officeDocument/2006/relationships/chart" Target="../charts/chart23.xml"/><Relationship Id="rId3" Type="http://schemas.openxmlformats.org/officeDocument/2006/relationships/chart" Target="../charts/chart13.xml"/><Relationship Id="rId7" Type="http://schemas.openxmlformats.org/officeDocument/2006/relationships/chart" Target="../charts/chart17.xml"/><Relationship Id="rId12" Type="http://schemas.openxmlformats.org/officeDocument/2006/relationships/chart" Target="../charts/chart22.xml"/><Relationship Id="rId2" Type="http://schemas.openxmlformats.org/officeDocument/2006/relationships/chart" Target="../charts/chart12.xml"/><Relationship Id="rId1" Type="http://schemas.openxmlformats.org/officeDocument/2006/relationships/chart" Target="../charts/chart11.xml"/><Relationship Id="rId6" Type="http://schemas.openxmlformats.org/officeDocument/2006/relationships/chart" Target="../charts/chart16.xml"/><Relationship Id="rId11" Type="http://schemas.openxmlformats.org/officeDocument/2006/relationships/chart" Target="../charts/chart21.xml"/><Relationship Id="rId5" Type="http://schemas.openxmlformats.org/officeDocument/2006/relationships/chart" Target="../charts/chart15.xml"/><Relationship Id="rId10" Type="http://schemas.openxmlformats.org/officeDocument/2006/relationships/chart" Target="../charts/chart20.xml"/><Relationship Id="rId4" Type="http://schemas.openxmlformats.org/officeDocument/2006/relationships/chart" Target="../charts/chart14.xml"/><Relationship Id="rId9" Type="http://schemas.openxmlformats.org/officeDocument/2006/relationships/chart" Target="../charts/chart19.xml"/><Relationship Id="rId14" Type="http://schemas.openxmlformats.org/officeDocument/2006/relationships/chart" Target="../charts/chart2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27.xml"/><Relationship Id="rId2" Type="http://schemas.openxmlformats.org/officeDocument/2006/relationships/chart" Target="../charts/chart26.xml"/><Relationship Id="rId1" Type="http://schemas.openxmlformats.org/officeDocument/2006/relationships/chart" Target="../charts/chart25.xml"/><Relationship Id="rId5" Type="http://schemas.openxmlformats.org/officeDocument/2006/relationships/chart" Target="../charts/chart29.xml"/><Relationship Id="rId4" Type="http://schemas.openxmlformats.org/officeDocument/2006/relationships/chart" Target="../charts/chart28.xml"/></Relationships>
</file>

<file path=xl/drawings/_rels/drawing6.xml.rels><?xml version="1.0" encoding="UTF-8" standalone="yes"?>
<Relationships xmlns="http://schemas.openxmlformats.org/package/2006/relationships"><Relationship Id="rId3" Type="http://schemas.openxmlformats.org/officeDocument/2006/relationships/chart" Target="../charts/chart32.xml"/><Relationship Id="rId7" Type="http://schemas.openxmlformats.org/officeDocument/2006/relationships/chart" Target="../charts/chart36.xml"/><Relationship Id="rId2" Type="http://schemas.openxmlformats.org/officeDocument/2006/relationships/chart" Target="../charts/chart31.xml"/><Relationship Id="rId1" Type="http://schemas.openxmlformats.org/officeDocument/2006/relationships/chart" Target="../charts/chart30.xml"/><Relationship Id="rId6" Type="http://schemas.openxmlformats.org/officeDocument/2006/relationships/chart" Target="../charts/chart35.xml"/><Relationship Id="rId5" Type="http://schemas.openxmlformats.org/officeDocument/2006/relationships/chart" Target="../charts/chart34.xml"/><Relationship Id="rId4" Type="http://schemas.openxmlformats.org/officeDocument/2006/relationships/chart" Target="../charts/chart33.xml"/></Relationships>
</file>

<file path=xl/drawings/_rels/drawing7.xml.rels><?xml version="1.0" encoding="UTF-8" standalone="yes"?>
<Relationships xmlns="http://schemas.openxmlformats.org/package/2006/relationships"><Relationship Id="rId3" Type="http://schemas.openxmlformats.org/officeDocument/2006/relationships/chart" Target="../charts/chart39.xml"/><Relationship Id="rId2" Type="http://schemas.openxmlformats.org/officeDocument/2006/relationships/chart" Target="../charts/chart38.xml"/><Relationship Id="rId1" Type="http://schemas.openxmlformats.org/officeDocument/2006/relationships/chart" Target="../charts/chart37.xml"/><Relationship Id="rId4" Type="http://schemas.openxmlformats.org/officeDocument/2006/relationships/chart" Target="../charts/chart40.xml"/></Relationships>
</file>

<file path=xl/drawings/_rels/drawing8.xml.rels><?xml version="1.0" encoding="UTF-8" standalone="yes"?>
<Relationships xmlns="http://schemas.openxmlformats.org/package/2006/relationships"><Relationship Id="rId3" Type="http://schemas.openxmlformats.org/officeDocument/2006/relationships/chart" Target="../charts/chart43.xml"/><Relationship Id="rId2" Type="http://schemas.openxmlformats.org/officeDocument/2006/relationships/chart" Target="../charts/chart42.xml"/><Relationship Id="rId1" Type="http://schemas.openxmlformats.org/officeDocument/2006/relationships/chart" Target="../charts/chart41.xml"/><Relationship Id="rId4" Type="http://schemas.openxmlformats.org/officeDocument/2006/relationships/chart" Target="../charts/chart44.xml"/></Relationships>
</file>

<file path=xl/drawings/_rels/drawing9.xml.rels><?xml version="1.0" encoding="UTF-8" standalone="yes"?>
<Relationships xmlns="http://schemas.openxmlformats.org/package/2006/relationships"><Relationship Id="rId1" Type="http://schemas.openxmlformats.org/officeDocument/2006/relationships/hyperlink" Target="https://www.ons.gov.uk/methodology/classificationsandstandards/ukstandardindustrialclassificationofeconomicactivities/uksic2007"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4105275</xdr:colOff>
      <xdr:row>3</xdr:row>
      <xdr:rowOff>26670</xdr:rowOff>
    </xdr:from>
    <xdr:to>
      <xdr:col>2</xdr:col>
      <xdr:colOff>4856797</xdr:colOff>
      <xdr:row>7</xdr:row>
      <xdr:rowOff>104775</xdr:rowOff>
    </xdr:to>
    <xdr:pic>
      <xdr:nvPicPr>
        <xdr:cNvPr id="2" name="Picture 1" descr="NS_RGB">
          <a:extLst>
            <a:ext uri="{FF2B5EF4-FFF2-40B4-BE49-F238E27FC236}">
              <a16:creationId xmlns:a16="http://schemas.microsoft.com/office/drawing/2014/main" id="{9932D5FD-1E84-456B-A6A5-E7B4882374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14948" t="14894" r="16725" b="17021"/>
        <a:stretch>
          <a:fillRect/>
        </a:stretch>
      </xdr:blipFill>
      <xdr:spPr bwMode="auto">
        <a:xfrm>
          <a:off x="6134100" y="512445"/>
          <a:ext cx="746760" cy="7258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44450</xdr:colOff>
      <xdr:row>1</xdr:row>
      <xdr:rowOff>76200</xdr:rowOff>
    </xdr:from>
    <xdr:to>
      <xdr:col>2</xdr:col>
      <xdr:colOff>588987</xdr:colOff>
      <xdr:row>7</xdr:row>
      <xdr:rowOff>65487</xdr:rowOff>
    </xdr:to>
    <xdr:pic>
      <xdr:nvPicPr>
        <xdr:cNvPr id="5" name="Picture 4">
          <a:extLst>
            <a:ext uri="{FF2B5EF4-FFF2-40B4-BE49-F238E27FC236}">
              <a16:creationId xmlns:a16="http://schemas.microsoft.com/office/drawing/2014/main" id="{C49E52D1-617F-4259-8E65-BBA43FDEB8C7}"/>
            </a:ext>
          </a:extLst>
        </xdr:cNvPr>
        <xdr:cNvPicPr>
          <a:picLocks noChangeAspect="1"/>
        </xdr:cNvPicPr>
      </xdr:nvPicPr>
      <xdr:blipFill>
        <a:blip xmlns:r="http://schemas.openxmlformats.org/officeDocument/2006/relationships" r:embed="rId2"/>
        <a:stretch>
          <a:fillRect/>
        </a:stretch>
      </xdr:blipFill>
      <xdr:spPr>
        <a:xfrm>
          <a:off x="963613" y="238125"/>
          <a:ext cx="1778025" cy="96083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21</xdr:col>
      <xdr:colOff>41275</xdr:colOff>
      <xdr:row>22</xdr:row>
      <xdr:rowOff>38098</xdr:rowOff>
    </xdr:from>
    <xdr:to>
      <xdr:col>28</xdr:col>
      <xdr:colOff>79375</xdr:colOff>
      <xdr:row>38</xdr:row>
      <xdr:rowOff>133349</xdr:rowOff>
    </xdr:to>
    <xdr:graphicFrame macro="">
      <xdr:nvGraphicFramePr>
        <xdr:cNvPr id="2" name="Chart 1">
          <a:extLst>
            <a:ext uri="{FF2B5EF4-FFF2-40B4-BE49-F238E27FC236}">
              <a16:creationId xmlns:a16="http://schemas.microsoft.com/office/drawing/2014/main" id="{606F2F2D-1589-480F-BA75-80A091CEA5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28</xdr:col>
      <xdr:colOff>330200</xdr:colOff>
      <xdr:row>22</xdr:row>
      <xdr:rowOff>25399</xdr:rowOff>
    </xdr:from>
    <xdr:to>
      <xdr:col>35</xdr:col>
      <xdr:colOff>368300</xdr:colOff>
      <xdr:row>38</xdr:row>
      <xdr:rowOff>120650</xdr:rowOff>
    </xdr:to>
    <xdr:graphicFrame macro="">
      <xdr:nvGraphicFramePr>
        <xdr:cNvPr id="3" name="Chart 2">
          <a:extLst>
            <a:ext uri="{FF2B5EF4-FFF2-40B4-BE49-F238E27FC236}">
              <a16:creationId xmlns:a16="http://schemas.microsoft.com/office/drawing/2014/main" id="{2837776C-38F7-4789-8153-231CDE0BF6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21</xdr:col>
      <xdr:colOff>0</xdr:colOff>
      <xdr:row>41</xdr:row>
      <xdr:rowOff>0</xdr:rowOff>
    </xdr:from>
    <xdr:to>
      <xdr:col>28</xdr:col>
      <xdr:colOff>127000</xdr:colOff>
      <xdr:row>56</xdr:row>
      <xdr:rowOff>76200</xdr:rowOff>
    </xdr:to>
    <xdr:graphicFrame macro="">
      <xdr:nvGraphicFramePr>
        <xdr:cNvPr id="4" name="Chart 3">
          <a:extLst>
            <a:ext uri="{FF2B5EF4-FFF2-40B4-BE49-F238E27FC236}">
              <a16:creationId xmlns:a16="http://schemas.microsoft.com/office/drawing/2014/main" id="{3B61BA48-F3F1-4576-AB5E-A6221A5BAD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28</xdr:col>
      <xdr:colOff>355600</xdr:colOff>
      <xdr:row>41</xdr:row>
      <xdr:rowOff>12700</xdr:rowOff>
    </xdr:from>
    <xdr:to>
      <xdr:col>35</xdr:col>
      <xdr:colOff>487362</xdr:colOff>
      <xdr:row>56</xdr:row>
      <xdr:rowOff>88900</xdr:rowOff>
    </xdr:to>
    <xdr:graphicFrame macro="">
      <xdr:nvGraphicFramePr>
        <xdr:cNvPr id="5" name="Chart 4">
          <a:extLst>
            <a:ext uri="{FF2B5EF4-FFF2-40B4-BE49-F238E27FC236}">
              <a16:creationId xmlns:a16="http://schemas.microsoft.com/office/drawing/2014/main" id="{D0E0C8EB-61CB-41E9-B2EC-8D4F73C3B8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21</xdr:col>
      <xdr:colOff>0</xdr:colOff>
      <xdr:row>4</xdr:row>
      <xdr:rowOff>0</xdr:rowOff>
    </xdr:from>
    <xdr:to>
      <xdr:col>26</xdr:col>
      <xdr:colOff>571500</xdr:colOff>
      <xdr:row>17</xdr:row>
      <xdr:rowOff>139700</xdr:rowOff>
    </xdr:to>
    <xdr:graphicFrame macro="">
      <xdr:nvGraphicFramePr>
        <xdr:cNvPr id="6" name="Chart 5">
          <a:extLst>
            <a:ext uri="{FF2B5EF4-FFF2-40B4-BE49-F238E27FC236}">
              <a16:creationId xmlns:a16="http://schemas.microsoft.com/office/drawing/2014/main" id="{C5CD93E1-0D30-48FF-91E4-9CD3AC69CB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476250</xdr:colOff>
      <xdr:row>17</xdr:row>
      <xdr:rowOff>63500</xdr:rowOff>
    </xdr:from>
    <xdr:to>
      <xdr:col>17</xdr:col>
      <xdr:colOff>533400</xdr:colOff>
      <xdr:row>31</xdr:row>
      <xdr:rowOff>38100</xdr:rowOff>
    </xdr:to>
    <xdr:graphicFrame macro="">
      <xdr:nvGraphicFramePr>
        <xdr:cNvPr id="8" name="Chart 7">
          <a:extLst>
            <a:ext uri="{FF2B5EF4-FFF2-40B4-BE49-F238E27FC236}">
              <a16:creationId xmlns:a16="http://schemas.microsoft.com/office/drawing/2014/main" id="{AD65A9E3-D5AC-43A8-AABC-1B9CA2D754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117475</xdr:colOff>
      <xdr:row>37</xdr:row>
      <xdr:rowOff>101599</xdr:rowOff>
    </xdr:from>
    <xdr:to>
      <xdr:col>18</xdr:col>
      <xdr:colOff>155575</xdr:colOff>
      <xdr:row>54</xdr:row>
      <xdr:rowOff>38099</xdr:rowOff>
    </xdr:to>
    <xdr:graphicFrame macro="">
      <xdr:nvGraphicFramePr>
        <xdr:cNvPr id="9" name="Chart 8">
          <a:extLst>
            <a:ext uri="{FF2B5EF4-FFF2-40B4-BE49-F238E27FC236}">
              <a16:creationId xmlns:a16="http://schemas.microsoft.com/office/drawing/2014/main" id="{4E3A2A7B-E3A2-4B7E-8C44-4540FC718F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11</xdr:col>
      <xdr:colOff>584200</xdr:colOff>
      <xdr:row>2</xdr:row>
      <xdr:rowOff>63500</xdr:rowOff>
    </xdr:from>
    <xdr:to>
      <xdr:col>18</xdr:col>
      <xdr:colOff>431800</xdr:colOff>
      <xdr:row>15</xdr:row>
      <xdr:rowOff>139700</xdr:rowOff>
    </xdr:to>
    <xdr:graphicFrame macro="">
      <xdr:nvGraphicFramePr>
        <xdr:cNvPr id="10" name="Chart 9">
          <a:extLst>
            <a:ext uri="{FF2B5EF4-FFF2-40B4-BE49-F238E27FC236}">
              <a16:creationId xmlns:a16="http://schemas.microsoft.com/office/drawing/2014/main" id="{D8E868EA-0F29-4D73-B7F4-106C3AB316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28</xdr:col>
      <xdr:colOff>212724</xdr:colOff>
      <xdr:row>5</xdr:row>
      <xdr:rowOff>95249</xdr:rowOff>
    </xdr:from>
    <xdr:to>
      <xdr:col>35</xdr:col>
      <xdr:colOff>359833</xdr:colOff>
      <xdr:row>12</xdr:row>
      <xdr:rowOff>31750</xdr:rowOff>
    </xdr:to>
    <xdr:sp macro="" textlink="">
      <xdr:nvSpPr>
        <xdr:cNvPr id="11" name="TextBox 10">
          <a:extLst>
            <a:ext uri="{FF2B5EF4-FFF2-40B4-BE49-F238E27FC236}">
              <a16:creationId xmlns:a16="http://schemas.microsoft.com/office/drawing/2014/main" id="{3878DF18-4B67-423B-A6B6-AEF2BCFC1C76}"/>
            </a:ext>
          </a:extLst>
        </xdr:cNvPr>
        <xdr:cNvSpPr txBox="1"/>
      </xdr:nvSpPr>
      <xdr:spPr>
        <a:xfrm>
          <a:off x="17749307" y="984249"/>
          <a:ext cx="4443943" cy="10477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latin typeface="Arial" panose="020B0604020202020204" pitchFamily="34" charset="0"/>
              <a:cs typeface="Arial" panose="020B0604020202020204" pitchFamily="34" charset="0"/>
            </a:rPr>
            <a:t>Key points;</a:t>
          </a:r>
        </a:p>
        <a:p>
          <a:r>
            <a:rPr lang="en-GB" sz="1100">
              <a:latin typeface="Arial" panose="020B0604020202020204" pitchFamily="34" charset="0"/>
              <a:cs typeface="Arial" panose="020B0604020202020204" pitchFamily="34" charset="0"/>
            </a:rPr>
            <a:t>Consumption peaked in 2001 at 161 million tonnes of oil equivalent</a:t>
          </a:r>
        </a:p>
        <a:p>
          <a:r>
            <a:rPr lang="en-GB" sz="1100">
              <a:latin typeface="Arial" panose="020B0604020202020204" pitchFamily="34" charset="0"/>
              <a:cs typeface="Arial" panose="020B0604020202020204" pitchFamily="34" charset="0"/>
            </a:rPr>
            <a:t>Minimum consumption occurred</a:t>
          </a:r>
          <a:r>
            <a:rPr lang="en-GB" sz="1100" baseline="0">
              <a:latin typeface="Arial" panose="020B0604020202020204" pitchFamily="34" charset="0"/>
              <a:cs typeface="Arial" panose="020B0604020202020204" pitchFamily="34" charset="0"/>
            </a:rPr>
            <a:t> in 2014 at 136 Mtoe</a:t>
          </a:r>
        </a:p>
        <a:p>
          <a:endParaRPr lang="en-GB" sz="1100">
            <a:latin typeface="Arial" panose="020B0604020202020204" pitchFamily="34" charset="0"/>
            <a:cs typeface="Arial" panose="020B0604020202020204" pitchFamily="34" charset="0"/>
          </a:endParaRPr>
        </a:p>
      </xdr:txBody>
    </xdr:sp>
    <xdr:clientData/>
  </xdr:twoCellAnchor>
  <xdr:absoluteAnchor>
    <xdr:pos x="4278310" y="17956210"/>
    <xdr:ext cx="10339390" cy="4129090"/>
    <mc:AlternateContent xmlns:mc="http://schemas.openxmlformats.org/markup-compatibility/2006">
      <mc:Choice xmlns:cx1="http://schemas.microsoft.com/office/drawing/2015/9/8/chartex" Requires="cx1">
        <xdr:graphicFrame macro="">
          <xdr:nvGraphicFramePr>
            <xdr:cNvPr id="12" name="Chart 11">
              <a:extLst>
                <a:ext uri="{FF2B5EF4-FFF2-40B4-BE49-F238E27FC236}">
                  <a16:creationId xmlns:a16="http://schemas.microsoft.com/office/drawing/2014/main" id="{0F7EAD10-B349-42A8-A6AC-5DFF45EC58C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9"/>
            </a:graphicData>
          </a:graphic>
        </xdr:graphicFrame>
      </mc:Choice>
      <mc:Fallback>
        <xdr:sp macro="" textlink="">
          <xdr:nvSpPr>
            <xdr:cNvPr id="0" name=""/>
            <xdr:cNvSpPr>
              <a:spLocks noTextEdit="1"/>
            </xdr:cNvSpPr>
          </xdr:nvSpPr>
          <xdr:spPr>
            <a:xfrm>
              <a:off x="4278310" y="17956210"/>
              <a:ext cx="10339390" cy="412909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absoluteAnchor>
  <xdr:absoluteAnchor>
    <xdr:pos x="4254500" y="21971000"/>
    <xdr:ext cx="10363200" cy="3835400"/>
    <mc:AlternateContent xmlns:mc="http://schemas.openxmlformats.org/markup-compatibility/2006">
      <mc:Choice xmlns:cx1="http://schemas.microsoft.com/office/drawing/2015/9/8/chartex" Requires="cx1">
        <xdr:graphicFrame macro="">
          <xdr:nvGraphicFramePr>
            <xdr:cNvPr id="13" name="Chart 12">
              <a:extLst>
                <a:ext uri="{FF2B5EF4-FFF2-40B4-BE49-F238E27FC236}">
                  <a16:creationId xmlns:a16="http://schemas.microsoft.com/office/drawing/2014/main" id="{E679A248-1FF1-4DB9-967D-DC511FE0C88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4254500" y="21971000"/>
              <a:ext cx="10363200" cy="38354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absoluteAnchor>
  <xdr:absoluteAnchor>
    <xdr:pos x="4191000" y="25742900"/>
    <xdr:ext cx="10515600" cy="4318000"/>
    <mc:AlternateContent xmlns:mc="http://schemas.openxmlformats.org/markup-compatibility/2006">
      <mc:Choice xmlns:cx1="http://schemas.microsoft.com/office/drawing/2015/9/8/chartex" Requires="cx1">
        <xdr:graphicFrame macro="">
          <xdr:nvGraphicFramePr>
            <xdr:cNvPr id="14" name="Chart 13">
              <a:extLst>
                <a:ext uri="{FF2B5EF4-FFF2-40B4-BE49-F238E27FC236}">
                  <a16:creationId xmlns:a16="http://schemas.microsoft.com/office/drawing/2014/main" id="{ABB694E9-9A30-47B0-9446-0D281F9C85B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1"/>
            </a:graphicData>
          </a:graphic>
        </xdr:graphicFrame>
      </mc:Choice>
      <mc:Fallback>
        <xdr:sp macro="" textlink="">
          <xdr:nvSpPr>
            <xdr:cNvPr id="0" name=""/>
            <xdr:cNvSpPr>
              <a:spLocks noTextEdit="1"/>
            </xdr:cNvSpPr>
          </xdr:nvSpPr>
          <xdr:spPr>
            <a:xfrm>
              <a:off x="4191000" y="25742900"/>
              <a:ext cx="10515600" cy="43180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absoluteAnchor>
  <xdr:absoluteAnchor>
    <xdr:pos x="4165600" y="29946600"/>
    <xdr:ext cx="10541000" cy="4279900"/>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BD18CC90-0BDA-4C6F-AC42-AE89A6C6883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2"/>
            </a:graphicData>
          </a:graphic>
        </xdr:graphicFrame>
      </mc:Choice>
      <mc:Fallback>
        <xdr:sp macro="" textlink="">
          <xdr:nvSpPr>
            <xdr:cNvPr id="0" name=""/>
            <xdr:cNvSpPr>
              <a:spLocks noTextEdit="1"/>
            </xdr:cNvSpPr>
          </xdr:nvSpPr>
          <xdr:spPr>
            <a:xfrm>
              <a:off x="4165600" y="29946600"/>
              <a:ext cx="10541000" cy="42799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absoluteAnchor>
  <xdr:twoCellAnchor>
    <xdr:from>
      <xdr:col>24</xdr:col>
      <xdr:colOff>474662</xdr:colOff>
      <xdr:row>86</xdr:row>
      <xdr:rowOff>157162</xdr:rowOff>
    </xdr:from>
    <xdr:to>
      <xdr:col>32</xdr:col>
      <xdr:colOff>131762</xdr:colOff>
      <xdr:row>103</xdr:row>
      <xdr:rowOff>93662</xdr:rowOff>
    </xdr:to>
    <xdr:graphicFrame macro="">
      <xdr:nvGraphicFramePr>
        <xdr:cNvPr id="16" name="Chart 15">
          <a:extLst>
            <a:ext uri="{FF2B5EF4-FFF2-40B4-BE49-F238E27FC236}">
              <a16:creationId xmlns:a16="http://schemas.microsoft.com/office/drawing/2014/main" id="{76FEC542-4163-478A-80AF-56A373110A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158749</xdr:colOff>
      <xdr:row>70</xdr:row>
      <xdr:rowOff>122234</xdr:rowOff>
    </xdr:from>
    <xdr:to>
      <xdr:col>18</xdr:col>
      <xdr:colOff>458611</xdr:colOff>
      <xdr:row>90</xdr:row>
      <xdr:rowOff>49389</xdr:rowOff>
    </xdr:to>
    <xdr:graphicFrame macro="">
      <xdr:nvGraphicFramePr>
        <xdr:cNvPr id="17" name="Chart 1">
          <a:extLst>
            <a:ext uri="{FF2B5EF4-FFF2-40B4-BE49-F238E27FC236}">
              <a16:creationId xmlns:a16="http://schemas.microsoft.com/office/drawing/2014/main" id="{9B3977D2-E25D-4DC8-9A9A-6DF65D946B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1</xdr:rowOff>
    </xdr:from>
    <xdr:to>
      <xdr:col>23</xdr:col>
      <xdr:colOff>139700</xdr:colOff>
      <xdr:row>35</xdr:row>
      <xdr:rowOff>88901</xdr:rowOff>
    </xdr:to>
    <xdr:graphicFrame macro="">
      <xdr:nvGraphicFramePr>
        <xdr:cNvPr id="6" name="Chart 5">
          <a:extLst>
            <a:ext uri="{FF2B5EF4-FFF2-40B4-BE49-F238E27FC236}">
              <a16:creationId xmlns:a16="http://schemas.microsoft.com/office/drawing/2014/main" id="{285433D5-347F-4EA7-86D0-E62DF57329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39</xdr:row>
      <xdr:rowOff>0</xdr:rowOff>
    </xdr:from>
    <xdr:to>
      <xdr:col>8</xdr:col>
      <xdr:colOff>304800</xdr:colOff>
      <xdr:row>55</xdr:row>
      <xdr:rowOff>101600</xdr:rowOff>
    </xdr:to>
    <xdr:graphicFrame macro="">
      <xdr:nvGraphicFramePr>
        <xdr:cNvPr id="7" name="Chart 6">
          <a:extLst>
            <a:ext uri="{FF2B5EF4-FFF2-40B4-BE49-F238E27FC236}">
              <a16:creationId xmlns:a16="http://schemas.microsoft.com/office/drawing/2014/main" id="{F36A1C6B-82F5-442A-B7A3-0540933046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0</xdr:colOff>
      <xdr:row>39</xdr:row>
      <xdr:rowOff>0</xdr:rowOff>
    </xdr:from>
    <xdr:to>
      <xdr:col>17</xdr:col>
      <xdr:colOff>304800</xdr:colOff>
      <xdr:row>55</xdr:row>
      <xdr:rowOff>101600</xdr:rowOff>
    </xdr:to>
    <xdr:graphicFrame macro="">
      <xdr:nvGraphicFramePr>
        <xdr:cNvPr id="8" name="Chart 7">
          <a:extLst>
            <a:ext uri="{FF2B5EF4-FFF2-40B4-BE49-F238E27FC236}">
              <a16:creationId xmlns:a16="http://schemas.microsoft.com/office/drawing/2014/main" id="{72D2BD78-F549-468A-8BC5-62950C53D4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19</xdr:col>
      <xdr:colOff>0</xdr:colOff>
      <xdr:row>39</xdr:row>
      <xdr:rowOff>0</xdr:rowOff>
    </xdr:from>
    <xdr:to>
      <xdr:col>26</xdr:col>
      <xdr:colOff>304800</xdr:colOff>
      <xdr:row>55</xdr:row>
      <xdr:rowOff>101600</xdr:rowOff>
    </xdr:to>
    <xdr:graphicFrame macro="">
      <xdr:nvGraphicFramePr>
        <xdr:cNvPr id="9" name="Chart 8">
          <a:extLst>
            <a:ext uri="{FF2B5EF4-FFF2-40B4-BE49-F238E27FC236}">
              <a16:creationId xmlns:a16="http://schemas.microsoft.com/office/drawing/2014/main" id="{9FB448E3-B340-4B58-BA31-FC2392C7DD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28</xdr:col>
      <xdr:colOff>0</xdr:colOff>
      <xdr:row>39</xdr:row>
      <xdr:rowOff>0</xdr:rowOff>
    </xdr:from>
    <xdr:to>
      <xdr:col>35</xdr:col>
      <xdr:colOff>304800</xdr:colOff>
      <xdr:row>55</xdr:row>
      <xdr:rowOff>101600</xdr:rowOff>
    </xdr:to>
    <xdr:graphicFrame macro="">
      <xdr:nvGraphicFramePr>
        <xdr:cNvPr id="10" name="Chart 9">
          <a:extLst>
            <a:ext uri="{FF2B5EF4-FFF2-40B4-BE49-F238E27FC236}">
              <a16:creationId xmlns:a16="http://schemas.microsoft.com/office/drawing/2014/main" id="{AA4E0B15-9006-481A-9737-C4E5D249CA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0</xdr:colOff>
      <xdr:row>58</xdr:row>
      <xdr:rowOff>0</xdr:rowOff>
    </xdr:from>
    <xdr:to>
      <xdr:col>8</xdr:col>
      <xdr:colOff>304800</xdr:colOff>
      <xdr:row>74</xdr:row>
      <xdr:rowOff>101600</xdr:rowOff>
    </xdr:to>
    <xdr:graphicFrame macro="">
      <xdr:nvGraphicFramePr>
        <xdr:cNvPr id="11" name="Chart 10">
          <a:extLst>
            <a:ext uri="{FF2B5EF4-FFF2-40B4-BE49-F238E27FC236}">
              <a16:creationId xmlns:a16="http://schemas.microsoft.com/office/drawing/2014/main" id="{E6A35507-D72A-45EE-AC7A-9B76FE83EA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0</xdr:colOff>
      <xdr:row>58</xdr:row>
      <xdr:rowOff>0</xdr:rowOff>
    </xdr:from>
    <xdr:to>
      <xdr:col>17</xdr:col>
      <xdr:colOff>304800</xdr:colOff>
      <xdr:row>74</xdr:row>
      <xdr:rowOff>101600</xdr:rowOff>
    </xdr:to>
    <xdr:graphicFrame macro="">
      <xdr:nvGraphicFramePr>
        <xdr:cNvPr id="12" name="Chart 11">
          <a:extLst>
            <a:ext uri="{FF2B5EF4-FFF2-40B4-BE49-F238E27FC236}">
              <a16:creationId xmlns:a16="http://schemas.microsoft.com/office/drawing/2014/main" id="{10072E7F-B9D8-4893-83DB-DB5E831D4D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19</xdr:col>
      <xdr:colOff>0</xdr:colOff>
      <xdr:row>58</xdr:row>
      <xdr:rowOff>0</xdr:rowOff>
    </xdr:from>
    <xdr:to>
      <xdr:col>26</xdr:col>
      <xdr:colOff>304800</xdr:colOff>
      <xdr:row>74</xdr:row>
      <xdr:rowOff>101600</xdr:rowOff>
    </xdr:to>
    <xdr:graphicFrame macro="">
      <xdr:nvGraphicFramePr>
        <xdr:cNvPr id="13" name="Chart 12">
          <a:extLst>
            <a:ext uri="{FF2B5EF4-FFF2-40B4-BE49-F238E27FC236}">
              <a16:creationId xmlns:a16="http://schemas.microsoft.com/office/drawing/2014/main" id="{440D68C6-3C80-40B4-8804-949D3995AF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28</xdr:col>
      <xdr:colOff>0</xdr:colOff>
      <xdr:row>58</xdr:row>
      <xdr:rowOff>0</xdr:rowOff>
    </xdr:from>
    <xdr:to>
      <xdr:col>35</xdr:col>
      <xdr:colOff>304800</xdr:colOff>
      <xdr:row>74</xdr:row>
      <xdr:rowOff>101600</xdr:rowOff>
    </xdr:to>
    <xdr:graphicFrame macro="">
      <xdr:nvGraphicFramePr>
        <xdr:cNvPr id="14" name="Chart 13">
          <a:extLst>
            <a:ext uri="{FF2B5EF4-FFF2-40B4-BE49-F238E27FC236}">
              <a16:creationId xmlns:a16="http://schemas.microsoft.com/office/drawing/2014/main" id="{07ABCACB-39A1-4190-85F0-066BB8F464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xdr:col>
      <xdr:colOff>0</xdr:colOff>
      <xdr:row>77</xdr:row>
      <xdr:rowOff>0</xdr:rowOff>
    </xdr:from>
    <xdr:to>
      <xdr:col>8</xdr:col>
      <xdr:colOff>304800</xdr:colOff>
      <xdr:row>93</xdr:row>
      <xdr:rowOff>101600</xdr:rowOff>
    </xdr:to>
    <xdr:graphicFrame macro="">
      <xdr:nvGraphicFramePr>
        <xdr:cNvPr id="15" name="Chart 14">
          <a:extLst>
            <a:ext uri="{FF2B5EF4-FFF2-40B4-BE49-F238E27FC236}">
              <a16:creationId xmlns:a16="http://schemas.microsoft.com/office/drawing/2014/main" id="{C5958F44-645C-4C47-8CF1-5731861587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10</xdr:col>
      <xdr:colOff>0</xdr:colOff>
      <xdr:row>77</xdr:row>
      <xdr:rowOff>0</xdr:rowOff>
    </xdr:from>
    <xdr:to>
      <xdr:col>17</xdr:col>
      <xdr:colOff>304800</xdr:colOff>
      <xdr:row>93</xdr:row>
      <xdr:rowOff>101600</xdr:rowOff>
    </xdr:to>
    <xdr:graphicFrame macro="">
      <xdr:nvGraphicFramePr>
        <xdr:cNvPr id="16" name="Chart 15">
          <a:extLst>
            <a:ext uri="{FF2B5EF4-FFF2-40B4-BE49-F238E27FC236}">
              <a16:creationId xmlns:a16="http://schemas.microsoft.com/office/drawing/2014/main" id="{EB466AFF-9EAF-4CD9-B7F5-E0C28DA044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19</xdr:col>
      <xdr:colOff>0</xdr:colOff>
      <xdr:row>76</xdr:row>
      <xdr:rowOff>0</xdr:rowOff>
    </xdr:from>
    <xdr:to>
      <xdr:col>26</xdr:col>
      <xdr:colOff>304800</xdr:colOff>
      <xdr:row>92</xdr:row>
      <xdr:rowOff>101600</xdr:rowOff>
    </xdr:to>
    <xdr:graphicFrame macro="">
      <xdr:nvGraphicFramePr>
        <xdr:cNvPr id="17" name="Chart 16">
          <a:extLst>
            <a:ext uri="{FF2B5EF4-FFF2-40B4-BE49-F238E27FC236}">
              <a16:creationId xmlns:a16="http://schemas.microsoft.com/office/drawing/2014/main" id="{1D628858-55E8-49C6-AD24-FEFF5958DF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28</xdr:col>
      <xdr:colOff>0</xdr:colOff>
      <xdr:row>76</xdr:row>
      <xdr:rowOff>0</xdr:rowOff>
    </xdr:from>
    <xdr:to>
      <xdr:col>35</xdr:col>
      <xdr:colOff>304800</xdr:colOff>
      <xdr:row>92</xdr:row>
      <xdr:rowOff>101600</xdr:rowOff>
    </xdr:to>
    <xdr:graphicFrame macro="">
      <xdr:nvGraphicFramePr>
        <xdr:cNvPr id="18" name="Chart 17">
          <a:extLst>
            <a:ext uri="{FF2B5EF4-FFF2-40B4-BE49-F238E27FC236}">
              <a16:creationId xmlns:a16="http://schemas.microsoft.com/office/drawing/2014/main" id="{41771CF0-FAD8-4B9D-A6B0-F4BAC1CF7A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oneCellAnchor>
    <xdr:from>
      <xdr:col>16</xdr:col>
      <xdr:colOff>495300</xdr:colOff>
      <xdr:row>1</xdr:row>
      <xdr:rowOff>0</xdr:rowOff>
    </xdr:from>
    <xdr:ext cx="3695700" cy="762000"/>
    <xdr:sp macro="" textlink="">
      <xdr:nvSpPr>
        <xdr:cNvPr id="2" name="TextBox 1">
          <a:extLst>
            <a:ext uri="{FF2B5EF4-FFF2-40B4-BE49-F238E27FC236}">
              <a16:creationId xmlns:a16="http://schemas.microsoft.com/office/drawing/2014/main" id="{6DDDAF0A-0921-496A-ABCB-50B5A391201A}"/>
            </a:ext>
          </a:extLst>
        </xdr:cNvPr>
        <xdr:cNvSpPr txBox="1"/>
      </xdr:nvSpPr>
      <xdr:spPr>
        <a:xfrm>
          <a:off x="10248900" y="165100"/>
          <a:ext cx="3695700" cy="762000"/>
        </a:xfrm>
        <a:prstGeom prst="rect">
          <a:avLst/>
        </a:prstGeom>
        <a:solidFill>
          <a:schemeClr val="accent5">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spcAft>
              <a:spcPts val="0"/>
            </a:spcAft>
          </a:pPr>
          <a:r>
            <a:rPr lang="en-GB" sz="1200" b="0">
              <a:solidFill>
                <a:srgbClr val="000000"/>
              </a:solidFill>
              <a:effectLst/>
              <a:latin typeface="Arial" panose="020B0604020202020204" pitchFamily="34" charset="0"/>
              <a:ea typeface="Calibri" panose="020F0502020204030204" pitchFamily="34" charset="0"/>
              <a:cs typeface="Arial" panose="020B0604020202020204" pitchFamily="34" charset="0"/>
            </a:rPr>
            <a:t>See methodology and quality tab for a list</a:t>
          </a:r>
          <a:r>
            <a:rPr lang="en-GB" sz="1200" b="0" baseline="0">
              <a:solidFill>
                <a:srgbClr val="000000"/>
              </a:solidFill>
              <a:effectLst/>
              <a:latin typeface="Arial" panose="020B0604020202020204" pitchFamily="34" charset="0"/>
              <a:ea typeface="Calibri" panose="020F0502020204030204" pitchFamily="34" charset="0"/>
              <a:cs typeface="Arial" panose="020B0604020202020204" pitchFamily="34" charset="0"/>
            </a:rPr>
            <a:t> of which SIC codes are indluced with each sub-sector</a:t>
          </a:r>
          <a:endParaRPr lang="en-GB" sz="2000" b="0">
            <a:solidFill>
              <a:srgbClr val="000000"/>
            </a:solidFill>
            <a:effectLst/>
            <a:latin typeface="Arial" panose="020B0604020202020204" pitchFamily="34" charset="0"/>
            <a:ea typeface="Calibri" panose="020F0502020204030204" pitchFamily="34" charset="0"/>
            <a:cs typeface="Arial" panose="020B0604020202020204" pitchFamily="34" charset="0"/>
          </a:endParaRPr>
        </a:p>
        <a:p>
          <a:endParaRPr lang="en-GB" sz="1100"/>
        </a:p>
      </xdr:txBody>
    </xdr:sp>
    <xdr:clientData/>
  </xdr:oneCellAnchor>
  <xdr:absoluteAnchor>
    <xdr:pos x="1219200" y="15941040"/>
    <xdr:ext cx="9297865" cy="6066692"/>
    <xdr:graphicFrame macro="">
      <xdr:nvGraphicFramePr>
        <xdr:cNvPr id="19" name="Chart 18">
          <a:extLst>
            <a:ext uri="{FF2B5EF4-FFF2-40B4-BE49-F238E27FC236}">
              <a16:creationId xmlns:a16="http://schemas.microsoft.com/office/drawing/2014/main" id="{9017D73C-2103-48BD-8ECA-95BCE44A3D7A}"/>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absoluteAnchor>
</xdr:wsDr>
</file>

<file path=xl/drawings/drawing4.xml><?xml version="1.0" encoding="utf-8"?>
<xdr:wsDr xmlns:xdr="http://schemas.openxmlformats.org/drawingml/2006/spreadsheetDrawing" xmlns:a="http://schemas.openxmlformats.org/drawingml/2006/main">
  <xdr:oneCellAnchor>
    <xdr:from>
      <xdr:col>19</xdr:col>
      <xdr:colOff>0</xdr:colOff>
      <xdr:row>11</xdr:row>
      <xdr:rowOff>0</xdr:rowOff>
    </xdr:from>
    <xdr:ext cx="3838575" cy="1552348"/>
    <xdr:sp macro="" textlink="">
      <xdr:nvSpPr>
        <xdr:cNvPr id="3" name="TextBox 2">
          <a:extLst>
            <a:ext uri="{FF2B5EF4-FFF2-40B4-BE49-F238E27FC236}">
              <a16:creationId xmlns:a16="http://schemas.microsoft.com/office/drawing/2014/main" id="{BD0F4308-C20E-44EC-AB27-A0CE362CE81B}"/>
            </a:ext>
          </a:extLst>
        </xdr:cNvPr>
        <xdr:cNvSpPr txBox="1"/>
      </xdr:nvSpPr>
      <xdr:spPr>
        <a:xfrm>
          <a:off x="17259300" y="2197100"/>
          <a:ext cx="3838575" cy="1552348"/>
        </a:xfrm>
        <a:prstGeom prst="rect">
          <a:avLst/>
        </a:prstGeom>
        <a:solidFill>
          <a:schemeClr val="accent5">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b="1">
              <a:latin typeface="Arial" panose="020B0604020202020204" pitchFamily="34" charset="0"/>
              <a:cs typeface="Arial" panose="020B0604020202020204" pitchFamily="34" charset="0"/>
            </a:rPr>
            <a:t>Note;</a:t>
          </a:r>
        </a:p>
        <a:p>
          <a:r>
            <a:rPr lang="en-GB" sz="1100" b="0">
              <a:latin typeface="Arial" panose="020B0604020202020204" pitchFamily="34" charset="0"/>
              <a:cs typeface="Arial" panose="020B0604020202020204" pitchFamily="34" charset="0"/>
            </a:rPr>
            <a:t>Estimates are derived</a:t>
          </a:r>
          <a:r>
            <a:rPr lang="en-GB" sz="1100" b="0" baseline="0">
              <a:latin typeface="Arial" panose="020B0604020202020204" pitchFamily="34" charset="0"/>
              <a:cs typeface="Arial" panose="020B0604020202020204" pitchFamily="34" charset="0"/>
            </a:rPr>
            <a:t> using the proportions provided in reference table Ref 2 and applying to updated industrial sub-sector consumption in table C2</a:t>
          </a:r>
        </a:p>
        <a:p>
          <a:endParaRPr lang="en-GB" sz="1100" b="0" baseline="0">
            <a:latin typeface="Arial" panose="020B0604020202020204" pitchFamily="34" charset="0"/>
            <a:cs typeface="Arial" panose="020B0604020202020204" pitchFamily="34" charset="0"/>
          </a:endParaRPr>
        </a:p>
        <a:p>
          <a:r>
            <a:rPr lang="en-GB" sz="1100" b="0" baseline="0">
              <a:latin typeface="Arial" panose="020B0604020202020204" pitchFamily="34" charset="0"/>
              <a:cs typeface="Arial" panose="020B0604020202020204" pitchFamily="34" charset="0"/>
            </a:rPr>
            <a:t>Proportions are not available for unclassified industrial consumption, bioenergy &amp; waste, naptha, burning oil and heat sold.</a:t>
          </a:r>
          <a:br>
            <a:rPr lang="en-GB" sz="1100" b="0" baseline="0">
              <a:latin typeface="Arial" panose="020B0604020202020204" pitchFamily="34" charset="0"/>
              <a:cs typeface="Arial" panose="020B0604020202020204" pitchFamily="34" charset="0"/>
            </a:rPr>
          </a:br>
          <a:endParaRPr lang="en-GB" sz="1100" b="0">
            <a:latin typeface="Arial" panose="020B0604020202020204" pitchFamily="34" charset="0"/>
            <a:cs typeface="Arial" panose="020B0604020202020204" pitchFamily="34" charset="0"/>
          </a:endParaRP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1</xdr:col>
      <xdr:colOff>0</xdr:colOff>
      <xdr:row>3</xdr:row>
      <xdr:rowOff>1</xdr:rowOff>
    </xdr:from>
    <xdr:to>
      <xdr:col>14</xdr:col>
      <xdr:colOff>381000</xdr:colOff>
      <xdr:row>22</xdr:row>
      <xdr:rowOff>76199</xdr:rowOff>
    </xdr:to>
    <xdr:graphicFrame macro="">
      <xdr:nvGraphicFramePr>
        <xdr:cNvPr id="2" name="Chart 1">
          <a:extLst>
            <a:ext uri="{FF2B5EF4-FFF2-40B4-BE49-F238E27FC236}">
              <a16:creationId xmlns:a16="http://schemas.microsoft.com/office/drawing/2014/main" id="{80C0689C-36BF-4716-8F3F-3753431E0C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31</xdr:row>
      <xdr:rowOff>0</xdr:rowOff>
    </xdr:from>
    <xdr:to>
      <xdr:col>8</xdr:col>
      <xdr:colOff>304800</xdr:colOff>
      <xdr:row>47</xdr:row>
      <xdr:rowOff>101600</xdr:rowOff>
    </xdr:to>
    <xdr:graphicFrame macro="">
      <xdr:nvGraphicFramePr>
        <xdr:cNvPr id="3" name="Chart 2">
          <a:extLst>
            <a:ext uri="{FF2B5EF4-FFF2-40B4-BE49-F238E27FC236}">
              <a16:creationId xmlns:a16="http://schemas.microsoft.com/office/drawing/2014/main" id="{F226EB36-ED16-466B-A9CA-60B4D3EE84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0</xdr:colOff>
      <xdr:row>31</xdr:row>
      <xdr:rowOff>0</xdr:rowOff>
    </xdr:from>
    <xdr:to>
      <xdr:col>17</xdr:col>
      <xdr:colOff>304800</xdr:colOff>
      <xdr:row>47</xdr:row>
      <xdr:rowOff>101600</xdr:rowOff>
    </xdr:to>
    <xdr:graphicFrame macro="">
      <xdr:nvGraphicFramePr>
        <xdr:cNvPr id="16" name="Chart 15">
          <a:extLst>
            <a:ext uri="{FF2B5EF4-FFF2-40B4-BE49-F238E27FC236}">
              <a16:creationId xmlns:a16="http://schemas.microsoft.com/office/drawing/2014/main" id="{227C454B-D8EC-4AF1-8B02-D0A780EF86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190500</xdr:colOff>
      <xdr:row>30</xdr:row>
      <xdr:rowOff>107950</xdr:rowOff>
    </xdr:from>
    <xdr:to>
      <xdr:col>25</xdr:col>
      <xdr:colOff>495300</xdr:colOff>
      <xdr:row>47</xdr:row>
      <xdr:rowOff>44450</xdr:rowOff>
    </xdr:to>
    <xdr:graphicFrame macro="">
      <xdr:nvGraphicFramePr>
        <xdr:cNvPr id="17" name="Chart 16">
          <a:extLst>
            <a:ext uri="{FF2B5EF4-FFF2-40B4-BE49-F238E27FC236}">
              <a16:creationId xmlns:a16="http://schemas.microsoft.com/office/drawing/2014/main" id="{5253F301-5B98-4A98-9327-13FADA7DBD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139700</xdr:colOff>
      <xdr:row>5</xdr:row>
      <xdr:rowOff>152400</xdr:rowOff>
    </xdr:from>
    <xdr:to>
      <xdr:col>25</xdr:col>
      <xdr:colOff>322262</xdr:colOff>
      <xdr:row>22</xdr:row>
      <xdr:rowOff>84138</xdr:rowOff>
    </xdr:to>
    <xdr:graphicFrame macro="">
      <xdr:nvGraphicFramePr>
        <xdr:cNvPr id="6" name="Chart 5">
          <a:extLst>
            <a:ext uri="{FF2B5EF4-FFF2-40B4-BE49-F238E27FC236}">
              <a16:creationId xmlns:a16="http://schemas.microsoft.com/office/drawing/2014/main" id="{81F66220-0D51-4B42-ACC1-E0367441B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393700</xdr:colOff>
      <xdr:row>3</xdr:row>
      <xdr:rowOff>139700</xdr:rowOff>
    </xdr:from>
    <xdr:to>
      <xdr:col>7</xdr:col>
      <xdr:colOff>431800</xdr:colOff>
      <xdr:row>20</xdr:row>
      <xdr:rowOff>76200</xdr:rowOff>
    </xdr:to>
    <xdr:graphicFrame macro="">
      <xdr:nvGraphicFramePr>
        <xdr:cNvPr id="2" name="Chart 1">
          <a:extLst>
            <a:ext uri="{FF2B5EF4-FFF2-40B4-BE49-F238E27FC236}">
              <a16:creationId xmlns:a16="http://schemas.microsoft.com/office/drawing/2014/main" id="{538FFDFC-3F1A-4362-AAFA-1E12561083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88900</xdr:colOff>
      <xdr:row>3</xdr:row>
      <xdr:rowOff>63500</xdr:rowOff>
    </xdr:from>
    <xdr:to>
      <xdr:col>15</xdr:col>
      <xdr:colOff>127000</xdr:colOff>
      <xdr:row>20</xdr:row>
      <xdr:rowOff>0</xdr:rowOff>
    </xdr:to>
    <xdr:graphicFrame macro="">
      <xdr:nvGraphicFramePr>
        <xdr:cNvPr id="3" name="Chart 2">
          <a:extLst>
            <a:ext uri="{FF2B5EF4-FFF2-40B4-BE49-F238E27FC236}">
              <a16:creationId xmlns:a16="http://schemas.microsoft.com/office/drawing/2014/main" id="{F082747F-7DB0-4A68-98EB-CCF7019C90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381000</xdr:colOff>
      <xdr:row>22</xdr:row>
      <xdr:rowOff>50800</xdr:rowOff>
    </xdr:from>
    <xdr:to>
      <xdr:col>7</xdr:col>
      <xdr:colOff>419100</xdr:colOff>
      <xdr:row>38</xdr:row>
      <xdr:rowOff>152400</xdr:rowOff>
    </xdr:to>
    <xdr:graphicFrame macro="">
      <xdr:nvGraphicFramePr>
        <xdr:cNvPr id="4" name="Chart 3">
          <a:extLst>
            <a:ext uri="{FF2B5EF4-FFF2-40B4-BE49-F238E27FC236}">
              <a16:creationId xmlns:a16="http://schemas.microsoft.com/office/drawing/2014/main" id="{7DEBD8EC-AFD3-4449-A057-4113780893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533400</xdr:colOff>
      <xdr:row>21</xdr:row>
      <xdr:rowOff>101600</xdr:rowOff>
    </xdr:from>
    <xdr:to>
      <xdr:col>14</xdr:col>
      <xdr:colOff>571500</xdr:colOff>
      <xdr:row>38</xdr:row>
      <xdr:rowOff>38100</xdr:rowOff>
    </xdr:to>
    <xdr:graphicFrame macro="">
      <xdr:nvGraphicFramePr>
        <xdr:cNvPr id="5" name="Chart 4">
          <a:extLst>
            <a:ext uri="{FF2B5EF4-FFF2-40B4-BE49-F238E27FC236}">
              <a16:creationId xmlns:a16="http://schemas.microsoft.com/office/drawing/2014/main" id="{0E19EBC1-1698-47C8-9975-B46C6A167A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19</xdr:col>
      <xdr:colOff>254000</xdr:colOff>
      <xdr:row>3</xdr:row>
      <xdr:rowOff>114300</xdr:rowOff>
    </xdr:from>
    <xdr:to>
      <xdr:col>26</xdr:col>
      <xdr:colOff>292100</xdr:colOff>
      <xdr:row>20</xdr:row>
      <xdr:rowOff>50800</xdr:rowOff>
    </xdr:to>
    <xdr:graphicFrame macro="">
      <xdr:nvGraphicFramePr>
        <xdr:cNvPr id="12" name="Chart 11">
          <a:extLst>
            <a:ext uri="{FF2B5EF4-FFF2-40B4-BE49-F238E27FC236}">
              <a16:creationId xmlns:a16="http://schemas.microsoft.com/office/drawing/2014/main" id="{831F0EB1-F550-45C9-9A4D-9F01B4FB50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26</xdr:col>
      <xdr:colOff>533400</xdr:colOff>
      <xdr:row>3</xdr:row>
      <xdr:rowOff>12700</xdr:rowOff>
    </xdr:from>
    <xdr:to>
      <xdr:col>33</xdr:col>
      <xdr:colOff>571500</xdr:colOff>
      <xdr:row>19</xdr:row>
      <xdr:rowOff>114300</xdr:rowOff>
    </xdr:to>
    <xdr:graphicFrame macro="">
      <xdr:nvGraphicFramePr>
        <xdr:cNvPr id="13" name="Chart 12">
          <a:extLst>
            <a:ext uri="{FF2B5EF4-FFF2-40B4-BE49-F238E27FC236}">
              <a16:creationId xmlns:a16="http://schemas.microsoft.com/office/drawing/2014/main" id="{A327190C-D718-4CBC-9436-4702692736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19</xdr:col>
      <xdr:colOff>342900</xdr:colOff>
      <xdr:row>22</xdr:row>
      <xdr:rowOff>88900</xdr:rowOff>
    </xdr:from>
    <xdr:to>
      <xdr:col>26</xdr:col>
      <xdr:colOff>381000</xdr:colOff>
      <xdr:row>39</xdr:row>
      <xdr:rowOff>25400</xdr:rowOff>
    </xdr:to>
    <xdr:graphicFrame macro="">
      <xdr:nvGraphicFramePr>
        <xdr:cNvPr id="14" name="Chart 13">
          <a:extLst>
            <a:ext uri="{FF2B5EF4-FFF2-40B4-BE49-F238E27FC236}">
              <a16:creationId xmlns:a16="http://schemas.microsoft.com/office/drawing/2014/main" id="{56BB9E08-10BC-4082-BA62-EFD0FAD257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11</xdr:col>
      <xdr:colOff>279400</xdr:colOff>
      <xdr:row>20</xdr:row>
      <xdr:rowOff>25400</xdr:rowOff>
    </xdr:from>
    <xdr:to>
      <xdr:col>18</xdr:col>
      <xdr:colOff>406400</xdr:colOff>
      <xdr:row>37</xdr:row>
      <xdr:rowOff>50800</xdr:rowOff>
    </xdr:to>
    <xdr:graphicFrame macro="">
      <xdr:nvGraphicFramePr>
        <xdr:cNvPr id="5" name="Chart 4">
          <a:extLst>
            <a:ext uri="{FF2B5EF4-FFF2-40B4-BE49-F238E27FC236}">
              <a16:creationId xmlns:a16="http://schemas.microsoft.com/office/drawing/2014/main" id="{4F752781-C51B-461C-8FE2-892E7BCD77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63500</xdr:colOff>
      <xdr:row>20</xdr:row>
      <xdr:rowOff>88900</xdr:rowOff>
    </xdr:from>
    <xdr:to>
      <xdr:col>8</xdr:col>
      <xdr:colOff>219074</xdr:colOff>
      <xdr:row>37</xdr:row>
      <xdr:rowOff>25400</xdr:rowOff>
    </xdr:to>
    <xdr:graphicFrame macro="">
      <xdr:nvGraphicFramePr>
        <xdr:cNvPr id="3" name="Chart 2">
          <a:extLst>
            <a:ext uri="{FF2B5EF4-FFF2-40B4-BE49-F238E27FC236}">
              <a16:creationId xmlns:a16="http://schemas.microsoft.com/office/drawing/2014/main" id="{1B937C89-AB86-4C98-BD73-3971D75243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212725</xdr:colOff>
      <xdr:row>4</xdr:row>
      <xdr:rowOff>57148</xdr:rowOff>
    </xdr:from>
    <xdr:to>
      <xdr:col>18</xdr:col>
      <xdr:colOff>250825</xdr:colOff>
      <xdr:row>20</xdr:row>
      <xdr:rowOff>158748</xdr:rowOff>
    </xdr:to>
    <xdr:graphicFrame macro="">
      <xdr:nvGraphicFramePr>
        <xdr:cNvPr id="2" name="Chart 1">
          <a:extLst>
            <a:ext uri="{FF2B5EF4-FFF2-40B4-BE49-F238E27FC236}">
              <a16:creationId xmlns:a16="http://schemas.microsoft.com/office/drawing/2014/main" id="{9401D449-2769-4801-9CD3-340F5F3607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101600</xdr:colOff>
      <xdr:row>2</xdr:row>
      <xdr:rowOff>82549</xdr:rowOff>
    </xdr:from>
    <xdr:to>
      <xdr:col>18</xdr:col>
      <xdr:colOff>406400</xdr:colOff>
      <xdr:row>19</xdr:row>
      <xdr:rowOff>19049</xdr:rowOff>
    </xdr:to>
    <xdr:graphicFrame macro="">
      <xdr:nvGraphicFramePr>
        <xdr:cNvPr id="6" name="Chart 5">
          <a:extLst>
            <a:ext uri="{FF2B5EF4-FFF2-40B4-BE49-F238E27FC236}">
              <a16:creationId xmlns:a16="http://schemas.microsoft.com/office/drawing/2014/main" id="{9FC34574-028A-49BC-9A1E-D9DFD05DAE1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xdr:col>
      <xdr:colOff>0</xdr:colOff>
      <xdr:row>4</xdr:row>
      <xdr:rowOff>0</xdr:rowOff>
    </xdr:from>
    <xdr:to>
      <xdr:col>8</xdr:col>
      <xdr:colOff>304800</xdr:colOff>
      <xdr:row>20</xdr:row>
      <xdr:rowOff>101600</xdr:rowOff>
    </xdr:to>
    <xdr:graphicFrame macro="">
      <xdr:nvGraphicFramePr>
        <xdr:cNvPr id="3" name="Chart 2">
          <a:extLst>
            <a:ext uri="{FF2B5EF4-FFF2-40B4-BE49-F238E27FC236}">
              <a16:creationId xmlns:a16="http://schemas.microsoft.com/office/drawing/2014/main" id="{A4C4CD65-CE2E-4291-A1A8-7F8705B97C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0</xdr:colOff>
      <xdr:row>4</xdr:row>
      <xdr:rowOff>0</xdr:rowOff>
    </xdr:from>
    <xdr:to>
      <xdr:col>18</xdr:col>
      <xdr:colOff>304800</xdr:colOff>
      <xdr:row>20</xdr:row>
      <xdr:rowOff>101600</xdr:rowOff>
    </xdr:to>
    <xdr:graphicFrame macro="">
      <xdr:nvGraphicFramePr>
        <xdr:cNvPr id="4" name="Chart 3">
          <a:extLst>
            <a:ext uri="{FF2B5EF4-FFF2-40B4-BE49-F238E27FC236}">
              <a16:creationId xmlns:a16="http://schemas.microsoft.com/office/drawing/2014/main" id="{BFB70E15-463D-473F-85C2-A08422C76C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23</xdr:row>
      <xdr:rowOff>0</xdr:rowOff>
    </xdr:from>
    <xdr:to>
      <xdr:col>8</xdr:col>
      <xdr:colOff>304800</xdr:colOff>
      <xdr:row>39</xdr:row>
      <xdr:rowOff>101600</xdr:rowOff>
    </xdr:to>
    <xdr:graphicFrame macro="">
      <xdr:nvGraphicFramePr>
        <xdr:cNvPr id="5" name="Chart 4">
          <a:extLst>
            <a:ext uri="{FF2B5EF4-FFF2-40B4-BE49-F238E27FC236}">
              <a16:creationId xmlns:a16="http://schemas.microsoft.com/office/drawing/2014/main" id="{1C8D2E33-7CCD-4130-8EDF-E4EA3ACA23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0</xdr:colOff>
      <xdr:row>23</xdr:row>
      <xdr:rowOff>31750</xdr:rowOff>
    </xdr:from>
    <xdr:to>
      <xdr:col>18</xdr:col>
      <xdr:colOff>304800</xdr:colOff>
      <xdr:row>39</xdr:row>
      <xdr:rowOff>133350</xdr:rowOff>
    </xdr:to>
    <xdr:graphicFrame macro="">
      <xdr:nvGraphicFramePr>
        <xdr:cNvPr id="6" name="Chart 5">
          <a:extLst>
            <a:ext uri="{FF2B5EF4-FFF2-40B4-BE49-F238E27FC236}">
              <a16:creationId xmlns:a16="http://schemas.microsoft.com/office/drawing/2014/main" id="{5D6C98BF-7E86-43FE-8FC4-8C50AC7CFF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9.xml><?xml version="1.0" encoding="utf-8"?>
<xdr:wsDr xmlns:xdr="http://schemas.openxmlformats.org/drawingml/2006/spreadsheetDrawing" xmlns:a="http://schemas.openxmlformats.org/drawingml/2006/main">
  <xdr:oneCellAnchor>
    <xdr:from>
      <xdr:col>12</xdr:col>
      <xdr:colOff>0</xdr:colOff>
      <xdr:row>6</xdr:row>
      <xdr:rowOff>0</xdr:rowOff>
    </xdr:from>
    <xdr:ext cx="3838575" cy="2235200"/>
    <xdr:sp macro="" textlink="">
      <xdr:nvSpPr>
        <xdr:cNvPr id="2" name="TextBox 1">
          <a:hlinkClick xmlns:r="http://schemas.openxmlformats.org/officeDocument/2006/relationships" r:id="rId1"/>
          <a:extLst>
            <a:ext uri="{FF2B5EF4-FFF2-40B4-BE49-F238E27FC236}">
              <a16:creationId xmlns:a16="http://schemas.microsoft.com/office/drawing/2014/main" id="{8B59E2CE-2077-469D-826D-3B9D404E57FF}"/>
            </a:ext>
          </a:extLst>
        </xdr:cNvPr>
        <xdr:cNvSpPr txBox="1"/>
      </xdr:nvSpPr>
      <xdr:spPr>
        <a:xfrm>
          <a:off x="10642600" y="1435100"/>
          <a:ext cx="3838575" cy="2235200"/>
        </a:xfrm>
        <a:prstGeom prst="rect">
          <a:avLst/>
        </a:prstGeom>
        <a:solidFill>
          <a:schemeClr val="accent5">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b="1">
              <a:latin typeface="Arial" panose="020B0604020202020204" pitchFamily="34" charset="0"/>
              <a:cs typeface="Arial" panose="020B0604020202020204" pitchFamily="34" charset="0"/>
            </a:rPr>
            <a:t>This table was produced in 2007 and has</a:t>
          </a:r>
          <a:r>
            <a:rPr lang="en-GB" sz="1100" b="1" baseline="0">
              <a:latin typeface="Arial" panose="020B0604020202020204" pitchFamily="34" charset="0"/>
              <a:cs typeface="Arial" panose="020B0604020202020204" pitchFamily="34" charset="0"/>
            </a:rPr>
            <a:t> not been updated.  </a:t>
          </a:r>
        </a:p>
        <a:p>
          <a:endParaRPr lang="en-GB" sz="1100" b="1" baseline="0">
            <a:latin typeface="Arial" panose="020B0604020202020204" pitchFamily="34" charset="0"/>
            <a:cs typeface="Arial" panose="020B0604020202020204" pitchFamily="34" charset="0"/>
          </a:endParaRPr>
        </a:p>
        <a:p>
          <a:r>
            <a:rPr lang="en-GB" sz="1100" b="1" baseline="0">
              <a:latin typeface="Arial" panose="020B0604020202020204" pitchFamily="34" charset="0"/>
              <a:cs typeface="Arial" panose="020B0604020202020204" pitchFamily="34" charset="0"/>
            </a:rPr>
            <a:t>It forms the basis of supplementary table 2 which shows the contribution of each two digit SIC code to DUKES subsectors (see glossary)</a:t>
          </a:r>
        </a:p>
        <a:p>
          <a:endParaRPr lang="en-GB" sz="1100" b="1" baseline="0">
            <a:latin typeface="Arial" panose="020B0604020202020204" pitchFamily="34" charset="0"/>
            <a:cs typeface="Arial" panose="020B0604020202020204" pitchFamily="34" charset="0"/>
          </a:endParaRPr>
        </a:p>
        <a:p>
          <a:r>
            <a:rPr lang="en-GB" sz="1100" b="1" baseline="0">
              <a:latin typeface="Arial" panose="020B0604020202020204" pitchFamily="34" charset="0"/>
              <a:cs typeface="Arial" panose="020B0604020202020204" pitchFamily="34" charset="0"/>
            </a:rPr>
            <a:t>The data here are using 4 digit SIC92 codes but were assigned to SIC07 codes using ONS mapping;</a:t>
          </a:r>
          <a:br>
            <a:rPr lang="en-GB" sz="1100" baseline="0">
              <a:latin typeface="Arial" panose="020B0604020202020204" pitchFamily="34" charset="0"/>
              <a:cs typeface="Arial" panose="020B0604020202020204" pitchFamily="34" charset="0"/>
            </a:rPr>
          </a:br>
          <a:br>
            <a:rPr lang="en-GB" sz="1100" baseline="0">
              <a:latin typeface="Arial" panose="020B0604020202020204" pitchFamily="34" charset="0"/>
              <a:cs typeface="Arial" panose="020B0604020202020204" pitchFamily="34" charset="0"/>
            </a:rPr>
          </a:br>
          <a:r>
            <a:rPr lang="en-GB" sz="1100" baseline="0">
              <a:latin typeface="Arial" panose="020B0604020202020204" pitchFamily="34" charset="0"/>
              <a:cs typeface="Arial" panose="020B0604020202020204" pitchFamily="34" charset="0"/>
            </a:rPr>
            <a:t>https://www.ons.gov.uk/methodology/classificationsandstandards/ukstandardindustrialclassificationofeconomicactivities/uksic2007</a:t>
          </a:r>
          <a:endParaRPr lang="en-GB" sz="1100">
            <a:latin typeface="Arial" panose="020B0604020202020204" pitchFamily="34" charset="0"/>
            <a:cs typeface="Arial" panose="020B0604020202020204" pitchFamily="34" charset="0"/>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ov.uk/government/publications/beis-standards-for-official-statistics/statistical-revisions-policy" TargetMode="External"/><Relationship Id="rId2" Type="http://schemas.openxmlformats.org/officeDocument/2006/relationships/hyperlink" Target="https://www.gov.uk/government/statistics/energy-statistics-revisions-policy" TargetMode="External"/><Relationship Id="rId1" Type="http://schemas.openxmlformats.org/officeDocument/2006/relationships/hyperlink" Target="mailto:energy.stats@beis.gov.uk"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www.gov.uk/government/statistics/energy-consumption-in-the-uk"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gov.uk/government/collections/road-freight-domestic-and-international-statistics" TargetMode="External"/><Relationship Id="rId3" Type="http://schemas.openxmlformats.org/officeDocument/2006/relationships/hyperlink" Target="https://assets.publishing.service.gov.uk/government/uploads/system/uploads/attachment_data/file/728488/DUKES_1.1.5.xls" TargetMode="External"/><Relationship Id="rId7" Type="http://schemas.openxmlformats.org/officeDocument/2006/relationships/hyperlink" Target="https://www.ons.gov.uk/releases/traveltrends" TargetMode="External"/><Relationship Id="rId2" Type="http://schemas.openxmlformats.org/officeDocument/2006/relationships/hyperlink" Target="https://www.gov.uk/government/statistics/energy-chapter-1-digest-of-united-kingdom-energy-statistics-dukes" TargetMode="External"/><Relationship Id="rId1" Type="http://schemas.openxmlformats.org/officeDocument/2006/relationships/hyperlink" Target="https://www.ons.gov.uk/methodology/classificationsandstandards/ukstandardindustrialclassificationofeconomicactivities/uksic2007" TargetMode="External"/><Relationship Id="rId6" Type="http://schemas.openxmlformats.org/officeDocument/2006/relationships/hyperlink" Target="https://www.ons.gov.uk/methodology/classificationsandstandards/ukstandardindustrialclassificationofeconomicactivities/uksic2007" TargetMode="External"/><Relationship Id="rId11" Type="http://schemas.openxmlformats.org/officeDocument/2006/relationships/printerSettings" Target="../printerSettings/printerSettings2.bin"/><Relationship Id="rId5" Type="http://schemas.openxmlformats.org/officeDocument/2006/relationships/hyperlink" Target="http://www.ons.gov.uk/ons/guide-method/classifications/current-standard-classifications/standard-industrial-classification/correlation-between-uk-sic-2003-and-2007.xls" TargetMode="External"/><Relationship Id="rId10" Type="http://schemas.openxmlformats.org/officeDocument/2006/relationships/hyperlink" Target="https://www.ons.gov.uk/economy/nationalaccounts/supplyandusetables/datasets/inputoutputsupplyandusetables" TargetMode="External"/><Relationship Id="rId4" Type="http://schemas.openxmlformats.org/officeDocument/2006/relationships/hyperlink" Target="https://www.gov.uk/government/statistics/energy-chapter-1-digest-of-united-kingdom-energy-statistics-dukes" TargetMode="External"/><Relationship Id="rId9" Type="http://schemas.openxmlformats.org/officeDocument/2006/relationships/hyperlink" Target="https://www.ons.gov.uk/releases/traveltrends"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assets.publishing.service.gov.uk/government/uploads/system/uploads/attachment_data/file/728488/DUKES_1.1.5.xls"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www.gov.uk/government/collections/digest-of-uk-energy-statistics-dukes" TargetMode="External"/><Relationship Id="rId2" Type="http://schemas.openxmlformats.org/officeDocument/2006/relationships/hyperlink" Target="https://www.gov.uk/government/collections/digest-of-uk-energy-statistics-dukes" TargetMode="External"/><Relationship Id="rId1" Type="http://schemas.openxmlformats.org/officeDocument/2006/relationships/hyperlink" Target="http://www.ons.gov.uk/ons/guide-method/classifications/current-standard-classifications/standard-industrial-classification/index.html" TargetMode="External"/><Relationship Id="rId5" Type="http://schemas.openxmlformats.org/officeDocument/2006/relationships/printerSettings" Target="../printerSettings/printerSettings5.bin"/><Relationship Id="rId4" Type="http://schemas.openxmlformats.org/officeDocument/2006/relationships/hyperlink" Target="https://www.gov.uk/government/collections/digest-of-uk-energy-statistics-dukes"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www.gov.uk/government/collections/digest-of-uk-energy-statistics-dukes" TargetMode="Externa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ebarchive.nationalarchives.gov.uk/20130109092117/http:/www.decc.gov.uk/en/content/cms/statistics/publications/trends/trends.aspx" TargetMode="Externa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s://www.gov.uk/government/statistics/energy-consumption-in-the-uk" TargetMode="Externa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hyperlink" Target="https://www.gov.uk/government/statistical-data-sets/annual-domestic-energy-price-statistics" TargetMode="External"/><Relationship Id="rId2" Type="http://schemas.openxmlformats.org/officeDocument/2006/relationships/hyperlink" Target="https://www.uregni.gov.uk/publications?search_api_views_fulltext=transparency&amp;page=1" TargetMode="External"/><Relationship Id="rId1" Type="http://schemas.openxmlformats.org/officeDocument/2006/relationships/hyperlink" Target="http://webarchive.nationalarchives.gov.uk/20130109092117/http:/www.decc.gov.uk/en/content/cms/statistics/publications/trends/trends.aspx" TargetMode="External"/><Relationship Id="rId4"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A95C8E-1AD6-4DF8-ACF4-DE43F0D5900D}">
  <sheetPr>
    <tabColor theme="4"/>
    <pageSetUpPr fitToPage="1"/>
  </sheetPr>
  <dimension ref="A1:N51"/>
  <sheetViews>
    <sheetView showGridLines="0" tabSelected="1" zoomScale="75" zoomScaleNormal="75" workbookViewId="0"/>
  </sheetViews>
  <sheetFormatPr defaultColWidth="9.1640625" defaultRowHeight="12.3"/>
  <cols>
    <col min="1" max="1" width="3" style="356" customWidth="1"/>
    <col min="2" max="2" width="17.5546875" style="9" customWidth="1"/>
    <col min="3" max="3" width="91.27734375" style="356" bestFit="1" customWidth="1"/>
    <col min="4" max="4" width="15" style="4" customWidth="1"/>
    <col min="5" max="5" width="35.83203125" style="4" bestFit="1" customWidth="1"/>
    <col min="6" max="6" width="9.1640625" style="356"/>
    <col min="7" max="245" width="9.1640625" style="357"/>
    <col min="246" max="246" width="1.83203125" style="357" customWidth="1"/>
    <col min="247" max="247" width="11.5546875" style="357" customWidth="1"/>
    <col min="248" max="248" width="2.44140625" style="357" customWidth="1"/>
    <col min="249" max="249" width="27.1640625" style="357" customWidth="1"/>
    <col min="250" max="250" width="30.1640625" style="357" customWidth="1"/>
    <col min="251" max="252" width="9.1640625" style="357"/>
    <col min="253" max="253" width="16" style="357" customWidth="1"/>
    <col min="254" max="254" width="9.1640625" style="357"/>
    <col min="255" max="255" width="27.83203125" style="357" customWidth="1"/>
    <col min="256" max="256" width="34.71875" style="357" customWidth="1"/>
    <col min="257" max="257" width="9.1640625" style="357"/>
    <col min="258" max="258" width="12.1640625" style="357" bestFit="1" customWidth="1"/>
    <col min="259" max="501" width="9.1640625" style="357"/>
    <col min="502" max="502" width="1.83203125" style="357" customWidth="1"/>
    <col min="503" max="503" width="11.5546875" style="357" customWidth="1"/>
    <col min="504" max="504" width="2.44140625" style="357" customWidth="1"/>
    <col min="505" max="505" width="27.1640625" style="357" customWidth="1"/>
    <col min="506" max="506" width="30.1640625" style="357" customWidth="1"/>
    <col min="507" max="508" width="9.1640625" style="357"/>
    <col min="509" max="509" width="16" style="357" customWidth="1"/>
    <col min="510" max="510" width="9.1640625" style="357"/>
    <col min="511" max="511" width="27.83203125" style="357" customWidth="1"/>
    <col min="512" max="512" width="34.71875" style="357" customWidth="1"/>
    <col min="513" max="513" width="9.1640625" style="357"/>
    <col min="514" max="514" width="12.1640625" style="357" bestFit="1" customWidth="1"/>
    <col min="515" max="757" width="9.1640625" style="357"/>
    <col min="758" max="758" width="1.83203125" style="357" customWidth="1"/>
    <col min="759" max="759" width="11.5546875" style="357" customWidth="1"/>
    <col min="760" max="760" width="2.44140625" style="357" customWidth="1"/>
    <col min="761" max="761" width="27.1640625" style="357" customWidth="1"/>
    <col min="762" max="762" width="30.1640625" style="357" customWidth="1"/>
    <col min="763" max="764" width="9.1640625" style="357"/>
    <col min="765" max="765" width="16" style="357" customWidth="1"/>
    <col min="766" max="766" width="9.1640625" style="357"/>
    <col min="767" max="767" width="27.83203125" style="357" customWidth="1"/>
    <col min="768" max="768" width="34.71875" style="357" customWidth="1"/>
    <col min="769" max="769" width="9.1640625" style="357"/>
    <col min="770" max="770" width="12.1640625" style="357" bestFit="1" customWidth="1"/>
    <col min="771" max="1013" width="9.1640625" style="357"/>
    <col min="1014" max="1014" width="1.83203125" style="357" customWidth="1"/>
    <col min="1015" max="1015" width="11.5546875" style="357" customWidth="1"/>
    <col min="1016" max="1016" width="2.44140625" style="357" customWidth="1"/>
    <col min="1017" max="1017" width="27.1640625" style="357" customWidth="1"/>
    <col min="1018" max="1018" width="30.1640625" style="357" customWidth="1"/>
    <col min="1019" max="1020" width="9.1640625" style="357"/>
    <col min="1021" max="1021" width="16" style="357" customWidth="1"/>
    <col min="1022" max="1022" width="9.1640625" style="357"/>
    <col min="1023" max="1023" width="27.83203125" style="357" customWidth="1"/>
    <col min="1024" max="1024" width="34.71875" style="357" customWidth="1"/>
    <col min="1025" max="1025" width="9.1640625" style="357"/>
    <col min="1026" max="1026" width="12.1640625" style="357" bestFit="1" customWidth="1"/>
    <col min="1027" max="1269" width="9.1640625" style="357"/>
    <col min="1270" max="1270" width="1.83203125" style="357" customWidth="1"/>
    <col min="1271" max="1271" width="11.5546875" style="357" customWidth="1"/>
    <col min="1272" max="1272" width="2.44140625" style="357" customWidth="1"/>
    <col min="1273" max="1273" width="27.1640625" style="357" customWidth="1"/>
    <col min="1274" max="1274" width="30.1640625" style="357" customWidth="1"/>
    <col min="1275" max="1276" width="9.1640625" style="357"/>
    <col min="1277" max="1277" width="16" style="357" customWidth="1"/>
    <col min="1278" max="1278" width="9.1640625" style="357"/>
    <col min="1279" max="1279" width="27.83203125" style="357" customWidth="1"/>
    <col min="1280" max="1280" width="34.71875" style="357" customWidth="1"/>
    <col min="1281" max="1281" width="9.1640625" style="357"/>
    <col min="1282" max="1282" width="12.1640625" style="357" bestFit="1" customWidth="1"/>
    <col min="1283" max="1525" width="9.1640625" style="357"/>
    <col min="1526" max="1526" width="1.83203125" style="357" customWidth="1"/>
    <col min="1527" max="1527" width="11.5546875" style="357" customWidth="1"/>
    <col min="1528" max="1528" width="2.44140625" style="357" customWidth="1"/>
    <col min="1529" max="1529" width="27.1640625" style="357" customWidth="1"/>
    <col min="1530" max="1530" width="30.1640625" style="357" customWidth="1"/>
    <col min="1531" max="1532" width="9.1640625" style="357"/>
    <col min="1533" max="1533" width="16" style="357" customWidth="1"/>
    <col min="1534" max="1534" width="9.1640625" style="357"/>
    <col min="1535" max="1535" width="27.83203125" style="357" customWidth="1"/>
    <col min="1536" max="1536" width="34.71875" style="357" customWidth="1"/>
    <col min="1537" max="1537" width="9.1640625" style="357"/>
    <col min="1538" max="1538" width="12.1640625" style="357" bestFit="1" customWidth="1"/>
    <col min="1539" max="1781" width="9.1640625" style="357"/>
    <col min="1782" max="1782" width="1.83203125" style="357" customWidth="1"/>
    <col min="1783" max="1783" width="11.5546875" style="357" customWidth="1"/>
    <col min="1784" max="1784" width="2.44140625" style="357" customWidth="1"/>
    <col min="1785" max="1785" width="27.1640625" style="357" customWidth="1"/>
    <col min="1786" max="1786" width="30.1640625" style="357" customWidth="1"/>
    <col min="1787" max="1788" width="9.1640625" style="357"/>
    <col min="1789" max="1789" width="16" style="357" customWidth="1"/>
    <col min="1790" max="1790" width="9.1640625" style="357"/>
    <col min="1791" max="1791" width="27.83203125" style="357" customWidth="1"/>
    <col min="1792" max="1792" width="34.71875" style="357" customWidth="1"/>
    <col min="1793" max="1793" width="9.1640625" style="357"/>
    <col min="1794" max="1794" width="12.1640625" style="357" bestFit="1" customWidth="1"/>
    <col min="1795" max="2037" width="9.1640625" style="357"/>
    <col min="2038" max="2038" width="1.83203125" style="357" customWidth="1"/>
    <col min="2039" max="2039" width="11.5546875" style="357" customWidth="1"/>
    <col min="2040" max="2040" width="2.44140625" style="357" customWidth="1"/>
    <col min="2041" max="2041" width="27.1640625" style="357" customWidth="1"/>
    <col min="2042" max="2042" width="30.1640625" style="357" customWidth="1"/>
    <col min="2043" max="2044" width="9.1640625" style="357"/>
    <col min="2045" max="2045" width="16" style="357" customWidth="1"/>
    <col min="2046" max="2046" width="9.1640625" style="357"/>
    <col min="2047" max="2047" width="27.83203125" style="357" customWidth="1"/>
    <col min="2048" max="2048" width="34.71875" style="357" customWidth="1"/>
    <col min="2049" max="2049" width="9.1640625" style="357"/>
    <col min="2050" max="2050" width="12.1640625" style="357" bestFit="1" customWidth="1"/>
    <col min="2051" max="2293" width="9.1640625" style="357"/>
    <col min="2294" max="2294" width="1.83203125" style="357" customWidth="1"/>
    <col min="2295" max="2295" width="11.5546875" style="357" customWidth="1"/>
    <col min="2296" max="2296" width="2.44140625" style="357" customWidth="1"/>
    <col min="2297" max="2297" width="27.1640625" style="357" customWidth="1"/>
    <col min="2298" max="2298" width="30.1640625" style="357" customWidth="1"/>
    <col min="2299" max="2300" width="9.1640625" style="357"/>
    <col min="2301" max="2301" width="16" style="357" customWidth="1"/>
    <col min="2302" max="2302" width="9.1640625" style="357"/>
    <col min="2303" max="2303" width="27.83203125" style="357" customWidth="1"/>
    <col min="2304" max="2304" width="34.71875" style="357" customWidth="1"/>
    <col min="2305" max="2305" width="9.1640625" style="357"/>
    <col min="2306" max="2306" width="12.1640625" style="357" bestFit="1" customWidth="1"/>
    <col min="2307" max="2549" width="9.1640625" style="357"/>
    <col min="2550" max="2550" width="1.83203125" style="357" customWidth="1"/>
    <col min="2551" max="2551" width="11.5546875" style="357" customWidth="1"/>
    <col min="2552" max="2552" width="2.44140625" style="357" customWidth="1"/>
    <col min="2553" max="2553" width="27.1640625" style="357" customWidth="1"/>
    <col min="2554" max="2554" width="30.1640625" style="357" customWidth="1"/>
    <col min="2555" max="2556" width="9.1640625" style="357"/>
    <col min="2557" max="2557" width="16" style="357" customWidth="1"/>
    <col min="2558" max="2558" width="9.1640625" style="357"/>
    <col min="2559" max="2559" width="27.83203125" style="357" customWidth="1"/>
    <col min="2560" max="2560" width="34.71875" style="357" customWidth="1"/>
    <col min="2561" max="2561" width="9.1640625" style="357"/>
    <col min="2562" max="2562" width="12.1640625" style="357" bestFit="1" customWidth="1"/>
    <col min="2563" max="2805" width="9.1640625" style="357"/>
    <col min="2806" max="2806" width="1.83203125" style="357" customWidth="1"/>
    <col min="2807" max="2807" width="11.5546875" style="357" customWidth="1"/>
    <col min="2808" max="2808" width="2.44140625" style="357" customWidth="1"/>
    <col min="2809" max="2809" width="27.1640625" style="357" customWidth="1"/>
    <col min="2810" max="2810" width="30.1640625" style="357" customWidth="1"/>
    <col min="2811" max="2812" width="9.1640625" style="357"/>
    <col min="2813" max="2813" width="16" style="357" customWidth="1"/>
    <col min="2814" max="2814" width="9.1640625" style="357"/>
    <col min="2815" max="2815" width="27.83203125" style="357" customWidth="1"/>
    <col min="2816" max="2816" width="34.71875" style="357" customWidth="1"/>
    <col min="2817" max="2817" width="9.1640625" style="357"/>
    <col min="2818" max="2818" width="12.1640625" style="357" bestFit="1" customWidth="1"/>
    <col min="2819" max="3061" width="9.1640625" style="357"/>
    <col min="3062" max="3062" width="1.83203125" style="357" customWidth="1"/>
    <col min="3063" max="3063" width="11.5546875" style="357" customWidth="1"/>
    <col min="3064" max="3064" width="2.44140625" style="357" customWidth="1"/>
    <col min="3065" max="3065" width="27.1640625" style="357" customWidth="1"/>
    <col min="3066" max="3066" width="30.1640625" style="357" customWidth="1"/>
    <col min="3067" max="3068" width="9.1640625" style="357"/>
    <col min="3069" max="3069" width="16" style="357" customWidth="1"/>
    <col min="3070" max="3070" width="9.1640625" style="357"/>
    <col min="3071" max="3071" width="27.83203125" style="357" customWidth="1"/>
    <col min="3072" max="3072" width="34.71875" style="357" customWidth="1"/>
    <col min="3073" max="3073" width="9.1640625" style="357"/>
    <col min="3074" max="3074" width="12.1640625" style="357" bestFit="1" customWidth="1"/>
    <col min="3075" max="3317" width="9.1640625" style="357"/>
    <col min="3318" max="3318" width="1.83203125" style="357" customWidth="1"/>
    <col min="3319" max="3319" width="11.5546875" style="357" customWidth="1"/>
    <col min="3320" max="3320" width="2.44140625" style="357" customWidth="1"/>
    <col min="3321" max="3321" width="27.1640625" style="357" customWidth="1"/>
    <col min="3322" max="3322" width="30.1640625" style="357" customWidth="1"/>
    <col min="3323" max="3324" width="9.1640625" style="357"/>
    <col min="3325" max="3325" width="16" style="357" customWidth="1"/>
    <col min="3326" max="3326" width="9.1640625" style="357"/>
    <col min="3327" max="3327" width="27.83203125" style="357" customWidth="1"/>
    <col min="3328" max="3328" width="34.71875" style="357" customWidth="1"/>
    <col min="3329" max="3329" width="9.1640625" style="357"/>
    <col min="3330" max="3330" width="12.1640625" style="357" bestFit="1" customWidth="1"/>
    <col min="3331" max="3573" width="9.1640625" style="357"/>
    <col min="3574" max="3574" width="1.83203125" style="357" customWidth="1"/>
    <col min="3575" max="3575" width="11.5546875" style="357" customWidth="1"/>
    <col min="3576" max="3576" width="2.44140625" style="357" customWidth="1"/>
    <col min="3577" max="3577" width="27.1640625" style="357" customWidth="1"/>
    <col min="3578" max="3578" width="30.1640625" style="357" customWidth="1"/>
    <col min="3579" max="3580" width="9.1640625" style="357"/>
    <col min="3581" max="3581" width="16" style="357" customWidth="1"/>
    <col min="3582" max="3582" width="9.1640625" style="357"/>
    <col min="3583" max="3583" width="27.83203125" style="357" customWidth="1"/>
    <col min="3584" max="3584" width="34.71875" style="357" customWidth="1"/>
    <col min="3585" max="3585" width="9.1640625" style="357"/>
    <col min="3586" max="3586" width="12.1640625" style="357" bestFit="1" customWidth="1"/>
    <col min="3587" max="3829" width="9.1640625" style="357"/>
    <col min="3830" max="3830" width="1.83203125" style="357" customWidth="1"/>
    <col min="3831" max="3831" width="11.5546875" style="357" customWidth="1"/>
    <col min="3832" max="3832" width="2.44140625" style="357" customWidth="1"/>
    <col min="3833" max="3833" width="27.1640625" style="357" customWidth="1"/>
    <col min="3834" max="3834" width="30.1640625" style="357" customWidth="1"/>
    <col min="3835" max="3836" width="9.1640625" style="357"/>
    <col min="3837" max="3837" width="16" style="357" customWidth="1"/>
    <col min="3838" max="3838" width="9.1640625" style="357"/>
    <col min="3839" max="3839" width="27.83203125" style="357" customWidth="1"/>
    <col min="3840" max="3840" width="34.71875" style="357" customWidth="1"/>
    <col min="3841" max="3841" width="9.1640625" style="357"/>
    <col min="3842" max="3842" width="12.1640625" style="357" bestFit="1" customWidth="1"/>
    <col min="3843" max="4085" width="9.1640625" style="357"/>
    <col min="4086" max="4086" width="1.83203125" style="357" customWidth="1"/>
    <col min="4087" max="4087" width="11.5546875" style="357" customWidth="1"/>
    <col min="4088" max="4088" width="2.44140625" style="357" customWidth="1"/>
    <col min="4089" max="4089" width="27.1640625" style="357" customWidth="1"/>
    <col min="4090" max="4090" width="30.1640625" style="357" customWidth="1"/>
    <col min="4091" max="4092" width="9.1640625" style="357"/>
    <col min="4093" max="4093" width="16" style="357" customWidth="1"/>
    <col min="4094" max="4094" width="9.1640625" style="357"/>
    <col min="4095" max="4095" width="27.83203125" style="357" customWidth="1"/>
    <col min="4096" max="4096" width="34.71875" style="357" customWidth="1"/>
    <col min="4097" max="4097" width="9.1640625" style="357"/>
    <col min="4098" max="4098" width="12.1640625" style="357" bestFit="1" customWidth="1"/>
    <col min="4099" max="4341" width="9.1640625" style="357"/>
    <col min="4342" max="4342" width="1.83203125" style="357" customWidth="1"/>
    <col min="4343" max="4343" width="11.5546875" style="357" customWidth="1"/>
    <col min="4344" max="4344" width="2.44140625" style="357" customWidth="1"/>
    <col min="4345" max="4345" width="27.1640625" style="357" customWidth="1"/>
    <col min="4346" max="4346" width="30.1640625" style="357" customWidth="1"/>
    <col min="4347" max="4348" width="9.1640625" style="357"/>
    <col min="4349" max="4349" width="16" style="357" customWidth="1"/>
    <col min="4350" max="4350" width="9.1640625" style="357"/>
    <col min="4351" max="4351" width="27.83203125" style="357" customWidth="1"/>
    <col min="4352" max="4352" width="34.71875" style="357" customWidth="1"/>
    <col min="4353" max="4353" width="9.1640625" style="357"/>
    <col min="4354" max="4354" width="12.1640625" style="357" bestFit="1" customWidth="1"/>
    <col min="4355" max="4597" width="9.1640625" style="357"/>
    <col min="4598" max="4598" width="1.83203125" style="357" customWidth="1"/>
    <col min="4599" max="4599" width="11.5546875" style="357" customWidth="1"/>
    <col min="4600" max="4600" width="2.44140625" style="357" customWidth="1"/>
    <col min="4601" max="4601" width="27.1640625" style="357" customWidth="1"/>
    <col min="4602" max="4602" width="30.1640625" style="357" customWidth="1"/>
    <col min="4603" max="4604" width="9.1640625" style="357"/>
    <col min="4605" max="4605" width="16" style="357" customWidth="1"/>
    <col min="4606" max="4606" width="9.1640625" style="357"/>
    <col min="4607" max="4607" width="27.83203125" style="357" customWidth="1"/>
    <col min="4608" max="4608" width="34.71875" style="357" customWidth="1"/>
    <col min="4609" max="4609" width="9.1640625" style="357"/>
    <col min="4610" max="4610" width="12.1640625" style="357" bestFit="1" customWidth="1"/>
    <col min="4611" max="4853" width="9.1640625" style="357"/>
    <col min="4854" max="4854" width="1.83203125" style="357" customWidth="1"/>
    <col min="4855" max="4855" width="11.5546875" style="357" customWidth="1"/>
    <col min="4856" max="4856" width="2.44140625" style="357" customWidth="1"/>
    <col min="4857" max="4857" width="27.1640625" style="357" customWidth="1"/>
    <col min="4858" max="4858" width="30.1640625" style="357" customWidth="1"/>
    <col min="4859" max="4860" width="9.1640625" style="357"/>
    <col min="4861" max="4861" width="16" style="357" customWidth="1"/>
    <col min="4862" max="4862" width="9.1640625" style="357"/>
    <col min="4863" max="4863" width="27.83203125" style="357" customWidth="1"/>
    <col min="4864" max="4864" width="34.71875" style="357" customWidth="1"/>
    <col min="4865" max="4865" width="9.1640625" style="357"/>
    <col min="4866" max="4866" width="12.1640625" style="357" bestFit="1" customWidth="1"/>
    <col min="4867" max="5109" width="9.1640625" style="357"/>
    <col min="5110" max="5110" width="1.83203125" style="357" customWidth="1"/>
    <col min="5111" max="5111" width="11.5546875" style="357" customWidth="1"/>
    <col min="5112" max="5112" width="2.44140625" style="357" customWidth="1"/>
    <col min="5113" max="5113" width="27.1640625" style="357" customWidth="1"/>
    <col min="5114" max="5114" width="30.1640625" style="357" customWidth="1"/>
    <col min="5115" max="5116" width="9.1640625" style="357"/>
    <col min="5117" max="5117" width="16" style="357" customWidth="1"/>
    <col min="5118" max="5118" width="9.1640625" style="357"/>
    <col min="5119" max="5119" width="27.83203125" style="357" customWidth="1"/>
    <col min="5120" max="5120" width="34.71875" style="357" customWidth="1"/>
    <col min="5121" max="5121" width="9.1640625" style="357"/>
    <col min="5122" max="5122" width="12.1640625" style="357" bestFit="1" customWidth="1"/>
    <col min="5123" max="5365" width="9.1640625" style="357"/>
    <col min="5366" max="5366" width="1.83203125" style="357" customWidth="1"/>
    <col min="5367" max="5367" width="11.5546875" style="357" customWidth="1"/>
    <col min="5368" max="5368" width="2.44140625" style="357" customWidth="1"/>
    <col min="5369" max="5369" width="27.1640625" style="357" customWidth="1"/>
    <col min="5370" max="5370" width="30.1640625" style="357" customWidth="1"/>
    <col min="5371" max="5372" width="9.1640625" style="357"/>
    <col min="5373" max="5373" width="16" style="357" customWidth="1"/>
    <col min="5374" max="5374" width="9.1640625" style="357"/>
    <col min="5375" max="5375" width="27.83203125" style="357" customWidth="1"/>
    <col min="5376" max="5376" width="34.71875" style="357" customWidth="1"/>
    <col min="5377" max="5377" width="9.1640625" style="357"/>
    <col min="5378" max="5378" width="12.1640625" style="357" bestFit="1" customWidth="1"/>
    <col min="5379" max="5621" width="9.1640625" style="357"/>
    <col min="5622" max="5622" width="1.83203125" style="357" customWidth="1"/>
    <col min="5623" max="5623" width="11.5546875" style="357" customWidth="1"/>
    <col min="5624" max="5624" width="2.44140625" style="357" customWidth="1"/>
    <col min="5625" max="5625" width="27.1640625" style="357" customWidth="1"/>
    <col min="5626" max="5626" width="30.1640625" style="357" customWidth="1"/>
    <col min="5627" max="5628" width="9.1640625" style="357"/>
    <col min="5629" max="5629" width="16" style="357" customWidth="1"/>
    <col min="5630" max="5630" width="9.1640625" style="357"/>
    <col min="5631" max="5631" width="27.83203125" style="357" customWidth="1"/>
    <col min="5632" max="5632" width="34.71875" style="357" customWidth="1"/>
    <col min="5633" max="5633" width="9.1640625" style="357"/>
    <col min="5634" max="5634" width="12.1640625" style="357" bestFit="1" customWidth="1"/>
    <col min="5635" max="5877" width="9.1640625" style="357"/>
    <col min="5878" max="5878" width="1.83203125" style="357" customWidth="1"/>
    <col min="5879" max="5879" width="11.5546875" style="357" customWidth="1"/>
    <col min="5880" max="5880" width="2.44140625" style="357" customWidth="1"/>
    <col min="5881" max="5881" width="27.1640625" style="357" customWidth="1"/>
    <col min="5882" max="5882" width="30.1640625" style="357" customWidth="1"/>
    <col min="5883" max="5884" width="9.1640625" style="357"/>
    <col min="5885" max="5885" width="16" style="357" customWidth="1"/>
    <col min="5886" max="5886" width="9.1640625" style="357"/>
    <col min="5887" max="5887" width="27.83203125" style="357" customWidth="1"/>
    <col min="5888" max="5888" width="34.71875" style="357" customWidth="1"/>
    <col min="5889" max="5889" width="9.1640625" style="357"/>
    <col min="5890" max="5890" width="12.1640625" style="357" bestFit="1" customWidth="1"/>
    <col min="5891" max="6133" width="9.1640625" style="357"/>
    <col min="6134" max="6134" width="1.83203125" style="357" customWidth="1"/>
    <col min="6135" max="6135" width="11.5546875" style="357" customWidth="1"/>
    <col min="6136" max="6136" width="2.44140625" style="357" customWidth="1"/>
    <col min="6137" max="6137" width="27.1640625" style="357" customWidth="1"/>
    <col min="6138" max="6138" width="30.1640625" style="357" customWidth="1"/>
    <col min="6139" max="6140" width="9.1640625" style="357"/>
    <col min="6141" max="6141" width="16" style="357" customWidth="1"/>
    <col min="6142" max="6142" width="9.1640625" style="357"/>
    <col min="6143" max="6143" width="27.83203125" style="357" customWidth="1"/>
    <col min="6144" max="6144" width="34.71875" style="357" customWidth="1"/>
    <col min="6145" max="6145" width="9.1640625" style="357"/>
    <col min="6146" max="6146" width="12.1640625" style="357" bestFit="1" customWidth="1"/>
    <col min="6147" max="6389" width="9.1640625" style="357"/>
    <col min="6390" max="6390" width="1.83203125" style="357" customWidth="1"/>
    <col min="6391" max="6391" width="11.5546875" style="357" customWidth="1"/>
    <col min="6392" max="6392" width="2.44140625" style="357" customWidth="1"/>
    <col min="6393" max="6393" width="27.1640625" style="357" customWidth="1"/>
    <col min="6394" max="6394" width="30.1640625" style="357" customWidth="1"/>
    <col min="6395" max="6396" width="9.1640625" style="357"/>
    <col min="6397" max="6397" width="16" style="357" customWidth="1"/>
    <col min="6398" max="6398" width="9.1640625" style="357"/>
    <col min="6399" max="6399" width="27.83203125" style="357" customWidth="1"/>
    <col min="6400" max="6400" width="34.71875" style="357" customWidth="1"/>
    <col min="6401" max="6401" width="9.1640625" style="357"/>
    <col min="6402" max="6402" width="12.1640625" style="357" bestFit="1" customWidth="1"/>
    <col min="6403" max="6645" width="9.1640625" style="357"/>
    <col min="6646" max="6646" width="1.83203125" style="357" customWidth="1"/>
    <col min="6647" max="6647" width="11.5546875" style="357" customWidth="1"/>
    <col min="6648" max="6648" width="2.44140625" style="357" customWidth="1"/>
    <col min="6649" max="6649" width="27.1640625" style="357" customWidth="1"/>
    <col min="6650" max="6650" width="30.1640625" style="357" customWidth="1"/>
    <col min="6651" max="6652" width="9.1640625" style="357"/>
    <col min="6653" max="6653" width="16" style="357" customWidth="1"/>
    <col min="6654" max="6654" width="9.1640625" style="357"/>
    <col min="6655" max="6655" width="27.83203125" style="357" customWidth="1"/>
    <col min="6656" max="6656" width="34.71875" style="357" customWidth="1"/>
    <col min="6657" max="6657" width="9.1640625" style="357"/>
    <col min="6658" max="6658" width="12.1640625" style="357" bestFit="1" customWidth="1"/>
    <col min="6659" max="6901" width="9.1640625" style="357"/>
    <col min="6902" max="6902" width="1.83203125" style="357" customWidth="1"/>
    <col min="6903" max="6903" width="11.5546875" style="357" customWidth="1"/>
    <col min="6904" max="6904" width="2.44140625" style="357" customWidth="1"/>
    <col min="6905" max="6905" width="27.1640625" style="357" customWidth="1"/>
    <col min="6906" max="6906" width="30.1640625" style="357" customWidth="1"/>
    <col min="6907" max="6908" width="9.1640625" style="357"/>
    <col min="6909" max="6909" width="16" style="357" customWidth="1"/>
    <col min="6910" max="6910" width="9.1640625" style="357"/>
    <col min="6911" max="6911" width="27.83203125" style="357" customWidth="1"/>
    <col min="6912" max="6912" width="34.71875" style="357" customWidth="1"/>
    <col min="6913" max="6913" width="9.1640625" style="357"/>
    <col min="6914" max="6914" width="12.1640625" style="357" bestFit="1" customWidth="1"/>
    <col min="6915" max="7157" width="9.1640625" style="357"/>
    <col min="7158" max="7158" width="1.83203125" style="357" customWidth="1"/>
    <col min="7159" max="7159" width="11.5546875" style="357" customWidth="1"/>
    <col min="7160" max="7160" width="2.44140625" style="357" customWidth="1"/>
    <col min="7161" max="7161" width="27.1640625" style="357" customWidth="1"/>
    <col min="7162" max="7162" width="30.1640625" style="357" customWidth="1"/>
    <col min="7163" max="7164" width="9.1640625" style="357"/>
    <col min="7165" max="7165" width="16" style="357" customWidth="1"/>
    <col min="7166" max="7166" width="9.1640625" style="357"/>
    <col min="7167" max="7167" width="27.83203125" style="357" customWidth="1"/>
    <col min="7168" max="7168" width="34.71875" style="357" customWidth="1"/>
    <col min="7169" max="7169" width="9.1640625" style="357"/>
    <col min="7170" max="7170" width="12.1640625" style="357" bestFit="1" customWidth="1"/>
    <col min="7171" max="7413" width="9.1640625" style="357"/>
    <col min="7414" max="7414" width="1.83203125" style="357" customWidth="1"/>
    <col min="7415" max="7415" width="11.5546875" style="357" customWidth="1"/>
    <col min="7416" max="7416" width="2.44140625" style="357" customWidth="1"/>
    <col min="7417" max="7417" width="27.1640625" style="357" customWidth="1"/>
    <col min="7418" max="7418" width="30.1640625" style="357" customWidth="1"/>
    <col min="7419" max="7420" width="9.1640625" style="357"/>
    <col min="7421" max="7421" width="16" style="357" customWidth="1"/>
    <col min="7422" max="7422" width="9.1640625" style="357"/>
    <col min="7423" max="7423" width="27.83203125" style="357" customWidth="1"/>
    <col min="7424" max="7424" width="34.71875" style="357" customWidth="1"/>
    <col min="7425" max="7425" width="9.1640625" style="357"/>
    <col min="7426" max="7426" width="12.1640625" style="357" bestFit="1" customWidth="1"/>
    <col min="7427" max="7669" width="9.1640625" style="357"/>
    <col min="7670" max="7670" width="1.83203125" style="357" customWidth="1"/>
    <col min="7671" max="7671" width="11.5546875" style="357" customWidth="1"/>
    <col min="7672" max="7672" width="2.44140625" style="357" customWidth="1"/>
    <col min="7673" max="7673" width="27.1640625" style="357" customWidth="1"/>
    <col min="7674" max="7674" width="30.1640625" style="357" customWidth="1"/>
    <col min="7675" max="7676" width="9.1640625" style="357"/>
    <col min="7677" max="7677" width="16" style="357" customWidth="1"/>
    <col min="7678" max="7678" width="9.1640625" style="357"/>
    <col min="7679" max="7679" width="27.83203125" style="357" customWidth="1"/>
    <col min="7680" max="7680" width="34.71875" style="357" customWidth="1"/>
    <col min="7681" max="7681" width="9.1640625" style="357"/>
    <col min="7682" max="7682" width="12.1640625" style="357" bestFit="1" customWidth="1"/>
    <col min="7683" max="7925" width="9.1640625" style="357"/>
    <col min="7926" max="7926" width="1.83203125" style="357" customWidth="1"/>
    <col min="7927" max="7927" width="11.5546875" style="357" customWidth="1"/>
    <col min="7928" max="7928" width="2.44140625" style="357" customWidth="1"/>
    <col min="7929" max="7929" width="27.1640625" style="357" customWidth="1"/>
    <col min="7930" max="7930" width="30.1640625" style="357" customWidth="1"/>
    <col min="7931" max="7932" width="9.1640625" style="357"/>
    <col min="7933" max="7933" width="16" style="357" customWidth="1"/>
    <col min="7934" max="7934" width="9.1640625" style="357"/>
    <col min="7935" max="7935" width="27.83203125" style="357" customWidth="1"/>
    <col min="7936" max="7936" width="34.71875" style="357" customWidth="1"/>
    <col min="7937" max="7937" width="9.1640625" style="357"/>
    <col min="7938" max="7938" width="12.1640625" style="357" bestFit="1" customWidth="1"/>
    <col min="7939" max="8181" width="9.1640625" style="357"/>
    <col min="8182" max="8182" width="1.83203125" style="357" customWidth="1"/>
    <col min="8183" max="8183" width="11.5546875" style="357" customWidth="1"/>
    <col min="8184" max="8184" width="2.44140625" style="357" customWidth="1"/>
    <col min="8185" max="8185" width="27.1640625" style="357" customWidth="1"/>
    <col min="8186" max="8186" width="30.1640625" style="357" customWidth="1"/>
    <col min="8187" max="8188" width="9.1640625" style="357"/>
    <col min="8189" max="8189" width="16" style="357" customWidth="1"/>
    <col min="8190" max="8190" width="9.1640625" style="357"/>
    <col min="8191" max="8191" width="27.83203125" style="357" customWidth="1"/>
    <col min="8192" max="8192" width="34.71875" style="357" customWidth="1"/>
    <col min="8193" max="8193" width="9.1640625" style="357"/>
    <col min="8194" max="8194" width="12.1640625" style="357" bestFit="1" customWidth="1"/>
    <col min="8195" max="8437" width="9.1640625" style="357"/>
    <col min="8438" max="8438" width="1.83203125" style="357" customWidth="1"/>
    <col min="8439" max="8439" width="11.5546875" style="357" customWidth="1"/>
    <col min="8440" max="8440" width="2.44140625" style="357" customWidth="1"/>
    <col min="8441" max="8441" width="27.1640625" style="357" customWidth="1"/>
    <col min="8442" max="8442" width="30.1640625" style="357" customWidth="1"/>
    <col min="8443" max="8444" width="9.1640625" style="357"/>
    <col min="8445" max="8445" width="16" style="357" customWidth="1"/>
    <col min="8446" max="8446" width="9.1640625" style="357"/>
    <col min="8447" max="8447" width="27.83203125" style="357" customWidth="1"/>
    <col min="8448" max="8448" width="34.71875" style="357" customWidth="1"/>
    <col min="8449" max="8449" width="9.1640625" style="357"/>
    <col min="8450" max="8450" width="12.1640625" style="357" bestFit="1" customWidth="1"/>
    <col min="8451" max="8693" width="9.1640625" style="357"/>
    <col min="8694" max="8694" width="1.83203125" style="357" customWidth="1"/>
    <col min="8695" max="8695" width="11.5546875" style="357" customWidth="1"/>
    <col min="8696" max="8696" width="2.44140625" style="357" customWidth="1"/>
    <col min="8697" max="8697" width="27.1640625" style="357" customWidth="1"/>
    <col min="8698" max="8698" width="30.1640625" style="357" customWidth="1"/>
    <col min="8699" max="8700" width="9.1640625" style="357"/>
    <col min="8701" max="8701" width="16" style="357" customWidth="1"/>
    <col min="8702" max="8702" width="9.1640625" style="357"/>
    <col min="8703" max="8703" width="27.83203125" style="357" customWidth="1"/>
    <col min="8704" max="8704" width="34.71875" style="357" customWidth="1"/>
    <col min="8705" max="8705" width="9.1640625" style="357"/>
    <col min="8706" max="8706" width="12.1640625" style="357" bestFit="1" customWidth="1"/>
    <col min="8707" max="8949" width="9.1640625" style="357"/>
    <col min="8950" max="8950" width="1.83203125" style="357" customWidth="1"/>
    <col min="8951" max="8951" width="11.5546875" style="357" customWidth="1"/>
    <col min="8952" max="8952" width="2.44140625" style="357" customWidth="1"/>
    <col min="8953" max="8953" width="27.1640625" style="357" customWidth="1"/>
    <col min="8954" max="8954" width="30.1640625" style="357" customWidth="1"/>
    <col min="8955" max="8956" width="9.1640625" style="357"/>
    <col min="8957" max="8957" width="16" style="357" customWidth="1"/>
    <col min="8958" max="8958" width="9.1640625" style="357"/>
    <col min="8959" max="8959" width="27.83203125" style="357" customWidth="1"/>
    <col min="8960" max="8960" width="34.71875" style="357" customWidth="1"/>
    <col min="8961" max="8961" width="9.1640625" style="357"/>
    <col min="8962" max="8962" width="12.1640625" style="357" bestFit="1" customWidth="1"/>
    <col min="8963" max="9205" width="9.1640625" style="357"/>
    <col min="9206" max="9206" width="1.83203125" style="357" customWidth="1"/>
    <col min="9207" max="9207" width="11.5546875" style="357" customWidth="1"/>
    <col min="9208" max="9208" width="2.44140625" style="357" customWidth="1"/>
    <col min="9209" max="9209" width="27.1640625" style="357" customWidth="1"/>
    <col min="9210" max="9210" width="30.1640625" style="357" customWidth="1"/>
    <col min="9211" max="9212" width="9.1640625" style="357"/>
    <col min="9213" max="9213" width="16" style="357" customWidth="1"/>
    <col min="9214" max="9214" width="9.1640625" style="357"/>
    <col min="9215" max="9215" width="27.83203125" style="357" customWidth="1"/>
    <col min="9216" max="9216" width="34.71875" style="357" customWidth="1"/>
    <col min="9217" max="9217" width="9.1640625" style="357"/>
    <col min="9218" max="9218" width="12.1640625" style="357" bestFit="1" customWidth="1"/>
    <col min="9219" max="9461" width="9.1640625" style="357"/>
    <col min="9462" max="9462" width="1.83203125" style="357" customWidth="1"/>
    <col min="9463" max="9463" width="11.5546875" style="357" customWidth="1"/>
    <col min="9464" max="9464" width="2.44140625" style="357" customWidth="1"/>
    <col min="9465" max="9465" width="27.1640625" style="357" customWidth="1"/>
    <col min="9466" max="9466" width="30.1640625" style="357" customWidth="1"/>
    <col min="9467" max="9468" width="9.1640625" style="357"/>
    <col min="9469" max="9469" width="16" style="357" customWidth="1"/>
    <col min="9470" max="9470" width="9.1640625" style="357"/>
    <col min="9471" max="9471" width="27.83203125" style="357" customWidth="1"/>
    <col min="9472" max="9472" width="34.71875" style="357" customWidth="1"/>
    <col min="9473" max="9473" width="9.1640625" style="357"/>
    <col min="9474" max="9474" width="12.1640625" style="357" bestFit="1" customWidth="1"/>
    <col min="9475" max="9717" width="9.1640625" style="357"/>
    <col min="9718" max="9718" width="1.83203125" style="357" customWidth="1"/>
    <col min="9719" max="9719" width="11.5546875" style="357" customWidth="1"/>
    <col min="9720" max="9720" width="2.44140625" style="357" customWidth="1"/>
    <col min="9721" max="9721" width="27.1640625" style="357" customWidth="1"/>
    <col min="9722" max="9722" width="30.1640625" style="357" customWidth="1"/>
    <col min="9723" max="9724" width="9.1640625" style="357"/>
    <col min="9725" max="9725" width="16" style="357" customWidth="1"/>
    <col min="9726" max="9726" width="9.1640625" style="357"/>
    <col min="9727" max="9727" width="27.83203125" style="357" customWidth="1"/>
    <col min="9728" max="9728" width="34.71875" style="357" customWidth="1"/>
    <col min="9729" max="9729" width="9.1640625" style="357"/>
    <col min="9730" max="9730" width="12.1640625" style="357" bestFit="1" customWidth="1"/>
    <col min="9731" max="9973" width="9.1640625" style="357"/>
    <col min="9974" max="9974" width="1.83203125" style="357" customWidth="1"/>
    <col min="9975" max="9975" width="11.5546875" style="357" customWidth="1"/>
    <col min="9976" max="9976" width="2.44140625" style="357" customWidth="1"/>
    <col min="9977" max="9977" width="27.1640625" style="357" customWidth="1"/>
    <col min="9978" max="9978" width="30.1640625" style="357" customWidth="1"/>
    <col min="9979" max="9980" width="9.1640625" style="357"/>
    <col min="9981" max="9981" width="16" style="357" customWidth="1"/>
    <col min="9982" max="9982" width="9.1640625" style="357"/>
    <col min="9983" max="9983" width="27.83203125" style="357" customWidth="1"/>
    <col min="9984" max="9984" width="34.71875" style="357" customWidth="1"/>
    <col min="9985" max="9985" width="9.1640625" style="357"/>
    <col min="9986" max="9986" width="12.1640625" style="357" bestFit="1" customWidth="1"/>
    <col min="9987" max="10229" width="9.1640625" style="357"/>
    <col min="10230" max="10230" width="1.83203125" style="357" customWidth="1"/>
    <col min="10231" max="10231" width="11.5546875" style="357" customWidth="1"/>
    <col min="10232" max="10232" width="2.44140625" style="357" customWidth="1"/>
    <col min="10233" max="10233" width="27.1640625" style="357" customWidth="1"/>
    <col min="10234" max="10234" width="30.1640625" style="357" customWidth="1"/>
    <col min="10235" max="10236" width="9.1640625" style="357"/>
    <col min="10237" max="10237" width="16" style="357" customWidth="1"/>
    <col min="10238" max="10238" width="9.1640625" style="357"/>
    <col min="10239" max="10239" width="27.83203125" style="357" customWidth="1"/>
    <col min="10240" max="10240" width="34.71875" style="357" customWidth="1"/>
    <col min="10241" max="10241" width="9.1640625" style="357"/>
    <col min="10242" max="10242" width="12.1640625" style="357" bestFit="1" customWidth="1"/>
    <col min="10243" max="10485" width="9.1640625" style="357"/>
    <col min="10486" max="10486" width="1.83203125" style="357" customWidth="1"/>
    <col min="10487" max="10487" width="11.5546875" style="357" customWidth="1"/>
    <col min="10488" max="10488" width="2.44140625" style="357" customWidth="1"/>
    <col min="10489" max="10489" width="27.1640625" style="357" customWidth="1"/>
    <col min="10490" max="10490" width="30.1640625" style="357" customWidth="1"/>
    <col min="10491" max="10492" width="9.1640625" style="357"/>
    <col min="10493" max="10493" width="16" style="357" customWidth="1"/>
    <col min="10494" max="10494" width="9.1640625" style="357"/>
    <col min="10495" max="10495" width="27.83203125" style="357" customWidth="1"/>
    <col min="10496" max="10496" width="34.71875" style="357" customWidth="1"/>
    <col min="10497" max="10497" width="9.1640625" style="357"/>
    <col min="10498" max="10498" width="12.1640625" style="357" bestFit="1" customWidth="1"/>
    <col min="10499" max="10741" width="9.1640625" style="357"/>
    <col min="10742" max="10742" width="1.83203125" style="357" customWidth="1"/>
    <col min="10743" max="10743" width="11.5546875" style="357" customWidth="1"/>
    <col min="10744" max="10744" width="2.44140625" style="357" customWidth="1"/>
    <col min="10745" max="10745" width="27.1640625" style="357" customWidth="1"/>
    <col min="10746" max="10746" width="30.1640625" style="357" customWidth="1"/>
    <col min="10747" max="10748" width="9.1640625" style="357"/>
    <col min="10749" max="10749" width="16" style="357" customWidth="1"/>
    <col min="10750" max="10750" width="9.1640625" style="357"/>
    <col min="10751" max="10751" width="27.83203125" style="357" customWidth="1"/>
    <col min="10752" max="10752" width="34.71875" style="357" customWidth="1"/>
    <col min="10753" max="10753" width="9.1640625" style="357"/>
    <col min="10754" max="10754" width="12.1640625" style="357" bestFit="1" customWidth="1"/>
    <col min="10755" max="10997" width="9.1640625" style="357"/>
    <col min="10998" max="10998" width="1.83203125" style="357" customWidth="1"/>
    <col min="10999" max="10999" width="11.5546875" style="357" customWidth="1"/>
    <col min="11000" max="11000" width="2.44140625" style="357" customWidth="1"/>
    <col min="11001" max="11001" width="27.1640625" style="357" customWidth="1"/>
    <col min="11002" max="11002" width="30.1640625" style="357" customWidth="1"/>
    <col min="11003" max="11004" width="9.1640625" style="357"/>
    <col min="11005" max="11005" width="16" style="357" customWidth="1"/>
    <col min="11006" max="11006" width="9.1640625" style="357"/>
    <col min="11007" max="11007" width="27.83203125" style="357" customWidth="1"/>
    <col min="11008" max="11008" width="34.71875" style="357" customWidth="1"/>
    <col min="11009" max="11009" width="9.1640625" style="357"/>
    <col min="11010" max="11010" width="12.1640625" style="357" bestFit="1" customWidth="1"/>
    <col min="11011" max="11253" width="9.1640625" style="357"/>
    <col min="11254" max="11254" width="1.83203125" style="357" customWidth="1"/>
    <col min="11255" max="11255" width="11.5546875" style="357" customWidth="1"/>
    <col min="11256" max="11256" width="2.44140625" style="357" customWidth="1"/>
    <col min="11257" max="11257" width="27.1640625" style="357" customWidth="1"/>
    <col min="11258" max="11258" width="30.1640625" style="357" customWidth="1"/>
    <col min="11259" max="11260" width="9.1640625" style="357"/>
    <col min="11261" max="11261" width="16" style="357" customWidth="1"/>
    <col min="11262" max="11262" width="9.1640625" style="357"/>
    <col min="11263" max="11263" width="27.83203125" style="357" customWidth="1"/>
    <col min="11264" max="11264" width="34.71875" style="357" customWidth="1"/>
    <col min="11265" max="11265" width="9.1640625" style="357"/>
    <col min="11266" max="11266" width="12.1640625" style="357" bestFit="1" customWidth="1"/>
    <col min="11267" max="11509" width="9.1640625" style="357"/>
    <col min="11510" max="11510" width="1.83203125" style="357" customWidth="1"/>
    <col min="11511" max="11511" width="11.5546875" style="357" customWidth="1"/>
    <col min="11512" max="11512" width="2.44140625" style="357" customWidth="1"/>
    <col min="11513" max="11513" width="27.1640625" style="357" customWidth="1"/>
    <col min="11514" max="11514" width="30.1640625" style="357" customWidth="1"/>
    <col min="11515" max="11516" width="9.1640625" style="357"/>
    <col min="11517" max="11517" width="16" style="357" customWidth="1"/>
    <col min="11518" max="11518" width="9.1640625" style="357"/>
    <col min="11519" max="11519" width="27.83203125" style="357" customWidth="1"/>
    <col min="11520" max="11520" width="34.71875" style="357" customWidth="1"/>
    <col min="11521" max="11521" width="9.1640625" style="357"/>
    <col min="11522" max="11522" width="12.1640625" style="357" bestFit="1" customWidth="1"/>
    <col min="11523" max="11765" width="9.1640625" style="357"/>
    <col min="11766" max="11766" width="1.83203125" style="357" customWidth="1"/>
    <col min="11767" max="11767" width="11.5546875" style="357" customWidth="1"/>
    <col min="11768" max="11768" width="2.44140625" style="357" customWidth="1"/>
    <col min="11769" max="11769" width="27.1640625" style="357" customWidth="1"/>
    <col min="11770" max="11770" width="30.1640625" style="357" customWidth="1"/>
    <col min="11771" max="11772" width="9.1640625" style="357"/>
    <col min="11773" max="11773" width="16" style="357" customWidth="1"/>
    <col min="11774" max="11774" width="9.1640625" style="357"/>
    <col min="11775" max="11775" width="27.83203125" style="357" customWidth="1"/>
    <col min="11776" max="11776" width="34.71875" style="357" customWidth="1"/>
    <col min="11777" max="11777" width="9.1640625" style="357"/>
    <col min="11778" max="11778" width="12.1640625" style="357" bestFit="1" customWidth="1"/>
    <col min="11779" max="12021" width="9.1640625" style="357"/>
    <col min="12022" max="12022" width="1.83203125" style="357" customWidth="1"/>
    <col min="12023" max="12023" width="11.5546875" style="357" customWidth="1"/>
    <col min="12024" max="12024" width="2.44140625" style="357" customWidth="1"/>
    <col min="12025" max="12025" width="27.1640625" style="357" customWidth="1"/>
    <col min="12026" max="12026" width="30.1640625" style="357" customWidth="1"/>
    <col min="12027" max="12028" width="9.1640625" style="357"/>
    <col min="12029" max="12029" width="16" style="357" customWidth="1"/>
    <col min="12030" max="12030" width="9.1640625" style="357"/>
    <col min="12031" max="12031" width="27.83203125" style="357" customWidth="1"/>
    <col min="12032" max="12032" width="34.71875" style="357" customWidth="1"/>
    <col min="12033" max="12033" width="9.1640625" style="357"/>
    <col min="12034" max="12034" width="12.1640625" style="357" bestFit="1" customWidth="1"/>
    <col min="12035" max="12277" width="9.1640625" style="357"/>
    <col min="12278" max="12278" width="1.83203125" style="357" customWidth="1"/>
    <col min="12279" max="12279" width="11.5546875" style="357" customWidth="1"/>
    <col min="12280" max="12280" width="2.44140625" style="357" customWidth="1"/>
    <col min="12281" max="12281" width="27.1640625" style="357" customWidth="1"/>
    <col min="12282" max="12282" width="30.1640625" style="357" customWidth="1"/>
    <col min="12283" max="12284" width="9.1640625" style="357"/>
    <col min="12285" max="12285" width="16" style="357" customWidth="1"/>
    <col min="12286" max="12286" width="9.1640625" style="357"/>
    <col min="12287" max="12287" width="27.83203125" style="357" customWidth="1"/>
    <col min="12288" max="12288" width="34.71875" style="357" customWidth="1"/>
    <col min="12289" max="12289" width="9.1640625" style="357"/>
    <col min="12290" max="12290" width="12.1640625" style="357" bestFit="1" customWidth="1"/>
    <col min="12291" max="12533" width="9.1640625" style="357"/>
    <col min="12534" max="12534" width="1.83203125" style="357" customWidth="1"/>
    <col min="12535" max="12535" width="11.5546875" style="357" customWidth="1"/>
    <col min="12536" max="12536" width="2.44140625" style="357" customWidth="1"/>
    <col min="12537" max="12537" width="27.1640625" style="357" customWidth="1"/>
    <col min="12538" max="12538" width="30.1640625" style="357" customWidth="1"/>
    <col min="12539" max="12540" width="9.1640625" style="357"/>
    <col min="12541" max="12541" width="16" style="357" customWidth="1"/>
    <col min="12542" max="12542" width="9.1640625" style="357"/>
    <col min="12543" max="12543" width="27.83203125" style="357" customWidth="1"/>
    <col min="12544" max="12544" width="34.71875" style="357" customWidth="1"/>
    <col min="12545" max="12545" width="9.1640625" style="357"/>
    <col min="12546" max="12546" width="12.1640625" style="357" bestFit="1" customWidth="1"/>
    <col min="12547" max="12789" width="9.1640625" style="357"/>
    <col min="12790" max="12790" width="1.83203125" style="357" customWidth="1"/>
    <col min="12791" max="12791" width="11.5546875" style="357" customWidth="1"/>
    <col min="12792" max="12792" width="2.44140625" style="357" customWidth="1"/>
    <col min="12793" max="12793" width="27.1640625" style="357" customWidth="1"/>
    <col min="12794" max="12794" width="30.1640625" style="357" customWidth="1"/>
    <col min="12795" max="12796" width="9.1640625" style="357"/>
    <col min="12797" max="12797" width="16" style="357" customWidth="1"/>
    <col min="12798" max="12798" width="9.1640625" style="357"/>
    <col min="12799" max="12799" width="27.83203125" style="357" customWidth="1"/>
    <col min="12800" max="12800" width="34.71875" style="357" customWidth="1"/>
    <col min="12801" max="12801" width="9.1640625" style="357"/>
    <col min="12802" max="12802" width="12.1640625" style="357" bestFit="1" customWidth="1"/>
    <col min="12803" max="13045" width="9.1640625" style="357"/>
    <col min="13046" max="13046" width="1.83203125" style="357" customWidth="1"/>
    <col min="13047" max="13047" width="11.5546875" style="357" customWidth="1"/>
    <col min="13048" max="13048" width="2.44140625" style="357" customWidth="1"/>
    <col min="13049" max="13049" width="27.1640625" style="357" customWidth="1"/>
    <col min="13050" max="13050" width="30.1640625" style="357" customWidth="1"/>
    <col min="13051" max="13052" width="9.1640625" style="357"/>
    <col min="13053" max="13053" width="16" style="357" customWidth="1"/>
    <col min="13054" max="13054" width="9.1640625" style="357"/>
    <col min="13055" max="13055" width="27.83203125" style="357" customWidth="1"/>
    <col min="13056" max="13056" width="34.71875" style="357" customWidth="1"/>
    <col min="13057" max="13057" width="9.1640625" style="357"/>
    <col min="13058" max="13058" width="12.1640625" style="357" bestFit="1" customWidth="1"/>
    <col min="13059" max="13301" width="9.1640625" style="357"/>
    <col min="13302" max="13302" width="1.83203125" style="357" customWidth="1"/>
    <col min="13303" max="13303" width="11.5546875" style="357" customWidth="1"/>
    <col min="13304" max="13304" width="2.44140625" style="357" customWidth="1"/>
    <col min="13305" max="13305" width="27.1640625" style="357" customWidth="1"/>
    <col min="13306" max="13306" width="30.1640625" style="357" customWidth="1"/>
    <col min="13307" max="13308" width="9.1640625" style="357"/>
    <col min="13309" max="13309" width="16" style="357" customWidth="1"/>
    <col min="13310" max="13310" width="9.1640625" style="357"/>
    <col min="13311" max="13311" width="27.83203125" style="357" customWidth="1"/>
    <col min="13312" max="13312" width="34.71875" style="357" customWidth="1"/>
    <col min="13313" max="13313" width="9.1640625" style="357"/>
    <col min="13314" max="13314" width="12.1640625" style="357" bestFit="1" customWidth="1"/>
    <col min="13315" max="13557" width="9.1640625" style="357"/>
    <col min="13558" max="13558" width="1.83203125" style="357" customWidth="1"/>
    <col min="13559" max="13559" width="11.5546875" style="357" customWidth="1"/>
    <col min="13560" max="13560" width="2.44140625" style="357" customWidth="1"/>
    <col min="13561" max="13561" width="27.1640625" style="357" customWidth="1"/>
    <col min="13562" max="13562" width="30.1640625" style="357" customWidth="1"/>
    <col min="13563" max="13564" width="9.1640625" style="357"/>
    <col min="13565" max="13565" width="16" style="357" customWidth="1"/>
    <col min="13566" max="13566" width="9.1640625" style="357"/>
    <col min="13567" max="13567" width="27.83203125" style="357" customWidth="1"/>
    <col min="13568" max="13568" width="34.71875" style="357" customWidth="1"/>
    <col min="13569" max="13569" width="9.1640625" style="357"/>
    <col min="13570" max="13570" width="12.1640625" style="357" bestFit="1" customWidth="1"/>
    <col min="13571" max="13813" width="9.1640625" style="357"/>
    <col min="13814" max="13814" width="1.83203125" style="357" customWidth="1"/>
    <col min="13815" max="13815" width="11.5546875" style="357" customWidth="1"/>
    <col min="13816" max="13816" width="2.44140625" style="357" customWidth="1"/>
    <col min="13817" max="13817" width="27.1640625" style="357" customWidth="1"/>
    <col min="13818" max="13818" width="30.1640625" style="357" customWidth="1"/>
    <col min="13819" max="13820" width="9.1640625" style="357"/>
    <col min="13821" max="13821" width="16" style="357" customWidth="1"/>
    <col min="13822" max="13822" width="9.1640625" style="357"/>
    <col min="13823" max="13823" width="27.83203125" style="357" customWidth="1"/>
    <col min="13824" max="13824" width="34.71875" style="357" customWidth="1"/>
    <col min="13825" max="13825" width="9.1640625" style="357"/>
    <col min="13826" max="13826" width="12.1640625" style="357" bestFit="1" customWidth="1"/>
    <col min="13827" max="14069" width="9.1640625" style="357"/>
    <col min="14070" max="14070" width="1.83203125" style="357" customWidth="1"/>
    <col min="14071" max="14071" width="11.5546875" style="357" customWidth="1"/>
    <col min="14072" max="14072" width="2.44140625" style="357" customWidth="1"/>
    <col min="14073" max="14073" width="27.1640625" style="357" customWidth="1"/>
    <col min="14074" max="14074" width="30.1640625" style="357" customWidth="1"/>
    <col min="14075" max="14076" width="9.1640625" style="357"/>
    <col min="14077" max="14077" width="16" style="357" customWidth="1"/>
    <col min="14078" max="14078" width="9.1640625" style="357"/>
    <col min="14079" max="14079" width="27.83203125" style="357" customWidth="1"/>
    <col min="14080" max="14080" width="34.71875" style="357" customWidth="1"/>
    <col min="14081" max="14081" width="9.1640625" style="357"/>
    <col min="14082" max="14082" width="12.1640625" style="357" bestFit="1" customWidth="1"/>
    <col min="14083" max="14325" width="9.1640625" style="357"/>
    <col min="14326" max="14326" width="1.83203125" style="357" customWidth="1"/>
    <col min="14327" max="14327" width="11.5546875" style="357" customWidth="1"/>
    <col min="14328" max="14328" width="2.44140625" style="357" customWidth="1"/>
    <col min="14329" max="14329" width="27.1640625" style="357" customWidth="1"/>
    <col min="14330" max="14330" width="30.1640625" style="357" customWidth="1"/>
    <col min="14331" max="14332" width="9.1640625" style="357"/>
    <col min="14333" max="14333" width="16" style="357" customWidth="1"/>
    <col min="14334" max="14334" width="9.1640625" style="357"/>
    <col min="14335" max="14335" width="27.83203125" style="357" customWidth="1"/>
    <col min="14336" max="14336" width="34.71875" style="357" customWidth="1"/>
    <col min="14337" max="14337" width="9.1640625" style="357"/>
    <col min="14338" max="14338" width="12.1640625" style="357" bestFit="1" customWidth="1"/>
    <col min="14339" max="14581" width="9.1640625" style="357"/>
    <col min="14582" max="14582" width="1.83203125" style="357" customWidth="1"/>
    <col min="14583" max="14583" width="11.5546875" style="357" customWidth="1"/>
    <col min="14584" max="14584" width="2.44140625" style="357" customWidth="1"/>
    <col min="14585" max="14585" width="27.1640625" style="357" customWidth="1"/>
    <col min="14586" max="14586" width="30.1640625" style="357" customWidth="1"/>
    <col min="14587" max="14588" width="9.1640625" style="357"/>
    <col min="14589" max="14589" width="16" style="357" customWidth="1"/>
    <col min="14590" max="14590" width="9.1640625" style="357"/>
    <col min="14591" max="14591" width="27.83203125" style="357" customWidth="1"/>
    <col min="14592" max="14592" width="34.71875" style="357" customWidth="1"/>
    <col min="14593" max="14593" width="9.1640625" style="357"/>
    <col min="14594" max="14594" width="12.1640625" style="357" bestFit="1" customWidth="1"/>
    <col min="14595" max="14837" width="9.1640625" style="357"/>
    <col min="14838" max="14838" width="1.83203125" style="357" customWidth="1"/>
    <col min="14839" max="14839" width="11.5546875" style="357" customWidth="1"/>
    <col min="14840" max="14840" width="2.44140625" style="357" customWidth="1"/>
    <col min="14841" max="14841" width="27.1640625" style="357" customWidth="1"/>
    <col min="14842" max="14842" width="30.1640625" style="357" customWidth="1"/>
    <col min="14843" max="14844" width="9.1640625" style="357"/>
    <col min="14845" max="14845" width="16" style="357" customWidth="1"/>
    <col min="14846" max="14846" width="9.1640625" style="357"/>
    <col min="14847" max="14847" width="27.83203125" style="357" customWidth="1"/>
    <col min="14848" max="14848" width="34.71875" style="357" customWidth="1"/>
    <col min="14849" max="14849" width="9.1640625" style="357"/>
    <col min="14850" max="14850" width="12.1640625" style="357" bestFit="1" customWidth="1"/>
    <col min="14851" max="15093" width="9.1640625" style="357"/>
    <col min="15094" max="15094" width="1.83203125" style="357" customWidth="1"/>
    <col min="15095" max="15095" width="11.5546875" style="357" customWidth="1"/>
    <col min="15096" max="15096" width="2.44140625" style="357" customWidth="1"/>
    <col min="15097" max="15097" width="27.1640625" style="357" customWidth="1"/>
    <col min="15098" max="15098" width="30.1640625" style="357" customWidth="1"/>
    <col min="15099" max="15100" width="9.1640625" style="357"/>
    <col min="15101" max="15101" width="16" style="357" customWidth="1"/>
    <col min="15102" max="15102" width="9.1640625" style="357"/>
    <col min="15103" max="15103" width="27.83203125" style="357" customWidth="1"/>
    <col min="15104" max="15104" width="34.71875" style="357" customWidth="1"/>
    <col min="15105" max="15105" width="9.1640625" style="357"/>
    <col min="15106" max="15106" width="12.1640625" style="357" bestFit="1" customWidth="1"/>
    <col min="15107" max="15349" width="9.1640625" style="357"/>
    <col min="15350" max="15350" width="1.83203125" style="357" customWidth="1"/>
    <col min="15351" max="15351" width="11.5546875" style="357" customWidth="1"/>
    <col min="15352" max="15352" width="2.44140625" style="357" customWidth="1"/>
    <col min="15353" max="15353" width="27.1640625" style="357" customWidth="1"/>
    <col min="15354" max="15354" width="30.1640625" style="357" customWidth="1"/>
    <col min="15355" max="15356" width="9.1640625" style="357"/>
    <col min="15357" max="15357" width="16" style="357" customWidth="1"/>
    <col min="15358" max="15358" width="9.1640625" style="357"/>
    <col min="15359" max="15359" width="27.83203125" style="357" customWidth="1"/>
    <col min="15360" max="15360" width="34.71875" style="357" customWidth="1"/>
    <col min="15361" max="15361" width="9.1640625" style="357"/>
    <col min="15362" max="15362" width="12.1640625" style="357" bestFit="1" customWidth="1"/>
    <col min="15363" max="15605" width="9.1640625" style="357"/>
    <col min="15606" max="15606" width="1.83203125" style="357" customWidth="1"/>
    <col min="15607" max="15607" width="11.5546875" style="357" customWidth="1"/>
    <col min="15608" max="15608" width="2.44140625" style="357" customWidth="1"/>
    <col min="15609" max="15609" width="27.1640625" style="357" customWidth="1"/>
    <col min="15610" max="15610" width="30.1640625" style="357" customWidth="1"/>
    <col min="15611" max="15612" width="9.1640625" style="357"/>
    <col min="15613" max="15613" width="16" style="357" customWidth="1"/>
    <col min="15614" max="15614" width="9.1640625" style="357"/>
    <col min="15615" max="15615" width="27.83203125" style="357" customWidth="1"/>
    <col min="15616" max="15616" width="34.71875" style="357" customWidth="1"/>
    <col min="15617" max="15617" width="9.1640625" style="357"/>
    <col min="15618" max="15618" width="12.1640625" style="357" bestFit="1" customWidth="1"/>
    <col min="15619" max="15861" width="9.1640625" style="357"/>
    <col min="15862" max="15862" width="1.83203125" style="357" customWidth="1"/>
    <col min="15863" max="15863" width="11.5546875" style="357" customWidth="1"/>
    <col min="15864" max="15864" width="2.44140625" style="357" customWidth="1"/>
    <col min="15865" max="15865" width="27.1640625" style="357" customWidth="1"/>
    <col min="15866" max="15866" width="30.1640625" style="357" customWidth="1"/>
    <col min="15867" max="15868" width="9.1640625" style="357"/>
    <col min="15869" max="15869" width="16" style="357" customWidth="1"/>
    <col min="15870" max="15870" width="9.1640625" style="357"/>
    <col min="15871" max="15871" width="27.83203125" style="357" customWidth="1"/>
    <col min="15872" max="15872" width="34.71875" style="357" customWidth="1"/>
    <col min="15873" max="15873" width="9.1640625" style="357"/>
    <col min="15874" max="15874" width="12.1640625" style="357" bestFit="1" customWidth="1"/>
    <col min="15875" max="16117" width="9.1640625" style="357"/>
    <col min="16118" max="16118" width="1.83203125" style="357" customWidth="1"/>
    <col min="16119" max="16119" width="11.5546875" style="357" customWidth="1"/>
    <col min="16120" max="16120" width="2.44140625" style="357" customWidth="1"/>
    <col min="16121" max="16121" width="27.1640625" style="357" customWidth="1"/>
    <col min="16122" max="16122" width="30.1640625" style="357" customWidth="1"/>
    <col min="16123" max="16124" width="9.1640625" style="357"/>
    <col min="16125" max="16125" width="16" style="357" customWidth="1"/>
    <col min="16126" max="16126" width="9.1640625" style="357"/>
    <col min="16127" max="16127" width="27.83203125" style="357" customWidth="1"/>
    <col min="16128" max="16128" width="34.71875" style="357" customWidth="1"/>
    <col min="16129" max="16129" width="9.1640625" style="357"/>
    <col min="16130" max="16130" width="12.1640625" style="357" bestFit="1" customWidth="1"/>
    <col min="16131" max="16384" width="9.1640625" style="357"/>
  </cols>
  <sheetData>
    <row r="1" spans="1:6">
      <c r="A1" s="1"/>
      <c r="B1" s="2"/>
      <c r="C1" s="1"/>
    </row>
    <row r="2" spans="1:6">
      <c r="A2" s="1"/>
      <c r="B2" s="2"/>
      <c r="C2" s="1"/>
    </row>
    <row r="3" spans="1:6">
      <c r="A3" s="1"/>
      <c r="B3" s="2"/>
      <c r="C3" s="1"/>
    </row>
    <row r="4" spans="1:6">
      <c r="A4" s="1"/>
      <c r="B4" s="2"/>
      <c r="C4" s="1"/>
    </row>
    <row r="5" spans="1:6">
      <c r="A5" s="1"/>
      <c r="B5" s="2"/>
      <c r="C5" s="1"/>
    </row>
    <row r="6" spans="1:6">
      <c r="A6" s="1"/>
      <c r="B6" s="2"/>
      <c r="C6" s="1"/>
    </row>
    <row r="7" spans="1:6" s="3" customFormat="1">
      <c r="A7" s="327"/>
      <c r="B7" s="327"/>
      <c r="C7" s="327"/>
      <c r="D7" s="5"/>
      <c r="E7" s="5"/>
      <c r="F7" s="1"/>
    </row>
    <row r="8" spans="1:6" s="3" customFormat="1">
      <c r="A8" s="328"/>
      <c r="B8" s="328"/>
      <c r="C8" s="328"/>
      <c r="D8" s="5"/>
      <c r="E8" s="5"/>
      <c r="F8" s="1"/>
    </row>
    <row r="9" spans="1:6" s="3" customFormat="1">
      <c r="A9" s="327"/>
      <c r="B9" s="2"/>
      <c r="C9" s="6"/>
      <c r="D9" s="5"/>
      <c r="E9" s="5"/>
      <c r="F9" s="1"/>
    </row>
    <row r="10" spans="1:6" s="3" customFormat="1" ht="12.75" customHeight="1">
      <c r="A10" s="327"/>
      <c r="B10" s="2"/>
      <c r="C10" s="6"/>
      <c r="D10" s="5"/>
      <c r="E10" s="5"/>
      <c r="F10" s="1"/>
    </row>
    <row r="11" spans="1:6" ht="15">
      <c r="B11" s="434" t="s">
        <v>267</v>
      </c>
      <c r="C11" s="435"/>
    </row>
    <row r="12" spans="1:6" ht="15">
      <c r="B12" s="436" t="s">
        <v>726</v>
      </c>
      <c r="C12" s="437"/>
    </row>
    <row r="13" spans="1:6">
      <c r="B13" s="353"/>
    </row>
    <row r="14" spans="1:6">
      <c r="B14" s="358" t="s">
        <v>227</v>
      </c>
      <c r="C14" s="354">
        <v>44126</v>
      </c>
    </row>
    <row r="15" spans="1:6">
      <c r="B15" s="358" t="s">
        <v>228</v>
      </c>
      <c r="C15" s="343" t="s">
        <v>743</v>
      </c>
    </row>
    <row r="16" spans="1:6">
      <c r="B16" s="358" t="s">
        <v>229</v>
      </c>
      <c r="C16" s="505" t="s">
        <v>744</v>
      </c>
    </row>
    <row r="17" spans="1:14">
      <c r="B17" s="7"/>
    </row>
    <row r="18" spans="1:14">
      <c r="B18" s="7"/>
    </row>
    <row r="19" spans="1:14">
      <c r="B19" s="359" t="s">
        <v>235</v>
      </c>
      <c r="C19" s="358"/>
      <c r="D19" s="358"/>
      <c r="E19" s="358"/>
      <c r="F19" s="358"/>
      <c r="G19" s="358"/>
      <c r="H19" s="358"/>
      <c r="I19" s="358"/>
      <c r="J19" s="358"/>
      <c r="K19" s="358"/>
      <c r="L19" s="358"/>
      <c r="M19" s="358"/>
      <c r="N19" s="358"/>
    </row>
    <row r="20" spans="1:14" ht="12.6">
      <c r="B20" s="358" t="s">
        <v>745</v>
      </c>
      <c r="C20" s="360"/>
      <c r="D20" s="360"/>
      <c r="E20" s="360"/>
      <c r="F20" s="360"/>
      <c r="G20" s="360"/>
      <c r="H20" s="360"/>
      <c r="I20" s="360"/>
      <c r="J20" s="360"/>
      <c r="K20" s="360"/>
      <c r="L20" s="360"/>
      <c r="M20" s="360"/>
      <c r="N20" s="360"/>
    </row>
    <row r="21" spans="1:14">
      <c r="B21" s="257" t="s">
        <v>236</v>
      </c>
    </row>
    <row r="22" spans="1:14">
      <c r="B22" s="257" t="s">
        <v>238</v>
      </c>
      <c r="G22" s="356"/>
    </row>
    <row r="23" spans="1:14">
      <c r="B23" s="257"/>
      <c r="G23" s="356"/>
    </row>
    <row r="24" spans="1:14">
      <c r="B24" s="359" t="s">
        <v>237</v>
      </c>
      <c r="C24" s="361"/>
      <c r="G24" s="356"/>
    </row>
    <row r="25" spans="1:14">
      <c r="B25" s="359"/>
      <c r="C25" s="361"/>
      <c r="G25" s="356"/>
    </row>
    <row r="26" spans="1:14">
      <c r="B26" s="361" t="s">
        <v>719</v>
      </c>
      <c r="C26" s="361" t="s">
        <v>226</v>
      </c>
      <c r="D26" s="472" t="s">
        <v>720</v>
      </c>
      <c r="G26" s="356"/>
    </row>
    <row r="27" spans="1:14" s="363" customFormat="1" ht="15" customHeight="1">
      <c r="A27" s="356"/>
      <c r="B27" s="506" t="s">
        <v>656</v>
      </c>
      <c r="C27" s="356" t="str">
        <f>'Table C1'!A$2</f>
        <v>Final Energy Consumption by sector and fuel 1970-2019</v>
      </c>
      <c r="D27" s="508" t="s">
        <v>721</v>
      </c>
      <c r="E27" s="356"/>
      <c r="F27" s="362"/>
      <c r="G27" s="362"/>
    </row>
    <row r="28" spans="1:14" s="363" customFormat="1" ht="15" customHeight="1">
      <c r="A28" s="356"/>
      <c r="B28" s="506" t="s">
        <v>657</v>
      </c>
      <c r="C28" s="364" t="str">
        <f>'Table C2'!A2</f>
        <v>Industrial final energy consumption by subsector (from 1990) and fuel (from 1998) to 2019</v>
      </c>
      <c r="D28" s="508" t="s">
        <v>722</v>
      </c>
      <c r="E28" s="356"/>
      <c r="F28" s="362"/>
      <c r="G28" s="362"/>
    </row>
    <row r="29" spans="1:14" s="363" customFormat="1" ht="15" customHeight="1">
      <c r="A29" s="356"/>
      <c r="B29" s="506" t="s">
        <v>658</v>
      </c>
      <c r="C29" s="364" t="str">
        <f>'Table C3'!A2</f>
        <v>Industrial consumption at 2 digit SIC level, 2017 to 2019</v>
      </c>
      <c r="D29" s="508" t="s">
        <v>722</v>
      </c>
      <c r="E29" s="356"/>
      <c r="F29" s="362"/>
      <c r="G29" s="362"/>
    </row>
    <row r="30" spans="1:14" s="363" customFormat="1" ht="15" customHeight="1">
      <c r="A30" s="356"/>
      <c r="B30" s="506" t="s">
        <v>659</v>
      </c>
      <c r="C30" s="364" t="s">
        <v>704</v>
      </c>
      <c r="D30" s="508" t="s">
        <v>723</v>
      </c>
      <c r="E30" s="356"/>
      <c r="F30" s="362"/>
      <c r="G30" s="362"/>
    </row>
    <row r="31" spans="1:14" s="363" customFormat="1" ht="15" customHeight="1">
      <c r="A31" s="356"/>
      <c r="B31" s="506" t="s">
        <v>668</v>
      </c>
      <c r="C31" s="356" t="str">
        <f>'Table C5'!A$2</f>
        <v>Temperature corrected by sector (2002-2019)</v>
      </c>
      <c r="D31" s="508" t="s">
        <v>724</v>
      </c>
      <c r="E31" s="356"/>
      <c r="F31" s="362"/>
      <c r="G31" s="362"/>
    </row>
    <row r="32" spans="1:14" s="363" customFormat="1" ht="15" customHeight="1">
      <c r="A32" s="356"/>
      <c r="B32" s="506" t="s">
        <v>670</v>
      </c>
      <c r="C32" s="356" t="str">
        <f>'Table C6'!A$2</f>
        <v>Temperature corrected by fuel (2002-2019)</v>
      </c>
      <c r="D32" s="508" t="s">
        <v>724</v>
      </c>
      <c r="E32" s="356"/>
      <c r="F32" s="362"/>
      <c r="G32" s="362"/>
    </row>
    <row r="33" spans="1:7" s="363" customFormat="1" ht="15" customHeight="1">
      <c r="A33" s="356"/>
      <c r="B33" s="506" t="s">
        <v>679</v>
      </c>
      <c r="C33" s="356" t="str">
        <f>'Table C7'!A2</f>
        <v>Transport energy consumption allocated to domestic, industrial and service sectors 1 (1990-2018)</v>
      </c>
      <c r="D33" s="508" t="s">
        <v>749</v>
      </c>
      <c r="E33" s="356"/>
      <c r="F33" s="362"/>
      <c r="G33" s="362"/>
    </row>
    <row r="34" spans="1:7" s="363" customFormat="1" ht="15" customHeight="1">
      <c r="A34" s="356"/>
      <c r="B34" s="506" t="s">
        <v>690</v>
      </c>
      <c r="C34" s="356" t="str">
        <f>'Table C8'!A2</f>
        <v>Road transport energy use by vehicle type, split by Diesel for Road Vehicles (DERV) and petrol (1970-2018)</v>
      </c>
      <c r="D34" s="508" t="s">
        <v>725</v>
      </c>
      <c r="E34" s="356"/>
      <c r="F34" s="362"/>
      <c r="G34" s="362"/>
    </row>
    <row r="35" spans="1:7" s="363" customFormat="1" ht="15" customHeight="1">
      <c r="A35" s="356"/>
      <c r="B35" s="506" t="s">
        <v>705</v>
      </c>
      <c r="C35" s="433" t="str">
        <f>'Table C9'!A2</f>
        <v>Domestic; average consumption (2008-2019)</v>
      </c>
      <c r="D35" s="4"/>
      <c r="E35" s="356"/>
      <c r="F35" s="362"/>
      <c r="G35" s="362"/>
    </row>
    <row r="36" spans="1:7" s="363" customFormat="1" ht="15" customHeight="1">
      <c r="A36" s="356"/>
      <c r="B36" s="257"/>
      <c r="C36" s="356"/>
      <c r="D36" s="4"/>
      <c r="E36" s="356"/>
      <c r="F36" s="362"/>
      <c r="G36" s="362"/>
    </row>
    <row r="37" spans="1:7" s="363" customFormat="1" ht="15" customHeight="1">
      <c r="A37" s="356"/>
      <c r="B37" s="257"/>
      <c r="C37" s="361" t="s">
        <v>643</v>
      </c>
      <c r="D37" s="4"/>
      <c r="E37" s="356"/>
      <c r="F37" s="362"/>
      <c r="G37" s="362"/>
    </row>
    <row r="38" spans="1:7" s="363" customFormat="1" ht="15" customHeight="1">
      <c r="A38" s="356"/>
      <c r="B38" s="506" t="s">
        <v>683</v>
      </c>
      <c r="C38" s="257" t="str">
        <f>'Ref 1'!A2</f>
        <v>Industrial energy consumption at 4 digit SIC, by fuel, 2007</v>
      </c>
      <c r="D38" s="4"/>
      <c r="E38" s="356"/>
      <c r="F38" s="362"/>
      <c r="G38" s="362"/>
    </row>
    <row r="39" spans="1:7" s="363" customFormat="1" ht="15" customHeight="1">
      <c r="A39" s="356"/>
      <c r="B39" s="506" t="s">
        <v>684</v>
      </c>
      <c r="C39" s="257" t="str">
        <f>'Ref 2'!A2</f>
        <v>Proportions applied to industrial sub sector consumption to estimate 2 digit SIC split</v>
      </c>
      <c r="D39" s="4"/>
      <c r="E39" s="356"/>
      <c r="F39" s="362"/>
      <c r="G39" s="362"/>
    </row>
    <row r="40" spans="1:7" s="363" customFormat="1" ht="15" customHeight="1">
      <c r="A40" s="356"/>
      <c r="B40" s="257"/>
      <c r="C40" s="477"/>
      <c r="D40" s="356"/>
      <c r="E40" s="356"/>
      <c r="F40" s="362"/>
      <c r="G40" s="362"/>
    </row>
    <row r="41" spans="1:7" s="363" customFormat="1" ht="15" customHeight="1">
      <c r="A41" s="356"/>
      <c r="B41" s="257"/>
      <c r="C41" s="257"/>
      <c r="D41" s="356"/>
      <c r="E41" s="356"/>
      <c r="F41" s="362"/>
      <c r="G41" s="362"/>
    </row>
    <row r="42" spans="1:7" s="363" customFormat="1" ht="15" customHeight="1">
      <c r="A42" s="356"/>
      <c r="B42" s="359" t="s">
        <v>264</v>
      </c>
      <c r="C42" s="257"/>
      <c r="D42" s="356"/>
      <c r="E42" s="356"/>
      <c r="F42" s="362"/>
      <c r="G42" s="362"/>
    </row>
    <row r="43" spans="1:7" s="363" customFormat="1" ht="15" customHeight="1">
      <c r="A43" s="356"/>
      <c r="B43" s="358" t="s">
        <v>760</v>
      </c>
      <c r="C43" s="506" t="s">
        <v>761</v>
      </c>
      <c r="D43" s="356"/>
      <c r="E43" s="356"/>
      <c r="F43" s="362"/>
      <c r="G43" s="362"/>
    </row>
    <row r="44" spans="1:7" s="363" customFormat="1" ht="15" customHeight="1">
      <c r="A44" s="356"/>
      <c r="B44" s="358" t="s">
        <v>265</v>
      </c>
      <c r="C44" s="507" t="s">
        <v>266</v>
      </c>
      <c r="D44" s="473"/>
      <c r="E44" s="473"/>
      <c r="F44" s="362"/>
      <c r="G44" s="362"/>
    </row>
    <row r="45" spans="1:7" s="363" customFormat="1" ht="15" customHeight="1">
      <c r="A45" s="356"/>
      <c r="B45" s="257"/>
      <c r="C45" s="257"/>
      <c r="D45" s="357"/>
      <c r="E45" s="357"/>
      <c r="F45" s="362"/>
    </row>
    <row r="46" spans="1:7" s="363" customFormat="1" ht="15" customHeight="1">
      <c r="A46" s="356"/>
      <c r="B46" s="257"/>
      <c r="C46" s="257"/>
      <c r="D46" s="357"/>
      <c r="E46" s="357"/>
      <c r="F46" s="362"/>
    </row>
    <row r="47" spans="1:7" s="363" customFormat="1" ht="15" customHeight="1">
      <c r="A47" s="356"/>
      <c r="B47" s="359" t="s">
        <v>230</v>
      </c>
      <c r="C47" s="358" t="s">
        <v>233</v>
      </c>
      <c r="D47" s="355" t="s">
        <v>234</v>
      </c>
      <c r="E47" s="357"/>
      <c r="F47" s="362"/>
    </row>
    <row r="48" spans="1:7" s="363" customFormat="1" ht="15" customHeight="1">
      <c r="A48" s="356"/>
      <c r="C48" s="365" t="s">
        <v>231</v>
      </c>
      <c r="D48" s="365" t="s">
        <v>232</v>
      </c>
      <c r="E48" s="365"/>
      <c r="F48" s="365"/>
    </row>
    <row r="49" spans="1:6" s="363" customFormat="1" ht="15" customHeight="1">
      <c r="A49" s="356"/>
      <c r="B49" s="358"/>
      <c r="E49" s="358"/>
      <c r="F49" s="358"/>
    </row>
    <row r="50" spans="1:6" s="363" customFormat="1" ht="15" customHeight="1">
      <c r="A50" s="356"/>
      <c r="B50" s="7"/>
      <c r="C50" s="356"/>
      <c r="D50" s="357"/>
      <c r="E50" s="357"/>
      <c r="F50" s="362"/>
    </row>
    <row r="51" spans="1:6" s="363" customFormat="1" ht="15" customHeight="1">
      <c r="A51" s="356"/>
      <c r="B51" s="7"/>
      <c r="C51" s="356"/>
      <c r="D51" s="357"/>
      <c r="E51" s="357"/>
      <c r="F51" s="362"/>
    </row>
  </sheetData>
  <phoneticPr fontId="17" type="noConversion"/>
  <hyperlinks>
    <hyperlink ref="D47" r:id="rId1" xr:uid="{8E031A85-6CFD-46EA-BD78-5EAF53A74783}"/>
    <hyperlink ref="C44:E44" r:id="rId2" display="Energy statistics revisions policy" xr:uid="{1A2863D2-4795-4412-B77B-2E64ABAB0FA4}"/>
    <hyperlink ref="B27" location="'Table C1'!A1" display="Table C1" xr:uid="{F3E0B0E4-F1C0-4DEA-A6F8-F8C15E4A8712}"/>
    <hyperlink ref="B28" location="'Table C2'!A1" display="Table C2" xr:uid="{5420DC5B-62A7-4C09-9B07-6E953B6F2469}"/>
    <hyperlink ref="B29" location="'Table C3'!A1" display="Table C3" xr:uid="{3A3B3C3B-C209-47E8-BEC6-05DCA4905BEF}"/>
    <hyperlink ref="B30" location="'Table C4'!A1" display="Table C4" xr:uid="{0F1BD72B-AF6D-4E88-9A1A-7B01AF4F9C60}"/>
    <hyperlink ref="B31" location="'Table C5'!A1" display="Table C5" xr:uid="{AD5FEABE-CEB3-4DA1-BBDF-B53E80D3AB63}"/>
    <hyperlink ref="B32" location="'Table C6'!A1" display="Table C6" xr:uid="{EA9EF47E-0371-46A9-807D-2EFA0A7AE342}"/>
    <hyperlink ref="B33" location="'Table C7'!A1" display="Table C7" xr:uid="{4248FCB3-D225-4EB3-A032-9467441CBC0A}"/>
    <hyperlink ref="B34" location="'Table C8'!A1" display="Table C8" xr:uid="{34CFE90E-6B28-44B7-88C2-FAD227C73A85}"/>
    <hyperlink ref="B35" location="'Table C9'!A1" display="Table C9" xr:uid="{5422BD73-7D09-4EFE-9CBD-1779096E908D}"/>
    <hyperlink ref="B38" location="'Ref 1'!A1" display="Ref 1" xr:uid="{9450584B-5AD4-4DCF-A394-9E41AB7128D5}"/>
    <hyperlink ref="B39" location="'Ref 2'!A1" display="Ref 2" xr:uid="{17AD1D5D-A3E9-4BCC-A58E-656DD4887B4E}"/>
    <hyperlink ref="C44" r:id="rId3" xr:uid="{85B292DF-9A34-417E-AF58-D29966E11A4F}"/>
    <hyperlink ref="D27" location="'Chart C1'!A1" display="Chart C1" xr:uid="{A14B7D5E-DBCC-4DBF-91E9-1995EC0D466B}"/>
    <hyperlink ref="D29" location="'Chart C2'!A1" display="Chart C2" xr:uid="{54C1FC31-83A9-4124-96E5-8E22034E7745}"/>
    <hyperlink ref="D30" location="'Chart C4'!A1" display="Chart C4" xr:uid="{D1651D62-9465-4D70-A2FB-3AB568672C61}"/>
    <hyperlink ref="D31" location="'Chart C5'!A1" display="Chart C5" xr:uid="{0D97B1A5-C47F-4849-A69F-E7BC6F4D0EF6}"/>
    <hyperlink ref="D32" location="'Chart C5'!A1" display="Chart C5" xr:uid="{2AA35882-5412-4536-B685-B21B14E1F62F}"/>
    <hyperlink ref="D33" location="'Chart C7'!A1" display="Chart C7" xr:uid="{759C6E98-078B-4EE9-84D0-EA12E616629E}"/>
    <hyperlink ref="D34" location="'Chart C8'!A1" display="Chart C8" xr:uid="{A11A9558-09AA-4353-8509-787D1934E2BF}"/>
    <hyperlink ref="D28" location="'Chart C2'!A1" display="Chart C2" xr:uid="{7FDB9B8A-953D-4ACF-B1C4-86F1FC01695E}"/>
    <hyperlink ref="C43" r:id="rId4" xr:uid="{2C474A29-58DF-4D97-A50E-BFD18CEF9240}"/>
  </hyperlinks>
  <pageMargins left="0.70866141732283472" right="0.70866141732283472" top="0.74803149606299213" bottom="0.74803149606299213" header="0.31496062992125984" footer="0.31496062992125984"/>
  <pageSetup paperSize="9" scale="54" orientation="landscape" verticalDpi="4"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49685-1A6A-4125-8189-27ECBC17EE5B}">
  <sheetPr>
    <tabColor theme="4"/>
  </sheetPr>
  <dimension ref="B3:L102"/>
  <sheetViews>
    <sheetView showGridLines="0" topLeftCell="A14" zoomScale="75" zoomScaleNormal="75" workbookViewId="0">
      <selection activeCell="B39" sqref="B39"/>
    </sheetView>
  </sheetViews>
  <sheetFormatPr defaultColWidth="9" defaultRowHeight="12.3"/>
  <cols>
    <col min="1" max="1" width="9" style="301"/>
    <col min="2" max="2" width="12.44140625" style="301" customWidth="1"/>
    <col min="3" max="3" width="100.5546875" style="441" customWidth="1"/>
    <col min="4" max="16384" width="9" style="301"/>
  </cols>
  <sheetData>
    <row r="3" spans="2:9" ht="15">
      <c r="B3" s="522" t="s">
        <v>263</v>
      </c>
      <c r="C3" s="523"/>
      <c r="D3" s="440"/>
      <c r="E3" s="440"/>
      <c r="F3" s="440"/>
      <c r="G3" s="440"/>
      <c r="H3" s="440"/>
      <c r="I3" s="440"/>
    </row>
    <row r="4" spans="2:9">
      <c r="C4" s="441" t="s">
        <v>645</v>
      </c>
    </row>
    <row r="5" spans="2:9">
      <c r="C5" s="441" t="s">
        <v>646</v>
      </c>
    </row>
    <row r="6" spans="2:9">
      <c r="C6" s="441" t="s">
        <v>701</v>
      </c>
    </row>
    <row r="7" spans="2:9">
      <c r="C7" s="441" t="s">
        <v>647</v>
      </c>
    </row>
    <row r="8" spans="2:9">
      <c r="C8" s="441" t="s">
        <v>648</v>
      </c>
    </row>
    <row r="9" spans="2:9">
      <c r="C9" s="441" t="s">
        <v>649</v>
      </c>
    </row>
    <row r="10" spans="2:9">
      <c r="C10" s="442" t="s">
        <v>651</v>
      </c>
    </row>
    <row r="13" spans="2:9" ht="15">
      <c r="B13" s="522" t="s">
        <v>650</v>
      </c>
      <c r="C13" s="523"/>
      <c r="D13" s="440"/>
      <c r="E13" s="440"/>
      <c r="F13" s="440"/>
      <c r="G13" s="440"/>
      <c r="H13" s="440"/>
      <c r="I13" s="440"/>
    </row>
    <row r="14" spans="2:9">
      <c r="I14" s="440"/>
    </row>
    <row r="15" spans="2:9">
      <c r="B15" s="439" t="s">
        <v>656</v>
      </c>
      <c r="C15" s="443" t="s">
        <v>653</v>
      </c>
    </row>
    <row r="16" spans="2:9">
      <c r="B16" s="438"/>
      <c r="C16" s="441" t="s">
        <v>660</v>
      </c>
    </row>
    <row r="17" spans="2:3">
      <c r="B17" s="438"/>
      <c r="C17" s="441" t="s">
        <v>661</v>
      </c>
    </row>
    <row r="18" spans="2:3">
      <c r="C18" s="454" t="s">
        <v>652</v>
      </c>
    </row>
    <row r="20" spans="2:3">
      <c r="B20" s="439" t="s">
        <v>657</v>
      </c>
      <c r="C20" s="443" t="s">
        <v>654</v>
      </c>
    </row>
    <row r="21" spans="2:3">
      <c r="C21" s="441" t="s">
        <v>662</v>
      </c>
    </row>
    <row r="22" spans="2:3">
      <c r="C22" s="442" t="s">
        <v>651</v>
      </c>
    </row>
    <row r="23" spans="2:3">
      <c r="C23" s="441" t="s">
        <v>655</v>
      </c>
    </row>
    <row r="24" spans="2:3">
      <c r="C24" s="444" t="s">
        <v>631</v>
      </c>
    </row>
    <row r="26" spans="2:3">
      <c r="B26" s="439" t="s">
        <v>658</v>
      </c>
      <c r="C26" s="443" t="s">
        <v>663</v>
      </c>
    </row>
    <row r="27" spans="2:3">
      <c r="C27" s="441" t="s">
        <v>664</v>
      </c>
    </row>
    <row r="28" spans="2:3">
      <c r="C28" s="441" t="s">
        <v>665</v>
      </c>
    </row>
    <row r="29" spans="2:3" ht="24.6">
      <c r="C29" s="441" t="s">
        <v>667</v>
      </c>
    </row>
    <row r="30" spans="2:3" ht="24.6">
      <c r="C30" s="442" t="s">
        <v>666</v>
      </c>
    </row>
    <row r="31" spans="2:3" ht="36.9">
      <c r="C31" s="445" t="s">
        <v>728</v>
      </c>
    </row>
    <row r="32" spans="2:3">
      <c r="C32" s="445" t="s">
        <v>675</v>
      </c>
    </row>
    <row r="33" spans="2:3">
      <c r="C33" s="445"/>
    </row>
    <row r="34" spans="2:3">
      <c r="B34" s="446" t="s">
        <v>659</v>
      </c>
      <c r="C34" s="458" t="s">
        <v>706</v>
      </c>
    </row>
    <row r="35" spans="2:3">
      <c r="C35" s="445" t="s">
        <v>707</v>
      </c>
    </row>
    <row r="36" spans="2:3">
      <c r="C36" s="301"/>
    </row>
    <row r="37" spans="2:3">
      <c r="B37" s="446" t="s">
        <v>668</v>
      </c>
      <c r="C37" s="443" t="s">
        <v>693</v>
      </c>
    </row>
    <row r="38" spans="2:3">
      <c r="B38" s="446" t="s">
        <v>670</v>
      </c>
      <c r="C38" s="443" t="s">
        <v>694</v>
      </c>
    </row>
    <row r="39" spans="2:3" ht="24.6">
      <c r="B39" s="446"/>
      <c r="C39" s="450" t="s">
        <v>669</v>
      </c>
    </row>
    <row r="40" spans="2:3">
      <c r="B40" s="337"/>
      <c r="C40" s="449" t="s">
        <v>52</v>
      </c>
    </row>
    <row r="41" spans="2:3">
      <c r="C41" s="301"/>
    </row>
    <row r="42" spans="2:3">
      <c r="B42" s="446" t="s">
        <v>679</v>
      </c>
      <c r="C42" s="308" t="s">
        <v>671</v>
      </c>
    </row>
    <row r="43" spans="2:3" ht="24.6">
      <c r="C43" s="441" t="s">
        <v>674</v>
      </c>
    </row>
    <row r="44" spans="2:3">
      <c r="C44" s="441" t="s">
        <v>676</v>
      </c>
    </row>
    <row r="45" spans="2:3">
      <c r="C45" s="455" t="s">
        <v>678</v>
      </c>
    </row>
    <row r="46" spans="2:3">
      <c r="C46" s="455" t="s">
        <v>677</v>
      </c>
    </row>
    <row r="47" spans="2:3">
      <c r="C47" s="455" t="s">
        <v>691</v>
      </c>
    </row>
    <row r="48" spans="2:3">
      <c r="C48" s="455" t="s">
        <v>170</v>
      </c>
    </row>
    <row r="49" spans="2:9">
      <c r="C49" s="301"/>
    </row>
    <row r="50" spans="2:9">
      <c r="B50" s="446" t="s">
        <v>690</v>
      </c>
      <c r="C50" s="308" t="s">
        <v>739</v>
      </c>
    </row>
    <row r="51" spans="2:9">
      <c r="C51" s="301" t="s">
        <v>680</v>
      </c>
    </row>
    <row r="52" spans="2:9">
      <c r="C52" s="301" t="s">
        <v>681</v>
      </c>
    </row>
    <row r="53" spans="2:9">
      <c r="C53" s="301"/>
    </row>
    <row r="54" spans="2:9">
      <c r="B54" s="446" t="s">
        <v>705</v>
      </c>
      <c r="C54" s="308" t="s">
        <v>692</v>
      </c>
    </row>
    <row r="55" spans="2:9">
      <c r="C55" s="301"/>
    </row>
    <row r="56" spans="2:9">
      <c r="B56" s="446" t="s">
        <v>686</v>
      </c>
      <c r="C56" s="308" t="s">
        <v>687</v>
      </c>
    </row>
    <row r="57" spans="2:9" ht="24.6">
      <c r="C57" s="441" t="s">
        <v>685</v>
      </c>
    </row>
    <row r="58" spans="2:9">
      <c r="C58" s="301"/>
    </row>
    <row r="59" spans="2:9">
      <c r="C59" s="301"/>
    </row>
    <row r="60" spans="2:9" ht="15">
      <c r="B60" s="522" t="s">
        <v>631</v>
      </c>
      <c r="C60" s="523"/>
      <c r="D60" s="440"/>
      <c r="E60" s="440"/>
      <c r="F60" s="440"/>
      <c r="G60" s="440"/>
      <c r="H60" s="440"/>
      <c r="I60" s="440"/>
    </row>
    <row r="61" spans="2:9">
      <c r="B61" s="308"/>
      <c r="E61" s="350"/>
    </row>
    <row r="62" spans="2:9" ht="24.6">
      <c r="C62" s="441" t="s">
        <v>727</v>
      </c>
    </row>
    <row r="63" spans="2:9">
      <c r="C63" s="301"/>
    </row>
    <row r="64" spans="2:9">
      <c r="C64" s="301"/>
    </row>
    <row r="65" spans="2:5">
      <c r="C65" s="301" t="s">
        <v>672</v>
      </c>
    </row>
    <row r="66" spans="2:5" ht="24.6">
      <c r="C66" s="441" t="s">
        <v>673</v>
      </c>
    </row>
    <row r="67" spans="2:5">
      <c r="C67" s="301" t="s">
        <v>258</v>
      </c>
    </row>
    <row r="69" spans="2:5">
      <c r="B69" s="349"/>
      <c r="C69" s="349" t="s">
        <v>240</v>
      </c>
      <c r="E69" s="349" t="s">
        <v>241</v>
      </c>
    </row>
    <row r="70" spans="2:5" ht="12.6">
      <c r="B70" s="350"/>
      <c r="C70" s="350" t="s">
        <v>242</v>
      </c>
      <c r="E70" s="350" t="s">
        <v>259</v>
      </c>
    </row>
    <row r="71" spans="2:5" ht="12.6">
      <c r="B71" s="350"/>
      <c r="C71" s="350" t="s">
        <v>98</v>
      </c>
      <c r="E71" s="350" t="s">
        <v>260</v>
      </c>
    </row>
    <row r="72" spans="2:5">
      <c r="B72" s="350"/>
      <c r="C72" s="350" t="s">
        <v>243</v>
      </c>
      <c r="E72" s="350" t="s">
        <v>244</v>
      </c>
    </row>
    <row r="73" spans="2:5">
      <c r="B73" s="350"/>
      <c r="C73" s="350" t="s">
        <v>245</v>
      </c>
      <c r="E73" s="350" t="s">
        <v>246</v>
      </c>
    </row>
    <row r="74" spans="2:5">
      <c r="B74" s="350"/>
      <c r="C74" s="350" t="s">
        <v>247</v>
      </c>
      <c r="E74" s="350" t="s">
        <v>248</v>
      </c>
    </row>
    <row r="75" spans="2:5">
      <c r="B75" s="350"/>
      <c r="C75" s="350" t="s">
        <v>249</v>
      </c>
      <c r="E75" s="350" t="s">
        <v>250</v>
      </c>
    </row>
    <row r="76" spans="2:5">
      <c r="B76" s="350"/>
      <c r="C76" s="350" t="s">
        <v>103</v>
      </c>
      <c r="E76" s="350" t="s">
        <v>251</v>
      </c>
    </row>
    <row r="77" spans="2:5">
      <c r="B77" s="350"/>
      <c r="C77" s="350" t="s">
        <v>168</v>
      </c>
      <c r="D77" s="351"/>
      <c r="E77" s="352" t="s">
        <v>256</v>
      </c>
    </row>
    <row r="78" spans="2:5">
      <c r="B78" s="350"/>
      <c r="C78" s="350" t="s">
        <v>252</v>
      </c>
      <c r="D78" s="350"/>
      <c r="E78" s="352" t="s">
        <v>257</v>
      </c>
    </row>
    <row r="79" spans="2:5">
      <c r="B79" s="350"/>
      <c r="C79" s="350" t="s">
        <v>253</v>
      </c>
      <c r="D79" s="350"/>
      <c r="E79" s="350" t="s">
        <v>254</v>
      </c>
    </row>
    <row r="80" spans="2:5">
      <c r="B80" s="350"/>
      <c r="C80" s="350" t="s">
        <v>730</v>
      </c>
    </row>
    <row r="81" spans="2:12">
      <c r="B81" s="350"/>
      <c r="C81" s="480" t="s">
        <v>731</v>
      </c>
      <c r="E81" s="478">
        <v>16</v>
      </c>
    </row>
    <row r="82" spans="2:12">
      <c r="B82" s="350"/>
      <c r="C82" s="480" t="s">
        <v>140</v>
      </c>
      <c r="E82" s="479">
        <v>22</v>
      </c>
    </row>
    <row r="83" spans="2:12">
      <c r="B83" s="350"/>
      <c r="C83" s="480" t="s">
        <v>148</v>
      </c>
      <c r="E83" s="479">
        <v>31</v>
      </c>
    </row>
    <row r="84" spans="2:12">
      <c r="B84" s="350"/>
      <c r="C84" s="480" t="s">
        <v>149</v>
      </c>
      <c r="E84" s="479">
        <v>32</v>
      </c>
    </row>
    <row r="85" spans="2:12">
      <c r="B85" s="350"/>
      <c r="C85" s="480" t="s">
        <v>732</v>
      </c>
      <c r="E85" s="479">
        <v>33</v>
      </c>
    </row>
    <row r="86" spans="2:12">
      <c r="B86" s="350"/>
      <c r="C86" s="480" t="s">
        <v>150</v>
      </c>
      <c r="E86" s="479">
        <v>36</v>
      </c>
    </row>
    <row r="87" spans="2:12">
      <c r="B87" s="350"/>
      <c r="C87" s="480" t="s">
        <v>733</v>
      </c>
      <c r="E87" s="479">
        <v>37</v>
      </c>
    </row>
    <row r="88" spans="2:12">
      <c r="B88" s="350"/>
      <c r="C88" s="480" t="s">
        <v>151</v>
      </c>
      <c r="E88" s="479">
        <v>38</v>
      </c>
    </row>
    <row r="89" spans="2:12">
      <c r="B89" s="350"/>
      <c r="C89" s="480" t="s">
        <v>734</v>
      </c>
      <c r="E89" s="479">
        <v>39</v>
      </c>
    </row>
    <row r="90" spans="2:12">
      <c r="C90" s="350" t="s">
        <v>106</v>
      </c>
      <c r="E90" s="350" t="s">
        <v>255</v>
      </c>
    </row>
    <row r="91" spans="2:12">
      <c r="B91" s="350"/>
    </row>
    <row r="92" spans="2:12">
      <c r="B92" s="337"/>
      <c r="C92" s="350" t="s">
        <v>261</v>
      </c>
      <c r="G92" s="337"/>
      <c r="H92" s="337"/>
      <c r="I92" s="337"/>
      <c r="J92" s="337"/>
      <c r="K92" s="337"/>
      <c r="L92" s="337"/>
    </row>
    <row r="93" spans="2:12">
      <c r="C93" s="337" t="s">
        <v>262</v>
      </c>
      <c r="D93" s="337"/>
      <c r="E93" s="337"/>
      <c r="F93" s="337"/>
    </row>
    <row r="94" spans="2:12">
      <c r="B94" s="308"/>
      <c r="C94" s="301"/>
    </row>
    <row r="95" spans="2:12">
      <c r="C95" s="308" t="s">
        <v>632</v>
      </c>
    </row>
    <row r="96" spans="2:12">
      <c r="B96" s="428"/>
      <c r="C96" s="301" t="s">
        <v>633</v>
      </c>
    </row>
    <row r="97" spans="2:5">
      <c r="B97" s="428"/>
      <c r="C97" s="428" t="s">
        <v>634</v>
      </c>
      <c r="E97" s="429" t="s">
        <v>635</v>
      </c>
    </row>
    <row r="98" spans="2:5">
      <c r="B98" s="428"/>
      <c r="C98" s="428" t="s">
        <v>636</v>
      </c>
      <c r="E98" s="429" t="s">
        <v>637</v>
      </c>
    </row>
    <row r="99" spans="2:5">
      <c r="B99" s="428"/>
      <c r="C99" s="428" t="s">
        <v>176</v>
      </c>
      <c r="E99" s="429" t="str">
        <f>"01-03"</f>
        <v>01-03</v>
      </c>
    </row>
    <row r="100" spans="2:5">
      <c r="C100" s="428" t="s">
        <v>638</v>
      </c>
      <c r="E100" s="429" t="s">
        <v>639</v>
      </c>
    </row>
    <row r="101" spans="2:5">
      <c r="C101" s="301"/>
    </row>
    <row r="102" spans="2:5">
      <c r="C102" s="301" t="s">
        <v>640</v>
      </c>
    </row>
  </sheetData>
  <mergeCells count="3">
    <mergeCell ref="B3:C3"/>
    <mergeCell ref="B13:C13"/>
    <mergeCell ref="B60:C60"/>
  </mergeCells>
  <hyperlinks>
    <hyperlink ref="B92:L92" r:id="rId1" display="https://www.ons.gov.uk/methodology/classificationsandstandards/ukstandardindustrialclassificationofeconomicactivities/uksic2007" xr:uid="{FFC93BA5-0C17-46B9-B0F8-2F4DD6CD5846}"/>
    <hyperlink ref="C10" r:id="rId2" xr:uid="{55CAC287-2AA6-4303-BA75-F191447F924F}"/>
    <hyperlink ref="C18" r:id="rId3" xr:uid="{427C7112-7843-43C4-B656-ABA37647F368}"/>
    <hyperlink ref="C22" r:id="rId4" xr:uid="{50C82171-C898-4530-A498-E2E785191110}"/>
    <hyperlink ref="C24" location="'Methodology and quality'!B66" display="Sub-sector descriptions" xr:uid="{27D848A8-7F7D-432F-ADD3-964B042F74B8}"/>
    <hyperlink ref="C30" r:id="rId5" xr:uid="{3D9A2900-BBF1-4FF6-9500-638985877A7E}"/>
    <hyperlink ref="C93" r:id="rId6" xr:uid="{BDBFF5AB-A466-4309-B8CB-610B720A1C9C}"/>
    <hyperlink ref="C45" r:id="rId7" xr:uid="{FD12224B-BC69-45C6-975E-911CF087DC39}"/>
    <hyperlink ref="C46" r:id="rId8" xr:uid="{99E45AB4-5C17-4355-849D-13C39CCB4A87}"/>
    <hyperlink ref="C47" r:id="rId9" xr:uid="{E1569E3F-988D-460B-9CC9-8A5A80C1C6C6}"/>
    <hyperlink ref="C48" r:id="rId10" xr:uid="{E19F1AF8-BD56-495F-812F-10DB5BA5FC3E}"/>
  </hyperlinks>
  <pageMargins left="0.7" right="0.7" top="0.75" bottom="0.75" header="0.3" footer="0.3"/>
  <pageSetup paperSize="9" orientation="portrait" horizontalDpi="90" verticalDpi="90"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A1624-599D-49DD-B3AB-E987846F2879}">
  <sheetPr>
    <tabColor theme="8" tint="0.79998168889431442"/>
  </sheetPr>
  <dimension ref="A1:BY73"/>
  <sheetViews>
    <sheetView showGridLines="0" zoomScale="75" zoomScaleNormal="75" workbookViewId="0">
      <pane xSplit="1" ySplit="8" topLeftCell="I39" activePane="bottomRight" state="frozen"/>
      <selection activeCell="D50" sqref="D50"/>
      <selection pane="topRight" activeCell="D50" sqref="D50"/>
      <selection pane="bottomLeft" activeCell="D50" sqref="D50"/>
      <selection pane="bottomRight" activeCell="M69" sqref="M69"/>
    </sheetView>
  </sheetViews>
  <sheetFormatPr defaultColWidth="9.1640625" defaultRowHeight="12.3"/>
  <cols>
    <col min="1" max="1" width="12" style="255" customWidth="1"/>
    <col min="2" max="2" width="9.1640625" style="255"/>
    <col min="3" max="3" width="11.1640625" style="255" bestFit="1" customWidth="1"/>
    <col min="4" max="4" width="11" style="255" customWidth="1"/>
    <col min="5" max="26" width="9.1640625" style="255"/>
    <col min="27" max="56" width="9.1640625" style="255" customWidth="1"/>
    <col min="57" max="57" width="10.44140625" style="255" customWidth="1"/>
    <col min="59" max="60" width="9.1640625" style="255"/>
    <col min="61" max="61" width="3.5546875" style="255" customWidth="1"/>
    <col min="62" max="63" width="9.1640625" style="255"/>
    <col min="64" max="64" width="9.1640625" style="255" customWidth="1"/>
    <col min="65" max="71" width="9.1640625" style="255" hidden="1" customWidth="1"/>
    <col min="72" max="72" width="9.1640625" style="469" hidden="1" customWidth="1"/>
    <col min="73" max="73" width="9.1640625" hidden="1" customWidth="1"/>
    <col min="74" max="77" width="9.1640625" style="255" hidden="1" customWidth="1"/>
    <col min="78" max="79" width="9.1640625" style="255" customWidth="1"/>
    <col min="80" max="16384" width="9.1640625" style="255"/>
  </cols>
  <sheetData>
    <row r="1" spans="1:77" ht="19.8">
      <c r="A1" s="10"/>
      <c r="B1" s="271"/>
      <c r="C1" s="271"/>
      <c r="D1" s="271"/>
      <c r="E1" s="271"/>
      <c r="F1" s="271"/>
      <c r="G1" s="271"/>
      <c r="H1" s="296"/>
      <c r="I1" s="271"/>
      <c r="J1" s="271"/>
      <c r="K1" s="271"/>
      <c r="L1" s="271"/>
      <c r="M1" s="271"/>
      <c r="N1" s="271"/>
      <c r="O1" s="271"/>
      <c r="P1" s="271"/>
      <c r="Q1" s="271"/>
      <c r="R1" s="271"/>
      <c r="S1" s="271"/>
      <c r="T1" s="271"/>
      <c r="U1" s="271"/>
      <c r="V1" s="271"/>
      <c r="W1" s="271"/>
      <c r="X1" s="271"/>
      <c r="Y1" s="271"/>
      <c r="Z1" s="271"/>
      <c r="AA1" s="271"/>
      <c r="AB1" s="271"/>
      <c r="AC1" s="271"/>
      <c r="AD1" s="271"/>
      <c r="AE1" s="271"/>
      <c r="AF1" s="271"/>
      <c r="AG1" s="271"/>
      <c r="AH1" s="271"/>
      <c r="AI1" s="271"/>
      <c r="AJ1" s="271"/>
      <c r="AK1" s="266"/>
      <c r="AL1" s="266"/>
      <c r="AM1" s="266"/>
      <c r="AN1" s="266"/>
      <c r="AO1" s="266"/>
      <c r="AP1" s="266"/>
      <c r="AQ1" s="266"/>
      <c r="AR1" s="266"/>
      <c r="AS1" s="266"/>
      <c r="AT1" s="266"/>
      <c r="AU1" s="271"/>
      <c r="AV1" s="271"/>
      <c r="AW1" s="271"/>
      <c r="AX1" s="271"/>
      <c r="AY1" s="271"/>
      <c r="AZ1" s="271"/>
      <c r="BA1" s="271"/>
      <c r="BB1" s="271"/>
      <c r="BC1" s="271"/>
      <c r="BD1" s="271"/>
      <c r="BE1" s="271"/>
      <c r="BF1" s="255"/>
      <c r="BN1" s="267"/>
      <c r="BO1" s="266"/>
      <c r="BP1" s="266"/>
      <c r="BQ1" s="266"/>
    </row>
    <row r="2" spans="1:77" ht="19.8">
      <c r="A2" s="10" t="s">
        <v>735</v>
      </c>
      <c r="B2" s="271"/>
      <c r="C2" s="271"/>
      <c r="D2" s="271"/>
      <c r="E2" s="271"/>
      <c r="F2" s="271"/>
      <c r="G2" s="271"/>
      <c r="H2" s="296"/>
      <c r="I2" s="271"/>
      <c r="J2" s="271"/>
      <c r="K2" s="271"/>
      <c r="L2" s="271"/>
      <c r="M2" s="271"/>
      <c r="N2" s="271"/>
      <c r="O2" s="271"/>
      <c r="P2" s="271"/>
      <c r="Q2" s="271"/>
      <c r="R2" s="271"/>
      <c r="S2" s="271"/>
      <c r="T2" s="271"/>
      <c r="U2" s="271"/>
      <c r="V2" s="271"/>
      <c r="W2" s="271"/>
      <c r="X2" s="271"/>
      <c r="Y2" s="271"/>
      <c r="Z2" s="271"/>
      <c r="AA2" s="271"/>
      <c r="AB2" s="271"/>
      <c r="AC2" s="271"/>
      <c r="AD2" s="271"/>
      <c r="AE2" s="271"/>
      <c r="AF2" s="271"/>
      <c r="AG2" s="271"/>
      <c r="AH2" s="271"/>
      <c r="AI2" s="271"/>
      <c r="AJ2" s="271"/>
      <c r="AK2" s="266"/>
      <c r="AL2" s="266"/>
      <c r="AM2" s="266"/>
      <c r="AN2" s="266"/>
      <c r="AO2" s="266"/>
      <c r="AP2" s="266"/>
      <c r="AQ2" s="266"/>
      <c r="AR2" s="266"/>
      <c r="AS2" s="266"/>
      <c r="AT2" s="266"/>
      <c r="AU2" s="271"/>
      <c r="AV2" s="271"/>
      <c r="AW2" s="271"/>
      <c r="AX2" s="271"/>
      <c r="AY2" s="271"/>
      <c r="AZ2" s="271"/>
      <c r="BA2" s="271"/>
      <c r="BB2" s="271"/>
      <c r="BC2" s="271"/>
      <c r="BD2" s="271"/>
      <c r="BE2" s="271"/>
      <c r="BF2" s="255"/>
      <c r="BN2" s="267"/>
      <c r="BO2" s="266"/>
      <c r="BP2" s="266"/>
      <c r="BQ2" s="266"/>
    </row>
    <row r="3" spans="1:77">
      <c r="A3" s="511" t="s">
        <v>39</v>
      </c>
      <c r="B3" s="282"/>
      <c r="C3" s="282"/>
      <c r="D3" s="282"/>
      <c r="E3" s="282"/>
      <c r="F3" s="282"/>
      <c r="G3" s="282"/>
      <c r="H3" s="288" t="s">
        <v>1</v>
      </c>
      <c r="I3" s="282"/>
      <c r="J3" s="282"/>
      <c r="K3" s="282"/>
      <c r="L3" s="282"/>
      <c r="M3" s="282"/>
      <c r="N3" s="282"/>
      <c r="O3" s="282"/>
      <c r="P3" s="282"/>
      <c r="Q3" s="282"/>
      <c r="R3" s="282"/>
      <c r="S3" s="282"/>
      <c r="T3" s="282"/>
      <c r="U3" s="282"/>
      <c r="V3" s="282"/>
      <c r="W3" s="282"/>
      <c r="X3" s="282"/>
      <c r="Y3" s="282"/>
      <c r="Z3" s="282"/>
      <c r="AA3" s="282"/>
      <c r="AB3" s="282"/>
      <c r="AC3" s="282"/>
      <c r="AD3" s="282"/>
      <c r="AE3" s="282"/>
      <c r="AF3" s="282"/>
      <c r="AG3" s="282"/>
      <c r="AH3" s="282"/>
      <c r="AI3" s="282"/>
      <c r="AJ3" s="282"/>
      <c r="AK3" s="282"/>
      <c r="AL3" s="282"/>
      <c r="AM3" s="282"/>
      <c r="AN3" s="282"/>
      <c r="AO3" s="282"/>
      <c r="AP3" s="282"/>
      <c r="AQ3" s="282"/>
      <c r="AR3" s="282"/>
      <c r="AS3" s="282"/>
      <c r="AT3" s="282"/>
      <c r="AU3" s="282"/>
      <c r="AV3" s="282"/>
      <c r="AW3" s="282"/>
      <c r="AX3" s="282"/>
      <c r="AY3" s="282"/>
      <c r="AZ3" s="282"/>
      <c r="BA3" s="282"/>
      <c r="BB3" s="282"/>
      <c r="BC3" s="282"/>
      <c r="BD3" s="282"/>
      <c r="BE3" s="282"/>
      <c r="BF3" s="282"/>
      <c r="BG3" s="282"/>
      <c r="BH3" s="282"/>
      <c r="BI3" s="282"/>
      <c r="BJ3" s="282"/>
      <c r="BK3" s="282"/>
      <c r="BL3" s="282"/>
      <c r="BM3" s="282"/>
      <c r="BN3" s="282"/>
      <c r="BO3" s="282"/>
      <c r="BP3" s="282"/>
      <c r="BQ3" s="282"/>
      <c r="BR3" s="282"/>
      <c r="BS3" s="282"/>
      <c r="BT3" s="282"/>
      <c r="BV3" s="282"/>
      <c r="BX3" s="282"/>
    </row>
    <row r="4" spans="1:77" ht="14.4">
      <c r="A4" s="266"/>
      <c r="B4" s="527" t="s">
        <v>209</v>
      </c>
      <c r="C4" s="527"/>
      <c r="D4" s="527"/>
      <c r="E4" s="527"/>
      <c r="F4" s="527"/>
      <c r="G4" s="527"/>
      <c r="H4" s="527"/>
      <c r="I4" s="527"/>
      <c r="J4" s="527"/>
      <c r="K4" s="527"/>
      <c r="L4" s="294"/>
      <c r="M4" s="271"/>
      <c r="N4" s="527" t="s">
        <v>2</v>
      </c>
      <c r="O4" s="527"/>
      <c r="P4" s="527"/>
      <c r="Q4" s="527"/>
      <c r="R4" s="527"/>
      <c r="S4" s="527"/>
      <c r="T4" s="527"/>
      <c r="U4" s="527"/>
      <c r="V4" s="527"/>
      <c r="W4" s="527"/>
      <c r="X4" s="527"/>
      <c r="Y4" s="527"/>
      <c r="Z4" s="527"/>
      <c r="AA4" s="271"/>
      <c r="AB4" s="527" t="s">
        <v>3</v>
      </c>
      <c r="AC4" s="527"/>
      <c r="AD4" s="527"/>
      <c r="AE4" s="527"/>
      <c r="AF4" s="527"/>
      <c r="AG4" s="527"/>
      <c r="AH4" s="527"/>
      <c r="AI4" s="527"/>
      <c r="AJ4" s="527"/>
      <c r="AK4" s="293"/>
      <c r="AL4" s="528" t="s">
        <v>212</v>
      </c>
      <c r="AM4" s="529"/>
      <c r="AN4" s="529"/>
      <c r="AO4" s="529"/>
      <c r="AP4" s="529"/>
      <c r="AQ4" s="529"/>
      <c r="AR4" s="529"/>
      <c r="AS4" s="529"/>
      <c r="AT4" s="529"/>
      <c r="AU4" s="527" t="s">
        <v>5</v>
      </c>
      <c r="AV4" s="527"/>
      <c r="AW4" s="527"/>
      <c r="AX4" s="527"/>
      <c r="AY4" s="527"/>
      <c r="AZ4" s="527"/>
      <c r="BA4" s="527"/>
      <c r="BB4" s="527"/>
      <c r="BC4" s="527"/>
      <c r="BD4" s="527"/>
      <c r="BE4" s="530"/>
      <c r="BF4" s="255"/>
      <c r="BG4" s="524" t="s">
        <v>173</v>
      </c>
      <c r="BH4" s="524"/>
      <c r="BI4" s="524"/>
      <c r="BJ4" s="524"/>
      <c r="BK4" s="524"/>
      <c r="BN4" s="267"/>
      <c r="BO4" s="293"/>
      <c r="BP4" s="293"/>
      <c r="BQ4" s="293"/>
    </row>
    <row r="5" spans="1:77">
      <c r="A5" s="266"/>
      <c r="B5" s="294"/>
      <c r="C5" s="294"/>
      <c r="D5" s="294"/>
      <c r="E5" s="294"/>
      <c r="F5" s="294"/>
      <c r="G5" s="294"/>
      <c r="H5" s="294"/>
      <c r="I5" s="294"/>
      <c r="J5" s="294"/>
      <c r="K5" s="294"/>
      <c r="L5" s="294"/>
      <c r="M5" s="271"/>
      <c r="N5" s="532" t="s">
        <v>6</v>
      </c>
      <c r="O5" s="532"/>
      <c r="P5" s="532"/>
      <c r="Q5" s="532"/>
      <c r="R5" s="271"/>
      <c r="S5" s="532" t="s">
        <v>7</v>
      </c>
      <c r="T5" s="532"/>
      <c r="U5" s="532"/>
      <c r="V5" s="531" t="s">
        <v>8</v>
      </c>
      <c r="W5" s="531"/>
      <c r="X5" s="271"/>
      <c r="Y5" s="274" t="s">
        <v>9</v>
      </c>
      <c r="Z5" s="271"/>
      <c r="AA5" s="271"/>
      <c r="AB5" s="271"/>
      <c r="AC5" s="271"/>
      <c r="AD5" s="271"/>
      <c r="AE5" s="271"/>
      <c r="AF5" s="271"/>
      <c r="AG5" s="271"/>
      <c r="AH5" s="271"/>
      <c r="AI5" s="271"/>
      <c r="AJ5" s="271"/>
      <c r="AK5" s="293"/>
      <c r="AL5" s="525" t="s">
        <v>702</v>
      </c>
      <c r="AM5" s="525"/>
      <c r="AN5" s="525"/>
      <c r="AO5" s="525"/>
      <c r="AP5" s="525"/>
      <c r="AQ5" s="525"/>
      <c r="AR5" s="525"/>
      <c r="AS5" s="526"/>
      <c r="AT5" s="266"/>
      <c r="AU5" s="271"/>
      <c r="AV5" s="271"/>
      <c r="AW5" s="271"/>
      <c r="AX5" s="271"/>
      <c r="AY5" s="271"/>
      <c r="AZ5" s="271"/>
      <c r="BA5" s="271"/>
      <c r="BB5" s="271"/>
      <c r="BC5" s="271"/>
      <c r="BD5" s="271"/>
      <c r="BE5" s="271"/>
      <c r="BF5" s="255"/>
      <c r="BG5" s="533" t="s">
        <v>172</v>
      </c>
      <c r="BH5" s="533"/>
      <c r="BI5" s="314"/>
      <c r="BJ5" s="534" t="s">
        <v>171</v>
      </c>
      <c r="BK5" s="534"/>
      <c r="BN5" s="267"/>
      <c r="BO5" s="293"/>
      <c r="BP5" s="293"/>
      <c r="BQ5" s="293"/>
    </row>
    <row r="6" spans="1:77">
      <c r="A6" s="266"/>
      <c r="B6" s="271"/>
      <c r="C6" s="271"/>
      <c r="D6" s="271"/>
      <c r="E6" s="271"/>
      <c r="F6" s="271"/>
      <c r="G6" s="271"/>
      <c r="H6" s="271"/>
      <c r="I6" s="271"/>
      <c r="J6" s="271"/>
      <c r="K6" s="271"/>
      <c r="L6" s="271"/>
      <c r="M6" s="271"/>
      <c r="N6" s="271"/>
      <c r="O6" s="274" t="s">
        <v>10</v>
      </c>
      <c r="P6" s="271"/>
      <c r="Q6" s="271"/>
      <c r="R6" s="271"/>
      <c r="S6" s="271"/>
      <c r="T6" s="271"/>
      <c r="U6" s="274"/>
      <c r="V6" s="271"/>
      <c r="W6" s="271"/>
      <c r="X6" s="271"/>
      <c r="Y6" s="271"/>
      <c r="Z6" s="271"/>
      <c r="AA6" s="271"/>
      <c r="AB6" s="271"/>
      <c r="AC6" s="274" t="s">
        <v>11</v>
      </c>
      <c r="AD6" s="274" t="s">
        <v>12</v>
      </c>
      <c r="AE6" s="274" t="s">
        <v>13</v>
      </c>
      <c r="AF6" s="271"/>
      <c r="AG6" s="271"/>
      <c r="AH6" s="271"/>
      <c r="AI6" s="271"/>
      <c r="AJ6" s="271"/>
      <c r="AK6" s="290"/>
      <c r="AL6" s="266"/>
      <c r="AM6" s="290"/>
      <c r="AN6" s="266"/>
      <c r="AO6" s="266"/>
      <c r="AP6" s="266"/>
      <c r="AQ6" s="266"/>
      <c r="AR6" s="266"/>
      <c r="AS6" s="266"/>
      <c r="AT6" s="266"/>
      <c r="AU6" s="271"/>
      <c r="AV6" s="274"/>
      <c r="AW6" s="333" t="s">
        <v>12</v>
      </c>
      <c r="AX6" s="271"/>
      <c r="AY6" s="271"/>
      <c r="AZ6" s="333" t="s">
        <v>14</v>
      </c>
      <c r="BA6" s="271"/>
      <c r="BB6" s="271"/>
      <c r="BC6" s="271"/>
      <c r="BD6" s="271"/>
      <c r="BE6" s="271"/>
      <c r="BF6" s="255"/>
      <c r="BG6" s="314"/>
      <c r="BH6" s="314"/>
      <c r="BI6" s="314"/>
      <c r="BJ6" s="314"/>
      <c r="BK6" s="314"/>
      <c r="BN6" s="267"/>
      <c r="BO6" s="290"/>
      <c r="BP6" s="266"/>
      <c r="BQ6" s="266"/>
    </row>
    <row r="7" spans="1:77">
      <c r="A7" s="266"/>
      <c r="B7" s="271"/>
      <c r="C7" s="274" t="s">
        <v>11</v>
      </c>
      <c r="D7" s="274" t="s">
        <v>15</v>
      </c>
      <c r="E7" s="274" t="s">
        <v>16</v>
      </c>
      <c r="F7" s="274" t="s">
        <v>17</v>
      </c>
      <c r="G7" s="274" t="s">
        <v>14</v>
      </c>
      <c r="H7" s="271"/>
      <c r="I7" s="271"/>
      <c r="J7" s="274"/>
      <c r="K7" s="271"/>
      <c r="L7" s="271"/>
      <c r="M7" s="271"/>
      <c r="N7" s="271"/>
      <c r="O7" s="274" t="s">
        <v>18</v>
      </c>
      <c r="P7" s="274" t="s">
        <v>19</v>
      </c>
      <c r="Q7" s="271"/>
      <c r="R7" s="271"/>
      <c r="S7" s="271"/>
      <c r="T7" s="271"/>
      <c r="U7" s="274"/>
      <c r="V7" s="271"/>
      <c r="W7" s="271"/>
      <c r="X7" s="271"/>
      <c r="Y7" s="271"/>
      <c r="Z7" s="291" t="s">
        <v>20</v>
      </c>
      <c r="AA7" s="271"/>
      <c r="AB7" s="271"/>
      <c r="AC7" s="274" t="s">
        <v>18</v>
      </c>
      <c r="AD7" s="274" t="s">
        <v>21</v>
      </c>
      <c r="AE7" s="274" t="s">
        <v>22</v>
      </c>
      <c r="AF7" s="271"/>
      <c r="AG7" s="271"/>
      <c r="AH7" s="271"/>
      <c r="AI7" s="271"/>
      <c r="AJ7" s="291" t="s">
        <v>23</v>
      </c>
      <c r="AK7" s="290"/>
      <c r="AL7" s="286"/>
      <c r="AM7" s="286" t="s">
        <v>24</v>
      </c>
      <c r="AN7" s="286" t="s">
        <v>14</v>
      </c>
      <c r="AO7" s="286"/>
      <c r="AP7" s="286"/>
      <c r="AQ7" s="286" t="s">
        <v>25</v>
      </c>
      <c r="AR7" s="286"/>
      <c r="AS7" s="292" t="s">
        <v>20</v>
      </c>
      <c r="AT7" s="266"/>
      <c r="AU7" s="271"/>
      <c r="AV7" s="274"/>
      <c r="AW7" s="333" t="s">
        <v>211</v>
      </c>
      <c r="AX7" s="274"/>
      <c r="AY7" s="274"/>
      <c r="AZ7" s="333" t="s">
        <v>22</v>
      </c>
      <c r="BA7" s="271"/>
      <c r="BB7" s="271"/>
      <c r="BC7" s="274"/>
      <c r="BD7" s="271"/>
      <c r="BE7" s="291" t="s">
        <v>20</v>
      </c>
      <c r="BF7" s="255"/>
      <c r="BG7" s="314"/>
      <c r="BH7" s="314"/>
      <c r="BI7" s="314"/>
      <c r="BJ7" s="314"/>
      <c r="BK7" s="314"/>
      <c r="BN7" s="267"/>
      <c r="BO7" s="290" t="s">
        <v>26</v>
      </c>
      <c r="BP7" s="290"/>
      <c r="BQ7" s="290" t="s">
        <v>27</v>
      </c>
      <c r="BV7" s="314"/>
      <c r="BW7" s="314"/>
      <c r="BX7" s="314" t="s">
        <v>2</v>
      </c>
      <c r="BY7" s="314"/>
    </row>
    <row r="8" spans="1:77">
      <c r="A8" s="289"/>
      <c r="B8" s="282" t="s">
        <v>28</v>
      </c>
      <c r="C8" s="329" t="s">
        <v>203</v>
      </c>
      <c r="D8" s="329" t="s">
        <v>204</v>
      </c>
      <c r="E8" s="283" t="s">
        <v>22</v>
      </c>
      <c r="F8" s="283" t="s">
        <v>22</v>
      </c>
      <c r="G8" s="329" t="s">
        <v>205</v>
      </c>
      <c r="H8" s="282" t="s">
        <v>19</v>
      </c>
      <c r="I8" s="271" t="s">
        <v>29</v>
      </c>
      <c r="J8" s="271" t="s">
        <v>30</v>
      </c>
      <c r="K8" s="271" t="s">
        <v>31</v>
      </c>
      <c r="L8" s="329" t="s">
        <v>206</v>
      </c>
      <c r="M8" s="282"/>
      <c r="N8" s="282" t="s">
        <v>28</v>
      </c>
      <c r="O8" s="283" t="s">
        <v>32</v>
      </c>
      <c r="P8" s="331" t="s">
        <v>207</v>
      </c>
      <c r="Q8" s="282" t="s">
        <v>31</v>
      </c>
      <c r="R8" s="282"/>
      <c r="S8" s="282" t="s">
        <v>19</v>
      </c>
      <c r="T8" s="282" t="s">
        <v>31</v>
      </c>
      <c r="U8" s="271" t="s">
        <v>30</v>
      </c>
      <c r="V8" s="283" t="s">
        <v>28</v>
      </c>
      <c r="W8" s="282" t="s">
        <v>31</v>
      </c>
      <c r="X8" s="282"/>
      <c r="Y8" s="282" t="s">
        <v>31</v>
      </c>
      <c r="Z8" s="281" t="s">
        <v>33</v>
      </c>
      <c r="AA8" s="282"/>
      <c r="AB8" s="282" t="s">
        <v>28</v>
      </c>
      <c r="AC8" s="283" t="s">
        <v>32</v>
      </c>
      <c r="AD8" s="283" t="s">
        <v>34</v>
      </c>
      <c r="AE8" s="281" t="s">
        <v>208</v>
      </c>
      <c r="AF8" s="282" t="s">
        <v>19</v>
      </c>
      <c r="AG8" s="271" t="s">
        <v>29</v>
      </c>
      <c r="AH8" s="271" t="s">
        <v>30</v>
      </c>
      <c r="AI8" s="282" t="s">
        <v>31</v>
      </c>
      <c r="AJ8" s="287" t="s">
        <v>35</v>
      </c>
      <c r="AK8" s="280"/>
      <c r="AL8" s="285" t="s">
        <v>28</v>
      </c>
      <c r="AM8" s="285" t="s">
        <v>32</v>
      </c>
      <c r="AN8" s="286" t="s">
        <v>22</v>
      </c>
      <c r="AO8" s="285" t="s">
        <v>19</v>
      </c>
      <c r="AP8" s="286" t="s">
        <v>29</v>
      </c>
      <c r="AQ8" s="286" t="s">
        <v>36</v>
      </c>
      <c r="AR8" s="285" t="s">
        <v>31</v>
      </c>
      <c r="AS8" s="284"/>
      <c r="AT8" s="266"/>
      <c r="AU8" s="282" t="s">
        <v>28</v>
      </c>
      <c r="AV8" s="283" t="s">
        <v>180</v>
      </c>
      <c r="AW8" s="334" t="s">
        <v>35</v>
      </c>
      <c r="AX8" s="283" t="s">
        <v>181</v>
      </c>
      <c r="AY8" s="283" t="s">
        <v>57</v>
      </c>
      <c r="AZ8" s="334" t="s">
        <v>35</v>
      </c>
      <c r="BA8" s="282" t="s">
        <v>19</v>
      </c>
      <c r="BB8" s="271" t="s">
        <v>29</v>
      </c>
      <c r="BC8" s="271" t="s">
        <v>30</v>
      </c>
      <c r="BD8" s="282" t="s">
        <v>37</v>
      </c>
      <c r="BE8" s="332" t="s">
        <v>210</v>
      </c>
      <c r="BF8" s="255"/>
      <c r="BG8" s="314" t="s">
        <v>31</v>
      </c>
      <c r="BH8" s="314" t="s">
        <v>30</v>
      </c>
      <c r="BI8" s="314"/>
      <c r="BJ8" s="314" t="s">
        <v>31</v>
      </c>
      <c r="BK8" s="314" t="s">
        <v>30</v>
      </c>
      <c r="BN8" s="267" t="s">
        <v>38</v>
      </c>
      <c r="BO8" s="280"/>
      <c r="BP8" s="279"/>
      <c r="BQ8" s="279"/>
      <c r="BR8" s="312" t="s">
        <v>193</v>
      </c>
      <c r="BS8" s="312" t="s">
        <v>126</v>
      </c>
      <c r="BT8" s="470"/>
      <c r="BV8" s="312" t="s">
        <v>7</v>
      </c>
      <c r="BW8" s="314" t="s">
        <v>9</v>
      </c>
      <c r="BX8" s="314" t="s">
        <v>6</v>
      </c>
      <c r="BY8" s="312" t="s">
        <v>8</v>
      </c>
    </row>
    <row r="9" spans="1:77">
      <c r="A9" s="278">
        <v>1970</v>
      </c>
      <c r="B9" s="269">
        <v>12681</v>
      </c>
      <c r="C9" s="269">
        <v>9655</v>
      </c>
      <c r="D9" s="269">
        <v>209</v>
      </c>
      <c r="E9" s="269">
        <v>1164</v>
      </c>
      <c r="F9" s="269">
        <v>1778</v>
      </c>
      <c r="G9" s="275">
        <v>1788</v>
      </c>
      <c r="H9" s="269">
        <v>6275</v>
      </c>
      <c r="I9" s="269"/>
      <c r="J9" s="269"/>
      <c r="K9" s="269">
        <v>28397</v>
      </c>
      <c r="L9" s="269">
        <v>62333</v>
      </c>
      <c r="M9" s="269"/>
      <c r="N9" s="269">
        <v>88</v>
      </c>
      <c r="O9" s="275">
        <v>35</v>
      </c>
      <c r="P9" s="269">
        <v>234</v>
      </c>
      <c r="Q9" s="269">
        <v>1254</v>
      </c>
      <c r="R9" s="269"/>
      <c r="S9" s="275"/>
      <c r="T9" s="269">
        <v>21406</v>
      </c>
      <c r="U9" s="275"/>
      <c r="V9" s="269">
        <v>103</v>
      </c>
      <c r="W9" s="269">
        <v>1184</v>
      </c>
      <c r="X9" s="269"/>
      <c r="Y9" s="269">
        <v>3869</v>
      </c>
      <c r="Z9" s="269">
        <v>28174</v>
      </c>
      <c r="AA9" s="269"/>
      <c r="AB9" s="269">
        <v>14242</v>
      </c>
      <c r="AC9" s="269">
        <v>1761</v>
      </c>
      <c r="AD9" s="269">
        <v>1975</v>
      </c>
      <c r="AE9" s="269">
        <v>8922</v>
      </c>
      <c r="AF9" s="269">
        <v>6622</v>
      </c>
      <c r="AG9" s="269"/>
      <c r="AH9" s="269"/>
      <c r="AI9" s="269">
        <v>3363</v>
      </c>
      <c r="AJ9" s="269">
        <v>36884</v>
      </c>
      <c r="AK9" s="277"/>
      <c r="AL9" s="277">
        <v>2723</v>
      </c>
      <c r="AM9" s="277">
        <v>1499</v>
      </c>
      <c r="AN9" s="277">
        <v>1919</v>
      </c>
      <c r="AO9" s="277">
        <v>3408</v>
      </c>
      <c r="AP9" s="277">
        <v>0</v>
      </c>
      <c r="AQ9" s="277">
        <v>0</v>
      </c>
      <c r="AR9" s="277">
        <v>9038</v>
      </c>
      <c r="AS9" s="277">
        <v>18586</v>
      </c>
      <c r="AT9" s="277"/>
      <c r="AU9" s="269">
        <v>29822</v>
      </c>
      <c r="AV9" s="269">
        <v>12950</v>
      </c>
      <c r="AW9" s="269">
        <v>2184</v>
      </c>
      <c r="AX9" s="269">
        <v>1164</v>
      </c>
      <c r="AY9" s="269">
        <v>10746</v>
      </c>
      <c r="AZ9" s="269">
        <v>3662</v>
      </c>
      <c r="BA9" s="269">
        <v>16542</v>
      </c>
      <c r="BB9" s="269"/>
      <c r="BC9" s="269">
        <v>0</v>
      </c>
      <c r="BD9" s="269">
        <v>68511</v>
      </c>
      <c r="BE9" s="269">
        <v>145977</v>
      </c>
      <c r="BF9" s="256"/>
      <c r="BG9" s="313">
        <v>15147.391225664876</v>
      </c>
      <c r="BH9" s="313">
        <v>0</v>
      </c>
      <c r="BI9" s="313"/>
      <c r="BJ9" s="313">
        <v>6258.6087743351227</v>
      </c>
      <c r="BK9" s="313">
        <v>0</v>
      </c>
      <c r="BL9" s="256"/>
      <c r="BM9" s="256"/>
      <c r="BN9" s="322">
        <v>1</v>
      </c>
      <c r="BO9" s="277"/>
      <c r="BP9" s="277"/>
      <c r="BQ9" s="277">
        <v>385</v>
      </c>
      <c r="BR9" s="313">
        <f t="shared" ref="BR9:BR40" si="0">SUM(AU9:AX9,BO9:BQ9)</f>
        <v>46505</v>
      </c>
      <c r="BS9" s="313">
        <f t="shared" ref="BS9:BS40" si="1">SUM(AY9:AZ9)</f>
        <v>14408</v>
      </c>
      <c r="BT9" s="471"/>
      <c r="BV9" s="313">
        <f t="shared" ref="BV9:BV40" si="2">SUM(S9:U9)</f>
        <v>21406</v>
      </c>
      <c r="BW9" s="313">
        <f t="shared" ref="BW9:BW40" si="3">Y9</f>
        <v>3869</v>
      </c>
      <c r="BX9" s="313">
        <f t="shared" ref="BX9:BX40" si="4">SUM(N9:Q9)</f>
        <v>1611</v>
      </c>
      <c r="BY9" s="313">
        <f t="shared" ref="BY9:BY40" si="5">SUM(V9:W9)</f>
        <v>1287</v>
      </c>
    </row>
    <row r="10" spans="1:77">
      <c r="A10" s="278">
        <v>1971</v>
      </c>
      <c r="B10" s="269">
        <v>10232</v>
      </c>
      <c r="C10" s="269">
        <v>8298</v>
      </c>
      <c r="D10" s="269">
        <v>176</v>
      </c>
      <c r="E10" s="269">
        <v>1118</v>
      </c>
      <c r="F10" s="269">
        <v>1038</v>
      </c>
      <c r="G10" s="275">
        <v>5194</v>
      </c>
      <c r="H10" s="269">
        <v>6313</v>
      </c>
      <c r="I10" s="269"/>
      <c r="J10" s="269"/>
      <c r="K10" s="269">
        <v>28130</v>
      </c>
      <c r="L10" s="269">
        <v>60746</v>
      </c>
      <c r="M10" s="269"/>
      <c r="N10" s="269">
        <v>68</v>
      </c>
      <c r="O10" s="275">
        <v>13</v>
      </c>
      <c r="P10" s="269">
        <v>237</v>
      </c>
      <c r="Q10" s="269">
        <v>1186</v>
      </c>
      <c r="R10" s="269"/>
      <c r="S10" s="275"/>
      <c r="T10" s="269">
        <v>22412</v>
      </c>
      <c r="U10" s="275"/>
      <c r="V10" s="275">
        <v>63</v>
      </c>
      <c r="W10" s="269">
        <v>1081</v>
      </c>
      <c r="X10" s="269"/>
      <c r="Y10" s="269">
        <v>4247</v>
      </c>
      <c r="Z10" s="269">
        <v>29306</v>
      </c>
      <c r="AA10" s="269"/>
      <c r="AB10" s="269">
        <v>12164</v>
      </c>
      <c r="AC10" s="269">
        <v>1136</v>
      </c>
      <c r="AD10" s="269">
        <v>2156</v>
      </c>
      <c r="AE10" s="269">
        <v>9900</v>
      </c>
      <c r="AF10" s="269">
        <v>6937</v>
      </c>
      <c r="AG10" s="269"/>
      <c r="AH10" s="269"/>
      <c r="AI10" s="269">
        <v>3328</v>
      </c>
      <c r="AJ10" s="269">
        <v>35621</v>
      </c>
      <c r="AK10" s="277"/>
      <c r="AL10" s="277">
        <v>2328</v>
      </c>
      <c r="AM10" s="277">
        <v>688</v>
      </c>
      <c r="AN10" s="277">
        <v>2181</v>
      </c>
      <c r="AO10" s="277">
        <v>3534</v>
      </c>
      <c r="AP10" s="277">
        <v>0</v>
      </c>
      <c r="AQ10" s="277">
        <v>0</v>
      </c>
      <c r="AR10" s="277">
        <v>9184</v>
      </c>
      <c r="AS10" s="277">
        <v>17915</v>
      </c>
      <c r="AT10" s="277"/>
      <c r="AU10" s="269">
        <v>24855</v>
      </c>
      <c r="AV10" s="269">
        <v>10134</v>
      </c>
      <c r="AW10" s="269">
        <v>2333</v>
      </c>
      <c r="AX10" s="269">
        <v>1118</v>
      </c>
      <c r="AY10" s="269">
        <v>8882</v>
      </c>
      <c r="AZ10" s="269">
        <v>9431</v>
      </c>
      <c r="BA10" s="269">
        <v>17021</v>
      </c>
      <c r="BB10" s="269"/>
      <c r="BC10" s="269">
        <v>0</v>
      </c>
      <c r="BD10" s="269">
        <v>69568</v>
      </c>
      <c r="BE10" s="269">
        <v>143589</v>
      </c>
      <c r="BF10" s="256"/>
      <c r="BG10" s="313">
        <v>15941.013552432934</v>
      </c>
      <c r="BH10" s="313">
        <v>0</v>
      </c>
      <c r="BI10" s="313"/>
      <c r="BJ10" s="313">
        <v>6470.9864475670629</v>
      </c>
      <c r="BK10" s="313">
        <v>0</v>
      </c>
      <c r="BL10" s="256"/>
      <c r="BM10" s="256"/>
      <c r="BN10" s="322">
        <v>-1</v>
      </c>
      <c r="BO10" s="277"/>
      <c r="BP10" s="277"/>
      <c r="BQ10" s="277">
        <v>247</v>
      </c>
      <c r="BR10" s="313">
        <f t="shared" si="0"/>
        <v>38687</v>
      </c>
      <c r="BS10" s="313">
        <f t="shared" si="1"/>
        <v>18313</v>
      </c>
      <c r="BT10" s="471"/>
      <c r="BV10" s="313">
        <f t="shared" si="2"/>
        <v>22412</v>
      </c>
      <c r="BW10" s="313">
        <f t="shared" si="3"/>
        <v>4247</v>
      </c>
      <c r="BX10" s="313">
        <f t="shared" si="4"/>
        <v>1504</v>
      </c>
      <c r="BY10" s="313">
        <f t="shared" si="5"/>
        <v>1144</v>
      </c>
    </row>
    <row r="11" spans="1:77">
      <c r="A11" s="278">
        <v>1972</v>
      </c>
      <c r="B11" s="269">
        <v>7675</v>
      </c>
      <c r="C11" s="269">
        <v>7832</v>
      </c>
      <c r="D11" s="269">
        <v>252</v>
      </c>
      <c r="E11" s="269">
        <v>1111</v>
      </c>
      <c r="F11" s="269">
        <v>1154</v>
      </c>
      <c r="G11" s="275">
        <v>8136</v>
      </c>
      <c r="H11" s="269">
        <v>6292</v>
      </c>
      <c r="I11" s="269"/>
      <c r="J11" s="269"/>
      <c r="K11" s="269">
        <v>28674</v>
      </c>
      <c r="L11" s="269">
        <v>61307</v>
      </c>
      <c r="M11" s="269"/>
      <c r="N11" s="269">
        <v>53</v>
      </c>
      <c r="O11" s="275">
        <v>5</v>
      </c>
      <c r="P11" s="269">
        <v>229</v>
      </c>
      <c r="Q11" s="269">
        <v>1121</v>
      </c>
      <c r="R11" s="269"/>
      <c r="S11" s="275"/>
      <c r="T11" s="269">
        <v>23535</v>
      </c>
      <c r="U11" s="275"/>
      <c r="V11" s="269">
        <v>23</v>
      </c>
      <c r="W11" s="269">
        <v>962</v>
      </c>
      <c r="X11" s="269"/>
      <c r="Y11" s="269">
        <v>4514</v>
      </c>
      <c r="Z11" s="269">
        <v>30442</v>
      </c>
      <c r="AA11" s="269"/>
      <c r="AB11" s="269">
        <v>10602</v>
      </c>
      <c r="AC11" s="269">
        <v>849</v>
      </c>
      <c r="AD11" s="269">
        <v>2144</v>
      </c>
      <c r="AE11" s="269">
        <v>11359</v>
      </c>
      <c r="AF11" s="269">
        <v>7471</v>
      </c>
      <c r="AG11" s="269"/>
      <c r="AH11" s="269"/>
      <c r="AI11" s="269">
        <v>3836</v>
      </c>
      <c r="AJ11" s="269">
        <v>36261</v>
      </c>
      <c r="AK11" s="277"/>
      <c r="AL11" s="277">
        <v>2013</v>
      </c>
      <c r="AM11" s="277">
        <v>537</v>
      </c>
      <c r="AN11" s="277">
        <v>2509</v>
      </c>
      <c r="AO11" s="277">
        <v>3650</v>
      </c>
      <c r="AP11" s="277">
        <v>0</v>
      </c>
      <c r="AQ11" s="277">
        <v>0</v>
      </c>
      <c r="AR11" s="277">
        <v>9487</v>
      </c>
      <c r="AS11" s="277">
        <v>18195</v>
      </c>
      <c r="AT11" s="277"/>
      <c r="AU11" s="269">
        <v>20366</v>
      </c>
      <c r="AV11" s="269">
        <v>9222</v>
      </c>
      <c r="AW11" s="269">
        <v>2396</v>
      </c>
      <c r="AX11" s="269">
        <v>1111</v>
      </c>
      <c r="AY11" s="269">
        <v>8094</v>
      </c>
      <c r="AZ11" s="269">
        <v>15063</v>
      </c>
      <c r="BA11" s="269">
        <v>17643</v>
      </c>
      <c r="BB11" s="269"/>
      <c r="BC11" s="269">
        <v>0</v>
      </c>
      <c r="BD11" s="269">
        <v>72129</v>
      </c>
      <c r="BE11" s="269">
        <v>146205</v>
      </c>
      <c r="BF11" s="256"/>
      <c r="BG11" s="313">
        <v>16919.040809796297</v>
      </c>
      <c r="BH11" s="313">
        <v>0</v>
      </c>
      <c r="BI11" s="313"/>
      <c r="BJ11" s="313">
        <v>6615.9591902037037</v>
      </c>
      <c r="BK11" s="313">
        <v>0</v>
      </c>
      <c r="BL11" s="256"/>
      <c r="BM11" s="256"/>
      <c r="BN11" s="322">
        <v>1</v>
      </c>
      <c r="BO11" s="277"/>
      <c r="BP11" s="277"/>
      <c r="BQ11" s="277">
        <v>181</v>
      </c>
      <c r="BR11" s="313">
        <f t="shared" si="0"/>
        <v>33276</v>
      </c>
      <c r="BS11" s="313">
        <f t="shared" si="1"/>
        <v>23157</v>
      </c>
      <c r="BT11" s="471"/>
      <c r="BV11" s="313">
        <f t="shared" si="2"/>
        <v>23535</v>
      </c>
      <c r="BW11" s="313">
        <f t="shared" si="3"/>
        <v>4514</v>
      </c>
      <c r="BX11" s="313">
        <f t="shared" si="4"/>
        <v>1408</v>
      </c>
      <c r="BY11" s="313">
        <f t="shared" si="5"/>
        <v>985</v>
      </c>
    </row>
    <row r="12" spans="1:77">
      <c r="A12" s="278">
        <v>1973</v>
      </c>
      <c r="B12" s="269">
        <v>7950</v>
      </c>
      <c r="C12" s="269">
        <v>8340</v>
      </c>
      <c r="D12" s="269">
        <v>226</v>
      </c>
      <c r="E12" s="269">
        <v>1290</v>
      </c>
      <c r="F12" s="269">
        <v>788</v>
      </c>
      <c r="G12" s="275">
        <v>10791</v>
      </c>
      <c r="H12" s="269">
        <v>6884</v>
      </c>
      <c r="I12" s="269"/>
      <c r="J12" s="269"/>
      <c r="K12" s="269">
        <v>28691</v>
      </c>
      <c r="L12" s="269">
        <v>65149</v>
      </c>
      <c r="M12" s="269"/>
      <c r="N12" s="269">
        <v>58</v>
      </c>
      <c r="O12" s="275"/>
      <c r="P12" s="269">
        <v>224</v>
      </c>
      <c r="Q12" s="269">
        <v>1123</v>
      </c>
      <c r="R12" s="269"/>
      <c r="S12" s="275"/>
      <c r="T12" s="269">
        <v>25125</v>
      </c>
      <c r="U12" s="275"/>
      <c r="V12" s="269">
        <v>10</v>
      </c>
      <c r="W12" s="269">
        <v>1088</v>
      </c>
      <c r="X12" s="269"/>
      <c r="Y12" s="269">
        <v>4806</v>
      </c>
      <c r="Z12" s="269">
        <v>32435</v>
      </c>
      <c r="AA12" s="269"/>
      <c r="AB12" s="269">
        <v>10565</v>
      </c>
      <c r="AC12" s="269">
        <v>778</v>
      </c>
      <c r="AD12" s="269">
        <v>2053</v>
      </c>
      <c r="AE12" s="269">
        <v>12129</v>
      </c>
      <c r="AF12" s="269">
        <v>7849</v>
      </c>
      <c r="AG12" s="269"/>
      <c r="AH12" s="269"/>
      <c r="AI12" s="269">
        <v>4202</v>
      </c>
      <c r="AJ12" s="269">
        <v>37576</v>
      </c>
      <c r="AK12" s="277"/>
      <c r="AL12" s="277">
        <v>1731</v>
      </c>
      <c r="AM12" s="277">
        <v>602</v>
      </c>
      <c r="AN12" s="277">
        <v>2728</v>
      </c>
      <c r="AO12" s="277">
        <v>3940</v>
      </c>
      <c r="AP12" s="277">
        <v>0</v>
      </c>
      <c r="AQ12" s="277">
        <v>0</v>
      </c>
      <c r="AR12" s="277">
        <v>9585</v>
      </c>
      <c r="AS12" s="277">
        <v>18586</v>
      </c>
      <c r="AT12" s="277"/>
      <c r="AU12" s="269">
        <v>20313</v>
      </c>
      <c r="AV12" s="269">
        <v>9721</v>
      </c>
      <c r="AW12" s="269">
        <v>2280</v>
      </c>
      <c r="AX12" s="269">
        <v>1290</v>
      </c>
      <c r="AY12" s="269">
        <v>5852</v>
      </c>
      <c r="AZ12" s="269">
        <v>20584</v>
      </c>
      <c r="BA12" s="269">
        <v>18898</v>
      </c>
      <c r="BB12" s="269"/>
      <c r="BC12" s="269">
        <v>0</v>
      </c>
      <c r="BD12" s="269">
        <v>74620</v>
      </c>
      <c r="BE12" s="269">
        <v>153744</v>
      </c>
      <c r="BF12" s="256"/>
      <c r="BG12" s="313">
        <v>18013.35042154053</v>
      </c>
      <c r="BH12" s="313">
        <v>0</v>
      </c>
      <c r="BI12" s="313"/>
      <c r="BJ12" s="313">
        <v>7111.6495784594672</v>
      </c>
      <c r="BK12" s="313">
        <v>0</v>
      </c>
      <c r="BL12" s="256"/>
      <c r="BM12" s="256"/>
      <c r="BN12" s="322">
        <v>2</v>
      </c>
      <c r="BO12" s="277"/>
      <c r="BP12" s="277"/>
      <c r="BQ12" s="277">
        <v>186</v>
      </c>
      <c r="BR12" s="313">
        <f t="shared" si="0"/>
        <v>33790</v>
      </c>
      <c r="BS12" s="313">
        <f t="shared" si="1"/>
        <v>26436</v>
      </c>
      <c r="BT12" s="471"/>
      <c r="BV12" s="313">
        <f t="shared" si="2"/>
        <v>25125</v>
      </c>
      <c r="BW12" s="313">
        <f t="shared" si="3"/>
        <v>4806</v>
      </c>
      <c r="BX12" s="313">
        <f t="shared" si="4"/>
        <v>1405</v>
      </c>
      <c r="BY12" s="313">
        <f t="shared" si="5"/>
        <v>1098</v>
      </c>
    </row>
    <row r="13" spans="1:77">
      <c r="A13" s="278">
        <v>1974</v>
      </c>
      <c r="B13" s="269">
        <v>7290</v>
      </c>
      <c r="C13" s="269">
        <v>7167</v>
      </c>
      <c r="D13" s="269">
        <v>201</v>
      </c>
      <c r="E13" s="269">
        <v>975</v>
      </c>
      <c r="F13" s="269">
        <v>494</v>
      </c>
      <c r="G13" s="275">
        <v>12320</v>
      </c>
      <c r="H13" s="269">
        <v>6517</v>
      </c>
      <c r="I13" s="269"/>
      <c r="J13" s="269"/>
      <c r="K13" s="269">
        <v>24968</v>
      </c>
      <c r="L13" s="269">
        <v>60058</v>
      </c>
      <c r="M13" s="269"/>
      <c r="N13" s="269">
        <v>50</v>
      </c>
      <c r="O13" s="275"/>
      <c r="P13" s="269">
        <v>234</v>
      </c>
      <c r="Q13" s="269">
        <v>1048</v>
      </c>
      <c r="R13" s="269"/>
      <c r="S13" s="275"/>
      <c r="T13" s="269">
        <v>24465</v>
      </c>
      <c r="U13" s="275"/>
      <c r="V13" s="275">
        <v>10</v>
      </c>
      <c r="W13" s="269">
        <v>1239</v>
      </c>
      <c r="X13" s="269"/>
      <c r="Y13" s="269">
        <v>4219</v>
      </c>
      <c r="Z13" s="269">
        <v>31266</v>
      </c>
      <c r="AA13" s="269"/>
      <c r="AB13" s="269">
        <v>9968</v>
      </c>
      <c r="AC13" s="269">
        <v>821</v>
      </c>
      <c r="AD13" s="269">
        <v>1955</v>
      </c>
      <c r="AE13" s="269">
        <v>13562</v>
      </c>
      <c r="AF13" s="269">
        <v>7963</v>
      </c>
      <c r="AG13" s="269"/>
      <c r="AH13" s="269"/>
      <c r="AI13" s="269">
        <v>3733</v>
      </c>
      <c r="AJ13" s="269">
        <v>38002</v>
      </c>
      <c r="AK13" s="277"/>
      <c r="AL13" s="277">
        <v>1685</v>
      </c>
      <c r="AM13" s="277">
        <v>567</v>
      </c>
      <c r="AN13" s="277">
        <v>3197</v>
      </c>
      <c r="AO13" s="277">
        <v>3642</v>
      </c>
      <c r="AP13" s="277">
        <v>0</v>
      </c>
      <c r="AQ13" s="277">
        <v>0</v>
      </c>
      <c r="AR13" s="277">
        <v>8401</v>
      </c>
      <c r="AS13" s="277">
        <v>17492</v>
      </c>
      <c r="AT13" s="277"/>
      <c r="AU13" s="269">
        <v>19003</v>
      </c>
      <c r="AV13" s="269">
        <v>8555</v>
      </c>
      <c r="AW13" s="269">
        <v>2156</v>
      </c>
      <c r="AX13" s="269">
        <v>975</v>
      </c>
      <c r="AY13" s="269">
        <v>3836</v>
      </c>
      <c r="AZ13" s="269">
        <v>25736</v>
      </c>
      <c r="BA13" s="269">
        <v>18356</v>
      </c>
      <c r="BB13" s="269"/>
      <c r="BC13" s="269">
        <v>0</v>
      </c>
      <c r="BD13" s="269">
        <v>68072</v>
      </c>
      <c r="BE13" s="269">
        <v>146818</v>
      </c>
      <c r="BF13" s="256"/>
      <c r="BG13" s="313">
        <v>17412.188575527434</v>
      </c>
      <c r="BH13" s="313">
        <v>0</v>
      </c>
      <c r="BI13" s="313"/>
      <c r="BJ13" s="313">
        <v>7052.8114244725639</v>
      </c>
      <c r="BK13" s="313">
        <v>0</v>
      </c>
      <c r="BL13" s="256"/>
      <c r="BM13" s="256"/>
      <c r="BN13" s="322">
        <v>0</v>
      </c>
      <c r="BO13" s="277"/>
      <c r="BP13" s="277"/>
      <c r="BQ13" s="277">
        <v>126</v>
      </c>
      <c r="BR13" s="313">
        <f t="shared" si="0"/>
        <v>30815</v>
      </c>
      <c r="BS13" s="313">
        <f t="shared" si="1"/>
        <v>29572</v>
      </c>
      <c r="BT13" s="471"/>
      <c r="BV13" s="313">
        <f t="shared" si="2"/>
        <v>24465</v>
      </c>
      <c r="BW13" s="313">
        <f t="shared" si="3"/>
        <v>4219</v>
      </c>
      <c r="BX13" s="313">
        <f t="shared" si="4"/>
        <v>1332</v>
      </c>
      <c r="BY13" s="313">
        <f t="shared" si="5"/>
        <v>1249</v>
      </c>
    </row>
    <row r="14" spans="1:77">
      <c r="A14" s="278">
        <v>1975</v>
      </c>
      <c r="B14" s="269">
        <v>6373</v>
      </c>
      <c r="C14" s="269">
        <v>6338</v>
      </c>
      <c r="D14" s="269">
        <v>199</v>
      </c>
      <c r="E14" s="269">
        <v>1038</v>
      </c>
      <c r="F14" s="269">
        <v>222</v>
      </c>
      <c r="G14" s="275">
        <v>12555</v>
      </c>
      <c r="H14" s="269">
        <v>6479</v>
      </c>
      <c r="I14" s="269"/>
      <c r="J14" s="269"/>
      <c r="K14" s="269">
        <v>22145</v>
      </c>
      <c r="L14" s="269">
        <v>55444</v>
      </c>
      <c r="M14" s="269"/>
      <c r="N14" s="269">
        <v>40</v>
      </c>
      <c r="O14" s="275"/>
      <c r="P14" s="269">
        <v>249</v>
      </c>
      <c r="Q14" s="269">
        <v>1000</v>
      </c>
      <c r="R14" s="269"/>
      <c r="S14" s="275"/>
      <c r="T14" s="269">
        <v>23948</v>
      </c>
      <c r="U14" s="275"/>
      <c r="V14" s="275">
        <v>8</v>
      </c>
      <c r="W14" s="269">
        <v>1300</v>
      </c>
      <c r="X14" s="269"/>
      <c r="Y14" s="269">
        <v>4340</v>
      </c>
      <c r="Z14" s="269">
        <v>30885</v>
      </c>
      <c r="AA14" s="269"/>
      <c r="AB14" s="269">
        <v>8517</v>
      </c>
      <c r="AC14" s="269">
        <v>645</v>
      </c>
      <c r="AD14" s="269">
        <v>1778</v>
      </c>
      <c r="AE14" s="269">
        <v>14840</v>
      </c>
      <c r="AF14" s="269">
        <v>7670</v>
      </c>
      <c r="AG14" s="269"/>
      <c r="AH14" s="269"/>
      <c r="AI14" s="269">
        <v>3612</v>
      </c>
      <c r="AJ14" s="269">
        <v>37062</v>
      </c>
      <c r="AK14" s="277"/>
      <c r="AL14" s="277">
        <v>1234</v>
      </c>
      <c r="AM14" s="277">
        <v>408</v>
      </c>
      <c r="AN14" s="277">
        <v>3393</v>
      </c>
      <c r="AO14" s="277">
        <v>3894</v>
      </c>
      <c r="AP14" s="277">
        <v>0</v>
      </c>
      <c r="AQ14" s="277">
        <v>0</v>
      </c>
      <c r="AR14" s="277">
        <v>8431</v>
      </c>
      <c r="AS14" s="277">
        <v>17360</v>
      </c>
      <c r="AT14" s="277"/>
      <c r="AU14" s="269">
        <v>16172</v>
      </c>
      <c r="AV14" s="269">
        <v>7391</v>
      </c>
      <c r="AW14" s="269">
        <v>1977</v>
      </c>
      <c r="AX14" s="269">
        <v>1038</v>
      </c>
      <c r="AY14" s="269">
        <v>1796</v>
      </c>
      <c r="AZ14" s="269">
        <v>29212</v>
      </c>
      <c r="BA14" s="269">
        <v>18293</v>
      </c>
      <c r="BB14" s="269"/>
      <c r="BC14" s="269">
        <v>0</v>
      </c>
      <c r="BD14" s="269">
        <v>64776</v>
      </c>
      <c r="BE14" s="269">
        <v>140751</v>
      </c>
      <c r="BF14" s="256"/>
      <c r="BG14" s="313">
        <v>17062.228371482128</v>
      </c>
      <c r="BH14" s="313">
        <v>0</v>
      </c>
      <c r="BI14" s="313"/>
      <c r="BJ14" s="313">
        <v>6885.7716285178712</v>
      </c>
      <c r="BK14" s="313">
        <v>0</v>
      </c>
      <c r="BL14" s="256"/>
      <c r="BM14" s="256"/>
      <c r="BN14" s="322">
        <v>0</v>
      </c>
      <c r="BO14" s="277"/>
      <c r="BP14" s="277"/>
      <c r="BQ14" s="277">
        <v>96</v>
      </c>
      <c r="BR14" s="313">
        <f t="shared" si="0"/>
        <v>26674</v>
      </c>
      <c r="BS14" s="313">
        <f t="shared" si="1"/>
        <v>31008</v>
      </c>
      <c r="BT14" s="471"/>
      <c r="BV14" s="313">
        <f t="shared" si="2"/>
        <v>23948</v>
      </c>
      <c r="BW14" s="313">
        <f t="shared" si="3"/>
        <v>4340</v>
      </c>
      <c r="BX14" s="313">
        <f t="shared" si="4"/>
        <v>1289</v>
      </c>
      <c r="BY14" s="313">
        <f t="shared" si="5"/>
        <v>1308</v>
      </c>
    </row>
    <row r="15" spans="1:77">
      <c r="A15" s="278">
        <v>1976</v>
      </c>
      <c r="B15" s="269">
        <v>5902</v>
      </c>
      <c r="C15" s="269">
        <v>7129</v>
      </c>
      <c r="D15" s="269">
        <v>131</v>
      </c>
      <c r="E15" s="269">
        <v>1091</v>
      </c>
      <c r="F15" s="269">
        <v>68</v>
      </c>
      <c r="G15" s="275">
        <v>14237</v>
      </c>
      <c r="H15" s="269">
        <v>6950</v>
      </c>
      <c r="I15" s="269"/>
      <c r="J15" s="269"/>
      <c r="K15" s="269">
        <v>21966</v>
      </c>
      <c r="L15" s="269">
        <v>57584</v>
      </c>
      <c r="M15" s="269"/>
      <c r="N15" s="269">
        <v>43</v>
      </c>
      <c r="O15" s="275">
        <v>3</v>
      </c>
      <c r="P15" s="269">
        <v>247</v>
      </c>
      <c r="Q15" s="269">
        <v>945</v>
      </c>
      <c r="R15" s="269"/>
      <c r="S15" s="275"/>
      <c r="T15" s="269">
        <v>24994</v>
      </c>
      <c r="U15" s="275"/>
      <c r="V15" s="275">
        <v>8</v>
      </c>
      <c r="W15" s="269">
        <v>1317</v>
      </c>
      <c r="X15" s="269"/>
      <c r="Y15" s="269">
        <v>4476</v>
      </c>
      <c r="Z15" s="269">
        <v>32032</v>
      </c>
      <c r="AA15" s="269"/>
      <c r="AB15" s="269">
        <v>7910</v>
      </c>
      <c r="AC15" s="269">
        <v>549</v>
      </c>
      <c r="AD15" s="269">
        <v>1640</v>
      </c>
      <c r="AE15" s="269">
        <v>15602</v>
      </c>
      <c r="AF15" s="269">
        <v>7318</v>
      </c>
      <c r="AG15" s="269"/>
      <c r="AH15" s="269"/>
      <c r="AI15" s="269">
        <v>3615</v>
      </c>
      <c r="AJ15" s="269">
        <v>36634</v>
      </c>
      <c r="AK15" s="277"/>
      <c r="AL15" s="277">
        <v>1300</v>
      </c>
      <c r="AM15" s="277">
        <v>335</v>
      </c>
      <c r="AN15" s="277">
        <v>3831</v>
      </c>
      <c r="AO15" s="277">
        <v>4023</v>
      </c>
      <c r="AP15" s="277">
        <v>0</v>
      </c>
      <c r="AQ15" s="277">
        <v>0</v>
      </c>
      <c r="AR15" s="277">
        <v>8668</v>
      </c>
      <c r="AS15" s="277">
        <v>18157</v>
      </c>
      <c r="AT15" s="277"/>
      <c r="AU15" s="269">
        <v>15162</v>
      </c>
      <c r="AV15" s="269">
        <v>8016</v>
      </c>
      <c r="AW15" s="269">
        <v>1771</v>
      </c>
      <c r="AX15" s="269">
        <v>1091</v>
      </c>
      <c r="AY15" s="269">
        <v>534</v>
      </c>
      <c r="AZ15" s="269">
        <v>33204</v>
      </c>
      <c r="BA15" s="269">
        <v>18537</v>
      </c>
      <c r="BB15" s="269"/>
      <c r="BC15" s="269">
        <v>0</v>
      </c>
      <c r="BD15" s="269">
        <v>65981</v>
      </c>
      <c r="BE15" s="269">
        <v>144407</v>
      </c>
      <c r="BF15" s="256"/>
      <c r="BG15" s="313">
        <v>17879.991464719835</v>
      </c>
      <c r="BH15" s="313">
        <v>0</v>
      </c>
      <c r="BI15" s="313"/>
      <c r="BJ15" s="313">
        <v>7114.0085352801643</v>
      </c>
      <c r="BK15" s="313">
        <v>0</v>
      </c>
      <c r="BL15" s="256"/>
      <c r="BM15" s="256"/>
      <c r="BN15" s="322">
        <v>0</v>
      </c>
      <c r="BO15" s="277"/>
      <c r="BP15" s="277"/>
      <c r="BQ15" s="277">
        <v>111</v>
      </c>
      <c r="BR15" s="313">
        <f t="shared" si="0"/>
        <v>26151</v>
      </c>
      <c r="BS15" s="313">
        <f t="shared" si="1"/>
        <v>33738</v>
      </c>
      <c r="BT15" s="471"/>
      <c r="BV15" s="313">
        <f t="shared" si="2"/>
        <v>24994</v>
      </c>
      <c r="BW15" s="313">
        <f t="shared" si="3"/>
        <v>4476</v>
      </c>
      <c r="BX15" s="313">
        <f t="shared" si="4"/>
        <v>1238</v>
      </c>
      <c r="BY15" s="313">
        <f t="shared" si="5"/>
        <v>1325</v>
      </c>
    </row>
    <row r="16" spans="1:77">
      <c r="A16" s="278">
        <v>1977</v>
      </c>
      <c r="B16" s="269">
        <v>5947</v>
      </c>
      <c r="C16" s="269">
        <v>6368</v>
      </c>
      <c r="D16" s="269">
        <v>158</v>
      </c>
      <c r="E16" s="269">
        <v>1010</v>
      </c>
      <c r="F16" s="269">
        <v>30</v>
      </c>
      <c r="G16" s="275">
        <v>14940</v>
      </c>
      <c r="H16" s="269">
        <v>7053</v>
      </c>
      <c r="I16" s="269"/>
      <c r="J16" s="269"/>
      <c r="K16" s="269">
        <v>21978</v>
      </c>
      <c r="L16" s="269">
        <v>57574</v>
      </c>
      <c r="M16" s="269"/>
      <c r="N16" s="269">
        <v>40</v>
      </c>
      <c r="O16" s="275">
        <v>3</v>
      </c>
      <c r="P16" s="269">
        <v>252</v>
      </c>
      <c r="Q16" s="269">
        <v>950</v>
      </c>
      <c r="R16" s="269"/>
      <c r="S16" s="275"/>
      <c r="T16" s="269">
        <v>25633</v>
      </c>
      <c r="U16" s="275"/>
      <c r="V16" s="275">
        <v>8</v>
      </c>
      <c r="W16" s="269">
        <v>1312</v>
      </c>
      <c r="X16" s="269"/>
      <c r="Y16" s="269">
        <v>4678</v>
      </c>
      <c r="Z16" s="269">
        <v>32875</v>
      </c>
      <c r="AA16" s="269"/>
      <c r="AB16" s="269">
        <v>8136</v>
      </c>
      <c r="AC16" s="269">
        <v>534</v>
      </c>
      <c r="AD16" s="269">
        <v>1589</v>
      </c>
      <c r="AE16" s="269">
        <v>16600</v>
      </c>
      <c r="AF16" s="269">
        <v>7386</v>
      </c>
      <c r="AG16" s="269"/>
      <c r="AH16" s="269"/>
      <c r="AI16" s="269">
        <v>3653</v>
      </c>
      <c r="AJ16" s="269">
        <v>37898</v>
      </c>
      <c r="AK16" s="277"/>
      <c r="AL16" s="277">
        <v>1370</v>
      </c>
      <c r="AM16" s="277">
        <v>315</v>
      </c>
      <c r="AN16" s="277">
        <v>3998</v>
      </c>
      <c r="AO16" s="277">
        <v>4257</v>
      </c>
      <c r="AP16" s="277">
        <v>0</v>
      </c>
      <c r="AQ16" s="277">
        <v>0</v>
      </c>
      <c r="AR16" s="277">
        <v>9157</v>
      </c>
      <c r="AS16" s="277">
        <v>19097</v>
      </c>
      <c r="AT16" s="277"/>
      <c r="AU16" s="269">
        <v>15502</v>
      </c>
      <c r="AV16" s="269">
        <v>7220</v>
      </c>
      <c r="AW16" s="269">
        <v>1748</v>
      </c>
      <c r="AX16" s="269">
        <v>1010</v>
      </c>
      <c r="AY16" s="269">
        <v>174</v>
      </c>
      <c r="AZ16" s="269">
        <v>35393</v>
      </c>
      <c r="BA16" s="269">
        <v>18948</v>
      </c>
      <c r="BB16" s="269"/>
      <c r="BC16" s="269">
        <v>0</v>
      </c>
      <c r="BD16" s="269">
        <v>67361</v>
      </c>
      <c r="BE16" s="269">
        <v>147444</v>
      </c>
      <c r="BF16" s="256"/>
      <c r="BG16" s="313">
        <v>18372.72291309807</v>
      </c>
      <c r="BH16" s="313">
        <v>0</v>
      </c>
      <c r="BI16" s="313"/>
      <c r="BJ16" s="313">
        <v>7260.2770869019287</v>
      </c>
      <c r="BK16" s="313">
        <v>0</v>
      </c>
      <c r="BL16" s="256"/>
      <c r="BM16" s="256"/>
      <c r="BN16" s="322">
        <v>0</v>
      </c>
      <c r="BO16" s="277"/>
      <c r="BP16" s="277"/>
      <c r="BQ16" s="277">
        <v>88</v>
      </c>
      <c r="BR16" s="313">
        <f t="shared" si="0"/>
        <v>25568</v>
      </c>
      <c r="BS16" s="313">
        <f t="shared" si="1"/>
        <v>35567</v>
      </c>
      <c r="BT16" s="471"/>
      <c r="BV16" s="313">
        <f t="shared" si="2"/>
        <v>25633</v>
      </c>
      <c r="BW16" s="313">
        <f t="shared" si="3"/>
        <v>4678</v>
      </c>
      <c r="BX16" s="313">
        <f t="shared" si="4"/>
        <v>1245</v>
      </c>
      <c r="BY16" s="313">
        <f t="shared" si="5"/>
        <v>1320</v>
      </c>
    </row>
    <row r="17" spans="1:77">
      <c r="A17" s="278">
        <v>1978</v>
      </c>
      <c r="B17" s="269">
        <v>5627</v>
      </c>
      <c r="C17" s="269">
        <v>5932</v>
      </c>
      <c r="D17" s="269">
        <v>179</v>
      </c>
      <c r="E17" s="269">
        <v>899</v>
      </c>
      <c r="F17" s="269">
        <v>15</v>
      </c>
      <c r="G17" s="275">
        <v>15149</v>
      </c>
      <c r="H17" s="269">
        <v>7222</v>
      </c>
      <c r="I17" s="269"/>
      <c r="J17" s="269"/>
      <c r="K17" s="269">
        <v>21570</v>
      </c>
      <c r="L17" s="269">
        <v>56673</v>
      </c>
      <c r="M17" s="269"/>
      <c r="N17" s="269">
        <v>45</v>
      </c>
      <c r="O17" s="275">
        <v>3</v>
      </c>
      <c r="P17" s="269">
        <v>254</v>
      </c>
      <c r="Q17" s="269">
        <v>967</v>
      </c>
      <c r="R17" s="269"/>
      <c r="S17" s="275"/>
      <c r="T17" s="269">
        <v>26946</v>
      </c>
      <c r="U17" s="275"/>
      <c r="V17" s="275">
        <v>5</v>
      </c>
      <c r="W17" s="269">
        <v>1300</v>
      </c>
      <c r="X17" s="269"/>
      <c r="Y17" s="269">
        <v>5051</v>
      </c>
      <c r="Z17" s="269">
        <v>34571</v>
      </c>
      <c r="AA17" s="269"/>
      <c r="AB17" s="269">
        <v>7476</v>
      </c>
      <c r="AC17" s="269">
        <v>471</v>
      </c>
      <c r="AD17" s="269">
        <v>1464</v>
      </c>
      <c r="AE17" s="269">
        <v>18291</v>
      </c>
      <c r="AF17" s="269">
        <v>7378</v>
      </c>
      <c r="AG17" s="269"/>
      <c r="AH17" s="269"/>
      <c r="AI17" s="269">
        <v>3610</v>
      </c>
      <c r="AJ17" s="269">
        <v>38689</v>
      </c>
      <c r="AK17" s="277"/>
      <c r="AL17" s="277">
        <v>1300</v>
      </c>
      <c r="AM17" s="277">
        <v>275</v>
      </c>
      <c r="AN17" s="277">
        <v>4393</v>
      </c>
      <c r="AO17" s="277">
        <v>4481</v>
      </c>
      <c r="AP17" s="277">
        <v>0</v>
      </c>
      <c r="AQ17" s="277">
        <v>0</v>
      </c>
      <c r="AR17" s="277">
        <v>8764</v>
      </c>
      <c r="AS17" s="277">
        <v>19213</v>
      </c>
      <c r="AT17" s="277"/>
      <c r="AU17" s="269">
        <v>14454</v>
      </c>
      <c r="AV17" s="269">
        <v>6681</v>
      </c>
      <c r="AW17" s="269">
        <v>1642</v>
      </c>
      <c r="AX17" s="269">
        <v>899</v>
      </c>
      <c r="AY17" s="269">
        <v>81</v>
      </c>
      <c r="AZ17" s="269">
        <v>37766</v>
      </c>
      <c r="BA17" s="269">
        <v>19336</v>
      </c>
      <c r="BB17" s="269"/>
      <c r="BC17" s="269">
        <v>0</v>
      </c>
      <c r="BD17" s="269">
        <v>68208</v>
      </c>
      <c r="BE17" s="269">
        <v>149146</v>
      </c>
      <c r="BF17" s="256"/>
      <c r="BG17" s="313">
        <v>19446.648544198779</v>
      </c>
      <c r="BH17" s="313">
        <v>0</v>
      </c>
      <c r="BI17" s="313"/>
      <c r="BJ17" s="313">
        <v>7499.3514558012212</v>
      </c>
      <c r="BK17" s="313">
        <v>0</v>
      </c>
      <c r="BL17" s="256"/>
      <c r="BM17" s="256"/>
      <c r="BN17" s="322">
        <v>0</v>
      </c>
      <c r="BO17" s="277"/>
      <c r="BP17" s="277"/>
      <c r="BQ17" s="277">
        <v>78</v>
      </c>
      <c r="BR17" s="313">
        <f t="shared" si="0"/>
        <v>23754</v>
      </c>
      <c r="BS17" s="313">
        <f t="shared" si="1"/>
        <v>37847</v>
      </c>
      <c r="BT17" s="471"/>
      <c r="BV17" s="313">
        <f t="shared" si="2"/>
        <v>26946</v>
      </c>
      <c r="BW17" s="313">
        <f t="shared" si="3"/>
        <v>5051</v>
      </c>
      <c r="BX17" s="313">
        <f t="shared" si="4"/>
        <v>1269</v>
      </c>
      <c r="BY17" s="313">
        <f t="shared" si="5"/>
        <v>1305</v>
      </c>
    </row>
    <row r="18" spans="1:77">
      <c r="A18" s="278">
        <v>1979</v>
      </c>
      <c r="B18" s="269">
        <v>6081</v>
      </c>
      <c r="C18" s="269">
        <v>6512</v>
      </c>
      <c r="D18" s="269">
        <v>148</v>
      </c>
      <c r="E18" s="269">
        <v>977</v>
      </c>
      <c r="F18" s="269">
        <v>18</v>
      </c>
      <c r="G18" s="275">
        <v>15663</v>
      </c>
      <c r="H18" s="269">
        <v>7527</v>
      </c>
      <c r="I18" s="269"/>
      <c r="J18" s="269"/>
      <c r="K18" s="269">
        <v>21590</v>
      </c>
      <c r="L18" s="269">
        <v>58564</v>
      </c>
      <c r="M18" s="269"/>
      <c r="N18" s="269">
        <v>43</v>
      </c>
      <c r="O18" s="275">
        <v>3</v>
      </c>
      <c r="P18" s="269">
        <v>254</v>
      </c>
      <c r="Q18" s="269">
        <v>947</v>
      </c>
      <c r="R18" s="269"/>
      <c r="S18" s="275"/>
      <c r="T18" s="269">
        <v>27520</v>
      </c>
      <c r="U18" s="275"/>
      <c r="V18" s="275">
        <v>5</v>
      </c>
      <c r="W18" s="269">
        <v>1363</v>
      </c>
      <c r="X18" s="269"/>
      <c r="Y18" s="269">
        <v>5224</v>
      </c>
      <c r="Z18" s="269">
        <v>35359</v>
      </c>
      <c r="AA18" s="269"/>
      <c r="AB18" s="269">
        <v>7688</v>
      </c>
      <c r="AC18" s="269">
        <v>479</v>
      </c>
      <c r="AD18" s="269">
        <v>1431</v>
      </c>
      <c r="AE18" s="269">
        <v>20718</v>
      </c>
      <c r="AF18" s="269">
        <v>7711</v>
      </c>
      <c r="AG18" s="269"/>
      <c r="AH18" s="269"/>
      <c r="AI18" s="269">
        <v>3539</v>
      </c>
      <c r="AJ18" s="269">
        <v>41566</v>
      </c>
      <c r="AK18" s="277"/>
      <c r="AL18" s="277">
        <v>1307</v>
      </c>
      <c r="AM18" s="277">
        <v>285</v>
      </c>
      <c r="AN18" s="277">
        <v>4955</v>
      </c>
      <c r="AO18" s="277">
        <v>4731</v>
      </c>
      <c r="AP18" s="277">
        <v>0</v>
      </c>
      <c r="AQ18" s="277">
        <v>0</v>
      </c>
      <c r="AR18" s="277">
        <v>8754</v>
      </c>
      <c r="AS18" s="277">
        <v>20031</v>
      </c>
      <c r="AT18" s="277"/>
      <c r="AU18" s="269">
        <v>15124</v>
      </c>
      <c r="AV18" s="269">
        <v>7279</v>
      </c>
      <c r="AW18" s="269">
        <v>1579</v>
      </c>
      <c r="AX18" s="269">
        <v>977</v>
      </c>
      <c r="AY18" s="269">
        <v>91</v>
      </c>
      <c r="AZ18" s="269">
        <v>41262</v>
      </c>
      <c r="BA18" s="269">
        <v>20223</v>
      </c>
      <c r="BB18" s="269"/>
      <c r="BC18" s="269">
        <v>0</v>
      </c>
      <c r="BD18" s="269">
        <v>68937</v>
      </c>
      <c r="BE18" s="269">
        <v>155521</v>
      </c>
      <c r="BF18" s="256"/>
      <c r="BG18" s="313">
        <v>19824.849810529704</v>
      </c>
      <c r="BH18" s="313">
        <v>0</v>
      </c>
      <c r="BI18" s="313"/>
      <c r="BJ18" s="313">
        <v>7695.1501894702942</v>
      </c>
      <c r="BK18" s="313">
        <v>0</v>
      </c>
      <c r="BL18" s="256"/>
      <c r="BM18" s="256"/>
      <c r="BN18" s="322">
        <v>0</v>
      </c>
      <c r="BO18" s="277"/>
      <c r="BP18" s="277"/>
      <c r="BQ18" s="277">
        <v>48</v>
      </c>
      <c r="BR18" s="313">
        <f t="shared" si="0"/>
        <v>25007</v>
      </c>
      <c r="BS18" s="313">
        <f t="shared" si="1"/>
        <v>41353</v>
      </c>
      <c r="BT18" s="471"/>
      <c r="BV18" s="313">
        <f t="shared" si="2"/>
        <v>27520</v>
      </c>
      <c r="BW18" s="313">
        <f t="shared" si="3"/>
        <v>5224</v>
      </c>
      <c r="BX18" s="313">
        <f t="shared" si="4"/>
        <v>1247</v>
      </c>
      <c r="BY18" s="313">
        <f t="shared" si="5"/>
        <v>1368</v>
      </c>
    </row>
    <row r="19" spans="1:77" ht="26.25" customHeight="1">
      <c r="A19" s="278">
        <v>1980</v>
      </c>
      <c r="B19" s="269">
        <v>5083</v>
      </c>
      <c r="C19" s="269">
        <v>3335</v>
      </c>
      <c r="D19" s="269">
        <v>133</v>
      </c>
      <c r="E19" s="269">
        <v>642</v>
      </c>
      <c r="F19" s="269">
        <v>13</v>
      </c>
      <c r="G19" s="275">
        <v>15258</v>
      </c>
      <c r="H19" s="269">
        <v>6854</v>
      </c>
      <c r="I19" s="269"/>
      <c r="J19" s="269"/>
      <c r="K19" s="269">
        <v>16938</v>
      </c>
      <c r="L19" s="269">
        <v>48291</v>
      </c>
      <c r="M19" s="269"/>
      <c r="N19" s="269">
        <v>38</v>
      </c>
      <c r="O19" s="275">
        <v>3</v>
      </c>
      <c r="P19" s="269">
        <v>262</v>
      </c>
      <c r="Q19" s="269">
        <v>919</v>
      </c>
      <c r="R19" s="269"/>
      <c r="S19" s="275"/>
      <c r="T19" s="269">
        <v>27815</v>
      </c>
      <c r="U19" s="275"/>
      <c r="V19" s="275">
        <v>5</v>
      </c>
      <c r="W19" s="269">
        <v>1257</v>
      </c>
      <c r="X19" s="269"/>
      <c r="Y19" s="269">
        <v>5242</v>
      </c>
      <c r="Z19" s="269">
        <v>35541</v>
      </c>
      <c r="AA19" s="269"/>
      <c r="AB19" s="269">
        <v>6575</v>
      </c>
      <c r="AC19" s="269">
        <v>401</v>
      </c>
      <c r="AD19" s="269">
        <v>1370</v>
      </c>
      <c r="AE19" s="269">
        <v>21258</v>
      </c>
      <c r="AF19" s="269">
        <v>7403</v>
      </c>
      <c r="AG19" s="269"/>
      <c r="AH19" s="269"/>
      <c r="AI19" s="269">
        <v>2834</v>
      </c>
      <c r="AJ19" s="269">
        <v>39841</v>
      </c>
      <c r="AK19" s="277"/>
      <c r="AL19" s="277">
        <v>1154</v>
      </c>
      <c r="AM19" s="277">
        <v>237</v>
      </c>
      <c r="AN19" s="277">
        <v>5194</v>
      </c>
      <c r="AO19" s="277">
        <v>4733</v>
      </c>
      <c r="AP19" s="277">
        <v>0</v>
      </c>
      <c r="AQ19" s="277">
        <v>0</v>
      </c>
      <c r="AR19" s="277">
        <v>7403</v>
      </c>
      <c r="AS19" s="277">
        <v>18721</v>
      </c>
      <c r="AT19" s="277"/>
      <c r="AU19" s="269">
        <v>12854</v>
      </c>
      <c r="AV19" s="269">
        <v>3975</v>
      </c>
      <c r="AW19" s="269">
        <v>1504</v>
      </c>
      <c r="AX19" s="269">
        <v>642</v>
      </c>
      <c r="AY19" s="269">
        <v>76</v>
      </c>
      <c r="AZ19" s="269">
        <v>41647</v>
      </c>
      <c r="BA19" s="269">
        <v>19252</v>
      </c>
      <c r="BB19" s="269"/>
      <c r="BC19" s="269">
        <v>0</v>
      </c>
      <c r="BD19" s="269">
        <v>62408</v>
      </c>
      <c r="BE19" s="269">
        <v>142394</v>
      </c>
      <c r="BF19" s="256"/>
      <c r="BG19" s="313">
        <v>20395.365785738981</v>
      </c>
      <c r="BH19" s="313">
        <v>0</v>
      </c>
      <c r="BI19" s="313"/>
      <c r="BJ19" s="313">
        <v>7419.6342142610201</v>
      </c>
      <c r="BK19" s="313">
        <v>0</v>
      </c>
      <c r="BL19" s="256"/>
      <c r="BM19" s="256"/>
      <c r="BN19" s="322">
        <v>0</v>
      </c>
      <c r="BO19" s="277"/>
      <c r="BP19" s="277"/>
      <c r="BQ19" s="277">
        <v>35</v>
      </c>
      <c r="BR19" s="313">
        <f t="shared" si="0"/>
        <v>19010</v>
      </c>
      <c r="BS19" s="313">
        <f t="shared" si="1"/>
        <v>41723</v>
      </c>
      <c r="BT19" s="471"/>
      <c r="BV19" s="313">
        <f t="shared" si="2"/>
        <v>27815</v>
      </c>
      <c r="BW19" s="313">
        <f t="shared" si="3"/>
        <v>5242</v>
      </c>
      <c r="BX19" s="313">
        <f t="shared" si="4"/>
        <v>1222</v>
      </c>
      <c r="BY19" s="313">
        <f t="shared" si="5"/>
        <v>1262</v>
      </c>
    </row>
    <row r="20" spans="1:77">
      <c r="A20" s="278">
        <v>1981</v>
      </c>
      <c r="B20" s="269">
        <v>4534</v>
      </c>
      <c r="C20" s="269">
        <v>4564</v>
      </c>
      <c r="D20" s="269">
        <v>116</v>
      </c>
      <c r="E20" s="269">
        <v>665</v>
      </c>
      <c r="F20" s="269">
        <v>13</v>
      </c>
      <c r="G20" s="275">
        <v>14489</v>
      </c>
      <c r="H20" s="269">
        <v>6622</v>
      </c>
      <c r="I20" s="269"/>
      <c r="J20" s="269"/>
      <c r="K20" s="269">
        <v>14761</v>
      </c>
      <c r="L20" s="269">
        <v>45776</v>
      </c>
      <c r="M20" s="269"/>
      <c r="N20" s="269">
        <v>38</v>
      </c>
      <c r="O20" s="269"/>
      <c r="P20" s="269">
        <v>259</v>
      </c>
      <c r="Q20" s="269">
        <v>877</v>
      </c>
      <c r="R20" s="269"/>
      <c r="S20" s="269"/>
      <c r="T20" s="269">
        <v>27009</v>
      </c>
      <c r="U20" s="269"/>
      <c r="V20" s="275"/>
      <c r="W20" s="269">
        <v>1101</v>
      </c>
      <c r="X20" s="269"/>
      <c r="Y20" s="269">
        <v>5020</v>
      </c>
      <c r="Z20" s="269">
        <v>34304</v>
      </c>
      <c r="AA20" s="269"/>
      <c r="AB20" s="269">
        <v>6214</v>
      </c>
      <c r="AC20" s="269">
        <v>368</v>
      </c>
      <c r="AD20" s="269">
        <v>1202</v>
      </c>
      <c r="AE20" s="269">
        <v>22076</v>
      </c>
      <c r="AF20" s="269">
        <v>7260</v>
      </c>
      <c r="AG20" s="269"/>
      <c r="AH20" s="269"/>
      <c r="AI20" s="269">
        <v>2554</v>
      </c>
      <c r="AJ20" s="269">
        <v>39674</v>
      </c>
      <c r="AK20" s="277"/>
      <c r="AL20" s="277">
        <v>1174</v>
      </c>
      <c r="AM20" s="277">
        <v>204</v>
      </c>
      <c r="AN20" s="277">
        <v>5315</v>
      </c>
      <c r="AO20" s="277">
        <v>4804</v>
      </c>
      <c r="AP20" s="277">
        <v>0</v>
      </c>
      <c r="AQ20" s="277">
        <v>0</v>
      </c>
      <c r="AR20" s="277">
        <v>7096</v>
      </c>
      <c r="AS20" s="277">
        <v>18592</v>
      </c>
      <c r="AT20" s="277"/>
      <c r="AU20" s="269">
        <v>11960</v>
      </c>
      <c r="AV20" s="269">
        <v>5136</v>
      </c>
      <c r="AW20" s="269">
        <v>1317</v>
      </c>
      <c r="AX20" s="269">
        <v>665</v>
      </c>
      <c r="AY20" s="269">
        <v>65</v>
      </c>
      <c r="AZ20" s="269">
        <v>41828</v>
      </c>
      <c r="BA20" s="269">
        <v>18945</v>
      </c>
      <c r="BB20" s="269"/>
      <c r="BC20" s="269">
        <v>0</v>
      </c>
      <c r="BD20" s="269">
        <v>58420</v>
      </c>
      <c r="BE20" s="269">
        <v>138346</v>
      </c>
      <c r="BF20" s="256"/>
      <c r="BG20" s="313">
        <v>19983.020515677224</v>
      </c>
      <c r="BH20" s="313">
        <v>0</v>
      </c>
      <c r="BI20" s="313"/>
      <c r="BJ20" s="313">
        <v>7025.9794843227774</v>
      </c>
      <c r="BK20" s="313">
        <v>0</v>
      </c>
      <c r="BL20" s="256"/>
      <c r="BM20" s="256"/>
      <c r="BN20" s="322">
        <v>1</v>
      </c>
      <c r="BO20" s="277"/>
      <c r="BP20" s="277"/>
      <c r="BQ20" s="277">
        <v>10</v>
      </c>
      <c r="BR20" s="313">
        <f t="shared" si="0"/>
        <v>19088</v>
      </c>
      <c r="BS20" s="313">
        <f t="shared" si="1"/>
        <v>41893</v>
      </c>
      <c r="BT20" s="471"/>
      <c r="BV20" s="313">
        <f t="shared" si="2"/>
        <v>27009</v>
      </c>
      <c r="BW20" s="313">
        <f t="shared" si="3"/>
        <v>5020</v>
      </c>
      <c r="BX20" s="313">
        <f t="shared" si="4"/>
        <v>1174</v>
      </c>
      <c r="BY20" s="313">
        <f t="shared" si="5"/>
        <v>1101</v>
      </c>
    </row>
    <row r="21" spans="1:77">
      <c r="A21" s="278">
        <v>1982</v>
      </c>
      <c r="B21" s="269">
        <v>4668</v>
      </c>
      <c r="C21" s="269">
        <v>4083</v>
      </c>
      <c r="D21" s="269">
        <v>144</v>
      </c>
      <c r="E21" s="269">
        <v>605</v>
      </c>
      <c r="F21" s="269">
        <v>8</v>
      </c>
      <c r="G21" s="275">
        <v>14588</v>
      </c>
      <c r="H21" s="269">
        <v>6353</v>
      </c>
      <c r="I21" s="269"/>
      <c r="J21" s="269"/>
      <c r="K21" s="269">
        <v>13530</v>
      </c>
      <c r="L21" s="269">
        <v>44007</v>
      </c>
      <c r="M21" s="269"/>
      <c r="N21" s="269">
        <v>35</v>
      </c>
      <c r="O21" s="269"/>
      <c r="P21" s="269">
        <v>229</v>
      </c>
      <c r="Q21" s="269">
        <v>793</v>
      </c>
      <c r="R21" s="269"/>
      <c r="S21" s="275"/>
      <c r="T21" s="269">
        <v>27797</v>
      </c>
      <c r="U21" s="275"/>
      <c r="V21" s="275">
        <v>3</v>
      </c>
      <c r="W21" s="269">
        <v>1186</v>
      </c>
      <c r="X21" s="269"/>
      <c r="Y21" s="269">
        <v>4993</v>
      </c>
      <c r="Z21" s="269">
        <v>35037</v>
      </c>
      <c r="AA21" s="269"/>
      <c r="AB21" s="269">
        <v>6242</v>
      </c>
      <c r="AC21" s="269">
        <v>365</v>
      </c>
      <c r="AD21" s="269">
        <v>1146</v>
      </c>
      <c r="AE21" s="269">
        <v>21963</v>
      </c>
      <c r="AF21" s="269">
        <v>7116</v>
      </c>
      <c r="AG21" s="269"/>
      <c r="AH21" s="269"/>
      <c r="AI21" s="269">
        <v>2385</v>
      </c>
      <c r="AJ21" s="269">
        <v>39218</v>
      </c>
      <c r="AK21" s="277"/>
      <c r="AL21" s="277">
        <v>1222</v>
      </c>
      <c r="AM21" s="277">
        <v>212</v>
      </c>
      <c r="AN21" s="277">
        <v>5486</v>
      </c>
      <c r="AO21" s="277">
        <v>4867</v>
      </c>
      <c r="AP21" s="277">
        <v>0</v>
      </c>
      <c r="AQ21" s="277">
        <v>0</v>
      </c>
      <c r="AR21" s="277">
        <v>6678</v>
      </c>
      <c r="AS21" s="277">
        <v>18464</v>
      </c>
      <c r="AT21" s="277"/>
      <c r="AU21" s="269">
        <v>12169</v>
      </c>
      <c r="AV21" s="269">
        <v>4660</v>
      </c>
      <c r="AW21" s="269">
        <v>1290</v>
      </c>
      <c r="AX21" s="269">
        <v>605</v>
      </c>
      <c r="AY21" s="269">
        <v>55</v>
      </c>
      <c r="AZ21" s="269">
        <v>41990</v>
      </c>
      <c r="BA21" s="269">
        <v>18567</v>
      </c>
      <c r="BB21" s="269"/>
      <c r="BC21" s="269">
        <v>0</v>
      </c>
      <c r="BD21" s="269">
        <v>57360</v>
      </c>
      <c r="BE21" s="269">
        <v>136726</v>
      </c>
      <c r="BF21" s="256"/>
      <c r="BG21" s="313">
        <v>20670.990221810589</v>
      </c>
      <c r="BH21" s="313">
        <v>0</v>
      </c>
      <c r="BI21" s="313"/>
      <c r="BJ21" s="313">
        <v>7126.009778189411</v>
      </c>
      <c r="BK21" s="313">
        <v>0</v>
      </c>
      <c r="BL21" s="256"/>
      <c r="BM21" s="256"/>
      <c r="BN21" s="322">
        <v>1</v>
      </c>
      <c r="BO21" s="277"/>
      <c r="BP21" s="277"/>
      <c r="BQ21" s="277">
        <v>30</v>
      </c>
      <c r="BR21" s="313">
        <f t="shared" si="0"/>
        <v>18754</v>
      </c>
      <c r="BS21" s="313">
        <f t="shared" si="1"/>
        <v>42045</v>
      </c>
      <c r="BT21" s="471"/>
      <c r="BV21" s="313">
        <f t="shared" si="2"/>
        <v>27797</v>
      </c>
      <c r="BW21" s="313">
        <f t="shared" si="3"/>
        <v>4993</v>
      </c>
      <c r="BX21" s="313">
        <f t="shared" si="4"/>
        <v>1057</v>
      </c>
      <c r="BY21" s="313">
        <f t="shared" si="5"/>
        <v>1189</v>
      </c>
    </row>
    <row r="22" spans="1:77">
      <c r="A22" s="278">
        <v>1983</v>
      </c>
      <c r="B22" s="269">
        <v>4708</v>
      </c>
      <c r="C22" s="269">
        <v>4307</v>
      </c>
      <c r="D22" s="269">
        <v>126</v>
      </c>
      <c r="E22" s="269">
        <v>635</v>
      </c>
      <c r="F22" s="269">
        <v>5</v>
      </c>
      <c r="G22" s="275">
        <v>14021</v>
      </c>
      <c r="H22" s="269">
        <v>6376</v>
      </c>
      <c r="I22" s="269"/>
      <c r="J22" s="275"/>
      <c r="K22" s="269">
        <v>11988</v>
      </c>
      <c r="L22" s="269">
        <v>42191</v>
      </c>
      <c r="M22" s="269"/>
      <c r="N22" s="269">
        <v>15</v>
      </c>
      <c r="O22" s="269"/>
      <c r="P22" s="269">
        <v>247</v>
      </c>
      <c r="Q22" s="269">
        <v>849</v>
      </c>
      <c r="R22" s="269"/>
      <c r="S22" s="275"/>
      <c r="T22" s="269">
        <v>28646</v>
      </c>
      <c r="U22" s="275"/>
      <c r="V22" s="275">
        <v>3</v>
      </c>
      <c r="W22" s="269">
        <v>1207</v>
      </c>
      <c r="X22" s="269"/>
      <c r="Y22" s="269">
        <v>5093</v>
      </c>
      <c r="Z22" s="269">
        <v>36059</v>
      </c>
      <c r="AA22" s="269"/>
      <c r="AB22" s="269">
        <v>5796</v>
      </c>
      <c r="AC22" s="269">
        <v>335</v>
      </c>
      <c r="AD22" s="269">
        <v>1141</v>
      </c>
      <c r="AE22" s="269">
        <v>22346</v>
      </c>
      <c r="AF22" s="269">
        <v>7129</v>
      </c>
      <c r="AG22" s="269"/>
      <c r="AH22" s="269"/>
      <c r="AI22" s="269">
        <v>2267</v>
      </c>
      <c r="AJ22" s="269">
        <v>39014</v>
      </c>
      <c r="AK22" s="277"/>
      <c r="AL22" s="277">
        <v>1166</v>
      </c>
      <c r="AM22" s="277">
        <v>257</v>
      </c>
      <c r="AN22" s="277">
        <v>5915</v>
      </c>
      <c r="AO22" s="277">
        <v>5106</v>
      </c>
      <c r="AP22" s="277">
        <v>0</v>
      </c>
      <c r="AQ22" s="277">
        <v>0</v>
      </c>
      <c r="AR22" s="277">
        <v>6403</v>
      </c>
      <c r="AS22" s="277">
        <v>18847</v>
      </c>
      <c r="AT22" s="277"/>
      <c r="AU22" s="269">
        <v>11688</v>
      </c>
      <c r="AV22" s="269">
        <v>4899</v>
      </c>
      <c r="AW22" s="269">
        <v>1267</v>
      </c>
      <c r="AX22" s="269">
        <v>635</v>
      </c>
      <c r="AY22" s="269">
        <v>45</v>
      </c>
      <c r="AZ22" s="269">
        <v>42242</v>
      </c>
      <c r="BA22" s="269">
        <v>18856</v>
      </c>
      <c r="BB22" s="269"/>
      <c r="BC22" s="269">
        <v>0</v>
      </c>
      <c r="BD22" s="269">
        <v>56453</v>
      </c>
      <c r="BE22" s="269">
        <v>136111</v>
      </c>
      <c r="BF22" s="256"/>
      <c r="BG22" s="313">
        <v>21146.637788742311</v>
      </c>
      <c r="BH22" s="313">
        <v>0</v>
      </c>
      <c r="BI22" s="313"/>
      <c r="BJ22" s="313">
        <v>7499.3622112576877</v>
      </c>
      <c r="BK22" s="313">
        <v>0</v>
      </c>
      <c r="BL22" s="256"/>
      <c r="BM22" s="256"/>
      <c r="BN22" s="322">
        <v>0</v>
      </c>
      <c r="BO22" s="277"/>
      <c r="BP22" s="277"/>
      <c r="BQ22" s="277">
        <v>25</v>
      </c>
      <c r="BR22" s="313">
        <f t="shared" si="0"/>
        <v>18514</v>
      </c>
      <c r="BS22" s="313">
        <f t="shared" si="1"/>
        <v>42287</v>
      </c>
      <c r="BT22" s="471"/>
      <c r="BV22" s="313">
        <f t="shared" si="2"/>
        <v>28646</v>
      </c>
      <c r="BW22" s="313">
        <f t="shared" si="3"/>
        <v>5093</v>
      </c>
      <c r="BX22" s="313">
        <f t="shared" si="4"/>
        <v>1111</v>
      </c>
      <c r="BY22" s="313">
        <f t="shared" si="5"/>
        <v>1210</v>
      </c>
    </row>
    <row r="23" spans="1:77">
      <c r="A23" s="278">
        <v>1984</v>
      </c>
      <c r="B23" s="269">
        <v>3796</v>
      </c>
      <c r="C23" s="269">
        <v>4408</v>
      </c>
      <c r="D23" s="269">
        <v>68</v>
      </c>
      <c r="E23" s="269">
        <v>537</v>
      </c>
      <c r="F23" s="269">
        <v>5</v>
      </c>
      <c r="G23" s="275">
        <v>14686</v>
      </c>
      <c r="H23" s="269">
        <v>6758</v>
      </c>
      <c r="I23" s="269"/>
      <c r="J23" s="275"/>
      <c r="K23" s="269">
        <v>10859</v>
      </c>
      <c r="L23" s="269">
        <v>41138</v>
      </c>
      <c r="M23" s="269"/>
      <c r="N23" s="269">
        <v>3</v>
      </c>
      <c r="O23" s="269"/>
      <c r="P23" s="269">
        <v>247</v>
      </c>
      <c r="Q23" s="269">
        <v>816</v>
      </c>
      <c r="R23" s="269"/>
      <c r="S23" s="275"/>
      <c r="T23" s="269">
        <v>30006</v>
      </c>
      <c r="U23" s="275"/>
      <c r="V23" s="269"/>
      <c r="W23" s="269">
        <v>1328</v>
      </c>
      <c r="X23" s="269"/>
      <c r="Y23" s="269">
        <v>5383</v>
      </c>
      <c r="Z23" s="269">
        <v>37782</v>
      </c>
      <c r="AA23" s="269"/>
      <c r="AB23" s="269">
        <v>4733</v>
      </c>
      <c r="AC23" s="269">
        <v>335</v>
      </c>
      <c r="AD23" s="269">
        <v>728</v>
      </c>
      <c r="AE23" s="269">
        <v>22502</v>
      </c>
      <c r="AF23" s="269">
        <v>7212</v>
      </c>
      <c r="AG23" s="269"/>
      <c r="AH23" s="269"/>
      <c r="AI23" s="269">
        <v>2385</v>
      </c>
      <c r="AJ23" s="269">
        <v>37896</v>
      </c>
      <c r="AK23" s="277"/>
      <c r="AL23" s="277">
        <v>1141</v>
      </c>
      <c r="AM23" s="277">
        <v>252</v>
      </c>
      <c r="AN23" s="277">
        <v>6101</v>
      </c>
      <c r="AO23" s="277">
        <v>5063</v>
      </c>
      <c r="AP23" s="277">
        <v>0</v>
      </c>
      <c r="AQ23" s="277">
        <v>0</v>
      </c>
      <c r="AR23" s="277">
        <v>6381</v>
      </c>
      <c r="AS23" s="277">
        <v>18938</v>
      </c>
      <c r="AT23" s="277"/>
      <c r="AU23" s="269">
        <v>9673</v>
      </c>
      <c r="AV23" s="269">
        <v>4995</v>
      </c>
      <c r="AW23" s="269">
        <v>796</v>
      </c>
      <c r="AX23" s="269">
        <v>537</v>
      </c>
      <c r="AY23" s="269">
        <v>43</v>
      </c>
      <c r="AZ23" s="269">
        <v>43251</v>
      </c>
      <c r="BA23" s="269">
        <v>19280</v>
      </c>
      <c r="BB23" s="269"/>
      <c r="BC23" s="269">
        <v>0</v>
      </c>
      <c r="BD23" s="269">
        <v>57158</v>
      </c>
      <c r="BE23" s="269">
        <v>135753</v>
      </c>
      <c r="BF23" s="256"/>
      <c r="BG23" s="313">
        <v>21909.171745590942</v>
      </c>
      <c r="BH23" s="313">
        <v>0</v>
      </c>
      <c r="BI23" s="313"/>
      <c r="BJ23" s="313">
        <v>8096.8282544090616</v>
      </c>
      <c r="BK23" s="313">
        <v>0</v>
      </c>
      <c r="BL23" s="256"/>
      <c r="BM23" s="256"/>
      <c r="BN23" s="322">
        <v>1</v>
      </c>
      <c r="BO23" s="277"/>
      <c r="BP23" s="277"/>
      <c r="BQ23" s="277">
        <v>20</v>
      </c>
      <c r="BR23" s="313">
        <f t="shared" si="0"/>
        <v>16021</v>
      </c>
      <c r="BS23" s="313">
        <f t="shared" si="1"/>
        <v>43294</v>
      </c>
      <c r="BT23" s="471"/>
      <c r="BV23" s="313">
        <f t="shared" si="2"/>
        <v>30006</v>
      </c>
      <c r="BW23" s="313">
        <f t="shared" si="3"/>
        <v>5383</v>
      </c>
      <c r="BX23" s="313">
        <f t="shared" si="4"/>
        <v>1066</v>
      </c>
      <c r="BY23" s="313">
        <f t="shared" si="5"/>
        <v>1328</v>
      </c>
    </row>
    <row r="24" spans="1:77">
      <c r="A24" s="278">
        <v>1985</v>
      </c>
      <c r="B24" s="269">
        <v>4708</v>
      </c>
      <c r="C24" s="269">
        <v>4655</v>
      </c>
      <c r="D24" s="269">
        <v>151</v>
      </c>
      <c r="E24" s="269">
        <v>768</v>
      </c>
      <c r="F24" s="269">
        <v>3</v>
      </c>
      <c r="G24" s="275">
        <v>14865</v>
      </c>
      <c r="H24" s="269">
        <v>6837</v>
      </c>
      <c r="I24" s="269"/>
      <c r="J24" s="275"/>
      <c r="K24" s="269">
        <v>9701</v>
      </c>
      <c r="L24" s="269">
        <v>41702</v>
      </c>
      <c r="M24" s="269"/>
      <c r="N24" s="269">
        <v>3</v>
      </c>
      <c r="O24" s="269"/>
      <c r="P24" s="269">
        <v>254</v>
      </c>
      <c r="Q24" s="269">
        <v>821</v>
      </c>
      <c r="R24" s="269"/>
      <c r="S24" s="275"/>
      <c r="T24" s="269">
        <v>30586</v>
      </c>
      <c r="U24" s="275"/>
      <c r="V24" s="269"/>
      <c r="W24" s="269">
        <v>1254</v>
      </c>
      <c r="X24" s="269"/>
      <c r="Y24" s="269">
        <v>5582</v>
      </c>
      <c r="Z24" s="269">
        <v>38500</v>
      </c>
      <c r="AA24" s="269"/>
      <c r="AB24" s="269">
        <v>6290</v>
      </c>
      <c r="AC24" s="269">
        <v>385</v>
      </c>
      <c r="AD24" s="269">
        <v>957</v>
      </c>
      <c r="AE24" s="269">
        <v>24394</v>
      </c>
      <c r="AF24" s="269">
        <v>7582</v>
      </c>
      <c r="AG24" s="269"/>
      <c r="AH24" s="269"/>
      <c r="AI24" s="269">
        <v>2454</v>
      </c>
      <c r="AJ24" s="269">
        <v>42062</v>
      </c>
      <c r="AK24" s="277"/>
      <c r="AL24" s="277">
        <v>1123</v>
      </c>
      <c r="AM24" s="277">
        <v>297</v>
      </c>
      <c r="AN24" s="277">
        <v>6718</v>
      </c>
      <c r="AO24" s="277">
        <v>5446</v>
      </c>
      <c r="AP24" s="277">
        <v>0</v>
      </c>
      <c r="AQ24" s="277">
        <v>0</v>
      </c>
      <c r="AR24" s="277">
        <v>6018</v>
      </c>
      <c r="AS24" s="277">
        <v>19603</v>
      </c>
      <c r="AT24" s="277"/>
      <c r="AU24" s="269">
        <v>12124</v>
      </c>
      <c r="AV24" s="269">
        <v>5338</v>
      </c>
      <c r="AW24" s="269">
        <v>1108</v>
      </c>
      <c r="AX24" s="269">
        <v>768</v>
      </c>
      <c r="AY24" s="269">
        <v>40</v>
      </c>
      <c r="AZ24" s="269">
        <v>45940</v>
      </c>
      <c r="BA24" s="269">
        <v>20118</v>
      </c>
      <c r="BB24" s="269"/>
      <c r="BC24" s="269">
        <v>0</v>
      </c>
      <c r="BD24" s="269">
        <v>56416</v>
      </c>
      <c r="BE24" s="269">
        <v>141867</v>
      </c>
      <c r="BF24" s="256"/>
      <c r="BG24" s="313">
        <v>22080.947266844069</v>
      </c>
      <c r="BH24" s="313">
        <v>0</v>
      </c>
      <c r="BI24" s="313"/>
      <c r="BJ24" s="313">
        <v>8505.0527331559297</v>
      </c>
      <c r="BK24" s="313">
        <v>0</v>
      </c>
      <c r="BL24" s="256"/>
      <c r="BM24" s="256"/>
      <c r="BN24" s="322">
        <v>-1</v>
      </c>
      <c r="BO24" s="277"/>
      <c r="BP24" s="277"/>
      <c r="BQ24" s="277">
        <v>15</v>
      </c>
      <c r="BR24" s="313">
        <f t="shared" si="0"/>
        <v>19353</v>
      </c>
      <c r="BS24" s="313">
        <f t="shared" si="1"/>
        <v>45980</v>
      </c>
      <c r="BT24" s="471"/>
      <c r="BV24" s="313">
        <f t="shared" si="2"/>
        <v>30586</v>
      </c>
      <c r="BW24" s="313">
        <f t="shared" si="3"/>
        <v>5582</v>
      </c>
      <c r="BX24" s="313">
        <f t="shared" si="4"/>
        <v>1078</v>
      </c>
      <c r="BY24" s="313">
        <f t="shared" si="5"/>
        <v>1254</v>
      </c>
    </row>
    <row r="25" spans="1:77">
      <c r="A25" s="330">
        <v>1986</v>
      </c>
      <c r="B25" s="269">
        <v>5242</v>
      </c>
      <c r="C25" s="269">
        <v>4144</v>
      </c>
      <c r="D25" s="269">
        <v>98</v>
      </c>
      <c r="E25" s="269">
        <v>778</v>
      </c>
      <c r="F25" s="269">
        <v>3</v>
      </c>
      <c r="G25" s="275">
        <v>13542</v>
      </c>
      <c r="H25" s="269">
        <v>6884</v>
      </c>
      <c r="I25" s="269"/>
      <c r="J25" s="275"/>
      <c r="K25" s="269">
        <v>10240</v>
      </c>
      <c r="L25" s="269">
        <v>40931</v>
      </c>
      <c r="M25" s="269"/>
      <c r="N25" s="269">
        <v>3</v>
      </c>
      <c r="O25" s="269"/>
      <c r="P25" s="269">
        <v>259</v>
      </c>
      <c r="Q25" s="269">
        <v>809</v>
      </c>
      <c r="R25" s="269"/>
      <c r="S25" s="275"/>
      <c r="T25" s="269">
        <v>32606</v>
      </c>
      <c r="U25" s="275"/>
      <c r="V25" s="269"/>
      <c r="W25" s="269">
        <v>1151</v>
      </c>
      <c r="X25" s="269"/>
      <c r="Y25" s="269">
        <v>6126</v>
      </c>
      <c r="Z25" s="269">
        <v>40954</v>
      </c>
      <c r="AA25" s="269"/>
      <c r="AB25" s="269">
        <v>6121</v>
      </c>
      <c r="AC25" s="269">
        <v>335</v>
      </c>
      <c r="AD25" s="269">
        <v>965</v>
      </c>
      <c r="AE25" s="269">
        <v>25797</v>
      </c>
      <c r="AF25" s="269">
        <v>7892</v>
      </c>
      <c r="AG25" s="269"/>
      <c r="AH25" s="269"/>
      <c r="AI25" s="269">
        <v>2590</v>
      </c>
      <c r="AJ25" s="269">
        <v>43700</v>
      </c>
      <c r="AK25" s="277"/>
      <c r="AL25" s="277">
        <v>982</v>
      </c>
      <c r="AM25" s="277">
        <v>390</v>
      </c>
      <c r="AN25" s="277">
        <v>7308</v>
      </c>
      <c r="AO25" s="277">
        <v>5731</v>
      </c>
      <c r="AP25" s="277">
        <v>0</v>
      </c>
      <c r="AQ25" s="277">
        <v>0</v>
      </c>
      <c r="AR25" s="277">
        <v>5723</v>
      </c>
      <c r="AS25" s="277">
        <v>20135</v>
      </c>
      <c r="AT25" s="277"/>
      <c r="AU25" s="269">
        <v>12348</v>
      </c>
      <c r="AV25" s="269">
        <v>4869</v>
      </c>
      <c r="AW25" s="269">
        <v>1063</v>
      </c>
      <c r="AX25" s="269">
        <v>778</v>
      </c>
      <c r="AY25" s="269">
        <v>28</v>
      </c>
      <c r="AZ25" s="269">
        <v>46622</v>
      </c>
      <c r="BA25" s="269">
        <v>20763</v>
      </c>
      <c r="BB25" s="269"/>
      <c r="BC25" s="269">
        <v>0</v>
      </c>
      <c r="BD25" s="269">
        <v>59245</v>
      </c>
      <c r="BE25" s="269">
        <v>145719</v>
      </c>
      <c r="BF25" s="256"/>
      <c r="BG25" s="313">
        <v>23279.656303765059</v>
      </c>
      <c r="BH25" s="313">
        <v>0</v>
      </c>
      <c r="BI25" s="313"/>
      <c r="BJ25" s="313">
        <v>9326.3436962349442</v>
      </c>
      <c r="BK25" s="313">
        <v>0</v>
      </c>
      <c r="BL25" s="256"/>
      <c r="BM25" s="256"/>
      <c r="BN25" s="322">
        <v>0</v>
      </c>
      <c r="BO25" s="277"/>
      <c r="BP25" s="277"/>
      <c r="BQ25" s="277"/>
      <c r="BR25" s="313">
        <f t="shared" si="0"/>
        <v>19058</v>
      </c>
      <c r="BS25" s="313">
        <f t="shared" si="1"/>
        <v>46650</v>
      </c>
      <c r="BT25" s="471"/>
      <c r="BV25" s="313">
        <f t="shared" si="2"/>
        <v>32606</v>
      </c>
      <c r="BW25" s="313">
        <f t="shared" si="3"/>
        <v>6126</v>
      </c>
      <c r="BX25" s="313">
        <f t="shared" si="4"/>
        <v>1071</v>
      </c>
      <c r="BY25" s="313">
        <f t="shared" si="5"/>
        <v>1151</v>
      </c>
    </row>
    <row r="26" spans="1:77">
      <c r="A26" s="278">
        <v>1987</v>
      </c>
      <c r="B26" s="269">
        <v>4048</v>
      </c>
      <c r="C26" s="269">
        <v>4660</v>
      </c>
      <c r="D26" s="269">
        <v>80</v>
      </c>
      <c r="E26" s="269">
        <v>821</v>
      </c>
      <c r="F26" s="269">
        <v>3</v>
      </c>
      <c r="G26" s="275">
        <v>14137</v>
      </c>
      <c r="H26" s="269">
        <v>8005</v>
      </c>
      <c r="I26" s="269"/>
      <c r="J26" s="275"/>
      <c r="K26" s="269">
        <v>8456</v>
      </c>
      <c r="L26" s="269">
        <v>40211</v>
      </c>
      <c r="M26" s="269"/>
      <c r="N26" s="269">
        <v>3</v>
      </c>
      <c r="O26" s="269"/>
      <c r="P26" s="269">
        <v>264</v>
      </c>
      <c r="Q26" s="269">
        <v>761</v>
      </c>
      <c r="R26" s="269"/>
      <c r="S26" s="275"/>
      <c r="T26" s="269">
        <v>34062</v>
      </c>
      <c r="U26" s="275"/>
      <c r="V26" s="269"/>
      <c r="W26" s="269">
        <v>1103</v>
      </c>
      <c r="X26" s="269"/>
      <c r="Y26" s="269">
        <v>6479</v>
      </c>
      <c r="Z26" s="269">
        <v>42672</v>
      </c>
      <c r="AA26" s="269"/>
      <c r="AB26" s="269">
        <v>5189</v>
      </c>
      <c r="AC26" s="269">
        <v>315</v>
      </c>
      <c r="AD26" s="269">
        <v>1018</v>
      </c>
      <c r="AE26" s="269">
        <v>26450</v>
      </c>
      <c r="AF26" s="269">
        <v>8015</v>
      </c>
      <c r="AG26" s="269"/>
      <c r="AH26" s="269"/>
      <c r="AI26" s="269">
        <v>2474</v>
      </c>
      <c r="AJ26" s="269">
        <v>43460</v>
      </c>
      <c r="AK26" s="277"/>
      <c r="AL26" s="277">
        <v>935</v>
      </c>
      <c r="AM26" s="277">
        <v>368</v>
      </c>
      <c r="AN26" s="277">
        <v>7534</v>
      </c>
      <c r="AO26" s="277">
        <v>5965</v>
      </c>
      <c r="AP26" s="277">
        <v>0</v>
      </c>
      <c r="AQ26" s="277">
        <v>0</v>
      </c>
      <c r="AR26" s="277">
        <v>4988</v>
      </c>
      <c r="AS26" s="277">
        <v>19790</v>
      </c>
      <c r="AT26" s="277"/>
      <c r="AU26" s="269">
        <v>10174</v>
      </c>
      <c r="AV26" s="269">
        <v>5343</v>
      </c>
      <c r="AW26" s="269">
        <v>1098</v>
      </c>
      <c r="AX26" s="269">
        <v>821</v>
      </c>
      <c r="AY26" s="269">
        <v>28</v>
      </c>
      <c r="AZ26" s="269">
        <v>48096</v>
      </c>
      <c r="BA26" s="269">
        <v>22252</v>
      </c>
      <c r="BB26" s="269"/>
      <c r="BC26" s="269">
        <v>0</v>
      </c>
      <c r="BD26" s="269">
        <v>58325</v>
      </c>
      <c r="BE26" s="269">
        <v>146132</v>
      </c>
      <c r="BF26" s="256"/>
      <c r="BG26" s="313">
        <v>24165.54156893598</v>
      </c>
      <c r="BH26" s="313">
        <v>0</v>
      </c>
      <c r="BI26" s="313"/>
      <c r="BJ26" s="313">
        <v>9896.4584310640203</v>
      </c>
      <c r="BK26" s="313">
        <v>0</v>
      </c>
      <c r="BL26" s="256"/>
      <c r="BM26" s="256"/>
      <c r="BN26" s="322">
        <v>1.0000000000291038</v>
      </c>
      <c r="BO26" s="277"/>
      <c r="BP26" s="277"/>
      <c r="BQ26" s="277"/>
      <c r="BR26" s="313">
        <f t="shared" si="0"/>
        <v>17436</v>
      </c>
      <c r="BS26" s="313">
        <f t="shared" si="1"/>
        <v>48124</v>
      </c>
      <c r="BT26" s="471"/>
      <c r="BV26" s="313">
        <f t="shared" si="2"/>
        <v>34062</v>
      </c>
      <c r="BW26" s="313">
        <f t="shared" si="3"/>
        <v>6479</v>
      </c>
      <c r="BX26" s="313">
        <f t="shared" si="4"/>
        <v>1028</v>
      </c>
      <c r="BY26" s="313">
        <f t="shared" si="5"/>
        <v>1103</v>
      </c>
    </row>
    <row r="27" spans="1:77">
      <c r="A27" s="278">
        <v>1988</v>
      </c>
      <c r="B27" s="269">
        <v>4166</v>
      </c>
      <c r="C27" s="269">
        <v>5041</v>
      </c>
      <c r="D27" s="269">
        <v>55</v>
      </c>
      <c r="E27" s="269">
        <v>771</v>
      </c>
      <c r="F27" s="269"/>
      <c r="G27" s="275">
        <v>12883</v>
      </c>
      <c r="H27" s="269">
        <v>8350</v>
      </c>
      <c r="I27" s="269"/>
      <c r="J27" s="269">
        <v>100</v>
      </c>
      <c r="K27" s="269">
        <v>9441</v>
      </c>
      <c r="L27" s="269">
        <v>40807</v>
      </c>
      <c r="M27" s="269"/>
      <c r="N27" s="275"/>
      <c r="O27" s="269"/>
      <c r="P27" s="269">
        <v>282</v>
      </c>
      <c r="Q27" s="269">
        <v>766</v>
      </c>
      <c r="R27" s="269"/>
      <c r="S27" s="275"/>
      <c r="T27" s="269">
        <v>36233</v>
      </c>
      <c r="U27" s="275"/>
      <c r="V27" s="269"/>
      <c r="W27" s="269">
        <v>1159</v>
      </c>
      <c r="X27" s="269"/>
      <c r="Y27" s="269">
        <v>6905</v>
      </c>
      <c r="Z27" s="269">
        <v>45345</v>
      </c>
      <c r="AA27" s="269"/>
      <c r="AB27" s="269">
        <v>4741</v>
      </c>
      <c r="AC27" s="269">
        <v>300</v>
      </c>
      <c r="AD27" s="269">
        <v>907</v>
      </c>
      <c r="AE27" s="269">
        <v>25833</v>
      </c>
      <c r="AF27" s="269">
        <v>7940</v>
      </c>
      <c r="AG27" s="269"/>
      <c r="AH27" s="269">
        <v>205</v>
      </c>
      <c r="AI27" s="269">
        <v>2441</v>
      </c>
      <c r="AJ27" s="269">
        <v>42367</v>
      </c>
      <c r="AK27" s="277"/>
      <c r="AL27" s="277">
        <v>831</v>
      </c>
      <c r="AM27" s="277">
        <v>264</v>
      </c>
      <c r="AN27" s="277">
        <v>7569</v>
      </c>
      <c r="AO27" s="277">
        <v>6240</v>
      </c>
      <c r="AP27" s="277">
        <v>0</v>
      </c>
      <c r="AQ27" s="277">
        <v>138</v>
      </c>
      <c r="AR27" s="277">
        <v>5008</v>
      </c>
      <c r="AS27" s="277">
        <v>20050</v>
      </c>
      <c r="AT27" s="277"/>
      <c r="AU27" s="269">
        <v>9738</v>
      </c>
      <c r="AV27" s="269">
        <v>5605</v>
      </c>
      <c r="AW27" s="269">
        <v>962</v>
      </c>
      <c r="AX27" s="269">
        <v>771</v>
      </c>
      <c r="AY27" s="269">
        <v>8</v>
      </c>
      <c r="AZ27" s="269">
        <v>46277</v>
      </c>
      <c r="BA27" s="269">
        <v>22811</v>
      </c>
      <c r="BB27" s="269"/>
      <c r="BC27" s="269">
        <v>443</v>
      </c>
      <c r="BD27" s="269">
        <v>61952</v>
      </c>
      <c r="BE27" s="269">
        <v>148569</v>
      </c>
      <c r="BF27" s="256"/>
      <c r="BG27" s="313">
        <v>25433.750001675118</v>
      </c>
      <c r="BH27" s="313">
        <v>0</v>
      </c>
      <c r="BI27" s="313"/>
      <c r="BJ27" s="313">
        <v>10799.249998324885</v>
      </c>
      <c r="BK27" s="313">
        <v>0</v>
      </c>
      <c r="BL27" s="256"/>
      <c r="BM27" s="256"/>
      <c r="BN27" s="322">
        <v>0</v>
      </c>
      <c r="BO27" s="277"/>
      <c r="BP27" s="277"/>
      <c r="BQ27" s="277"/>
      <c r="BR27" s="313">
        <f t="shared" si="0"/>
        <v>17076</v>
      </c>
      <c r="BS27" s="313">
        <f t="shared" si="1"/>
        <v>46285</v>
      </c>
      <c r="BT27" s="471"/>
      <c r="BV27" s="313">
        <f t="shared" si="2"/>
        <v>36233</v>
      </c>
      <c r="BW27" s="313">
        <f t="shared" si="3"/>
        <v>6905</v>
      </c>
      <c r="BX27" s="313">
        <f t="shared" si="4"/>
        <v>1048</v>
      </c>
      <c r="BY27" s="313">
        <f t="shared" si="5"/>
        <v>1159</v>
      </c>
    </row>
    <row r="28" spans="1:77">
      <c r="A28" s="278">
        <v>1989</v>
      </c>
      <c r="B28" s="269">
        <v>4489</v>
      </c>
      <c r="C28" s="269">
        <v>4286</v>
      </c>
      <c r="D28" s="269">
        <v>30</v>
      </c>
      <c r="E28" s="269">
        <v>613</v>
      </c>
      <c r="F28" s="269"/>
      <c r="G28" s="275">
        <v>12515</v>
      </c>
      <c r="H28" s="269">
        <v>8550</v>
      </c>
      <c r="I28" s="269"/>
      <c r="J28" s="269">
        <v>101.8</v>
      </c>
      <c r="K28" s="269">
        <v>8820</v>
      </c>
      <c r="L28" s="269">
        <v>39404.800000000003</v>
      </c>
      <c r="M28" s="269"/>
      <c r="N28" s="269">
        <v>3</v>
      </c>
      <c r="O28" s="269"/>
      <c r="P28" s="269">
        <v>272</v>
      </c>
      <c r="Q28" s="269">
        <v>702</v>
      </c>
      <c r="R28" s="269"/>
      <c r="S28" s="275"/>
      <c r="T28" s="269">
        <v>37801</v>
      </c>
      <c r="U28" s="275"/>
      <c r="V28" s="269"/>
      <c r="W28" s="269">
        <v>1355</v>
      </c>
      <c r="X28" s="269"/>
      <c r="Y28" s="269">
        <v>7308</v>
      </c>
      <c r="Z28" s="269">
        <v>47442</v>
      </c>
      <c r="AA28" s="269"/>
      <c r="AB28" s="269">
        <v>3719</v>
      </c>
      <c r="AC28" s="269">
        <v>239</v>
      </c>
      <c r="AD28" s="269">
        <v>815</v>
      </c>
      <c r="AE28" s="269">
        <v>24988</v>
      </c>
      <c r="AF28" s="269">
        <v>7935</v>
      </c>
      <c r="AG28" s="269"/>
      <c r="AH28" s="269">
        <v>207.1</v>
      </c>
      <c r="AI28" s="269">
        <v>2355</v>
      </c>
      <c r="AJ28" s="269">
        <v>40258.1</v>
      </c>
      <c r="AK28" s="277"/>
      <c r="AL28" s="277">
        <v>698</v>
      </c>
      <c r="AM28" s="277">
        <v>119</v>
      </c>
      <c r="AN28" s="277">
        <v>7278</v>
      </c>
      <c r="AO28" s="277">
        <v>6497</v>
      </c>
      <c r="AP28" s="277">
        <v>0</v>
      </c>
      <c r="AQ28" s="277">
        <v>138.30000000000001</v>
      </c>
      <c r="AR28" s="277">
        <v>4345</v>
      </c>
      <c r="AS28" s="277">
        <v>19075.3</v>
      </c>
      <c r="AT28" s="277"/>
      <c r="AU28" s="269">
        <v>8909</v>
      </c>
      <c r="AV28" s="269">
        <v>4645</v>
      </c>
      <c r="AW28" s="269">
        <v>845</v>
      </c>
      <c r="AX28" s="269">
        <v>613</v>
      </c>
      <c r="AY28" s="269">
        <v>0</v>
      </c>
      <c r="AZ28" s="269">
        <v>44780</v>
      </c>
      <c r="BA28" s="269">
        <v>23254</v>
      </c>
      <c r="BB28" s="269"/>
      <c r="BC28" s="269">
        <v>447.2</v>
      </c>
      <c r="BD28" s="269">
        <v>62685</v>
      </c>
      <c r="BE28" s="269">
        <v>146180.19999999998</v>
      </c>
      <c r="BF28" s="256"/>
      <c r="BG28" s="313">
        <v>26262.877269382767</v>
      </c>
      <c r="BH28" s="313">
        <v>0</v>
      </c>
      <c r="BI28" s="313"/>
      <c r="BJ28" s="313">
        <v>11538.122730617239</v>
      </c>
      <c r="BK28" s="313">
        <v>0</v>
      </c>
      <c r="BL28" s="256"/>
      <c r="BM28" s="256"/>
      <c r="BN28" s="322">
        <v>0</v>
      </c>
      <c r="BO28" s="277"/>
      <c r="BP28" s="277"/>
      <c r="BQ28" s="277"/>
      <c r="BR28" s="313">
        <f t="shared" si="0"/>
        <v>15012</v>
      </c>
      <c r="BS28" s="313">
        <f t="shared" si="1"/>
        <v>44780</v>
      </c>
      <c r="BT28" s="471"/>
      <c r="BV28" s="313">
        <f t="shared" si="2"/>
        <v>37801</v>
      </c>
      <c r="BW28" s="313">
        <f t="shared" si="3"/>
        <v>7308</v>
      </c>
      <c r="BX28" s="313">
        <f t="shared" si="4"/>
        <v>977</v>
      </c>
      <c r="BY28" s="313">
        <f t="shared" si="5"/>
        <v>1355</v>
      </c>
    </row>
    <row r="29" spans="1:77" ht="26.25" customHeight="1">
      <c r="A29" s="278">
        <v>1990</v>
      </c>
      <c r="B29" s="269">
        <v>4172</v>
      </c>
      <c r="C29" s="269">
        <v>3951</v>
      </c>
      <c r="D29" s="269">
        <v>42</v>
      </c>
      <c r="E29" s="269">
        <v>602</v>
      </c>
      <c r="F29" s="269"/>
      <c r="G29" s="275">
        <v>12889</v>
      </c>
      <c r="H29" s="269">
        <v>8655</v>
      </c>
      <c r="I29" s="269"/>
      <c r="J29" s="269">
        <v>106.6</v>
      </c>
      <c r="K29" s="269">
        <v>8242</v>
      </c>
      <c r="L29" s="269">
        <v>38659.599999999999</v>
      </c>
      <c r="M29" s="269"/>
      <c r="N29" s="269">
        <v>2</v>
      </c>
      <c r="O29" s="269"/>
      <c r="P29" s="269">
        <v>455</v>
      </c>
      <c r="Q29" s="269">
        <v>668</v>
      </c>
      <c r="R29" s="269"/>
      <c r="S29" s="275"/>
      <c r="T29" s="269">
        <v>38816</v>
      </c>
      <c r="U29" s="275"/>
      <c r="V29" s="269"/>
      <c r="W29" s="269">
        <v>1363</v>
      </c>
      <c r="X29" s="269"/>
      <c r="Y29" s="269">
        <v>7332</v>
      </c>
      <c r="Z29" s="269">
        <v>48635</v>
      </c>
      <c r="AA29" s="269"/>
      <c r="AB29" s="269">
        <v>3153</v>
      </c>
      <c r="AC29" s="269">
        <v>254</v>
      </c>
      <c r="AD29" s="269">
        <v>762</v>
      </c>
      <c r="AE29" s="269">
        <v>25835</v>
      </c>
      <c r="AF29" s="269">
        <v>8066</v>
      </c>
      <c r="AG29" s="269"/>
      <c r="AH29" s="269">
        <v>205.5</v>
      </c>
      <c r="AI29" s="269">
        <v>2480</v>
      </c>
      <c r="AJ29" s="269">
        <v>40755.5</v>
      </c>
      <c r="AK29" s="277"/>
      <c r="AL29" s="277">
        <v>795</v>
      </c>
      <c r="AM29" s="277">
        <v>127</v>
      </c>
      <c r="AN29" s="277">
        <v>7329</v>
      </c>
      <c r="AO29" s="277">
        <v>6426</v>
      </c>
      <c r="AP29" s="277">
        <v>0</v>
      </c>
      <c r="AQ29" s="277">
        <v>138.6</v>
      </c>
      <c r="AR29" s="277">
        <v>4402</v>
      </c>
      <c r="AS29" s="277">
        <v>19217.599999999999</v>
      </c>
      <c r="AT29" s="277"/>
      <c r="AU29" s="269">
        <v>8122</v>
      </c>
      <c r="AV29" s="269">
        <v>4333</v>
      </c>
      <c r="AW29" s="269">
        <v>804</v>
      </c>
      <c r="AX29" s="269">
        <v>602</v>
      </c>
      <c r="AY29" s="269"/>
      <c r="AZ29" s="269">
        <v>46052</v>
      </c>
      <c r="BA29" s="269">
        <v>23601</v>
      </c>
      <c r="BB29" s="269"/>
      <c r="BC29" s="269">
        <v>450.70000000000005</v>
      </c>
      <c r="BD29" s="269">
        <v>63302</v>
      </c>
      <c r="BE29" s="269">
        <v>147267.70000000001</v>
      </c>
      <c r="BF29" s="256"/>
      <c r="BG29" s="313">
        <v>27507.724165862284</v>
      </c>
      <c r="BH29" s="313">
        <v>0</v>
      </c>
      <c r="BI29" s="313"/>
      <c r="BJ29" s="313">
        <v>11308.27583413771</v>
      </c>
      <c r="BK29" s="313">
        <v>0</v>
      </c>
      <c r="BL29" s="256"/>
      <c r="BM29" s="256"/>
      <c r="BN29" s="322">
        <v>0</v>
      </c>
      <c r="BO29" s="277"/>
      <c r="BP29" s="277"/>
      <c r="BQ29" s="277"/>
      <c r="BR29" s="313">
        <f t="shared" si="0"/>
        <v>13861</v>
      </c>
      <c r="BS29" s="313">
        <f t="shared" si="1"/>
        <v>46052</v>
      </c>
      <c r="BT29" s="471"/>
      <c r="BV29" s="313">
        <f t="shared" si="2"/>
        <v>38816</v>
      </c>
      <c r="BW29" s="313">
        <f t="shared" si="3"/>
        <v>7332</v>
      </c>
      <c r="BX29" s="313">
        <f t="shared" si="4"/>
        <v>1125</v>
      </c>
      <c r="BY29" s="313">
        <f t="shared" si="5"/>
        <v>1363</v>
      </c>
    </row>
    <row r="30" spans="1:77">
      <c r="A30" s="278">
        <v>1991</v>
      </c>
      <c r="B30" s="269">
        <v>4270</v>
      </c>
      <c r="C30" s="269">
        <v>3691</v>
      </c>
      <c r="D30" s="269">
        <v>14</v>
      </c>
      <c r="E30" s="269">
        <v>570</v>
      </c>
      <c r="F30" s="269"/>
      <c r="G30" s="275">
        <v>12311</v>
      </c>
      <c r="H30" s="269">
        <v>8563</v>
      </c>
      <c r="I30" s="269"/>
      <c r="J30" s="269">
        <v>108.7</v>
      </c>
      <c r="K30" s="269">
        <v>8729</v>
      </c>
      <c r="L30" s="269">
        <v>38256.699999999997</v>
      </c>
      <c r="M30" s="269"/>
      <c r="N30" s="275"/>
      <c r="O30" s="275"/>
      <c r="P30" s="269">
        <v>454</v>
      </c>
      <c r="Q30" s="269">
        <v>685</v>
      </c>
      <c r="R30" s="269"/>
      <c r="S30" s="275"/>
      <c r="T30" s="269">
        <v>38535</v>
      </c>
      <c r="U30" s="275"/>
      <c r="V30" s="269"/>
      <c r="W30" s="269">
        <v>1424</v>
      </c>
      <c r="X30" s="269"/>
      <c r="Y30" s="269">
        <v>6872</v>
      </c>
      <c r="Z30" s="269">
        <v>47973</v>
      </c>
      <c r="AA30" s="269"/>
      <c r="AB30" s="269">
        <v>3582</v>
      </c>
      <c r="AC30" s="269">
        <v>210</v>
      </c>
      <c r="AD30" s="269">
        <v>785</v>
      </c>
      <c r="AE30" s="269">
        <v>28721</v>
      </c>
      <c r="AF30" s="269">
        <v>8436</v>
      </c>
      <c r="AG30" s="269"/>
      <c r="AH30" s="269">
        <v>208.7</v>
      </c>
      <c r="AI30" s="269">
        <v>2825</v>
      </c>
      <c r="AJ30" s="269">
        <v>44767.7</v>
      </c>
      <c r="AK30" s="277"/>
      <c r="AL30" s="277">
        <v>753</v>
      </c>
      <c r="AM30" s="277">
        <v>105</v>
      </c>
      <c r="AN30" s="277">
        <v>8640</v>
      </c>
      <c r="AO30" s="277">
        <v>6717</v>
      </c>
      <c r="AP30" s="277">
        <v>0</v>
      </c>
      <c r="AQ30" s="277">
        <v>149.1</v>
      </c>
      <c r="AR30" s="277">
        <v>4456</v>
      </c>
      <c r="AS30" s="277">
        <v>20820.099999999999</v>
      </c>
      <c r="AT30" s="277"/>
      <c r="AU30" s="269">
        <v>8605</v>
      </c>
      <c r="AV30" s="269">
        <v>4006</v>
      </c>
      <c r="AW30" s="269">
        <v>799</v>
      </c>
      <c r="AX30" s="269">
        <v>570</v>
      </c>
      <c r="AY30" s="269"/>
      <c r="AZ30" s="269">
        <v>49676</v>
      </c>
      <c r="BA30" s="269">
        <v>24170</v>
      </c>
      <c r="BB30" s="269"/>
      <c r="BC30" s="269">
        <v>466.5</v>
      </c>
      <c r="BD30" s="269">
        <v>63525</v>
      </c>
      <c r="BE30" s="269">
        <v>151817.5</v>
      </c>
      <c r="BF30" s="256"/>
      <c r="BG30" s="313">
        <v>27446.130068682545</v>
      </c>
      <c r="BH30" s="313">
        <v>0</v>
      </c>
      <c r="BI30" s="313"/>
      <c r="BJ30" s="313">
        <v>11088.869931317449</v>
      </c>
      <c r="BK30" s="313">
        <v>0</v>
      </c>
      <c r="BL30" s="256"/>
      <c r="BM30" s="256"/>
      <c r="BN30" s="322">
        <v>0</v>
      </c>
      <c r="BO30" s="277"/>
      <c r="BP30" s="277"/>
      <c r="BQ30" s="277"/>
      <c r="BR30" s="313">
        <f t="shared" si="0"/>
        <v>13980</v>
      </c>
      <c r="BS30" s="313">
        <f t="shared" si="1"/>
        <v>49676</v>
      </c>
      <c r="BT30" s="471"/>
      <c r="BV30" s="313">
        <f t="shared" si="2"/>
        <v>38535</v>
      </c>
      <c r="BW30" s="313">
        <f t="shared" si="3"/>
        <v>6872</v>
      </c>
      <c r="BX30" s="313">
        <f t="shared" si="4"/>
        <v>1139</v>
      </c>
      <c r="BY30" s="313">
        <f t="shared" si="5"/>
        <v>1424</v>
      </c>
    </row>
    <row r="31" spans="1:77">
      <c r="A31" s="278">
        <v>1992</v>
      </c>
      <c r="B31" s="269">
        <v>4375</v>
      </c>
      <c r="C31" s="269">
        <v>3601</v>
      </c>
      <c r="D31" s="269">
        <v>14</v>
      </c>
      <c r="E31" s="269">
        <v>534</v>
      </c>
      <c r="F31" s="269"/>
      <c r="G31" s="275">
        <v>11380</v>
      </c>
      <c r="H31" s="269">
        <v>8194</v>
      </c>
      <c r="I31" s="269"/>
      <c r="J31" s="269">
        <v>278.60000000000002</v>
      </c>
      <c r="K31" s="269">
        <v>8334</v>
      </c>
      <c r="L31" s="269">
        <v>36710.6</v>
      </c>
      <c r="M31" s="269"/>
      <c r="N31" s="275"/>
      <c r="O31" s="275"/>
      <c r="P31" s="269">
        <v>461</v>
      </c>
      <c r="Q31" s="269">
        <v>715</v>
      </c>
      <c r="R31" s="269"/>
      <c r="S31" s="275"/>
      <c r="T31" s="269">
        <v>39363</v>
      </c>
      <c r="U31" s="275"/>
      <c r="V31" s="269"/>
      <c r="W31" s="269">
        <v>1377</v>
      </c>
      <c r="X31" s="269"/>
      <c r="Y31" s="269">
        <v>7435</v>
      </c>
      <c r="Z31" s="269">
        <v>49355</v>
      </c>
      <c r="AA31" s="269"/>
      <c r="AB31" s="269">
        <v>3105</v>
      </c>
      <c r="AC31" s="269">
        <v>176</v>
      </c>
      <c r="AD31" s="269">
        <v>709</v>
      </c>
      <c r="AE31" s="269">
        <v>28389</v>
      </c>
      <c r="AF31" s="269">
        <v>8555</v>
      </c>
      <c r="AG31" s="269"/>
      <c r="AH31" s="269">
        <v>243.3</v>
      </c>
      <c r="AI31" s="269">
        <v>2889</v>
      </c>
      <c r="AJ31" s="269">
        <v>44066.3</v>
      </c>
      <c r="AK31" s="277"/>
      <c r="AL31" s="277">
        <v>622</v>
      </c>
      <c r="AM31" s="277">
        <v>88</v>
      </c>
      <c r="AN31" s="277">
        <v>8585</v>
      </c>
      <c r="AO31" s="277">
        <v>6996</v>
      </c>
      <c r="AP31" s="277">
        <v>0</v>
      </c>
      <c r="AQ31" s="277">
        <v>150.19999999999999</v>
      </c>
      <c r="AR31" s="277">
        <v>4518</v>
      </c>
      <c r="AS31" s="277">
        <v>20959.2</v>
      </c>
      <c r="AT31" s="277"/>
      <c r="AU31" s="269">
        <v>8101</v>
      </c>
      <c r="AV31" s="269">
        <v>3866</v>
      </c>
      <c r="AW31" s="269">
        <v>723</v>
      </c>
      <c r="AX31" s="269">
        <v>534</v>
      </c>
      <c r="AY31" s="269"/>
      <c r="AZ31" s="269">
        <v>48357</v>
      </c>
      <c r="BA31" s="269">
        <v>24206</v>
      </c>
      <c r="BB31" s="269"/>
      <c r="BC31" s="269">
        <v>672.10000000000014</v>
      </c>
      <c r="BD31" s="269">
        <v>64632</v>
      </c>
      <c r="BE31" s="269">
        <v>151091.1</v>
      </c>
      <c r="BF31" s="256"/>
      <c r="BG31" s="313">
        <v>28164.039924732126</v>
      </c>
      <c r="BH31" s="313">
        <v>0</v>
      </c>
      <c r="BI31" s="313"/>
      <c r="BJ31" s="313">
        <v>11198.960075267873</v>
      </c>
      <c r="BK31" s="313">
        <v>0</v>
      </c>
      <c r="BL31" s="256"/>
      <c r="BM31" s="256"/>
      <c r="BN31" s="322">
        <v>0</v>
      </c>
      <c r="BO31" s="277"/>
      <c r="BP31" s="277"/>
      <c r="BQ31" s="277"/>
      <c r="BR31" s="313">
        <f t="shared" si="0"/>
        <v>13224</v>
      </c>
      <c r="BS31" s="313">
        <f t="shared" si="1"/>
        <v>48357</v>
      </c>
      <c r="BT31" s="471"/>
      <c r="BV31" s="313">
        <f t="shared" si="2"/>
        <v>39363</v>
      </c>
      <c r="BW31" s="313">
        <f t="shared" si="3"/>
        <v>7435</v>
      </c>
      <c r="BX31" s="313">
        <f t="shared" si="4"/>
        <v>1176</v>
      </c>
      <c r="BY31" s="313">
        <f t="shared" si="5"/>
        <v>1377</v>
      </c>
    </row>
    <row r="32" spans="1:77">
      <c r="A32" s="278">
        <v>1993</v>
      </c>
      <c r="B32" s="269">
        <v>3553</v>
      </c>
      <c r="C32" s="269">
        <v>3613</v>
      </c>
      <c r="D32" s="269">
        <v>7</v>
      </c>
      <c r="E32" s="269">
        <v>560</v>
      </c>
      <c r="F32" s="269"/>
      <c r="G32" s="275">
        <v>11521</v>
      </c>
      <c r="H32" s="269">
        <v>8328</v>
      </c>
      <c r="I32" s="269"/>
      <c r="J32" s="269">
        <v>265.8</v>
      </c>
      <c r="K32" s="269">
        <v>8592</v>
      </c>
      <c r="L32" s="269">
        <v>36439.800000000003</v>
      </c>
      <c r="M32" s="269"/>
      <c r="N32" s="275"/>
      <c r="O32" s="275"/>
      <c r="P32" s="269">
        <v>641</v>
      </c>
      <c r="Q32" s="269">
        <v>665</v>
      </c>
      <c r="R32" s="269"/>
      <c r="S32" s="275"/>
      <c r="T32" s="269">
        <v>39502</v>
      </c>
      <c r="U32" s="275"/>
      <c r="V32" s="269"/>
      <c r="W32" s="269">
        <v>1341</v>
      </c>
      <c r="X32" s="269"/>
      <c r="Y32" s="269">
        <v>7871</v>
      </c>
      <c r="Z32" s="269">
        <v>50024</v>
      </c>
      <c r="AA32" s="269"/>
      <c r="AB32" s="269">
        <v>3498</v>
      </c>
      <c r="AC32" s="269">
        <v>147</v>
      </c>
      <c r="AD32" s="269">
        <v>751</v>
      </c>
      <c r="AE32" s="269">
        <v>29254</v>
      </c>
      <c r="AF32" s="269">
        <v>8639</v>
      </c>
      <c r="AG32" s="269"/>
      <c r="AH32" s="269">
        <v>240.6</v>
      </c>
      <c r="AI32" s="269">
        <v>3019</v>
      </c>
      <c r="AJ32" s="269">
        <v>45548.6</v>
      </c>
      <c r="AK32" s="277"/>
      <c r="AL32" s="277">
        <v>566</v>
      </c>
      <c r="AM32" s="277">
        <v>74</v>
      </c>
      <c r="AN32" s="277">
        <v>8504</v>
      </c>
      <c r="AO32" s="277">
        <v>6999</v>
      </c>
      <c r="AP32" s="277">
        <v>0</v>
      </c>
      <c r="AQ32" s="277">
        <v>145.5</v>
      </c>
      <c r="AR32" s="277">
        <v>4446</v>
      </c>
      <c r="AS32" s="277">
        <v>20734.5</v>
      </c>
      <c r="AT32" s="277"/>
      <c r="AU32" s="269">
        <v>7617</v>
      </c>
      <c r="AV32" s="269">
        <v>3833</v>
      </c>
      <c r="AW32" s="269">
        <v>758</v>
      </c>
      <c r="AX32" s="269">
        <v>560</v>
      </c>
      <c r="AY32" s="269"/>
      <c r="AZ32" s="269">
        <v>49282</v>
      </c>
      <c r="BA32" s="269">
        <v>24607</v>
      </c>
      <c r="BB32" s="269"/>
      <c r="BC32" s="269">
        <v>651.9</v>
      </c>
      <c r="BD32" s="269">
        <v>65437</v>
      </c>
      <c r="BE32" s="269">
        <v>152746.9</v>
      </c>
      <c r="BF32" s="256"/>
      <c r="BG32" s="313">
        <v>28213.729170937859</v>
      </c>
      <c r="BH32" s="313">
        <v>0</v>
      </c>
      <c r="BI32" s="313"/>
      <c r="BJ32" s="313">
        <v>11288.270829062138</v>
      </c>
      <c r="BK32" s="313">
        <v>0</v>
      </c>
      <c r="BL32" s="256"/>
      <c r="BM32" s="256"/>
      <c r="BN32" s="322">
        <v>0</v>
      </c>
      <c r="BO32" s="277"/>
      <c r="BP32" s="277"/>
      <c r="BQ32" s="277"/>
      <c r="BR32" s="313">
        <f t="shared" si="0"/>
        <v>12768</v>
      </c>
      <c r="BS32" s="313">
        <f t="shared" si="1"/>
        <v>49282</v>
      </c>
      <c r="BT32" s="471"/>
      <c r="BV32" s="313">
        <f t="shared" si="2"/>
        <v>39502</v>
      </c>
      <c r="BW32" s="313">
        <f t="shared" si="3"/>
        <v>7871</v>
      </c>
      <c r="BX32" s="313">
        <f t="shared" si="4"/>
        <v>1306</v>
      </c>
      <c r="BY32" s="313">
        <f t="shared" si="5"/>
        <v>1341</v>
      </c>
    </row>
    <row r="33" spans="1:77">
      <c r="A33" s="278">
        <v>1994</v>
      </c>
      <c r="B33" s="269">
        <v>3402</v>
      </c>
      <c r="C33" s="269">
        <v>3818</v>
      </c>
      <c r="D33" s="269">
        <v>194</v>
      </c>
      <c r="E33" s="269">
        <v>590</v>
      </c>
      <c r="F33" s="269"/>
      <c r="G33" s="275">
        <v>12885</v>
      </c>
      <c r="H33" s="269">
        <v>8082</v>
      </c>
      <c r="I33" s="269"/>
      <c r="J33" s="269">
        <v>487.3</v>
      </c>
      <c r="K33" s="269">
        <v>8253</v>
      </c>
      <c r="L33" s="269">
        <v>37711.300000000003</v>
      </c>
      <c r="M33" s="269"/>
      <c r="N33" s="275"/>
      <c r="O33" s="275"/>
      <c r="P33" s="269">
        <v>599</v>
      </c>
      <c r="Q33" s="269">
        <v>651</v>
      </c>
      <c r="R33" s="269"/>
      <c r="S33" s="275"/>
      <c r="T33" s="269">
        <v>39690</v>
      </c>
      <c r="U33" s="275"/>
      <c r="V33" s="275"/>
      <c r="W33" s="269">
        <v>1239</v>
      </c>
      <c r="X33" s="269"/>
      <c r="Y33" s="269">
        <v>8070</v>
      </c>
      <c r="Z33" s="269">
        <v>50253</v>
      </c>
      <c r="AA33" s="269"/>
      <c r="AB33" s="269">
        <v>2957</v>
      </c>
      <c r="AC33" s="269">
        <v>67</v>
      </c>
      <c r="AD33" s="269">
        <v>601</v>
      </c>
      <c r="AE33" s="269">
        <v>28355</v>
      </c>
      <c r="AF33" s="269">
        <v>8721</v>
      </c>
      <c r="AG33" s="269"/>
      <c r="AH33" s="269">
        <v>241.6</v>
      </c>
      <c r="AI33" s="269">
        <v>3004</v>
      </c>
      <c r="AJ33" s="269">
        <v>43946.6</v>
      </c>
      <c r="AK33" s="277"/>
      <c r="AL33" s="277">
        <v>496</v>
      </c>
      <c r="AM33" s="277">
        <v>34</v>
      </c>
      <c r="AN33" s="277">
        <v>8695</v>
      </c>
      <c r="AO33" s="277">
        <v>6951</v>
      </c>
      <c r="AP33" s="277">
        <v>0</v>
      </c>
      <c r="AQ33" s="277">
        <v>172</v>
      </c>
      <c r="AR33" s="277">
        <v>4289</v>
      </c>
      <c r="AS33" s="277">
        <v>20637</v>
      </c>
      <c r="AT33" s="277"/>
      <c r="AU33" s="269">
        <v>6855</v>
      </c>
      <c r="AV33" s="269">
        <v>3919</v>
      </c>
      <c r="AW33" s="269">
        <v>795</v>
      </c>
      <c r="AX33" s="269">
        <v>590</v>
      </c>
      <c r="AY33" s="269"/>
      <c r="AZ33" s="269">
        <v>49935</v>
      </c>
      <c r="BA33" s="269">
        <v>24353</v>
      </c>
      <c r="BB33" s="269"/>
      <c r="BC33" s="269">
        <v>900.9</v>
      </c>
      <c r="BD33" s="269">
        <v>65196</v>
      </c>
      <c r="BE33" s="269">
        <v>152547.9</v>
      </c>
      <c r="BF33" s="256"/>
      <c r="BG33" s="313">
        <v>27991.225421511248</v>
      </c>
      <c r="BH33" s="313">
        <v>0</v>
      </c>
      <c r="BI33" s="313"/>
      <c r="BJ33" s="313">
        <v>11698.774578488752</v>
      </c>
      <c r="BK33" s="313">
        <v>0</v>
      </c>
      <c r="BL33" s="256"/>
      <c r="BM33" s="256"/>
      <c r="BN33" s="322">
        <v>0</v>
      </c>
      <c r="BO33" s="277"/>
      <c r="BP33" s="277"/>
      <c r="BQ33" s="277"/>
      <c r="BR33" s="313">
        <f t="shared" si="0"/>
        <v>12159</v>
      </c>
      <c r="BS33" s="313">
        <f t="shared" si="1"/>
        <v>49935</v>
      </c>
      <c r="BT33" s="471"/>
      <c r="BV33" s="313">
        <f t="shared" si="2"/>
        <v>39690</v>
      </c>
      <c r="BW33" s="313">
        <f t="shared" si="3"/>
        <v>8070</v>
      </c>
      <c r="BX33" s="313">
        <f t="shared" si="4"/>
        <v>1250</v>
      </c>
      <c r="BY33" s="313">
        <f t="shared" si="5"/>
        <v>1239</v>
      </c>
    </row>
    <row r="34" spans="1:77">
      <c r="A34" s="278">
        <v>1995</v>
      </c>
      <c r="B34" s="269">
        <v>2840</v>
      </c>
      <c r="C34" s="269">
        <v>3750</v>
      </c>
      <c r="D34" s="269">
        <v>184</v>
      </c>
      <c r="E34" s="269">
        <v>576.49</v>
      </c>
      <c r="F34" s="269"/>
      <c r="G34" s="275">
        <v>12679.621668099731</v>
      </c>
      <c r="H34" s="269">
        <v>8654.4453998280333</v>
      </c>
      <c r="I34" s="269"/>
      <c r="J34" s="269">
        <v>525.9</v>
      </c>
      <c r="K34" s="269">
        <v>7066</v>
      </c>
      <c r="L34" s="269">
        <v>36276.457067927768</v>
      </c>
      <c r="M34" s="269"/>
      <c r="N34" s="275"/>
      <c r="O34" s="275"/>
      <c r="P34" s="269">
        <v>636</v>
      </c>
      <c r="Q34" s="269">
        <v>654</v>
      </c>
      <c r="R34" s="269"/>
      <c r="S34" s="275"/>
      <c r="T34" s="269">
        <v>39268</v>
      </c>
      <c r="U34" s="275"/>
      <c r="V34" s="275"/>
      <c r="W34" s="269">
        <v>1193</v>
      </c>
      <c r="X34" s="269"/>
      <c r="Y34" s="269">
        <v>8485</v>
      </c>
      <c r="Z34" s="269">
        <v>50238</v>
      </c>
      <c r="AA34" s="269"/>
      <c r="AB34" s="269">
        <v>2077</v>
      </c>
      <c r="AC34" s="269">
        <v>78</v>
      </c>
      <c r="AD34" s="269">
        <v>470</v>
      </c>
      <c r="AE34" s="269">
        <v>28037</v>
      </c>
      <c r="AF34" s="269">
        <v>8790</v>
      </c>
      <c r="AG34" s="269"/>
      <c r="AH34" s="269">
        <v>241.7</v>
      </c>
      <c r="AI34" s="269">
        <v>2997</v>
      </c>
      <c r="AJ34" s="269">
        <v>42690.7</v>
      </c>
      <c r="AK34" s="277"/>
      <c r="AL34" s="277">
        <v>362</v>
      </c>
      <c r="AM34" s="277">
        <v>39</v>
      </c>
      <c r="AN34" s="277">
        <v>9374</v>
      </c>
      <c r="AO34" s="277">
        <v>7199</v>
      </c>
      <c r="AP34" s="277">
        <v>0</v>
      </c>
      <c r="AQ34" s="277">
        <v>188.8</v>
      </c>
      <c r="AR34" s="277">
        <v>4016</v>
      </c>
      <c r="AS34" s="277">
        <v>21178.799999999999</v>
      </c>
      <c r="AT34" s="277"/>
      <c r="AU34" s="269">
        <v>5279</v>
      </c>
      <c r="AV34" s="269">
        <v>3867</v>
      </c>
      <c r="AW34" s="269">
        <v>654</v>
      </c>
      <c r="AX34" s="269">
        <v>576.49</v>
      </c>
      <c r="AY34" s="269"/>
      <c r="AZ34" s="269">
        <v>50090.621668099731</v>
      </c>
      <c r="BA34" s="269">
        <v>25279.445399828033</v>
      </c>
      <c r="BB34" s="269"/>
      <c r="BC34" s="269">
        <v>956.39999999999986</v>
      </c>
      <c r="BD34" s="269">
        <v>63679</v>
      </c>
      <c r="BE34" s="269">
        <v>150383.95706792775</v>
      </c>
      <c r="BF34" s="256"/>
      <c r="BG34" s="313">
        <v>27682.31706431993</v>
      </c>
      <c r="BH34" s="313">
        <v>0</v>
      </c>
      <c r="BI34" s="313"/>
      <c r="BJ34" s="313">
        <v>11585.682935680068</v>
      </c>
      <c r="BK34" s="313">
        <v>0</v>
      </c>
      <c r="BL34" s="256"/>
      <c r="BM34" s="256"/>
      <c r="BN34" s="322">
        <v>0</v>
      </c>
      <c r="BO34" s="277"/>
      <c r="BP34" s="277"/>
      <c r="BQ34" s="277"/>
      <c r="BR34" s="313">
        <f t="shared" si="0"/>
        <v>10376.49</v>
      </c>
      <c r="BS34" s="313">
        <f t="shared" si="1"/>
        <v>50090.621668099731</v>
      </c>
      <c r="BT34" s="471"/>
      <c r="BV34" s="313">
        <f t="shared" si="2"/>
        <v>39268</v>
      </c>
      <c r="BW34" s="313">
        <f t="shared" si="3"/>
        <v>8485</v>
      </c>
      <c r="BX34" s="313">
        <f t="shared" si="4"/>
        <v>1290</v>
      </c>
      <c r="BY34" s="313">
        <f t="shared" si="5"/>
        <v>1193</v>
      </c>
    </row>
    <row r="35" spans="1:77">
      <c r="A35" s="278">
        <v>1996</v>
      </c>
      <c r="B35" s="269">
        <v>1959.4604401333877</v>
      </c>
      <c r="C35" s="269">
        <v>855.29747778733156</v>
      </c>
      <c r="D35" s="269">
        <v>232.80261775102701</v>
      </c>
      <c r="E35" s="269">
        <v>439.09986000000004</v>
      </c>
      <c r="F35" s="269"/>
      <c r="G35" s="275">
        <v>14080.851246775579</v>
      </c>
      <c r="H35" s="269">
        <v>9004.0835399999978</v>
      </c>
      <c r="I35" s="269"/>
      <c r="J35" s="275">
        <v>532.5</v>
      </c>
      <c r="K35" s="269">
        <v>7058.0414471449803</v>
      </c>
      <c r="L35" s="269">
        <v>34470.202969592305</v>
      </c>
      <c r="M35" s="269"/>
      <c r="N35" s="275"/>
      <c r="O35" s="275"/>
      <c r="P35" s="269">
        <v>709.59294</v>
      </c>
      <c r="Q35" s="269">
        <v>628.58002699194799</v>
      </c>
      <c r="R35" s="269"/>
      <c r="S35" s="275"/>
      <c r="T35" s="269">
        <v>40771.540699105928</v>
      </c>
      <c r="U35" s="275"/>
      <c r="V35" s="275"/>
      <c r="W35" s="269">
        <v>1294.4309898408392</v>
      </c>
      <c r="X35" s="269"/>
      <c r="Y35" s="269">
        <v>8917.2345415825384</v>
      </c>
      <c r="Z35" s="269">
        <v>52321.379197521259</v>
      </c>
      <c r="AA35" s="269"/>
      <c r="AB35" s="269">
        <v>2084.4311098952689</v>
      </c>
      <c r="AC35" s="269">
        <v>128.82869972293875</v>
      </c>
      <c r="AD35" s="269">
        <v>587.84202732397057</v>
      </c>
      <c r="AE35" s="269">
        <v>32316.543422184008</v>
      </c>
      <c r="AF35" s="269">
        <v>9243.96774</v>
      </c>
      <c r="AG35" s="269"/>
      <c r="AH35" s="269">
        <v>240.49999999999997</v>
      </c>
      <c r="AI35" s="269">
        <v>3517.7718230838232</v>
      </c>
      <c r="AJ35" s="269">
        <v>48119.884822210006</v>
      </c>
      <c r="AK35" s="277"/>
      <c r="AL35" s="277">
        <v>384.68479760152331</v>
      </c>
      <c r="AM35" s="277"/>
      <c r="AN35" s="277">
        <v>10138.228718830611</v>
      </c>
      <c r="AO35" s="277">
        <v>7494.8765999999996</v>
      </c>
      <c r="AP35" s="277">
        <v>0</v>
      </c>
      <c r="AQ35" s="277">
        <v>181.30000000000004</v>
      </c>
      <c r="AR35" s="277">
        <v>3908.6701899903269</v>
      </c>
      <c r="AS35" s="277">
        <v>22107.76030642246</v>
      </c>
      <c r="AT35" s="277"/>
      <c r="AU35" s="269">
        <v>4428.57634763018</v>
      </c>
      <c r="AV35" s="269">
        <v>984.12617751027028</v>
      </c>
      <c r="AW35" s="269">
        <v>820.64464507499758</v>
      </c>
      <c r="AX35" s="269">
        <v>439.09986000000004</v>
      </c>
      <c r="AY35" s="269"/>
      <c r="AZ35" s="269">
        <v>56535.623387790198</v>
      </c>
      <c r="BA35" s="269">
        <v>26452.520819999998</v>
      </c>
      <c r="BB35" s="269"/>
      <c r="BC35" s="269">
        <v>954.30000000000007</v>
      </c>
      <c r="BD35" s="269">
        <v>66096.269717740375</v>
      </c>
      <c r="BE35" s="269">
        <v>157019.22729574601</v>
      </c>
      <c r="BF35" s="256"/>
      <c r="BG35" s="313">
        <v>28760.435870501238</v>
      </c>
      <c r="BH35" s="313">
        <v>0</v>
      </c>
      <c r="BI35" s="313"/>
      <c r="BJ35" s="313">
        <v>12011.104828604686</v>
      </c>
      <c r="BK35" s="313">
        <v>0</v>
      </c>
      <c r="BL35" s="256"/>
      <c r="BM35" s="256"/>
      <c r="BN35" s="322">
        <v>0</v>
      </c>
      <c r="BO35" s="277">
        <v>308.06634000000003</v>
      </c>
      <c r="BP35" s="277"/>
      <c r="BQ35" s="277"/>
      <c r="BR35" s="313">
        <f t="shared" si="0"/>
        <v>6980.513370215448</v>
      </c>
      <c r="BS35" s="313">
        <f t="shared" si="1"/>
        <v>56535.623387790198</v>
      </c>
      <c r="BT35" s="471"/>
      <c r="BV35" s="313">
        <f t="shared" si="2"/>
        <v>40771.540699105928</v>
      </c>
      <c r="BW35" s="313">
        <f t="shared" si="3"/>
        <v>8917.2345415825384</v>
      </c>
      <c r="BX35" s="313">
        <f t="shared" si="4"/>
        <v>1338.172966991948</v>
      </c>
      <c r="BY35" s="313">
        <f t="shared" si="5"/>
        <v>1294.4309898408392</v>
      </c>
    </row>
    <row r="36" spans="1:77">
      <c r="A36" s="278">
        <v>1997</v>
      </c>
      <c r="B36" s="269">
        <v>1963.1071607044119</v>
      </c>
      <c r="C36" s="269">
        <v>787.26870163370586</v>
      </c>
      <c r="D36" s="269">
        <v>248.88711780744961</v>
      </c>
      <c r="E36" s="269">
        <v>457.17970765262254</v>
      </c>
      <c r="F36" s="269"/>
      <c r="G36" s="275">
        <v>14754.084264832329</v>
      </c>
      <c r="H36" s="269">
        <v>9188.6500429922598</v>
      </c>
      <c r="I36" s="269"/>
      <c r="J36" s="275">
        <v>532</v>
      </c>
      <c r="K36" s="269">
        <v>6314.6608698091777</v>
      </c>
      <c r="L36" s="269">
        <v>34577.480169817172</v>
      </c>
      <c r="M36" s="269"/>
      <c r="N36" s="275"/>
      <c r="O36" s="275"/>
      <c r="P36" s="269">
        <v>729.14875322441958</v>
      </c>
      <c r="Q36" s="269">
        <v>515.94343317983123</v>
      </c>
      <c r="R36" s="269"/>
      <c r="S36" s="275"/>
      <c r="T36" s="269">
        <v>41259.448133880949</v>
      </c>
      <c r="U36" s="275"/>
      <c r="V36" s="275"/>
      <c r="W36" s="269">
        <v>1255.692903505746</v>
      </c>
      <c r="X36" s="269"/>
      <c r="Y36" s="269">
        <v>9322.297282639609</v>
      </c>
      <c r="Z36" s="269">
        <v>53082.530506430558</v>
      </c>
      <c r="AA36" s="269"/>
      <c r="AB36" s="269">
        <v>1992.2624096867032</v>
      </c>
      <c r="AC36" s="269">
        <v>59.076144071844844</v>
      </c>
      <c r="AD36" s="269">
        <v>418.57429538167571</v>
      </c>
      <c r="AE36" s="269">
        <v>29710.404127257094</v>
      </c>
      <c r="AF36" s="269">
        <v>8981.5133276010311</v>
      </c>
      <c r="AG36" s="269"/>
      <c r="AH36" s="269">
        <v>224.82</v>
      </c>
      <c r="AI36" s="269">
        <v>3388.7388704090476</v>
      </c>
      <c r="AJ36" s="269">
        <v>44775.389174407392</v>
      </c>
      <c r="AK36" s="277"/>
      <c r="AL36" s="277">
        <v>375.42882467414279</v>
      </c>
      <c r="AM36" s="277"/>
      <c r="AN36" s="277">
        <v>9697.0765262252862</v>
      </c>
      <c r="AO36" s="277">
        <v>7859.3293207222669</v>
      </c>
      <c r="AP36" s="277">
        <v>0</v>
      </c>
      <c r="AQ36" s="277">
        <v>173.63439380911439</v>
      </c>
      <c r="AR36" s="277">
        <v>3361.516395428313</v>
      </c>
      <c r="AS36" s="277">
        <v>21466.985460859127</v>
      </c>
      <c r="AT36" s="277"/>
      <c r="AU36" s="269">
        <v>4330.7983950652579</v>
      </c>
      <c r="AV36" s="269">
        <v>846.34484570555071</v>
      </c>
      <c r="AW36" s="269">
        <v>667.46141318912532</v>
      </c>
      <c r="AX36" s="269">
        <v>457.17970765262254</v>
      </c>
      <c r="AY36" s="269"/>
      <c r="AZ36" s="269">
        <v>54161.564918314703</v>
      </c>
      <c r="BA36" s="269">
        <v>26758.641444539979</v>
      </c>
      <c r="BB36" s="269"/>
      <c r="BC36" s="269">
        <v>930.45439380911432</v>
      </c>
      <c r="BD36" s="269">
        <v>65418.29788885267</v>
      </c>
      <c r="BE36" s="269">
        <v>153902.38531151426</v>
      </c>
      <c r="BF36" s="256"/>
      <c r="BG36" s="313">
        <v>29029.105779489364</v>
      </c>
      <c r="BH36" s="313">
        <v>0</v>
      </c>
      <c r="BI36" s="313"/>
      <c r="BJ36" s="313">
        <v>12230.342354391583</v>
      </c>
      <c r="BK36" s="313">
        <v>0</v>
      </c>
      <c r="BL36" s="256"/>
      <c r="BM36" s="256"/>
      <c r="BN36" s="322">
        <v>0</v>
      </c>
      <c r="BO36" s="277">
        <v>331.64230438521065</v>
      </c>
      <c r="BP36" s="277"/>
      <c r="BQ36" s="277"/>
      <c r="BR36" s="313">
        <f t="shared" si="0"/>
        <v>6633.4266659977675</v>
      </c>
      <c r="BS36" s="313">
        <f t="shared" si="1"/>
        <v>54161.564918314703</v>
      </c>
      <c r="BT36" s="471"/>
      <c r="BV36" s="313">
        <f t="shared" si="2"/>
        <v>41259.448133880949</v>
      </c>
      <c r="BW36" s="313">
        <f t="shared" si="3"/>
        <v>9322.297282639609</v>
      </c>
      <c r="BX36" s="313">
        <f t="shared" si="4"/>
        <v>1245.0921864042507</v>
      </c>
      <c r="BY36" s="313">
        <f t="shared" si="5"/>
        <v>1255.692903505746</v>
      </c>
    </row>
    <row r="37" spans="1:77">
      <c r="A37" s="278">
        <v>1998</v>
      </c>
      <c r="B37" s="269">
        <v>1606.8251093521819</v>
      </c>
      <c r="C37" s="269">
        <v>803.21486576860605</v>
      </c>
      <c r="D37" s="269">
        <v>242.79659883443207</v>
      </c>
      <c r="E37" s="269">
        <v>384.86672398968182</v>
      </c>
      <c r="F37" s="269"/>
      <c r="G37" s="275">
        <v>15140.498710232157</v>
      </c>
      <c r="H37" s="269">
        <v>9215.5631986242479</v>
      </c>
      <c r="I37" s="269"/>
      <c r="J37" s="275">
        <v>460.9</v>
      </c>
      <c r="K37" s="269">
        <v>6379.1577292778093</v>
      </c>
      <c r="L37" s="269">
        <v>34512.154836337068</v>
      </c>
      <c r="M37" s="269"/>
      <c r="N37" s="275">
        <v>0</v>
      </c>
      <c r="O37" s="275"/>
      <c r="P37" s="275">
        <v>731.81427343078246</v>
      </c>
      <c r="Q37" s="275">
        <v>607.62014914699739</v>
      </c>
      <c r="R37" s="269"/>
      <c r="S37" s="275"/>
      <c r="T37" s="269">
        <v>41020.32788860162</v>
      </c>
      <c r="U37" s="323"/>
      <c r="V37" s="275"/>
      <c r="W37" s="269">
        <v>1175.2567727028227</v>
      </c>
      <c r="X37" s="269"/>
      <c r="Y37" s="269">
        <v>10236.967389892863</v>
      </c>
      <c r="Z37" s="269">
        <v>53771.98647377509</v>
      </c>
      <c r="AA37" s="269"/>
      <c r="AB37" s="269">
        <v>1818.9019383406535</v>
      </c>
      <c r="AC37" s="269">
        <v>85.411292633992545</v>
      </c>
      <c r="AD37" s="269">
        <v>439.42481131174162</v>
      </c>
      <c r="AE37" s="269">
        <v>30601.461736887359</v>
      </c>
      <c r="AF37" s="269">
        <v>9407.5666380051589</v>
      </c>
      <c r="AG37" s="269"/>
      <c r="AH37" s="269">
        <v>230</v>
      </c>
      <c r="AI37" s="269">
        <v>3543.1268719592022</v>
      </c>
      <c r="AJ37" s="269">
        <v>46125.893289138112</v>
      </c>
      <c r="AK37" s="277"/>
      <c r="AL37" s="277">
        <v>290.50709040852553</v>
      </c>
      <c r="AM37" s="277"/>
      <c r="AN37" s="277">
        <v>10113.843508168531</v>
      </c>
      <c r="AO37" s="277">
        <v>7788.4780739466878</v>
      </c>
      <c r="AP37" s="277">
        <v>0</v>
      </c>
      <c r="AQ37" s="277">
        <v>174.24</v>
      </c>
      <c r="AR37" s="277">
        <v>3144.0476081208467</v>
      </c>
      <c r="AS37" s="277">
        <v>21511.116280644594</v>
      </c>
      <c r="AT37" s="277"/>
      <c r="AU37" s="269">
        <v>3716.2341381013607</v>
      </c>
      <c r="AV37" s="269">
        <v>888.62615840259855</v>
      </c>
      <c r="AW37" s="269">
        <v>682.22141014617364</v>
      </c>
      <c r="AX37" s="269">
        <v>384.86672398968182</v>
      </c>
      <c r="AY37" s="269"/>
      <c r="AZ37" s="269">
        <v>55855.803955288051</v>
      </c>
      <c r="BA37" s="269">
        <v>27143.422184006879</v>
      </c>
      <c r="BB37" s="269"/>
      <c r="BC37" s="269">
        <v>865.14</v>
      </c>
      <c r="BD37" s="269">
        <v>66106.50440970216</v>
      </c>
      <c r="BE37" s="269">
        <v>155921.15087989485</v>
      </c>
      <c r="BF37" s="256"/>
      <c r="BG37" s="313">
        <v>28767.653253868499</v>
      </c>
      <c r="BH37" s="313">
        <v>0</v>
      </c>
      <c r="BI37" s="313"/>
      <c r="BJ37" s="313">
        <v>12252.674634733119</v>
      </c>
      <c r="BK37" s="313">
        <v>0</v>
      </c>
      <c r="BL37" s="256"/>
      <c r="BM37" s="256"/>
      <c r="BN37" s="322">
        <v>0</v>
      </c>
      <c r="BO37" s="277">
        <v>278.33190025795358</v>
      </c>
      <c r="BP37" s="277"/>
      <c r="BQ37" s="277"/>
      <c r="BR37" s="313">
        <f t="shared" si="0"/>
        <v>5950.2803308977691</v>
      </c>
      <c r="BS37" s="313">
        <f t="shared" si="1"/>
        <v>55855.803955288051</v>
      </c>
      <c r="BT37" s="471"/>
      <c r="BV37" s="313">
        <f t="shared" si="2"/>
        <v>41020.32788860162</v>
      </c>
      <c r="BW37" s="313">
        <f t="shared" si="3"/>
        <v>10236.967389892863</v>
      </c>
      <c r="BX37" s="313">
        <f t="shared" si="4"/>
        <v>1339.43442257778</v>
      </c>
      <c r="BY37" s="313">
        <f t="shared" si="5"/>
        <v>1175.2567727028227</v>
      </c>
    </row>
    <row r="38" spans="1:77">
      <c r="A38" s="278">
        <v>1999</v>
      </c>
      <c r="B38" s="269">
        <v>1353.4860278212195</v>
      </c>
      <c r="C38" s="269">
        <v>819.69045571797074</v>
      </c>
      <c r="D38" s="269">
        <v>215.26268271711092</v>
      </c>
      <c r="E38" s="269">
        <v>205.07308684436799</v>
      </c>
      <c r="F38" s="269"/>
      <c r="G38" s="275">
        <v>15203.353396388648</v>
      </c>
      <c r="H38" s="269">
        <v>9542.3903697334481</v>
      </c>
      <c r="I38" s="269">
        <v>1086.1661188306107</v>
      </c>
      <c r="J38" s="275">
        <v>283.2</v>
      </c>
      <c r="K38" s="269">
        <v>5374.2926994359959</v>
      </c>
      <c r="L38" s="269">
        <v>34221.865826311383</v>
      </c>
      <c r="M38" s="269"/>
      <c r="N38" s="275">
        <v>0</v>
      </c>
      <c r="O38" s="275"/>
      <c r="P38" s="275">
        <v>737.65326741186573</v>
      </c>
      <c r="Q38" s="275">
        <v>632.31389741147257</v>
      </c>
      <c r="R38" s="269"/>
      <c r="S38" s="275"/>
      <c r="T38" s="269">
        <v>41398.592592669564</v>
      </c>
      <c r="U38" s="323"/>
      <c r="V38" s="275"/>
      <c r="W38" s="269">
        <v>1067.2426473404764</v>
      </c>
      <c r="X38" s="269"/>
      <c r="Y38" s="269">
        <v>11017.294629624945</v>
      </c>
      <c r="Z38" s="269">
        <v>54853.097034458326</v>
      </c>
      <c r="AA38" s="269"/>
      <c r="AB38" s="269">
        <v>1915.7779970188099</v>
      </c>
      <c r="AC38" s="269">
        <v>86.123053405942485</v>
      </c>
      <c r="AD38" s="269">
        <v>409.68825833572174</v>
      </c>
      <c r="AE38" s="269">
        <v>30788.134135855544</v>
      </c>
      <c r="AF38" s="269">
        <v>9484.7807394668962</v>
      </c>
      <c r="AG38" s="269">
        <v>43.615256749785033</v>
      </c>
      <c r="AH38" s="269">
        <v>230.36199999999997</v>
      </c>
      <c r="AI38" s="269">
        <v>3162.3480387070458</v>
      </c>
      <c r="AJ38" s="269">
        <v>46120.829479539738</v>
      </c>
      <c r="AK38" s="277"/>
      <c r="AL38" s="277">
        <v>189.01528873021516</v>
      </c>
      <c r="AM38" s="277"/>
      <c r="AN38" s="277">
        <v>9156.2338779019774</v>
      </c>
      <c r="AO38" s="277">
        <v>7986.1564918314725</v>
      </c>
      <c r="AP38" s="277">
        <v>1368.2208232158212</v>
      </c>
      <c r="AQ38" s="277">
        <v>174.29999999999995</v>
      </c>
      <c r="AR38" s="277">
        <v>2463.9681997438693</v>
      </c>
      <c r="AS38" s="277">
        <v>21337.894681423357</v>
      </c>
      <c r="AT38" s="277"/>
      <c r="AU38" s="269">
        <v>3458.2793135702445</v>
      </c>
      <c r="AV38" s="269">
        <v>905.81350912391326</v>
      </c>
      <c r="AW38" s="269">
        <v>624.9509410528326</v>
      </c>
      <c r="AX38" s="269">
        <v>205.07308684436799</v>
      </c>
      <c r="AY38" s="269"/>
      <c r="AZ38" s="269">
        <v>55147.721410146172</v>
      </c>
      <c r="BA38" s="269">
        <v>27750.980868443683</v>
      </c>
      <c r="BB38" s="269">
        <v>2498.0021987962168</v>
      </c>
      <c r="BC38" s="269">
        <v>687.86199999999985</v>
      </c>
      <c r="BD38" s="269">
        <v>65116.052704933369</v>
      </c>
      <c r="BE38" s="269">
        <v>156533.6870217328</v>
      </c>
      <c r="BF38" s="256"/>
      <c r="BG38" s="313">
        <v>29276.161990377943</v>
      </c>
      <c r="BH38" s="313">
        <v>0</v>
      </c>
      <c r="BI38" s="313"/>
      <c r="BJ38" s="313">
        <v>12122.430602291619</v>
      </c>
      <c r="BK38" s="313">
        <v>0</v>
      </c>
      <c r="BL38" s="256"/>
      <c r="BM38" s="256"/>
      <c r="BN38" s="322">
        <v>0</v>
      </c>
      <c r="BO38" s="277">
        <v>138.95098882201202</v>
      </c>
      <c r="BP38" s="277"/>
      <c r="BQ38" s="277"/>
      <c r="BR38" s="313">
        <f t="shared" si="0"/>
        <v>5333.0678394133702</v>
      </c>
      <c r="BS38" s="313">
        <f t="shared" si="1"/>
        <v>55147.721410146172</v>
      </c>
      <c r="BT38" s="471"/>
      <c r="BV38" s="313">
        <f t="shared" si="2"/>
        <v>41398.592592669564</v>
      </c>
      <c r="BW38" s="313">
        <f t="shared" si="3"/>
        <v>11017.294629624945</v>
      </c>
      <c r="BX38" s="313">
        <f t="shared" si="4"/>
        <v>1369.9671648233384</v>
      </c>
      <c r="BY38" s="313">
        <f t="shared" si="5"/>
        <v>1067.2426473404764</v>
      </c>
    </row>
    <row r="39" spans="1:77" ht="26.25" customHeight="1">
      <c r="A39" s="278">
        <v>2000</v>
      </c>
      <c r="B39" s="269">
        <v>1227.7435056157328</v>
      </c>
      <c r="C39" s="269">
        <v>753.44893474730111</v>
      </c>
      <c r="D39" s="269">
        <v>224.94387121429247</v>
      </c>
      <c r="E39" s="269">
        <v>216.2510748065348</v>
      </c>
      <c r="F39" s="269"/>
      <c r="G39" s="275">
        <v>15773.086844368016</v>
      </c>
      <c r="H39" s="269">
        <v>9811.9518486672387</v>
      </c>
      <c r="I39" s="269">
        <v>1099.4159071367155</v>
      </c>
      <c r="J39" s="275">
        <v>264.06</v>
      </c>
      <c r="K39" s="269">
        <v>6039.4734330869005</v>
      </c>
      <c r="L39" s="269">
        <v>35506.162178026221</v>
      </c>
      <c r="M39" s="269"/>
      <c r="N39" s="275">
        <v>0</v>
      </c>
      <c r="O39" s="269"/>
      <c r="P39" s="275">
        <v>741.44453998280301</v>
      </c>
      <c r="Q39" s="275">
        <v>638.84433108777409</v>
      </c>
      <c r="R39" s="269"/>
      <c r="S39" s="269"/>
      <c r="T39" s="269">
        <v>41070.65569657497</v>
      </c>
      <c r="U39" s="324"/>
      <c r="V39" s="269"/>
      <c r="W39" s="269">
        <v>1032.4496257317489</v>
      </c>
      <c r="X39" s="269"/>
      <c r="Y39" s="269">
        <v>11977.722693369014</v>
      </c>
      <c r="Z39" s="269">
        <v>55461.116886746313</v>
      </c>
      <c r="AA39" s="269"/>
      <c r="AB39" s="269">
        <v>1448.2970743317337</v>
      </c>
      <c r="AC39" s="269">
        <v>94.664182669341741</v>
      </c>
      <c r="AD39" s="269">
        <v>365.25355880385968</v>
      </c>
      <c r="AE39" s="269">
        <v>31806.448839208941</v>
      </c>
      <c r="AF39" s="269">
        <v>9616.6809974204643</v>
      </c>
      <c r="AG39" s="269">
        <v>44.414961306964749</v>
      </c>
      <c r="AH39" s="269">
        <v>236.02500000000001</v>
      </c>
      <c r="AI39" s="269">
        <v>3239.3917008538378</v>
      </c>
      <c r="AJ39" s="269">
        <v>46851.176314595155</v>
      </c>
      <c r="AK39" s="277"/>
      <c r="AL39" s="277">
        <v>57.151071998584939</v>
      </c>
      <c r="AM39" s="277"/>
      <c r="AN39" s="277">
        <v>9497.506448839209</v>
      </c>
      <c r="AO39" s="277">
        <v>8154.9441100601889</v>
      </c>
      <c r="AP39" s="277">
        <v>1371.0910576096303</v>
      </c>
      <c r="AQ39" s="277">
        <v>171.98</v>
      </c>
      <c r="AR39" s="277">
        <v>2294.2147039860952</v>
      </c>
      <c r="AS39" s="277">
        <v>21546.887392493703</v>
      </c>
      <c r="AT39" s="277"/>
      <c r="AU39" s="269">
        <v>2733.1916519460515</v>
      </c>
      <c r="AV39" s="269">
        <v>848.11311741664281</v>
      </c>
      <c r="AW39" s="269">
        <v>590.19743001815209</v>
      </c>
      <c r="AX39" s="269">
        <v>216.2510748065348</v>
      </c>
      <c r="AY39" s="269"/>
      <c r="AZ39" s="269">
        <v>57077.042132416165</v>
      </c>
      <c r="BA39" s="269">
        <v>28325.021496130699</v>
      </c>
      <c r="BB39" s="269">
        <v>2514.9219260533105</v>
      </c>
      <c r="BC39" s="269">
        <v>672.06500000000005</v>
      </c>
      <c r="BD39" s="269">
        <v>66292.752184690355</v>
      </c>
      <c r="BE39" s="269">
        <v>159365.34277186138</v>
      </c>
      <c r="BF39" s="256"/>
      <c r="BG39" s="313">
        <v>29069.260469818342</v>
      </c>
      <c r="BH39" s="313">
        <v>0</v>
      </c>
      <c r="BI39" s="313"/>
      <c r="BJ39" s="313">
        <v>12001.395226756626</v>
      </c>
      <c r="BK39" s="313">
        <v>0</v>
      </c>
      <c r="BL39" s="256"/>
      <c r="BM39" s="256"/>
      <c r="BN39" s="322">
        <v>0</v>
      </c>
      <c r="BO39" s="277">
        <v>95.786758383490962</v>
      </c>
      <c r="BP39" s="277"/>
      <c r="BQ39" s="277"/>
      <c r="BR39" s="313">
        <f t="shared" si="0"/>
        <v>4483.5400325708724</v>
      </c>
      <c r="BS39" s="313">
        <f t="shared" si="1"/>
        <v>57077.042132416165</v>
      </c>
      <c r="BT39" s="471"/>
      <c r="BV39" s="313">
        <f t="shared" si="2"/>
        <v>41070.65569657497</v>
      </c>
      <c r="BW39" s="313">
        <f t="shared" si="3"/>
        <v>11977.722693369014</v>
      </c>
      <c r="BX39" s="313">
        <f t="shared" si="4"/>
        <v>1380.288871070577</v>
      </c>
      <c r="BY39" s="313">
        <f t="shared" si="5"/>
        <v>1032.4496257317489</v>
      </c>
    </row>
    <row r="40" spans="1:77">
      <c r="A40" s="278">
        <v>2001</v>
      </c>
      <c r="B40" s="269">
        <v>1194.9551082855401</v>
      </c>
      <c r="C40" s="269">
        <v>718.59176459348419</v>
      </c>
      <c r="D40" s="269">
        <v>210.29304003057223</v>
      </c>
      <c r="E40" s="269">
        <v>154.25623387790196</v>
      </c>
      <c r="F40" s="269"/>
      <c r="G40" s="275">
        <v>15463.714531384348</v>
      </c>
      <c r="H40" s="269">
        <v>9573.34479793637</v>
      </c>
      <c r="I40" s="269">
        <v>1001.227128116939</v>
      </c>
      <c r="J40" s="275">
        <v>243.07</v>
      </c>
      <c r="K40" s="269">
        <v>6611.0456630972494</v>
      </c>
      <c r="L40" s="269">
        <v>35442.639281939766</v>
      </c>
      <c r="M40" s="269"/>
      <c r="N40" s="275">
        <v>0</v>
      </c>
      <c r="O40" s="269"/>
      <c r="P40" s="275">
        <v>759.07136715391221</v>
      </c>
      <c r="Q40" s="275">
        <v>664.25644356869179</v>
      </c>
      <c r="R40" s="269"/>
      <c r="S40" s="269"/>
      <c r="T40" s="269">
        <v>41096.560427636476</v>
      </c>
      <c r="U40" s="324"/>
      <c r="V40" s="269"/>
      <c r="W40" s="269">
        <v>843.88785290009378</v>
      </c>
      <c r="X40" s="269"/>
      <c r="Y40" s="269">
        <v>11773.505351470245</v>
      </c>
      <c r="Z40" s="269">
        <v>55137.281442729422</v>
      </c>
      <c r="AA40" s="269"/>
      <c r="AB40" s="269">
        <v>1461.1878141354796</v>
      </c>
      <c r="AC40" s="269">
        <v>47.687971720645841</v>
      </c>
      <c r="AD40" s="269">
        <v>328.27051686252025</v>
      </c>
      <c r="AE40" s="269">
        <v>32624.763542562338</v>
      </c>
      <c r="AF40" s="269">
        <v>9917.1969045571786</v>
      </c>
      <c r="AG40" s="269">
        <v>31.877487446259675</v>
      </c>
      <c r="AH40" s="269">
        <v>240.44</v>
      </c>
      <c r="AI40" s="269">
        <v>3526.9046276978524</v>
      </c>
      <c r="AJ40" s="269">
        <v>48178.328864982279</v>
      </c>
      <c r="AK40" s="277"/>
      <c r="AL40" s="277">
        <v>47.462079044206803</v>
      </c>
      <c r="AM40" s="277"/>
      <c r="AN40" s="277">
        <v>9725.7953568357698</v>
      </c>
      <c r="AO40" s="277">
        <v>8359.3293207222705</v>
      </c>
      <c r="AP40" s="277">
        <v>1294.078807394669</v>
      </c>
      <c r="AQ40" s="277">
        <v>172.53000000000003</v>
      </c>
      <c r="AR40" s="277">
        <v>2568.2855818610378</v>
      </c>
      <c r="AS40" s="277">
        <v>22167.48114585795</v>
      </c>
      <c r="AT40" s="277"/>
      <c r="AU40" s="269">
        <v>2703.6050014652265</v>
      </c>
      <c r="AV40" s="269">
        <v>766.27973631412999</v>
      </c>
      <c r="AW40" s="269">
        <v>538.56355689309248</v>
      </c>
      <c r="AX40" s="269">
        <v>154.25623387790196</v>
      </c>
      <c r="AY40" s="269"/>
      <c r="AZ40" s="269">
        <v>57814.273430782458</v>
      </c>
      <c r="BA40" s="269">
        <v>28608.942390369732</v>
      </c>
      <c r="BB40" s="269">
        <v>2327.1834229578676</v>
      </c>
      <c r="BC40" s="269">
        <v>656.04</v>
      </c>
      <c r="BD40" s="269">
        <v>67084.445948231645</v>
      </c>
      <c r="BE40" s="269">
        <v>160925.73073550942</v>
      </c>
      <c r="BF40" s="256"/>
      <c r="BG40" s="313">
        <v>29076.26649359761</v>
      </c>
      <c r="BH40" s="313">
        <v>0</v>
      </c>
      <c r="BI40" s="313"/>
      <c r="BJ40" s="313">
        <v>12020.293934038866</v>
      </c>
      <c r="BK40" s="313">
        <v>0</v>
      </c>
      <c r="BL40" s="256"/>
      <c r="BM40" s="256"/>
      <c r="BN40" s="322">
        <v>0</v>
      </c>
      <c r="BO40" s="277">
        <v>272.14101461736885</v>
      </c>
      <c r="BP40" s="277"/>
      <c r="BQ40" s="277"/>
      <c r="BR40" s="313">
        <f t="shared" si="0"/>
        <v>4434.8455431677194</v>
      </c>
      <c r="BS40" s="313">
        <f t="shared" si="1"/>
        <v>57814.273430782458</v>
      </c>
      <c r="BT40" s="471"/>
      <c r="BV40" s="313">
        <f t="shared" si="2"/>
        <v>41096.560427636476</v>
      </c>
      <c r="BW40" s="313">
        <f t="shared" si="3"/>
        <v>11773.505351470245</v>
      </c>
      <c r="BX40" s="313">
        <f t="shared" si="4"/>
        <v>1423.327810722604</v>
      </c>
      <c r="BY40" s="313">
        <f t="shared" si="5"/>
        <v>843.88785290009378</v>
      </c>
    </row>
    <row r="41" spans="1:77">
      <c r="A41" s="278">
        <v>2002</v>
      </c>
      <c r="B41" s="269">
        <v>1185.6830485784485</v>
      </c>
      <c r="C41" s="269">
        <v>610.41470062061512</v>
      </c>
      <c r="D41" s="269">
        <v>169.9778064871698</v>
      </c>
      <c r="E41" s="269">
        <v>78.182356285427431</v>
      </c>
      <c r="F41" s="269"/>
      <c r="G41" s="275">
        <v>14201.691417826751</v>
      </c>
      <c r="H41" s="269">
        <v>9472.7208284391436</v>
      </c>
      <c r="I41" s="269">
        <v>1320.6416165090284</v>
      </c>
      <c r="J41" s="275">
        <v>250.03</v>
      </c>
      <c r="K41" s="269">
        <v>6248.2606866719052</v>
      </c>
      <c r="L41" s="269">
        <v>33763.892336337347</v>
      </c>
      <c r="M41" s="269"/>
      <c r="N41" s="275">
        <v>0</v>
      </c>
      <c r="O41" s="269"/>
      <c r="P41" s="275">
        <v>726.93742107954813</v>
      </c>
      <c r="Q41" s="275">
        <v>661.6168549795301</v>
      </c>
      <c r="R41" s="269"/>
      <c r="S41" s="269"/>
      <c r="T41" s="269">
        <v>41936.080608409269</v>
      </c>
      <c r="U41" s="324"/>
      <c r="V41" s="269"/>
      <c r="W41" s="269">
        <v>702.45953225731046</v>
      </c>
      <c r="X41" s="269"/>
      <c r="Y41" s="269">
        <v>11657.751483667444</v>
      </c>
      <c r="Z41" s="269">
        <v>55684.845900393098</v>
      </c>
      <c r="AA41" s="269"/>
      <c r="AB41" s="269">
        <v>1009.0795121455683</v>
      </c>
      <c r="AC41" s="269">
        <v>126.73296761109776</v>
      </c>
      <c r="AD41" s="269">
        <v>289.26107608699192</v>
      </c>
      <c r="AE41" s="269">
        <v>32362.161876887574</v>
      </c>
      <c r="AF41" s="269">
        <v>10319.3815133276</v>
      </c>
      <c r="AG41" s="269">
        <v>33.190025795356831</v>
      </c>
      <c r="AH41" s="269">
        <v>243.34900000000002</v>
      </c>
      <c r="AI41" s="269">
        <v>3087.4552215727704</v>
      </c>
      <c r="AJ41" s="269">
        <v>47470.611193426965</v>
      </c>
      <c r="AK41" s="277"/>
      <c r="AL41" s="277">
        <v>14.474856226793918</v>
      </c>
      <c r="AM41" s="277"/>
      <c r="AN41" s="277">
        <v>8670.1263289244343</v>
      </c>
      <c r="AO41" s="277">
        <v>8148.308290031302</v>
      </c>
      <c r="AP41" s="277">
        <v>730.05692175408421</v>
      </c>
      <c r="AQ41" s="277">
        <v>188.27</v>
      </c>
      <c r="AR41" s="277">
        <v>1805.0881183871893</v>
      </c>
      <c r="AS41" s="277">
        <v>19556.324515323806</v>
      </c>
      <c r="AT41" s="277"/>
      <c r="AU41" s="269">
        <v>2209.2374169508112</v>
      </c>
      <c r="AV41" s="269">
        <v>737.14766823171294</v>
      </c>
      <c r="AW41" s="269">
        <v>459.23888257416172</v>
      </c>
      <c r="AX41" s="269">
        <v>78.182356285427431</v>
      </c>
      <c r="AY41" s="269"/>
      <c r="AZ41" s="269">
        <v>55233.979623638763</v>
      </c>
      <c r="BA41" s="269">
        <v>28667.348052877594</v>
      </c>
      <c r="BB41" s="269">
        <v>2083.8885640584695</v>
      </c>
      <c r="BC41" s="269">
        <v>681.649</v>
      </c>
      <c r="BD41" s="269">
        <v>66098.712505945412</v>
      </c>
      <c r="BE41" s="269">
        <v>156475.67394548122</v>
      </c>
      <c r="BF41" s="256"/>
      <c r="BG41" s="313">
        <v>29663.98696296737</v>
      </c>
      <c r="BH41" s="313">
        <v>0</v>
      </c>
      <c r="BI41" s="313"/>
      <c r="BJ41" s="313">
        <v>12272.093645441895</v>
      </c>
      <c r="BK41" s="313">
        <v>0</v>
      </c>
      <c r="BL41" s="256"/>
      <c r="BM41" s="256"/>
      <c r="BN41" s="322">
        <v>0</v>
      </c>
      <c r="BO41" s="277">
        <v>226.28987491886218</v>
      </c>
      <c r="BP41" s="277"/>
      <c r="BQ41" s="277"/>
      <c r="BR41" s="313">
        <f t="shared" ref="BR41:BR58" si="6">SUM(AU41:AX41,BO41:BQ41)</f>
        <v>3710.0961989609755</v>
      </c>
      <c r="BS41" s="313">
        <f t="shared" ref="BS41:BS58" si="7">SUM(AY41:AZ41)</f>
        <v>55233.979623638763</v>
      </c>
      <c r="BT41" s="471"/>
      <c r="BV41" s="313">
        <f t="shared" ref="BV41:BV58" si="8">SUM(S41:U41)</f>
        <v>41936.080608409269</v>
      </c>
      <c r="BW41" s="313">
        <f t="shared" ref="BW41:BW58" si="9">Y41</f>
        <v>11657.751483667444</v>
      </c>
      <c r="BX41" s="313">
        <f t="shared" ref="BX41:BX58" si="10">SUM(N41:Q41)</f>
        <v>1388.5542760590783</v>
      </c>
      <c r="BY41" s="313">
        <f t="shared" ref="BY41:BY58" si="11">SUM(V41:W41)</f>
        <v>702.45953225731046</v>
      </c>
    </row>
    <row r="42" spans="1:77">
      <c r="A42" s="278">
        <v>2003</v>
      </c>
      <c r="B42" s="269">
        <v>1247.9660292310678</v>
      </c>
      <c r="C42" s="269">
        <v>588.60115832873737</v>
      </c>
      <c r="D42" s="269">
        <v>165.57056122429356</v>
      </c>
      <c r="E42" s="269">
        <v>53.189439497637615</v>
      </c>
      <c r="F42" s="269"/>
      <c r="G42" s="275">
        <v>14292.024855908719</v>
      </c>
      <c r="H42" s="269">
        <v>9396.2491433873474</v>
      </c>
      <c r="I42" s="269">
        <v>1128.3124710266552</v>
      </c>
      <c r="J42" s="275">
        <v>266.69</v>
      </c>
      <c r="K42" s="269">
        <v>6899.2176642987406</v>
      </c>
      <c r="L42" s="269">
        <v>34074.19348748801</v>
      </c>
      <c r="M42" s="269"/>
      <c r="N42" s="275">
        <v>0</v>
      </c>
      <c r="O42" s="269"/>
      <c r="P42" s="275">
        <v>706.1405644624125</v>
      </c>
      <c r="Q42" s="275">
        <v>666.90825068050117</v>
      </c>
      <c r="R42" s="269"/>
      <c r="S42" s="269"/>
      <c r="T42" s="269">
        <v>41822.642350399277</v>
      </c>
      <c r="U42" s="324"/>
      <c r="V42" s="269"/>
      <c r="W42" s="269">
        <v>1234.3120493422707</v>
      </c>
      <c r="X42" s="269"/>
      <c r="Y42" s="269">
        <v>11935.784293723171</v>
      </c>
      <c r="Z42" s="269">
        <v>56365.787508607631</v>
      </c>
      <c r="AA42" s="269"/>
      <c r="AB42" s="269">
        <v>812.73438969953281</v>
      </c>
      <c r="AC42" s="269">
        <v>91.536998041717396</v>
      </c>
      <c r="AD42" s="269">
        <v>254.67714312089063</v>
      </c>
      <c r="AE42" s="269">
        <v>33231.838631292419</v>
      </c>
      <c r="AF42" s="269">
        <v>10576.161332760103</v>
      </c>
      <c r="AG42" s="269">
        <v>10.834049871023215</v>
      </c>
      <c r="AH42" s="269">
        <v>247.06</v>
      </c>
      <c r="AI42" s="269">
        <v>3068.1835672143725</v>
      </c>
      <c r="AJ42" s="269">
        <v>48293.026112000058</v>
      </c>
      <c r="AK42" s="277"/>
      <c r="AL42" s="277">
        <v>17.346023927125884</v>
      </c>
      <c r="AM42" s="277"/>
      <c r="AN42" s="277">
        <v>9177.4818375428586</v>
      </c>
      <c r="AO42" s="277">
        <v>8231.0327487550876</v>
      </c>
      <c r="AP42" s="277">
        <v>647.73727171109203</v>
      </c>
      <c r="AQ42" s="277">
        <v>195.60999999999996</v>
      </c>
      <c r="AR42" s="277">
        <v>1144.512716071772</v>
      </c>
      <c r="AS42" s="277">
        <v>19413.720598007934</v>
      </c>
      <c r="AT42" s="277"/>
      <c r="AU42" s="269">
        <v>2078.0464428577266</v>
      </c>
      <c r="AV42" s="269">
        <v>680.13815637045479</v>
      </c>
      <c r="AW42" s="269">
        <v>420.24770434518416</v>
      </c>
      <c r="AX42" s="269">
        <v>53.189439497637615</v>
      </c>
      <c r="AY42" s="269"/>
      <c r="AZ42" s="269">
        <v>56701.345324743997</v>
      </c>
      <c r="BA42" s="269">
        <v>28909.583789364951</v>
      </c>
      <c r="BB42" s="269">
        <v>1786.8837926087704</v>
      </c>
      <c r="BC42" s="269">
        <v>709.3599999999999</v>
      </c>
      <c r="BD42" s="269">
        <v>66771.5608917301</v>
      </c>
      <c r="BE42" s="269">
        <v>158146.72770610361</v>
      </c>
      <c r="BF42" s="256"/>
      <c r="BG42" s="313">
        <v>29318.284018396596</v>
      </c>
      <c r="BH42" s="313">
        <v>0</v>
      </c>
      <c r="BI42" s="313"/>
      <c r="BJ42" s="313">
        <v>12504.358332002683</v>
      </c>
      <c r="BK42" s="313">
        <v>0</v>
      </c>
      <c r="BL42" s="256"/>
      <c r="BM42" s="256"/>
      <c r="BN42" s="322">
        <v>0</v>
      </c>
      <c r="BO42" s="277">
        <v>36.372164584811628</v>
      </c>
      <c r="BP42" s="277"/>
      <c r="BQ42" s="277"/>
      <c r="BR42" s="313">
        <f t="shared" si="6"/>
        <v>3267.9939076558148</v>
      </c>
      <c r="BS42" s="313">
        <f t="shared" si="7"/>
        <v>56701.345324743997</v>
      </c>
      <c r="BT42" s="471"/>
      <c r="BV42" s="313">
        <f t="shared" si="8"/>
        <v>41822.642350399277</v>
      </c>
      <c r="BW42" s="313">
        <f t="shared" si="9"/>
        <v>11935.784293723171</v>
      </c>
      <c r="BX42" s="313">
        <f t="shared" si="10"/>
        <v>1373.0488151429136</v>
      </c>
      <c r="BY42" s="313">
        <f t="shared" si="11"/>
        <v>1234.3120493422707</v>
      </c>
    </row>
    <row r="43" spans="1:77">
      <c r="A43" s="278">
        <v>2004</v>
      </c>
      <c r="B43" s="269">
        <v>1235.2520132036439</v>
      </c>
      <c r="C43" s="269">
        <v>559.20629439932907</v>
      </c>
      <c r="D43" s="269">
        <v>180.16460224694583</v>
      </c>
      <c r="E43" s="269">
        <v>67.499392691315592</v>
      </c>
      <c r="F43" s="269"/>
      <c r="G43" s="275">
        <v>13237.600393465918</v>
      </c>
      <c r="H43" s="269">
        <v>9584.4690528171741</v>
      </c>
      <c r="I43" s="269">
        <v>832.34041616509023</v>
      </c>
      <c r="J43" s="275">
        <v>265.24</v>
      </c>
      <c r="K43" s="269">
        <v>6918.4197487788297</v>
      </c>
      <c r="L43" s="269">
        <v>32912.437611279856</v>
      </c>
      <c r="M43" s="269"/>
      <c r="N43" s="275">
        <v>0</v>
      </c>
      <c r="O43" s="269"/>
      <c r="P43" s="275">
        <v>347.27518906870904</v>
      </c>
      <c r="Q43" s="275">
        <v>699.9363356079009</v>
      </c>
      <c r="R43" s="269"/>
      <c r="S43" s="269">
        <v>1.6167956434508455</v>
      </c>
      <c r="T43" s="269">
        <v>42220.851529002073</v>
      </c>
      <c r="U43" s="324"/>
      <c r="V43" s="269"/>
      <c r="W43" s="269">
        <v>1195.9810932255584</v>
      </c>
      <c r="X43" s="269"/>
      <c r="Y43" s="269">
        <v>12908.480266541383</v>
      </c>
      <c r="Z43" s="269">
        <v>57374.141209089074</v>
      </c>
      <c r="AA43" s="269"/>
      <c r="AB43" s="269">
        <v>732.88776659346036</v>
      </c>
      <c r="AC43" s="269">
        <v>36.144880764629967</v>
      </c>
      <c r="AD43" s="269">
        <v>230.36075700624193</v>
      </c>
      <c r="AE43" s="269">
        <v>34085.185408355013</v>
      </c>
      <c r="AF43" s="269">
        <v>10679.318075124678</v>
      </c>
      <c r="AG43" s="269">
        <v>51.934651762682712</v>
      </c>
      <c r="AH43" s="269">
        <v>251.65</v>
      </c>
      <c r="AI43" s="269">
        <v>3265.3271867418698</v>
      </c>
      <c r="AJ43" s="269">
        <v>49332.80872634858</v>
      </c>
      <c r="AK43" s="277"/>
      <c r="AL43" s="277">
        <v>19.401737493269593</v>
      </c>
      <c r="AM43" s="277"/>
      <c r="AN43" s="277">
        <v>9757.0868479995479</v>
      </c>
      <c r="AO43" s="277">
        <v>8531.5689298654706</v>
      </c>
      <c r="AP43" s="277">
        <v>373.31008168529667</v>
      </c>
      <c r="AQ43" s="277">
        <v>197.68000000000004</v>
      </c>
      <c r="AR43" s="277">
        <v>1437.7909332977506</v>
      </c>
      <c r="AS43" s="277">
        <v>20316.838530341338</v>
      </c>
      <c r="AT43" s="277"/>
      <c r="AU43" s="269">
        <v>1987.5415172903738</v>
      </c>
      <c r="AV43" s="269">
        <v>595.35117516395906</v>
      </c>
      <c r="AW43" s="269">
        <v>410.52535925318773</v>
      </c>
      <c r="AX43" s="269">
        <v>67.499392691315592</v>
      </c>
      <c r="AY43" s="269"/>
      <c r="AZ43" s="269">
        <v>57079.872649820478</v>
      </c>
      <c r="BA43" s="269">
        <v>29144.248042519481</v>
      </c>
      <c r="BB43" s="269">
        <v>1257.5851496130697</v>
      </c>
      <c r="BC43" s="269">
        <v>714.57</v>
      </c>
      <c r="BD43" s="269">
        <v>68646.787093195366</v>
      </c>
      <c r="BE43" s="269">
        <v>159936.22607705885</v>
      </c>
      <c r="BF43" s="256"/>
      <c r="BG43" s="313">
        <v>29416.284692066925</v>
      </c>
      <c r="BH43" s="313">
        <v>0</v>
      </c>
      <c r="BI43" s="313"/>
      <c r="BJ43" s="313">
        <v>12804.566836935152</v>
      </c>
      <c r="BK43" s="313">
        <v>0</v>
      </c>
      <c r="BL43" s="256"/>
      <c r="BM43" s="256"/>
      <c r="BN43" s="322">
        <v>0</v>
      </c>
      <c r="BO43" s="277">
        <v>32.245697511607844</v>
      </c>
      <c r="BP43" s="277"/>
      <c r="BQ43" s="277"/>
      <c r="BR43" s="313">
        <f t="shared" si="6"/>
        <v>3093.1631419104442</v>
      </c>
      <c r="BS43" s="313">
        <f t="shared" si="7"/>
        <v>57079.872649820478</v>
      </c>
      <c r="BT43" s="471"/>
      <c r="BV43" s="313">
        <f t="shared" si="8"/>
        <v>42222.468324645524</v>
      </c>
      <c r="BW43" s="313">
        <f t="shared" si="9"/>
        <v>12908.480266541383</v>
      </c>
      <c r="BX43" s="313">
        <f t="shared" si="10"/>
        <v>1047.21152467661</v>
      </c>
      <c r="BY43" s="313">
        <f t="shared" si="11"/>
        <v>1195.9810932255584</v>
      </c>
    </row>
    <row r="44" spans="1:77">
      <c r="A44" s="278">
        <v>2005</v>
      </c>
      <c r="B44" s="269">
        <v>1179.924430602071</v>
      </c>
      <c r="C44" s="269">
        <v>534.73643589228084</v>
      </c>
      <c r="D44" s="269">
        <v>170.69525506006937</v>
      </c>
      <c r="E44" s="269">
        <v>78.515824180567449</v>
      </c>
      <c r="F44" s="269"/>
      <c r="G44" s="275">
        <v>13021.582487031814</v>
      </c>
      <c r="H44" s="269">
        <v>9976.2745144353139</v>
      </c>
      <c r="I44" s="269">
        <v>830.50753787745134</v>
      </c>
      <c r="J44" s="275">
        <v>200.76085640426902</v>
      </c>
      <c r="K44" s="269">
        <v>6282.1847243872035</v>
      </c>
      <c r="L44" s="269">
        <v>32303.189892445414</v>
      </c>
      <c r="M44" s="269"/>
      <c r="N44" s="275">
        <v>2.9164341061883712</v>
      </c>
      <c r="O44" s="269"/>
      <c r="P44" s="275">
        <v>347.39853777503276</v>
      </c>
      <c r="Q44" s="275">
        <v>633.78887902364977</v>
      </c>
      <c r="R44" s="269"/>
      <c r="S44" s="269">
        <v>1.6468902264259102</v>
      </c>
      <c r="T44" s="269">
        <v>42506.75881608497</v>
      </c>
      <c r="U44" s="269">
        <v>74.051215618694485</v>
      </c>
      <c r="V44" s="269"/>
      <c r="W44" s="269">
        <v>1370.3128880699489</v>
      </c>
      <c r="X44" s="269"/>
      <c r="Y44" s="269">
        <v>13856.29347654933</v>
      </c>
      <c r="Z44" s="269">
        <v>58793.167137454249</v>
      </c>
      <c r="AA44" s="269"/>
      <c r="AB44" s="269">
        <v>473.78242069329252</v>
      </c>
      <c r="AC44" s="269">
        <v>24.483345324877696</v>
      </c>
      <c r="AD44" s="269">
        <v>198.9816315390035</v>
      </c>
      <c r="AE44" s="269">
        <v>32835.681148755371</v>
      </c>
      <c r="AF44" s="269">
        <v>10809.212209802234</v>
      </c>
      <c r="AG44" s="269">
        <v>51.934651762682712</v>
      </c>
      <c r="AH44" s="269">
        <v>317.80096206411804</v>
      </c>
      <c r="AI44" s="269">
        <v>3093.5455413799227</v>
      </c>
      <c r="AJ44" s="269">
        <v>47805.4219113215</v>
      </c>
      <c r="AK44" s="277"/>
      <c r="AL44" s="277">
        <v>38.095509913882552</v>
      </c>
      <c r="AM44" s="277"/>
      <c r="AN44" s="277">
        <v>9526.3268911176492</v>
      </c>
      <c r="AO44" s="277">
        <v>8846.092462007502</v>
      </c>
      <c r="AP44" s="277">
        <v>385.53377730008589</v>
      </c>
      <c r="AQ44" s="277">
        <v>204.89309555492798</v>
      </c>
      <c r="AR44" s="277">
        <v>1773.4799151017687</v>
      </c>
      <c r="AS44" s="277">
        <v>20774.421650995817</v>
      </c>
      <c r="AT44" s="277"/>
      <c r="AU44" s="269">
        <v>1694.7187953154344</v>
      </c>
      <c r="AV44" s="269">
        <v>559.21978121715858</v>
      </c>
      <c r="AW44" s="269">
        <v>369.67688659907287</v>
      </c>
      <c r="AX44" s="269">
        <v>78.515824180567449</v>
      </c>
      <c r="AY44" s="269"/>
      <c r="AZ44" s="269">
        <v>55383.590526904831</v>
      </c>
      <c r="BA44" s="269">
        <v>29980.62461424651</v>
      </c>
      <c r="BB44" s="269">
        <v>1267.9759669402199</v>
      </c>
      <c r="BC44" s="269">
        <v>797.50612964200957</v>
      </c>
      <c r="BD44" s="269">
        <v>69516.364240596784</v>
      </c>
      <c r="BE44" s="269">
        <v>159676.20059221698</v>
      </c>
      <c r="BF44" s="256"/>
      <c r="BG44" s="313">
        <v>29457.96895854485</v>
      </c>
      <c r="BH44" s="313">
        <v>51.318860148248973</v>
      </c>
      <c r="BI44" s="313"/>
      <c r="BJ44" s="313">
        <v>13048.78985754012</v>
      </c>
      <c r="BK44" s="313">
        <v>22.732355470445512</v>
      </c>
      <c r="BL44" s="256"/>
      <c r="BM44" s="256"/>
      <c r="BN44" s="322">
        <v>0</v>
      </c>
      <c r="BO44" s="277">
        <v>28.007826574376686</v>
      </c>
      <c r="BP44" s="277"/>
      <c r="BQ44" s="277"/>
      <c r="BR44" s="313">
        <f t="shared" si="6"/>
        <v>2730.1391138866102</v>
      </c>
      <c r="BS44" s="313">
        <f t="shared" si="7"/>
        <v>55383.590526904831</v>
      </c>
      <c r="BT44" s="471"/>
      <c r="BV44" s="313">
        <f t="shared" si="8"/>
        <v>42582.45692193009</v>
      </c>
      <c r="BW44" s="313">
        <f t="shared" si="9"/>
        <v>13856.29347654933</v>
      </c>
      <c r="BX44" s="313">
        <f t="shared" si="10"/>
        <v>984.10385090487091</v>
      </c>
      <c r="BY44" s="313">
        <f t="shared" si="11"/>
        <v>1370.3128880699489</v>
      </c>
    </row>
    <row r="45" spans="1:77">
      <c r="A45" s="278">
        <v>2006</v>
      </c>
      <c r="B45" s="269">
        <v>1163.6484360418719</v>
      </c>
      <c r="C45" s="269">
        <v>487.61874462715599</v>
      </c>
      <c r="D45" s="269">
        <v>177.79029955354378</v>
      </c>
      <c r="E45" s="269">
        <v>106.23725760963013</v>
      </c>
      <c r="F45" s="269"/>
      <c r="G45" s="275">
        <v>12428.286430306776</v>
      </c>
      <c r="H45" s="269">
        <v>9879.3033502618928</v>
      </c>
      <c r="I45" s="269">
        <v>808.93292777300076</v>
      </c>
      <c r="J45" s="275">
        <v>213.48946654426669</v>
      </c>
      <c r="K45" s="269">
        <v>6099.3517627279189</v>
      </c>
      <c r="L45" s="269">
        <v>31442.201843310198</v>
      </c>
      <c r="M45" s="269"/>
      <c r="N45" s="275">
        <v>13.707240299085345</v>
      </c>
      <c r="O45" s="269"/>
      <c r="P45" s="275">
        <v>342.47504655357915</v>
      </c>
      <c r="Q45" s="275">
        <v>631.88356881114021</v>
      </c>
      <c r="R45" s="269"/>
      <c r="S45" s="269">
        <v>1.6139294926913157</v>
      </c>
      <c r="T45" s="269">
        <v>42512.640559712221</v>
      </c>
      <c r="U45" s="269">
        <v>187.79203607410454</v>
      </c>
      <c r="V45" s="269"/>
      <c r="W45" s="269">
        <v>1812.2867055712352</v>
      </c>
      <c r="X45" s="269"/>
      <c r="Y45" s="269">
        <v>13999.047372228359</v>
      </c>
      <c r="Z45" s="269">
        <v>59501.446458742415</v>
      </c>
      <c r="AA45" s="269"/>
      <c r="AB45" s="269">
        <v>426.03157813197453</v>
      </c>
      <c r="AC45" s="269">
        <v>15.896465078352609</v>
      </c>
      <c r="AD45" s="269">
        <v>199.86348197370305</v>
      </c>
      <c r="AE45" s="269">
        <v>31550.130632644225</v>
      </c>
      <c r="AF45" s="269">
        <v>10722.606978180804</v>
      </c>
      <c r="AG45" s="269">
        <v>51.934651762682712</v>
      </c>
      <c r="AH45" s="269">
        <v>357.90954169533995</v>
      </c>
      <c r="AI45" s="269">
        <v>3250.7735213187925</v>
      </c>
      <c r="AJ45" s="269">
        <v>46575.146850785881</v>
      </c>
      <c r="AK45" s="277"/>
      <c r="AL45" s="277">
        <v>23.891277612025192</v>
      </c>
      <c r="AM45" s="277"/>
      <c r="AN45" s="277">
        <v>8654.6472234467474</v>
      </c>
      <c r="AO45" s="277">
        <v>8738.3724777961143</v>
      </c>
      <c r="AP45" s="277">
        <v>383.89735597592437</v>
      </c>
      <c r="AQ45" s="277">
        <v>192.42807477786357</v>
      </c>
      <c r="AR45" s="277">
        <v>1529.6486932978787</v>
      </c>
      <c r="AS45" s="277">
        <v>19522.885102906555</v>
      </c>
      <c r="AT45" s="277"/>
      <c r="AU45" s="269">
        <v>1627.2785320849571</v>
      </c>
      <c r="AV45" s="269">
        <v>503.5152097055086</v>
      </c>
      <c r="AW45" s="269">
        <v>377.65378152724679</v>
      </c>
      <c r="AX45" s="269">
        <v>106.23725760963013</v>
      </c>
      <c r="AY45" s="269"/>
      <c r="AZ45" s="269">
        <v>52633.064286397755</v>
      </c>
      <c r="BA45" s="269">
        <v>29684.371782285081</v>
      </c>
      <c r="BB45" s="269">
        <v>1244.7649355116077</v>
      </c>
      <c r="BC45" s="269">
        <v>951.61911909157482</v>
      </c>
      <c r="BD45" s="269">
        <v>69835.632183667534</v>
      </c>
      <c r="BE45" s="269">
        <v>157041.68025574504</v>
      </c>
      <c r="BF45" s="256"/>
      <c r="BG45" s="313">
        <v>29302.674104987807</v>
      </c>
      <c r="BH45" s="313">
        <v>129.43935639242375</v>
      </c>
      <c r="BI45" s="313"/>
      <c r="BJ45" s="313">
        <v>13209.966454724419</v>
      </c>
      <c r="BK45" s="313">
        <v>58.352679681680819</v>
      </c>
      <c r="BL45" s="256"/>
      <c r="BM45" s="256"/>
      <c r="BN45" s="322">
        <v>0</v>
      </c>
      <c r="BO45" s="277">
        <v>77.543167864144806</v>
      </c>
      <c r="BP45" s="277"/>
      <c r="BQ45" s="277"/>
      <c r="BR45" s="313">
        <f t="shared" si="6"/>
        <v>2692.2279487914875</v>
      </c>
      <c r="BS45" s="313">
        <f t="shared" si="7"/>
        <v>52633.064286397755</v>
      </c>
      <c r="BT45" s="471"/>
      <c r="BV45" s="313">
        <f t="shared" si="8"/>
        <v>42702.046525279016</v>
      </c>
      <c r="BW45" s="313">
        <f t="shared" si="9"/>
        <v>13999.047372228359</v>
      </c>
      <c r="BX45" s="313">
        <f t="shared" si="10"/>
        <v>988.06585566380477</v>
      </c>
      <c r="BY45" s="313">
        <f t="shared" si="11"/>
        <v>1812.2867055712352</v>
      </c>
    </row>
    <row r="46" spans="1:77">
      <c r="A46" s="278">
        <v>2007</v>
      </c>
      <c r="B46" s="269">
        <v>1268.4052921213993</v>
      </c>
      <c r="C46" s="269">
        <v>513.05061144173726</v>
      </c>
      <c r="D46" s="269">
        <v>177.02921268379498</v>
      </c>
      <c r="E46" s="269">
        <v>101.27890689595874</v>
      </c>
      <c r="F46" s="269"/>
      <c r="G46" s="275">
        <v>11466.075649125158</v>
      </c>
      <c r="H46" s="269">
        <v>9699.0105405461327</v>
      </c>
      <c r="I46" s="269">
        <v>895.84403783318987</v>
      </c>
      <c r="J46" s="275">
        <v>276.33064723402265</v>
      </c>
      <c r="K46" s="269">
        <v>6095.3471147107966</v>
      </c>
      <c r="L46" s="269">
        <v>30540.28267870397</v>
      </c>
      <c r="M46" s="269"/>
      <c r="N46" s="275">
        <v>13.707240299085345</v>
      </c>
      <c r="O46" s="269"/>
      <c r="P46" s="275">
        <v>339.04935600162639</v>
      </c>
      <c r="Q46" s="275">
        <v>646.35966658753659</v>
      </c>
      <c r="R46" s="269"/>
      <c r="S46" s="269">
        <v>1.5835482946402981</v>
      </c>
      <c r="T46" s="269">
        <v>42884.399591435002</v>
      </c>
      <c r="U46" s="269">
        <v>361.69050647440218</v>
      </c>
      <c r="V46" s="269"/>
      <c r="W46" s="269">
        <v>1618.174755405485</v>
      </c>
      <c r="X46" s="269"/>
      <c r="Y46" s="269">
        <v>13905.964685498055</v>
      </c>
      <c r="Z46" s="269">
        <v>59770.929349995822</v>
      </c>
      <c r="AA46" s="269"/>
      <c r="AB46" s="269">
        <v>487.09548419463022</v>
      </c>
      <c r="AC46" s="269">
        <v>10.585306204197554</v>
      </c>
      <c r="AD46" s="269">
        <v>182.44185937649277</v>
      </c>
      <c r="AE46" s="269">
        <v>30341.178864337828</v>
      </c>
      <c r="AF46" s="269">
        <v>10582.633366813881</v>
      </c>
      <c r="AG46" s="269">
        <v>51.934651762682712</v>
      </c>
      <c r="AH46" s="269">
        <v>399.72912132656188</v>
      </c>
      <c r="AI46" s="269">
        <v>2876.8254619473687</v>
      </c>
      <c r="AJ46" s="269">
        <v>44932.424115963644</v>
      </c>
      <c r="AK46" s="277"/>
      <c r="AL46" s="277">
        <v>18.552191091532563</v>
      </c>
      <c r="AM46" s="277"/>
      <c r="AN46" s="277">
        <v>8153.6798193938048</v>
      </c>
      <c r="AO46" s="277">
        <v>8754.8828137297951</v>
      </c>
      <c r="AP46" s="277">
        <v>390.20266552020632</v>
      </c>
      <c r="AQ46" s="277">
        <v>197.66223108436361</v>
      </c>
      <c r="AR46" s="277">
        <v>1500.8061320957618</v>
      </c>
      <c r="AS46" s="277">
        <v>19015.785852915462</v>
      </c>
      <c r="AT46" s="277"/>
      <c r="AU46" s="269">
        <v>1787.7602077066472</v>
      </c>
      <c r="AV46" s="269">
        <v>523.6359176459348</v>
      </c>
      <c r="AW46" s="269">
        <v>359.47107206028772</v>
      </c>
      <c r="AX46" s="269">
        <v>101.27890689595874</v>
      </c>
      <c r="AY46" s="269"/>
      <c r="AZ46" s="269">
        <v>49960.934332856792</v>
      </c>
      <c r="BA46" s="269">
        <v>29377.159625386077</v>
      </c>
      <c r="BB46" s="269">
        <v>1337.9813551160789</v>
      </c>
      <c r="BC46" s="269">
        <v>1235.4125061193504</v>
      </c>
      <c r="BD46" s="269">
        <v>69527.877407680004</v>
      </c>
      <c r="BE46" s="269">
        <v>154259.4219975789</v>
      </c>
      <c r="BF46" s="256"/>
      <c r="BG46" s="313">
        <v>29415.00744243696</v>
      </c>
      <c r="BH46" s="313">
        <v>248.08855996967745</v>
      </c>
      <c r="BI46" s="313"/>
      <c r="BJ46" s="313">
        <v>13469.392148998046</v>
      </c>
      <c r="BK46" s="313">
        <v>113.60194650472476</v>
      </c>
      <c r="BL46" s="256"/>
      <c r="BM46" s="256"/>
      <c r="BN46" s="322">
        <v>0</v>
      </c>
      <c r="BO46" s="277">
        <v>47.910666111779861</v>
      </c>
      <c r="BP46" s="277"/>
      <c r="BQ46" s="277"/>
      <c r="BR46" s="313">
        <f t="shared" si="6"/>
        <v>2820.0567704206087</v>
      </c>
      <c r="BS46" s="313">
        <f t="shared" si="7"/>
        <v>49960.934332856792</v>
      </c>
      <c r="BT46" s="471"/>
      <c r="BV46" s="313">
        <f t="shared" si="8"/>
        <v>43247.673646204043</v>
      </c>
      <c r="BW46" s="313">
        <f t="shared" si="9"/>
        <v>13905.964685498055</v>
      </c>
      <c r="BX46" s="313">
        <f t="shared" si="10"/>
        <v>999.11626288824834</v>
      </c>
      <c r="BY46" s="313">
        <f t="shared" si="11"/>
        <v>1618.174755405485</v>
      </c>
    </row>
    <row r="47" spans="1:77">
      <c r="A47" s="278">
        <v>2008</v>
      </c>
      <c r="B47" s="269">
        <v>1296.1614753611334</v>
      </c>
      <c r="C47" s="269">
        <v>442.77044205891667</v>
      </c>
      <c r="D47" s="269">
        <v>173.91852611867097</v>
      </c>
      <c r="E47" s="269">
        <v>92.10906796128927</v>
      </c>
      <c r="F47" s="269"/>
      <c r="G47" s="275">
        <v>11029.70743779055</v>
      </c>
      <c r="H47" s="269">
        <v>9815.2112752107187</v>
      </c>
      <c r="I47" s="269">
        <v>1020.7031470335338</v>
      </c>
      <c r="J47" s="275">
        <v>414.24453862492618</v>
      </c>
      <c r="K47" s="269">
        <v>5895.148580583098</v>
      </c>
      <c r="L47" s="269">
        <v>30219.599863619296</v>
      </c>
      <c r="M47" s="269"/>
      <c r="N47" s="275">
        <v>13.508924216531584</v>
      </c>
      <c r="O47" s="269"/>
      <c r="P47" s="275">
        <v>338.39222685054204</v>
      </c>
      <c r="Q47" s="275">
        <v>657.63881542775198</v>
      </c>
      <c r="R47" s="269"/>
      <c r="S47" s="269">
        <v>1.5666380051590716</v>
      </c>
      <c r="T47" s="269">
        <v>41097.674345032428</v>
      </c>
      <c r="U47" s="269">
        <v>844.50717934176851</v>
      </c>
      <c r="V47" s="269"/>
      <c r="W47" s="269">
        <v>1013.9336826750556</v>
      </c>
      <c r="X47" s="269"/>
      <c r="Y47" s="269">
        <v>13426.090093550307</v>
      </c>
      <c r="Z47" s="269">
        <v>57393.311905099545</v>
      </c>
      <c r="AA47" s="269"/>
      <c r="AB47" s="269">
        <v>514.72227816375698</v>
      </c>
      <c r="AC47" s="269">
        <v>8.7949602365321216</v>
      </c>
      <c r="AD47" s="269">
        <v>229.16391049437686</v>
      </c>
      <c r="AE47" s="269">
        <v>30916.063435096061</v>
      </c>
      <c r="AF47" s="269">
        <v>10300.945829750643</v>
      </c>
      <c r="AG47" s="269">
        <v>51.934651762682712</v>
      </c>
      <c r="AH47" s="269">
        <v>942.8402779293865</v>
      </c>
      <c r="AI47" s="269">
        <v>3033.4603866455491</v>
      </c>
      <c r="AJ47" s="269">
        <v>45997.925730078983</v>
      </c>
      <c r="AK47" s="277"/>
      <c r="AL47" s="277">
        <v>20.791580985890505</v>
      </c>
      <c r="AM47" s="277"/>
      <c r="AN47" s="277">
        <v>9556.56977727708</v>
      </c>
      <c r="AO47" s="277">
        <v>8935.2951308749507</v>
      </c>
      <c r="AP47" s="277">
        <v>392.82619948409285</v>
      </c>
      <c r="AQ47" s="277">
        <v>228.80737812631514</v>
      </c>
      <c r="AR47" s="277">
        <v>1411.1033710794227</v>
      </c>
      <c r="AS47" s="277">
        <v>20545.393437827752</v>
      </c>
      <c r="AT47" s="277"/>
      <c r="AU47" s="269">
        <v>1845.1842587273125</v>
      </c>
      <c r="AV47" s="269">
        <v>451.56540229544879</v>
      </c>
      <c r="AW47" s="269">
        <v>403.08243661304783</v>
      </c>
      <c r="AX47" s="269">
        <v>92.10906796128927</v>
      </c>
      <c r="AY47" s="269"/>
      <c r="AZ47" s="269">
        <v>51502.340650163693</v>
      </c>
      <c r="BA47" s="269">
        <v>29391.41110069201</v>
      </c>
      <c r="BB47" s="269">
        <v>1465.4639982803092</v>
      </c>
      <c r="BC47" s="269">
        <v>2430.3993740223964</v>
      </c>
      <c r="BD47" s="269">
        <v>66535.049274993624</v>
      </c>
      <c r="BE47" s="269">
        <v>154156.23093662559</v>
      </c>
      <c r="BF47" s="256"/>
      <c r="BG47" s="313">
        <v>28452.89252826243</v>
      </c>
      <c r="BH47" s="313">
        <v>584.67230557686742</v>
      </c>
      <c r="BI47" s="313"/>
      <c r="BJ47" s="313">
        <v>12644.781816770001</v>
      </c>
      <c r="BK47" s="313">
        <v>259.83487376490109</v>
      </c>
      <c r="BL47" s="256"/>
      <c r="BM47" s="256"/>
      <c r="BN47" s="322">
        <v>0</v>
      </c>
      <c r="BO47" s="277">
        <v>39.625372876455742</v>
      </c>
      <c r="BP47" s="277"/>
      <c r="BQ47" s="277"/>
      <c r="BR47" s="313">
        <f t="shared" si="6"/>
        <v>2831.5665384735544</v>
      </c>
      <c r="BS47" s="313">
        <f t="shared" si="7"/>
        <v>51502.340650163693</v>
      </c>
      <c r="BT47" s="471"/>
      <c r="BV47" s="313">
        <f t="shared" si="8"/>
        <v>41943.748162379357</v>
      </c>
      <c r="BW47" s="313">
        <f t="shared" si="9"/>
        <v>13426.090093550307</v>
      </c>
      <c r="BX47" s="313">
        <f t="shared" si="10"/>
        <v>1009.5399664948256</v>
      </c>
      <c r="BY47" s="313">
        <f t="shared" si="11"/>
        <v>1013.9336826750556</v>
      </c>
    </row>
    <row r="48" spans="1:77">
      <c r="A48" s="278">
        <v>2009</v>
      </c>
      <c r="B48" s="269">
        <v>1151.7584715571911</v>
      </c>
      <c r="C48" s="269">
        <v>387.27133398845348</v>
      </c>
      <c r="D48" s="269">
        <v>19.740548373826357</v>
      </c>
      <c r="E48" s="269">
        <v>48.512382649096985</v>
      </c>
      <c r="F48" s="269"/>
      <c r="G48" s="275">
        <v>9145.6240566431479</v>
      </c>
      <c r="H48" s="269">
        <v>8575.9230031542011</v>
      </c>
      <c r="I48" s="269">
        <v>762.83546345657783</v>
      </c>
      <c r="J48" s="275">
        <v>415.02565744561963</v>
      </c>
      <c r="K48" s="269">
        <v>5151.591369515143</v>
      </c>
      <c r="L48" s="269">
        <v>25687.284656385735</v>
      </c>
      <c r="M48" s="269"/>
      <c r="N48" s="275">
        <v>13.475871536105958</v>
      </c>
      <c r="O48" s="269"/>
      <c r="P48" s="275">
        <v>346.76954770434816</v>
      </c>
      <c r="Q48" s="275">
        <v>656.1633436593853</v>
      </c>
      <c r="R48" s="269"/>
      <c r="S48" s="269">
        <v>1.547434795070221</v>
      </c>
      <c r="T48" s="269">
        <v>39634.889832559536</v>
      </c>
      <c r="U48" s="269">
        <v>1038.4891526573133</v>
      </c>
      <c r="V48" s="269"/>
      <c r="W48" s="269">
        <v>950.87776726193215</v>
      </c>
      <c r="X48" s="269"/>
      <c r="Y48" s="269">
        <v>12751.302537523068</v>
      </c>
      <c r="Z48" s="269">
        <v>55393.515487696757</v>
      </c>
      <c r="AA48" s="269"/>
      <c r="AB48" s="269">
        <v>514.23942590770287</v>
      </c>
      <c r="AC48" s="269">
        <v>7.3311359510843559</v>
      </c>
      <c r="AD48" s="269">
        <v>191.77925600595069</v>
      </c>
      <c r="AE48" s="269">
        <v>29681.796042715046</v>
      </c>
      <c r="AF48" s="269">
        <v>10192.673546235867</v>
      </c>
      <c r="AG48" s="269">
        <v>51.934651762682712</v>
      </c>
      <c r="AH48" s="269">
        <v>1031.8659177626284</v>
      </c>
      <c r="AI48" s="269">
        <v>3013.1351100927232</v>
      </c>
      <c r="AJ48" s="269">
        <v>44684.755086433681</v>
      </c>
      <c r="AK48" s="277"/>
      <c r="AL48" s="277">
        <v>53.094637608387188</v>
      </c>
      <c r="AM48" s="277"/>
      <c r="AN48" s="277">
        <v>8000.1813716612669</v>
      </c>
      <c r="AO48" s="277">
        <v>8548.4401145114207</v>
      </c>
      <c r="AP48" s="277">
        <v>391.56700318142731</v>
      </c>
      <c r="AQ48" s="277">
        <v>231.04563855715855</v>
      </c>
      <c r="AR48" s="277">
        <v>1250.9654819767775</v>
      </c>
      <c r="AS48" s="277">
        <v>18475.29424749644</v>
      </c>
      <c r="AT48" s="277"/>
      <c r="AU48" s="269">
        <v>1732.5684066093872</v>
      </c>
      <c r="AV48" s="269">
        <v>394.60246993953785</v>
      </c>
      <c r="AW48" s="269">
        <v>211.51980437977704</v>
      </c>
      <c r="AX48" s="269">
        <v>48.512382649096985</v>
      </c>
      <c r="AY48" s="269"/>
      <c r="AZ48" s="269">
        <v>46827.601471019458</v>
      </c>
      <c r="BA48" s="269">
        <v>27665.353646400905</v>
      </c>
      <c r="BB48" s="269">
        <v>1206.3371184006878</v>
      </c>
      <c r="BC48" s="269">
        <v>2716.4263664227201</v>
      </c>
      <c r="BD48" s="269">
        <v>63408.925442588567</v>
      </c>
      <c r="BE48" s="269">
        <v>144240.84947801262</v>
      </c>
      <c r="BF48" s="256"/>
      <c r="BG48" s="313">
        <v>27634.540984770312</v>
      </c>
      <c r="BH48" s="313">
        <v>724.06334854431088</v>
      </c>
      <c r="BI48" s="313"/>
      <c r="BJ48" s="313">
        <v>12000.348847789226</v>
      </c>
      <c r="BK48" s="313">
        <v>314.42580411300253</v>
      </c>
      <c r="BL48" s="256"/>
      <c r="BM48" s="256"/>
      <c r="BN48" s="322">
        <v>0</v>
      </c>
      <c r="BO48" s="277">
        <v>29.002369602481032</v>
      </c>
      <c r="BP48" s="277"/>
      <c r="BQ48" s="277"/>
      <c r="BR48" s="313">
        <f t="shared" si="6"/>
        <v>2416.2054331802801</v>
      </c>
      <c r="BS48" s="313">
        <f t="shared" si="7"/>
        <v>46827.601471019458</v>
      </c>
      <c r="BT48" s="471"/>
      <c r="BV48" s="313">
        <f t="shared" si="8"/>
        <v>40674.926420011921</v>
      </c>
      <c r="BW48" s="313">
        <f t="shared" si="9"/>
        <v>12751.302537523068</v>
      </c>
      <c r="BX48" s="313">
        <f t="shared" si="10"/>
        <v>1016.4087628998394</v>
      </c>
      <c r="BY48" s="313">
        <f t="shared" si="11"/>
        <v>950.87776726193215</v>
      </c>
    </row>
    <row r="49" spans="1:77" ht="26.25" customHeight="1">
      <c r="A49" s="278">
        <v>2010</v>
      </c>
      <c r="B49" s="269">
        <v>1311.2186156292478</v>
      </c>
      <c r="C49" s="269">
        <v>338.78946430277466</v>
      </c>
      <c r="D49" s="269">
        <v>17.024999038796238</v>
      </c>
      <c r="E49" s="269">
        <v>96.584462930622237</v>
      </c>
      <c r="F49" s="269"/>
      <c r="G49" s="275">
        <v>9395.4252090848931</v>
      </c>
      <c r="H49" s="269">
        <v>8988.6085371713943</v>
      </c>
      <c r="I49" s="269">
        <v>822.14959060383489</v>
      </c>
      <c r="J49" s="275">
        <v>471.89816720406105</v>
      </c>
      <c r="K49" s="269">
        <v>5482.2398352265118</v>
      </c>
      <c r="L49" s="269">
        <v>27010.806079137845</v>
      </c>
      <c r="M49" s="269"/>
      <c r="N49" s="275">
        <v>13.605617901204438</v>
      </c>
      <c r="O49" s="269"/>
      <c r="P49" s="275">
        <v>348.19064754817134</v>
      </c>
      <c r="Q49" s="275">
        <v>659.75974742471817</v>
      </c>
      <c r="R49" s="269"/>
      <c r="S49" s="269">
        <v>1.5488678704499859</v>
      </c>
      <c r="T49" s="269">
        <v>39159.259749010103</v>
      </c>
      <c r="U49" s="269">
        <v>1217.5695041559184</v>
      </c>
      <c r="V49" s="269"/>
      <c r="W49" s="269">
        <v>948.24264036389673</v>
      </c>
      <c r="X49" s="269"/>
      <c r="Y49" s="269">
        <v>12287.762496786872</v>
      </c>
      <c r="Z49" s="269">
        <v>54635.939271061332</v>
      </c>
      <c r="AA49" s="269"/>
      <c r="AB49" s="269">
        <v>536.73674567412149</v>
      </c>
      <c r="AC49" s="269">
        <v>7.3311359510843621</v>
      </c>
      <c r="AD49" s="269">
        <v>221.26176647081303</v>
      </c>
      <c r="AE49" s="269">
        <v>33499.183037932096</v>
      </c>
      <c r="AF49" s="269">
        <v>10217.708738960253</v>
      </c>
      <c r="AG49" s="269">
        <v>51.934651762682712</v>
      </c>
      <c r="AH49" s="269">
        <v>1448.44994044137</v>
      </c>
      <c r="AI49" s="269">
        <v>3427.7441373090637</v>
      </c>
      <c r="AJ49" s="269">
        <v>49410.350154501488</v>
      </c>
      <c r="AK49" s="277"/>
      <c r="AL49" s="277">
        <v>27.596208160579067</v>
      </c>
      <c r="AM49" s="277"/>
      <c r="AN49" s="277">
        <v>8735.8360575966435</v>
      </c>
      <c r="AO49" s="277">
        <v>8718.8619374450755</v>
      </c>
      <c r="AP49" s="277">
        <v>392.29822012037835</v>
      </c>
      <c r="AQ49" s="277">
        <v>306.26134268048872</v>
      </c>
      <c r="AR49" s="277">
        <v>1257.7755539161012</v>
      </c>
      <c r="AS49" s="277">
        <v>19438.629319919266</v>
      </c>
      <c r="AT49" s="277"/>
      <c r="AU49" s="269">
        <v>1889.1571873651528</v>
      </c>
      <c r="AV49" s="269">
        <v>346.12060025385904</v>
      </c>
      <c r="AW49" s="269">
        <v>238.28676550960927</v>
      </c>
      <c r="AX49" s="269">
        <v>96.584462930622237</v>
      </c>
      <c r="AY49" s="269"/>
      <c r="AZ49" s="269">
        <v>51630.444304613637</v>
      </c>
      <c r="BA49" s="269">
        <v>28274.918728995344</v>
      </c>
      <c r="BB49" s="269">
        <v>1266.382462486896</v>
      </c>
      <c r="BC49" s="269">
        <v>3444.178954481838</v>
      </c>
      <c r="BD49" s="269">
        <v>63222.78416003727</v>
      </c>
      <c r="BE49" s="269">
        <v>150495.72482461992</v>
      </c>
      <c r="BF49" s="256"/>
      <c r="BG49" s="313">
        <v>26852.96415377322</v>
      </c>
      <c r="BH49" s="313">
        <v>834.93279646719589</v>
      </c>
      <c r="BI49" s="313"/>
      <c r="BJ49" s="313">
        <v>12306.295595236887</v>
      </c>
      <c r="BK49" s="313">
        <v>382.63670768872254</v>
      </c>
      <c r="BL49" s="256"/>
      <c r="BM49" s="256"/>
      <c r="BN49" s="322">
        <v>0</v>
      </c>
      <c r="BO49" s="277">
        <v>86.867197945706636</v>
      </c>
      <c r="BP49" s="277"/>
      <c r="BQ49" s="277"/>
      <c r="BR49" s="313">
        <f t="shared" si="6"/>
        <v>2657.0162140049501</v>
      </c>
      <c r="BS49" s="313">
        <f t="shared" si="7"/>
        <v>51630.444304613637</v>
      </c>
      <c r="BT49" s="471"/>
      <c r="BV49" s="313">
        <f t="shared" si="8"/>
        <v>40378.378121036469</v>
      </c>
      <c r="BW49" s="313">
        <f t="shared" si="9"/>
        <v>12287.762496786872</v>
      </c>
      <c r="BX49" s="313">
        <f t="shared" si="10"/>
        <v>1021.556012874094</v>
      </c>
      <c r="BY49" s="313">
        <f t="shared" si="11"/>
        <v>948.24264036389673</v>
      </c>
    </row>
    <row r="50" spans="1:77">
      <c r="A50" s="278">
        <v>2011</v>
      </c>
      <c r="B50" s="269">
        <v>1193.615431177602</v>
      </c>
      <c r="C50" s="269">
        <v>306.27659828849852</v>
      </c>
      <c r="D50" s="269">
        <v>17.174116733920869</v>
      </c>
      <c r="E50" s="269">
        <v>59.455101929533114</v>
      </c>
      <c r="F50" s="269"/>
      <c r="G50" s="275">
        <v>9007.3051524692328</v>
      </c>
      <c r="H50" s="269">
        <v>8806.1474767315285</v>
      </c>
      <c r="I50" s="269">
        <v>769.35151848667238</v>
      </c>
      <c r="J50" s="275">
        <v>530.87702999173212</v>
      </c>
      <c r="K50" s="269">
        <v>4499.9607610473277</v>
      </c>
      <c r="L50" s="269">
        <v>25254.276723457951</v>
      </c>
      <c r="M50" s="269"/>
      <c r="N50" s="275">
        <v>11.066478010912933</v>
      </c>
      <c r="O50" s="269"/>
      <c r="P50" s="275">
        <v>359.78252442464373</v>
      </c>
      <c r="Q50" s="275">
        <v>650.58667519924279</v>
      </c>
      <c r="R50" s="269"/>
      <c r="S50" s="269">
        <v>1.8162797363141301</v>
      </c>
      <c r="T50" s="269">
        <v>38646.014313469423</v>
      </c>
      <c r="U50" s="269">
        <v>1127.5246011273525</v>
      </c>
      <c r="V50" s="269"/>
      <c r="W50" s="269">
        <v>893.89695866130228</v>
      </c>
      <c r="X50" s="269"/>
      <c r="Y50" s="269">
        <v>12802.443135694315</v>
      </c>
      <c r="Z50" s="269">
        <v>54493.130966323508</v>
      </c>
      <c r="AA50" s="269"/>
      <c r="AB50" s="269">
        <v>530.09755897045579</v>
      </c>
      <c r="AC50" s="269">
        <v>6.1923187159644595</v>
      </c>
      <c r="AD50" s="269">
        <v>191.8441841454094</v>
      </c>
      <c r="AE50" s="269">
        <v>26555.524611580287</v>
      </c>
      <c r="AF50" s="269">
        <v>9594.7048679519321</v>
      </c>
      <c r="AG50" s="269">
        <v>51.934651762682712</v>
      </c>
      <c r="AH50" s="269">
        <v>1283.354633482189</v>
      </c>
      <c r="AI50" s="269">
        <v>2669.0169432249522</v>
      </c>
      <c r="AJ50" s="269">
        <v>40882.669769833868</v>
      </c>
      <c r="AK50" s="277"/>
      <c r="AL50" s="277">
        <v>28.062131242632177</v>
      </c>
      <c r="AM50" s="277"/>
      <c r="AN50" s="277">
        <v>7344.4432311493656</v>
      </c>
      <c r="AO50" s="277">
        <v>8569.6884370658117</v>
      </c>
      <c r="AP50" s="277">
        <v>384.77200748065349</v>
      </c>
      <c r="AQ50" s="277">
        <v>270.0464604269755</v>
      </c>
      <c r="AR50" s="277">
        <v>1360.0242589467739</v>
      </c>
      <c r="AS50" s="277">
        <v>17957.036526312211</v>
      </c>
      <c r="AT50" s="277"/>
      <c r="AU50" s="269">
        <v>1762.8415994016029</v>
      </c>
      <c r="AV50" s="269">
        <v>312.46891700446298</v>
      </c>
      <c r="AW50" s="269">
        <v>209.01830087933027</v>
      </c>
      <c r="AX50" s="269">
        <v>59.455101929533114</v>
      </c>
      <c r="AY50" s="269"/>
      <c r="AZ50" s="269">
        <v>42907.272995198888</v>
      </c>
      <c r="BA50" s="269">
        <v>27332.13958591023</v>
      </c>
      <c r="BB50" s="269">
        <v>1206.0581777300085</v>
      </c>
      <c r="BC50" s="269">
        <v>3211.8027250282494</v>
      </c>
      <c r="BD50" s="269">
        <v>61521.943046243337</v>
      </c>
      <c r="BE50" s="269">
        <v>138587.11398592754</v>
      </c>
      <c r="BF50" s="256"/>
      <c r="BG50" s="313">
        <v>26470.008848989899</v>
      </c>
      <c r="BH50" s="313">
        <v>772.28109287566679</v>
      </c>
      <c r="BI50" s="313"/>
      <c r="BJ50" s="313">
        <v>12176.005464479524</v>
      </c>
      <c r="BK50" s="313">
        <v>355.24350825168574</v>
      </c>
      <c r="BL50" s="256"/>
      <c r="BM50" s="256"/>
      <c r="BN50" s="322">
        <v>0</v>
      </c>
      <c r="BO50" s="277">
        <v>64.113536601900236</v>
      </c>
      <c r="BP50" s="277"/>
      <c r="BQ50" s="277"/>
      <c r="BR50" s="313">
        <f t="shared" si="6"/>
        <v>2407.8974558168293</v>
      </c>
      <c r="BS50" s="313">
        <f t="shared" si="7"/>
        <v>42907.272995198888</v>
      </c>
      <c r="BT50" s="471"/>
      <c r="BV50" s="313">
        <f t="shared" si="8"/>
        <v>39775.355194333089</v>
      </c>
      <c r="BW50" s="313">
        <f t="shared" si="9"/>
        <v>12802.443135694315</v>
      </c>
      <c r="BX50" s="313">
        <f t="shared" si="10"/>
        <v>1021.4356776347995</v>
      </c>
      <c r="BY50" s="313">
        <f t="shared" si="11"/>
        <v>893.89695866130228</v>
      </c>
    </row>
    <row r="51" spans="1:77">
      <c r="A51" s="278">
        <v>2012</v>
      </c>
      <c r="B51" s="269">
        <v>1212.4032942979215</v>
      </c>
      <c r="C51" s="269">
        <v>375.18478196781723</v>
      </c>
      <c r="D51" s="269">
        <v>17.0003172681661</v>
      </c>
      <c r="E51" s="269">
        <v>43.304894249300148</v>
      </c>
      <c r="F51" s="269"/>
      <c r="G51" s="275">
        <v>8821.4825661080722</v>
      </c>
      <c r="H51" s="269">
        <v>8465.6749557082549</v>
      </c>
      <c r="I51" s="269">
        <v>757.91728288907996</v>
      </c>
      <c r="J51" s="275">
        <v>488.26195111222518</v>
      </c>
      <c r="K51" s="269">
        <v>4668.6523494417343</v>
      </c>
      <c r="L51" s="269">
        <v>24875.657647464472</v>
      </c>
      <c r="M51" s="269"/>
      <c r="N51" s="275">
        <v>11.604285449070062</v>
      </c>
      <c r="O51" s="269"/>
      <c r="P51" s="275">
        <v>382.95643684045956</v>
      </c>
      <c r="Q51" s="275">
        <v>672.62283797456382</v>
      </c>
      <c r="R51" s="269"/>
      <c r="S51" s="269">
        <v>2.2662654055603326</v>
      </c>
      <c r="T51" s="269">
        <v>38508.15389367842</v>
      </c>
      <c r="U51" s="269">
        <v>957.76249164039359</v>
      </c>
      <c r="V51" s="269"/>
      <c r="W51" s="269">
        <v>833.19314651415448</v>
      </c>
      <c r="X51" s="269"/>
      <c r="Y51" s="269">
        <v>12407.908517219363</v>
      </c>
      <c r="Z51" s="269">
        <v>53776.467874721988</v>
      </c>
      <c r="AA51" s="269"/>
      <c r="AB51" s="269">
        <v>506.34623700748983</v>
      </c>
      <c r="AC51" s="269">
        <v>4.9823254036495657</v>
      </c>
      <c r="AD51" s="269">
        <v>179.80911449316901</v>
      </c>
      <c r="AE51" s="269">
        <v>29508.178367469285</v>
      </c>
      <c r="AF51" s="269">
        <v>9859.2111287015905</v>
      </c>
      <c r="AG51" s="269">
        <v>51.934651762682712</v>
      </c>
      <c r="AH51" s="269">
        <v>1623.6362181358747</v>
      </c>
      <c r="AI51" s="269">
        <v>2706.9049014384491</v>
      </c>
      <c r="AJ51" s="269">
        <v>44441.002944412197</v>
      </c>
      <c r="AK51" s="277"/>
      <c r="AL51" s="277">
        <v>16.965451398250195</v>
      </c>
      <c r="AM51" s="277"/>
      <c r="AN51" s="277">
        <v>8523.4394932617652</v>
      </c>
      <c r="AO51" s="277">
        <v>8656.3163840983616</v>
      </c>
      <c r="AP51" s="277">
        <v>397.79045571797076</v>
      </c>
      <c r="AQ51" s="277">
        <v>301.83916852890957</v>
      </c>
      <c r="AR51" s="277">
        <v>1340.2718718429269</v>
      </c>
      <c r="AS51" s="277">
        <v>19236.622824848186</v>
      </c>
      <c r="AT51" s="277"/>
      <c r="AU51" s="269">
        <v>1747.3192681527319</v>
      </c>
      <c r="AV51" s="269">
        <v>380.16710737146678</v>
      </c>
      <c r="AW51" s="269">
        <v>196.80943176133511</v>
      </c>
      <c r="AX51" s="269">
        <v>43.304894249300148</v>
      </c>
      <c r="AY51" s="269"/>
      <c r="AZ51" s="269">
        <v>46853.100426839119</v>
      </c>
      <c r="BA51" s="269">
        <v>27366.425170754228</v>
      </c>
      <c r="BB51" s="269">
        <v>1207.6423903697334</v>
      </c>
      <c r="BC51" s="269">
        <v>3371.4998294174029</v>
      </c>
      <c r="BD51" s="269">
        <v>61137.707518109615</v>
      </c>
      <c r="BE51" s="269">
        <v>142329.75129144685</v>
      </c>
      <c r="BF51" s="256"/>
      <c r="BG51" s="313">
        <v>26271.455808066472</v>
      </c>
      <c r="BH51" s="313">
        <v>653.41524922816029</v>
      </c>
      <c r="BI51" s="313"/>
      <c r="BJ51" s="313">
        <v>12236.698085611952</v>
      </c>
      <c r="BK51" s="313">
        <v>304.34724241223347</v>
      </c>
      <c r="BL51" s="256"/>
      <c r="BM51" s="256"/>
      <c r="BN51" s="322">
        <v>0</v>
      </c>
      <c r="BO51" s="277">
        <v>25.775254421898644</v>
      </c>
      <c r="BP51" s="277"/>
      <c r="BQ51" s="277"/>
      <c r="BR51" s="313">
        <f t="shared" si="6"/>
        <v>2393.3759559567325</v>
      </c>
      <c r="BS51" s="313">
        <f t="shared" si="7"/>
        <v>46853.100426839119</v>
      </c>
      <c r="BT51" s="471"/>
      <c r="BV51" s="313">
        <f t="shared" si="8"/>
        <v>39468.182650724375</v>
      </c>
      <c r="BW51" s="313">
        <f t="shared" si="9"/>
        <v>12407.908517219363</v>
      </c>
      <c r="BX51" s="313">
        <f t="shared" si="10"/>
        <v>1067.1835602640936</v>
      </c>
      <c r="BY51" s="313">
        <f t="shared" si="11"/>
        <v>833.19314651415448</v>
      </c>
    </row>
    <row r="52" spans="1:77">
      <c r="A52" s="278">
        <v>2013</v>
      </c>
      <c r="B52" s="269">
        <v>1555.1993051691288</v>
      </c>
      <c r="C52" s="269">
        <v>504.45991838237569</v>
      </c>
      <c r="D52" s="269">
        <v>14.937431168236458</v>
      </c>
      <c r="E52" s="269">
        <v>61.573721069315447</v>
      </c>
      <c r="F52" s="269"/>
      <c r="G52" s="275">
        <v>9029.6529664140216</v>
      </c>
      <c r="H52" s="269">
        <v>8338.8480043534692</v>
      </c>
      <c r="I52" s="269">
        <v>739.45795356835777</v>
      </c>
      <c r="J52" s="275">
        <v>576.93996470712898</v>
      </c>
      <c r="K52" s="269">
        <v>4055.6550412664842</v>
      </c>
      <c r="L52" s="269">
        <v>24889.310290445803</v>
      </c>
      <c r="M52" s="269"/>
      <c r="N52" s="275">
        <v>9.8765067838007088</v>
      </c>
      <c r="O52" s="269"/>
      <c r="P52" s="275">
        <v>371.39941847103887</v>
      </c>
      <c r="Q52" s="275">
        <v>667.41569343659307</v>
      </c>
      <c r="R52" s="269"/>
      <c r="S52" s="269">
        <v>2.8311837202636858</v>
      </c>
      <c r="T52" s="269">
        <v>38176.909876221369</v>
      </c>
      <c r="U52" s="269">
        <v>1091.5830706028469</v>
      </c>
      <c r="V52" s="269"/>
      <c r="W52" s="269">
        <v>736.17943994167172</v>
      </c>
      <c r="X52" s="269"/>
      <c r="Y52" s="269">
        <v>12433.519661992355</v>
      </c>
      <c r="Z52" s="269">
        <v>53489.714851169934</v>
      </c>
      <c r="AA52" s="269"/>
      <c r="AB52" s="269">
        <v>486.00503962321892</v>
      </c>
      <c r="AC52" s="269">
        <v>4.0570364001146713</v>
      </c>
      <c r="AD52" s="269">
        <v>216.47733508398471</v>
      </c>
      <c r="AE52" s="269">
        <v>29621.75079019264</v>
      </c>
      <c r="AF52" s="269">
        <v>9751.7173148596867</v>
      </c>
      <c r="AG52" s="269">
        <v>51.934651762682712</v>
      </c>
      <c r="AH52" s="269">
        <v>1914.0607059821064</v>
      </c>
      <c r="AI52" s="269">
        <v>2844.5841286132127</v>
      </c>
      <c r="AJ52" s="269">
        <v>44890.587002517648</v>
      </c>
      <c r="AK52" s="277"/>
      <c r="AL52" s="277">
        <v>25.058808248270964</v>
      </c>
      <c r="AM52" s="277"/>
      <c r="AN52" s="277">
        <v>8777.9544108523587</v>
      </c>
      <c r="AO52" s="277">
        <v>8729.645456018492</v>
      </c>
      <c r="AP52" s="277">
        <v>400.82631126397251</v>
      </c>
      <c r="AQ52" s="277">
        <v>480.27611149532413</v>
      </c>
      <c r="AR52" s="277">
        <v>1305.4838377094184</v>
      </c>
      <c r="AS52" s="277">
        <v>19719.244935587834</v>
      </c>
      <c r="AT52" s="277"/>
      <c r="AU52" s="269">
        <v>2076.1396598244196</v>
      </c>
      <c r="AV52" s="269">
        <v>508.51695478249036</v>
      </c>
      <c r="AW52" s="269">
        <v>231.41476625222117</v>
      </c>
      <c r="AX52" s="269">
        <v>61.573721069315447</v>
      </c>
      <c r="AY52" s="269"/>
      <c r="AZ52" s="269">
        <v>47429.358167459024</v>
      </c>
      <c r="BA52" s="269">
        <v>27194.441377422954</v>
      </c>
      <c r="BB52" s="269">
        <v>1192.2189165950131</v>
      </c>
      <c r="BC52" s="269">
        <v>4062.8598527874065</v>
      </c>
      <c r="BD52" s="269">
        <v>60219.747679181106</v>
      </c>
      <c r="BE52" s="269">
        <v>142988.85707972123</v>
      </c>
      <c r="BF52" s="256"/>
      <c r="BG52" s="313">
        <v>25847.323931033792</v>
      </c>
      <c r="BH52" s="313">
        <v>739.04622754912441</v>
      </c>
      <c r="BI52" s="313"/>
      <c r="BJ52" s="313">
        <v>12329.585945187571</v>
      </c>
      <c r="BK52" s="313">
        <v>352.53684305372229</v>
      </c>
      <c r="BL52" s="256"/>
      <c r="BM52" s="256"/>
      <c r="BN52" s="322">
        <v>0</v>
      </c>
      <c r="BO52" s="277">
        <v>12.585984347282373</v>
      </c>
      <c r="BP52" s="277"/>
      <c r="BQ52" s="277"/>
      <c r="BR52" s="313">
        <f t="shared" si="6"/>
        <v>2890.2310862757286</v>
      </c>
      <c r="BS52" s="313">
        <f t="shared" si="7"/>
        <v>47429.358167459024</v>
      </c>
      <c r="BT52" s="471"/>
      <c r="BV52" s="313">
        <f t="shared" si="8"/>
        <v>39271.324130544483</v>
      </c>
      <c r="BW52" s="313">
        <f t="shared" si="9"/>
        <v>12433.519661992355</v>
      </c>
      <c r="BX52" s="313">
        <f t="shared" si="10"/>
        <v>1048.6916186914327</v>
      </c>
      <c r="BY52" s="313">
        <f t="shared" si="11"/>
        <v>736.17943994167172</v>
      </c>
    </row>
    <row r="53" spans="1:77">
      <c r="A53" s="278">
        <v>2014</v>
      </c>
      <c r="B53" s="269">
        <v>1626.9860523013881</v>
      </c>
      <c r="C53" s="269">
        <v>482.70751272707417</v>
      </c>
      <c r="D53" s="269">
        <v>14.148259529352856</v>
      </c>
      <c r="E53" s="269">
        <v>54.981080839993382</v>
      </c>
      <c r="F53" s="269"/>
      <c r="G53" s="275">
        <v>8653.146699406896</v>
      </c>
      <c r="H53" s="269">
        <v>7996.9823459123891</v>
      </c>
      <c r="I53" s="269">
        <v>626.81496130696473</v>
      </c>
      <c r="J53" s="275">
        <v>594.10507078248997</v>
      </c>
      <c r="K53" s="269">
        <v>4238.2779962570839</v>
      </c>
      <c r="L53" s="269">
        <v>24301.948223853047</v>
      </c>
      <c r="M53" s="269"/>
      <c r="N53" s="275">
        <v>9.3640162314643014</v>
      </c>
      <c r="O53" s="269"/>
      <c r="P53" s="275">
        <v>381.49277710466663</v>
      </c>
      <c r="Q53" s="275">
        <v>675.78016233761218</v>
      </c>
      <c r="R53" s="269"/>
      <c r="S53" s="269">
        <v>5.8091143594153056</v>
      </c>
      <c r="T53" s="269">
        <v>38713.240608265427</v>
      </c>
      <c r="U53" s="269">
        <v>1242.6674309735358</v>
      </c>
      <c r="V53" s="269"/>
      <c r="W53" s="269">
        <v>698.64704120851638</v>
      </c>
      <c r="X53" s="269"/>
      <c r="Y53" s="269">
        <v>12418.816353895738</v>
      </c>
      <c r="Z53" s="269">
        <v>54145.817504376384</v>
      </c>
      <c r="AA53" s="269"/>
      <c r="AB53" s="269">
        <v>414.98222443341558</v>
      </c>
      <c r="AC53" s="269">
        <v>4.1282124773096465</v>
      </c>
      <c r="AD53" s="269">
        <v>177.8188897344034</v>
      </c>
      <c r="AE53" s="269">
        <v>24393.03445041809</v>
      </c>
      <c r="AF53" s="269">
        <v>9292.8718614012396</v>
      </c>
      <c r="AG53" s="269">
        <v>51.934651762682712</v>
      </c>
      <c r="AH53" s="269">
        <v>1837.3643950555024</v>
      </c>
      <c r="AI53" s="269">
        <v>2507.9081057118087</v>
      </c>
      <c r="AJ53" s="269">
        <v>38680.042790994456</v>
      </c>
      <c r="AK53" s="277"/>
      <c r="AL53" s="277">
        <v>25.545753453472969</v>
      </c>
      <c r="AM53" s="277"/>
      <c r="AN53" s="277">
        <v>7381.2361318907024</v>
      </c>
      <c r="AO53" s="277">
        <v>8357.7436835539083</v>
      </c>
      <c r="AP53" s="277">
        <v>476.04333619948397</v>
      </c>
      <c r="AQ53" s="277">
        <v>624.888833671268</v>
      </c>
      <c r="AR53" s="277">
        <v>1615.6593407481409</v>
      </c>
      <c r="AS53" s="277">
        <v>18481.117079516975</v>
      </c>
      <c r="AT53" s="277"/>
      <c r="AU53" s="269">
        <v>2076.8780464197412</v>
      </c>
      <c r="AV53" s="269">
        <v>486.83572520438383</v>
      </c>
      <c r="AW53" s="269">
        <v>191.96714926375626</v>
      </c>
      <c r="AX53" s="269">
        <v>54.981080839993382</v>
      </c>
      <c r="AY53" s="269"/>
      <c r="AZ53" s="269">
        <v>40427.417281715694</v>
      </c>
      <c r="BA53" s="269">
        <v>26034.89978233162</v>
      </c>
      <c r="BB53" s="269">
        <v>1154.7929492691314</v>
      </c>
      <c r="BC53" s="269">
        <v>4299.0257304827965</v>
      </c>
      <c r="BD53" s="269">
        <v>60868.329608424334</v>
      </c>
      <c r="BE53" s="269">
        <v>135608.92559874087</v>
      </c>
      <c r="BF53" s="256"/>
      <c r="BG53" s="313">
        <v>25945.485060176634</v>
      </c>
      <c r="BH53" s="313">
        <v>832.83157799526202</v>
      </c>
      <c r="BI53" s="313"/>
      <c r="BJ53" s="313">
        <v>12767.755548088795</v>
      </c>
      <c r="BK53" s="313">
        <v>409.83585297827386</v>
      </c>
      <c r="BL53" s="256"/>
      <c r="BM53" s="256"/>
      <c r="BN53" s="322">
        <v>0</v>
      </c>
      <c r="BO53" s="277">
        <v>13.79824478941592</v>
      </c>
      <c r="BP53" s="277"/>
      <c r="BQ53" s="277"/>
      <c r="BR53" s="313">
        <f t="shared" si="6"/>
        <v>2824.4602465172907</v>
      </c>
      <c r="BS53" s="313">
        <f t="shared" si="7"/>
        <v>40427.417281715694</v>
      </c>
      <c r="BT53" s="471"/>
      <c r="BV53" s="313">
        <f t="shared" si="8"/>
        <v>39961.71715359838</v>
      </c>
      <c r="BW53" s="313">
        <f t="shared" si="9"/>
        <v>12418.816353895738</v>
      </c>
      <c r="BX53" s="313">
        <f t="shared" si="10"/>
        <v>1066.6369556737432</v>
      </c>
      <c r="BY53" s="313">
        <f t="shared" si="11"/>
        <v>698.64704120851638</v>
      </c>
    </row>
    <row r="54" spans="1:77">
      <c r="A54" s="278">
        <v>2015</v>
      </c>
      <c r="B54" s="269">
        <v>1380.1747303471507</v>
      </c>
      <c r="C54" s="269">
        <v>395.45200726091537</v>
      </c>
      <c r="D54" s="269">
        <v>0</v>
      </c>
      <c r="E54" s="269">
        <v>88.253494523885905</v>
      </c>
      <c r="F54" s="269"/>
      <c r="G54" s="269">
        <v>8418.0361670822294</v>
      </c>
      <c r="H54" s="269">
        <v>7991.2611619615109</v>
      </c>
      <c r="I54" s="269">
        <v>678.40621816342639</v>
      </c>
      <c r="J54" s="269">
        <v>1115.4219238182495</v>
      </c>
      <c r="K54" s="269">
        <v>4211.9047205856295</v>
      </c>
      <c r="L54" s="269">
        <v>24305.413447888794</v>
      </c>
      <c r="M54" s="269"/>
      <c r="N54" s="275">
        <v>9.3640162314643032</v>
      </c>
      <c r="O54" s="275"/>
      <c r="P54" s="275">
        <v>379.99531120286866</v>
      </c>
      <c r="Q54" s="275">
        <v>673.66651821431162</v>
      </c>
      <c r="R54" s="269"/>
      <c r="S54" s="275">
        <v>8.3539696188019494</v>
      </c>
      <c r="T54" s="275">
        <v>39509.615470585908</v>
      </c>
      <c r="U54" s="275">
        <v>997.79306391516184</v>
      </c>
      <c r="V54" s="275"/>
      <c r="W54" s="275">
        <v>905.95132602070021</v>
      </c>
      <c r="X54" s="275"/>
      <c r="Y54" s="275">
        <v>12527.896093298437</v>
      </c>
      <c r="Z54" s="275">
        <v>55012.635769087661</v>
      </c>
      <c r="AA54" s="269"/>
      <c r="AB54" s="269">
        <v>417.7994416198278</v>
      </c>
      <c r="AC54" s="269">
        <v>1.8505780070698052</v>
      </c>
      <c r="AD54" s="269">
        <v>165.11420907136716</v>
      </c>
      <c r="AE54" s="269">
        <v>25587.415453380796</v>
      </c>
      <c r="AF54" s="269">
        <v>9266.0230251528046</v>
      </c>
      <c r="AG54" s="269">
        <v>260.44203527052508</v>
      </c>
      <c r="AH54" s="269">
        <v>2064.7595753929709</v>
      </c>
      <c r="AI54" s="269">
        <v>2518.0798035752996</v>
      </c>
      <c r="AJ54" s="269">
        <v>40281.484121470668</v>
      </c>
      <c r="AK54" s="277"/>
      <c r="AL54" s="277">
        <v>26.510504461673861</v>
      </c>
      <c r="AM54" s="277"/>
      <c r="AN54" s="277">
        <v>7890.2411543253838</v>
      </c>
      <c r="AO54" s="277">
        <v>8448.9486792768803</v>
      </c>
      <c r="AP54" s="277">
        <v>297.61693063977629</v>
      </c>
      <c r="AQ54" s="277">
        <v>1157.3693334043437</v>
      </c>
      <c r="AR54" s="277">
        <v>1952.2453571408905</v>
      </c>
      <c r="AS54" s="277">
        <v>19772.931959248948</v>
      </c>
      <c r="AT54" s="277"/>
      <c r="AU54" s="269">
        <v>1833.8486926601167</v>
      </c>
      <c r="AV54" s="269">
        <v>397.30258526798519</v>
      </c>
      <c r="AW54" s="269">
        <v>165.11420907136716</v>
      </c>
      <c r="AX54" s="269">
        <v>88.253494523885905</v>
      </c>
      <c r="AY54" s="269"/>
      <c r="AZ54" s="269">
        <v>41895.692774788411</v>
      </c>
      <c r="BA54" s="269">
        <v>26094.582147212866</v>
      </c>
      <c r="BB54" s="269">
        <v>1236.4651840737276</v>
      </c>
      <c r="BC54" s="269">
        <v>5335.3438965307259</v>
      </c>
      <c r="BD54" s="269">
        <v>62299.359289421169</v>
      </c>
      <c r="BE54" s="269">
        <v>139372.46529769606</v>
      </c>
      <c r="BF54" s="256"/>
      <c r="BG54" s="313">
        <v>26087.651700762373</v>
      </c>
      <c r="BH54" s="313">
        <v>658.82893596456609</v>
      </c>
      <c r="BI54" s="313"/>
      <c r="BJ54" s="313">
        <v>13421.963769823533</v>
      </c>
      <c r="BK54" s="313">
        <v>338.96412795059575</v>
      </c>
      <c r="BL54" s="256"/>
      <c r="BM54" s="256"/>
      <c r="BN54" s="322">
        <v>0</v>
      </c>
      <c r="BO54" s="277">
        <v>26.503024145802428</v>
      </c>
      <c r="BP54" s="277"/>
      <c r="BQ54" s="277"/>
      <c r="BR54" s="313">
        <f t="shared" si="6"/>
        <v>2511.0220056691574</v>
      </c>
      <c r="BS54" s="313">
        <f t="shared" si="7"/>
        <v>41895.692774788411</v>
      </c>
      <c r="BT54" s="471"/>
      <c r="BV54" s="313">
        <f t="shared" si="8"/>
        <v>40515.76250411987</v>
      </c>
      <c r="BW54" s="313">
        <f t="shared" si="9"/>
        <v>12527.896093298437</v>
      </c>
      <c r="BX54" s="313">
        <f t="shared" si="10"/>
        <v>1063.0258456486445</v>
      </c>
      <c r="BY54" s="313">
        <f t="shared" si="11"/>
        <v>905.95132602070021</v>
      </c>
    </row>
    <row r="55" spans="1:77">
      <c r="A55" s="278">
        <v>2016</v>
      </c>
      <c r="B55" s="269">
        <v>1304.1922893881729</v>
      </c>
      <c r="C55" s="269">
        <v>224.84028620562586</v>
      </c>
      <c r="D55" s="269">
        <v>0</v>
      </c>
      <c r="E55" s="269">
        <v>66.604270696701406</v>
      </c>
      <c r="F55" s="269"/>
      <c r="G55" s="269">
        <v>8646.6981913439922</v>
      </c>
      <c r="H55" s="269">
        <v>8023.7341736830713</v>
      </c>
      <c r="I55" s="269">
        <v>666.96202211871434</v>
      </c>
      <c r="J55" s="269">
        <v>1196.8541349508582</v>
      </c>
      <c r="K55" s="269">
        <v>2330.5260253729821</v>
      </c>
      <c r="L55" s="269">
        <v>22483.339967241573</v>
      </c>
      <c r="M55" s="269"/>
      <c r="N55" s="275">
        <v>10.80463411322804</v>
      </c>
      <c r="O55" s="275"/>
      <c r="P55" s="275">
        <v>391.84269337674237</v>
      </c>
      <c r="Q55" s="275">
        <v>666.40550283397317</v>
      </c>
      <c r="R55" s="269"/>
      <c r="S55" s="275">
        <v>11.432215534537114</v>
      </c>
      <c r="T55" s="275">
        <v>40429.265794247724</v>
      </c>
      <c r="U55" s="275">
        <v>1009.5442820292349</v>
      </c>
      <c r="V55" s="275"/>
      <c r="W55" s="275">
        <v>944.77868780794824</v>
      </c>
      <c r="X55" s="275"/>
      <c r="Y55" s="275">
        <v>12536.459300654953</v>
      </c>
      <c r="Z55" s="275">
        <v>56000.53311059835</v>
      </c>
      <c r="AA55" s="269"/>
      <c r="AB55" s="269">
        <v>400.94533002060473</v>
      </c>
      <c r="AC55" s="269">
        <v>3.3715762736711012E-15</v>
      </c>
      <c r="AD55" s="269">
        <v>167.62247253749882</v>
      </c>
      <c r="AE55" s="269">
        <v>26300.512002094496</v>
      </c>
      <c r="AF55" s="269">
        <v>9288.4818041256767</v>
      </c>
      <c r="AG55" s="269">
        <v>260.44203527052508</v>
      </c>
      <c r="AH55" s="269">
        <v>2184.4728378728373</v>
      </c>
      <c r="AI55" s="269">
        <v>2542.8062117664304</v>
      </c>
      <c r="AJ55" s="269">
        <v>41145.282693688074</v>
      </c>
      <c r="AK55" s="277"/>
      <c r="AL55" s="277">
        <v>28.284072978503389</v>
      </c>
      <c r="AM55" s="277"/>
      <c r="AN55" s="277">
        <v>8111.1725117465103</v>
      </c>
      <c r="AO55" s="277">
        <v>8426.677463334694</v>
      </c>
      <c r="AP55" s="277">
        <v>311.93129005508155</v>
      </c>
      <c r="AQ55" s="277">
        <v>1152.6560849238394</v>
      </c>
      <c r="AR55" s="277">
        <v>3786.1076619072765</v>
      </c>
      <c r="AS55" s="277">
        <v>21816.829084945908</v>
      </c>
      <c r="AT55" s="277"/>
      <c r="AU55" s="269">
        <v>1744.226326500509</v>
      </c>
      <c r="AV55" s="269">
        <v>224.84028620562586</v>
      </c>
      <c r="AW55" s="269">
        <v>167.62247253749882</v>
      </c>
      <c r="AX55" s="269">
        <v>66.604270696701406</v>
      </c>
      <c r="AY55" s="269"/>
      <c r="AZ55" s="269">
        <v>43058.382705184995</v>
      </c>
      <c r="BA55" s="269">
        <v>26142.168350054722</v>
      </c>
      <c r="BB55" s="269">
        <v>1239.3353474443209</v>
      </c>
      <c r="BC55" s="269">
        <v>5543.5273397767705</v>
      </c>
      <c r="BD55" s="269">
        <v>63236.349184591294</v>
      </c>
      <c r="BE55" s="269">
        <v>141445.98485647389</v>
      </c>
      <c r="BF55" s="256"/>
      <c r="BG55" s="313">
        <v>26362.518928465634</v>
      </c>
      <c r="BH55" s="313">
        <v>658.2887351841697</v>
      </c>
      <c r="BI55" s="313"/>
      <c r="BJ55" s="313">
        <v>14066.74686578209</v>
      </c>
      <c r="BK55" s="313">
        <v>351.25554684506511</v>
      </c>
      <c r="BL55" s="256"/>
      <c r="BM55" s="256"/>
      <c r="BN55" s="503">
        <v>0</v>
      </c>
      <c r="BO55" s="504">
        <v>22.928573481449369</v>
      </c>
      <c r="BP55" s="277"/>
      <c r="BQ55" s="277"/>
      <c r="BR55" s="313">
        <f t="shared" si="6"/>
        <v>2226.2219294217844</v>
      </c>
      <c r="BS55" s="313">
        <f t="shared" si="7"/>
        <v>43058.382705184995</v>
      </c>
      <c r="BT55" s="471"/>
      <c r="BV55" s="313">
        <f t="shared" si="8"/>
        <v>41450.242291811497</v>
      </c>
      <c r="BW55" s="313">
        <f t="shared" si="9"/>
        <v>12536.459300654953</v>
      </c>
      <c r="BX55" s="313">
        <f t="shared" si="10"/>
        <v>1069.0528303239435</v>
      </c>
      <c r="BY55" s="313">
        <f t="shared" si="11"/>
        <v>944.77868780794824</v>
      </c>
    </row>
    <row r="56" spans="1:77">
      <c r="A56" s="278">
        <v>2017</v>
      </c>
      <c r="B56" s="269">
        <v>1124.8498748239954</v>
      </c>
      <c r="C56" s="269">
        <v>210.33379840041491</v>
      </c>
      <c r="D56" s="269">
        <v>0</v>
      </c>
      <c r="E56" s="269">
        <v>65.006328279325174</v>
      </c>
      <c r="F56" s="269"/>
      <c r="G56" s="269">
        <v>8862.0860788243517</v>
      </c>
      <c r="H56" s="269">
        <v>7937.0900305865325</v>
      </c>
      <c r="I56" s="269">
        <v>709.07751936720967</v>
      </c>
      <c r="J56" s="269">
        <v>1233.9314706798934</v>
      </c>
      <c r="K56" s="269">
        <v>2645.0094758843452</v>
      </c>
      <c r="L56" s="269">
        <v>22808.019999153428</v>
      </c>
      <c r="M56" s="269"/>
      <c r="N56" s="275">
        <v>10.766921603234223</v>
      </c>
      <c r="O56" s="275"/>
      <c r="P56" s="275">
        <v>399.76635330716664</v>
      </c>
      <c r="Q56" s="275">
        <v>661.4174160978572</v>
      </c>
      <c r="R56" s="269"/>
      <c r="S56" s="275">
        <v>15.820005732301519</v>
      </c>
      <c r="T56" s="275">
        <v>40521.794149438814</v>
      </c>
      <c r="U56" s="275">
        <v>997.12429540460482</v>
      </c>
      <c r="V56" s="275"/>
      <c r="W56" s="275">
        <v>926.68057421108813</v>
      </c>
      <c r="X56" s="275"/>
      <c r="Y56" s="275">
        <v>13469.21119613382</v>
      </c>
      <c r="Z56" s="275">
        <v>57002.58091192889</v>
      </c>
      <c r="AA56" s="269"/>
      <c r="AB56" s="269">
        <v>370.53038010630172</v>
      </c>
      <c r="AC56" s="269">
        <v>0</v>
      </c>
      <c r="AD56" s="269">
        <v>172.40530705550782</v>
      </c>
      <c r="AE56" s="269">
        <v>25372.014019006394</v>
      </c>
      <c r="AF56" s="269">
        <v>9060.0086620343282</v>
      </c>
      <c r="AG56" s="269">
        <v>268.56426398935565</v>
      </c>
      <c r="AH56" s="269">
        <v>2177.3623909863131</v>
      </c>
      <c r="AI56" s="269">
        <v>2416.0596707250047</v>
      </c>
      <c r="AJ56" s="269">
        <v>39836.944693903213</v>
      </c>
      <c r="AK56" s="277"/>
      <c r="AL56" s="277">
        <v>26.873208585734176</v>
      </c>
      <c r="AM56" s="277"/>
      <c r="AN56" s="277">
        <v>7937.2377759451156</v>
      </c>
      <c r="AO56" s="277">
        <v>8352.5117721425195</v>
      </c>
      <c r="AP56" s="277">
        <v>293.1501309837144</v>
      </c>
      <c r="AQ56" s="277">
        <v>1264.9269157511385</v>
      </c>
      <c r="AR56" s="277">
        <v>3647.6011949585659</v>
      </c>
      <c r="AS56" s="277">
        <v>21522.300998366787</v>
      </c>
      <c r="AT56" s="277"/>
      <c r="AU56" s="269">
        <v>1533.0203851192655</v>
      </c>
      <c r="AV56" s="269">
        <v>210.33379840041491</v>
      </c>
      <c r="AW56" s="269">
        <v>172.40530705550782</v>
      </c>
      <c r="AX56" s="269">
        <v>65.006328279325174</v>
      </c>
      <c r="AY56" s="269"/>
      <c r="AZ56" s="269">
        <v>42171.337873775861</v>
      </c>
      <c r="BA56" s="269">
        <v>25765.196823802849</v>
      </c>
      <c r="BB56" s="269">
        <v>1270.7919143402798</v>
      </c>
      <c r="BC56" s="269">
        <v>5673.3450728219505</v>
      </c>
      <c r="BD56" s="269">
        <v>64287.773677449499</v>
      </c>
      <c r="BE56" s="269">
        <v>141169.84660335231</v>
      </c>
      <c r="BF56" s="256"/>
      <c r="BG56" s="313">
        <v>26284.095319148375</v>
      </c>
      <c r="BH56" s="313">
        <v>646.77565679347538</v>
      </c>
      <c r="BI56" s="313"/>
      <c r="BJ56" s="313">
        <v>14237.698830290441</v>
      </c>
      <c r="BK56" s="313">
        <v>350.34863861112956</v>
      </c>
      <c r="BL56" s="256"/>
      <c r="BM56" s="256"/>
      <c r="BN56" s="503">
        <v>0</v>
      </c>
      <c r="BO56" s="504">
        <v>20.635422307359519</v>
      </c>
      <c r="BP56" s="277"/>
      <c r="BQ56" s="277"/>
      <c r="BR56" s="313">
        <f t="shared" si="6"/>
        <v>2001.4012411618728</v>
      </c>
      <c r="BS56" s="313">
        <f t="shared" si="7"/>
        <v>42171.337873775861</v>
      </c>
      <c r="BT56" s="471"/>
      <c r="BV56" s="313">
        <f t="shared" si="8"/>
        <v>41534.738450575722</v>
      </c>
      <c r="BW56" s="313">
        <f t="shared" si="9"/>
        <v>13469.21119613382</v>
      </c>
      <c r="BX56" s="313">
        <f t="shared" si="10"/>
        <v>1071.950691008258</v>
      </c>
      <c r="BY56" s="313">
        <f t="shared" si="11"/>
        <v>926.68057421108813</v>
      </c>
    </row>
    <row r="57" spans="1:77">
      <c r="A57" s="278">
        <v>2018</v>
      </c>
      <c r="B57" s="269">
        <v>1026.7198948718435</v>
      </c>
      <c r="C57" s="269">
        <v>192.92275723703065</v>
      </c>
      <c r="D57" s="269">
        <v>0</v>
      </c>
      <c r="E57" s="269">
        <v>63.486588647338984</v>
      </c>
      <c r="F57" s="269"/>
      <c r="G57" s="269">
        <v>8853.4971859998113</v>
      </c>
      <c r="H57" s="269">
        <v>8071.4799436724097</v>
      </c>
      <c r="I57" s="269">
        <v>690.83681014107037</v>
      </c>
      <c r="J57" s="269">
        <v>1436.4879800671436</v>
      </c>
      <c r="K57" s="269">
        <v>2588.3832956252727</v>
      </c>
      <c r="L57" s="269">
        <v>22933.01596317111</v>
      </c>
      <c r="M57" s="269"/>
      <c r="N57" s="275">
        <v>10.766921603234223</v>
      </c>
      <c r="O57" s="275"/>
      <c r="P57" s="275">
        <v>407.77619970836588</v>
      </c>
      <c r="Q57" s="275">
        <v>658.26565899550121</v>
      </c>
      <c r="R57" s="269"/>
      <c r="S57" s="275">
        <v>20.731728288907998</v>
      </c>
      <c r="T57" s="275">
        <v>39950.474189323766</v>
      </c>
      <c r="U57" s="275">
        <v>1364.7941148371069</v>
      </c>
      <c r="V57" s="275"/>
      <c r="W57" s="275">
        <v>910.87106192508497</v>
      </c>
      <c r="X57" s="275"/>
      <c r="Y57" s="275">
        <v>13559.915692838435</v>
      </c>
      <c r="Z57" s="275">
        <v>56883.595567520402</v>
      </c>
      <c r="AA57" s="269"/>
      <c r="AB57" s="269">
        <v>354.50417306360441</v>
      </c>
      <c r="AC57" s="269">
        <v>-3.3715762736711012E-15</v>
      </c>
      <c r="AD57" s="269">
        <v>170.86665251265882</v>
      </c>
      <c r="AE57" s="269">
        <v>26893.407390574379</v>
      </c>
      <c r="AF57" s="269">
        <v>9033.9249157161703</v>
      </c>
      <c r="AG57" s="269">
        <v>269.42360503836682</v>
      </c>
      <c r="AH57" s="269">
        <v>2370.4922540008261</v>
      </c>
      <c r="AI57" s="269">
        <v>2540.6321697407579</v>
      </c>
      <c r="AJ57" s="269">
        <v>41633.251160646767</v>
      </c>
      <c r="AK57" s="277"/>
      <c r="AL57" s="277">
        <v>26.352830126503306</v>
      </c>
      <c r="AM57" s="277"/>
      <c r="AN57" s="277">
        <v>8283.4888124980935</v>
      </c>
      <c r="AO57" s="277">
        <v>8299.6449679150774</v>
      </c>
      <c r="AP57" s="277">
        <v>307.12025677907121</v>
      </c>
      <c r="AQ57" s="277">
        <v>1288.5341424915341</v>
      </c>
      <c r="AR57" s="277">
        <v>3697.0695858890072</v>
      </c>
      <c r="AS57" s="277">
        <v>21902.210595699285</v>
      </c>
      <c r="AT57" s="269"/>
      <c r="AU57" s="269">
        <v>1418.3438196651855</v>
      </c>
      <c r="AV57" s="269">
        <v>192.92275723703065</v>
      </c>
      <c r="AW57" s="269">
        <v>170.86665251265882</v>
      </c>
      <c r="AX57" s="269">
        <v>63.486588647338984</v>
      </c>
      <c r="AY57" s="269"/>
      <c r="AZ57" s="269">
        <v>44030.393389072284</v>
      </c>
      <c r="BA57" s="269">
        <v>25833.557755300928</v>
      </c>
      <c r="BB57" s="269">
        <v>1267.3806719585084</v>
      </c>
      <c r="BC57" s="269">
        <v>6460.3084913966113</v>
      </c>
      <c r="BD57" s="269">
        <v>63905.611654337823</v>
      </c>
      <c r="BE57" s="269">
        <v>143352.07328703758</v>
      </c>
      <c r="BF57" s="256"/>
      <c r="BG57" s="313">
        <v>25764.895334346947</v>
      </c>
      <c r="BH57" s="313">
        <v>880.18423398608377</v>
      </c>
      <c r="BI57" s="313"/>
      <c r="BJ57" s="313">
        <v>14185.578854976817</v>
      </c>
      <c r="BK57" s="313">
        <v>484.60988085102315</v>
      </c>
      <c r="BL57" s="256"/>
      <c r="BM57" s="256"/>
      <c r="BN57" s="503">
        <v>0</v>
      </c>
      <c r="BO57" s="504">
        <v>9.201506909186044</v>
      </c>
      <c r="BP57" s="277"/>
      <c r="BQ57" s="277"/>
      <c r="BR57" s="313">
        <f t="shared" si="6"/>
        <v>1854.8213249714001</v>
      </c>
      <c r="BS57" s="313">
        <f t="shared" si="7"/>
        <v>44030.393389072284</v>
      </c>
      <c r="BT57" s="471"/>
      <c r="BV57" s="313">
        <f t="shared" si="8"/>
        <v>41336.000032449781</v>
      </c>
      <c r="BW57" s="313">
        <f t="shared" si="9"/>
        <v>13559.915692838435</v>
      </c>
      <c r="BX57" s="313">
        <f t="shared" si="10"/>
        <v>1076.8087803071012</v>
      </c>
      <c r="BY57" s="313">
        <f t="shared" si="11"/>
        <v>910.87106192508497</v>
      </c>
    </row>
    <row r="58" spans="1:77">
      <c r="A58" s="278">
        <v>2019</v>
      </c>
      <c r="B58" s="269">
        <v>926.91782439745384</v>
      </c>
      <c r="C58" s="269">
        <v>198.43605617655493</v>
      </c>
      <c r="D58" s="269">
        <v>0</v>
      </c>
      <c r="E58" s="269">
        <v>85.058556243211683</v>
      </c>
      <c r="F58" s="269"/>
      <c r="G58" s="269">
        <v>8750.3197819290472</v>
      </c>
      <c r="H58" s="269">
        <v>7877.6553540250288</v>
      </c>
      <c r="I58" s="269">
        <v>672.77483370082962</v>
      </c>
      <c r="J58" s="269">
        <v>1461.3496475343511</v>
      </c>
      <c r="K58" s="269">
        <v>2299.6181266526396</v>
      </c>
      <c r="L58" s="269">
        <v>22298.090889453975</v>
      </c>
      <c r="M58" s="269"/>
      <c r="N58" s="275">
        <v>10.766921603234223</v>
      </c>
      <c r="O58" s="275"/>
      <c r="P58" s="275">
        <v>437.60611196050485</v>
      </c>
      <c r="Q58" s="275">
        <v>688.45452541690111</v>
      </c>
      <c r="R58" s="269"/>
      <c r="S58" s="275">
        <v>31.512181140728003</v>
      </c>
      <c r="T58" s="275">
        <v>39140.738346926271</v>
      </c>
      <c r="U58" s="275">
        <v>1736.8491449316898</v>
      </c>
      <c r="V58" s="275"/>
      <c r="W58" s="275">
        <v>937.78490268282087</v>
      </c>
      <c r="X58" s="275"/>
      <c r="Y58" s="275">
        <v>13680.92503590161</v>
      </c>
      <c r="Z58" s="275">
        <v>56664.63717056375</v>
      </c>
      <c r="AA58" s="269"/>
      <c r="AB58" s="269">
        <v>336.77853561254744</v>
      </c>
      <c r="AC58" s="269">
        <v>0</v>
      </c>
      <c r="AD58" s="269">
        <v>142.02289314512277</v>
      </c>
      <c r="AE58" s="269">
        <v>26649.570023810378</v>
      </c>
      <c r="AF58" s="269">
        <v>8927.3314520470285</v>
      </c>
      <c r="AG58" s="269">
        <v>269.17328820259723</v>
      </c>
      <c r="AH58" s="269">
        <v>2449.4190539265765</v>
      </c>
      <c r="AI58" s="269">
        <v>2514.5113935604541</v>
      </c>
      <c r="AJ58" s="269">
        <v>41288.806640304705</v>
      </c>
      <c r="AK58" s="277"/>
      <c r="AL58" s="277">
        <v>21.557613008778105</v>
      </c>
      <c r="AM58" s="277"/>
      <c r="AN58" s="277">
        <v>8232.7211674485989</v>
      </c>
      <c r="AO58" s="277">
        <v>8113.6441853564666</v>
      </c>
      <c r="AP58" s="277">
        <v>302.27971500779012</v>
      </c>
      <c r="AQ58" s="277">
        <v>1302.0654026671036</v>
      </c>
      <c r="AR58" s="277">
        <v>3727.4795730219221</v>
      </c>
      <c r="AS58" s="277">
        <v>21699.747656510659</v>
      </c>
      <c r="AT58" s="269"/>
      <c r="AU58" s="269">
        <v>1296.0208946220137</v>
      </c>
      <c r="AV58" s="269">
        <v>198.43605617655493</v>
      </c>
      <c r="AW58" s="269">
        <v>142.02289314512277</v>
      </c>
      <c r="AX58" s="269">
        <v>85.058556243211683</v>
      </c>
      <c r="AY58" s="269"/>
      <c r="AZ58" s="269">
        <v>43632.610973188028</v>
      </c>
      <c r="BA58" s="269">
        <v>25387.74928452976</v>
      </c>
      <c r="BB58" s="269">
        <v>1244.2278369112171</v>
      </c>
      <c r="BC58" s="269">
        <v>6949.6832490597208</v>
      </c>
      <c r="BD58" s="269">
        <v>62989.511904162609</v>
      </c>
      <c r="BE58" s="269">
        <v>141951.28235683308</v>
      </c>
      <c r="BF58" s="256"/>
      <c r="BG58" s="518" t="s">
        <v>758</v>
      </c>
      <c r="BH58" s="518" t="s">
        <v>758</v>
      </c>
      <c r="BI58" s="518"/>
      <c r="BJ58" s="518" t="s">
        <v>758</v>
      </c>
      <c r="BK58" s="518" t="s">
        <v>758</v>
      </c>
      <c r="BL58" s="256"/>
      <c r="BM58" s="256"/>
      <c r="BN58" s="503">
        <v>-172.40530705550918</v>
      </c>
      <c r="BO58" s="504">
        <v>25.96070879485562</v>
      </c>
      <c r="BP58" s="277"/>
      <c r="BQ58" s="277"/>
      <c r="BR58" s="313">
        <f t="shared" si="6"/>
        <v>1747.4991089817586</v>
      </c>
      <c r="BS58" s="313">
        <f t="shared" si="7"/>
        <v>43632.610973188028</v>
      </c>
      <c r="BT58" s="471"/>
      <c r="BV58" s="313">
        <f t="shared" si="8"/>
        <v>40909.099672998695</v>
      </c>
      <c r="BW58" s="313">
        <f t="shared" si="9"/>
        <v>13680.92503590161</v>
      </c>
      <c r="BX58" s="313">
        <f t="shared" si="10"/>
        <v>1136.8275589806401</v>
      </c>
      <c r="BY58" s="313">
        <f t="shared" si="11"/>
        <v>937.78490268282087</v>
      </c>
    </row>
    <row r="59" spans="1:77">
      <c r="A59" s="276"/>
      <c r="B59" s="269"/>
      <c r="C59" s="269"/>
      <c r="D59" s="269"/>
      <c r="E59" s="269"/>
      <c r="F59" s="269"/>
      <c r="G59" s="275"/>
      <c r="H59" s="269"/>
      <c r="I59" s="269"/>
      <c r="J59" s="269"/>
      <c r="K59" s="269"/>
      <c r="L59" s="269"/>
      <c r="M59" s="272"/>
      <c r="N59" s="274"/>
      <c r="O59" s="271"/>
      <c r="P59" s="272"/>
      <c r="Q59" s="272"/>
      <c r="R59" s="271"/>
      <c r="S59" s="271"/>
      <c r="T59" s="269"/>
      <c r="U59" s="269"/>
      <c r="V59" s="271"/>
      <c r="W59" s="272"/>
      <c r="X59" s="271"/>
      <c r="Y59" s="272"/>
      <c r="Z59" s="272"/>
      <c r="AA59" s="272"/>
      <c r="AB59" s="272"/>
      <c r="AC59" s="269"/>
      <c r="AD59" s="272"/>
      <c r="AE59" s="272"/>
      <c r="AF59" s="272"/>
      <c r="AG59" s="269"/>
      <c r="AH59" s="272"/>
      <c r="AI59" s="272"/>
      <c r="AJ59" s="272"/>
      <c r="AK59" s="271"/>
      <c r="AL59" s="266"/>
      <c r="AM59" s="266"/>
      <c r="AN59" s="266"/>
      <c r="AO59" s="266"/>
      <c r="AP59" s="266"/>
      <c r="AQ59" s="266"/>
      <c r="AR59" s="266"/>
      <c r="AS59" s="266"/>
      <c r="AT59" s="266"/>
      <c r="AU59" s="269"/>
      <c r="AV59" s="269"/>
      <c r="AW59" s="269"/>
      <c r="AX59" s="269"/>
      <c r="AY59" s="269"/>
      <c r="AZ59" s="269"/>
      <c r="BA59" s="269"/>
      <c r="BB59" s="269"/>
      <c r="BC59" s="269"/>
      <c r="BD59" s="269"/>
      <c r="BE59" s="269"/>
      <c r="BF59" s="255"/>
      <c r="BN59" s="273"/>
      <c r="BO59" s="272"/>
      <c r="BP59" s="271"/>
      <c r="BQ59" s="271"/>
      <c r="BV59" s="256"/>
      <c r="BW59" s="256"/>
      <c r="BX59" s="256"/>
      <c r="BY59" s="256"/>
    </row>
    <row r="60" spans="1:77">
      <c r="A60" s="337" t="s">
        <v>219</v>
      </c>
    </row>
    <row r="61" spans="1:77">
      <c r="A61" s="301"/>
      <c r="Z61" s="256"/>
      <c r="AJ61" s="256"/>
    </row>
    <row r="62" spans="1:77">
      <c r="A62" s="335" t="s">
        <v>213</v>
      </c>
      <c r="Z62" s="256"/>
      <c r="AJ62" s="468"/>
    </row>
    <row r="63" spans="1:77">
      <c r="A63" s="335" t="s">
        <v>750</v>
      </c>
    </row>
    <row r="64" spans="1:77">
      <c r="A64" s="335" t="s">
        <v>751</v>
      </c>
    </row>
    <row r="65" spans="1:72">
      <c r="A65" s="335" t="s">
        <v>214</v>
      </c>
      <c r="AU65" s="309"/>
      <c r="AV65" s="302"/>
      <c r="AW65" s="310"/>
    </row>
    <row r="66" spans="1:72">
      <c r="A66" s="335" t="s">
        <v>215</v>
      </c>
    </row>
    <row r="67" spans="1:72" s="509" customFormat="1">
      <c r="A67" s="336" t="s">
        <v>753</v>
      </c>
      <c r="BT67" s="510"/>
    </row>
    <row r="68" spans="1:72">
      <c r="A68" s="336" t="s">
        <v>216</v>
      </c>
    </row>
    <row r="69" spans="1:72">
      <c r="A69" s="335" t="s">
        <v>217</v>
      </c>
      <c r="M69" s="468"/>
    </row>
    <row r="70" spans="1:72">
      <c r="A70" s="335" t="s">
        <v>752</v>
      </c>
    </row>
    <row r="71" spans="1:72">
      <c r="A71" s="335" t="s">
        <v>218</v>
      </c>
    </row>
    <row r="72" spans="1:72">
      <c r="A72" s="335"/>
    </row>
    <row r="73" spans="1:72">
      <c r="A73" s="335"/>
    </row>
  </sheetData>
  <mergeCells count="12">
    <mergeCell ref="BG4:BK4"/>
    <mergeCell ref="AL5:AS5"/>
    <mergeCell ref="B4:K4"/>
    <mergeCell ref="N4:Z4"/>
    <mergeCell ref="AB4:AJ4"/>
    <mergeCell ref="AL4:AT4"/>
    <mergeCell ref="AU4:BE4"/>
    <mergeCell ref="V5:W5"/>
    <mergeCell ref="S5:U5"/>
    <mergeCell ref="N5:Q5"/>
    <mergeCell ref="BG5:BH5"/>
    <mergeCell ref="BJ5:BK5"/>
  </mergeCells>
  <hyperlinks>
    <hyperlink ref="A60" r:id="rId1" xr:uid="{3DC94B24-DC7D-4B5E-B213-2023DEBC54C4}"/>
    <hyperlink ref="A3" location="Contents!A1" display="Return to Title page" xr:uid="{ECB930E6-D171-417B-BD51-57E79A9A9CE1}"/>
  </hyperlinks>
  <pageMargins left="0.7" right="0.7" top="0.75" bottom="0.75" header="0.3" footer="0.3"/>
  <pageSetup paperSize="9" orientation="portrait" verticalDpi="9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E189AA-8353-4EFB-93B6-AD48B7709AE8}">
  <sheetPr>
    <tabColor rgb="FF002060"/>
  </sheetPr>
  <dimension ref="A2:AK205"/>
  <sheetViews>
    <sheetView showGridLines="0" zoomScale="90" zoomScaleNormal="90" workbookViewId="0">
      <selection activeCell="D109" sqref="D109"/>
    </sheetView>
  </sheetViews>
  <sheetFormatPr defaultRowHeight="12.3"/>
  <cols>
    <col min="9" max="9" width="10.83203125" customWidth="1"/>
    <col min="11" max="11" width="11.1640625" customWidth="1"/>
    <col min="13" max="13" width="11" customWidth="1"/>
  </cols>
  <sheetData>
    <row r="2" spans="1:22" ht="19.8">
      <c r="A2" s="320"/>
      <c r="B2" s="10" t="s">
        <v>185</v>
      </c>
      <c r="R2" s="320"/>
      <c r="S2" s="320"/>
      <c r="V2" s="10" t="s">
        <v>186</v>
      </c>
    </row>
    <row r="3" spans="1:22" s="320" customFormat="1">
      <c r="B3"/>
      <c r="C3"/>
      <c r="D3"/>
      <c r="E3"/>
      <c r="F3"/>
      <c r="G3"/>
      <c r="H3"/>
      <c r="I3"/>
      <c r="J3"/>
      <c r="K3"/>
      <c r="L3"/>
      <c r="M3"/>
      <c r="N3"/>
      <c r="O3"/>
      <c r="P3"/>
      <c r="Q3"/>
      <c r="V3" s="11"/>
    </row>
    <row r="4" spans="1:22" s="320" customFormat="1">
      <c r="B4"/>
      <c r="C4"/>
      <c r="D4"/>
      <c r="E4"/>
      <c r="F4"/>
      <c r="G4"/>
      <c r="H4"/>
      <c r="I4"/>
      <c r="J4"/>
      <c r="K4"/>
      <c r="L4"/>
      <c r="M4"/>
      <c r="N4"/>
      <c r="O4"/>
      <c r="P4"/>
      <c r="Q4"/>
      <c r="V4" s="11"/>
    </row>
    <row r="5" spans="1:22" s="320" customFormat="1">
      <c r="B5" s="538" t="s">
        <v>189</v>
      </c>
      <c r="C5" s="539"/>
      <c r="D5" s="539"/>
      <c r="E5" s="539"/>
      <c r="F5" s="539"/>
      <c r="G5" s="539"/>
      <c r="H5" s="539"/>
      <c r="I5" s="307" t="s">
        <v>20</v>
      </c>
      <c r="N5"/>
      <c r="P5"/>
      <c r="Q5"/>
      <c r="V5" s="11"/>
    </row>
    <row r="6" spans="1:22" s="320" customFormat="1">
      <c r="B6"/>
      <c r="C6" s="302" t="s">
        <v>28</v>
      </c>
      <c r="D6" s="302" t="s">
        <v>126</v>
      </c>
      <c r="E6" s="302" t="s">
        <v>19</v>
      </c>
      <c r="F6" s="302" t="s">
        <v>29</v>
      </c>
      <c r="G6" s="302" t="s">
        <v>30</v>
      </c>
      <c r="H6" s="302" t="s">
        <v>31</v>
      </c>
      <c r="I6"/>
      <c r="N6"/>
      <c r="P6"/>
      <c r="Q6"/>
      <c r="V6" s="11"/>
    </row>
    <row r="7" spans="1:22" s="320" customFormat="1">
      <c r="B7" s="303">
        <v>2018</v>
      </c>
      <c r="C7" s="304">
        <f>SUM('Table C1'!AU57:AX57,'Table C1'!BO57)</f>
        <v>1854.8213249714001</v>
      </c>
      <c r="D7" s="304">
        <f>'Table C1'!AZ57</f>
        <v>44030.393389072284</v>
      </c>
      <c r="E7" s="304">
        <f>'Table C1'!BA57</f>
        <v>25833.557755300928</v>
      </c>
      <c r="F7" s="304">
        <f>'Table C1'!BB57</f>
        <v>1267.3806719585084</v>
      </c>
      <c r="G7" s="304">
        <f>'Table C1'!BC57</f>
        <v>6460.3084913966113</v>
      </c>
      <c r="H7" s="304">
        <f>'Table C1'!BD57</f>
        <v>63905.611654337823</v>
      </c>
      <c r="I7" s="304">
        <f>SUM(F23:I23)</f>
        <v>143352.07328703758</v>
      </c>
      <c r="N7"/>
      <c r="P7"/>
      <c r="Q7"/>
      <c r="V7" s="11"/>
    </row>
    <row r="8" spans="1:22" s="320" customFormat="1">
      <c r="B8" s="303">
        <v>2019</v>
      </c>
      <c r="C8" s="304">
        <f>SUM('Table C1'!AU58:AX58,'Table C1'!BO58)</f>
        <v>1747.4991089817586</v>
      </c>
      <c r="D8" s="304">
        <f>'Table C1'!AZ58</f>
        <v>43632.610973188028</v>
      </c>
      <c r="E8" s="304">
        <f>'Table C1'!BA58</f>
        <v>25387.74928452976</v>
      </c>
      <c r="F8" s="304">
        <f>'Table C1'!BB58</f>
        <v>1244.2278369112171</v>
      </c>
      <c r="G8" s="304">
        <f>'Table C1'!BC58</f>
        <v>6949.6832490597208</v>
      </c>
      <c r="H8" s="304">
        <f>'Table C1'!BD58</f>
        <v>62989.511904162609</v>
      </c>
      <c r="I8" s="304">
        <f>SUM(F24:I24)</f>
        <v>141951.28235683308</v>
      </c>
      <c r="N8"/>
      <c r="P8"/>
      <c r="Q8"/>
      <c r="V8" s="11"/>
    </row>
    <row r="9" spans="1:22" s="320" customFormat="1">
      <c r="B9" s="306"/>
      <c r="C9" s="306"/>
      <c r="D9" s="306"/>
      <c r="E9" s="306"/>
      <c r="F9" s="306"/>
      <c r="G9" s="306"/>
      <c r="H9" s="306"/>
      <c r="I9"/>
      <c r="N9"/>
      <c r="P9"/>
      <c r="Q9"/>
      <c r="V9" s="11"/>
    </row>
    <row r="10" spans="1:22" s="320" customFormat="1">
      <c r="B10" s="303" t="s">
        <v>192</v>
      </c>
      <c r="C10" s="304">
        <f t="shared" ref="C10:I10" si="0">C8-C7</f>
        <v>-107.32221598964156</v>
      </c>
      <c r="D10" s="304">
        <f t="shared" si="0"/>
        <v>-397.7824158842559</v>
      </c>
      <c r="E10" s="304">
        <f t="shared" si="0"/>
        <v>-445.80847077116778</v>
      </c>
      <c r="F10" s="304">
        <f t="shared" si="0"/>
        <v>-23.152835047291319</v>
      </c>
      <c r="G10" s="304">
        <f t="shared" si="0"/>
        <v>489.37475766310945</v>
      </c>
      <c r="H10" s="304">
        <f t="shared" si="0"/>
        <v>-916.09975017521356</v>
      </c>
      <c r="I10" s="304">
        <f t="shared" si="0"/>
        <v>-1400.7909302045009</v>
      </c>
      <c r="N10"/>
      <c r="P10"/>
      <c r="Q10"/>
      <c r="V10" s="11"/>
    </row>
    <row r="11" spans="1:22" s="320" customFormat="1">
      <c r="B11" s="303" t="s">
        <v>183</v>
      </c>
      <c r="C11" s="305">
        <f t="shared" ref="C11:I11" si="1">C10/C7</f>
        <v>-5.7861215279750133E-2</v>
      </c>
      <c r="D11" s="305">
        <f t="shared" si="1"/>
        <v>-9.0342689507511825E-3</v>
      </c>
      <c r="E11" s="305">
        <f t="shared" si="1"/>
        <v>-1.7256952178013107E-2</v>
      </c>
      <c r="F11" s="305">
        <f t="shared" si="1"/>
        <v>-1.8268256380707452E-2</v>
      </c>
      <c r="G11" s="305">
        <f t="shared" si="1"/>
        <v>7.5750989030140686E-2</v>
      </c>
      <c r="H11" s="305">
        <f t="shared" si="1"/>
        <v>-1.4335200406661471E-2</v>
      </c>
      <c r="I11" s="305">
        <f t="shared" si="1"/>
        <v>-9.7716823906666556E-3</v>
      </c>
      <c r="N11"/>
      <c r="P11"/>
      <c r="Q11"/>
      <c r="V11" s="11"/>
    </row>
    <row r="12" spans="1:22" s="320" customFormat="1">
      <c r="B12"/>
      <c r="C12"/>
      <c r="D12"/>
      <c r="E12"/>
      <c r="F12"/>
      <c r="G12"/>
      <c r="H12"/>
      <c r="I12"/>
      <c r="J12"/>
      <c r="K12"/>
      <c r="L12"/>
      <c r="M12"/>
      <c r="N12"/>
      <c r="O12"/>
      <c r="P12"/>
      <c r="Q12"/>
      <c r="V12" s="11"/>
    </row>
    <row r="13" spans="1:22" s="320" customFormat="1">
      <c r="B13"/>
      <c r="C13"/>
      <c r="D13"/>
      <c r="E13"/>
      <c r="F13"/>
      <c r="G13"/>
      <c r="H13"/>
      <c r="I13"/>
      <c r="J13"/>
      <c r="K13"/>
      <c r="L13"/>
      <c r="M13"/>
      <c r="N13"/>
      <c r="O13"/>
      <c r="P13"/>
      <c r="Q13"/>
      <c r="V13" s="11"/>
    </row>
    <row r="14" spans="1:22" s="320" customFormat="1">
      <c r="B14"/>
      <c r="C14"/>
      <c r="D14"/>
      <c r="E14"/>
      <c r="F14"/>
      <c r="G14"/>
      <c r="H14"/>
      <c r="I14"/>
      <c r="J14"/>
      <c r="K14"/>
      <c r="L14"/>
      <c r="M14"/>
      <c r="N14"/>
      <c r="O14"/>
      <c r="P14"/>
      <c r="Q14"/>
      <c r="V14" s="11"/>
    </row>
    <row r="15" spans="1:22" s="320" customFormat="1">
      <c r="B15"/>
      <c r="C15"/>
      <c r="D15"/>
      <c r="E15"/>
      <c r="F15"/>
      <c r="G15"/>
      <c r="H15"/>
      <c r="I15"/>
      <c r="J15"/>
      <c r="K15"/>
      <c r="L15"/>
      <c r="M15"/>
      <c r="N15"/>
      <c r="O15"/>
      <c r="P15"/>
      <c r="Q15"/>
      <c r="V15" s="11"/>
    </row>
    <row r="16" spans="1:22" s="320" customFormat="1">
      <c r="F16"/>
      <c r="G16"/>
      <c r="H16"/>
      <c r="I16"/>
      <c r="J16"/>
      <c r="K16"/>
      <c r="L16"/>
      <c r="M16"/>
      <c r="N16"/>
      <c r="O16"/>
      <c r="P16"/>
      <c r="Q16"/>
      <c r="V16" s="11"/>
    </row>
    <row r="17" spans="1:37" s="320" customFormat="1">
      <c r="F17"/>
      <c r="G17"/>
      <c r="H17"/>
      <c r="I17"/>
      <c r="J17"/>
      <c r="K17"/>
      <c r="L17"/>
      <c r="M17"/>
      <c r="N17"/>
      <c r="O17"/>
      <c r="P17"/>
      <c r="Q17"/>
      <c r="V17" s="11"/>
    </row>
    <row r="18" spans="1:37" s="320" customFormat="1">
      <c r="F18"/>
      <c r="G18"/>
      <c r="H18"/>
      <c r="I18"/>
      <c r="J18"/>
      <c r="K18"/>
      <c r="L18"/>
      <c r="M18"/>
      <c r="N18"/>
      <c r="O18"/>
      <c r="P18"/>
      <c r="Q18"/>
      <c r="V18" s="11"/>
    </row>
    <row r="19" spans="1:37" s="320" customFormat="1">
      <c r="F19"/>
      <c r="G19"/>
      <c r="H19"/>
      <c r="I19"/>
      <c r="J19"/>
      <c r="K19"/>
      <c r="L19"/>
      <c r="M19"/>
      <c r="N19"/>
      <c r="O19"/>
      <c r="P19"/>
      <c r="Q19"/>
      <c r="V19" s="11"/>
    </row>
    <row r="20" spans="1:37" s="320" customFormat="1">
      <c r="F20"/>
      <c r="G20"/>
      <c r="H20" s="297"/>
      <c r="I20" s="297"/>
      <c r="J20"/>
      <c r="K20"/>
      <c r="L20"/>
      <c r="M20"/>
      <c r="N20"/>
      <c r="O20"/>
      <c r="P20"/>
      <c r="Q20"/>
      <c r="V20" s="11"/>
    </row>
    <row r="21" spans="1:37" s="320" customFormat="1">
      <c r="F21" s="538" t="s">
        <v>188</v>
      </c>
      <c r="G21" s="539"/>
      <c r="H21" s="539"/>
      <c r="I21" s="539"/>
      <c r="J21"/>
      <c r="K21"/>
      <c r="L21"/>
      <c r="M21"/>
      <c r="N21"/>
      <c r="O21"/>
      <c r="P21"/>
      <c r="Q21"/>
      <c r="V21" s="11"/>
    </row>
    <row r="22" spans="1:37" s="320" customFormat="1">
      <c r="F22" t="s">
        <v>2</v>
      </c>
      <c r="G22" t="s">
        <v>3</v>
      </c>
      <c r="H22" t="s">
        <v>174</v>
      </c>
      <c r="I22" t="s">
        <v>4</v>
      </c>
      <c r="J22"/>
      <c r="K22"/>
      <c r="L22"/>
      <c r="M22"/>
      <c r="N22"/>
      <c r="O22"/>
      <c r="P22"/>
      <c r="Q22"/>
    </row>
    <row r="23" spans="1:37" s="320" customFormat="1">
      <c r="F23" s="304">
        <f>'Table C1'!Z57</f>
        <v>56883.595567520402</v>
      </c>
      <c r="G23" s="304">
        <f>'Table C1'!AJ57</f>
        <v>41633.251160646767</v>
      </c>
      <c r="H23" s="304">
        <f>'Table C1'!L57</f>
        <v>22933.01596317111</v>
      </c>
      <c r="I23" s="304">
        <f>'Table C1'!AS57</f>
        <v>21902.210595699285</v>
      </c>
      <c r="J23"/>
      <c r="K23"/>
      <c r="L23"/>
      <c r="M23"/>
      <c r="N23"/>
      <c r="O23"/>
      <c r="P23"/>
      <c r="Q23"/>
    </row>
    <row r="24" spans="1:37" s="320" customFormat="1">
      <c r="F24" s="304">
        <f>'Table C1'!Z58</f>
        <v>56664.63717056375</v>
      </c>
      <c r="G24" s="304">
        <f>'Table C1'!AJ58</f>
        <v>41288.806640304705</v>
      </c>
      <c r="H24" s="304">
        <f>'Table C1'!L58</f>
        <v>22298.090889453975</v>
      </c>
      <c r="I24" s="304">
        <f>'Table C1'!AS58</f>
        <v>21699.747656510659</v>
      </c>
      <c r="J24"/>
      <c r="K24"/>
      <c r="L24"/>
      <c r="M24"/>
      <c r="N24"/>
      <c r="O24"/>
      <c r="P24"/>
      <c r="Q24"/>
    </row>
    <row r="25" spans="1:37" s="320" customFormat="1">
      <c r="F25"/>
      <c r="G25"/>
      <c r="H25"/>
      <c r="I25"/>
      <c r="J25"/>
      <c r="K25"/>
      <c r="L25"/>
      <c r="M25"/>
      <c r="N25"/>
      <c r="O25"/>
      <c r="P25"/>
      <c r="Q25"/>
      <c r="U25"/>
      <c r="V25"/>
      <c r="W25"/>
      <c r="X25"/>
      <c r="Y25"/>
      <c r="Z25"/>
      <c r="AA25"/>
      <c r="AB25"/>
      <c r="AC25"/>
      <c r="AD25"/>
      <c r="AE25"/>
      <c r="AF25"/>
      <c r="AG25"/>
      <c r="AH25"/>
      <c r="AI25"/>
      <c r="AJ25"/>
      <c r="AK25"/>
    </row>
    <row r="26" spans="1:37">
      <c r="A26" s="320"/>
      <c r="F26" s="304">
        <f>F24-F23</f>
        <v>-218.958396956652</v>
      </c>
      <c r="G26" s="304">
        <f>G24-G23</f>
        <v>-344.44452034206188</v>
      </c>
      <c r="H26" s="304">
        <f>H24-H23</f>
        <v>-634.92507371713509</v>
      </c>
      <c r="I26" s="304">
        <f>I24-I23</f>
        <v>-202.46293918862648</v>
      </c>
      <c r="R26" s="320"/>
      <c r="S26" s="320"/>
    </row>
    <row r="27" spans="1:37">
      <c r="A27" s="320"/>
      <c r="F27" s="305">
        <f>F26/F23</f>
        <v>-3.8492362300964261E-3</v>
      </c>
      <c r="G27" s="305">
        <f>G26/G23</f>
        <v>-8.2733034471168827E-3</v>
      </c>
      <c r="H27" s="305">
        <f>H26/H23</f>
        <v>-2.7686069496344584E-2</v>
      </c>
      <c r="I27" s="305">
        <f>I26/I23</f>
        <v>-9.2439499795688232E-3</v>
      </c>
      <c r="R27" s="320"/>
      <c r="S27" s="320"/>
    </row>
    <row r="28" spans="1:37">
      <c r="H28" s="297"/>
      <c r="I28" s="297"/>
    </row>
    <row r="29" spans="1:37">
      <c r="H29" s="298"/>
      <c r="I29" s="298"/>
    </row>
    <row r="34" spans="2:9">
      <c r="B34" t="s">
        <v>184</v>
      </c>
    </row>
    <row r="35" spans="2:9">
      <c r="B35">
        <v>2018</v>
      </c>
      <c r="C35" t="s">
        <v>182</v>
      </c>
      <c r="D35" t="s">
        <v>126</v>
      </c>
      <c r="E35" t="s">
        <v>19</v>
      </c>
      <c r="F35" t="s">
        <v>29</v>
      </c>
      <c r="G35" t="s">
        <v>30</v>
      </c>
      <c r="H35" t="s">
        <v>31</v>
      </c>
      <c r="I35" t="s">
        <v>20</v>
      </c>
    </row>
    <row r="36" spans="2:9">
      <c r="B36" t="s">
        <v>2</v>
      </c>
      <c r="C36" s="297">
        <f>SUM('Table C1'!N57:O57,'Table C1'!V56)</f>
        <v>10.766921603234223</v>
      </c>
      <c r="D36" s="297">
        <v>0</v>
      </c>
      <c r="E36" s="297">
        <f>SUM('Table C1'!P57,'Table C1'!S57)</f>
        <v>428.5079279972739</v>
      </c>
      <c r="F36" s="297"/>
      <c r="G36" s="297">
        <f>'Table C1'!U57</f>
        <v>1364.7941148371069</v>
      </c>
      <c r="H36" s="297">
        <f>SUM('Table C1'!Q57,'Table C1'!T57,'Table C1'!W57,'Table C1'!Y57)</f>
        <v>55079.526603082784</v>
      </c>
    </row>
    <row r="37" spans="2:9">
      <c r="B37" t="s">
        <v>3</v>
      </c>
      <c r="C37" s="297">
        <f>SUM('Table C1'!AB57:AD57)</f>
        <v>525.3708255762632</v>
      </c>
      <c r="D37" s="297">
        <f>'Table C1'!AE57</f>
        <v>26893.407390574379</v>
      </c>
      <c r="E37" s="297">
        <f>'Table C1'!AF57</f>
        <v>9033.9249157161703</v>
      </c>
      <c r="F37" s="297">
        <f>'Table C1'!AG57</f>
        <v>269.42360503836682</v>
      </c>
      <c r="G37" s="297">
        <f>'Table C1'!AH57</f>
        <v>2370.4922540008261</v>
      </c>
      <c r="H37" s="297">
        <f>'Table C1'!AI57</f>
        <v>2540.6321697407579</v>
      </c>
    </row>
    <row r="38" spans="2:9">
      <c r="B38" t="s">
        <v>174</v>
      </c>
      <c r="C38" s="297">
        <f>SUM('Table C1'!B57:E57,'Table C1'!BO57)</f>
        <v>1292.3307476653993</v>
      </c>
      <c r="D38" s="297">
        <f>'Table C1'!G57</f>
        <v>8853.4971859998113</v>
      </c>
      <c r="E38" s="297">
        <f>'Table C1'!H57</f>
        <v>8071.4799436724097</v>
      </c>
      <c r="F38" s="297">
        <f>'Table C1'!I57</f>
        <v>690.83681014107037</v>
      </c>
      <c r="G38" s="297">
        <f>'Table C1'!J57</f>
        <v>1436.4879800671436</v>
      </c>
      <c r="H38" s="297">
        <f>'Table C1'!K57</f>
        <v>2588.3832956252727</v>
      </c>
    </row>
    <row r="39" spans="2:9">
      <c r="B39" t="s">
        <v>4</v>
      </c>
      <c r="C39" s="297">
        <f>SUM('Table C1'!AL57:AM57)</f>
        <v>26.352830126503306</v>
      </c>
      <c r="D39" s="297">
        <f>'Table C1'!AN57</f>
        <v>8283.4888124980935</v>
      </c>
      <c r="E39" s="297">
        <f>'Table C1'!AO57</f>
        <v>8299.6449679150774</v>
      </c>
      <c r="F39" s="297">
        <f>'Table C1'!AP57</f>
        <v>307.12025677907121</v>
      </c>
      <c r="G39" s="297">
        <f>'Table C1'!AQ57</f>
        <v>1288.5341424915341</v>
      </c>
      <c r="H39" s="297">
        <f>'Table C1'!AR57</f>
        <v>3697.0695858890072</v>
      </c>
    </row>
    <row r="40" spans="2:9">
      <c r="C40" s="297"/>
      <c r="D40" s="297"/>
      <c r="E40" s="297"/>
      <c r="F40" s="297"/>
      <c r="G40" s="297"/>
      <c r="H40" s="297"/>
    </row>
    <row r="41" spans="2:9">
      <c r="B41">
        <v>2019</v>
      </c>
      <c r="C41" s="297" t="str">
        <f t="shared" ref="C41:H41" si="2">C35</f>
        <v>Coal and other solid fuels</v>
      </c>
      <c r="D41" s="297" t="str">
        <f t="shared" si="2"/>
        <v>Natural gas</v>
      </c>
      <c r="E41" s="297" t="str">
        <f t="shared" si="2"/>
        <v>Electricity</v>
      </c>
      <c r="F41" s="297" t="str">
        <f t="shared" si="2"/>
        <v>Heat</v>
      </c>
      <c r="G41" s="297" t="str">
        <f t="shared" si="2"/>
        <v>Bioenergy &amp; waste</v>
      </c>
      <c r="H41" s="297" t="str">
        <f t="shared" si="2"/>
        <v>Petroleum</v>
      </c>
    </row>
    <row r="42" spans="2:9">
      <c r="B42" t="s">
        <v>2</v>
      </c>
      <c r="C42" s="297">
        <f>SUM('Table C1'!N58:O58,'Table C1'!V58)</f>
        <v>10.766921603234223</v>
      </c>
      <c r="D42" s="297">
        <v>0</v>
      </c>
      <c r="E42" s="297">
        <f>SUM('Table C1'!P58,'Table C1'!S58)</f>
        <v>469.11829310123284</v>
      </c>
      <c r="F42" s="297">
        <v>0</v>
      </c>
      <c r="G42" s="297">
        <f>'Table C1'!U58</f>
        <v>1736.8491449316898</v>
      </c>
      <c r="H42" s="297">
        <f>SUM('Table C1'!Q58,'Table C1'!T58,'Table C1'!W58,'Table C1'!Y58)</f>
        <v>54447.902810927597</v>
      </c>
    </row>
    <row r="43" spans="2:9">
      <c r="B43" t="s">
        <v>3</v>
      </c>
      <c r="C43" s="297">
        <f>SUM('Table C1'!AB58:AD58)</f>
        <v>478.80142875767024</v>
      </c>
      <c r="D43" s="297">
        <f>'Table C1'!AE58</f>
        <v>26649.570023810378</v>
      </c>
      <c r="E43" s="297">
        <f>'Table C1'!AF58</f>
        <v>8927.3314520470285</v>
      </c>
      <c r="F43" s="297">
        <f>'Table C1'!AG58</f>
        <v>269.17328820259723</v>
      </c>
      <c r="G43" s="297">
        <f>'Table C1'!AH58</f>
        <v>2449.4190539265765</v>
      </c>
      <c r="H43" s="297">
        <f>'Table C1'!AI58</f>
        <v>2514.5113935604541</v>
      </c>
    </row>
    <row r="44" spans="2:9">
      <c r="B44" t="s">
        <v>174</v>
      </c>
      <c r="C44" s="297">
        <f>SUM('Table C1'!B58:E58,'Table C1'!BO58)</f>
        <v>1236.3731456120763</v>
      </c>
      <c r="D44" s="297">
        <f>'Table C1'!G58</f>
        <v>8750.3197819290472</v>
      </c>
      <c r="E44" s="297">
        <f>'Table C1'!H58</f>
        <v>7877.6553540250288</v>
      </c>
      <c r="F44" s="297">
        <f>'Table C1'!I58</f>
        <v>672.77483370082962</v>
      </c>
      <c r="G44" s="297">
        <f>'Table C1'!J58</f>
        <v>1461.3496475343511</v>
      </c>
      <c r="H44" s="297">
        <f>'Table C1'!K58</f>
        <v>2299.6181266526396</v>
      </c>
    </row>
    <row r="45" spans="2:9">
      <c r="B45" t="s">
        <v>4</v>
      </c>
      <c r="C45" s="297">
        <f>SUM('Table C1'!AL58:AM58)</f>
        <v>21.557613008778105</v>
      </c>
      <c r="D45" s="297">
        <f>'Table C1'!AN58</f>
        <v>8232.7211674485989</v>
      </c>
      <c r="E45" s="297">
        <f>'Table C1'!AO58</f>
        <v>8113.6441853564666</v>
      </c>
      <c r="F45" s="297">
        <f>'Table C1'!AP58</f>
        <v>302.27971500779012</v>
      </c>
      <c r="G45" s="297">
        <f>'Table C1'!AQ58</f>
        <v>1302.0654026671036</v>
      </c>
      <c r="H45" s="297">
        <f>'Table C1'!AR58</f>
        <v>3727.4795730219221</v>
      </c>
    </row>
    <row r="46" spans="2:9">
      <c r="C46" s="297"/>
      <c r="D46" s="297"/>
      <c r="E46" s="297"/>
      <c r="F46" s="297"/>
      <c r="G46" s="297"/>
      <c r="H46" s="297"/>
    </row>
    <row r="47" spans="2:9">
      <c r="B47" s="538" t="s">
        <v>191</v>
      </c>
      <c r="C47" s="538"/>
      <c r="D47" s="538"/>
      <c r="E47" s="538"/>
      <c r="F47" s="538"/>
      <c r="G47" s="538"/>
      <c r="H47" s="538"/>
      <c r="I47" s="538"/>
    </row>
    <row r="48" spans="2:9">
      <c r="C48" s="297" t="s">
        <v>642</v>
      </c>
      <c r="D48" s="297" t="str">
        <f>D35</f>
        <v>Natural gas</v>
      </c>
      <c r="E48" s="297" t="str">
        <f>E35</f>
        <v>Electricity</v>
      </c>
      <c r="F48" s="297" t="str">
        <f>F35</f>
        <v>Heat</v>
      </c>
      <c r="G48" s="297" t="str">
        <f>G35</f>
        <v>Bioenergy &amp; waste</v>
      </c>
      <c r="H48" s="297" t="str">
        <f>H35</f>
        <v>Petroleum</v>
      </c>
      <c r="I48" t="s">
        <v>20</v>
      </c>
    </row>
    <row r="49" spans="2:35">
      <c r="B49" t="s">
        <v>2</v>
      </c>
      <c r="C49" s="297">
        <f t="shared" ref="C49:H50" si="3">C42-C36</f>
        <v>0</v>
      </c>
      <c r="D49" s="297">
        <f t="shared" si="3"/>
        <v>0</v>
      </c>
      <c r="E49" s="297">
        <f t="shared" si="3"/>
        <v>40.610365103958941</v>
      </c>
      <c r="F49" s="297">
        <f t="shared" si="3"/>
        <v>0</v>
      </c>
      <c r="G49" s="297">
        <f t="shared" si="3"/>
        <v>372.05503009458289</v>
      </c>
      <c r="H49" s="297">
        <f t="shared" si="3"/>
        <v>-631.6237921551874</v>
      </c>
      <c r="I49" s="297">
        <f>SUM(C49:H49)</f>
        <v>-218.95839695664557</v>
      </c>
    </row>
    <row r="50" spans="2:35">
      <c r="B50" t="s">
        <v>3</v>
      </c>
      <c r="C50" s="297">
        <f t="shared" si="3"/>
        <v>-46.569396818592963</v>
      </c>
      <c r="D50" s="297">
        <f t="shared" si="3"/>
        <v>-243.83736676400076</v>
      </c>
      <c r="E50" s="297">
        <f t="shared" si="3"/>
        <v>-106.59346366914178</v>
      </c>
      <c r="F50" s="297">
        <f t="shared" si="3"/>
        <v>-0.2503168357695813</v>
      </c>
      <c r="G50" s="297">
        <f t="shared" si="3"/>
        <v>78.926799925750402</v>
      </c>
      <c r="H50" s="297">
        <f t="shared" si="3"/>
        <v>-26.120776180303892</v>
      </c>
      <c r="I50" s="297">
        <f>SUM(C50:H50)</f>
        <v>-344.44452034205858</v>
      </c>
    </row>
    <row r="51" spans="2:35">
      <c r="B51" t="s">
        <v>174</v>
      </c>
      <c r="C51" s="297">
        <f t="shared" ref="C51:E52" si="4">C44-C38</f>
        <v>-55.957602053322944</v>
      </c>
      <c r="D51" s="297">
        <f t="shared" si="4"/>
        <v>-103.17740407076417</v>
      </c>
      <c r="E51" s="297">
        <f t="shared" si="4"/>
        <v>-193.82458964738089</v>
      </c>
      <c r="F51" s="297">
        <f>(F44-F38)</f>
        <v>-18.061976440240755</v>
      </c>
      <c r="G51" s="297">
        <f>G44-G38</f>
        <v>24.861667467207553</v>
      </c>
      <c r="H51" s="297">
        <f>H44-H38</f>
        <v>-288.76516897263309</v>
      </c>
      <c r="I51" s="297">
        <f>SUM(C51:H51)</f>
        <v>-634.9250737171343</v>
      </c>
    </row>
    <row r="52" spans="2:35">
      <c r="B52" t="s">
        <v>4</v>
      </c>
      <c r="C52" s="297">
        <f t="shared" si="4"/>
        <v>-4.7952171177252012</v>
      </c>
      <c r="D52" s="297">
        <f t="shared" si="4"/>
        <v>-50.767645049494604</v>
      </c>
      <c r="E52" s="297">
        <f t="shared" si="4"/>
        <v>-186.00078255861081</v>
      </c>
      <c r="F52" s="297">
        <f>F45-F39</f>
        <v>-4.8405417712810959</v>
      </c>
      <c r="G52" s="297">
        <f>G45-G39</f>
        <v>13.531260175569514</v>
      </c>
      <c r="H52" s="297">
        <f>H45-H39</f>
        <v>30.409987132914921</v>
      </c>
      <c r="I52" s="297">
        <f>SUM(C52:H52)</f>
        <v>-202.46293918862727</v>
      </c>
    </row>
    <row r="53" spans="2:35">
      <c r="B53" t="s">
        <v>20</v>
      </c>
      <c r="C53" s="297">
        <f t="shared" ref="C53:H53" si="5">SUM(C49:C52)</f>
        <v>-107.32221598964111</v>
      </c>
      <c r="D53" s="297">
        <f t="shared" si="5"/>
        <v>-397.78241588425954</v>
      </c>
      <c r="E53" s="297">
        <f t="shared" si="5"/>
        <v>-445.80847077117454</v>
      </c>
      <c r="F53" s="297">
        <f t="shared" si="5"/>
        <v>-23.152835047291433</v>
      </c>
      <c r="G53" s="297">
        <f t="shared" si="5"/>
        <v>489.37475766311036</v>
      </c>
      <c r="H53" s="297">
        <f t="shared" si="5"/>
        <v>-916.09975017520946</v>
      </c>
      <c r="I53" s="297">
        <f>SUM(C53:H53)</f>
        <v>-1400.7909302044659</v>
      </c>
    </row>
    <row r="56" spans="2:35">
      <c r="B56" s="537" t="s">
        <v>3</v>
      </c>
      <c r="C56" t="s">
        <v>642</v>
      </c>
      <c r="D56" s="297">
        <f t="array" ref="D56:D58">TRANSPOSE(C50:E50)</f>
        <v>-46.569396818592963</v>
      </c>
    </row>
    <row r="57" spans="2:35">
      <c r="B57" s="537"/>
      <c r="C57" t="s">
        <v>126</v>
      </c>
      <c r="D57" s="297">
        <v>-243.83736676400076</v>
      </c>
    </row>
    <row r="58" spans="2:35">
      <c r="B58" s="537"/>
      <c r="C58" t="s">
        <v>19</v>
      </c>
      <c r="D58" s="297">
        <v>-106.59346366914178</v>
      </c>
    </row>
    <row r="59" spans="2:35">
      <c r="B59" s="537"/>
      <c r="C59" t="s">
        <v>30</v>
      </c>
      <c r="D59" s="297">
        <f t="array" ref="D59:D60">TRANSPOSE(G50:H50)</f>
        <v>78.926799925750402</v>
      </c>
      <c r="V59" t="s">
        <v>197</v>
      </c>
      <c r="W59">
        <v>1970</v>
      </c>
      <c r="Y59">
        <v>1990</v>
      </c>
      <c r="AA59">
        <v>2019</v>
      </c>
      <c r="AD59" t="s">
        <v>197</v>
      </c>
      <c r="AE59">
        <v>1970</v>
      </c>
      <c r="AG59">
        <v>1990</v>
      </c>
      <c r="AI59">
        <v>2019</v>
      </c>
    </row>
    <row r="60" spans="2:35">
      <c r="B60" s="537"/>
      <c r="C60" t="s">
        <v>31</v>
      </c>
      <c r="D60" s="297">
        <v>-26.120776180303892</v>
      </c>
      <c r="V60" t="s">
        <v>174</v>
      </c>
      <c r="W60" s="311">
        <f>'Table C1'!$L$9/'Table C1'!$BE$9</f>
        <v>0.42700562417367122</v>
      </c>
      <c r="Y60" s="311">
        <f>'Table C1'!$L$29/'Table C1'!$BE$29</f>
        <v>0.26251241786216528</v>
      </c>
      <c r="AA60" s="311">
        <f>'Table C1'!$L$58/'Table C1'!$BE$58</f>
        <v>0.15708270132707694</v>
      </c>
      <c r="AD60" t="s">
        <v>28</v>
      </c>
      <c r="AE60" s="311">
        <f>'Table C1'!$BR$9/'Table C1'!$BE$9</f>
        <v>0.31857758413996723</v>
      </c>
      <c r="AG60" s="311">
        <f>'Table C1'!$BR$29/'Table C1'!$BE$29</f>
        <v>9.4121114134328152E-2</v>
      </c>
      <c r="AI60" s="311">
        <f>'Table C1'!$BR$58/'Table C1'!$BE$58</f>
        <v>1.2310555283248131E-2</v>
      </c>
    </row>
    <row r="61" spans="2:35">
      <c r="B61" s="537" t="s">
        <v>2</v>
      </c>
      <c r="C61" t="s">
        <v>19</v>
      </c>
      <c r="D61" s="297">
        <f>E49</f>
        <v>40.610365103958941</v>
      </c>
      <c r="V61" t="s">
        <v>2</v>
      </c>
      <c r="W61" s="311">
        <f>'Table C1'!$Z$9/'Table C1'!$BE$9</f>
        <v>0.19300300732307143</v>
      </c>
      <c r="Y61" s="311">
        <f>'Table C1'!$Z$29/'Table C1'!$BE$29</f>
        <v>0.33024892763314695</v>
      </c>
      <c r="AA61" s="311">
        <f>'Table C1'!$Z$58/'Table C1'!$BE$58</f>
        <v>0.39918369337532156</v>
      </c>
      <c r="AD61" t="s">
        <v>126</v>
      </c>
      <c r="AE61" s="311">
        <f>'Table C1'!$BS$9/'Table C1'!$BE$9</f>
        <v>9.8700480212636235E-2</v>
      </c>
      <c r="AG61" s="311">
        <f>'Table C1'!$BS$29/'Table C1'!$BE$29</f>
        <v>0.31270944001977347</v>
      </c>
      <c r="AI61" s="311">
        <f>'Table C1'!$BS$58/'Table C1'!$BE$58</f>
        <v>0.30737736390084602</v>
      </c>
    </row>
    <row r="62" spans="2:35">
      <c r="B62" s="537"/>
      <c r="C62" s="297" t="s">
        <v>30</v>
      </c>
      <c r="D62" s="297">
        <f t="array" ref="D62:D63">TRANSPOSE(G49:H49)</f>
        <v>372.05503009458289</v>
      </c>
      <c r="V62" t="s">
        <v>3</v>
      </c>
      <c r="W62" s="311">
        <f>'Table C1'!$AJ$9/'Table C1'!$BE$9</f>
        <v>0.25266994115511349</v>
      </c>
      <c r="Y62" s="311">
        <f>'Table C1'!$AJ$29/'Table C1'!$BE$29</f>
        <v>0.276744323432769</v>
      </c>
      <c r="AA62" s="311">
        <f>'Table C1'!$AJ$58/'Table C1'!$BE$58</f>
        <v>0.29086603484506807</v>
      </c>
      <c r="AD62" t="s">
        <v>19</v>
      </c>
      <c r="AE62" s="311">
        <f>'Table C1'!$BA$9/'Table C1'!$BE$9</f>
        <v>0.11331922152119854</v>
      </c>
      <c r="AG62" s="311">
        <f>'Table C1'!$BA$29/'Table C1'!$BE$29</f>
        <v>0.16025917427922076</v>
      </c>
      <c r="AI62" s="311">
        <f>'Table C1'!$BA$58/'Table C1'!$BE$58</f>
        <v>0.1788483264329431</v>
      </c>
    </row>
    <row r="63" spans="2:35">
      <c r="B63" s="537"/>
      <c r="C63" t="s">
        <v>31</v>
      </c>
      <c r="D63" s="297">
        <v>-631.6237921551874</v>
      </c>
      <c r="V63" t="s">
        <v>4</v>
      </c>
      <c r="W63" s="311">
        <f>'Table C1'!AS9/'Table C1'!BE9</f>
        <v>0.12732142734814389</v>
      </c>
      <c r="Y63" s="311">
        <f>'Table C1'!AS29/'Table C1'!BE29</f>
        <v>0.13049433107191866</v>
      </c>
      <c r="AA63" s="311">
        <f>'Table C1'!AS58/'Table C1'!BE58</f>
        <v>0.15286757045253352</v>
      </c>
      <c r="AD63" t="s">
        <v>29</v>
      </c>
      <c r="AE63" s="311">
        <f>'Table C1'!$BB$9/'Table C1'!$BE$9</f>
        <v>0</v>
      </c>
      <c r="AG63" s="311">
        <f>'Table C1'!$BB$29/'Table C1'!$BE$29</f>
        <v>0</v>
      </c>
      <c r="AI63" s="311">
        <f>'Table C1'!$BB$58/'Table C1'!$BE$58</f>
        <v>8.7651750393033627E-3</v>
      </c>
    </row>
    <row r="64" spans="2:35">
      <c r="B64" s="537" t="s">
        <v>4</v>
      </c>
      <c r="C64" t="s">
        <v>642</v>
      </c>
      <c r="D64" s="297">
        <f t="array" ref="D64:D69">TRANSPOSE(C52:H52)</f>
        <v>-4.7952171177252012</v>
      </c>
      <c r="AD64" t="s">
        <v>198</v>
      </c>
      <c r="AE64" s="311">
        <f>'Table C1'!$BC$9/'Table C1'!$BE$9</f>
        <v>0</v>
      </c>
      <c r="AG64" s="311">
        <f>'Table C1'!$BC$29/'Table C1'!$BE$29</f>
        <v>3.0604131116327613E-3</v>
      </c>
      <c r="AI64" s="311">
        <f>'Table C1'!$BC$58/'Table C1'!$BE$58</f>
        <v>4.8958228017904094E-2</v>
      </c>
    </row>
    <row r="65" spans="2:35">
      <c r="B65" s="537"/>
      <c r="C65" t="s">
        <v>126</v>
      </c>
      <c r="D65" s="297">
        <v>-50.767645049494604</v>
      </c>
      <c r="AD65" t="s">
        <v>31</v>
      </c>
      <c r="AE65" s="311">
        <f>'Table C1'!$BD$9/'Table C1'!$BE$9</f>
        <v>0.46932735978955586</v>
      </c>
      <c r="AG65" s="311">
        <f>'Table C1'!$BD$29/'Table C1'!$BE$29</f>
        <v>0.42984306809979372</v>
      </c>
      <c r="AI65" s="311">
        <f>'Table C1'!$BD$58/'Table C1'!$BE$58</f>
        <v>0.44374035132575534</v>
      </c>
    </row>
    <row r="66" spans="2:35">
      <c r="B66" s="537"/>
      <c r="C66" t="s">
        <v>19</v>
      </c>
      <c r="D66" s="297">
        <v>-186.00078255861081</v>
      </c>
    </row>
    <row r="67" spans="2:35">
      <c r="B67" s="537"/>
      <c r="C67" t="s">
        <v>29</v>
      </c>
      <c r="D67" s="297">
        <v>-4.8405417712810959</v>
      </c>
    </row>
    <row r="68" spans="2:35">
      <c r="B68" s="537"/>
      <c r="C68" t="s">
        <v>30</v>
      </c>
      <c r="D68" s="297">
        <v>13.531260175569514</v>
      </c>
    </row>
    <row r="69" spans="2:35">
      <c r="B69" s="537"/>
      <c r="C69" s="297" t="s">
        <v>31</v>
      </c>
      <c r="D69" s="297">
        <v>30.409987132914921</v>
      </c>
    </row>
    <row r="70" spans="2:35">
      <c r="B70" s="537" t="s">
        <v>174</v>
      </c>
      <c r="C70" t="s">
        <v>642</v>
      </c>
      <c r="D70" s="297">
        <f t="array" ref="D70:D75">TRANSPOSE(C51:H51)</f>
        <v>-55.957602053322944</v>
      </c>
    </row>
    <row r="71" spans="2:35">
      <c r="B71" s="537"/>
      <c r="C71" t="s">
        <v>126</v>
      </c>
      <c r="D71" s="297">
        <v>-103.17740407076417</v>
      </c>
    </row>
    <row r="72" spans="2:35">
      <c r="B72" s="537"/>
      <c r="C72" t="s">
        <v>19</v>
      </c>
      <c r="D72" s="297">
        <v>-193.82458964738089</v>
      </c>
      <c r="J72" t="s">
        <v>717</v>
      </c>
    </row>
    <row r="73" spans="2:35">
      <c r="B73" s="537"/>
      <c r="C73" t="s">
        <v>29</v>
      </c>
      <c r="D73" s="297">
        <v>-18.061976440240755</v>
      </c>
      <c r="I73">
        <v>2002</v>
      </c>
      <c r="J73" s="457">
        <v>10.763105984726341</v>
      </c>
    </row>
    <row r="74" spans="2:35">
      <c r="B74" s="537"/>
      <c r="C74" t="s">
        <v>30</v>
      </c>
      <c r="D74" s="297">
        <v>24.861667467207553</v>
      </c>
      <c r="I74">
        <f>I73+1</f>
        <v>2003</v>
      </c>
      <c r="J74" s="457">
        <v>10.640902832450161</v>
      </c>
    </row>
    <row r="75" spans="2:35">
      <c r="B75" s="537"/>
      <c r="C75" s="297" t="s">
        <v>31</v>
      </c>
      <c r="D75" s="297">
        <v>-288.76516897263309</v>
      </c>
      <c r="I75">
        <f t="shared" ref="I75:I88" si="6">I74+1</f>
        <v>2004</v>
      </c>
      <c r="J75" s="457">
        <v>10.586476835431538</v>
      </c>
    </row>
    <row r="76" spans="2:35">
      <c r="B76" s="459"/>
      <c r="C76" s="297"/>
      <c r="D76" s="297"/>
      <c r="I76">
        <f t="shared" si="6"/>
        <v>2005</v>
      </c>
      <c r="J76" s="457">
        <v>10.499081986428742</v>
      </c>
      <c r="AA76" t="s">
        <v>695</v>
      </c>
      <c r="AB76" t="s">
        <v>696</v>
      </c>
      <c r="AC76" t="s">
        <v>697</v>
      </c>
      <c r="AD76" t="s">
        <v>698</v>
      </c>
      <c r="AE76" t="s">
        <v>699</v>
      </c>
    </row>
    <row r="77" spans="2:35">
      <c r="B77" s="459"/>
      <c r="D77" s="297"/>
      <c r="I77">
        <f t="shared" si="6"/>
        <v>2006</v>
      </c>
      <c r="J77" s="457">
        <v>10.771655549022759</v>
      </c>
      <c r="AA77" t="s">
        <v>742</v>
      </c>
      <c r="AB77" s="297">
        <v>10480.281850044697</v>
      </c>
      <c r="AC77" s="297">
        <v>4466.0488707680061</v>
      </c>
      <c r="AD77" s="297">
        <v>1978.4448222722447</v>
      </c>
      <c r="AE77" s="297">
        <v>9724.794480725428</v>
      </c>
    </row>
    <row r="78" spans="2:35">
      <c r="B78" s="459"/>
      <c r="D78" s="297"/>
      <c r="I78">
        <f t="shared" si="6"/>
        <v>2007</v>
      </c>
      <c r="J78" s="457">
        <v>10.541890614812926</v>
      </c>
      <c r="AA78" t="s">
        <v>759</v>
      </c>
      <c r="AB78" s="457">
        <v>9.1712433862433862</v>
      </c>
      <c r="AC78" s="457">
        <v>4.1343275771847203</v>
      </c>
      <c r="AD78" s="457">
        <v>0.55477872670807449</v>
      </c>
      <c r="AE78" s="457">
        <v>7.943737060041407</v>
      </c>
    </row>
    <row r="79" spans="2:35">
      <c r="B79" s="459"/>
      <c r="D79" s="297"/>
      <c r="I79">
        <f t="shared" si="6"/>
        <v>2008</v>
      </c>
      <c r="J79" s="457">
        <v>9.9597530916925798</v>
      </c>
      <c r="AA79" t="s">
        <v>700</v>
      </c>
      <c r="AB79" s="297">
        <v>12295.465306602329</v>
      </c>
      <c r="AC79" s="297">
        <v>3873.8950804157512</v>
      </c>
      <c r="AD79" s="297">
        <v>2178.7388852743611</v>
      </c>
      <c r="AE79" s="297">
        <v>8545.3081182819333</v>
      </c>
    </row>
    <row r="80" spans="2:35">
      <c r="B80" s="459"/>
      <c r="D80" s="297"/>
      <c r="I80">
        <f t="shared" si="6"/>
        <v>2009</v>
      </c>
      <c r="J80" s="457">
        <v>10.10351579491442</v>
      </c>
      <c r="AA80" t="s">
        <v>715</v>
      </c>
      <c r="AB80" s="457">
        <v>11.046640211640209</v>
      </c>
      <c r="AC80" s="457">
        <v>3.0787545787545776</v>
      </c>
      <c r="AD80" s="457">
        <v>0.85936853002070368</v>
      </c>
      <c r="AE80" s="457">
        <v>6.9407608695652172</v>
      </c>
    </row>
    <row r="81" spans="2:31">
      <c r="B81" s="459"/>
      <c r="D81" s="297"/>
      <c r="I81">
        <f t="shared" si="6"/>
        <v>2010</v>
      </c>
      <c r="J81" s="457">
        <v>8.9560404435746914</v>
      </c>
    </row>
    <row r="82" spans="2:31">
      <c r="B82" s="459"/>
      <c r="D82" s="297"/>
      <c r="I82">
        <f t="shared" si="6"/>
        <v>2011</v>
      </c>
      <c r="J82" s="457">
        <v>10.731193737769081</v>
      </c>
      <c r="AA82" t="s">
        <v>716</v>
      </c>
      <c r="AB82" s="297">
        <f>AB77-AB79</f>
        <v>-1815.1834565576319</v>
      </c>
      <c r="AC82" s="297">
        <f t="shared" ref="AC82:AE82" si="7">AC77-AC79</f>
        <v>592.15379035225487</v>
      </c>
      <c r="AD82" s="297">
        <f t="shared" si="7"/>
        <v>-200.29406300211645</v>
      </c>
      <c r="AE82" s="297">
        <f t="shared" si="7"/>
        <v>1179.4863624434947</v>
      </c>
    </row>
    <row r="83" spans="2:31">
      <c r="B83" s="308"/>
      <c r="D83" s="297"/>
      <c r="I83">
        <f t="shared" si="6"/>
        <v>2012</v>
      </c>
      <c r="J83" s="457">
        <v>9.7770361696079373</v>
      </c>
      <c r="AA83" t="s">
        <v>714</v>
      </c>
      <c r="AB83" s="297">
        <f>AB78-AB80</f>
        <v>-1.8753968253968232</v>
      </c>
      <c r="AC83" s="297">
        <f t="shared" ref="AC83:AE83" si="8">AC78-AC80</f>
        <v>1.0555729984301427</v>
      </c>
      <c r="AD83" s="297">
        <f t="shared" si="8"/>
        <v>-0.30458980331262919</v>
      </c>
      <c r="AE83" s="297">
        <f t="shared" si="8"/>
        <v>1.0029761904761898</v>
      </c>
    </row>
    <row r="84" spans="2:31">
      <c r="I84">
        <f>I83+1</f>
        <v>2013</v>
      </c>
      <c r="J84" s="457">
        <v>9.7490410958904068</v>
      </c>
    </row>
    <row r="85" spans="2:31">
      <c r="I85">
        <f t="shared" si="6"/>
        <v>2014</v>
      </c>
      <c r="J85" s="457">
        <v>10.941754729288975</v>
      </c>
    </row>
    <row r="86" spans="2:31">
      <c r="I86">
        <f t="shared" si="6"/>
        <v>2015</v>
      </c>
      <c r="J86" s="457">
        <v>10.340391389432485</v>
      </c>
    </row>
    <row r="87" spans="2:31">
      <c r="I87">
        <f>I86+1</f>
        <v>2016</v>
      </c>
      <c r="J87" s="457">
        <v>10.349315648832041</v>
      </c>
    </row>
    <row r="88" spans="2:31">
      <c r="I88">
        <f t="shared" si="6"/>
        <v>2017</v>
      </c>
      <c r="J88" s="457">
        <v>10.607931615568603</v>
      </c>
    </row>
    <row r="89" spans="2:31">
      <c r="I89">
        <f>I88+1</f>
        <v>2018</v>
      </c>
      <c r="J89" s="457">
        <v>10.601037181996086</v>
      </c>
    </row>
    <row r="90" spans="2:31">
      <c r="I90">
        <f>I89+1</f>
        <v>2019</v>
      </c>
      <c r="J90" s="457">
        <v>10.461646648727987</v>
      </c>
    </row>
    <row r="101" spans="2:11">
      <c r="I101" s="297">
        <v>65182196</v>
      </c>
      <c r="J101" s="460"/>
      <c r="K101" s="320" t="s">
        <v>708</v>
      </c>
    </row>
    <row r="102" spans="2:11">
      <c r="I102" s="320" t="s">
        <v>709</v>
      </c>
      <c r="J102" s="461"/>
      <c r="K102" s="320" t="s">
        <v>710</v>
      </c>
    </row>
    <row r="103" spans="2:11">
      <c r="I103" s="462">
        <v>79129189</v>
      </c>
      <c r="J103" s="463"/>
      <c r="K103" s="320" t="s">
        <v>174</v>
      </c>
    </row>
    <row r="104" spans="2:11">
      <c r="I104" s="320" t="s">
        <v>711</v>
      </c>
      <c r="J104" s="464"/>
      <c r="K104" s="320" t="s">
        <v>3</v>
      </c>
    </row>
    <row r="105" spans="2:11">
      <c r="I105" s="320" t="s">
        <v>712</v>
      </c>
      <c r="J105" s="465"/>
      <c r="K105" s="320" t="s">
        <v>713</v>
      </c>
    </row>
    <row r="107" spans="2:11">
      <c r="C107">
        <v>2019</v>
      </c>
    </row>
    <row r="108" spans="2:11">
      <c r="B108" s="535" t="s">
        <v>2</v>
      </c>
      <c r="C108" s="297" t="s">
        <v>642</v>
      </c>
      <c r="D108" s="297">
        <f>SUM('Table C1'!$N$58:$O$58,'Table C1'!$V$58)</f>
        <v>10.766921603234223</v>
      </c>
    </row>
    <row r="109" spans="2:11">
      <c r="B109" s="535"/>
      <c r="C109" t="s">
        <v>19</v>
      </c>
      <c r="D109" s="297">
        <f>SUM('Table C1'!$P$58,'Table C1'!$S$58)</f>
        <v>469.11829310123284</v>
      </c>
    </row>
    <row r="110" spans="2:11">
      <c r="B110" s="535"/>
      <c r="C110" t="s">
        <v>198</v>
      </c>
      <c r="D110" s="297">
        <f>'Table C1'!$U$58</f>
        <v>1736.8491449316898</v>
      </c>
    </row>
    <row r="111" spans="2:11">
      <c r="B111" s="535"/>
      <c r="C111" t="s">
        <v>31</v>
      </c>
      <c r="D111" s="297">
        <f>SUM('Table C1'!$Q$58,'Table C1'!$T$58,'Table C1'!$W$58,'Table C1'!$Y$58)</f>
        <v>54447.902810927597</v>
      </c>
    </row>
    <row r="112" spans="2:11">
      <c r="B112" s="535" t="s">
        <v>3</v>
      </c>
      <c r="C112" s="297" t="s">
        <v>642</v>
      </c>
      <c r="D112" s="297">
        <f>SUM('Table C1'!$AB$58:$AD$58)</f>
        <v>478.80142875767024</v>
      </c>
    </row>
    <row r="113" spans="2:4">
      <c r="B113" s="535"/>
      <c r="C113" t="s">
        <v>126</v>
      </c>
      <c r="D113" s="297">
        <f>'Table C1'!$AE$58</f>
        <v>26649.570023810378</v>
      </c>
    </row>
    <row r="114" spans="2:4">
      <c r="B114" s="535"/>
      <c r="C114" t="s">
        <v>19</v>
      </c>
      <c r="D114" s="297">
        <f>'Table C1'!$AF$58</f>
        <v>8927.3314520470285</v>
      </c>
    </row>
    <row r="115" spans="2:4">
      <c r="B115" s="535"/>
      <c r="C115" t="s">
        <v>29</v>
      </c>
      <c r="D115" s="297">
        <f>'Table C1'!$AG$58</f>
        <v>269.17328820259723</v>
      </c>
    </row>
    <row r="116" spans="2:4">
      <c r="B116" s="535"/>
      <c r="C116" t="s">
        <v>198</v>
      </c>
      <c r="D116" s="297">
        <f>'Table C1'!$AH$58</f>
        <v>2449.4190539265765</v>
      </c>
    </row>
    <row r="117" spans="2:4">
      <c r="B117" s="535"/>
      <c r="C117" t="s">
        <v>31</v>
      </c>
      <c r="D117" s="297">
        <f>'Table C1'!$AI$58</f>
        <v>2514.5113935604541</v>
      </c>
    </row>
    <row r="118" spans="2:4">
      <c r="B118" s="535" t="s">
        <v>174</v>
      </c>
      <c r="C118" s="297" t="s">
        <v>642</v>
      </c>
      <c r="D118" s="297">
        <f>SUM('Table C1'!$B$58:$E$58)</f>
        <v>1210.4124368172206</v>
      </c>
    </row>
    <row r="119" spans="2:4">
      <c r="B119" s="535"/>
      <c r="C119" t="s">
        <v>126</v>
      </c>
      <c r="D119" s="297">
        <f>SUM('Table C1'!$F$58:$G$58)</f>
        <v>8750.3197819290472</v>
      </c>
    </row>
    <row r="120" spans="2:4">
      <c r="B120" s="535"/>
      <c r="C120" t="s">
        <v>19</v>
      </c>
      <c r="D120" s="297">
        <f>'Table C1'!$H$58</f>
        <v>7877.6553540250288</v>
      </c>
    </row>
    <row r="121" spans="2:4">
      <c r="B121" s="535"/>
      <c r="C121" t="s">
        <v>29</v>
      </c>
      <c r="D121" s="297">
        <f>'Table C1'!$I$58</f>
        <v>672.77483370082962</v>
      </c>
    </row>
    <row r="122" spans="2:4">
      <c r="B122" s="535"/>
      <c r="C122" t="s">
        <v>198</v>
      </c>
      <c r="D122" s="297">
        <f>'Table C1'!$J$58</f>
        <v>1461.3496475343511</v>
      </c>
    </row>
    <row r="123" spans="2:4">
      <c r="B123" s="535"/>
      <c r="C123" t="s">
        <v>31</v>
      </c>
      <c r="D123" s="297">
        <f>'Table C1'!$K$58</f>
        <v>2299.6181266526396</v>
      </c>
    </row>
    <row r="124" spans="2:4">
      <c r="B124" s="535" t="s">
        <v>4</v>
      </c>
      <c r="C124" s="297" t="s">
        <v>642</v>
      </c>
      <c r="D124" s="297">
        <f>SUM('Table C1'!$AL$58:$AM$58)</f>
        <v>21.557613008778105</v>
      </c>
    </row>
    <row r="125" spans="2:4">
      <c r="B125" s="535"/>
      <c r="C125" t="s">
        <v>126</v>
      </c>
      <c r="D125" s="297">
        <f>'Table C1'!$AN$58</f>
        <v>8232.7211674485989</v>
      </c>
    </row>
    <row r="126" spans="2:4">
      <c r="B126" s="535"/>
      <c r="C126" t="s">
        <v>19</v>
      </c>
      <c r="D126" s="297">
        <f>'Table C1'!$AO$58</f>
        <v>8113.6441853564666</v>
      </c>
    </row>
    <row r="127" spans="2:4">
      <c r="B127" s="535"/>
      <c r="C127" t="s">
        <v>29</v>
      </c>
      <c r="D127" s="297">
        <f>'Table C1'!$AP$58</f>
        <v>302.27971500779012</v>
      </c>
    </row>
    <row r="128" spans="2:4">
      <c r="B128" s="535"/>
      <c r="C128" t="s">
        <v>198</v>
      </c>
      <c r="D128" s="297">
        <f>'Table C1'!$AQ$58</f>
        <v>1302.0654026671036</v>
      </c>
    </row>
    <row r="129" spans="2:4">
      <c r="B129" s="535"/>
      <c r="C129" t="s">
        <v>31</v>
      </c>
      <c r="D129" s="297">
        <f>'Table C1'!$AR$58</f>
        <v>3727.4795730219221</v>
      </c>
    </row>
    <row r="130" spans="2:4">
      <c r="B130" s="459"/>
    </row>
    <row r="131" spans="2:4">
      <c r="C131">
        <v>1970</v>
      </c>
    </row>
    <row r="132" spans="2:4">
      <c r="B132" s="535" t="s">
        <v>2</v>
      </c>
      <c r="C132" s="297" t="s">
        <v>642</v>
      </c>
      <c r="D132" s="297">
        <f>SUM('Table C1'!$N$9:$O$9,'Table C1'!$V$9)</f>
        <v>226</v>
      </c>
    </row>
    <row r="133" spans="2:4">
      <c r="B133" s="535"/>
      <c r="C133" t="s">
        <v>19</v>
      </c>
      <c r="D133" s="297">
        <f>SUM('Table C1'!$P$9,'Table C1'!$S$9)</f>
        <v>234</v>
      </c>
    </row>
    <row r="134" spans="2:4">
      <c r="B134" s="535"/>
      <c r="C134" t="s">
        <v>198</v>
      </c>
      <c r="D134" s="297">
        <f>'Table C1'!$U$9</f>
        <v>0</v>
      </c>
    </row>
    <row r="135" spans="2:4">
      <c r="B135" s="535"/>
      <c r="C135" t="s">
        <v>31</v>
      </c>
      <c r="D135" s="297">
        <f>SUM('Table C1'!$Q$9,'Table C1'!$T$9,'Table C1'!$W$9,'Table C1'!$Y$9)</f>
        <v>27713</v>
      </c>
    </row>
    <row r="136" spans="2:4">
      <c r="B136" s="535" t="s">
        <v>3</v>
      </c>
      <c r="C136" s="297" t="s">
        <v>642</v>
      </c>
      <c r="D136" s="297">
        <f>SUM('Table C1'!$AB$9:$AD$9)</f>
        <v>17978</v>
      </c>
    </row>
    <row r="137" spans="2:4">
      <c r="B137" s="535"/>
      <c r="C137" t="s">
        <v>126</v>
      </c>
      <c r="D137" s="297">
        <f>'Table C1'!$AE$9</f>
        <v>8922</v>
      </c>
    </row>
    <row r="138" spans="2:4">
      <c r="B138" s="535"/>
      <c r="C138" t="s">
        <v>19</v>
      </c>
      <c r="D138" s="297">
        <f>'Table C1'!$AF$9</f>
        <v>6622</v>
      </c>
    </row>
    <row r="139" spans="2:4">
      <c r="B139" s="535"/>
      <c r="C139" t="s">
        <v>29</v>
      </c>
      <c r="D139" s="297">
        <f>'Table C1'!$AG$9</f>
        <v>0</v>
      </c>
    </row>
    <row r="140" spans="2:4">
      <c r="B140" s="535"/>
      <c r="C140" t="s">
        <v>198</v>
      </c>
      <c r="D140" s="297">
        <f>'Table C1'!$AH$9</f>
        <v>0</v>
      </c>
    </row>
    <row r="141" spans="2:4">
      <c r="B141" s="535"/>
      <c r="C141" t="s">
        <v>31</v>
      </c>
      <c r="D141" s="297">
        <f>'Table C1'!$AI$9</f>
        <v>3363</v>
      </c>
    </row>
    <row r="142" spans="2:4">
      <c r="B142" s="535" t="s">
        <v>174</v>
      </c>
      <c r="C142" s="297" t="s">
        <v>642</v>
      </c>
      <c r="D142" s="297">
        <f>SUM('Table C1'!$B$9:$E$9)</f>
        <v>23709</v>
      </c>
    </row>
    <row r="143" spans="2:4">
      <c r="B143" s="535"/>
      <c r="C143" t="s">
        <v>126</v>
      </c>
      <c r="D143" s="297">
        <f>SUM('Table C1'!$F$9:$G$9)</f>
        <v>3566</v>
      </c>
    </row>
    <row r="144" spans="2:4">
      <c r="B144" s="535"/>
      <c r="C144" t="s">
        <v>19</v>
      </c>
      <c r="D144" s="297">
        <f>'Table C1'!$H$9</f>
        <v>6275</v>
      </c>
    </row>
    <row r="145" spans="2:5">
      <c r="B145" s="535"/>
      <c r="C145" t="s">
        <v>29</v>
      </c>
      <c r="D145" s="297">
        <f>'Table C1'!$I$9</f>
        <v>0</v>
      </c>
    </row>
    <row r="146" spans="2:5">
      <c r="B146" s="535"/>
      <c r="C146" t="s">
        <v>198</v>
      </c>
      <c r="D146" s="297">
        <f>'Table C1'!$J$9</f>
        <v>0</v>
      </c>
    </row>
    <row r="147" spans="2:5">
      <c r="B147" s="535"/>
      <c r="C147" t="s">
        <v>31</v>
      </c>
      <c r="D147" s="297">
        <f>'Table C1'!$K$9</f>
        <v>28397</v>
      </c>
    </row>
    <row r="148" spans="2:5">
      <c r="B148" s="535" t="s">
        <v>4</v>
      </c>
      <c r="C148" s="297" t="s">
        <v>642</v>
      </c>
      <c r="D148" s="297">
        <f>SUM('Table C1'!$AL$9:$AM$9)</f>
        <v>4222</v>
      </c>
    </row>
    <row r="149" spans="2:5">
      <c r="B149" s="535"/>
      <c r="C149" t="s">
        <v>126</v>
      </c>
      <c r="D149" s="297">
        <f>'Table C1'!$AN$9</f>
        <v>1919</v>
      </c>
    </row>
    <row r="150" spans="2:5">
      <c r="B150" s="535"/>
      <c r="C150" t="s">
        <v>19</v>
      </c>
      <c r="D150" s="297">
        <f>'Table C1'!$AO$9</f>
        <v>3408</v>
      </c>
    </row>
    <row r="151" spans="2:5">
      <c r="B151" s="535"/>
      <c r="C151" t="s">
        <v>29</v>
      </c>
      <c r="D151" s="297">
        <f>'Table C1'!$AP$9</f>
        <v>0</v>
      </c>
    </row>
    <row r="152" spans="2:5">
      <c r="B152" s="535"/>
      <c r="C152" t="s">
        <v>198</v>
      </c>
      <c r="D152" s="297">
        <f>'Table C1'!$AQ$9</f>
        <v>0</v>
      </c>
    </row>
    <row r="153" spans="2:5">
      <c r="B153" s="535"/>
      <c r="C153" t="s">
        <v>31</v>
      </c>
      <c r="D153" s="297">
        <f>'Table C1'!$AR$9</f>
        <v>9038</v>
      </c>
      <c r="E153" s="297"/>
    </row>
    <row r="155" spans="2:5">
      <c r="C155">
        <v>2018</v>
      </c>
    </row>
    <row r="156" spans="2:5">
      <c r="B156" s="536" t="s">
        <v>642</v>
      </c>
      <c r="C156" t="s">
        <v>2</v>
      </c>
      <c r="D156" s="297">
        <f>D108</f>
        <v>10.766921603234223</v>
      </c>
    </row>
    <row r="157" spans="2:5">
      <c r="B157" s="535"/>
      <c r="C157" t="s">
        <v>3</v>
      </c>
      <c r="D157" s="297">
        <f>D112</f>
        <v>478.80142875767024</v>
      </c>
    </row>
    <row r="158" spans="2:5">
      <c r="B158" s="535"/>
      <c r="C158" t="s">
        <v>174</v>
      </c>
      <c r="D158" s="297">
        <f>D118</f>
        <v>1210.4124368172206</v>
      </c>
    </row>
    <row r="159" spans="2:5">
      <c r="B159" s="535"/>
      <c r="C159" t="s">
        <v>4</v>
      </c>
      <c r="D159" s="297">
        <f>D124</f>
        <v>21.557613008778105</v>
      </c>
    </row>
    <row r="160" spans="2:5">
      <c r="B160" s="535" t="s">
        <v>126</v>
      </c>
      <c r="C160" t="s">
        <v>2</v>
      </c>
      <c r="D160" s="297">
        <v>0</v>
      </c>
    </row>
    <row r="161" spans="2:4">
      <c r="B161" s="535"/>
      <c r="C161" t="s">
        <v>3</v>
      </c>
      <c r="D161" s="297">
        <f>D113</f>
        <v>26649.570023810378</v>
      </c>
    </row>
    <row r="162" spans="2:4">
      <c r="B162" s="535"/>
      <c r="C162" t="s">
        <v>174</v>
      </c>
      <c r="D162" s="297">
        <f>D119</f>
        <v>8750.3197819290472</v>
      </c>
    </row>
    <row r="163" spans="2:4">
      <c r="B163" s="535"/>
      <c r="C163" t="s">
        <v>4</v>
      </c>
      <c r="D163" s="297">
        <f>D125</f>
        <v>8232.7211674485989</v>
      </c>
    </row>
    <row r="164" spans="2:4">
      <c r="B164" s="535" t="s">
        <v>19</v>
      </c>
      <c r="C164" t="s">
        <v>2</v>
      </c>
      <c r="D164" s="297">
        <f>D109</f>
        <v>469.11829310123284</v>
      </c>
    </row>
    <row r="165" spans="2:4">
      <c r="B165" s="535"/>
      <c r="C165" t="s">
        <v>3</v>
      </c>
      <c r="D165" s="297">
        <f>D114</f>
        <v>8927.3314520470285</v>
      </c>
    </row>
    <row r="166" spans="2:4">
      <c r="B166" s="535"/>
      <c r="C166" t="s">
        <v>174</v>
      </c>
      <c r="D166" s="297">
        <f>D120</f>
        <v>7877.6553540250288</v>
      </c>
    </row>
    <row r="167" spans="2:4">
      <c r="B167" s="535"/>
      <c r="C167" t="s">
        <v>4</v>
      </c>
      <c r="D167" s="297">
        <f>D126</f>
        <v>8113.6441853564666</v>
      </c>
    </row>
    <row r="168" spans="2:4">
      <c r="B168" s="535" t="s">
        <v>29</v>
      </c>
      <c r="C168" t="s">
        <v>2</v>
      </c>
      <c r="D168" s="297">
        <v>0</v>
      </c>
    </row>
    <row r="169" spans="2:4">
      <c r="B169" s="535"/>
      <c r="C169" t="s">
        <v>3</v>
      </c>
      <c r="D169" s="297">
        <f>D115</f>
        <v>269.17328820259723</v>
      </c>
    </row>
    <row r="170" spans="2:4">
      <c r="B170" s="535"/>
      <c r="C170" t="s">
        <v>174</v>
      </c>
      <c r="D170" s="297">
        <f>D121</f>
        <v>672.77483370082962</v>
      </c>
    </row>
    <row r="171" spans="2:4">
      <c r="B171" s="535"/>
      <c r="C171" t="s">
        <v>4</v>
      </c>
      <c r="D171" s="297">
        <f>D127</f>
        <v>302.27971500779012</v>
      </c>
    </row>
    <row r="172" spans="2:4">
      <c r="B172" s="535" t="s">
        <v>198</v>
      </c>
      <c r="C172" t="s">
        <v>2</v>
      </c>
      <c r="D172" s="297">
        <f>D110</f>
        <v>1736.8491449316898</v>
      </c>
    </row>
    <row r="173" spans="2:4">
      <c r="B173" s="535"/>
      <c r="C173" t="s">
        <v>3</v>
      </c>
      <c r="D173" s="297">
        <f>D116</f>
        <v>2449.4190539265765</v>
      </c>
    </row>
    <row r="174" spans="2:4">
      <c r="B174" s="535"/>
      <c r="C174" t="s">
        <v>174</v>
      </c>
      <c r="D174" s="297">
        <f>D122</f>
        <v>1461.3496475343511</v>
      </c>
    </row>
    <row r="175" spans="2:4">
      <c r="B175" s="535"/>
      <c r="C175" t="s">
        <v>4</v>
      </c>
      <c r="D175" s="297">
        <f>D128</f>
        <v>1302.0654026671036</v>
      </c>
    </row>
    <row r="176" spans="2:4">
      <c r="B176" s="535" t="s">
        <v>31</v>
      </c>
      <c r="C176" t="s">
        <v>2</v>
      </c>
      <c r="D176" s="297">
        <f>D111</f>
        <v>54447.902810927597</v>
      </c>
    </row>
    <row r="177" spans="2:4">
      <c r="B177" s="535"/>
      <c r="C177" t="s">
        <v>3</v>
      </c>
      <c r="D177" s="297">
        <f>D117</f>
        <v>2514.5113935604541</v>
      </c>
    </row>
    <row r="178" spans="2:4">
      <c r="B178" s="535"/>
      <c r="C178" t="s">
        <v>174</v>
      </c>
      <c r="D178" s="297">
        <f>D123</f>
        <v>2299.6181266526396</v>
      </c>
    </row>
    <row r="179" spans="2:4">
      <c r="B179" s="535"/>
      <c r="C179" t="s">
        <v>4</v>
      </c>
      <c r="D179" s="297">
        <f>D129</f>
        <v>3727.4795730219221</v>
      </c>
    </row>
    <row r="181" spans="2:4">
      <c r="C181">
        <v>2017</v>
      </c>
    </row>
    <row r="182" spans="2:4">
      <c r="B182" s="536" t="s">
        <v>642</v>
      </c>
      <c r="C182" t="s">
        <v>2</v>
      </c>
      <c r="D182" s="297">
        <f>D132</f>
        <v>226</v>
      </c>
    </row>
    <row r="183" spans="2:4">
      <c r="B183" s="535"/>
      <c r="C183" t="s">
        <v>3</v>
      </c>
      <c r="D183" s="297">
        <f>D136</f>
        <v>17978</v>
      </c>
    </row>
    <row r="184" spans="2:4">
      <c r="B184" s="535"/>
      <c r="C184" t="s">
        <v>174</v>
      </c>
      <c r="D184" s="297">
        <f>D142</f>
        <v>23709</v>
      </c>
    </row>
    <row r="185" spans="2:4">
      <c r="B185" s="535"/>
      <c r="C185" t="s">
        <v>4</v>
      </c>
      <c r="D185" s="297">
        <f>D148</f>
        <v>4222</v>
      </c>
    </row>
    <row r="186" spans="2:4">
      <c r="B186" s="535" t="s">
        <v>126</v>
      </c>
      <c r="C186" t="s">
        <v>2</v>
      </c>
      <c r="D186" s="297">
        <v>0</v>
      </c>
    </row>
    <row r="187" spans="2:4">
      <c r="B187" s="535"/>
      <c r="C187" t="s">
        <v>3</v>
      </c>
      <c r="D187" s="297">
        <f>D137</f>
        <v>8922</v>
      </c>
    </row>
    <row r="188" spans="2:4">
      <c r="B188" s="535"/>
      <c r="C188" t="s">
        <v>174</v>
      </c>
      <c r="D188" s="297">
        <f>D143</f>
        <v>3566</v>
      </c>
    </row>
    <row r="189" spans="2:4">
      <c r="B189" s="535"/>
      <c r="C189" t="s">
        <v>4</v>
      </c>
      <c r="D189" s="297">
        <f>D149</f>
        <v>1919</v>
      </c>
    </row>
    <row r="190" spans="2:4">
      <c r="B190" s="535" t="s">
        <v>19</v>
      </c>
      <c r="C190" t="s">
        <v>2</v>
      </c>
      <c r="D190" s="297">
        <f>D133</f>
        <v>234</v>
      </c>
    </row>
    <row r="191" spans="2:4">
      <c r="B191" s="535"/>
      <c r="C191" t="s">
        <v>3</v>
      </c>
      <c r="D191" s="297">
        <f>D138</f>
        <v>6622</v>
      </c>
    </row>
    <row r="192" spans="2:4">
      <c r="B192" s="535"/>
      <c r="C192" t="s">
        <v>174</v>
      </c>
      <c r="D192" s="297">
        <f>D144</f>
        <v>6275</v>
      </c>
    </row>
    <row r="193" spans="2:4">
      <c r="B193" s="535"/>
      <c r="C193" t="s">
        <v>4</v>
      </c>
      <c r="D193" s="297">
        <f>D150</f>
        <v>3408</v>
      </c>
    </row>
    <row r="194" spans="2:4">
      <c r="B194" s="535" t="s">
        <v>29</v>
      </c>
      <c r="C194" t="s">
        <v>2</v>
      </c>
      <c r="D194" s="297">
        <v>0</v>
      </c>
    </row>
    <row r="195" spans="2:4">
      <c r="B195" s="535"/>
      <c r="C195" t="s">
        <v>3</v>
      </c>
      <c r="D195" s="297">
        <f>D139</f>
        <v>0</v>
      </c>
    </row>
    <row r="196" spans="2:4">
      <c r="B196" s="535"/>
      <c r="C196" t="s">
        <v>174</v>
      </c>
      <c r="D196" s="297">
        <f>D145</f>
        <v>0</v>
      </c>
    </row>
    <row r="197" spans="2:4">
      <c r="B197" s="535"/>
      <c r="C197" t="s">
        <v>4</v>
      </c>
      <c r="D197" s="297">
        <f>D151</f>
        <v>0</v>
      </c>
    </row>
    <row r="198" spans="2:4">
      <c r="B198" s="535" t="s">
        <v>198</v>
      </c>
      <c r="C198" t="s">
        <v>2</v>
      </c>
      <c r="D198" s="297">
        <f>D134</f>
        <v>0</v>
      </c>
    </row>
    <row r="199" spans="2:4">
      <c r="B199" s="535"/>
      <c r="C199" t="s">
        <v>3</v>
      </c>
      <c r="D199" s="297">
        <f>D140</f>
        <v>0</v>
      </c>
    </row>
    <row r="200" spans="2:4">
      <c r="B200" s="535"/>
      <c r="C200" t="s">
        <v>174</v>
      </c>
      <c r="D200" s="297">
        <f>D146</f>
        <v>0</v>
      </c>
    </row>
    <row r="201" spans="2:4">
      <c r="B201" s="535"/>
      <c r="C201" t="s">
        <v>4</v>
      </c>
      <c r="D201" s="297">
        <f>D152</f>
        <v>0</v>
      </c>
    </row>
    <row r="202" spans="2:4">
      <c r="B202" s="535" t="s">
        <v>31</v>
      </c>
      <c r="C202" t="s">
        <v>2</v>
      </c>
      <c r="D202" s="297">
        <f>D135</f>
        <v>27713</v>
      </c>
    </row>
    <row r="203" spans="2:4">
      <c r="B203" s="535"/>
      <c r="C203" t="s">
        <v>3</v>
      </c>
      <c r="D203" s="297">
        <f>D141</f>
        <v>3363</v>
      </c>
    </row>
    <row r="204" spans="2:4">
      <c r="B204" s="535"/>
      <c r="C204" t="s">
        <v>174</v>
      </c>
      <c r="D204" s="297">
        <f>D147</f>
        <v>28397</v>
      </c>
    </row>
    <row r="205" spans="2:4">
      <c r="B205" s="535"/>
      <c r="C205" t="s">
        <v>4</v>
      </c>
      <c r="D205" s="297">
        <f>D153</f>
        <v>9038</v>
      </c>
    </row>
  </sheetData>
  <mergeCells count="27">
    <mergeCell ref="B56:B60"/>
    <mergeCell ref="B5:H5"/>
    <mergeCell ref="F21:I21"/>
    <mergeCell ref="B47:I47"/>
    <mergeCell ref="B160:B163"/>
    <mergeCell ref="B124:B129"/>
    <mergeCell ref="B108:B111"/>
    <mergeCell ref="B156:B159"/>
    <mergeCell ref="B132:B135"/>
    <mergeCell ref="B136:B141"/>
    <mergeCell ref="B142:B147"/>
    <mergeCell ref="B112:B117"/>
    <mergeCell ref="B70:B75"/>
    <mergeCell ref="B64:B69"/>
    <mergeCell ref="B61:B63"/>
    <mergeCell ref="B118:B123"/>
    <mergeCell ref="B168:B171"/>
    <mergeCell ref="B172:B175"/>
    <mergeCell ref="B176:B179"/>
    <mergeCell ref="B202:B205"/>
    <mergeCell ref="B148:B153"/>
    <mergeCell ref="B186:B189"/>
    <mergeCell ref="B190:B193"/>
    <mergeCell ref="B194:B197"/>
    <mergeCell ref="B198:B201"/>
    <mergeCell ref="B182:B185"/>
    <mergeCell ref="B164:B167"/>
  </mergeCells>
  <pageMargins left="0.7" right="0.7" top="0.75" bottom="0.75" header="0.3" footer="0.3"/>
  <pageSetup paperSize="9" orientation="portrait" verticalDpi="9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647BD1-DC18-440A-8B58-EB8684BBE37C}">
  <sheetPr>
    <tabColor theme="8" tint="0.79998168889431442"/>
  </sheetPr>
  <dimension ref="A1:DP52"/>
  <sheetViews>
    <sheetView showGridLines="0" zoomScale="75" zoomScaleNormal="75" workbookViewId="0">
      <pane xSplit="1" ySplit="6" topLeftCell="B18" activePane="bottomRight" state="frozen"/>
      <selection activeCell="D50" sqref="D50"/>
      <selection pane="topRight" activeCell="D50" sqref="D50"/>
      <selection pane="bottomLeft" activeCell="D50" sqref="D50"/>
      <selection pane="bottomRight" activeCell="L44" sqref="L44"/>
    </sheetView>
  </sheetViews>
  <sheetFormatPr defaultRowHeight="12.3"/>
  <cols>
    <col min="4" max="4" width="10.1640625" customWidth="1"/>
    <col min="6" max="6" width="10.71875" customWidth="1"/>
    <col min="7" max="7" width="12.44140625" customWidth="1"/>
    <col min="9" max="9" width="13.1640625" customWidth="1"/>
    <col min="12" max="12" width="9.1640625" customWidth="1"/>
    <col min="13" max="13" width="10.83203125" customWidth="1"/>
    <col min="14" max="19" width="9.1640625" customWidth="1"/>
    <col min="21" max="28" width="9.1640625" customWidth="1"/>
    <col min="30" max="37" width="9.1640625" customWidth="1"/>
    <col min="39" max="46" width="9.1640625" customWidth="1"/>
    <col min="48" max="55" width="9.1640625" customWidth="1"/>
    <col min="57" max="64" width="9.1640625" customWidth="1"/>
    <col min="66" max="73" width="9.1640625" customWidth="1"/>
    <col min="75" max="82" width="9.1640625" customWidth="1"/>
    <col min="84" max="91" width="9.1640625" customWidth="1"/>
    <col min="93" max="100" width="9.1640625" customWidth="1"/>
    <col min="102" max="109" width="9.1640625" customWidth="1"/>
    <col min="111" max="117" width="9.1640625" customWidth="1"/>
  </cols>
  <sheetData>
    <row r="1" spans="1:119" ht="19.8">
      <c r="A1" s="258"/>
      <c r="B1" s="177"/>
      <c r="C1" s="177"/>
      <c r="D1" s="177"/>
      <c r="E1" s="177"/>
      <c r="F1" s="177"/>
      <c r="G1" s="178"/>
      <c r="H1" s="178"/>
      <c r="I1" s="178"/>
      <c r="J1" s="178"/>
      <c r="K1" s="178"/>
      <c r="L1" s="178"/>
      <c r="M1" s="178"/>
      <c r="N1" s="178"/>
      <c r="O1" s="178"/>
      <c r="P1" s="178"/>
      <c r="Q1" s="178"/>
      <c r="R1" s="178"/>
      <c r="S1" s="178"/>
      <c r="T1" s="178"/>
      <c r="U1" s="178"/>
      <c r="V1" s="177"/>
      <c r="W1" s="177"/>
      <c r="X1" s="177"/>
      <c r="Y1" s="177"/>
      <c r="Z1" s="177"/>
      <c r="AA1" s="177"/>
      <c r="AB1" s="177"/>
      <c r="AC1" s="177"/>
      <c r="AD1" s="177"/>
      <c r="AE1" s="177"/>
      <c r="AF1" s="177"/>
      <c r="AG1" s="177"/>
      <c r="AH1" s="177"/>
      <c r="AI1" s="177"/>
      <c r="AJ1" s="177"/>
      <c r="AK1" s="177"/>
      <c r="AL1" s="177"/>
      <c r="AM1" s="177"/>
      <c r="AN1" s="177"/>
      <c r="AO1" s="177"/>
      <c r="AP1" s="177"/>
      <c r="AQ1" s="177"/>
      <c r="AR1" s="177"/>
      <c r="AS1" s="177"/>
      <c r="AT1" s="177"/>
      <c r="AU1" s="177"/>
      <c r="AV1" s="177"/>
      <c r="AW1" s="177"/>
      <c r="AX1" s="177"/>
      <c r="AY1" s="177"/>
      <c r="AZ1" s="177"/>
      <c r="BA1" s="177"/>
      <c r="BB1" s="177"/>
      <c r="BC1" s="177"/>
      <c r="BD1" s="177"/>
      <c r="BE1" s="177"/>
      <c r="BF1" s="177"/>
      <c r="BG1" s="177"/>
      <c r="BH1" s="177"/>
      <c r="BI1" s="177"/>
      <c r="BJ1" s="177"/>
      <c r="BK1" s="177"/>
      <c r="BL1" s="177"/>
      <c r="BM1" s="177"/>
      <c r="BN1" s="177"/>
      <c r="BO1" s="177"/>
      <c r="BP1" s="177"/>
      <c r="BQ1" s="177"/>
      <c r="BR1" s="177"/>
      <c r="BS1" s="177"/>
      <c r="BT1" s="177"/>
      <c r="BU1" s="177"/>
      <c r="BV1" s="177"/>
      <c r="BW1" s="177"/>
      <c r="BX1" s="177"/>
      <c r="BY1" s="177"/>
      <c r="BZ1" s="177"/>
      <c r="CA1" s="177"/>
      <c r="CB1" s="177"/>
      <c r="CC1" s="177"/>
      <c r="CD1" s="177"/>
      <c r="CE1" s="177"/>
      <c r="CF1" s="177"/>
      <c r="CG1" s="177"/>
      <c r="CH1" s="177"/>
      <c r="CI1" s="177"/>
      <c r="CJ1" s="177"/>
      <c r="CK1" s="177"/>
      <c r="CL1" s="177"/>
      <c r="CM1" s="177"/>
      <c r="CN1" s="177"/>
      <c r="CO1" s="177"/>
      <c r="CP1" s="177"/>
      <c r="CQ1" s="177"/>
      <c r="CR1" s="177"/>
      <c r="CS1" s="177"/>
      <c r="CT1" s="177"/>
      <c r="CU1" s="177"/>
      <c r="CV1" s="177"/>
      <c r="CW1" s="177"/>
      <c r="CX1" s="177"/>
      <c r="CY1" s="177"/>
      <c r="CZ1" s="177"/>
      <c r="DA1" s="177"/>
      <c r="DB1" s="177"/>
      <c r="DC1" s="177"/>
      <c r="DD1" s="177"/>
      <c r="DE1" s="177"/>
      <c r="DF1" s="177"/>
      <c r="DG1" s="177"/>
      <c r="DH1" s="177"/>
      <c r="DI1" s="177"/>
      <c r="DJ1" s="177"/>
      <c r="DK1" s="177"/>
      <c r="DL1" s="177"/>
      <c r="DM1" s="177"/>
      <c r="DN1" s="177"/>
      <c r="DO1" s="177"/>
    </row>
    <row r="2" spans="1:119" ht="19.8">
      <c r="A2" s="259" t="s">
        <v>741</v>
      </c>
      <c r="B2" s="180"/>
      <c r="C2" s="180"/>
      <c r="D2" s="177"/>
      <c r="E2" s="177"/>
      <c r="F2" s="177"/>
      <c r="G2" s="178"/>
      <c r="H2" s="178"/>
      <c r="I2" s="178"/>
      <c r="J2" s="178"/>
      <c r="K2" s="178"/>
      <c r="L2" s="178"/>
      <c r="M2" s="178"/>
      <c r="N2" s="178"/>
      <c r="O2" s="178"/>
      <c r="P2" s="178"/>
      <c r="Q2" s="178"/>
      <c r="R2" s="178"/>
      <c r="S2" s="178"/>
      <c r="T2" s="178"/>
      <c r="U2" s="178"/>
      <c r="V2" s="177"/>
      <c r="W2" s="177"/>
      <c r="X2" s="177"/>
      <c r="Y2" s="177"/>
      <c r="Z2" s="177"/>
      <c r="AA2" s="177"/>
      <c r="AB2" s="177"/>
      <c r="AC2" s="177"/>
      <c r="AD2" s="177"/>
      <c r="AE2" s="177"/>
      <c r="AF2" s="177"/>
      <c r="AG2" s="177"/>
      <c r="AH2" s="177"/>
      <c r="AI2" s="177"/>
      <c r="AJ2" s="177"/>
      <c r="AK2" s="177"/>
      <c r="AL2" s="177"/>
      <c r="AM2" s="177"/>
      <c r="AN2" s="177"/>
      <c r="AO2" s="177"/>
      <c r="AP2" s="177"/>
      <c r="AQ2" s="177"/>
      <c r="AR2" s="177"/>
      <c r="AS2" s="177"/>
      <c r="AT2" s="177"/>
      <c r="AU2" s="177"/>
      <c r="AV2" s="177"/>
      <c r="AW2" s="177"/>
      <c r="AX2" s="177"/>
      <c r="AY2" s="177"/>
      <c r="AZ2" s="177"/>
      <c r="BA2" s="177"/>
      <c r="BB2" s="177"/>
      <c r="BC2" s="177"/>
      <c r="BD2" s="177"/>
      <c r="BE2" s="177"/>
      <c r="BF2" s="177"/>
      <c r="BG2" s="177"/>
      <c r="BH2" s="177"/>
      <c r="BI2" s="177"/>
      <c r="BJ2" s="177"/>
      <c r="BK2" s="177"/>
      <c r="BL2" s="177"/>
      <c r="BM2" s="177"/>
      <c r="BN2" s="177"/>
      <c r="BO2" s="177"/>
      <c r="BP2" s="177"/>
      <c r="BQ2" s="177"/>
      <c r="BR2" s="177"/>
      <c r="BS2" s="177"/>
      <c r="BT2" s="177"/>
      <c r="BU2" s="177"/>
      <c r="BV2" s="177"/>
      <c r="BW2" s="177"/>
      <c r="BX2" s="177"/>
      <c r="BY2" s="177"/>
      <c r="BZ2" s="177"/>
      <c r="CA2" s="177"/>
      <c r="CB2" s="177"/>
      <c r="CC2" s="177"/>
      <c r="CD2" s="177"/>
      <c r="CE2" s="177"/>
      <c r="CF2" s="177"/>
      <c r="CG2" s="177"/>
      <c r="CH2" s="177"/>
      <c r="CI2" s="177"/>
      <c r="CJ2" s="177"/>
      <c r="CK2" s="177"/>
      <c r="CL2" s="177"/>
      <c r="CM2" s="177"/>
      <c r="CN2" s="177"/>
      <c r="CO2" s="177"/>
      <c r="CP2" s="177"/>
      <c r="CQ2" s="177"/>
      <c r="CR2" s="177"/>
      <c r="CS2" s="177"/>
      <c r="CT2" s="177"/>
      <c r="CU2" s="177"/>
      <c r="CV2" s="177"/>
      <c r="CW2" s="177"/>
      <c r="CX2" s="177"/>
      <c r="CY2" s="177"/>
      <c r="CZ2" s="177"/>
      <c r="DA2" s="177"/>
      <c r="DB2" s="177"/>
      <c r="DC2" s="177"/>
      <c r="DD2" s="177"/>
      <c r="DE2" s="177"/>
      <c r="DF2" s="177"/>
      <c r="DG2" s="177"/>
      <c r="DH2" s="177"/>
      <c r="DI2" s="177"/>
      <c r="DJ2" s="177"/>
      <c r="DK2" s="177"/>
      <c r="DL2" s="177"/>
      <c r="DM2" s="177"/>
      <c r="DN2" s="177"/>
      <c r="DO2" s="177"/>
    </row>
    <row r="3" spans="1:119">
      <c r="A3" s="511" t="s">
        <v>39</v>
      </c>
      <c r="B3" s="178"/>
      <c r="C3" s="178"/>
      <c r="D3" s="178"/>
      <c r="E3" s="178"/>
      <c r="F3" s="177"/>
      <c r="G3" s="178"/>
      <c r="H3" s="178"/>
      <c r="I3" s="178"/>
      <c r="J3" s="178"/>
      <c r="K3" s="181"/>
      <c r="L3" s="181"/>
      <c r="M3" s="178"/>
      <c r="N3" s="178"/>
      <c r="O3" s="178"/>
      <c r="P3" s="178"/>
      <c r="Q3" s="178"/>
      <c r="R3" s="178"/>
      <c r="S3" s="181"/>
      <c r="T3" s="178"/>
      <c r="U3" s="178"/>
      <c r="V3" s="181"/>
      <c r="W3" s="177"/>
      <c r="X3" s="177"/>
      <c r="Y3" s="177"/>
      <c r="Z3" s="181" t="s">
        <v>40</v>
      </c>
      <c r="AA3" s="177"/>
      <c r="AB3" s="177"/>
      <c r="AC3" s="177"/>
      <c r="AD3" s="177"/>
      <c r="AE3" s="177"/>
      <c r="AF3" s="177"/>
      <c r="AG3" s="177"/>
      <c r="AH3" s="177"/>
      <c r="AI3" s="177"/>
      <c r="AJ3" s="177"/>
      <c r="AK3" s="177"/>
      <c r="AL3" s="177"/>
      <c r="AM3" s="177"/>
      <c r="AN3" s="177"/>
      <c r="AO3" s="177"/>
      <c r="AP3" s="177"/>
      <c r="AQ3" s="177"/>
      <c r="AR3" s="177"/>
      <c r="AS3" s="177"/>
      <c r="AT3" s="177"/>
      <c r="AU3" s="177"/>
      <c r="AV3" s="177"/>
      <c r="AW3" s="177"/>
      <c r="AX3" s="177"/>
      <c r="AY3" s="177"/>
      <c r="AZ3" s="177"/>
      <c r="BA3" s="177"/>
      <c r="BB3" s="177"/>
      <c r="BC3" s="177"/>
      <c r="BD3" s="177"/>
      <c r="BE3" s="177"/>
      <c r="BF3" s="177"/>
      <c r="BG3" s="177"/>
      <c r="BH3" s="177"/>
      <c r="BI3" s="177"/>
      <c r="BJ3" s="177"/>
      <c r="BK3" s="177"/>
      <c r="BL3" s="177"/>
      <c r="BM3" s="177"/>
      <c r="BN3" s="177"/>
      <c r="BO3" s="177"/>
      <c r="BP3" s="177"/>
      <c r="BQ3" s="177"/>
      <c r="BR3" s="177"/>
      <c r="BS3" s="177"/>
      <c r="BT3" s="177"/>
      <c r="BU3" s="177"/>
      <c r="BV3" s="177"/>
      <c r="BW3" s="177"/>
      <c r="BX3" s="177"/>
      <c r="BY3" s="177"/>
      <c r="BZ3" s="177"/>
      <c r="CA3" s="177"/>
      <c r="CB3" s="177"/>
      <c r="CC3" s="177"/>
      <c r="CD3" s="177"/>
      <c r="CE3" s="177"/>
      <c r="CF3" s="177"/>
      <c r="CG3" s="177"/>
      <c r="CH3" s="177"/>
      <c r="CI3" s="177"/>
      <c r="CJ3" s="177"/>
      <c r="CK3" s="177"/>
      <c r="CL3" s="177"/>
      <c r="CM3" s="177"/>
      <c r="CN3" s="177"/>
      <c r="CO3" s="177"/>
      <c r="CP3" s="177"/>
      <c r="CQ3" s="177"/>
      <c r="CR3" s="177"/>
      <c r="CS3" s="177"/>
      <c r="CT3" s="177"/>
      <c r="CU3" s="177"/>
      <c r="CV3" s="177"/>
      <c r="CW3" s="177"/>
      <c r="CX3" s="177"/>
      <c r="CY3" s="177"/>
      <c r="CZ3" s="177"/>
      <c r="DA3" s="177"/>
      <c r="DB3" s="177"/>
      <c r="DC3" s="177"/>
      <c r="DD3" s="177"/>
      <c r="DE3" s="177"/>
      <c r="DF3" s="177"/>
      <c r="DG3" s="177"/>
      <c r="DH3" s="177"/>
      <c r="DI3" s="177"/>
      <c r="DJ3" s="177"/>
      <c r="DK3" s="177"/>
      <c r="DL3" s="177"/>
      <c r="DM3" s="177"/>
      <c r="DN3" s="177"/>
      <c r="DO3" s="177"/>
    </row>
    <row r="4" spans="1:119">
      <c r="A4" s="260"/>
      <c r="B4" s="178"/>
      <c r="C4" s="178"/>
      <c r="D4" s="178"/>
      <c r="E4" s="178"/>
      <c r="F4" s="178"/>
      <c r="G4" s="178"/>
      <c r="H4" s="178"/>
      <c r="I4" s="178"/>
      <c r="J4" s="178"/>
      <c r="K4" s="181"/>
      <c r="L4" s="181"/>
      <c r="M4" s="178"/>
      <c r="N4" s="178"/>
      <c r="O4" s="178"/>
      <c r="P4" s="178"/>
      <c r="Q4" s="178"/>
      <c r="R4" s="178"/>
      <c r="S4" s="181"/>
      <c r="T4" s="178"/>
      <c r="U4" s="178"/>
      <c r="V4" s="181"/>
      <c r="W4" s="178"/>
      <c r="X4" s="178"/>
      <c r="Y4" s="178"/>
      <c r="Z4" s="181"/>
      <c r="AA4" s="178"/>
      <c r="AB4" s="178"/>
      <c r="AC4" s="178"/>
      <c r="AD4" s="178"/>
      <c r="AE4" s="178"/>
      <c r="AF4" s="178"/>
      <c r="AG4" s="178"/>
      <c r="AH4" s="178"/>
      <c r="AI4" s="178"/>
      <c r="AJ4" s="178"/>
      <c r="AK4" s="178"/>
      <c r="AL4" s="178"/>
      <c r="AM4" s="178"/>
      <c r="AN4" s="178"/>
      <c r="AO4" s="178"/>
      <c r="AP4" s="178"/>
      <c r="AQ4" s="178"/>
      <c r="AR4" s="178"/>
      <c r="AS4" s="178"/>
      <c r="AT4" s="178"/>
      <c r="AU4" s="178"/>
      <c r="AV4" s="178"/>
      <c r="AW4" s="178"/>
      <c r="AX4" s="178"/>
      <c r="AY4" s="178"/>
      <c r="AZ4" s="178"/>
      <c r="BA4" s="178"/>
      <c r="BB4" s="178"/>
      <c r="BC4" s="178"/>
      <c r="BD4" s="178"/>
      <c r="BE4" s="178"/>
      <c r="BF4" s="178"/>
      <c r="BG4" s="178"/>
      <c r="BH4" s="178"/>
      <c r="BI4" s="178"/>
      <c r="BJ4" s="178"/>
      <c r="BK4" s="178"/>
      <c r="BL4" s="178"/>
      <c r="BM4" s="178"/>
      <c r="BN4" s="178"/>
      <c r="BO4" s="178"/>
      <c r="BP4" s="178"/>
      <c r="BQ4" s="178"/>
      <c r="BR4" s="178"/>
      <c r="BS4" s="178"/>
      <c r="BT4" s="178"/>
      <c r="BU4" s="178"/>
      <c r="BV4" s="178"/>
      <c r="BW4" s="178"/>
      <c r="BX4" s="178"/>
      <c r="BY4" s="178"/>
      <c r="BZ4" s="178"/>
      <c r="CA4" s="178"/>
      <c r="CB4" s="178"/>
      <c r="CC4" s="178"/>
      <c r="CD4" s="178"/>
      <c r="CE4" s="178"/>
      <c r="CF4" s="178"/>
      <c r="CG4" s="178"/>
      <c r="CH4" s="178"/>
      <c r="CI4" s="178"/>
      <c r="CJ4" s="178"/>
      <c r="CK4" s="178"/>
      <c r="CL4" s="178"/>
      <c r="CM4" s="178"/>
      <c r="CN4" s="178"/>
      <c r="CO4" s="178"/>
      <c r="CP4" s="178"/>
      <c r="CQ4" s="178"/>
      <c r="CR4" s="178"/>
      <c r="CS4" s="178"/>
      <c r="CT4" s="178"/>
      <c r="CU4" s="178"/>
      <c r="CV4" s="178"/>
      <c r="CW4" s="178"/>
      <c r="CX4" s="178"/>
      <c r="CY4" s="178"/>
      <c r="CZ4" s="178"/>
      <c r="DA4" s="178"/>
      <c r="DB4" s="178"/>
      <c r="DC4" s="178"/>
      <c r="DD4" s="178"/>
      <c r="DE4" s="178"/>
      <c r="DF4" s="178"/>
      <c r="DG4" s="178"/>
      <c r="DH4" s="178"/>
      <c r="DI4" s="178"/>
      <c r="DJ4" s="178"/>
      <c r="DK4" s="178"/>
      <c r="DL4" s="178"/>
      <c r="DM4" s="178"/>
      <c r="DN4" s="178"/>
      <c r="DO4" s="178"/>
    </row>
    <row r="5" spans="1:119">
      <c r="A5" s="182"/>
      <c r="B5" s="540" t="s">
        <v>96</v>
      </c>
      <c r="C5" s="541"/>
      <c r="D5" s="541"/>
      <c r="E5" s="541"/>
      <c r="F5" s="541"/>
      <c r="G5" s="541"/>
      <c r="H5" s="541"/>
      <c r="I5" s="541"/>
      <c r="J5" s="51"/>
      <c r="K5" s="540" t="s">
        <v>97</v>
      </c>
      <c r="L5" s="541"/>
      <c r="M5" s="541"/>
      <c r="N5" s="541"/>
      <c r="O5" s="541"/>
      <c r="P5" s="541"/>
      <c r="Q5" s="541"/>
      <c r="R5" s="541"/>
      <c r="S5" s="51"/>
      <c r="T5" s="540" t="s">
        <v>98</v>
      </c>
      <c r="U5" s="541"/>
      <c r="V5" s="541"/>
      <c r="W5" s="541"/>
      <c r="X5" s="541"/>
      <c r="Y5" s="541"/>
      <c r="Z5" s="541"/>
      <c r="AA5" s="541"/>
      <c r="AB5" s="51"/>
      <c r="AC5" s="540" t="s">
        <v>99</v>
      </c>
      <c r="AD5" s="541"/>
      <c r="AE5" s="541"/>
      <c r="AF5" s="541"/>
      <c r="AG5" s="541"/>
      <c r="AH5" s="541"/>
      <c r="AI5" s="541"/>
      <c r="AJ5" s="541"/>
      <c r="AK5" s="51"/>
      <c r="AL5" s="540" t="s">
        <v>100</v>
      </c>
      <c r="AM5" s="541"/>
      <c r="AN5" s="541"/>
      <c r="AO5" s="541"/>
      <c r="AP5" s="541"/>
      <c r="AQ5" s="541"/>
      <c r="AR5" s="541"/>
      <c r="AS5" s="541"/>
      <c r="AT5" s="51"/>
      <c r="AU5" s="540" t="s">
        <v>101</v>
      </c>
      <c r="AV5" s="541"/>
      <c r="AW5" s="541"/>
      <c r="AX5" s="541"/>
      <c r="AY5" s="541"/>
      <c r="AZ5" s="541"/>
      <c r="BA5" s="541"/>
      <c r="BB5" s="541"/>
      <c r="BC5" s="51"/>
      <c r="BD5" s="540" t="s">
        <v>102</v>
      </c>
      <c r="BE5" s="541"/>
      <c r="BF5" s="541"/>
      <c r="BG5" s="541"/>
      <c r="BH5" s="541"/>
      <c r="BI5" s="541"/>
      <c r="BJ5" s="541"/>
      <c r="BK5" s="541"/>
      <c r="BL5" s="51"/>
      <c r="BM5" s="540" t="s">
        <v>103</v>
      </c>
      <c r="BN5" s="541"/>
      <c r="BO5" s="541"/>
      <c r="BP5" s="541"/>
      <c r="BQ5" s="541"/>
      <c r="BR5" s="541"/>
      <c r="BS5" s="541"/>
      <c r="BT5" s="541"/>
      <c r="BU5" s="51"/>
      <c r="BV5" s="540" t="s">
        <v>168</v>
      </c>
      <c r="BW5" s="541"/>
      <c r="BX5" s="541"/>
      <c r="BY5" s="541"/>
      <c r="BZ5" s="541"/>
      <c r="CA5" s="541"/>
      <c r="CB5" s="541"/>
      <c r="CC5" s="541"/>
      <c r="CD5" s="51"/>
      <c r="CE5" s="540" t="s">
        <v>104</v>
      </c>
      <c r="CF5" s="541"/>
      <c r="CG5" s="541"/>
      <c r="CH5" s="541"/>
      <c r="CI5" s="541"/>
      <c r="CJ5" s="541"/>
      <c r="CK5" s="541"/>
      <c r="CL5" s="541"/>
      <c r="CM5" s="51"/>
      <c r="CN5" s="540" t="s">
        <v>169</v>
      </c>
      <c r="CO5" s="541"/>
      <c r="CP5" s="541"/>
      <c r="CQ5" s="541"/>
      <c r="CR5" s="541"/>
      <c r="CS5" s="541"/>
      <c r="CT5" s="541"/>
      <c r="CU5" s="541"/>
      <c r="CV5" s="51"/>
      <c r="CW5" s="540" t="s">
        <v>105</v>
      </c>
      <c r="CX5" s="541"/>
      <c r="CY5" s="541"/>
      <c r="CZ5" s="541"/>
      <c r="DA5" s="541"/>
      <c r="DB5" s="541"/>
      <c r="DC5" s="541"/>
      <c r="DD5" s="541"/>
      <c r="DE5" s="51"/>
      <c r="DF5" s="540" t="s">
        <v>106</v>
      </c>
      <c r="DG5" s="541"/>
      <c r="DH5" s="541"/>
      <c r="DI5" s="541"/>
      <c r="DJ5" s="541"/>
      <c r="DK5" s="541"/>
      <c r="DL5" s="541"/>
      <c r="DM5" s="541"/>
      <c r="DN5" s="51"/>
      <c r="DO5" s="51"/>
    </row>
    <row r="6" spans="1:119" ht="61.5">
      <c r="A6" s="240" t="s">
        <v>107</v>
      </c>
      <c r="B6" s="241" t="s">
        <v>28</v>
      </c>
      <c r="C6" s="241" t="s">
        <v>239</v>
      </c>
      <c r="D6" s="241" t="s">
        <v>108</v>
      </c>
      <c r="E6" s="241" t="s">
        <v>126</v>
      </c>
      <c r="F6" s="241" t="s">
        <v>30</v>
      </c>
      <c r="G6" s="241" t="s">
        <v>19</v>
      </c>
      <c r="H6" s="241" t="s">
        <v>29</v>
      </c>
      <c r="I6" s="241" t="s">
        <v>109</v>
      </c>
      <c r="J6" s="241"/>
      <c r="K6" s="241" t="s">
        <v>28</v>
      </c>
      <c r="L6" s="241" t="s">
        <v>239</v>
      </c>
      <c r="M6" s="241" t="s">
        <v>108</v>
      </c>
      <c r="N6" s="241" t="s">
        <v>126</v>
      </c>
      <c r="O6" s="241" t="s">
        <v>30</v>
      </c>
      <c r="P6" s="241" t="s">
        <v>19</v>
      </c>
      <c r="Q6" s="241" t="s">
        <v>29</v>
      </c>
      <c r="R6" s="241" t="s">
        <v>110</v>
      </c>
      <c r="S6" s="241"/>
      <c r="T6" s="241" t="s">
        <v>28</v>
      </c>
      <c r="U6" s="241" t="s">
        <v>239</v>
      </c>
      <c r="V6" s="241" t="s">
        <v>108</v>
      </c>
      <c r="W6" s="241" t="s">
        <v>126</v>
      </c>
      <c r="X6" s="241" t="s">
        <v>30</v>
      </c>
      <c r="Y6" s="241" t="s">
        <v>19</v>
      </c>
      <c r="Z6" s="241" t="s">
        <v>29</v>
      </c>
      <c r="AA6" s="241" t="s">
        <v>111</v>
      </c>
      <c r="AB6" s="241"/>
      <c r="AC6" s="241" t="s">
        <v>28</v>
      </c>
      <c r="AD6" s="241" t="s">
        <v>239</v>
      </c>
      <c r="AE6" s="241" t="s">
        <v>108</v>
      </c>
      <c r="AF6" s="241" t="s">
        <v>126</v>
      </c>
      <c r="AG6" s="241" t="s">
        <v>30</v>
      </c>
      <c r="AH6" s="241" t="s">
        <v>19</v>
      </c>
      <c r="AI6" s="241" t="s">
        <v>29</v>
      </c>
      <c r="AJ6" s="241" t="s">
        <v>112</v>
      </c>
      <c r="AK6" s="241"/>
      <c r="AL6" s="241" t="s">
        <v>28</v>
      </c>
      <c r="AM6" s="241" t="s">
        <v>239</v>
      </c>
      <c r="AN6" s="241" t="s">
        <v>108</v>
      </c>
      <c r="AO6" s="241" t="s">
        <v>126</v>
      </c>
      <c r="AP6" s="241" t="s">
        <v>30</v>
      </c>
      <c r="AQ6" s="241" t="s">
        <v>19</v>
      </c>
      <c r="AR6" s="241" t="s">
        <v>29</v>
      </c>
      <c r="AS6" s="241" t="s">
        <v>113</v>
      </c>
      <c r="AT6" s="241"/>
      <c r="AU6" s="241" t="s">
        <v>28</v>
      </c>
      <c r="AV6" s="241" t="s">
        <v>239</v>
      </c>
      <c r="AW6" s="241" t="s">
        <v>108</v>
      </c>
      <c r="AX6" s="241" t="s">
        <v>126</v>
      </c>
      <c r="AY6" s="241" t="s">
        <v>30</v>
      </c>
      <c r="AZ6" s="241" t="s">
        <v>19</v>
      </c>
      <c r="BA6" s="241" t="s">
        <v>29</v>
      </c>
      <c r="BB6" s="241" t="s">
        <v>114</v>
      </c>
      <c r="BC6" s="241"/>
      <c r="BD6" s="241" t="s">
        <v>28</v>
      </c>
      <c r="BE6" s="241" t="s">
        <v>239</v>
      </c>
      <c r="BF6" s="241" t="s">
        <v>108</v>
      </c>
      <c r="BG6" s="241" t="s">
        <v>126</v>
      </c>
      <c r="BH6" s="241" t="s">
        <v>30</v>
      </c>
      <c r="BI6" s="241" t="s">
        <v>19</v>
      </c>
      <c r="BJ6" s="241" t="s">
        <v>29</v>
      </c>
      <c r="BK6" s="241" t="s">
        <v>115</v>
      </c>
      <c r="BL6" s="241"/>
      <c r="BM6" s="241" t="s">
        <v>28</v>
      </c>
      <c r="BN6" s="241" t="s">
        <v>239</v>
      </c>
      <c r="BO6" s="241" t="s">
        <v>108</v>
      </c>
      <c r="BP6" s="241" t="s">
        <v>126</v>
      </c>
      <c r="BQ6" s="241" t="s">
        <v>30</v>
      </c>
      <c r="BR6" s="241" t="s">
        <v>19</v>
      </c>
      <c r="BS6" s="241" t="s">
        <v>29</v>
      </c>
      <c r="BT6" s="241" t="s">
        <v>116</v>
      </c>
      <c r="BU6" s="241"/>
      <c r="BV6" s="241" t="s">
        <v>28</v>
      </c>
      <c r="BW6" s="241" t="s">
        <v>239</v>
      </c>
      <c r="BX6" s="241" t="s">
        <v>108</v>
      </c>
      <c r="BY6" s="241" t="s">
        <v>126</v>
      </c>
      <c r="BZ6" s="241" t="s">
        <v>30</v>
      </c>
      <c r="CA6" s="241" t="s">
        <v>19</v>
      </c>
      <c r="CB6" s="241" t="s">
        <v>29</v>
      </c>
      <c r="CC6" s="241" t="s">
        <v>117</v>
      </c>
      <c r="CD6" s="241"/>
      <c r="CE6" s="241" t="s">
        <v>28</v>
      </c>
      <c r="CF6" s="241" t="s">
        <v>239</v>
      </c>
      <c r="CG6" s="241" t="s">
        <v>108</v>
      </c>
      <c r="CH6" s="241" t="s">
        <v>126</v>
      </c>
      <c r="CI6" s="241" t="s">
        <v>30</v>
      </c>
      <c r="CJ6" s="241" t="s">
        <v>19</v>
      </c>
      <c r="CK6" s="241" t="s">
        <v>29</v>
      </c>
      <c r="CL6" s="241" t="s">
        <v>118</v>
      </c>
      <c r="CM6" s="241"/>
      <c r="CN6" s="241" t="s">
        <v>28</v>
      </c>
      <c r="CO6" s="241" t="s">
        <v>239</v>
      </c>
      <c r="CP6" s="241" t="s">
        <v>108</v>
      </c>
      <c r="CQ6" s="241" t="s">
        <v>126</v>
      </c>
      <c r="CR6" s="241" t="s">
        <v>30</v>
      </c>
      <c r="CS6" s="241" t="s">
        <v>19</v>
      </c>
      <c r="CT6" s="241" t="s">
        <v>29</v>
      </c>
      <c r="CU6" s="241" t="s">
        <v>119</v>
      </c>
      <c r="CV6" s="241"/>
      <c r="CW6" s="241" t="s">
        <v>28</v>
      </c>
      <c r="CX6" s="241" t="s">
        <v>239</v>
      </c>
      <c r="CY6" s="241" t="s">
        <v>108</v>
      </c>
      <c r="CZ6" s="241" t="s">
        <v>126</v>
      </c>
      <c r="DA6" s="241" t="s">
        <v>30</v>
      </c>
      <c r="DB6" s="241" t="s">
        <v>19</v>
      </c>
      <c r="DC6" s="241" t="s">
        <v>29</v>
      </c>
      <c r="DD6" s="241" t="s">
        <v>120</v>
      </c>
      <c r="DE6" s="241"/>
      <c r="DF6" s="241" t="s">
        <v>28</v>
      </c>
      <c r="DG6" s="241" t="s">
        <v>239</v>
      </c>
      <c r="DH6" s="241" t="s">
        <v>108</v>
      </c>
      <c r="DI6" s="241" t="s">
        <v>126</v>
      </c>
      <c r="DJ6" s="241" t="s">
        <v>30</v>
      </c>
      <c r="DK6" s="241" t="s">
        <v>19</v>
      </c>
      <c r="DL6" s="241" t="s">
        <v>29</v>
      </c>
      <c r="DM6" s="241" t="s">
        <v>121</v>
      </c>
      <c r="DN6" s="241"/>
      <c r="DO6" s="241" t="s">
        <v>20</v>
      </c>
    </row>
    <row r="7" spans="1:119">
      <c r="A7" s="182">
        <v>1990</v>
      </c>
      <c r="B7" s="51"/>
      <c r="C7" s="51"/>
      <c r="D7" s="51"/>
      <c r="E7" s="51"/>
      <c r="F7" s="51"/>
      <c r="G7" s="51"/>
      <c r="H7" s="51"/>
      <c r="I7" s="51">
        <v>1516</v>
      </c>
      <c r="J7" s="51"/>
      <c r="K7" s="51"/>
      <c r="L7" s="51"/>
      <c r="M7" s="51"/>
      <c r="N7" s="51"/>
      <c r="O7" s="51"/>
      <c r="P7" s="51"/>
      <c r="Q7" s="51"/>
      <c r="R7" s="51">
        <v>6949</v>
      </c>
      <c r="S7" s="51"/>
      <c r="T7" s="51"/>
      <c r="U7" s="51"/>
      <c r="V7" s="51"/>
      <c r="W7" s="51"/>
      <c r="X7" s="51"/>
      <c r="Y7" s="51"/>
      <c r="Z7" s="51"/>
      <c r="AA7" s="51">
        <v>1294</v>
      </c>
      <c r="AB7" s="51"/>
      <c r="AC7" s="51"/>
      <c r="AD7" s="51"/>
      <c r="AE7" s="51"/>
      <c r="AF7" s="51"/>
      <c r="AG7" s="51"/>
      <c r="AH7" s="51"/>
      <c r="AI7" s="51"/>
      <c r="AJ7" s="51">
        <v>3992</v>
      </c>
      <c r="AK7" s="51"/>
      <c r="AL7" s="51"/>
      <c r="AM7" s="51"/>
      <c r="AN7" s="51"/>
      <c r="AO7" s="51"/>
      <c r="AP7" s="51"/>
      <c r="AQ7" s="51"/>
      <c r="AR7" s="51"/>
      <c r="AS7" s="51">
        <v>5861</v>
      </c>
      <c r="AT7" s="51"/>
      <c r="AU7" s="51"/>
      <c r="AV7" s="51"/>
      <c r="AW7" s="51"/>
      <c r="AX7" s="51"/>
      <c r="AY7" s="51"/>
      <c r="AZ7" s="51"/>
      <c r="BA7" s="51"/>
      <c r="BB7" s="51">
        <v>2422</v>
      </c>
      <c r="BC7" s="51"/>
      <c r="BD7" s="51"/>
      <c r="BE7" s="51"/>
      <c r="BF7" s="51"/>
      <c r="BG7" s="51"/>
      <c r="BH7" s="51"/>
      <c r="BI7" s="51"/>
      <c r="BJ7" s="51"/>
      <c r="BK7" s="51">
        <v>1152</v>
      </c>
      <c r="BL7" s="51"/>
      <c r="BM7" s="51"/>
      <c r="BN7" s="51"/>
      <c r="BO7" s="51"/>
      <c r="BP7" s="51"/>
      <c r="BQ7" s="51"/>
      <c r="BR7" s="51"/>
      <c r="BS7" s="51"/>
      <c r="BT7" s="51">
        <v>1759</v>
      </c>
      <c r="BU7" s="51"/>
      <c r="BV7" s="51"/>
      <c r="BW7" s="51"/>
      <c r="BX7" s="51"/>
      <c r="BY7" s="51"/>
      <c r="BZ7" s="51"/>
      <c r="CA7" s="51"/>
      <c r="CB7" s="51"/>
      <c r="CC7" s="51">
        <v>4182</v>
      </c>
      <c r="CD7" s="51"/>
      <c r="CE7" s="51"/>
      <c r="CF7" s="51"/>
      <c r="CG7" s="51"/>
      <c r="CH7" s="51"/>
      <c r="CI7" s="51"/>
      <c r="CJ7" s="51"/>
      <c r="CK7" s="51"/>
      <c r="CL7" s="51">
        <v>1218</v>
      </c>
      <c r="CM7" s="51"/>
      <c r="CN7" s="51"/>
      <c r="CO7" s="51"/>
      <c r="CP7" s="51"/>
      <c r="CQ7" s="51"/>
      <c r="CR7" s="51"/>
      <c r="CS7" s="51"/>
      <c r="CT7" s="51"/>
      <c r="CU7" s="51">
        <v>2449</v>
      </c>
      <c r="CV7" s="51"/>
      <c r="CW7" s="51"/>
      <c r="CX7" s="51"/>
      <c r="CY7" s="51"/>
      <c r="CZ7" s="51"/>
      <c r="DA7" s="51"/>
      <c r="DB7" s="51"/>
      <c r="DC7" s="51"/>
      <c r="DD7" s="51">
        <v>4755</v>
      </c>
      <c r="DE7" s="51"/>
      <c r="DF7" s="51"/>
      <c r="DG7" s="51"/>
      <c r="DH7" s="51"/>
      <c r="DI7" s="51"/>
      <c r="DJ7" s="51"/>
      <c r="DK7" s="51"/>
      <c r="DL7" s="51"/>
      <c r="DM7" s="51">
        <v>1111</v>
      </c>
      <c r="DN7" s="51"/>
      <c r="DO7" s="51">
        <f t="shared" ref="DO7:DO35" si="0">SUM(I7,R7,AA7,AJ7,AS7,BB7,BK7,BT7,CC7,CL7,CU7,DD7,DM7)</f>
        <v>38660</v>
      </c>
    </row>
    <row r="8" spans="1:119">
      <c r="A8" s="182">
        <v>1991</v>
      </c>
      <c r="B8" s="51"/>
      <c r="C8" s="51"/>
      <c r="D8" s="51"/>
      <c r="E8" s="51"/>
      <c r="F8" s="51"/>
      <c r="G8" s="51"/>
      <c r="H8" s="51"/>
      <c r="I8" s="51">
        <v>1863</v>
      </c>
      <c r="J8" s="51"/>
      <c r="K8" s="51"/>
      <c r="L8" s="51"/>
      <c r="M8" s="51"/>
      <c r="N8" s="51"/>
      <c r="O8" s="51"/>
      <c r="P8" s="51"/>
      <c r="Q8" s="51"/>
      <c r="R8" s="51">
        <v>6618</v>
      </c>
      <c r="S8" s="51"/>
      <c r="T8" s="51"/>
      <c r="U8" s="51"/>
      <c r="V8" s="51"/>
      <c r="W8" s="51"/>
      <c r="X8" s="51"/>
      <c r="Y8" s="51"/>
      <c r="Z8" s="51"/>
      <c r="AA8" s="51">
        <v>1384</v>
      </c>
      <c r="AB8" s="51"/>
      <c r="AC8" s="51"/>
      <c r="AD8" s="51"/>
      <c r="AE8" s="51"/>
      <c r="AF8" s="51"/>
      <c r="AG8" s="51"/>
      <c r="AH8" s="51"/>
      <c r="AI8" s="51"/>
      <c r="AJ8" s="51">
        <v>3638</v>
      </c>
      <c r="AK8" s="51"/>
      <c r="AL8" s="51"/>
      <c r="AM8" s="51"/>
      <c r="AN8" s="51"/>
      <c r="AO8" s="51"/>
      <c r="AP8" s="51"/>
      <c r="AQ8" s="51"/>
      <c r="AR8" s="51"/>
      <c r="AS8" s="51">
        <v>5278</v>
      </c>
      <c r="AT8" s="51"/>
      <c r="AU8" s="51"/>
      <c r="AV8" s="51"/>
      <c r="AW8" s="51"/>
      <c r="AX8" s="51"/>
      <c r="AY8" s="51"/>
      <c r="AZ8" s="51"/>
      <c r="BA8" s="51"/>
      <c r="BB8" s="51">
        <v>2272</v>
      </c>
      <c r="BC8" s="51"/>
      <c r="BD8" s="51"/>
      <c r="BE8" s="51"/>
      <c r="BF8" s="51"/>
      <c r="BG8" s="51"/>
      <c r="BH8" s="51"/>
      <c r="BI8" s="51"/>
      <c r="BJ8" s="51"/>
      <c r="BK8" s="51">
        <v>1217</v>
      </c>
      <c r="BL8" s="51"/>
      <c r="BM8" s="51"/>
      <c r="BN8" s="51"/>
      <c r="BO8" s="51"/>
      <c r="BP8" s="51"/>
      <c r="BQ8" s="51"/>
      <c r="BR8" s="51"/>
      <c r="BS8" s="51"/>
      <c r="BT8" s="51">
        <v>1759</v>
      </c>
      <c r="BU8" s="51"/>
      <c r="BV8" s="51"/>
      <c r="BW8" s="51"/>
      <c r="BX8" s="51"/>
      <c r="BY8" s="51"/>
      <c r="BZ8" s="51"/>
      <c r="CA8" s="51"/>
      <c r="CB8" s="51"/>
      <c r="CC8" s="51">
        <v>4186</v>
      </c>
      <c r="CD8" s="51"/>
      <c r="CE8" s="51"/>
      <c r="CF8" s="51"/>
      <c r="CG8" s="51"/>
      <c r="CH8" s="51"/>
      <c r="CI8" s="51"/>
      <c r="CJ8" s="51"/>
      <c r="CK8" s="51"/>
      <c r="CL8" s="51">
        <v>1217</v>
      </c>
      <c r="CM8" s="51"/>
      <c r="CN8" s="51"/>
      <c r="CO8" s="51"/>
      <c r="CP8" s="51"/>
      <c r="CQ8" s="51"/>
      <c r="CR8" s="51"/>
      <c r="CS8" s="51"/>
      <c r="CT8" s="51"/>
      <c r="CU8" s="51">
        <v>2623</v>
      </c>
      <c r="CV8" s="51"/>
      <c r="CW8" s="51"/>
      <c r="CX8" s="51"/>
      <c r="CY8" s="51"/>
      <c r="CZ8" s="51"/>
      <c r="DA8" s="51"/>
      <c r="DB8" s="51"/>
      <c r="DC8" s="51"/>
      <c r="DD8" s="51">
        <v>5054</v>
      </c>
      <c r="DE8" s="51"/>
      <c r="DF8" s="51"/>
      <c r="DG8" s="51"/>
      <c r="DH8" s="51"/>
      <c r="DI8" s="51"/>
      <c r="DJ8" s="51"/>
      <c r="DK8" s="51"/>
      <c r="DL8" s="51"/>
      <c r="DM8" s="51">
        <v>1148</v>
      </c>
      <c r="DN8" s="51"/>
      <c r="DO8" s="51">
        <f t="shared" si="0"/>
        <v>38257</v>
      </c>
    </row>
    <row r="9" spans="1:119">
      <c r="A9" s="182">
        <v>1992</v>
      </c>
      <c r="B9" s="51"/>
      <c r="C9" s="51"/>
      <c r="D9" s="51"/>
      <c r="E9" s="51"/>
      <c r="F9" s="51"/>
      <c r="G9" s="51"/>
      <c r="H9" s="51"/>
      <c r="I9" s="51">
        <v>1687</v>
      </c>
      <c r="J9" s="51"/>
      <c r="K9" s="51"/>
      <c r="L9" s="51"/>
      <c r="M9" s="51"/>
      <c r="N9" s="51"/>
      <c r="O9" s="51"/>
      <c r="P9" s="51"/>
      <c r="Q9" s="51"/>
      <c r="R9" s="51">
        <v>6497.3</v>
      </c>
      <c r="S9" s="51"/>
      <c r="T9" s="51"/>
      <c r="U9" s="51"/>
      <c r="V9" s="51"/>
      <c r="W9" s="51"/>
      <c r="X9" s="51"/>
      <c r="Y9" s="51"/>
      <c r="Z9" s="51"/>
      <c r="AA9" s="51">
        <v>1318.3</v>
      </c>
      <c r="AB9" s="51"/>
      <c r="AC9" s="51"/>
      <c r="AD9" s="51"/>
      <c r="AE9" s="51"/>
      <c r="AF9" s="51"/>
      <c r="AG9" s="51"/>
      <c r="AH9" s="51"/>
      <c r="AI9" s="51"/>
      <c r="AJ9" s="51">
        <v>3236</v>
      </c>
      <c r="AK9" s="51"/>
      <c r="AL9" s="51"/>
      <c r="AM9" s="51"/>
      <c r="AN9" s="51"/>
      <c r="AO9" s="51"/>
      <c r="AP9" s="51"/>
      <c r="AQ9" s="51"/>
      <c r="AR9" s="51"/>
      <c r="AS9" s="51">
        <v>5381.9</v>
      </c>
      <c r="AT9" s="51"/>
      <c r="AU9" s="51"/>
      <c r="AV9" s="51"/>
      <c r="AW9" s="51"/>
      <c r="AX9" s="51"/>
      <c r="AY9" s="51"/>
      <c r="AZ9" s="51"/>
      <c r="BA9" s="51"/>
      <c r="BB9" s="51">
        <v>2131</v>
      </c>
      <c r="BC9" s="51"/>
      <c r="BD9" s="51"/>
      <c r="BE9" s="51"/>
      <c r="BF9" s="51"/>
      <c r="BG9" s="51"/>
      <c r="BH9" s="51"/>
      <c r="BI9" s="51"/>
      <c r="BJ9" s="51"/>
      <c r="BK9" s="51">
        <v>1137</v>
      </c>
      <c r="BL9" s="51"/>
      <c r="BM9" s="51"/>
      <c r="BN9" s="51"/>
      <c r="BO9" s="51"/>
      <c r="BP9" s="51"/>
      <c r="BQ9" s="51"/>
      <c r="BR9" s="51"/>
      <c r="BS9" s="51"/>
      <c r="BT9" s="51">
        <v>1849</v>
      </c>
      <c r="BU9" s="51"/>
      <c r="BV9" s="51"/>
      <c r="BW9" s="51"/>
      <c r="BX9" s="51"/>
      <c r="BY9" s="51"/>
      <c r="BZ9" s="51"/>
      <c r="CA9" s="51"/>
      <c r="CB9" s="51"/>
      <c r="CC9" s="51">
        <v>4254</v>
      </c>
      <c r="CD9" s="51"/>
      <c r="CE9" s="51"/>
      <c r="CF9" s="51"/>
      <c r="CG9" s="51"/>
      <c r="CH9" s="51"/>
      <c r="CI9" s="51"/>
      <c r="CJ9" s="51"/>
      <c r="CK9" s="51"/>
      <c r="CL9" s="51">
        <v>1149</v>
      </c>
      <c r="CM9" s="51"/>
      <c r="CN9" s="51"/>
      <c r="CO9" s="51"/>
      <c r="CP9" s="51"/>
      <c r="CQ9" s="51"/>
      <c r="CR9" s="51"/>
      <c r="CS9" s="51"/>
      <c r="CT9" s="51"/>
      <c r="CU9" s="51">
        <v>2650</v>
      </c>
      <c r="CV9" s="51"/>
      <c r="CW9" s="51"/>
      <c r="CX9" s="51"/>
      <c r="CY9" s="51"/>
      <c r="CZ9" s="51"/>
      <c r="DA9" s="51"/>
      <c r="DB9" s="51"/>
      <c r="DC9" s="51"/>
      <c r="DD9" s="51">
        <v>4270</v>
      </c>
      <c r="DE9" s="51"/>
      <c r="DF9" s="51"/>
      <c r="DG9" s="51"/>
      <c r="DH9" s="51"/>
      <c r="DI9" s="51"/>
      <c r="DJ9" s="51"/>
      <c r="DK9" s="51"/>
      <c r="DL9" s="51"/>
      <c r="DM9" s="51">
        <v>1150</v>
      </c>
      <c r="DN9" s="51"/>
      <c r="DO9" s="51">
        <f t="shared" si="0"/>
        <v>36710.5</v>
      </c>
    </row>
    <row r="10" spans="1:119">
      <c r="A10" s="182">
        <v>1993</v>
      </c>
      <c r="B10" s="51"/>
      <c r="C10" s="51"/>
      <c r="D10" s="51"/>
      <c r="E10" s="51"/>
      <c r="F10" s="51"/>
      <c r="G10" s="51"/>
      <c r="H10" s="51"/>
      <c r="I10" s="51">
        <v>376</v>
      </c>
      <c r="J10" s="51"/>
      <c r="K10" s="51"/>
      <c r="L10" s="51"/>
      <c r="M10" s="51"/>
      <c r="N10" s="51"/>
      <c r="O10" s="51"/>
      <c r="P10" s="51"/>
      <c r="Q10" s="51"/>
      <c r="R10" s="51">
        <v>6953</v>
      </c>
      <c r="S10" s="51"/>
      <c r="T10" s="51"/>
      <c r="U10" s="51"/>
      <c r="V10" s="51"/>
      <c r="W10" s="51"/>
      <c r="X10" s="51"/>
      <c r="Y10" s="51"/>
      <c r="Z10" s="51"/>
      <c r="AA10" s="51">
        <v>1203.3</v>
      </c>
      <c r="AB10" s="51"/>
      <c r="AC10" s="51"/>
      <c r="AD10" s="51"/>
      <c r="AE10" s="51"/>
      <c r="AF10" s="51"/>
      <c r="AG10" s="51"/>
      <c r="AH10" s="51"/>
      <c r="AI10" s="51"/>
      <c r="AJ10" s="51">
        <v>2972</v>
      </c>
      <c r="AK10" s="51"/>
      <c r="AL10" s="51"/>
      <c r="AM10" s="51"/>
      <c r="AN10" s="51"/>
      <c r="AO10" s="51"/>
      <c r="AP10" s="51"/>
      <c r="AQ10" s="51"/>
      <c r="AR10" s="51"/>
      <c r="AS10" s="51">
        <v>6472.9</v>
      </c>
      <c r="AT10" s="51"/>
      <c r="AU10" s="51"/>
      <c r="AV10" s="51"/>
      <c r="AW10" s="51"/>
      <c r="AX10" s="51"/>
      <c r="AY10" s="51"/>
      <c r="AZ10" s="51"/>
      <c r="BA10" s="51"/>
      <c r="BB10" s="51">
        <v>2092</v>
      </c>
      <c r="BC10" s="51"/>
      <c r="BD10" s="51"/>
      <c r="BE10" s="51"/>
      <c r="BF10" s="51"/>
      <c r="BG10" s="51"/>
      <c r="BH10" s="51"/>
      <c r="BI10" s="51"/>
      <c r="BJ10" s="51"/>
      <c r="BK10" s="51">
        <v>1084</v>
      </c>
      <c r="BL10" s="51"/>
      <c r="BM10" s="51"/>
      <c r="BN10" s="51"/>
      <c r="BO10" s="51"/>
      <c r="BP10" s="51"/>
      <c r="BQ10" s="51"/>
      <c r="BR10" s="51"/>
      <c r="BS10" s="51"/>
      <c r="BT10" s="51">
        <v>1758</v>
      </c>
      <c r="BU10" s="51"/>
      <c r="BV10" s="51"/>
      <c r="BW10" s="51"/>
      <c r="BX10" s="51"/>
      <c r="BY10" s="51"/>
      <c r="BZ10" s="51"/>
      <c r="CA10" s="51"/>
      <c r="CB10" s="51"/>
      <c r="CC10" s="51">
        <v>4060.6</v>
      </c>
      <c r="CD10" s="51"/>
      <c r="CE10" s="51"/>
      <c r="CF10" s="51"/>
      <c r="CG10" s="51"/>
      <c r="CH10" s="51"/>
      <c r="CI10" s="51"/>
      <c r="CJ10" s="51"/>
      <c r="CK10" s="51"/>
      <c r="CL10" s="51">
        <v>1359</v>
      </c>
      <c r="CM10" s="51"/>
      <c r="CN10" s="51"/>
      <c r="CO10" s="51"/>
      <c r="CP10" s="51"/>
      <c r="CQ10" s="51"/>
      <c r="CR10" s="51"/>
      <c r="CS10" s="51"/>
      <c r="CT10" s="51"/>
      <c r="CU10" s="51">
        <v>2625</v>
      </c>
      <c r="CV10" s="51"/>
      <c r="CW10" s="51"/>
      <c r="CX10" s="51"/>
      <c r="CY10" s="51"/>
      <c r="CZ10" s="51"/>
      <c r="DA10" s="51"/>
      <c r="DB10" s="51"/>
      <c r="DC10" s="51"/>
      <c r="DD10" s="51">
        <v>4372.6000000000004</v>
      </c>
      <c r="DE10" s="51"/>
      <c r="DF10" s="51"/>
      <c r="DG10" s="51"/>
      <c r="DH10" s="51"/>
      <c r="DI10" s="51"/>
      <c r="DJ10" s="51"/>
      <c r="DK10" s="51"/>
      <c r="DL10" s="51"/>
      <c r="DM10" s="51">
        <v>1111.5999999999999</v>
      </c>
      <c r="DN10" s="51"/>
      <c r="DO10" s="51">
        <f t="shared" si="0"/>
        <v>36439.999999999993</v>
      </c>
    </row>
    <row r="11" spans="1:119">
      <c r="A11" s="182">
        <v>1994</v>
      </c>
      <c r="B11" s="51"/>
      <c r="C11" s="51"/>
      <c r="D11" s="51"/>
      <c r="E11" s="51"/>
      <c r="F11" s="51"/>
      <c r="G11" s="51"/>
      <c r="H11" s="51"/>
      <c r="I11" s="51">
        <v>1090</v>
      </c>
      <c r="J11" s="51"/>
      <c r="K11" s="51"/>
      <c r="L11" s="51"/>
      <c r="M11" s="51"/>
      <c r="N11" s="51"/>
      <c r="O11" s="51"/>
      <c r="P11" s="51"/>
      <c r="Q11" s="51"/>
      <c r="R11" s="51">
        <v>6863.08</v>
      </c>
      <c r="S11" s="51"/>
      <c r="T11" s="51"/>
      <c r="U11" s="51"/>
      <c r="V11" s="51"/>
      <c r="W11" s="51"/>
      <c r="X11" s="51"/>
      <c r="Y11" s="51"/>
      <c r="Z11" s="51"/>
      <c r="AA11" s="51">
        <v>1136.3599999999999</v>
      </c>
      <c r="AB11" s="51"/>
      <c r="AC11" s="51"/>
      <c r="AD11" s="51"/>
      <c r="AE11" s="51"/>
      <c r="AF11" s="51"/>
      <c r="AG11" s="51"/>
      <c r="AH11" s="51"/>
      <c r="AI11" s="51"/>
      <c r="AJ11" s="51">
        <v>3109.97</v>
      </c>
      <c r="AK11" s="51"/>
      <c r="AL11" s="51"/>
      <c r="AM11" s="51"/>
      <c r="AN11" s="51"/>
      <c r="AO11" s="51"/>
      <c r="AP11" s="51"/>
      <c r="AQ11" s="51"/>
      <c r="AR11" s="51"/>
      <c r="AS11" s="51">
        <v>7131.31</v>
      </c>
      <c r="AT11" s="51"/>
      <c r="AU11" s="51"/>
      <c r="AV11" s="51"/>
      <c r="AW11" s="51"/>
      <c r="AX11" s="51"/>
      <c r="AY11" s="51"/>
      <c r="AZ11" s="51"/>
      <c r="BA11" s="51"/>
      <c r="BB11" s="51">
        <v>1804.47</v>
      </c>
      <c r="BC11" s="51"/>
      <c r="BD11" s="51"/>
      <c r="BE11" s="51"/>
      <c r="BF11" s="51"/>
      <c r="BG11" s="51"/>
      <c r="BH11" s="51"/>
      <c r="BI11" s="51"/>
      <c r="BJ11" s="51"/>
      <c r="BK11" s="51">
        <v>903.61</v>
      </c>
      <c r="BL11" s="51"/>
      <c r="BM11" s="51"/>
      <c r="BN11" s="51"/>
      <c r="BO11" s="51"/>
      <c r="BP11" s="51"/>
      <c r="BQ11" s="51"/>
      <c r="BR11" s="51"/>
      <c r="BS11" s="51"/>
      <c r="BT11" s="51">
        <v>1581.51</v>
      </c>
      <c r="BU11" s="51"/>
      <c r="BV11" s="51"/>
      <c r="BW11" s="51"/>
      <c r="BX11" s="51"/>
      <c r="BY11" s="51"/>
      <c r="BZ11" s="51"/>
      <c r="CA11" s="51"/>
      <c r="CB11" s="51"/>
      <c r="CC11" s="51">
        <v>4055.27</v>
      </c>
      <c r="CD11" s="51"/>
      <c r="CE11" s="51"/>
      <c r="CF11" s="51"/>
      <c r="CG11" s="51"/>
      <c r="CH11" s="51"/>
      <c r="CI11" s="51"/>
      <c r="CJ11" s="51"/>
      <c r="CK11" s="51"/>
      <c r="CL11" s="51">
        <v>1242.6300000000001</v>
      </c>
      <c r="CM11" s="51"/>
      <c r="CN11" s="51"/>
      <c r="CO11" s="51"/>
      <c r="CP11" s="51"/>
      <c r="CQ11" s="51"/>
      <c r="CR11" s="51"/>
      <c r="CS11" s="51"/>
      <c r="CT11" s="51"/>
      <c r="CU11" s="51">
        <v>2763.45</v>
      </c>
      <c r="CV11" s="51"/>
      <c r="CW11" s="51"/>
      <c r="CX11" s="51"/>
      <c r="CY11" s="51"/>
      <c r="CZ11" s="51"/>
      <c r="DA11" s="51"/>
      <c r="DB11" s="51"/>
      <c r="DC11" s="51"/>
      <c r="DD11" s="51">
        <v>4899.91</v>
      </c>
      <c r="DE11" s="51"/>
      <c r="DF11" s="51"/>
      <c r="DG11" s="51"/>
      <c r="DH11" s="51"/>
      <c r="DI11" s="51"/>
      <c r="DJ11" s="51"/>
      <c r="DK11" s="51"/>
      <c r="DL11" s="51"/>
      <c r="DM11" s="51">
        <v>1129.1199999999999</v>
      </c>
      <c r="DN11" s="51"/>
      <c r="DO11" s="51">
        <f t="shared" si="0"/>
        <v>37710.69000000001</v>
      </c>
    </row>
    <row r="12" spans="1:119">
      <c r="A12" s="182">
        <v>1995</v>
      </c>
      <c r="B12" s="51"/>
      <c r="C12" s="51"/>
      <c r="D12" s="51"/>
      <c r="E12" s="51"/>
      <c r="F12" s="51"/>
      <c r="G12" s="51"/>
      <c r="H12" s="51"/>
      <c r="I12" s="51">
        <v>874.14</v>
      </c>
      <c r="J12" s="51"/>
      <c r="K12" s="51"/>
      <c r="L12" s="51"/>
      <c r="M12" s="51"/>
      <c r="N12" s="51"/>
      <c r="O12" s="51"/>
      <c r="P12" s="51"/>
      <c r="Q12" s="51"/>
      <c r="R12" s="51">
        <v>6897.07</v>
      </c>
      <c r="S12" s="51"/>
      <c r="T12" s="51"/>
      <c r="U12" s="51"/>
      <c r="V12" s="51"/>
      <c r="W12" s="51"/>
      <c r="X12" s="51"/>
      <c r="Y12" s="51"/>
      <c r="Z12" s="51"/>
      <c r="AA12" s="51">
        <v>1081.24</v>
      </c>
      <c r="AB12" s="51"/>
      <c r="AC12" s="51"/>
      <c r="AD12" s="51"/>
      <c r="AE12" s="51"/>
      <c r="AF12" s="51"/>
      <c r="AG12" s="51"/>
      <c r="AH12" s="51"/>
      <c r="AI12" s="51"/>
      <c r="AJ12" s="51">
        <v>3060.48</v>
      </c>
      <c r="AK12" s="51"/>
      <c r="AL12" s="51"/>
      <c r="AM12" s="51"/>
      <c r="AN12" s="51"/>
      <c r="AO12" s="51"/>
      <c r="AP12" s="51"/>
      <c r="AQ12" s="51"/>
      <c r="AR12" s="51"/>
      <c r="AS12" s="51">
        <v>6243.81</v>
      </c>
      <c r="AT12" s="51"/>
      <c r="AU12" s="51"/>
      <c r="AV12" s="51"/>
      <c r="AW12" s="51"/>
      <c r="AX12" s="51"/>
      <c r="AY12" s="51"/>
      <c r="AZ12" s="51"/>
      <c r="BA12" s="51"/>
      <c r="BB12" s="51">
        <v>1826</v>
      </c>
      <c r="BC12" s="51"/>
      <c r="BD12" s="51"/>
      <c r="BE12" s="51"/>
      <c r="BF12" s="51"/>
      <c r="BG12" s="51"/>
      <c r="BH12" s="51"/>
      <c r="BI12" s="51"/>
      <c r="BJ12" s="51"/>
      <c r="BK12" s="51">
        <v>870.64</v>
      </c>
      <c r="BL12" s="51"/>
      <c r="BM12" s="51"/>
      <c r="BN12" s="51"/>
      <c r="BO12" s="51"/>
      <c r="BP12" s="51"/>
      <c r="BQ12" s="51"/>
      <c r="BR12" s="51"/>
      <c r="BS12" s="51"/>
      <c r="BT12" s="51">
        <v>1646.8</v>
      </c>
      <c r="BU12" s="51"/>
      <c r="BV12" s="51"/>
      <c r="BW12" s="51"/>
      <c r="BX12" s="51"/>
      <c r="BY12" s="51"/>
      <c r="BZ12" s="51"/>
      <c r="CA12" s="51"/>
      <c r="CB12" s="51"/>
      <c r="CC12" s="51">
        <v>4103.8900000000003</v>
      </c>
      <c r="CD12" s="51"/>
      <c r="CE12" s="51"/>
      <c r="CF12" s="51"/>
      <c r="CG12" s="51"/>
      <c r="CH12" s="51"/>
      <c r="CI12" s="51"/>
      <c r="CJ12" s="51"/>
      <c r="CK12" s="51"/>
      <c r="CL12" s="51">
        <v>1150.18</v>
      </c>
      <c r="CM12" s="51"/>
      <c r="CN12" s="51"/>
      <c r="CO12" s="51"/>
      <c r="CP12" s="51"/>
      <c r="CQ12" s="51"/>
      <c r="CR12" s="51"/>
      <c r="CS12" s="51"/>
      <c r="CT12" s="51"/>
      <c r="CU12" s="51">
        <v>2656.87</v>
      </c>
      <c r="CV12" s="51"/>
      <c r="CW12" s="51"/>
      <c r="CX12" s="51"/>
      <c r="CY12" s="51"/>
      <c r="CZ12" s="51"/>
      <c r="DA12" s="51"/>
      <c r="DB12" s="51"/>
      <c r="DC12" s="51"/>
      <c r="DD12" s="51">
        <v>4729.53</v>
      </c>
      <c r="DE12" s="51"/>
      <c r="DF12" s="51"/>
      <c r="DG12" s="51"/>
      <c r="DH12" s="51"/>
      <c r="DI12" s="51"/>
      <c r="DJ12" s="51"/>
      <c r="DK12" s="51"/>
      <c r="DL12" s="51"/>
      <c r="DM12" s="51">
        <v>1135.8</v>
      </c>
      <c r="DN12" s="51"/>
      <c r="DO12" s="51">
        <f t="shared" si="0"/>
        <v>36276.450000000004</v>
      </c>
    </row>
    <row r="13" spans="1:119">
      <c r="A13" s="182">
        <v>1996</v>
      </c>
      <c r="B13" s="51"/>
      <c r="C13" s="51"/>
      <c r="D13" s="51"/>
      <c r="E13" s="51"/>
      <c r="F13" s="51"/>
      <c r="G13" s="51"/>
      <c r="H13" s="51"/>
      <c r="I13" s="51">
        <v>2711.79</v>
      </c>
      <c r="J13" s="51"/>
      <c r="K13" s="51"/>
      <c r="L13" s="51"/>
      <c r="M13" s="51"/>
      <c r="N13" s="51"/>
      <c r="O13" s="51"/>
      <c r="P13" s="51"/>
      <c r="Q13" s="51"/>
      <c r="R13" s="51">
        <v>4169.3900000000003</v>
      </c>
      <c r="S13" s="51"/>
      <c r="T13" s="51"/>
      <c r="U13" s="51"/>
      <c r="V13" s="51"/>
      <c r="W13" s="51"/>
      <c r="X13" s="51"/>
      <c r="Y13" s="51"/>
      <c r="Z13" s="51"/>
      <c r="AA13" s="51">
        <v>1274.31</v>
      </c>
      <c r="AB13" s="51"/>
      <c r="AC13" s="51"/>
      <c r="AD13" s="51"/>
      <c r="AE13" s="51"/>
      <c r="AF13" s="51"/>
      <c r="AG13" s="51"/>
      <c r="AH13" s="51"/>
      <c r="AI13" s="51"/>
      <c r="AJ13" s="51">
        <v>2792.73</v>
      </c>
      <c r="AK13" s="51"/>
      <c r="AL13" s="51"/>
      <c r="AM13" s="51"/>
      <c r="AN13" s="51"/>
      <c r="AO13" s="51"/>
      <c r="AP13" s="51"/>
      <c r="AQ13" s="51"/>
      <c r="AR13" s="51"/>
      <c r="AS13" s="51">
        <v>6190.6</v>
      </c>
      <c r="AT13" s="51"/>
      <c r="AU13" s="51"/>
      <c r="AV13" s="51"/>
      <c r="AW13" s="51"/>
      <c r="AX13" s="51"/>
      <c r="AY13" s="51"/>
      <c r="AZ13" s="51"/>
      <c r="BA13" s="51"/>
      <c r="BB13" s="51">
        <v>1836.36</v>
      </c>
      <c r="BC13" s="51"/>
      <c r="BD13" s="51"/>
      <c r="BE13" s="51"/>
      <c r="BF13" s="51"/>
      <c r="BG13" s="51"/>
      <c r="BH13" s="51"/>
      <c r="BI13" s="51"/>
      <c r="BJ13" s="51"/>
      <c r="BK13" s="51">
        <v>885.79</v>
      </c>
      <c r="BL13" s="51"/>
      <c r="BM13" s="51"/>
      <c r="BN13" s="51"/>
      <c r="BO13" s="51"/>
      <c r="BP13" s="51"/>
      <c r="BQ13" s="51"/>
      <c r="BR13" s="51"/>
      <c r="BS13" s="51"/>
      <c r="BT13" s="51">
        <v>1630.73</v>
      </c>
      <c r="BU13" s="51"/>
      <c r="BV13" s="51"/>
      <c r="BW13" s="51"/>
      <c r="BX13" s="51"/>
      <c r="BY13" s="51"/>
      <c r="BZ13" s="51"/>
      <c r="CA13" s="51"/>
      <c r="CB13" s="51"/>
      <c r="CC13" s="51">
        <v>4165.6499999999996</v>
      </c>
      <c r="CD13" s="51"/>
      <c r="CE13" s="51"/>
      <c r="CF13" s="51"/>
      <c r="CG13" s="51"/>
      <c r="CH13" s="51"/>
      <c r="CI13" s="51"/>
      <c r="CJ13" s="51"/>
      <c r="CK13" s="51"/>
      <c r="CL13" s="51">
        <v>1090.05</v>
      </c>
      <c r="CM13" s="51"/>
      <c r="CN13" s="51"/>
      <c r="CO13" s="51"/>
      <c r="CP13" s="51"/>
      <c r="CQ13" s="51"/>
      <c r="CR13" s="51"/>
      <c r="CS13" s="51"/>
      <c r="CT13" s="51"/>
      <c r="CU13" s="51">
        <v>2429.1999999999998</v>
      </c>
      <c r="CV13" s="51"/>
      <c r="CW13" s="51"/>
      <c r="CX13" s="51"/>
      <c r="CY13" s="51"/>
      <c r="CZ13" s="51"/>
      <c r="DA13" s="51"/>
      <c r="DB13" s="51"/>
      <c r="DC13" s="51"/>
      <c r="DD13" s="51">
        <v>4371.3599999999997</v>
      </c>
      <c r="DE13" s="51"/>
      <c r="DF13" s="51"/>
      <c r="DG13" s="51"/>
      <c r="DH13" s="51"/>
      <c r="DI13" s="51"/>
      <c r="DJ13" s="51"/>
      <c r="DK13" s="51"/>
      <c r="DL13" s="51"/>
      <c r="DM13" s="51">
        <v>922.25</v>
      </c>
      <c r="DN13" s="51"/>
      <c r="DO13" s="51">
        <f t="shared" si="0"/>
        <v>34470.21</v>
      </c>
    </row>
    <row r="14" spans="1:119">
      <c r="A14" s="182">
        <v>1997</v>
      </c>
      <c r="B14" s="51"/>
      <c r="C14" s="51"/>
      <c r="D14" s="51"/>
      <c r="E14" s="51"/>
      <c r="F14" s="51"/>
      <c r="G14" s="51"/>
      <c r="H14" s="51"/>
      <c r="I14" s="51">
        <v>2684.92</v>
      </c>
      <c r="J14" s="51"/>
      <c r="K14" s="51"/>
      <c r="L14" s="51"/>
      <c r="M14" s="51"/>
      <c r="N14" s="51"/>
      <c r="O14" s="51"/>
      <c r="P14" s="51"/>
      <c r="Q14" s="51"/>
      <c r="R14" s="51">
        <v>4191.3100000000004</v>
      </c>
      <c r="S14" s="51"/>
      <c r="T14" s="51"/>
      <c r="U14" s="51"/>
      <c r="V14" s="51"/>
      <c r="W14" s="51"/>
      <c r="X14" s="51"/>
      <c r="Y14" s="51"/>
      <c r="Z14" s="51"/>
      <c r="AA14" s="51">
        <v>1121.27</v>
      </c>
      <c r="AB14" s="51"/>
      <c r="AC14" s="51"/>
      <c r="AD14" s="51"/>
      <c r="AE14" s="51"/>
      <c r="AF14" s="51"/>
      <c r="AG14" s="51"/>
      <c r="AH14" s="51"/>
      <c r="AI14" s="51"/>
      <c r="AJ14" s="51">
        <v>2725.64</v>
      </c>
      <c r="AK14" s="51"/>
      <c r="AL14" s="51"/>
      <c r="AM14" s="51"/>
      <c r="AN14" s="51"/>
      <c r="AO14" s="51"/>
      <c r="AP14" s="51"/>
      <c r="AQ14" s="51"/>
      <c r="AR14" s="51"/>
      <c r="AS14" s="51">
        <v>6883.83</v>
      </c>
      <c r="AT14" s="51"/>
      <c r="AU14" s="51"/>
      <c r="AV14" s="51"/>
      <c r="AW14" s="51"/>
      <c r="AX14" s="51"/>
      <c r="AY14" s="51"/>
      <c r="AZ14" s="51"/>
      <c r="BA14" s="51"/>
      <c r="BB14" s="51">
        <v>1813.86</v>
      </c>
      <c r="BC14" s="51"/>
      <c r="BD14" s="51"/>
      <c r="BE14" s="51"/>
      <c r="BF14" s="51"/>
      <c r="BG14" s="51"/>
      <c r="BH14" s="51"/>
      <c r="BI14" s="51"/>
      <c r="BJ14" s="51"/>
      <c r="BK14" s="51">
        <v>887.47</v>
      </c>
      <c r="BL14" s="51"/>
      <c r="BM14" s="51"/>
      <c r="BN14" s="51"/>
      <c r="BO14" s="51"/>
      <c r="BP14" s="51"/>
      <c r="BQ14" s="51"/>
      <c r="BR14" s="51"/>
      <c r="BS14" s="51"/>
      <c r="BT14" s="51">
        <v>1506.49</v>
      </c>
      <c r="BU14" s="51"/>
      <c r="BV14" s="51"/>
      <c r="BW14" s="51"/>
      <c r="BX14" s="51"/>
      <c r="BY14" s="51"/>
      <c r="BZ14" s="51"/>
      <c r="CA14" s="51"/>
      <c r="CB14" s="51"/>
      <c r="CC14" s="51">
        <v>4009.23</v>
      </c>
      <c r="CD14" s="51"/>
      <c r="CE14" s="51"/>
      <c r="CF14" s="51"/>
      <c r="CG14" s="51"/>
      <c r="CH14" s="51"/>
      <c r="CI14" s="51"/>
      <c r="CJ14" s="51"/>
      <c r="CK14" s="51"/>
      <c r="CL14" s="51">
        <v>1051.67</v>
      </c>
      <c r="CM14" s="51"/>
      <c r="CN14" s="51"/>
      <c r="CO14" s="51"/>
      <c r="CP14" s="51"/>
      <c r="CQ14" s="51"/>
      <c r="CR14" s="51"/>
      <c r="CS14" s="51"/>
      <c r="CT14" s="51"/>
      <c r="CU14" s="51">
        <v>2402.9499999999998</v>
      </c>
      <c r="CV14" s="51"/>
      <c r="CW14" s="51"/>
      <c r="CX14" s="51"/>
      <c r="CY14" s="51"/>
      <c r="CZ14" s="51"/>
      <c r="DA14" s="51"/>
      <c r="DB14" s="51"/>
      <c r="DC14" s="51"/>
      <c r="DD14" s="51">
        <v>4448.96</v>
      </c>
      <c r="DE14" s="51"/>
      <c r="DF14" s="51"/>
      <c r="DG14" s="51"/>
      <c r="DH14" s="51"/>
      <c r="DI14" s="51"/>
      <c r="DJ14" s="51"/>
      <c r="DK14" s="51"/>
      <c r="DL14" s="51"/>
      <c r="DM14" s="51">
        <v>849.89</v>
      </c>
      <c r="DN14" s="51"/>
      <c r="DO14" s="51">
        <f t="shared" si="0"/>
        <v>34577.490000000005</v>
      </c>
    </row>
    <row r="15" spans="1:119">
      <c r="A15" s="182">
        <v>1998</v>
      </c>
      <c r="B15" s="51">
        <v>0</v>
      </c>
      <c r="C15" s="51">
        <v>291.81733065825927</v>
      </c>
      <c r="D15" s="51">
        <v>1928.7908967437875</v>
      </c>
      <c r="E15" s="51">
        <v>15.477214101461737</v>
      </c>
      <c r="F15" s="51">
        <v>460.9</v>
      </c>
      <c r="G15" s="51">
        <v>0</v>
      </c>
      <c r="H15" s="51"/>
      <c r="I15" s="51">
        <f t="shared" ref="I15:I35" si="1">SUM(B15:H15)</f>
        <v>2696.9854415035088</v>
      </c>
      <c r="J15" s="51"/>
      <c r="K15" s="51">
        <v>6.7294202832963741</v>
      </c>
      <c r="L15" s="51">
        <v>1322.0168147511224</v>
      </c>
      <c r="M15" s="51">
        <v>88.528372640664074</v>
      </c>
      <c r="N15" s="51">
        <v>1728.7188306104899</v>
      </c>
      <c r="O15" s="51">
        <v>0</v>
      </c>
      <c r="P15" s="51">
        <v>822.95786758383485</v>
      </c>
      <c r="Q15" s="51"/>
      <c r="R15" s="51">
        <f t="shared" ref="R15:R26" si="2">SUM(K15:Q15)</f>
        <v>3968.9513058694074</v>
      </c>
      <c r="S15" s="51"/>
      <c r="T15" s="51">
        <v>121.58513222006006</v>
      </c>
      <c r="U15" s="51">
        <v>95.375943441291682</v>
      </c>
      <c r="V15" s="51">
        <v>41.481768470470783</v>
      </c>
      <c r="W15" s="51">
        <v>475.66638005159069</v>
      </c>
      <c r="X15" s="51">
        <v>0</v>
      </c>
      <c r="Y15" s="51">
        <v>489.93981083404987</v>
      </c>
      <c r="Z15" s="51"/>
      <c r="AA15" s="51">
        <f t="shared" ref="AA15:AA26" si="3">SUM(T15:Z15)</f>
        <v>1224.0490350174632</v>
      </c>
      <c r="AB15" s="51"/>
      <c r="AC15" s="51">
        <v>485.26504590717082</v>
      </c>
      <c r="AD15" s="51">
        <v>0</v>
      </c>
      <c r="AE15" s="51">
        <v>240.96206167522411</v>
      </c>
      <c r="AF15" s="51">
        <v>1263.0266552020635</v>
      </c>
      <c r="AG15" s="51">
        <v>0</v>
      </c>
      <c r="AH15" s="51">
        <v>614.10146173688736</v>
      </c>
      <c r="AI15" s="51"/>
      <c r="AJ15" s="51">
        <f t="shared" ref="AJ15:AJ26" si="4">SUM(AC15:AI15)</f>
        <v>2603.3552245213459</v>
      </c>
      <c r="AK15" s="51"/>
      <c r="AL15" s="51">
        <v>444.40597768425073</v>
      </c>
      <c r="AM15" s="51"/>
      <c r="AN15" s="51">
        <v>605.34153910020143</v>
      </c>
      <c r="AO15" s="51">
        <v>3988.4780739466896</v>
      </c>
      <c r="AP15" s="51">
        <v>0</v>
      </c>
      <c r="AQ15" s="51">
        <v>1798.4522785898537</v>
      </c>
      <c r="AR15" s="51"/>
      <c r="AS15" s="51">
        <f t="shared" ref="AS15:AS26" si="5">SUM(AL15:AR15)</f>
        <v>6836.6778693209953</v>
      </c>
      <c r="AT15" s="51"/>
      <c r="AU15" s="51">
        <v>19.731420931951547</v>
      </c>
      <c r="AV15" s="51">
        <v>0</v>
      </c>
      <c r="AW15" s="51">
        <v>214.54042205945484</v>
      </c>
      <c r="AX15" s="51">
        <v>861.73688736027509</v>
      </c>
      <c r="AY15" s="51">
        <v>0</v>
      </c>
      <c r="AZ15" s="51">
        <v>732.58813413585551</v>
      </c>
      <c r="BA15" s="51"/>
      <c r="BB15" s="51">
        <f t="shared" ref="BB15:BB26" si="6">SUM(AU15:BA15)</f>
        <v>1828.596864487537</v>
      </c>
      <c r="BC15" s="51"/>
      <c r="BD15" s="51">
        <v>2.099078306255751</v>
      </c>
      <c r="BE15" s="51">
        <v>0</v>
      </c>
      <c r="BF15" s="51">
        <v>92.364872883275495</v>
      </c>
      <c r="BG15" s="51">
        <v>301.54772141014615</v>
      </c>
      <c r="BH15" s="51">
        <v>0</v>
      </c>
      <c r="BI15" s="51">
        <v>515.56319862424766</v>
      </c>
      <c r="BJ15" s="51"/>
      <c r="BK15" s="51">
        <f t="shared" ref="BK15:BK26" si="7">SUM(BD15:BJ15)</f>
        <v>911.57487122392513</v>
      </c>
      <c r="BL15" s="51"/>
      <c r="BM15" s="51">
        <v>31.792651591719334</v>
      </c>
      <c r="BN15" s="51">
        <v>0</v>
      </c>
      <c r="BO15" s="51">
        <v>134.18100912328586</v>
      </c>
      <c r="BP15" s="51">
        <v>883.40498710232157</v>
      </c>
      <c r="BQ15" s="51">
        <v>0</v>
      </c>
      <c r="BR15" s="51">
        <v>480.30954428202921</v>
      </c>
      <c r="BS15" s="51"/>
      <c r="BT15" s="51">
        <f t="shared" ref="BT15:BT26" si="8">SUM(BM15:BS15)</f>
        <v>1529.688192099356</v>
      </c>
      <c r="BU15" s="51"/>
      <c r="BV15" s="51">
        <v>204.0190112904715</v>
      </c>
      <c r="BW15" s="51">
        <v>0</v>
      </c>
      <c r="BX15" s="51">
        <v>418.28394853177599</v>
      </c>
      <c r="BY15" s="51">
        <v>2344.711951848667</v>
      </c>
      <c r="BZ15" s="51">
        <v>0</v>
      </c>
      <c r="CA15" s="51">
        <v>1019.0885640584694</v>
      </c>
      <c r="CB15" s="51"/>
      <c r="CC15" s="51">
        <f t="shared" ref="CC15:CC26" si="9">SUM(BV15:CB15)</f>
        <v>3986.1034757293837</v>
      </c>
      <c r="CD15" s="51"/>
      <c r="CE15" s="51">
        <v>49.683969166251835</v>
      </c>
      <c r="CF15" s="51">
        <v>0</v>
      </c>
      <c r="CG15" s="51">
        <v>100.19494943547932</v>
      </c>
      <c r="CH15" s="51">
        <v>624.9355116079106</v>
      </c>
      <c r="CI15" s="51">
        <v>0</v>
      </c>
      <c r="CJ15" s="51">
        <v>315.21926053310403</v>
      </c>
      <c r="CK15" s="51"/>
      <c r="CL15" s="51">
        <f t="shared" ref="CL15:CL26" si="10">SUM(CE15:CK15)</f>
        <v>1090.0336907427459</v>
      </c>
      <c r="CM15" s="51"/>
      <c r="CN15" s="51">
        <v>74.752228809340636</v>
      </c>
      <c r="CO15" s="51">
        <v>0</v>
      </c>
      <c r="CP15" s="51">
        <v>124.82005720970733</v>
      </c>
      <c r="CQ15" s="51">
        <v>1224.5055889939811</v>
      </c>
      <c r="CR15" s="51">
        <v>0</v>
      </c>
      <c r="CS15" s="51">
        <v>918.65864144453997</v>
      </c>
      <c r="CT15" s="51"/>
      <c r="CU15" s="51">
        <f t="shared" ref="CU15:CU35" si="11">SUM(CN15:CT15)</f>
        <v>2342.736516457569</v>
      </c>
      <c r="CV15" s="51"/>
      <c r="CW15" s="51">
        <v>166.76117316141338</v>
      </c>
      <c r="CX15" s="51">
        <v>0</v>
      </c>
      <c r="CY15" s="51">
        <v>1839.0043805439461</v>
      </c>
      <c r="CZ15" s="51">
        <v>1239.4668959587273</v>
      </c>
      <c r="DA15" s="51">
        <v>0</v>
      </c>
      <c r="DB15" s="51">
        <v>1376.7841788478074</v>
      </c>
      <c r="DC15" s="51"/>
      <c r="DD15" s="51">
        <f t="shared" ref="DD15:DD35" si="12">SUM(CW15:DC15)</f>
        <v>4622.0166285118939</v>
      </c>
      <c r="DE15" s="51"/>
      <c r="DF15" s="51">
        <v>0</v>
      </c>
      <c r="DG15" s="51">
        <v>0</v>
      </c>
      <c r="DH15" s="51">
        <v>550.6634508605373</v>
      </c>
      <c r="DI15" s="51">
        <v>188.82201203783319</v>
      </c>
      <c r="DJ15" s="51">
        <v>0</v>
      </c>
      <c r="DK15" s="51">
        <v>131.90025795356834</v>
      </c>
      <c r="DL15" s="51"/>
      <c r="DM15" s="51">
        <f t="shared" ref="DM15:DM26" si="13">SUM(DF15:DL15)</f>
        <v>871.38572085193891</v>
      </c>
      <c r="DN15" s="51"/>
      <c r="DO15" s="51">
        <f t="shared" si="0"/>
        <v>34512.154836337068</v>
      </c>
    </row>
    <row r="16" spans="1:119">
      <c r="A16" s="182">
        <v>1999</v>
      </c>
      <c r="B16" s="51">
        <v>0</v>
      </c>
      <c r="C16" s="51">
        <v>250.26793732683672</v>
      </c>
      <c r="D16" s="51">
        <v>2309.4477392825997</v>
      </c>
      <c r="E16" s="51">
        <v>12.89767841788478</v>
      </c>
      <c r="F16" s="51">
        <v>283.2</v>
      </c>
      <c r="G16" s="51">
        <v>0</v>
      </c>
      <c r="H16" s="51"/>
      <c r="I16" s="51">
        <f t="shared" si="1"/>
        <v>2855.813355027321</v>
      </c>
      <c r="J16" s="51"/>
      <c r="K16" s="51">
        <v>8.79993333303449</v>
      </c>
      <c r="L16" s="51">
        <v>1026.9274863857838</v>
      </c>
      <c r="M16" s="51">
        <v>32.658346048856679</v>
      </c>
      <c r="N16" s="51">
        <v>1859.157351676698</v>
      </c>
      <c r="O16" s="51">
        <v>0</v>
      </c>
      <c r="P16" s="51">
        <v>840.84264832330177</v>
      </c>
      <c r="Q16" s="51"/>
      <c r="R16" s="51">
        <f t="shared" si="2"/>
        <v>3768.3857657676745</v>
      </c>
      <c r="S16" s="51"/>
      <c r="T16" s="51">
        <v>207.03665153137936</v>
      </c>
      <c r="U16" s="51">
        <v>101.78179038884112</v>
      </c>
      <c r="V16" s="51">
        <v>40.476799505219788</v>
      </c>
      <c r="W16" s="51">
        <v>477.128116938951</v>
      </c>
      <c r="X16" s="51">
        <v>0</v>
      </c>
      <c r="Y16" s="51">
        <v>506.87876182287187</v>
      </c>
      <c r="Z16" s="51"/>
      <c r="AA16" s="51">
        <f t="shared" si="3"/>
        <v>1333.3021201872632</v>
      </c>
      <c r="AB16" s="51"/>
      <c r="AC16" s="51">
        <v>377.90197764402404</v>
      </c>
      <c r="AD16" s="51">
        <v>0</v>
      </c>
      <c r="AE16" s="51">
        <v>227.61872298896958</v>
      </c>
      <c r="AF16" s="51">
        <v>1249.6130696474634</v>
      </c>
      <c r="AG16" s="51">
        <v>0</v>
      </c>
      <c r="AH16" s="51">
        <v>624.67755803955288</v>
      </c>
      <c r="AI16" s="51">
        <v>1.7405845495245511</v>
      </c>
      <c r="AJ16" s="51">
        <f t="shared" si="4"/>
        <v>2481.5519128695346</v>
      </c>
      <c r="AK16" s="51"/>
      <c r="AL16" s="51">
        <v>297.01065504115689</v>
      </c>
      <c r="AM16" s="51"/>
      <c r="AN16" s="51">
        <v>67.079616875264691</v>
      </c>
      <c r="AO16" s="51">
        <v>4023.3877901977644</v>
      </c>
      <c r="AP16" s="51">
        <v>0</v>
      </c>
      <c r="AQ16" s="51">
        <v>1863.8865004299225</v>
      </c>
      <c r="AR16" s="51">
        <v>1074.286261696996</v>
      </c>
      <c r="AS16" s="51">
        <f t="shared" si="5"/>
        <v>7325.6508242411046</v>
      </c>
      <c r="AT16" s="51"/>
      <c r="AU16" s="51">
        <v>18.35342153032337</v>
      </c>
      <c r="AV16" s="51">
        <v>0</v>
      </c>
      <c r="AW16" s="51">
        <v>160.27126369088285</v>
      </c>
      <c r="AX16" s="51">
        <v>874.72055030094577</v>
      </c>
      <c r="AY16" s="51">
        <v>0</v>
      </c>
      <c r="AZ16" s="51">
        <v>758.72742906276869</v>
      </c>
      <c r="BA16" s="51">
        <v>0</v>
      </c>
      <c r="BB16" s="51">
        <f t="shared" si="6"/>
        <v>1812.0726645849209</v>
      </c>
      <c r="BC16" s="51"/>
      <c r="BD16" s="51">
        <v>4.9682460665852073</v>
      </c>
      <c r="BE16" s="51">
        <v>0</v>
      </c>
      <c r="BF16" s="51">
        <v>27.602506153277488</v>
      </c>
      <c r="BG16" s="51">
        <v>338.86500429922614</v>
      </c>
      <c r="BH16" s="51">
        <v>0</v>
      </c>
      <c r="BI16" s="51">
        <v>516.42304385210662</v>
      </c>
      <c r="BJ16" s="51"/>
      <c r="BK16" s="51">
        <f t="shared" si="7"/>
        <v>887.85880037119546</v>
      </c>
      <c r="BL16" s="51"/>
      <c r="BM16" s="51">
        <v>54.520975698058557</v>
      </c>
      <c r="BN16" s="51">
        <v>0</v>
      </c>
      <c r="BO16" s="51">
        <v>111.84600123293846</v>
      </c>
      <c r="BP16" s="51">
        <v>912.81169389509887</v>
      </c>
      <c r="BQ16" s="51">
        <v>0</v>
      </c>
      <c r="BR16" s="51">
        <v>482.80309544282028</v>
      </c>
      <c r="BS16" s="51">
        <v>0</v>
      </c>
      <c r="BT16" s="51">
        <f t="shared" si="8"/>
        <v>1561.9817662689161</v>
      </c>
      <c r="BU16" s="51"/>
      <c r="BV16" s="51">
        <v>151.35287344184479</v>
      </c>
      <c r="BW16" s="51">
        <v>0</v>
      </c>
      <c r="BX16" s="51">
        <v>173.20956123347059</v>
      </c>
      <c r="BY16" s="51">
        <v>2399.0541702493551</v>
      </c>
      <c r="BZ16" s="51">
        <v>0</v>
      </c>
      <c r="CA16" s="51">
        <v>1076.8701633705932</v>
      </c>
      <c r="CB16" s="51">
        <v>0</v>
      </c>
      <c r="CC16" s="51">
        <f t="shared" si="9"/>
        <v>3800.4867682952636</v>
      </c>
      <c r="CD16" s="51"/>
      <c r="CE16" s="51">
        <v>42.11330849336008</v>
      </c>
      <c r="CF16" s="51">
        <v>0</v>
      </c>
      <c r="CG16" s="51">
        <v>124.05483460978837</v>
      </c>
      <c r="CH16" s="51">
        <v>598.96818572656923</v>
      </c>
      <c r="CI16" s="51">
        <v>0</v>
      </c>
      <c r="CJ16" s="51">
        <v>322.52794496990538</v>
      </c>
      <c r="CK16" s="51">
        <v>10.139272584090076</v>
      </c>
      <c r="CL16" s="51">
        <f t="shared" si="10"/>
        <v>1097.8035463837132</v>
      </c>
      <c r="CM16" s="51"/>
      <c r="CN16" s="51">
        <v>82.898382384737999</v>
      </c>
      <c r="CO16" s="51">
        <v>0</v>
      </c>
      <c r="CP16" s="51">
        <v>29.620012386790307</v>
      </c>
      <c r="CQ16" s="51">
        <v>1077.5580395528805</v>
      </c>
      <c r="CR16" s="51">
        <v>0</v>
      </c>
      <c r="CS16" s="51">
        <v>944.88392089423894</v>
      </c>
      <c r="CT16" s="51">
        <v>0</v>
      </c>
      <c r="CU16" s="51">
        <f t="shared" si="11"/>
        <v>2134.9603552186477</v>
      </c>
      <c r="CV16" s="51"/>
      <c r="CW16" s="51">
        <v>108.52960265671464</v>
      </c>
      <c r="CX16" s="51">
        <v>0</v>
      </c>
      <c r="CY16" s="51">
        <v>1558.9508368485604</v>
      </c>
      <c r="CZ16" s="51">
        <v>1195.6147893379191</v>
      </c>
      <c r="DA16" s="51">
        <v>0</v>
      </c>
      <c r="DB16" s="51">
        <v>1472.4849527085123</v>
      </c>
      <c r="DC16" s="51">
        <v>0</v>
      </c>
      <c r="DD16" s="51">
        <f t="shared" si="12"/>
        <v>4335.5801815517061</v>
      </c>
      <c r="DE16" s="51"/>
      <c r="DF16" s="51">
        <v>0</v>
      </c>
      <c r="DG16" s="51">
        <v>0</v>
      </c>
      <c r="DH16" s="51">
        <v>511.45645857937711</v>
      </c>
      <c r="DI16" s="51">
        <v>183.57695614789338</v>
      </c>
      <c r="DJ16" s="51">
        <v>0</v>
      </c>
      <c r="DK16" s="51">
        <v>131.38435081685296</v>
      </c>
      <c r="DL16" s="51"/>
      <c r="DM16" s="51">
        <f t="shared" si="13"/>
        <v>826.41776554412343</v>
      </c>
      <c r="DN16" s="51"/>
      <c r="DO16" s="51">
        <f t="shared" si="0"/>
        <v>34221.86582631139</v>
      </c>
    </row>
    <row r="17" spans="1:120">
      <c r="A17" s="182">
        <v>2000</v>
      </c>
      <c r="B17" s="51">
        <v>0</v>
      </c>
      <c r="C17" s="51">
        <v>398.46063819623583</v>
      </c>
      <c r="D17" s="51">
        <v>2398.9954509045588</v>
      </c>
      <c r="E17" s="51">
        <v>10.318142734307823</v>
      </c>
      <c r="F17" s="51">
        <v>264.06</v>
      </c>
      <c r="G17" s="51">
        <v>0</v>
      </c>
      <c r="H17" s="51"/>
      <c r="I17" s="51">
        <f t="shared" si="1"/>
        <v>3071.8342318351024</v>
      </c>
      <c r="J17" s="51"/>
      <c r="K17" s="51">
        <v>1.2137928414189609</v>
      </c>
      <c r="L17" s="51">
        <v>778.08827744339351</v>
      </c>
      <c r="M17" s="51">
        <v>149.69627163378289</v>
      </c>
      <c r="N17" s="51">
        <v>769.81943250214954</v>
      </c>
      <c r="O17" s="51">
        <v>0</v>
      </c>
      <c r="P17" s="51">
        <v>545.91573516766982</v>
      </c>
      <c r="Q17" s="51"/>
      <c r="R17" s="51">
        <f t="shared" si="2"/>
        <v>2244.7335095884146</v>
      </c>
      <c r="S17" s="51"/>
      <c r="T17" s="51">
        <v>6.6335227106437715</v>
      </c>
      <c r="U17" s="51">
        <v>113.88172351199006</v>
      </c>
      <c r="V17" s="51">
        <v>41.13094079533537</v>
      </c>
      <c r="W17" s="51">
        <v>507.30868443680134</v>
      </c>
      <c r="X17" s="51">
        <v>0</v>
      </c>
      <c r="Y17" s="51">
        <v>528.97678417884777</v>
      </c>
      <c r="Z17" s="51"/>
      <c r="AA17" s="51">
        <f t="shared" si="3"/>
        <v>1197.9316556336184</v>
      </c>
      <c r="AB17" s="51"/>
      <c r="AC17" s="51">
        <v>799.90950128976772</v>
      </c>
      <c r="AD17" s="51">
        <v>0</v>
      </c>
      <c r="AE17" s="51">
        <v>261.03842548127284</v>
      </c>
      <c r="AF17" s="51">
        <v>1362.9406706792777</v>
      </c>
      <c r="AG17" s="51">
        <v>0</v>
      </c>
      <c r="AH17" s="51">
        <v>697.24849527085121</v>
      </c>
      <c r="AI17" s="51">
        <v>1.7405845495245511</v>
      </c>
      <c r="AJ17" s="51">
        <f t="shared" si="4"/>
        <v>3122.8776772706938</v>
      </c>
      <c r="AK17" s="51"/>
      <c r="AL17" s="51">
        <v>23.042892871544922</v>
      </c>
      <c r="AM17" s="51"/>
      <c r="AN17" s="51">
        <v>216.48550068914449</v>
      </c>
      <c r="AO17" s="51">
        <v>4260.1891659501289</v>
      </c>
      <c r="AP17" s="51">
        <v>0</v>
      </c>
      <c r="AQ17" s="51">
        <v>2040.5846947549439</v>
      </c>
      <c r="AR17" s="51">
        <v>1087.4424988423098</v>
      </c>
      <c r="AS17" s="51">
        <f t="shared" si="5"/>
        <v>7627.7447531080716</v>
      </c>
      <c r="AT17" s="51"/>
      <c r="AU17" s="51">
        <v>6.875824326691391</v>
      </c>
      <c r="AV17" s="51">
        <v>0</v>
      </c>
      <c r="AW17" s="51">
        <v>199.66683098378127</v>
      </c>
      <c r="AX17" s="51">
        <v>958.29750644883916</v>
      </c>
      <c r="AY17" s="51">
        <v>0</v>
      </c>
      <c r="AZ17" s="51">
        <v>809.97420464316417</v>
      </c>
      <c r="BA17" s="51"/>
      <c r="BB17" s="51">
        <f t="shared" si="6"/>
        <v>1974.814366402476</v>
      </c>
      <c r="BC17" s="51"/>
      <c r="BD17" s="51">
        <v>2.3363035371471659</v>
      </c>
      <c r="BE17" s="51">
        <v>0</v>
      </c>
      <c r="BF17" s="51">
        <v>36.997640948974826</v>
      </c>
      <c r="BG17" s="51">
        <v>454.08426483233018</v>
      </c>
      <c r="BH17" s="51">
        <v>0</v>
      </c>
      <c r="BI17" s="51">
        <v>532.76010318142733</v>
      </c>
      <c r="BJ17" s="51"/>
      <c r="BK17" s="51">
        <f t="shared" si="7"/>
        <v>1026.1783124998794</v>
      </c>
      <c r="BL17" s="51"/>
      <c r="BM17" s="51">
        <v>33.889906350647188</v>
      </c>
      <c r="BN17" s="51">
        <v>0</v>
      </c>
      <c r="BO17" s="51">
        <v>135.14245040844696</v>
      </c>
      <c r="BP17" s="51">
        <v>1011.1779879621668</v>
      </c>
      <c r="BQ17" s="51">
        <v>0</v>
      </c>
      <c r="BR17" s="51">
        <v>543.07824591573512</v>
      </c>
      <c r="BS17" s="51">
        <v>0</v>
      </c>
      <c r="BT17" s="51">
        <f t="shared" si="8"/>
        <v>1723.2885906369961</v>
      </c>
      <c r="BU17" s="51"/>
      <c r="BV17" s="51">
        <v>12.451487511360638</v>
      </c>
      <c r="BW17" s="51">
        <v>0</v>
      </c>
      <c r="BX17" s="51">
        <v>224.47128272647925</v>
      </c>
      <c r="BY17" s="51">
        <v>2565.3482373172828</v>
      </c>
      <c r="BZ17" s="51">
        <v>0</v>
      </c>
      <c r="CA17" s="51">
        <v>1008.0825451418744</v>
      </c>
      <c r="CB17" s="51">
        <v>0</v>
      </c>
      <c r="CC17" s="51">
        <f t="shared" si="9"/>
        <v>3810.3535526969972</v>
      </c>
      <c r="CD17" s="51"/>
      <c r="CE17" s="51">
        <v>44.761746515622264</v>
      </c>
      <c r="CF17" s="51">
        <v>0</v>
      </c>
      <c r="CG17" s="51">
        <v>149.22890528077201</v>
      </c>
      <c r="CH17" s="51">
        <v>726.91315563198623</v>
      </c>
      <c r="CI17" s="51">
        <v>0</v>
      </c>
      <c r="CJ17" s="51">
        <v>309.45829750644884</v>
      </c>
      <c r="CK17" s="51">
        <v>10.232823744881133</v>
      </c>
      <c r="CL17" s="51">
        <f t="shared" si="10"/>
        <v>1240.5949286797106</v>
      </c>
      <c r="CM17" s="51"/>
      <c r="CN17" s="51">
        <v>83.711757262912641</v>
      </c>
      <c r="CO17" s="51">
        <v>0</v>
      </c>
      <c r="CP17" s="51">
        <v>44.225490264142231</v>
      </c>
      <c r="CQ17" s="51">
        <v>1484.780739466896</v>
      </c>
      <c r="CR17" s="51">
        <v>0</v>
      </c>
      <c r="CS17" s="51">
        <v>981.59931212381764</v>
      </c>
      <c r="CT17" s="51">
        <v>0</v>
      </c>
      <c r="CU17" s="51">
        <f t="shared" si="11"/>
        <v>2594.3172991177685</v>
      </c>
      <c r="CV17" s="51"/>
      <c r="CW17" s="51">
        <v>212.91677039797617</v>
      </c>
      <c r="CX17" s="51">
        <v>0</v>
      </c>
      <c r="CY17" s="51">
        <v>1715.4245461450794</v>
      </c>
      <c r="CZ17" s="51">
        <v>1398.1943250214961</v>
      </c>
      <c r="DA17" s="51">
        <v>0</v>
      </c>
      <c r="DB17" s="51">
        <v>1677.9019776440241</v>
      </c>
      <c r="DC17" s="51">
        <v>0</v>
      </c>
      <c r="DD17" s="51">
        <f t="shared" si="12"/>
        <v>5004.4376192085765</v>
      </c>
      <c r="DE17" s="51"/>
      <c r="DF17" s="51">
        <v>0</v>
      </c>
      <c r="DG17" s="51">
        <v>0</v>
      </c>
      <c r="DH17" s="51">
        <v>466.9696968251302</v>
      </c>
      <c r="DI17" s="51">
        <v>263.71453138435078</v>
      </c>
      <c r="DJ17" s="51">
        <v>0</v>
      </c>
      <c r="DK17" s="51">
        <v>136.37145313843507</v>
      </c>
      <c r="DL17" s="51"/>
      <c r="DM17" s="51">
        <f t="shared" si="13"/>
        <v>867.05568134791611</v>
      </c>
      <c r="DN17" s="51"/>
      <c r="DO17" s="51">
        <f t="shared" si="0"/>
        <v>35506.162178026221</v>
      </c>
    </row>
    <row r="18" spans="1:120">
      <c r="A18" s="182">
        <v>2001</v>
      </c>
      <c r="B18" s="51">
        <v>0</v>
      </c>
      <c r="C18" s="51">
        <v>243.18211999617844</v>
      </c>
      <c r="D18" s="51">
        <v>2122.1445292012145</v>
      </c>
      <c r="E18" s="51">
        <v>9.0283748925193468</v>
      </c>
      <c r="F18" s="51">
        <v>243.07</v>
      </c>
      <c r="G18" s="51">
        <v>0</v>
      </c>
      <c r="H18" s="51"/>
      <c r="I18" s="51">
        <f t="shared" si="1"/>
        <v>2617.4250240899123</v>
      </c>
      <c r="J18" s="51"/>
      <c r="K18" s="51">
        <v>0.7351226903452327</v>
      </c>
      <c r="L18" s="51">
        <v>1023.1298366294068</v>
      </c>
      <c r="M18" s="51">
        <v>79.03784821636917</v>
      </c>
      <c r="N18" s="51">
        <v>731.0404127257093</v>
      </c>
      <c r="O18" s="51">
        <v>0</v>
      </c>
      <c r="P18" s="51">
        <v>455.9759243336199</v>
      </c>
      <c r="Q18" s="51"/>
      <c r="R18" s="51">
        <f t="shared" si="2"/>
        <v>2289.9191445954502</v>
      </c>
      <c r="S18" s="51"/>
      <c r="T18" s="51">
        <v>7.6572075041602075</v>
      </c>
      <c r="U18" s="51">
        <v>88.970096493742247</v>
      </c>
      <c r="V18" s="51">
        <v>81.295249222042457</v>
      </c>
      <c r="W18" s="51">
        <v>486.93035253654341</v>
      </c>
      <c r="X18" s="51">
        <v>0</v>
      </c>
      <c r="Y18" s="51">
        <v>629.75064488392081</v>
      </c>
      <c r="Z18" s="51"/>
      <c r="AA18" s="51">
        <f t="shared" si="3"/>
        <v>1294.6035506404091</v>
      </c>
      <c r="AB18" s="51"/>
      <c r="AC18" s="51">
        <v>812.36935113424533</v>
      </c>
      <c r="AD18" s="51">
        <v>0</v>
      </c>
      <c r="AE18" s="51">
        <v>292.13765858898898</v>
      </c>
      <c r="AF18" s="51">
        <v>1338.3490971625106</v>
      </c>
      <c r="AG18" s="51">
        <v>0</v>
      </c>
      <c r="AH18" s="51">
        <v>623.12983662940667</v>
      </c>
      <c r="AI18" s="51">
        <v>2.4152191153027109</v>
      </c>
      <c r="AJ18" s="51">
        <f t="shared" si="4"/>
        <v>3068.4011626304541</v>
      </c>
      <c r="AK18" s="51"/>
      <c r="AL18" s="51">
        <v>22.916949074349084</v>
      </c>
      <c r="AM18" s="51"/>
      <c r="AN18" s="51">
        <v>253.3553664429607</v>
      </c>
      <c r="AO18" s="51">
        <v>4304.7291487532239</v>
      </c>
      <c r="AP18" s="51">
        <v>0</v>
      </c>
      <c r="AQ18" s="51">
        <v>1812.4677558039552</v>
      </c>
      <c r="AR18" s="51">
        <v>988.43089953018591</v>
      </c>
      <c r="AS18" s="51">
        <f t="shared" si="5"/>
        <v>7381.9001196046747</v>
      </c>
      <c r="AT18" s="51"/>
      <c r="AU18" s="51">
        <v>9.7388926440053591</v>
      </c>
      <c r="AV18" s="51">
        <v>0</v>
      </c>
      <c r="AW18" s="51">
        <v>272.27976007088307</v>
      </c>
      <c r="AX18" s="51">
        <v>830.26655202063625</v>
      </c>
      <c r="AY18" s="51">
        <v>0</v>
      </c>
      <c r="AZ18" s="51">
        <v>736.80137575236449</v>
      </c>
      <c r="BA18" s="51"/>
      <c r="BB18" s="51">
        <f t="shared" si="6"/>
        <v>1849.0865804878893</v>
      </c>
      <c r="BC18" s="51"/>
      <c r="BD18" s="51">
        <v>5.6935792667011222</v>
      </c>
      <c r="BE18" s="51">
        <v>0</v>
      </c>
      <c r="BF18" s="51">
        <v>62.34138793265646</v>
      </c>
      <c r="BG18" s="51">
        <v>431.81427343078246</v>
      </c>
      <c r="BH18" s="51">
        <v>0</v>
      </c>
      <c r="BI18" s="51">
        <v>489.85382631126396</v>
      </c>
      <c r="BJ18" s="51"/>
      <c r="BK18" s="51">
        <f t="shared" si="7"/>
        <v>989.70306694140402</v>
      </c>
      <c r="BL18" s="51"/>
      <c r="BM18" s="51">
        <v>41.228169183980199</v>
      </c>
      <c r="BN18" s="51">
        <v>0</v>
      </c>
      <c r="BO18" s="51">
        <v>186.08564425812227</v>
      </c>
      <c r="BP18" s="51">
        <v>1034.8237317282887</v>
      </c>
      <c r="BQ18" s="51">
        <v>0</v>
      </c>
      <c r="BR18" s="51">
        <v>500.77386070507305</v>
      </c>
      <c r="BS18" s="51"/>
      <c r="BT18" s="51">
        <f t="shared" si="8"/>
        <v>1762.9114058754642</v>
      </c>
      <c r="BU18" s="51"/>
      <c r="BV18" s="51">
        <v>29.290829834161617</v>
      </c>
      <c r="BW18" s="51">
        <v>0</v>
      </c>
      <c r="BX18" s="51">
        <v>297.24321095415229</v>
      </c>
      <c r="BY18" s="51">
        <v>2553.4823731728288</v>
      </c>
      <c r="BZ18" s="51">
        <v>0</v>
      </c>
      <c r="CA18" s="51">
        <v>994.84092863284604</v>
      </c>
      <c r="CB18" s="51"/>
      <c r="CC18" s="51">
        <f t="shared" si="9"/>
        <v>3874.857342593989</v>
      </c>
      <c r="CD18" s="51"/>
      <c r="CE18" s="51">
        <v>53.619614916110834</v>
      </c>
      <c r="CF18" s="51">
        <v>0</v>
      </c>
      <c r="CG18" s="51">
        <v>169.50197281625904</v>
      </c>
      <c r="CH18" s="51">
        <v>684.95270851246778</v>
      </c>
      <c r="CI18" s="51">
        <v>0</v>
      </c>
      <c r="CJ18" s="51">
        <v>284.00687876182286</v>
      </c>
      <c r="CK18" s="51">
        <v>10.381009471450351</v>
      </c>
      <c r="CL18" s="51">
        <f t="shared" si="10"/>
        <v>1202.4621844781109</v>
      </c>
      <c r="CM18" s="51"/>
      <c r="CN18" s="51">
        <v>73.207004329835101</v>
      </c>
      <c r="CO18" s="51">
        <v>0</v>
      </c>
      <c r="CP18" s="51">
        <v>111.19262061445681</v>
      </c>
      <c r="CQ18" s="51">
        <v>1424.6775580395529</v>
      </c>
      <c r="CR18" s="51">
        <v>0</v>
      </c>
      <c r="CS18" s="51">
        <v>989.76784178847799</v>
      </c>
      <c r="CT18" s="51"/>
      <c r="CU18" s="51">
        <f t="shared" si="11"/>
        <v>2598.8450247723226</v>
      </c>
      <c r="CV18" s="51"/>
      <c r="CW18" s="51">
        <v>138.49838770764603</v>
      </c>
      <c r="CX18" s="51">
        <v>0</v>
      </c>
      <c r="CY18" s="51">
        <v>2170.7996940950802</v>
      </c>
      <c r="CZ18" s="51">
        <v>1353.4823731728288</v>
      </c>
      <c r="DA18" s="51">
        <v>0</v>
      </c>
      <c r="DB18" s="51">
        <v>1909.9742046431641</v>
      </c>
      <c r="DC18" s="51"/>
      <c r="DD18" s="51">
        <f t="shared" si="12"/>
        <v>5572.7546596187194</v>
      </c>
      <c r="DE18" s="51"/>
      <c r="DF18" s="51">
        <v>0</v>
      </c>
      <c r="DG18" s="51">
        <v>0</v>
      </c>
      <c r="DH18" s="51">
        <v>513.63072068406302</v>
      </c>
      <c r="DI18" s="51">
        <v>280.13757523645745</v>
      </c>
      <c r="DJ18" s="51">
        <v>0</v>
      </c>
      <c r="DK18" s="51">
        <v>146.0017196904557</v>
      </c>
      <c r="DL18" s="51"/>
      <c r="DM18" s="51">
        <f t="shared" si="13"/>
        <v>939.7700156109762</v>
      </c>
      <c r="DN18" s="51"/>
      <c r="DO18" s="51">
        <f t="shared" si="0"/>
        <v>35442.639281939781</v>
      </c>
    </row>
    <row r="19" spans="1:120">
      <c r="A19" s="182">
        <v>2002</v>
      </c>
      <c r="B19" s="51">
        <v>0</v>
      </c>
      <c r="C19" s="51">
        <v>306.81071635792904</v>
      </c>
      <c r="D19" s="51">
        <v>2184.581463693843</v>
      </c>
      <c r="E19" s="51">
        <v>7.7386070507308684</v>
      </c>
      <c r="F19" s="51">
        <v>250.03</v>
      </c>
      <c r="G19" s="51">
        <v>0</v>
      </c>
      <c r="H19" s="51"/>
      <c r="I19" s="51">
        <f t="shared" si="1"/>
        <v>2749.160787102503</v>
      </c>
      <c r="J19" s="51"/>
      <c r="K19" s="51">
        <v>0</v>
      </c>
      <c r="L19" s="51">
        <v>735.84233761288249</v>
      </c>
      <c r="M19" s="51">
        <v>81.835506161034317</v>
      </c>
      <c r="N19" s="51">
        <v>755.90408237512474</v>
      </c>
      <c r="O19" s="51">
        <v>0</v>
      </c>
      <c r="P19" s="51">
        <v>437.81152922718348</v>
      </c>
      <c r="Q19" s="51"/>
      <c r="R19" s="51">
        <f t="shared" si="2"/>
        <v>2011.3934553762249</v>
      </c>
      <c r="S19" s="51"/>
      <c r="T19" s="51">
        <v>14.187185891434122</v>
      </c>
      <c r="U19" s="51">
        <v>42.211684341263016</v>
      </c>
      <c r="V19" s="51">
        <v>79.711695715164183</v>
      </c>
      <c r="W19" s="51">
        <v>451.81997323622517</v>
      </c>
      <c r="X19" s="51">
        <v>0</v>
      </c>
      <c r="Y19" s="51">
        <v>543.88428699918495</v>
      </c>
      <c r="Z19" s="51"/>
      <c r="AA19" s="51">
        <f t="shared" si="3"/>
        <v>1131.8148261832714</v>
      </c>
      <c r="AB19" s="51"/>
      <c r="AC19" s="51">
        <v>782.01620577423557</v>
      </c>
      <c r="AD19" s="51">
        <v>0</v>
      </c>
      <c r="AE19" s="51">
        <v>259.22457043701218</v>
      </c>
      <c r="AF19" s="51">
        <v>1215.4661513179292</v>
      </c>
      <c r="AG19" s="51">
        <v>0</v>
      </c>
      <c r="AH19" s="51">
        <v>603.16600214231721</v>
      </c>
      <c r="AI19" s="51">
        <v>3.8655215741570008</v>
      </c>
      <c r="AJ19" s="51">
        <f t="shared" si="4"/>
        <v>2863.738451245651</v>
      </c>
      <c r="AK19" s="51"/>
      <c r="AL19" s="51">
        <v>39.795030367189739</v>
      </c>
      <c r="AM19" s="51"/>
      <c r="AN19" s="51">
        <v>229.09166764597938</v>
      </c>
      <c r="AO19" s="51">
        <v>3807.1254274029352</v>
      </c>
      <c r="AP19" s="51">
        <v>0</v>
      </c>
      <c r="AQ19" s="51">
        <v>1922.6969293000473</v>
      </c>
      <c r="AR19" s="51">
        <v>1310.34056524927</v>
      </c>
      <c r="AS19" s="51">
        <f t="shared" si="5"/>
        <v>7309.0496199654217</v>
      </c>
      <c r="AT19" s="51"/>
      <c r="AU19" s="51">
        <v>10.525223579674469</v>
      </c>
      <c r="AV19" s="51">
        <v>0</v>
      </c>
      <c r="AW19" s="51">
        <v>228.79879503149817</v>
      </c>
      <c r="AX19" s="51">
        <v>797.36053367001875</v>
      </c>
      <c r="AY19" s="51">
        <v>0</v>
      </c>
      <c r="AZ19" s="51">
        <v>730.32036519654503</v>
      </c>
      <c r="BA19" s="51"/>
      <c r="BB19" s="51">
        <f t="shared" si="6"/>
        <v>1767.0049174777364</v>
      </c>
      <c r="BC19" s="51"/>
      <c r="BD19" s="51">
        <v>5.0608054829688331</v>
      </c>
      <c r="BE19" s="51">
        <v>0</v>
      </c>
      <c r="BF19" s="51">
        <v>49.172051612402669</v>
      </c>
      <c r="BG19" s="51">
        <v>396.7996198935262</v>
      </c>
      <c r="BH19" s="51">
        <v>0</v>
      </c>
      <c r="BI19" s="51">
        <v>501.30858672481924</v>
      </c>
      <c r="BJ19" s="51"/>
      <c r="BK19" s="51">
        <f t="shared" si="7"/>
        <v>952.34106371371695</v>
      </c>
      <c r="BL19" s="51"/>
      <c r="BM19" s="51">
        <v>42.252034748966288</v>
      </c>
      <c r="BN19" s="51">
        <v>0</v>
      </c>
      <c r="BO19" s="51">
        <v>197.72368584599832</v>
      </c>
      <c r="BP19" s="51">
        <v>990.59773726702542</v>
      </c>
      <c r="BQ19" s="51">
        <v>0</v>
      </c>
      <c r="BR19" s="51">
        <v>479.40490636779026</v>
      </c>
      <c r="BS19" s="51"/>
      <c r="BT19" s="51">
        <f t="shared" si="8"/>
        <v>1709.9783642297803</v>
      </c>
      <c r="BU19" s="51"/>
      <c r="BV19" s="51">
        <v>32.278531464992533</v>
      </c>
      <c r="BW19" s="51">
        <v>0</v>
      </c>
      <c r="BX19" s="51">
        <v>256.3592331463563</v>
      </c>
      <c r="BY19" s="51">
        <v>2483.5915210229332</v>
      </c>
      <c r="BZ19" s="51">
        <v>0</v>
      </c>
      <c r="CA19" s="51">
        <v>1020.32523252639</v>
      </c>
      <c r="CB19" s="51">
        <v>6.4355296856015771</v>
      </c>
      <c r="CC19" s="51">
        <f t="shared" si="9"/>
        <v>3798.9900478462737</v>
      </c>
      <c r="CD19" s="51"/>
      <c r="CE19" s="51">
        <v>59.881002207497495</v>
      </c>
      <c r="CF19" s="51">
        <v>0</v>
      </c>
      <c r="CG19" s="51">
        <v>124.54049070697506</v>
      </c>
      <c r="CH19" s="51">
        <v>673.87827055902153</v>
      </c>
      <c r="CI19" s="51">
        <v>0</v>
      </c>
      <c r="CJ19" s="51">
        <v>294.28534789695902</v>
      </c>
      <c r="CK19" s="51">
        <v>0</v>
      </c>
      <c r="CL19" s="51">
        <f t="shared" si="10"/>
        <v>1152.585111370453</v>
      </c>
      <c r="CM19" s="51"/>
      <c r="CN19" s="51">
        <v>82.442506087272434</v>
      </c>
      <c r="CO19" s="51">
        <v>0</v>
      </c>
      <c r="CP19" s="51">
        <v>78.675415186224797</v>
      </c>
      <c r="CQ19" s="51">
        <v>1328.6348628468832</v>
      </c>
      <c r="CR19" s="51">
        <v>0</v>
      </c>
      <c r="CS19" s="51">
        <v>1004.947727464463</v>
      </c>
      <c r="CT19" s="51"/>
      <c r="CU19" s="51">
        <f t="shared" si="11"/>
        <v>2494.7005115848433</v>
      </c>
      <c r="CV19" s="51"/>
      <c r="CW19" s="51">
        <v>117.24452297421706</v>
      </c>
      <c r="CX19" s="51">
        <v>0</v>
      </c>
      <c r="CY19" s="51">
        <v>2002.7605563949719</v>
      </c>
      <c r="CZ19" s="51">
        <v>1008.6715078266514</v>
      </c>
      <c r="DA19" s="51">
        <v>0</v>
      </c>
      <c r="DB19" s="51">
        <v>1788.3717363091455</v>
      </c>
      <c r="DC19" s="51"/>
      <c r="DD19" s="51">
        <f t="shared" si="12"/>
        <v>4917.048323504986</v>
      </c>
      <c r="DE19" s="51"/>
      <c r="DF19" s="51">
        <v>0</v>
      </c>
      <c r="DG19" s="51">
        <v>0</v>
      </c>
      <c r="DH19" s="51">
        <v>475.78555509444499</v>
      </c>
      <c r="DI19" s="51">
        <v>284.10312335774483</v>
      </c>
      <c r="DJ19" s="51">
        <v>0</v>
      </c>
      <c r="DK19" s="51">
        <v>146.19817828429751</v>
      </c>
      <c r="DL19" s="51"/>
      <c r="DM19" s="51">
        <f t="shared" si="13"/>
        <v>906.08685673648733</v>
      </c>
      <c r="DN19" s="51"/>
      <c r="DO19" s="51">
        <f t="shared" si="0"/>
        <v>33763.892336337354</v>
      </c>
    </row>
    <row r="20" spans="1:120">
      <c r="A20" s="182">
        <v>2003</v>
      </c>
      <c r="B20" s="51">
        <v>0</v>
      </c>
      <c r="C20" s="51">
        <v>254.56364574349394</v>
      </c>
      <c r="D20" s="51">
        <v>2504.9925683279425</v>
      </c>
      <c r="E20" s="51">
        <v>6.44883920894239</v>
      </c>
      <c r="F20" s="51">
        <v>266.69</v>
      </c>
      <c r="G20" s="51">
        <v>0</v>
      </c>
      <c r="H20" s="51"/>
      <c r="I20" s="51">
        <f t="shared" si="1"/>
        <v>3032.6950532803789</v>
      </c>
      <c r="J20" s="51"/>
      <c r="K20" s="51">
        <v>0</v>
      </c>
      <c r="L20" s="51">
        <v>572.22977151957775</v>
      </c>
      <c r="M20" s="51">
        <v>19.452980400849931</v>
      </c>
      <c r="N20" s="51">
        <v>887.99103131650725</v>
      </c>
      <c r="O20" s="51">
        <v>0</v>
      </c>
      <c r="P20" s="51">
        <v>467.24955131027053</v>
      </c>
      <c r="Q20" s="51"/>
      <c r="R20" s="51">
        <f t="shared" si="2"/>
        <v>1946.9233345472055</v>
      </c>
      <c r="S20" s="51"/>
      <c r="T20" s="51">
        <v>7.838435113500835</v>
      </c>
      <c r="U20" s="51">
        <v>16.939906372408522</v>
      </c>
      <c r="V20" s="51">
        <v>47.974437015100818</v>
      </c>
      <c r="W20" s="51">
        <v>411.10119038486442</v>
      </c>
      <c r="X20" s="51">
        <v>0</v>
      </c>
      <c r="Y20" s="51">
        <v>622.86487172963291</v>
      </c>
      <c r="Z20" s="51"/>
      <c r="AA20" s="51">
        <f t="shared" si="3"/>
        <v>1106.7188406155074</v>
      </c>
      <c r="AB20" s="51"/>
      <c r="AC20" s="51">
        <v>799.04462357886678</v>
      </c>
      <c r="AD20" s="51">
        <v>0</v>
      </c>
      <c r="AE20" s="51">
        <v>242.56015017021616</v>
      </c>
      <c r="AF20" s="51">
        <v>1212.8183207490408</v>
      </c>
      <c r="AG20" s="51">
        <v>0</v>
      </c>
      <c r="AH20" s="51">
        <v>640.68036860368625</v>
      </c>
      <c r="AI20" s="51">
        <v>0.2627485046257958</v>
      </c>
      <c r="AJ20" s="51">
        <f t="shared" si="4"/>
        <v>2895.3662116064361</v>
      </c>
      <c r="AK20" s="51"/>
      <c r="AL20" s="51">
        <v>46.493698656209958</v>
      </c>
      <c r="AM20" s="51"/>
      <c r="AN20" s="51">
        <v>196.99895272092266</v>
      </c>
      <c r="AO20" s="51">
        <v>3873.4188075614547</v>
      </c>
      <c r="AP20" s="51">
        <v>0</v>
      </c>
      <c r="AQ20" s="51">
        <v>1697.4306264778211</v>
      </c>
      <c r="AR20" s="51">
        <v>1096.6609794119036</v>
      </c>
      <c r="AS20" s="51">
        <f t="shared" si="5"/>
        <v>6911.0030648283118</v>
      </c>
      <c r="AT20" s="51"/>
      <c r="AU20" s="51">
        <v>10.078045310489994</v>
      </c>
      <c r="AV20" s="51">
        <v>0</v>
      </c>
      <c r="AW20" s="51">
        <v>151.03121341417798</v>
      </c>
      <c r="AX20" s="51">
        <v>784.66825794219028</v>
      </c>
      <c r="AY20" s="51">
        <v>0</v>
      </c>
      <c r="AZ20" s="51">
        <v>734.24421208965168</v>
      </c>
      <c r="BA20" s="51">
        <v>12.426370307406113</v>
      </c>
      <c r="BB20" s="51">
        <f t="shared" si="6"/>
        <v>1692.4480990639161</v>
      </c>
      <c r="BC20" s="51"/>
      <c r="BD20" s="51">
        <v>1.3253602369502144</v>
      </c>
      <c r="BE20" s="51">
        <v>0</v>
      </c>
      <c r="BF20" s="51">
        <v>28.039996881394877</v>
      </c>
      <c r="BG20" s="51">
        <v>377.91708445747372</v>
      </c>
      <c r="BH20" s="51">
        <v>0</v>
      </c>
      <c r="BI20" s="51">
        <v>513.27063132209332</v>
      </c>
      <c r="BJ20" s="51"/>
      <c r="BK20" s="51">
        <f t="shared" si="7"/>
        <v>920.55307289791222</v>
      </c>
      <c r="BL20" s="51"/>
      <c r="BM20" s="51">
        <v>49.236269409790424</v>
      </c>
      <c r="BN20" s="51">
        <v>0</v>
      </c>
      <c r="BO20" s="51">
        <v>99.786348509859153</v>
      </c>
      <c r="BP20" s="51">
        <v>999.2086148713073</v>
      </c>
      <c r="BQ20" s="51">
        <v>0</v>
      </c>
      <c r="BR20" s="51">
        <v>482.41577939009369</v>
      </c>
      <c r="BS20" s="51">
        <v>13.510576096302664</v>
      </c>
      <c r="BT20" s="51">
        <f t="shared" si="8"/>
        <v>1644.1575882773534</v>
      </c>
      <c r="BU20" s="51"/>
      <c r="BV20" s="51">
        <v>36.350495133633757</v>
      </c>
      <c r="BW20" s="51">
        <v>0</v>
      </c>
      <c r="BX20" s="51">
        <v>221.60029938961742</v>
      </c>
      <c r="BY20" s="51">
        <v>2476.3056937124838</v>
      </c>
      <c r="BZ20" s="51">
        <v>0</v>
      </c>
      <c r="CA20" s="51">
        <v>984.46926733765451</v>
      </c>
      <c r="CB20" s="51">
        <v>5.451796706417154</v>
      </c>
      <c r="CC20" s="51">
        <f t="shared" si="9"/>
        <v>3724.1775522798066</v>
      </c>
      <c r="CD20" s="51"/>
      <c r="CE20" s="51">
        <v>61.313971378900334</v>
      </c>
      <c r="CF20" s="51">
        <v>0</v>
      </c>
      <c r="CG20" s="51">
        <v>109.64392169993013</v>
      </c>
      <c r="CH20" s="51">
        <v>679.3254080135639</v>
      </c>
      <c r="CI20" s="51">
        <v>0</v>
      </c>
      <c r="CJ20" s="51">
        <v>292.61920185742071</v>
      </c>
      <c r="CK20" s="51">
        <v>0</v>
      </c>
      <c r="CL20" s="51">
        <f t="shared" si="10"/>
        <v>1142.902502949815</v>
      </c>
      <c r="CM20" s="51"/>
      <c r="CN20" s="51">
        <v>88.11885993991396</v>
      </c>
      <c r="CO20" s="51">
        <v>0</v>
      </c>
      <c r="CP20" s="51">
        <v>56.029079220668905</v>
      </c>
      <c r="CQ20" s="51">
        <v>1366.9662674988481</v>
      </c>
      <c r="CR20" s="51">
        <v>0</v>
      </c>
      <c r="CS20" s="51">
        <v>1079.0629159057091</v>
      </c>
      <c r="CT20" s="51"/>
      <c r="CU20" s="51">
        <f t="shared" si="11"/>
        <v>2590.1771225651401</v>
      </c>
      <c r="CV20" s="51"/>
      <c r="CW20" s="51">
        <v>148.1662704728115</v>
      </c>
      <c r="CX20" s="51">
        <v>0</v>
      </c>
      <c r="CY20" s="51">
        <v>2899.4289863631093</v>
      </c>
      <c r="CZ20" s="51">
        <v>956.64881599832859</v>
      </c>
      <c r="DA20" s="51">
        <v>0</v>
      </c>
      <c r="DB20" s="51">
        <v>1735.6494329926768</v>
      </c>
      <c r="DC20" s="51"/>
      <c r="DD20" s="51">
        <f t="shared" si="12"/>
        <v>5739.8935058269262</v>
      </c>
      <c r="DE20" s="51"/>
      <c r="DF20" s="51">
        <v>0</v>
      </c>
      <c r="DG20" s="51">
        <v>0</v>
      </c>
      <c r="DH20" s="51">
        <v>321.67873018495021</v>
      </c>
      <c r="DI20" s="51">
        <v>259.20652419371351</v>
      </c>
      <c r="DJ20" s="51">
        <v>0</v>
      </c>
      <c r="DK20" s="51">
        <v>146.2922843706362</v>
      </c>
      <c r="DL20" s="51"/>
      <c r="DM20" s="51">
        <f t="shared" si="13"/>
        <v>727.17753874929986</v>
      </c>
      <c r="DN20" s="51"/>
      <c r="DO20" s="51">
        <f t="shared" si="0"/>
        <v>34074.19348748801</v>
      </c>
    </row>
    <row r="21" spans="1:120">
      <c r="A21" s="182">
        <v>2004</v>
      </c>
      <c r="B21" s="51">
        <v>0</v>
      </c>
      <c r="C21" s="51">
        <v>256.94540701218682</v>
      </c>
      <c r="D21" s="51">
        <v>2632.0969507106511</v>
      </c>
      <c r="E21" s="51">
        <v>5.5889939810834051</v>
      </c>
      <c r="F21" s="51">
        <v>265.24</v>
      </c>
      <c r="G21" s="51">
        <v>0</v>
      </c>
      <c r="H21" s="51"/>
      <c r="I21" s="51">
        <f t="shared" si="1"/>
        <v>3159.8713517039214</v>
      </c>
      <c r="J21" s="51"/>
      <c r="K21" s="51">
        <v>1.2897976477922903E-15</v>
      </c>
      <c r="L21" s="51">
        <v>582.17057983701159</v>
      </c>
      <c r="M21" s="51">
        <v>34.620855794467076</v>
      </c>
      <c r="N21" s="51">
        <v>835.38077081670951</v>
      </c>
      <c r="O21" s="51">
        <v>0</v>
      </c>
      <c r="P21" s="51">
        <v>465.35235961668138</v>
      </c>
      <c r="Q21" s="51"/>
      <c r="R21" s="51">
        <f t="shared" si="2"/>
        <v>1917.5245660648698</v>
      </c>
      <c r="S21" s="51"/>
      <c r="T21" s="51">
        <v>6.9104704404637793</v>
      </c>
      <c r="U21" s="51">
        <v>0</v>
      </c>
      <c r="V21" s="51">
        <v>52.534547706174394</v>
      </c>
      <c r="W21" s="51">
        <v>275.08925147517897</v>
      </c>
      <c r="X21" s="51">
        <v>0</v>
      </c>
      <c r="Y21" s="51">
        <v>642.13352829179564</v>
      </c>
      <c r="Z21" s="51"/>
      <c r="AA21" s="51">
        <f t="shared" si="3"/>
        <v>976.66779791361273</v>
      </c>
      <c r="AB21" s="51"/>
      <c r="AC21" s="51">
        <v>750.62546209484196</v>
      </c>
      <c r="AD21" s="51">
        <v>0</v>
      </c>
      <c r="AE21" s="51">
        <v>201.41096949867944</v>
      </c>
      <c r="AF21" s="51">
        <v>1152.2967267958566</v>
      </c>
      <c r="AG21" s="51">
        <v>0</v>
      </c>
      <c r="AH21" s="51">
        <v>647.85193750104304</v>
      </c>
      <c r="AI21" s="51">
        <v>0</v>
      </c>
      <c r="AJ21" s="51">
        <f t="shared" si="4"/>
        <v>2752.1850958904206</v>
      </c>
      <c r="AK21" s="51"/>
      <c r="AL21" s="51">
        <v>94.049084817372218</v>
      </c>
      <c r="AM21" s="51"/>
      <c r="AN21" s="51">
        <v>202.76116199628711</v>
      </c>
      <c r="AO21" s="51">
        <v>3611.4805442538996</v>
      </c>
      <c r="AP21" s="51">
        <v>0</v>
      </c>
      <c r="AQ21" s="51">
        <v>1713.516294091324</v>
      </c>
      <c r="AR21" s="51">
        <v>393.50318142734307</v>
      </c>
      <c r="AS21" s="51">
        <f t="shared" si="5"/>
        <v>6015.3102665862261</v>
      </c>
      <c r="AT21" s="51"/>
      <c r="AU21" s="51">
        <v>10.138035699669652</v>
      </c>
      <c r="AV21" s="51">
        <v>0</v>
      </c>
      <c r="AW21" s="51">
        <v>116.93667723879985</v>
      </c>
      <c r="AX21" s="51">
        <v>740.37006682519689</v>
      </c>
      <c r="AY21" s="51">
        <v>0</v>
      </c>
      <c r="AZ21" s="51">
        <v>723.09881968480204</v>
      </c>
      <c r="BA21" s="51">
        <v>2.2909716251074803</v>
      </c>
      <c r="BB21" s="51">
        <f t="shared" si="6"/>
        <v>1592.8345710735757</v>
      </c>
      <c r="BC21" s="51"/>
      <c r="BD21" s="51">
        <v>3.2277263920184129</v>
      </c>
      <c r="BE21" s="51">
        <v>0</v>
      </c>
      <c r="BF21" s="51">
        <v>38.017559687035586</v>
      </c>
      <c r="BG21" s="51">
        <v>357.53992425736874</v>
      </c>
      <c r="BH21" s="51">
        <v>0</v>
      </c>
      <c r="BI21" s="51">
        <v>568.30059090323459</v>
      </c>
      <c r="BJ21" s="51"/>
      <c r="BK21" s="51">
        <f t="shared" si="7"/>
        <v>967.08580123965726</v>
      </c>
      <c r="BL21" s="51"/>
      <c r="BM21" s="51">
        <v>56.27486166206166</v>
      </c>
      <c r="BN21" s="51">
        <v>0</v>
      </c>
      <c r="BO21" s="51">
        <v>109.04587612330243</v>
      </c>
      <c r="BP21" s="51">
        <v>879.4229080653389</v>
      </c>
      <c r="BQ21" s="51">
        <v>0</v>
      </c>
      <c r="BR21" s="51">
        <v>480.00560543598033</v>
      </c>
      <c r="BS21" s="51"/>
      <c r="BT21" s="51">
        <f t="shared" si="8"/>
        <v>1524.7492512866834</v>
      </c>
      <c r="BU21" s="51"/>
      <c r="BV21" s="51">
        <v>26.458853120576713</v>
      </c>
      <c r="BW21" s="51">
        <v>0</v>
      </c>
      <c r="BX21" s="51">
        <v>344.74641484240612</v>
      </c>
      <c r="BY21" s="51">
        <v>2427.5277693848138</v>
      </c>
      <c r="BZ21" s="51">
        <v>0</v>
      </c>
      <c r="CA21" s="51">
        <v>1035.9827907564672</v>
      </c>
      <c r="CB21" s="51">
        <v>2.4660395528804817</v>
      </c>
      <c r="CC21" s="51">
        <f t="shared" si="9"/>
        <v>3837.1818676571443</v>
      </c>
      <c r="CD21" s="51"/>
      <c r="CE21" s="51">
        <v>57.905029304303852</v>
      </c>
      <c r="CF21" s="51">
        <v>0</v>
      </c>
      <c r="CG21" s="51">
        <v>73.62718153620763</v>
      </c>
      <c r="CH21" s="51">
        <v>612.20927418313568</v>
      </c>
      <c r="CI21" s="51">
        <v>0</v>
      </c>
      <c r="CJ21" s="51">
        <v>286.61383661082476</v>
      </c>
      <c r="CK21" s="51">
        <v>0</v>
      </c>
      <c r="CL21" s="51">
        <f t="shared" si="10"/>
        <v>1030.3553216344719</v>
      </c>
      <c r="CM21" s="51"/>
      <c r="CN21" s="51">
        <v>96.432610193761633</v>
      </c>
      <c r="CO21" s="51">
        <v>0</v>
      </c>
      <c r="CP21" s="51">
        <v>58.936179892827461</v>
      </c>
      <c r="CQ21" s="51">
        <v>1193.3530776680627</v>
      </c>
      <c r="CR21" s="51">
        <v>0</v>
      </c>
      <c r="CS21" s="51">
        <v>1132.4987196298259</v>
      </c>
      <c r="CT21" s="51">
        <v>26.961478933791916</v>
      </c>
      <c r="CU21" s="51">
        <f t="shared" si="11"/>
        <v>2508.1820663182698</v>
      </c>
      <c r="CV21" s="51"/>
      <c r="CW21" s="51">
        <v>133.22987947857379</v>
      </c>
      <c r="CX21" s="51">
        <v>0</v>
      </c>
      <c r="CY21" s="51">
        <v>2897.5086977401579</v>
      </c>
      <c r="CZ21" s="51">
        <v>895.33410882456212</v>
      </c>
      <c r="DA21" s="51">
        <v>0</v>
      </c>
      <c r="DB21" s="51">
        <v>1733.9659315849476</v>
      </c>
      <c r="DC21" s="51">
        <v>407.11874462596734</v>
      </c>
      <c r="DD21" s="51">
        <f t="shared" si="12"/>
        <v>6067.1573622542082</v>
      </c>
      <c r="DE21" s="51"/>
      <c r="DF21" s="51">
        <v>0</v>
      </c>
      <c r="DG21" s="51">
        <v>0</v>
      </c>
      <c r="DH21" s="51">
        <v>156.17667601183373</v>
      </c>
      <c r="DI21" s="51">
        <v>252.00697693471156</v>
      </c>
      <c r="DJ21" s="51">
        <v>0</v>
      </c>
      <c r="DK21" s="51">
        <v>155.14863871024735</v>
      </c>
      <c r="DL21" s="51"/>
      <c r="DM21" s="51">
        <f t="shared" si="13"/>
        <v>563.33229165679268</v>
      </c>
      <c r="DN21" s="51"/>
      <c r="DO21" s="51">
        <f t="shared" si="0"/>
        <v>32912.437611279856</v>
      </c>
    </row>
    <row r="22" spans="1:120">
      <c r="A22" s="182">
        <v>2005</v>
      </c>
      <c r="B22" s="51">
        <v>0</v>
      </c>
      <c r="C22" s="51">
        <v>226.39247723304203</v>
      </c>
      <c r="D22" s="51">
        <v>2674.7672592685208</v>
      </c>
      <c r="E22" s="51">
        <v>4.7291487532244192</v>
      </c>
      <c r="F22" s="51">
        <v>200.76085640426902</v>
      </c>
      <c r="G22" s="51">
        <v>0</v>
      </c>
      <c r="H22" s="51"/>
      <c r="I22" s="51">
        <f t="shared" si="1"/>
        <v>3106.649741659056</v>
      </c>
      <c r="J22" s="51"/>
      <c r="K22" s="51">
        <v>0</v>
      </c>
      <c r="L22" s="51">
        <v>585.56286447425236</v>
      </c>
      <c r="M22" s="51">
        <v>16.828948194447268</v>
      </c>
      <c r="N22" s="51">
        <v>726.8496730299513</v>
      </c>
      <c r="O22" s="51">
        <v>0</v>
      </c>
      <c r="P22" s="51">
        <v>431.60985301289475</v>
      </c>
      <c r="Q22" s="51"/>
      <c r="R22" s="51">
        <f t="shared" si="2"/>
        <v>1760.8513387115458</v>
      </c>
      <c r="S22" s="51"/>
      <c r="T22" s="51">
        <v>23.704339072022417</v>
      </c>
      <c r="U22" s="51">
        <v>0</v>
      </c>
      <c r="V22" s="51">
        <v>53.901250916816856</v>
      </c>
      <c r="W22" s="51">
        <v>272.41302077682758</v>
      </c>
      <c r="X22" s="51">
        <v>0</v>
      </c>
      <c r="Y22" s="51">
        <v>661.4833204789843</v>
      </c>
      <c r="Z22" s="51"/>
      <c r="AA22" s="51">
        <f t="shared" si="3"/>
        <v>1011.5019312446511</v>
      </c>
      <c r="AB22" s="51"/>
      <c r="AC22" s="51">
        <v>738.81064153797183</v>
      </c>
      <c r="AD22" s="51">
        <v>0</v>
      </c>
      <c r="AE22" s="51">
        <v>220.59414156916307</v>
      </c>
      <c r="AF22" s="51">
        <v>1573.6578849524822</v>
      </c>
      <c r="AG22" s="51">
        <v>0</v>
      </c>
      <c r="AH22" s="51">
        <v>685.95225720244184</v>
      </c>
      <c r="AI22" s="51">
        <v>0</v>
      </c>
      <c r="AJ22" s="51">
        <f t="shared" si="4"/>
        <v>3219.0149252620586</v>
      </c>
      <c r="AK22" s="51"/>
      <c r="AL22" s="51">
        <v>84.100350462202996</v>
      </c>
      <c r="AM22" s="51"/>
      <c r="AN22" s="51">
        <v>203.86385160429091</v>
      </c>
      <c r="AO22" s="51">
        <v>3102.0045345544354</v>
      </c>
      <c r="AP22" s="51">
        <v>0</v>
      </c>
      <c r="AQ22" s="51">
        <v>1816.4428176948713</v>
      </c>
      <c r="AR22" s="51">
        <v>391.87297209929147</v>
      </c>
      <c r="AS22" s="51">
        <f t="shared" si="5"/>
        <v>5598.2845264150919</v>
      </c>
      <c r="AT22" s="51"/>
      <c r="AU22" s="51">
        <v>9.5835780243818842</v>
      </c>
      <c r="AV22" s="51">
        <v>0</v>
      </c>
      <c r="AW22" s="51">
        <v>118.82703117160685</v>
      </c>
      <c r="AX22" s="51">
        <v>737.49984547158601</v>
      </c>
      <c r="AY22" s="51">
        <v>0</v>
      </c>
      <c r="AZ22" s="51">
        <v>742.28279954663788</v>
      </c>
      <c r="BA22" s="51">
        <v>2.6986242476354256</v>
      </c>
      <c r="BB22" s="51">
        <f t="shared" si="6"/>
        <v>1610.8918784618481</v>
      </c>
      <c r="BC22" s="51"/>
      <c r="BD22" s="51">
        <v>3.2265940570583274</v>
      </c>
      <c r="BE22" s="51">
        <v>0</v>
      </c>
      <c r="BF22" s="51">
        <v>36.371309396586312</v>
      </c>
      <c r="BG22" s="51">
        <v>355.43540067009269</v>
      </c>
      <c r="BH22" s="51">
        <v>0</v>
      </c>
      <c r="BI22" s="51">
        <v>638.02219509555221</v>
      </c>
      <c r="BJ22" s="51"/>
      <c r="BK22" s="51">
        <f t="shared" si="7"/>
        <v>1033.0554992192895</v>
      </c>
      <c r="BL22" s="51"/>
      <c r="BM22" s="51">
        <v>38.114832946692175</v>
      </c>
      <c r="BN22" s="51">
        <v>0</v>
      </c>
      <c r="BO22" s="51">
        <v>140.70756547289733</v>
      </c>
      <c r="BP22" s="51">
        <v>856.32528489150945</v>
      </c>
      <c r="BQ22" s="51">
        <v>0</v>
      </c>
      <c r="BR22" s="51">
        <v>502.19987446978087</v>
      </c>
      <c r="BS22" s="51"/>
      <c r="BT22" s="51">
        <f t="shared" si="8"/>
        <v>1537.3475577808799</v>
      </c>
      <c r="BU22" s="51"/>
      <c r="BV22" s="51">
        <v>18.745544341921899</v>
      </c>
      <c r="BW22" s="51">
        <v>0</v>
      </c>
      <c r="BX22" s="51">
        <v>328.56163520241847</v>
      </c>
      <c r="BY22" s="51">
        <v>2142.8035622727352</v>
      </c>
      <c r="BZ22" s="51">
        <v>0</v>
      </c>
      <c r="CA22" s="51">
        <v>1055.2795131708422</v>
      </c>
      <c r="CB22" s="51">
        <v>0.70601891659501292</v>
      </c>
      <c r="CC22" s="51">
        <f t="shared" si="9"/>
        <v>3546.0962739045126</v>
      </c>
      <c r="CD22" s="51"/>
      <c r="CE22" s="51">
        <v>49.775614671234486</v>
      </c>
      <c r="CF22" s="51">
        <v>0</v>
      </c>
      <c r="CG22" s="51">
        <v>111.35730994840175</v>
      </c>
      <c r="CH22" s="51">
        <v>604.55497913607405</v>
      </c>
      <c r="CI22" s="51">
        <v>0</v>
      </c>
      <c r="CJ22" s="51">
        <v>291.73879415629636</v>
      </c>
      <c r="CK22" s="51">
        <v>0</v>
      </c>
      <c r="CL22" s="51">
        <f t="shared" si="10"/>
        <v>1057.4266979120066</v>
      </c>
      <c r="CM22" s="51"/>
      <c r="CN22" s="51">
        <v>97.672652185390405</v>
      </c>
      <c r="CO22" s="51">
        <v>0</v>
      </c>
      <c r="CP22" s="51">
        <v>91.883899707258706</v>
      </c>
      <c r="CQ22" s="51">
        <v>1520.9493917011005</v>
      </c>
      <c r="CR22" s="51">
        <v>0</v>
      </c>
      <c r="CS22" s="51">
        <v>1137.1371620828638</v>
      </c>
      <c r="CT22" s="51">
        <v>30.50077386070507</v>
      </c>
      <c r="CU22" s="51">
        <f t="shared" si="11"/>
        <v>2878.1438795373183</v>
      </c>
      <c r="CV22" s="51"/>
      <c r="CW22" s="51">
        <v>115.95396444709696</v>
      </c>
      <c r="CX22" s="51">
        <v>0</v>
      </c>
      <c r="CY22" s="51">
        <v>2094.6449071011589</v>
      </c>
      <c r="CZ22" s="51">
        <v>894.28153716235056</v>
      </c>
      <c r="DA22" s="51">
        <v>0</v>
      </c>
      <c r="DB22" s="51">
        <v>1848.2622741104017</v>
      </c>
      <c r="DC22" s="51">
        <v>404.72914875322442</v>
      </c>
      <c r="DD22" s="51">
        <f t="shared" si="12"/>
        <v>5357.8718315742326</v>
      </c>
      <c r="DE22" s="51"/>
      <c r="DF22" s="51">
        <v>0.23631885609773756</v>
      </c>
      <c r="DG22" s="51">
        <v>0</v>
      </c>
      <c r="DH22" s="51">
        <v>189.87561483363652</v>
      </c>
      <c r="DI22" s="51">
        <v>230.07822365944392</v>
      </c>
      <c r="DJ22" s="51">
        <v>0</v>
      </c>
      <c r="DK22" s="51">
        <v>165.86365341374696</v>
      </c>
      <c r="DL22" s="51"/>
      <c r="DM22" s="51">
        <f t="shared" si="13"/>
        <v>586.0538107629252</v>
      </c>
      <c r="DN22" s="51"/>
      <c r="DO22" s="51">
        <f t="shared" si="0"/>
        <v>32303.189892445414</v>
      </c>
    </row>
    <row r="23" spans="1:120">
      <c r="A23" s="182">
        <v>2006</v>
      </c>
      <c r="B23" s="51">
        <v>0</v>
      </c>
      <c r="C23" s="51">
        <v>231.45953142632894</v>
      </c>
      <c r="D23" s="51">
        <v>2791.0103423503992</v>
      </c>
      <c r="E23" s="51">
        <v>4.041272570937231</v>
      </c>
      <c r="F23" s="51">
        <v>213.48946654426669</v>
      </c>
      <c r="G23" s="51">
        <v>0</v>
      </c>
      <c r="H23" s="51"/>
      <c r="I23" s="51">
        <f t="shared" si="1"/>
        <v>3240.0006128919317</v>
      </c>
      <c r="J23" s="51"/>
      <c r="K23" s="51">
        <v>0.72609152574758762</v>
      </c>
      <c r="L23" s="51">
        <v>617.72993822814578</v>
      </c>
      <c r="M23" s="51">
        <v>19.668490565936118</v>
      </c>
      <c r="N23" s="51">
        <v>721.4683539052736</v>
      </c>
      <c r="O23" s="51">
        <v>0</v>
      </c>
      <c r="P23" s="51">
        <v>503.89011911379669</v>
      </c>
      <c r="Q23" s="51"/>
      <c r="R23" s="51">
        <f t="shared" si="2"/>
        <v>1863.4829933388996</v>
      </c>
      <c r="S23" s="51"/>
      <c r="T23" s="51">
        <v>37.086625151351747</v>
      </c>
      <c r="U23" s="51">
        <v>0</v>
      </c>
      <c r="V23" s="51">
        <v>53.176388347820229</v>
      </c>
      <c r="W23" s="51">
        <v>267.08932428406331</v>
      </c>
      <c r="X23" s="51">
        <v>0</v>
      </c>
      <c r="Y23" s="51">
        <v>646.93330933011191</v>
      </c>
      <c r="Z23" s="51"/>
      <c r="AA23" s="51">
        <f t="shared" si="3"/>
        <v>1004.2856471133472</v>
      </c>
      <c r="AB23" s="51"/>
      <c r="AC23" s="51">
        <v>690.95034395252253</v>
      </c>
      <c r="AD23" s="51">
        <v>0</v>
      </c>
      <c r="AE23" s="51">
        <v>200.19528354504013</v>
      </c>
      <c r="AF23" s="51">
        <v>1530.755105999858</v>
      </c>
      <c r="AG23" s="51">
        <v>0</v>
      </c>
      <c r="AH23" s="51">
        <v>676.58840485764142</v>
      </c>
      <c r="AI23" s="51">
        <v>0</v>
      </c>
      <c r="AJ23" s="51">
        <f t="shared" si="4"/>
        <v>3098.4891383550616</v>
      </c>
      <c r="AK23" s="51"/>
      <c r="AL23" s="51">
        <v>83.729044267253357</v>
      </c>
      <c r="AM23" s="51"/>
      <c r="AN23" s="51">
        <v>188.08151023829603</v>
      </c>
      <c r="AO23" s="51">
        <v>2952.2008064050101</v>
      </c>
      <c r="AP23" s="51">
        <v>0</v>
      </c>
      <c r="AQ23" s="51">
        <v>1753.3427039581566</v>
      </c>
      <c r="AR23" s="51">
        <v>370.57379707652626</v>
      </c>
      <c r="AS23" s="51">
        <f t="shared" si="5"/>
        <v>5347.9278619452416</v>
      </c>
      <c r="AT23" s="51"/>
      <c r="AU23" s="51">
        <v>9.2188226379849567</v>
      </c>
      <c r="AV23" s="51">
        <v>0</v>
      </c>
      <c r="AW23" s="51">
        <v>106.2270949943069</v>
      </c>
      <c r="AX23" s="51">
        <v>703.33738480803686</v>
      </c>
      <c r="AY23" s="51">
        <v>0</v>
      </c>
      <c r="AZ23" s="51">
        <v>730.0503042005513</v>
      </c>
      <c r="BA23" s="51">
        <v>1.7927773000859846</v>
      </c>
      <c r="BB23" s="51">
        <f t="shared" si="6"/>
        <v>1550.6263839409662</v>
      </c>
      <c r="BC23" s="51"/>
      <c r="BD23" s="51">
        <v>3.9318824092538378</v>
      </c>
      <c r="BE23" s="51">
        <v>0</v>
      </c>
      <c r="BF23" s="51">
        <v>84.689512735939246</v>
      </c>
      <c r="BG23" s="51">
        <v>337.26416932451167</v>
      </c>
      <c r="BH23" s="51">
        <v>0</v>
      </c>
      <c r="BI23" s="51">
        <v>631.25392556370753</v>
      </c>
      <c r="BJ23" s="51"/>
      <c r="BK23" s="51">
        <f t="shared" si="7"/>
        <v>1057.1394900334121</v>
      </c>
      <c r="BL23" s="51"/>
      <c r="BM23" s="51">
        <v>37.150816782406658</v>
      </c>
      <c r="BN23" s="51">
        <v>0</v>
      </c>
      <c r="BO23" s="51">
        <v>123.68331111724967</v>
      </c>
      <c r="BP23" s="51">
        <v>814.28488923724626</v>
      </c>
      <c r="BQ23" s="51">
        <v>0</v>
      </c>
      <c r="BR23" s="51">
        <v>494.20482741462706</v>
      </c>
      <c r="BS23" s="51"/>
      <c r="BT23" s="51">
        <f t="shared" si="8"/>
        <v>1469.3238445515296</v>
      </c>
      <c r="BU23" s="51"/>
      <c r="BV23" s="51">
        <v>17.323790952936513</v>
      </c>
      <c r="BW23" s="51">
        <v>0</v>
      </c>
      <c r="BX23" s="51">
        <v>282.45811337784835</v>
      </c>
      <c r="BY23" s="51">
        <v>2039.0573174258634</v>
      </c>
      <c r="BZ23" s="51">
        <v>0</v>
      </c>
      <c r="CA23" s="51">
        <v>1041.9166643948972</v>
      </c>
      <c r="CB23" s="51">
        <v>0.61459071367153906</v>
      </c>
      <c r="CC23" s="51">
        <f t="shared" si="9"/>
        <v>3381.3704768652169</v>
      </c>
      <c r="CD23" s="51"/>
      <c r="CE23" s="51">
        <v>49.346846205749927</v>
      </c>
      <c r="CF23" s="51">
        <v>0</v>
      </c>
      <c r="CG23" s="51">
        <v>131.24041961980257</v>
      </c>
      <c r="CH23" s="51">
        <v>570.64306067262123</v>
      </c>
      <c r="CI23" s="51">
        <v>0</v>
      </c>
      <c r="CJ23" s="51">
        <v>288.89978470827288</v>
      </c>
      <c r="CK23" s="51">
        <v>0</v>
      </c>
      <c r="CL23" s="51">
        <f t="shared" si="10"/>
        <v>1040.1301112064466</v>
      </c>
      <c r="CM23" s="51"/>
      <c r="CN23" s="51">
        <v>98.998096955330439</v>
      </c>
      <c r="CO23" s="51">
        <v>0</v>
      </c>
      <c r="CP23" s="51">
        <v>59.202933445010466</v>
      </c>
      <c r="CQ23" s="51">
        <v>1420.3162970472213</v>
      </c>
      <c r="CR23" s="51">
        <v>0</v>
      </c>
      <c r="CS23" s="51">
        <v>1109.7301988897916</v>
      </c>
      <c r="CT23" s="51">
        <v>22.394239036973342</v>
      </c>
      <c r="CU23" s="51">
        <f t="shared" si="11"/>
        <v>2710.641765374327</v>
      </c>
      <c r="CV23" s="51"/>
      <c r="CW23" s="51">
        <v>135.10494645466088</v>
      </c>
      <c r="CX23" s="51">
        <v>0</v>
      </c>
      <c r="CY23" s="51">
        <v>1885.7832616276853</v>
      </c>
      <c r="CZ23" s="51">
        <v>848.15170926020642</v>
      </c>
      <c r="DA23" s="51">
        <v>0</v>
      </c>
      <c r="DB23" s="51">
        <v>1844.3071660882672</v>
      </c>
      <c r="DC23" s="51">
        <v>413.55752364574374</v>
      </c>
      <c r="DD23" s="51">
        <f t="shared" si="12"/>
        <v>5126.9046070765635</v>
      </c>
      <c r="DE23" s="51"/>
      <c r="DF23" s="51">
        <v>8.1128746673439681E-2</v>
      </c>
      <c r="DG23" s="51">
        <v>0</v>
      </c>
      <c r="DH23" s="51">
        <v>173.9351007625848</v>
      </c>
      <c r="DI23" s="51">
        <v>219.6767393659272</v>
      </c>
      <c r="DJ23" s="51">
        <v>0</v>
      </c>
      <c r="DK23" s="51">
        <v>158.18594174207027</v>
      </c>
      <c r="DL23" s="51"/>
      <c r="DM23" s="51">
        <f t="shared" si="13"/>
        <v>551.87891061725577</v>
      </c>
      <c r="DN23" s="51"/>
      <c r="DO23" s="51">
        <f t="shared" si="0"/>
        <v>31442.201843310198</v>
      </c>
    </row>
    <row r="24" spans="1:120">
      <c r="A24" s="182">
        <v>2007</v>
      </c>
      <c r="B24" s="51">
        <v>0</v>
      </c>
      <c r="C24" s="51">
        <v>239.02726369752043</v>
      </c>
      <c r="D24" s="51">
        <v>2647.1186334821223</v>
      </c>
      <c r="E24" s="51">
        <v>3.4393809114359413</v>
      </c>
      <c r="F24" s="51">
        <v>276.33064723402265</v>
      </c>
      <c r="G24" s="51">
        <v>0</v>
      </c>
      <c r="H24" s="51"/>
      <c r="I24" s="51">
        <f t="shared" si="1"/>
        <v>3165.9159253251014</v>
      </c>
      <c r="J24" s="51"/>
      <c r="K24" s="51">
        <v>54.456864431069071</v>
      </c>
      <c r="L24" s="51">
        <v>600.24213343575036</v>
      </c>
      <c r="M24" s="51">
        <v>66.802666823647826</v>
      </c>
      <c r="N24" s="51">
        <v>629.6462468339065</v>
      </c>
      <c r="O24" s="51">
        <v>0</v>
      </c>
      <c r="P24" s="51">
        <v>424.53017466727482</v>
      </c>
      <c r="Q24" s="51"/>
      <c r="R24" s="51">
        <f t="shared" si="2"/>
        <v>1775.6780861916486</v>
      </c>
      <c r="S24" s="51"/>
      <c r="T24" s="51">
        <v>21.963703013769202</v>
      </c>
      <c r="U24" s="51">
        <v>0</v>
      </c>
      <c r="V24" s="51">
        <v>48.364440689883224</v>
      </c>
      <c r="W24" s="51">
        <v>246.26872429080422</v>
      </c>
      <c r="X24" s="51">
        <v>0</v>
      </c>
      <c r="Y24" s="51">
        <v>635.10633862736074</v>
      </c>
      <c r="Z24" s="51"/>
      <c r="AA24" s="51">
        <f t="shared" si="3"/>
        <v>951.70320662181734</v>
      </c>
      <c r="AB24" s="51"/>
      <c r="AC24" s="51">
        <v>759.22852775389333</v>
      </c>
      <c r="AD24" s="51">
        <v>0</v>
      </c>
      <c r="AE24" s="51">
        <v>238.77830518351425</v>
      </c>
      <c r="AF24" s="51">
        <v>1451.2665634325049</v>
      </c>
      <c r="AG24" s="51">
        <v>0</v>
      </c>
      <c r="AH24" s="51">
        <v>671.62798336285107</v>
      </c>
      <c r="AI24" s="51">
        <v>0</v>
      </c>
      <c r="AJ24" s="51">
        <f t="shared" si="4"/>
        <v>3120.9013797327634</v>
      </c>
      <c r="AK24" s="51"/>
      <c r="AL24" s="51">
        <v>75.814464234247879</v>
      </c>
      <c r="AM24" s="51"/>
      <c r="AN24" s="51">
        <v>192.48558232174449</v>
      </c>
      <c r="AO24" s="51">
        <v>2591.5551728053474</v>
      </c>
      <c r="AP24" s="51">
        <v>0</v>
      </c>
      <c r="AQ24" s="51">
        <v>1736.6308309398453</v>
      </c>
      <c r="AR24" s="51">
        <v>479.55789337919168</v>
      </c>
      <c r="AS24" s="51">
        <f t="shared" si="5"/>
        <v>5076.0439436803772</v>
      </c>
      <c r="AT24" s="51"/>
      <c r="AU24" s="51">
        <v>6.8586350326407297</v>
      </c>
      <c r="AV24" s="51">
        <v>0</v>
      </c>
      <c r="AW24" s="51">
        <v>107.40562780627576</v>
      </c>
      <c r="AX24" s="51">
        <v>659.47672734170885</v>
      </c>
      <c r="AY24" s="51">
        <v>0</v>
      </c>
      <c r="AZ24" s="51">
        <v>727.23805195120758</v>
      </c>
      <c r="BA24" s="51">
        <v>2.7895958727429058</v>
      </c>
      <c r="BB24" s="51">
        <f t="shared" si="6"/>
        <v>1503.7686380045759</v>
      </c>
      <c r="BC24" s="51"/>
      <c r="BD24" s="51">
        <v>3.9288010017219697</v>
      </c>
      <c r="BE24" s="51">
        <v>0</v>
      </c>
      <c r="BF24" s="51">
        <v>35.550087867351941</v>
      </c>
      <c r="BG24" s="51">
        <v>321.22226272956874</v>
      </c>
      <c r="BH24" s="51">
        <v>0</v>
      </c>
      <c r="BI24" s="51">
        <v>626.81138640860809</v>
      </c>
      <c r="BJ24" s="51"/>
      <c r="BK24" s="51">
        <f t="shared" si="7"/>
        <v>987.51253800725067</v>
      </c>
      <c r="BL24" s="51"/>
      <c r="BM24" s="51">
        <v>34.702141898836203</v>
      </c>
      <c r="BN24" s="51">
        <v>0</v>
      </c>
      <c r="BO24" s="51">
        <v>122.79265925065243</v>
      </c>
      <c r="BP24" s="51">
        <v>733.62563528100441</v>
      </c>
      <c r="BQ24" s="51">
        <v>0</v>
      </c>
      <c r="BR24" s="51">
        <v>492.08461576696777</v>
      </c>
      <c r="BS24" s="51"/>
      <c r="BT24" s="51">
        <f t="shared" si="8"/>
        <v>1383.2050521974609</v>
      </c>
      <c r="BU24" s="51"/>
      <c r="BV24" s="51">
        <v>24.513479846683687</v>
      </c>
      <c r="BW24" s="51">
        <v>0</v>
      </c>
      <c r="BX24" s="51">
        <v>283.26161914854112</v>
      </c>
      <c r="BY24" s="51">
        <v>1975.2828049964742</v>
      </c>
      <c r="BZ24" s="51">
        <v>0</v>
      </c>
      <c r="CA24" s="51">
        <v>1038.8408580973341</v>
      </c>
      <c r="CB24" s="51">
        <v>1.6772880481513326</v>
      </c>
      <c r="CC24" s="51">
        <f t="shared" si="9"/>
        <v>3323.5760501371842</v>
      </c>
      <c r="CD24" s="51"/>
      <c r="CE24" s="51">
        <v>51.773595344787026</v>
      </c>
      <c r="CF24" s="51">
        <v>0</v>
      </c>
      <c r="CG24" s="51">
        <v>119.08852815103786</v>
      </c>
      <c r="CH24" s="51">
        <v>522.5900589165509</v>
      </c>
      <c r="CI24" s="51">
        <v>0</v>
      </c>
      <c r="CJ24" s="51">
        <v>287.95662073388274</v>
      </c>
      <c r="CK24" s="51">
        <v>0</v>
      </c>
      <c r="CL24" s="51">
        <f t="shared" si="10"/>
        <v>981.40880314625861</v>
      </c>
      <c r="CM24" s="51"/>
      <c r="CN24" s="51">
        <v>101.13031563567445</v>
      </c>
      <c r="CO24" s="51">
        <v>0</v>
      </c>
      <c r="CP24" s="51">
        <v>65.756238517186105</v>
      </c>
      <c r="CQ24" s="51">
        <v>1333.708844255686</v>
      </c>
      <c r="CR24" s="51">
        <v>0</v>
      </c>
      <c r="CS24" s="51">
        <v>1095.5032605733882</v>
      </c>
      <c r="CT24" s="51">
        <v>1.2411865864144453</v>
      </c>
      <c r="CU24" s="51">
        <f t="shared" si="11"/>
        <v>2597.3398455683496</v>
      </c>
      <c r="CV24" s="51"/>
      <c r="CW24" s="51">
        <v>133.8629909707843</v>
      </c>
      <c r="CX24" s="51">
        <v>0</v>
      </c>
      <c r="CY24" s="51">
        <v>1999.057169021911</v>
      </c>
      <c r="CZ24" s="51">
        <v>793.52438583288915</v>
      </c>
      <c r="DA24" s="51">
        <v>0</v>
      </c>
      <c r="DB24" s="51">
        <v>1808.0535526749522</v>
      </c>
      <c r="DC24" s="51">
        <v>410.57807394668959</v>
      </c>
      <c r="DD24" s="51">
        <f t="shared" si="12"/>
        <v>5145.0761724472268</v>
      </c>
      <c r="DE24" s="51"/>
      <c r="DF24" s="51">
        <v>0.1717729572914104</v>
      </c>
      <c r="DG24" s="51">
        <v>0</v>
      </c>
      <c r="DH24" s="51">
        <v>168.88555644692798</v>
      </c>
      <c r="DI24" s="51">
        <v>204.46884149727774</v>
      </c>
      <c r="DJ24" s="51">
        <v>0</v>
      </c>
      <c r="DK24" s="51">
        <v>154.62686674246126</v>
      </c>
      <c r="DL24" s="51"/>
      <c r="DM24" s="51">
        <f t="shared" si="13"/>
        <v>528.15303764395844</v>
      </c>
      <c r="DN24" s="51"/>
      <c r="DO24" s="51">
        <f t="shared" si="0"/>
        <v>30540.28267870397</v>
      </c>
    </row>
    <row r="25" spans="1:120">
      <c r="A25" s="182">
        <v>2008</v>
      </c>
      <c r="B25" s="51">
        <v>0</v>
      </c>
      <c r="C25" s="51">
        <v>239.01158770289845</v>
      </c>
      <c r="D25" s="51">
        <v>4785.4484347422367</v>
      </c>
      <c r="E25" s="51">
        <v>2.9234737747205504</v>
      </c>
      <c r="F25" s="51">
        <v>414.24453862492618</v>
      </c>
      <c r="G25" s="51">
        <v>0</v>
      </c>
      <c r="H25" s="51"/>
      <c r="I25" s="51">
        <f t="shared" si="1"/>
        <v>5441.6280348447817</v>
      </c>
      <c r="J25" s="51"/>
      <c r="K25" s="51">
        <v>49.186259932503809</v>
      </c>
      <c r="L25" s="51">
        <v>509.41182131243414</v>
      </c>
      <c r="M25" s="51">
        <v>6.5270957634050815</v>
      </c>
      <c r="N25" s="51">
        <v>628.10079599308688</v>
      </c>
      <c r="O25" s="51">
        <v>0</v>
      </c>
      <c r="P25" s="51">
        <v>400.41045577898257</v>
      </c>
      <c r="Q25" s="51"/>
      <c r="R25" s="51">
        <f t="shared" si="2"/>
        <v>1593.6364287804124</v>
      </c>
      <c r="S25" s="51"/>
      <c r="T25" s="51">
        <v>19.949746231206106</v>
      </c>
      <c r="U25" s="51">
        <v>0</v>
      </c>
      <c r="V25" s="51">
        <v>4.7095611763920795</v>
      </c>
      <c r="W25" s="51">
        <v>227.55570942652835</v>
      </c>
      <c r="X25" s="51">
        <v>0</v>
      </c>
      <c r="Y25" s="51">
        <v>635.50775439540132</v>
      </c>
      <c r="Z25" s="51"/>
      <c r="AA25" s="51">
        <f t="shared" si="3"/>
        <v>887.72277122952789</v>
      </c>
      <c r="AB25" s="51"/>
      <c r="AC25" s="51">
        <v>759.16673715852028</v>
      </c>
      <c r="AD25" s="51">
        <v>0</v>
      </c>
      <c r="AE25" s="51">
        <v>227.1050672087116</v>
      </c>
      <c r="AF25" s="51">
        <v>1462.3462897083195</v>
      </c>
      <c r="AG25" s="51">
        <v>0</v>
      </c>
      <c r="AH25" s="51">
        <v>681.93815022052911</v>
      </c>
      <c r="AI25" s="51">
        <v>0</v>
      </c>
      <c r="AJ25" s="51">
        <f t="shared" si="4"/>
        <v>3130.5562442960804</v>
      </c>
      <c r="AK25" s="51"/>
      <c r="AL25" s="51">
        <v>64.934016443341477</v>
      </c>
      <c r="AM25" s="51"/>
      <c r="AN25" s="51">
        <v>247.03606358544656</v>
      </c>
      <c r="AO25" s="51">
        <v>2482.1345592536518</v>
      </c>
      <c r="AP25" s="51">
        <v>0</v>
      </c>
      <c r="AQ25" s="51">
        <v>1744.3819143292071</v>
      </c>
      <c r="AR25" s="51">
        <v>592.11960447119509</v>
      </c>
      <c r="AS25" s="51">
        <f t="shared" si="5"/>
        <v>5130.6061580828418</v>
      </c>
      <c r="AT25" s="51"/>
      <c r="AU25" s="51">
        <v>9.6697625813429475</v>
      </c>
      <c r="AV25" s="51">
        <v>0</v>
      </c>
      <c r="AW25" s="51">
        <v>0.62043740810479053</v>
      </c>
      <c r="AX25" s="51">
        <v>635.04396422533284</v>
      </c>
      <c r="AY25" s="51">
        <v>0</v>
      </c>
      <c r="AZ25" s="51">
        <v>740.6543469959048</v>
      </c>
      <c r="BA25" s="51">
        <v>4.3396388650042992</v>
      </c>
      <c r="BB25" s="51">
        <f t="shared" si="6"/>
        <v>1390.3281500756896</v>
      </c>
      <c r="BC25" s="51"/>
      <c r="BD25" s="51">
        <v>3.9272210469988651</v>
      </c>
      <c r="BE25" s="51">
        <v>0</v>
      </c>
      <c r="BF25" s="51">
        <v>0</v>
      </c>
      <c r="BG25" s="51">
        <v>288.85270652945803</v>
      </c>
      <c r="BH25" s="51">
        <v>0</v>
      </c>
      <c r="BI25" s="51">
        <v>635.99236266085632</v>
      </c>
      <c r="BJ25" s="51"/>
      <c r="BK25" s="51">
        <f t="shared" si="7"/>
        <v>928.7722902373132</v>
      </c>
      <c r="BL25" s="51"/>
      <c r="BM25" s="51">
        <v>34.702141898836203</v>
      </c>
      <c r="BN25" s="51">
        <v>0</v>
      </c>
      <c r="BO25" s="51">
        <v>118.95979710932514</v>
      </c>
      <c r="BP25" s="51">
        <v>603.83427486220751</v>
      </c>
      <c r="BQ25" s="51">
        <v>0</v>
      </c>
      <c r="BR25" s="51">
        <v>499.75673501278459</v>
      </c>
      <c r="BS25" s="51"/>
      <c r="BT25" s="51">
        <f t="shared" si="8"/>
        <v>1257.2529488831533</v>
      </c>
      <c r="BU25" s="51"/>
      <c r="BV25" s="51">
        <v>28.043126927971439</v>
      </c>
      <c r="BW25" s="51">
        <v>0</v>
      </c>
      <c r="BX25" s="51">
        <v>241.49239168921918</v>
      </c>
      <c r="BY25" s="51">
        <v>1892.3372254302656</v>
      </c>
      <c r="BZ25" s="51">
        <v>0</v>
      </c>
      <c r="CA25" s="51">
        <v>1053.8805484074237</v>
      </c>
      <c r="CB25" s="51">
        <v>9.8547721410146174</v>
      </c>
      <c r="CC25" s="51">
        <f t="shared" si="9"/>
        <v>3225.6080645958946</v>
      </c>
      <c r="CD25" s="51"/>
      <c r="CE25" s="51">
        <v>53.339600849848097</v>
      </c>
      <c r="CF25" s="51">
        <v>0</v>
      </c>
      <c r="CG25" s="51">
        <v>50.041795101477319</v>
      </c>
      <c r="CH25" s="51">
        <v>494.84802437245253</v>
      </c>
      <c r="CI25" s="51">
        <v>0</v>
      </c>
      <c r="CJ25" s="51">
        <v>291.95254194623999</v>
      </c>
      <c r="CK25" s="51">
        <v>0</v>
      </c>
      <c r="CL25" s="51">
        <f t="shared" si="10"/>
        <v>890.18196227001795</v>
      </c>
      <c r="CM25" s="51"/>
      <c r="CN25" s="51">
        <v>104.54884687240504</v>
      </c>
      <c r="CO25" s="51">
        <v>0</v>
      </c>
      <c r="CP25" s="51">
        <v>35.899548659755467</v>
      </c>
      <c r="CQ25" s="51">
        <v>1225.1945215403653</v>
      </c>
      <c r="CR25" s="51">
        <v>0</v>
      </c>
      <c r="CS25" s="51">
        <v>1106.1627719584383</v>
      </c>
      <c r="CT25" s="51">
        <v>1.4239036973344796</v>
      </c>
      <c r="CU25" s="51">
        <f t="shared" si="11"/>
        <v>2473.2295927282985</v>
      </c>
      <c r="CV25" s="51"/>
      <c r="CW25" s="51">
        <v>141.87723021357849</v>
      </c>
      <c r="CX25" s="51">
        <v>0</v>
      </c>
      <c r="CY25" s="51">
        <v>15.090482989944201</v>
      </c>
      <c r="CZ25" s="51">
        <v>782.40636364414434</v>
      </c>
      <c r="DA25" s="51">
        <v>0</v>
      </c>
      <c r="DB25" s="51">
        <v>1868.333214209955</v>
      </c>
      <c r="DC25" s="51">
        <v>412.96522785898532</v>
      </c>
      <c r="DD25" s="51">
        <f t="shared" si="12"/>
        <v>3220.6725189166073</v>
      </c>
      <c r="DE25" s="51"/>
      <c r="DF25" s="51">
        <v>26.816785204580679</v>
      </c>
      <c r="DG25" s="51">
        <v>0</v>
      </c>
      <c r="DH25" s="51">
        <v>162.21790514907974</v>
      </c>
      <c r="DI25" s="51">
        <v>304.1295290300157</v>
      </c>
      <c r="DJ25" s="51">
        <v>0</v>
      </c>
      <c r="DK25" s="51">
        <v>156.24047929499446</v>
      </c>
      <c r="DL25" s="51"/>
      <c r="DM25" s="51">
        <f t="shared" si="13"/>
        <v>649.40469867867057</v>
      </c>
      <c r="DN25" s="51"/>
      <c r="DO25" s="51">
        <f t="shared" si="0"/>
        <v>30219.599863619285</v>
      </c>
    </row>
    <row r="26" spans="1:120">
      <c r="A26" s="182">
        <v>2009</v>
      </c>
      <c r="B26" s="51">
        <v>0</v>
      </c>
      <c r="C26" s="51">
        <v>75.186712508726458</v>
      </c>
      <c r="D26" s="51">
        <v>4186.9392284555397</v>
      </c>
      <c r="E26" s="51">
        <v>2.4935511607910574</v>
      </c>
      <c r="F26" s="51">
        <v>415.02565744561963</v>
      </c>
      <c r="G26" s="51">
        <v>0</v>
      </c>
      <c r="H26" s="51"/>
      <c r="I26" s="51">
        <f t="shared" si="1"/>
        <v>4679.6451495706769</v>
      </c>
      <c r="J26" s="51"/>
      <c r="K26" s="51">
        <v>43.52611296876659</v>
      </c>
      <c r="L26" s="51">
        <v>409.33992210513139</v>
      </c>
      <c r="M26" s="51">
        <v>7.9753701584079284</v>
      </c>
      <c r="N26" s="51">
        <v>459.68022722185077</v>
      </c>
      <c r="O26" s="51">
        <v>0</v>
      </c>
      <c r="P26" s="51">
        <v>310.84370912869616</v>
      </c>
      <c r="Q26" s="51"/>
      <c r="R26" s="51">
        <f t="shared" si="2"/>
        <v>1231.3653415828528</v>
      </c>
      <c r="S26" s="51"/>
      <c r="T26" s="51">
        <v>16.955666184741666</v>
      </c>
      <c r="U26" s="51">
        <v>0</v>
      </c>
      <c r="V26" s="51">
        <v>0.93847665633117872</v>
      </c>
      <c r="W26" s="51">
        <v>176.51128684566964</v>
      </c>
      <c r="X26" s="51">
        <v>0</v>
      </c>
      <c r="Y26" s="51">
        <v>522.39197852267444</v>
      </c>
      <c r="Z26" s="51"/>
      <c r="AA26" s="51">
        <f t="shared" si="3"/>
        <v>716.79740820941697</v>
      </c>
      <c r="AB26" s="51"/>
      <c r="AC26" s="51">
        <v>711.26759109490536</v>
      </c>
      <c r="AD26" s="51">
        <v>0</v>
      </c>
      <c r="AE26" s="51">
        <v>204.33731628957713</v>
      </c>
      <c r="AF26" s="51">
        <v>1196.3722990509286</v>
      </c>
      <c r="AG26" s="51">
        <v>0</v>
      </c>
      <c r="AH26" s="51">
        <v>602.76941712922076</v>
      </c>
      <c r="AI26" s="51">
        <v>0</v>
      </c>
      <c r="AJ26" s="51">
        <f t="shared" si="4"/>
        <v>2714.7466235646316</v>
      </c>
      <c r="AK26" s="51"/>
      <c r="AL26" s="51">
        <v>48.846025309616685</v>
      </c>
      <c r="AM26" s="51"/>
      <c r="AN26" s="51">
        <v>216.14086034387165</v>
      </c>
      <c r="AO26" s="51">
        <v>2119.6648434973245</v>
      </c>
      <c r="AP26" s="51">
        <v>0</v>
      </c>
      <c r="AQ26" s="51">
        <v>1522.112146040017</v>
      </c>
      <c r="AR26" s="51">
        <v>346.89518486672398</v>
      </c>
      <c r="AS26" s="51">
        <f t="shared" si="5"/>
        <v>4253.6590600575537</v>
      </c>
      <c r="AT26" s="51"/>
      <c r="AU26" s="51">
        <v>9.6545296749053158</v>
      </c>
      <c r="AV26" s="51">
        <v>0</v>
      </c>
      <c r="AW26" s="51">
        <v>0</v>
      </c>
      <c r="AX26" s="51">
        <v>466.89830747273544</v>
      </c>
      <c r="AY26" s="51">
        <v>0</v>
      </c>
      <c r="AZ26" s="51">
        <v>661.05336815775559</v>
      </c>
      <c r="BA26" s="51">
        <v>0</v>
      </c>
      <c r="BB26" s="51">
        <f t="shared" si="6"/>
        <v>1137.6062053053963</v>
      </c>
      <c r="BC26" s="51"/>
      <c r="BD26" s="51">
        <v>3.2181765583017721</v>
      </c>
      <c r="BE26" s="51">
        <v>0</v>
      </c>
      <c r="BF26" s="51">
        <v>0</v>
      </c>
      <c r="BG26" s="51">
        <v>252.74229991354153</v>
      </c>
      <c r="BH26" s="51">
        <v>0</v>
      </c>
      <c r="BI26" s="51">
        <v>554.98905721356061</v>
      </c>
      <c r="BJ26" s="51"/>
      <c r="BK26" s="51">
        <f t="shared" si="7"/>
        <v>810.94953368540394</v>
      </c>
      <c r="BL26" s="51"/>
      <c r="BM26" s="51">
        <v>32.483719895945519</v>
      </c>
      <c r="BN26" s="51">
        <v>0</v>
      </c>
      <c r="BO26" s="51">
        <v>107.03383234215946</v>
      </c>
      <c r="BP26" s="51">
        <v>484.13394571878689</v>
      </c>
      <c r="BQ26" s="51">
        <v>0</v>
      </c>
      <c r="BR26" s="51">
        <v>430.99001565227218</v>
      </c>
      <c r="BS26" s="51">
        <v>0</v>
      </c>
      <c r="BT26" s="51">
        <f t="shared" si="8"/>
        <v>1054.6415136091641</v>
      </c>
      <c r="BU26" s="51"/>
      <c r="BV26" s="51">
        <v>33.238314612011862</v>
      </c>
      <c r="BW26" s="51">
        <v>0</v>
      </c>
      <c r="BX26" s="51">
        <v>199.62681555840612</v>
      </c>
      <c r="BY26" s="51">
        <v>1650.3224103707387</v>
      </c>
      <c r="BZ26" s="51">
        <v>0</v>
      </c>
      <c r="CA26" s="51">
        <v>923.56023639697707</v>
      </c>
      <c r="CB26" s="51">
        <v>1.0182312983662942</v>
      </c>
      <c r="CC26" s="51">
        <f t="shared" si="9"/>
        <v>2807.7660082365001</v>
      </c>
      <c r="CD26" s="51"/>
      <c r="CE26" s="51">
        <v>48.724887765257911</v>
      </c>
      <c r="CF26" s="51">
        <v>0</v>
      </c>
      <c r="CG26" s="51">
        <v>45.730870354953424</v>
      </c>
      <c r="CH26" s="51">
        <v>409.09650291209937</v>
      </c>
      <c r="CI26" s="51">
        <v>0</v>
      </c>
      <c r="CJ26" s="51">
        <v>259.04300873692188</v>
      </c>
      <c r="CK26" s="51">
        <v>0</v>
      </c>
      <c r="CL26" s="51">
        <f t="shared" si="10"/>
        <v>762.59526976923257</v>
      </c>
      <c r="CM26" s="51"/>
      <c r="CN26" s="51">
        <v>70.656168576041793</v>
      </c>
      <c r="CO26" s="51">
        <v>0</v>
      </c>
      <c r="CP26" s="51">
        <v>33.753737642941815</v>
      </c>
      <c r="CQ26" s="51">
        <v>1008.3075048741991</v>
      </c>
      <c r="CR26" s="51">
        <v>0</v>
      </c>
      <c r="CS26" s="51">
        <v>951.79322501600575</v>
      </c>
      <c r="CT26" s="51">
        <v>0</v>
      </c>
      <c r="CU26" s="51">
        <f t="shared" si="11"/>
        <v>2064.5106361091885</v>
      </c>
      <c r="CV26" s="51"/>
      <c r="CW26" s="51">
        <v>130.15809676136209</v>
      </c>
      <c r="CX26" s="51">
        <v>0</v>
      </c>
      <c r="CY26" s="51">
        <v>8.0248099891991238</v>
      </c>
      <c r="CZ26" s="51">
        <v>662.12310607363793</v>
      </c>
      <c r="DA26" s="51">
        <v>0</v>
      </c>
      <c r="DB26" s="51">
        <v>1699.9810223079382</v>
      </c>
      <c r="DC26" s="51">
        <v>414.92204729148756</v>
      </c>
      <c r="DD26" s="51">
        <f t="shared" si="12"/>
        <v>2915.2090824236247</v>
      </c>
      <c r="DE26" s="51"/>
      <c r="DF26" s="51">
        <v>3.0291821553346052</v>
      </c>
      <c r="DG26" s="51">
        <v>0</v>
      </c>
      <c r="DH26" s="51">
        <v>141.09005172375561</v>
      </c>
      <c r="DI26" s="51">
        <v>257.27777153084475</v>
      </c>
      <c r="DJ26" s="51">
        <v>0</v>
      </c>
      <c r="DK26" s="51">
        <v>136.39581885216163</v>
      </c>
      <c r="DL26" s="51"/>
      <c r="DM26" s="51">
        <f t="shared" si="13"/>
        <v>537.79282426209659</v>
      </c>
      <c r="DN26" s="51"/>
      <c r="DO26" s="51">
        <f t="shared" si="0"/>
        <v>25687.284656385742</v>
      </c>
    </row>
    <row r="27" spans="1:120">
      <c r="A27" s="182">
        <v>2010</v>
      </c>
      <c r="B27" s="51">
        <v>0</v>
      </c>
      <c r="C27" s="51">
        <v>54.53</v>
      </c>
      <c r="D27" s="51">
        <v>4389.8500000000004</v>
      </c>
      <c r="E27" s="51">
        <v>2.15</v>
      </c>
      <c r="F27" s="51">
        <v>471.9</v>
      </c>
      <c r="G27" s="51">
        <v>0</v>
      </c>
      <c r="H27" s="51"/>
      <c r="I27" s="51">
        <f t="shared" si="1"/>
        <v>4918.4299999999994</v>
      </c>
      <c r="J27" s="51"/>
      <c r="K27" s="51">
        <v>46.43</v>
      </c>
      <c r="L27" s="51">
        <v>484.73</v>
      </c>
      <c r="M27" s="51">
        <v>6.31</v>
      </c>
      <c r="N27" s="51">
        <v>526.55999999999995</v>
      </c>
      <c r="O27" s="51">
        <v>0</v>
      </c>
      <c r="P27" s="51">
        <v>330.33</v>
      </c>
      <c r="Q27" s="51"/>
      <c r="R27" s="51">
        <v>1394.3599999999997</v>
      </c>
      <c r="S27" s="51"/>
      <c r="T27" s="51">
        <v>14.79</v>
      </c>
      <c r="U27" s="51">
        <v>0</v>
      </c>
      <c r="V27" s="51">
        <v>0.06</v>
      </c>
      <c r="W27" s="51">
        <v>182.8</v>
      </c>
      <c r="X27" s="51">
        <v>0</v>
      </c>
      <c r="Y27" s="51">
        <v>578.32000000000005</v>
      </c>
      <c r="Z27" s="51"/>
      <c r="AA27" s="51">
        <v>775.97</v>
      </c>
      <c r="AB27" s="51"/>
      <c r="AC27" s="51">
        <v>701.82</v>
      </c>
      <c r="AD27" s="51">
        <v>0</v>
      </c>
      <c r="AE27" s="51">
        <v>199.64</v>
      </c>
      <c r="AF27" s="51">
        <v>1153.23</v>
      </c>
      <c r="AG27" s="51">
        <v>0</v>
      </c>
      <c r="AH27" s="51">
        <v>624.77</v>
      </c>
      <c r="AI27" s="51">
        <v>0</v>
      </c>
      <c r="AJ27" s="51">
        <v>2679.46</v>
      </c>
      <c r="AK27" s="51"/>
      <c r="AL27" s="51">
        <v>50.63</v>
      </c>
      <c r="AM27" s="51"/>
      <c r="AN27" s="51">
        <v>311.91000000000003</v>
      </c>
      <c r="AO27" s="51">
        <v>2039.32</v>
      </c>
      <c r="AP27" s="51">
        <v>0</v>
      </c>
      <c r="AQ27" s="51">
        <v>1587.98</v>
      </c>
      <c r="AR27" s="51">
        <v>414.83</v>
      </c>
      <c r="AS27" s="51">
        <v>4404.67</v>
      </c>
      <c r="AT27" s="51"/>
      <c r="AU27" s="51">
        <v>8.94</v>
      </c>
      <c r="AV27" s="51">
        <v>0</v>
      </c>
      <c r="AW27" s="51">
        <v>0.4</v>
      </c>
      <c r="AX27" s="51">
        <v>520.70000000000005</v>
      </c>
      <c r="AY27" s="51">
        <v>0</v>
      </c>
      <c r="AZ27" s="51">
        <v>658</v>
      </c>
      <c r="BA27" s="51">
        <v>0</v>
      </c>
      <c r="BB27" s="51">
        <v>1188.04</v>
      </c>
      <c r="BC27" s="51"/>
      <c r="BD27" s="51">
        <v>3.21</v>
      </c>
      <c r="BE27" s="51">
        <v>0</v>
      </c>
      <c r="BF27" s="51">
        <v>0.05</v>
      </c>
      <c r="BG27" s="51">
        <v>235.2</v>
      </c>
      <c r="BH27" s="51">
        <v>0</v>
      </c>
      <c r="BI27" s="51">
        <v>572.37</v>
      </c>
      <c r="BJ27" s="51">
        <v>0</v>
      </c>
      <c r="BK27" s="51">
        <v>810.82999999999993</v>
      </c>
      <c r="BL27" s="51"/>
      <c r="BM27" s="51">
        <v>35.78</v>
      </c>
      <c r="BN27" s="51">
        <v>0</v>
      </c>
      <c r="BO27" s="51">
        <v>124.85</v>
      </c>
      <c r="BP27" s="51">
        <v>587.54999999999995</v>
      </c>
      <c r="BQ27" s="51">
        <v>0</v>
      </c>
      <c r="BR27" s="51">
        <v>454.33</v>
      </c>
      <c r="BS27" s="51">
        <v>0</v>
      </c>
      <c r="BT27" s="51">
        <v>1202.51</v>
      </c>
      <c r="BU27" s="51"/>
      <c r="BV27" s="51">
        <v>29.93</v>
      </c>
      <c r="BW27" s="51">
        <v>0</v>
      </c>
      <c r="BX27" s="51">
        <v>157.47999999999999</v>
      </c>
      <c r="BY27" s="51">
        <v>1791.59</v>
      </c>
      <c r="BZ27" s="51">
        <v>0</v>
      </c>
      <c r="CA27" s="51">
        <v>990.56</v>
      </c>
      <c r="CB27" s="51">
        <v>1.1200000000000001</v>
      </c>
      <c r="CC27" s="51">
        <v>2970.68</v>
      </c>
      <c r="CD27" s="51"/>
      <c r="CE27" s="51">
        <v>46.86</v>
      </c>
      <c r="CF27" s="51">
        <v>0</v>
      </c>
      <c r="CG27" s="51">
        <v>46.79</v>
      </c>
      <c r="CH27" s="51">
        <v>419.2</v>
      </c>
      <c r="CI27" s="51">
        <v>0</v>
      </c>
      <c r="CJ27" s="51">
        <v>262.27</v>
      </c>
      <c r="CK27" s="51">
        <v>0</v>
      </c>
      <c r="CL27" s="51">
        <v>775.12</v>
      </c>
      <c r="CM27" s="51"/>
      <c r="CN27" s="51">
        <v>70.989999999999995</v>
      </c>
      <c r="CO27" s="51">
        <v>0</v>
      </c>
      <c r="CP27" s="51">
        <v>32.65</v>
      </c>
      <c r="CQ27" s="51">
        <v>953.57</v>
      </c>
      <c r="CR27" s="51">
        <v>0</v>
      </c>
      <c r="CS27" s="51">
        <v>941.89</v>
      </c>
      <c r="CT27" s="51">
        <v>1.41</v>
      </c>
      <c r="CU27" s="51">
        <f t="shared" si="11"/>
        <v>2000.51</v>
      </c>
      <c r="CV27" s="51"/>
      <c r="CW27" s="51">
        <v>298.72000000000003</v>
      </c>
      <c r="CX27" s="51">
        <v>0</v>
      </c>
      <c r="CY27" s="51">
        <v>58.92</v>
      </c>
      <c r="CZ27" s="51">
        <v>724.23</v>
      </c>
      <c r="DA27" s="51">
        <v>0</v>
      </c>
      <c r="DB27" s="51">
        <v>1848.4</v>
      </c>
      <c r="DC27" s="51">
        <v>404.8</v>
      </c>
      <c r="DD27" s="51">
        <f t="shared" si="12"/>
        <v>3335.0700000000006</v>
      </c>
      <c r="DE27" s="51"/>
      <c r="DF27" s="51">
        <v>3.11</v>
      </c>
      <c r="DG27" s="51">
        <v>0</v>
      </c>
      <c r="DH27" s="51">
        <v>153.32</v>
      </c>
      <c r="DI27" s="51">
        <v>259.33999999999997</v>
      </c>
      <c r="DJ27" s="51">
        <v>0</v>
      </c>
      <c r="DK27" s="51">
        <v>139.38999999999999</v>
      </c>
      <c r="DL27" s="51">
        <v>0</v>
      </c>
      <c r="DM27" s="51">
        <v>555.16</v>
      </c>
      <c r="DN27" s="51"/>
      <c r="DO27" s="51">
        <f t="shared" si="0"/>
        <v>27010.809999999998</v>
      </c>
      <c r="DP27" s="297"/>
    </row>
    <row r="28" spans="1:120">
      <c r="A28" s="182">
        <v>2011</v>
      </c>
      <c r="B28" s="51">
        <v>0</v>
      </c>
      <c r="C28" s="51">
        <v>42.01</v>
      </c>
      <c r="D28" s="51">
        <v>3604.47</v>
      </c>
      <c r="E28" s="51">
        <v>1.81</v>
      </c>
      <c r="F28" s="51">
        <v>530.88</v>
      </c>
      <c r="G28" s="51">
        <v>0</v>
      </c>
      <c r="H28" s="51"/>
      <c r="I28" s="51">
        <f t="shared" si="1"/>
        <v>4179.17</v>
      </c>
      <c r="J28" s="51"/>
      <c r="K28" s="51">
        <v>37.630000000000003</v>
      </c>
      <c r="L28" s="51">
        <v>405</v>
      </c>
      <c r="M28" s="51">
        <v>4.04</v>
      </c>
      <c r="N28" s="51">
        <v>501.74</v>
      </c>
      <c r="O28" s="51">
        <v>0</v>
      </c>
      <c r="P28" s="51">
        <v>331.2</v>
      </c>
      <c r="Q28" s="51"/>
      <c r="R28" s="51">
        <v>1279.6100000000001</v>
      </c>
      <c r="S28" s="51"/>
      <c r="T28" s="51">
        <v>13.54</v>
      </c>
      <c r="U28" s="51">
        <v>0</v>
      </c>
      <c r="V28" s="51">
        <v>0.17</v>
      </c>
      <c r="W28" s="51">
        <v>184.01</v>
      </c>
      <c r="X28" s="51">
        <v>0</v>
      </c>
      <c r="Y28" s="51">
        <v>599.39</v>
      </c>
      <c r="Z28" s="51"/>
      <c r="AA28" s="51">
        <v>797.11</v>
      </c>
      <c r="AB28" s="51"/>
      <c r="AC28" s="51">
        <v>697.16</v>
      </c>
      <c r="AD28" s="51">
        <v>0</v>
      </c>
      <c r="AE28" s="51">
        <v>177.8</v>
      </c>
      <c r="AF28" s="51">
        <v>1018.33</v>
      </c>
      <c r="AG28" s="51">
        <v>0</v>
      </c>
      <c r="AH28" s="51">
        <v>602.77</v>
      </c>
      <c r="AI28" s="51">
        <v>0</v>
      </c>
      <c r="AJ28" s="51">
        <v>2496.06</v>
      </c>
      <c r="AK28" s="51"/>
      <c r="AL28" s="51">
        <v>49.98</v>
      </c>
      <c r="AM28" s="51"/>
      <c r="AN28" s="51">
        <v>189.46</v>
      </c>
      <c r="AO28" s="51">
        <v>1834.43</v>
      </c>
      <c r="AP28" s="51">
        <v>0</v>
      </c>
      <c r="AQ28" s="51">
        <v>1516.76</v>
      </c>
      <c r="AR28" s="51">
        <v>349.66</v>
      </c>
      <c r="AS28" s="51">
        <v>3940.29</v>
      </c>
      <c r="AT28" s="51"/>
      <c r="AU28" s="51">
        <v>7.55</v>
      </c>
      <c r="AV28" s="51">
        <v>0</v>
      </c>
      <c r="AW28" s="51">
        <v>0.55000000000000004</v>
      </c>
      <c r="AX28" s="51">
        <v>538.34</v>
      </c>
      <c r="AY28" s="51">
        <v>0</v>
      </c>
      <c r="AZ28" s="51">
        <v>624.36</v>
      </c>
      <c r="BA28" s="51">
        <v>0</v>
      </c>
      <c r="BB28" s="51">
        <v>1170.8000000000002</v>
      </c>
      <c r="BC28" s="51"/>
      <c r="BD28" s="51">
        <v>3.22</v>
      </c>
      <c r="BE28" s="51">
        <v>0</v>
      </c>
      <c r="BF28" s="51">
        <v>0.09</v>
      </c>
      <c r="BG28" s="51">
        <v>228.65</v>
      </c>
      <c r="BH28" s="51">
        <v>0</v>
      </c>
      <c r="BI28" s="51">
        <v>548.88</v>
      </c>
      <c r="BJ28" s="51">
        <v>0</v>
      </c>
      <c r="BK28" s="51">
        <v>780.84</v>
      </c>
      <c r="BL28" s="51"/>
      <c r="BM28" s="51">
        <v>37.42</v>
      </c>
      <c r="BN28" s="51">
        <v>0</v>
      </c>
      <c r="BO28" s="51">
        <v>137.41999999999999</v>
      </c>
      <c r="BP28" s="51">
        <v>645.9</v>
      </c>
      <c r="BQ28" s="51">
        <v>0</v>
      </c>
      <c r="BR28" s="51">
        <v>446.11</v>
      </c>
      <c r="BS28" s="51">
        <v>0</v>
      </c>
      <c r="BT28" s="51">
        <v>1266.8499999999999</v>
      </c>
      <c r="BU28" s="51"/>
      <c r="BV28" s="51">
        <v>32.090000000000003</v>
      </c>
      <c r="BW28" s="51">
        <v>0</v>
      </c>
      <c r="BX28" s="51">
        <v>141.36000000000001</v>
      </c>
      <c r="BY28" s="51">
        <v>1797.84</v>
      </c>
      <c r="BZ28" s="51">
        <v>0</v>
      </c>
      <c r="CA28" s="51">
        <v>973.51</v>
      </c>
      <c r="CB28" s="51">
        <v>1.68</v>
      </c>
      <c r="CC28" s="51">
        <v>2946.48</v>
      </c>
      <c r="CD28" s="51"/>
      <c r="CE28" s="51">
        <v>45.22</v>
      </c>
      <c r="CF28" s="51">
        <v>0</v>
      </c>
      <c r="CG28" s="51">
        <v>48.79</v>
      </c>
      <c r="CH28" s="51">
        <v>430.62</v>
      </c>
      <c r="CI28" s="51">
        <v>0</v>
      </c>
      <c r="CJ28" s="51">
        <v>257.24</v>
      </c>
      <c r="CK28" s="51">
        <v>0</v>
      </c>
      <c r="CL28" s="51">
        <v>781.87</v>
      </c>
      <c r="CM28" s="51"/>
      <c r="CN28" s="51">
        <v>70.81</v>
      </c>
      <c r="CO28" s="51">
        <v>0</v>
      </c>
      <c r="CP28" s="51">
        <v>30.36</v>
      </c>
      <c r="CQ28" s="51">
        <v>907.8</v>
      </c>
      <c r="CR28" s="51">
        <v>0</v>
      </c>
      <c r="CS28" s="51">
        <v>940.66</v>
      </c>
      <c r="CT28" s="51">
        <v>1.41</v>
      </c>
      <c r="CU28" s="51">
        <f t="shared" si="11"/>
        <v>1951.04</v>
      </c>
      <c r="CV28" s="51"/>
      <c r="CW28" s="51">
        <v>193.16</v>
      </c>
      <c r="CX28" s="51">
        <v>0</v>
      </c>
      <c r="CY28" s="51">
        <v>8.9499999999999993</v>
      </c>
      <c r="CZ28" s="51">
        <v>658.19</v>
      </c>
      <c r="DA28" s="51">
        <v>0</v>
      </c>
      <c r="DB28" s="51">
        <v>1832.96</v>
      </c>
      <c r="DC28" s="51">
        <v>416.6</v>
      </c>
      <c r="DD28" s="51">
        <f t="shared" si="12"/>
        <v>3109.86</v>
      </c>
      <c r="DE28" s="51"/>
      <c r="DF28" s="51">
        <v>5.83</v>
      </c>
      <c r="DG28" s="51">
        <v>0</v>
      </c>
      <c r="DH28" s="51">
        <v>156.49</v>
      </c>
      <c r="DI28" s="51">
        <v>259.64999999999998</v>
      </c>
      <c r="DJ28" s="51">
        <v>0</v>
      </c>
      <c r="DK28" s="51">
        <v>132.33000000000001</v>
      </c>
      <c r="DL28" s="51">
        <v>0</v>
      </c>
      <c r="DM28" s="51">
        <v>554.30000000000007</v>
      </c>
      <c r="DN28" s="51"/>
      <c r="DO28" s="51">
        <f t="shared" si="0"/>
        <v>25254.280000000002</v>
      </c>
      <c r="DP28" s="297"/>
    </row>
    <row r="29" spans="1:120">
      <c r="A29" s="182">
        <v>2012</v>
      </c>
      <c r="B29" s="51">
        <v>0</v>
      </c>
      <c r="C29" s="51">
        <v>49.24</v>
      </c>
      <c r="D29" s="51">
        <v>3824.31</v>
      </c>
      <c r="E29" s="51">
        <v>1.55</v>
      </c>
      <c r="F29" s="51">
        <v>488.26</v>
      </c>
      <c r="G29" s="51">
        <v>0</v>
      </c>
      <c r="H29" s="51"/>
      <c r="I29" s="51">
        <f t="shared" si="1"/>
        <v>4363.3599999999997</v>
      </c>
      <c r="J29" s="51"/>
      <c r="K29" s="51">
        <v>36.15</v>
      </c>
      <c r="L29" s="51">
        <v>412.02</v>
      </c>
      <c r="M29" s="51">
        <v>5.19</v>
      </c>
      <c r="N29" s="51">
        <v>437.71</v>
      </c>
      <c r="O29" s="51">
        <v>0</v>
      </c>
      <c r="P29" s="51">
        <v>307.7</v>
      </c>
      <c r="Q29" s="51"/>
      <c r="R29" s="51">
        <v>1198.77</v>
      </c>
      <c r="S29" s="51"/>
      <c r="T29" s="51">
        <v>12.73</v>
      </c>
      <c r="U29" s="51">
        <v>0</v>
      </c>
      <c r="V29" s="51">
        <v>0</v>
      </c>
      <c r="W29" s="51">
        <v>192.65</v>
      </c>
      <c r="X29" s="51">
        <v>0</v>
      </c>
      <c r="Y29" s="51">
        <v>432.33</v>
      </c>
      <c r="Z29" s="51"/>
      <c r="AA29" s="51">
        <v>637.71</v>
      </c>
      <c r="AB29" s="51"/>
      <c r="AC29" s="51">
        <v>743.29</v>
      </c>
      <c r="AD29" s="51">
        <v>0</v>
      </c>
      <c r="AE29" s="51">
        <v>168.39</v>
      </c>
      <c r="AF29" s="51">
        <v>936.55</v>
      </c>
      <c r="AG29" s="51">
        <v>0</v>
      </c>
      <c r="AH29" s="51">
        <v>580.1</v>
      </c>
      <c r="AI29" s="51">
        <v>0</v>
      </c>
      <c r="AJ29" s="51">
        <v>2428.33</v>
      </c>
      <c r="AK29" s="51"/>
      <c r="AL29" s="51">
        <v>48.65</v>
      </c>
      <c r="AM29" s="51"/>
      <c r="AN29" s="51">
        <v>123.63</v>
      </c>
      <c r="AO29" s="51">
        <v>1788.91</v>
      </c>
      <c r="AP29" s="51">
        <v>0</v>
      </c>
      <c r="AQ29" s="51">
        <v>1505.37</v>
      </c>
      <c r="AR29" s="51">
        <v>335.83</v>
      </c>
      <c r="AS29" s="51">
        <v>3802.39</v>
      </c>
      <c r="AT29" s="51"/>
      <c r="AU29" s="51">
        <v>7.55</v>
      </c>
      <c r="AV29" s="51">
        <v>0</v>
      </c>
      <c r="AW29" s="51">
        <v>0.15</v>
      </c>
      <c r="AX29" s="51">
        <v>561.96</v>
      </c>
      <c r="AY29" s="51">
        <v>0</v>
      </c>
      <c r="AZ29" s="51">
        <v>608.04999999999995</v>
      </c>
      <c r="BA29" s="51">
        <v>0</v>
      </c>
      <c r="BB29" s="51">
        <v>1177.71</v>
      </c>
      <c r="BC29" s="51"/>
      <c r="BD29" s="51">
        <v>3.22</v>
      </c>
      <c r="BE29" s="51">
        <v>0</v>
      </c>
      <c r="BF29" s="51">
        <v>1.8</v>
      </c>
      <c r="BG29" s="51">
        <v>239.3</v>
      </c>
      <c r="BH29" s="51">
        <v>0</v>
      </c>
      <c r="BI29" s="51">
        <v>532.15</v>
      </c>
      <c r="BJ29" s="51">
        <v>0</v>
      </c>
      <c r="BK29" s="51">
        <v>776.47</v>
      </c>
      <c r="BL29" s="51"/>
      <c r="BM29" s="51">
        <v>35.36</v>
      </c>
      <c r="BN29" s="51">
        <v>0</v>
      </c>
      <c r="BO29" s="51">
        <v>147.16999999999999</v>
      </c>
      <c r="BP29" s="51">
        <v>679.78</v>
      </c>
      <c r="BQ29" s="51">
        <v>0</v>
      </c>
      <c r="BR29" s="51">
        <v>436.85</v>
      </c>
      <c r="BS29" s="51">
        <v>0</v>
      </c>
      <c r="BT29" s="51">
        <v>1299.1599999999999</v>
      </c>
      <c r="BU29" s="51"/>
      <c r="BV29" s="51">
        <v>31.34</v>
      </c>
      <c r="BW29" s="51">
        <v>0</v>
      </c>
      <c r="BX29" s="51">
        <v>125.91</v>
      </c>
      <c r="BY29" s="51">
        <v>1793.89</v>
      </c>
      <c r="BZ29" s="51">
        <v>0</v>
      </c>
      <c r="CA29" s="51">
        <v>957.6</v>
      </c>
      <c r="CB29" s="51">
        <v>2.82</v>
      </c>
      <c r="CC29" s="51">
        <v>2911.5600000000004</v>
      </c>
      <c r="CD29" s="51"/>
      <c r="CE29" s="51">
        <v>43.39</v>
      </c>
      <c r="CF29" s="51">
        <v>0</v>
      </c>
      <c r="CG29" s="51">
        <v>46.06</v>
      </c>
      <c r="CH29" s="51">
        <v>406.97</v>
      </c>
      <c r="CI29" s="51">
        <v>0</v>
      </c>
      <c r="CJ29" s="51">
        <v>250.19</v>
      </c>
      <c r="CK29" s="51">
        <v>0</v>
      </c>
      <c r="CL29" s="51">
        <v>746.61</v>
      </c>
      <c r="CM29" s="51"/>
      <c r="CN29" s="51">
        <v>79.97</v>
      </c>
      <c r="CO29" s="51">
        <v>0</v>
      </c>
      <c r="CP29" s="51">
        <v>28.51</v>
      </c>
      <c r="CQ29" s="51">
        <v>879.7</v>
      </c>
      <c r="CR29" s="51">
        <v>0</v>
      </c>
      <c r="CS29" s="51">
        <v>934.3</v>
      </c>
      <c r="CT29" s="51">
        <v>1.2</v>
      </c>
      <c r="CU29" s="51">
        <f t="shared" si="11"/>
        <v>1923.68</v>
      </c>
      <c r="CV29" s="51"/>
      <c r="CW29" s="51">
        <v>165.93</v>
      </c>
      <c r="CX29" s="51">
        <v>0</v>
      </c>
      <c r="CY29" s="51">
        <v>40.89</v>
      </c>
      <c r="CZ29" s="51">
        <v>651.03</v>
      </c>
      <c r="DA29" s="51">
        <v>0</v>
      </c>
      <c r="DB29" s="51">
        <v>1792.6</v>
      </c>
      <c r="DC29" s="51">
        <v>418.06</v>
      </c>
      <c r="DD29" s="51">
        <f t="shared" si="12"/>
        <v>3068.5099999999998</v>
      </c>
      <c r="DE29" s="51"/>
      <c r="DF29" s="51">
        <v>4.82</v>
      </c>
      <c r="DG29" s="51">
        <v>0</v>
      </c>
      <c r="DH29" s="51">
        <v>156.63</v>
      </c>
      <c r="DI29" s="51">
        <v>251.49</v>
      </c>
      <c r="DJ29" s="51">
        <v>0</v>
      </c>
      <c r="DK29" s="51">
        <v>128.43</v>
      </c>
      <c r="DL29" s="51">
        <v>0</v>
      </c>
      <c r="DM29" s="51">
        <v>541.37</v>
      </c>
      <c r="DN29" s="51"/>
      <c r="DO29" s="51">
        <f t="shared" si="0"/>
        <v>24875.629999999994</v>
      </c>
      <c r="DP29" s="297"/>
    </row>
    <row r="30" spans="1:120">
      <c r="A30" s="182">
        <v>2013</v>
      </c>
      <c r="B30" s="51">
        <v>0</v>
      </c>
      <c r="C30" s="51">
        <v>74.010000000000005</v>
      </c>
      <c r="D30" s="51">
        <v>3198.8</v>
      </c>
      <c r="E30" s="51">
        <v>1.29</v>
      </c>
      <c r="F30" s="51">
        <v>576.94000000000005</v>
      </c>
      <c r="G30" s="51">
        <v>0</v>
      </c>
      <c r="H30" s="51"/>
      <c r="I30" s="51">
        <f t="shared" si="1"/>
        <v>3851.0400000000004</v>
      </c>
      <c r="J30" s="51"/>
      <c r="K30" s="51">
        <v>37.83</v>
      </c>
      <c r="L30" s="51">
        <v>519.54</v>
      </c>
      <c r="M30" s="51">
        <v>4.0999999999999996</v>
      </c>
      <c r="N30" s="51">
        <v>459.01</v>
      </c>
      <c r="O30" s="51">
        <v>0</v>
      </c>
      <c r="P30" s="51">
        <v>326.61</v>
      </c>
      <c r="Q30" s="51"/>
      <c r="R30" s="51">
        <v>1347.0900000000001</v>
      </c>
      <c r="S30" s="51"/>
      <c r="T30" s="51">
        <v>12.7</v>
      </c>
      <c r="U30" s="51">
        <v>0</v>
      </c>
      <c r="V30" s="51">
        <v>0.02</v>
      </c>
      <c r="W30" s="51">
        <v>187.41</v>
      </c>
      <c r="X30" s="51">
        <v>0</v>
      </c>
      <c r="Y30" s="51">
        <v>380.92</v>
      </c>
      <c r="Z30" s="51"/>
      <c r="AA30" s="51">
        <v>581.04999999999995</v>
      </c>
      <c r="AB30" s="51"/>
      <c r="AC30" s="51">
        <v>887.38</v>
      </c>
      <c r="AD30" s="51">
        <v>0</v>
      </c>
      <c r="AE30" s="51">
        <v>168.1</v>
      </c>
      <c r="AF30" s="51">
        <v>956.59</v>
      </c>
      <c r="AG30" s="51">
        <v>0</v>
      </c>
      <c r="AH30" s="51">
        <v>578.30999999999995</v>
      </c>
      <c r="AI30" s="51">
        <v>0</v>
      </c>
      <c r="AJ30" s="51">
        <v>2590.38</v>
      </c>
      <c r="AK30" s="51"/>
      <c r="AL30" s="51">
        <v>53.17</v>
      </c>
      <c r="AM30" s="51"/>
      <c r="AN30" s="51">
        <v>105.66</v>
      </c>
      <c r="AO30" s="51">
        <v>1863.78</v>
      </c>
      <c r="AP30" s="51">
        <v>0</v>
      </c>
      <c r="AQ30" s="51">
        <v>1420.92</v>
      </c>
      <c r="AR30" s="51">
        <v>324.88</v>
      </c>
      <c r="AS30" s="51">
        <v>3768.41</v>
      </c>
      <c r="AT30" s="51"/>
      <c r="AU30" s="51">
        <v>8.0500000000000007</v>
      </c>
      <c r="AV30" s="51">
        <v>0</v>
      </c>
      <c r="AW30" s="51">
        <v>0</v>
      </c>
      <c r="AX30" s="51">
        <v>532.61</v>
      </c>
      <c r="AY30" s="51">
        <v>0</v>
      </c>
      <c r="AZ30" s="51">
        <v>607.38</v>
      </c>
      <c r="BA30" s="51">
        <v>0</v>
      </c>
      <c r="BB30" s="51">
        <v>1148.04</v>
      </c>
      <c r="BC30" s="51"/>
      <c r="BD30" s="51">
        <v>3.78</v>
      </c>
      <c r="BE30" s="51">
        <v>0</v>
      </c>
      <c r="BF30" s="51">
        <v>0.86</v>
      </c>
      <c r="BG30" s="51">
        <v>241.76</v>
      </c>
      <c r="BH30" s="51">
        <v>0</v>
      </c>
      <c r="BI30" s="51">
        <v>530.65</v>
      </c>
      <c r="BJ30" s="51">
        <v>0</v>
      </c>
      <c r="BK30" s="51">
        <v>777.05</v>
      </c>
      <c r="BL30" s="51"/>
      <c r="BM30" s="51">
        <v>42.4</v>
      </c>
      <c r="BN30" s="51">
        <v>0</v>
      </c>
      <c r="BO30" s="51">
        <v>180.02</v>
      </c>
      <c r="BP30" s="51">
        <v>729.18</v>
      </c>
      <c r="BQ30" s="51">
        <v>0</v>
      </c>
      <c r="BR30" s="51">
        <v>435.71</v>
      </c>
      <c r="BS30" s="51">
        <v>0</v>
      </c>
      <c r="BT30" s="51">
        <v>1387.31</v>
      </c>
      <c r="BU30" s="51"/>
      <c r="BV30" s="51">
        <v>39.11</v>
      </c>
      <c r="BW30" s="51">
        <v>0</v>
      </c>
      <c r="BX30" s="51">
        <v>128.94999999999999</v>
      </c>
      <c r="BY30" s="51">
        <v>1813.91</v>
      </c>
      <c r="BZ30" s="51">
        <v>0</v>
      </c>
      <c r="CA30" s="51">
        <v>952.94</v>
      </c>
      <c r="CB30" s="51">
        <v>7.0000000000000007E-2</v>
      </c>
      <c r="CC30" s="51">
        <v>2934.98</v>
      </c>
      <c r="CD30" s="51"/>
      <c r="CE30" s="51">
        <v>46.37</v>
      </c>
      <c r="CF30" s="51">
        <v>0</v>
      </c>
      <c r="CG30" s="51">
        <v>44.95</v>
      </c>
      <c r="CH30" s="51">
        <v>409.04</v>
      </c>
      <c r="CI30" s="51">
        <v>0</v>
      </c>
      <c r="CJ30" s="51">
        <v>248.82</v>
      </c>
      <c r="CK30" s="51">
        <v>0</v>
      </c>
      <c r="CL30" s="51">
        <v>749.18000000000006</v>
      </c>
      <c r="CM30" s="51"/>
      <c r="CN30" s="51">
        <v>82.4</v>
      </c>
      <c r="CO30" s="51">
        <v>0</v>
      </c>
      <c r="CP30" s="51">
        <v>30.34</v>
      </c>
      <c r="CQ30" s="51">
        <v>957.32</v>
      </c>
      <c r="CR30" s="51">
        <v>0</v>
      </c>
      <c r="CS30" s="51">
        <v>929.17</v>
      </c>
      <c r="CT30" s="51">
        <v>0</v>
      </c>
      <c r="CU30" s="51">
        <f t="shared" si="11"/>
        <v>1999.23</v>
      </c>
      <c r="CV30" s="51"/>
      <c r="CW30" s="51">
        <v>337.5</v>
      </c>
      <c r="CX30" s="51">
        <v>0</v>
      </c>
      <c r="CY30" s="51">
        <v>32.479999999999997</v>
      </c>
      <c r="CZ30" s="51">
        <v>616.61</v>
      </c>
      <c r="DA30" s="51">
        <v>0</v>
      </c>
      <c r="DB30" s="51">
        <v>1801.51</v>
      </c>
      <c r="DC30" s="51">
        <v>414.51</v>
      </c>
      <c r="DD30" s="51">
        <f t="shared" si="12"/>
        <v>3202.6099999999997</v>
      </c>
      <c r="DE30" s="51"/>
      <c r="DF30" s="51">
        <v>4.5199999999999996</v>
      </c>
      <c r="DG30" s="51">
        <v>0</v>
      </c>
      <c r="DH30" s="51">
        <v>161.38</v>
      </c>
      <c r="DI30" s="51">
        <v>261.14999999999998</v>
      </c>
      <c r="DJ30" s="51">
        <v>0</v>
      </c>
      <c r="DK30" s="51">
        <v>125.91</v>
      </c>
      <c r="DL30" s="51">
        <v>0</v>
      </c>
      <c r="DM30" s="51">
        <v>552.95999999999992</v>
      </c>
      <c r="DN30" s="51"/>
      <c r="DO30" s="51">
        <f t="shared" si="0"/>
        <v>24889.33</v>
      </c>
      <c r="DP30" s="297"/>
    </row>
    <row r="31" spans="1:120">
      <c r="A31" s="182">
        <v>2014</v>
      </c>
      <c r="B31" s="51">
        <v>0</v>
      </c>
      <c r="C31" s="51">
        <v>45.82</v>
      </c>
      <c r="D31" s="51">
        <v>3343.56</v>
      </c>
      <c r="E31" s="51">
        <v>1.1000000000000001</v>
      </c>
      <c r="F31" s="51">
        <v>594.11</v>
      </c>
      <c r="G31" s="51">
        <v>0</v>
      </c>
      <c r="H31" s="51"/>
      <c r="I31" s="51">
        <f t="shared" si="1"/>
        <v>3984.59</v>
      </c>
      <c r="J31" s="51"/>
      <c r="K31" s="51">
        <v>38.380000000000003</v>
      </c>
      <c r="L31" s="51">
        <v>519.80999999999995</v>
      </c>
      <c r="M31" s="51">
        <v>6.92</v>
      </c>
      <c r="N31" s="51">
        <v>468.97</v>
      </c>
      <c r="O31" s="51">
        <v>0</v>
      </c>
      <c r="P31" s="51">
        <v>325.58999999999997</v>
      </c>
      <c r="Q31" s="51"/>
      <c r="R31" s="51">
        <v>1359.6699999999998</v>
      </c>
      <c r="S31" s="51"/>
      <c r="T31" s="51">
        <v>15.09</v>
      </c>
      <c r="U31" s="51">
        <v>0</v>
      </c>
      <c r="V31" s="51">
        <v>0.03</v>
      </c>
      <c r="W31" s="51">
        <v>178.24</v>
      </c>
      <c r="X31" s="51">
        <v>0</v>
      </c>
      <c r="Y31" s="51">
        <v>384.74</v>
      </c>
      <c r="Z31" s="51"/>
      <c r="AA31" s="51">
        <v>578.1</v>
      </c>
      <c r="AB31" s="51"/>
      <c r="AC31" s="51">
        <v>825.27</v>
      </c>
      <c r="AD31" s="51">
        <v>0</v>
      </c>
      <c r="AE31" s="51">
        <v>173.66</v>
      </c>
      <c r="AF31" s="51">
        <v>954.87</v>
      </c>
      <c r="AG31" s="51">
        <v>0</v>
      </c>
      <c r="AH31" s="51">
        <v>538.87</v>
      </c>
      <c r="AI31" s="51">
        <v>0</v>
      </c>
      <c r="AJ31" s="51">
        <v>2492.67</v>
      </c>
      <c r="AK31" s="51"/>
      <c r="AL31" s="51">
        <v>68.38</v>
      </c>
      <c r="AM31" s="51"/>
      <c r="AN31" s="51">
        <v>110.02</v>
      </c>
      <c r="AO31" s="51">
        <v>1681.64</v>
      </c>
      <c r="AP31" s="51">
        <v>0</v>
      </c>
      <c r="AQ31" s="51">
        <v>1330.73</v>
      </c>
      <c r="AR31" s="51">
        <v>218.59</v>
      </c>
      <c r="AS31" s="51">
        <v>3409.36</v>
      </c>
      <c r="AT31" s="51"/>
      <c r="AU31" s="51">
        <v>10.16</v>
      </c>
      <c r="AV31" s="51">
        <v>0</v>
      </c>
      <c r="AW31" s="51">
        <v>0</v>
      </c>
      <c r="AX31" s="51">
        <v>510.56</v>
      </c>
      <c r="AY31" s="51">
        <v>0</v>
      </c>
      <c r="AZ31" s="51">
        <v>594.36</v>
      </c>
      <c r="BA31" s="51">
        <v>0</v>
      </c>
      <c r="BB31" s="51">
        <v>1115.08</v>
      </c>
      <c r="BC31" s="51"/>
      <c r="BD31" s="51">
        <v>5.19</v>
      </c>
      <c r="BE31" s="51">
        <v>0</v>
      </c>
      <c r="BF31" s="51">
        <v>0.88</v>
      </c>
      <c r="BG31" s="51">
        <v>238.99</v>
      </c>
      <c r="BH31" s="51">
        <v>0</v>
      </c>
      <c r="BI31" s="51">
        <v>491.36</v>
      </c>
      <c r="BJ31" s="51">
        <v>0</v>
      </c>
      <c r="BK31" s="51">
        <v>736.42000000000007</v>
      </c>
      <c r="BL31" s="51"/>
      <c r="BM31" s="51">
        <v>49.44</v>
      </c>
      <c r="BN31" s="51">
        <v>0</v>
      </c>
      <c r="BO31" s="51">
        <v>185.91</v>
      </c>
      <c r="BP31" s="51">
        <v>715.51</v>
      </c>
      <c r="BQ31" s="51">
        <v>0</v>
      </c>
      <c r="BR31" s="51">
        <v>415.38</v>
      </c>
      <c r="BS31" s="51">
        <v>0</v>
      </c>
      <c r="BT31" s="51">
        <v>1366.24</v>
      </c>
      <c r="BU31" s="51"/>
      <c r="BV31" s="51">
        <v>43.85</v>
      </c>
      <c r="BW31" s="51">
        <v>0</v>
      </c>
      <c r="BX31" s="51">
        <v>135.11000000000001</v>
      </c>
      <c r="BY31" s="51">
        <v>1753.69</v>
      </c>
      <c r="BZ31" s="51">
        <v>0</v>
      </c>
      <c r="CA31" s="51">
        <v>915.21</v>
      </c>
      <c r="CB31" s="51">
        <v>0</v>
      </c>
      <c r="CC31" s="51">
        <v>2847.86</v>
      </c>
      <c r="CD31" s="51"/>
      <c r="CE31" s="51">
        <v>52.01</v>
      </c>
      <c r="CF31" s="51">
        <v>0</v>
      </c>
      <c r="CG31" s="51">
        <v>43.59</v>
      </c>
      <c r="CH31" s="51">
        <v>393.75</v>
      </c>
      <c r="CI31" s="51">
        <v>0</v>
      </c>
      <c r="CJ31" s="51">
        <v>233.93</v>
      </c>
      <c r="CK31" s="51">
        <v>0</v>
      </c>
      <c r="CL31" s="51">
        <v>723.28</v>
      </c>
      <c r="CM31" s="51"/>
      <c r="CN31" s="51">
        <v>96.12</v>
      </c>
      <c r="CO31" s="51">
        <v>0</v>
      </c>
      <c r="CP31" s="51">
        <v>30.71</v>
      </c>
      <c r="CQ31" s="51">
        <v>897.8</v>
      </c>
      <c r="CR31" s="51">
        <v>0</v>
      </c>
      <c r="CS31" s="51">
        <v>922.2</v>
      </c>
      <c r="CT31" s="51">
        <v>0</v>
      </c>
      <c r="CU31" s="51">
        <f t="shared" si="11"/>
        <v>1946.83</v>
      </c>
      <c r="CV31" s="51"/>
      <c r="CW31" s="51">
        <v>417.77</v>
      </c>
      <c r="CX31" s="51">
        <v>0</v>
      </c>
      <c r="CY31" s="51">
        <v>34.53</v>
      </c>
      <c r="CZ31" s="51">
        <v>603.75</v>
      </c>
      <c r="DA31" s="51">
        <v>0</v>
      </c>
      <c r="DB31" s="51">
        <v>1724.85</v>
      </c>
      <c r="DC31" s="51">
        <v>408.23</v>
      </c>
      <c r="DD31" s="51">
        <f t="shared" si="12"/>
        <v>3189.1299999999997</v>
      </c>
      <c r="DE31" s="51"/>
      <c r="DF31" s="51">
        <v>5.31</v>
      </c>
      <c r="DG31" s="51">
        <v>0</v>
      </c>
      <c r="DH31" s="51">
        <v>173.36</v>
      </c>
      <c r="DI31" s="51">
        <v>254.29</v>
      </c>
      <c r="DJ31" s="51">
        <v>0</v>
      </c>
      <c r="DK31" s="51">
        <v>119.75</v>
      </c>
      <c r="DL31" s="51">
        <v>0</v>
      </c>
      <c r="DM31" s="51">
        <v>552.71</v>
      </c>
      <c r="DN31" s="51"/>
      <c r="DO31" s="51">
        <f t="shared" si="0"/>
        <v>24301.94</v>
      </c>
      <c r="DP31" s="297"/>
    </row>
    <row r="32" spans="1:120">
      <c r="A32" s="182">
        <v>2015</v>
      </c>
      <c r="B32" s="51">
        <v>0</v>
      </c>
      <c r="C32" s="51">
        <v>11.744052737173959</v>
      </c>
      <c r="D32" s="51">
        <v>3318.504855765138</v>
      </c>
      <c r="E32" s="51">
        <v>0.93185726569217542</v>
      </c>
      <c r="F32" s="51">
        <v>17.819565869286219</v>
      </c>
      <c r="G32" s="51">
        <v>0</v>
      </c>
      <c r="H32" s="51"/>
      <c r="I32" s="51">
        <f t="shared" si="1"/>
        <v>3349.0003316372904</v>
      </c>
      <c r="J32" s="51"/>
      <c r="K32" s="51">
        <v>31.375390361287391</v>
      </c>
      <c r="L32" s="51">
        <v>498.46447319342974</v>
      </c>
      <c r="M32" s="51">
        <v>6.0438839708135319</v>
      </c>
      <c r="N32" s="51">
        <v>456.01534413994113</v>
      </c>
      <c r="O32" s="51">
        <v>0</v>
      </c>
      <c r="P32" s="51">
        <v>317.07371024476464</v>
      </c>
      <c r="Q32" s="51"/>
      <c r="R32" s="51">
        <f>SUM(K32:Q32)</f>
        <v>1308.9728019102365</v>
      </c>
      <c r="S32" s="51"/>
      <c r="T32" s="51">
        <v>22.479417951848482</v>
      </c>
      <c r="U32" s="51">
        <v>0</v>
      </c>
      <c r="V32" s="51">
        <v>7.2069797144807781</v>
      </c>
      <c r="W32" s="51">
        <v>261.89682773847045</v>
      </c>
      <c r="X32" s="51">
        <v>0</v>
      </c>
      <c r="Y32" s="51">
        <v>380.41586420063953</v>
      </c>
      <c r="Z32" s="51"/>
      <c r="AA32" s="51">
        <f>SUM(T32:Z32)</f>
        <v>671.99908960543917</v>
      </c>
      <c r="AB32" s="51"/>
      <c r="AC32" s="51">
        <v>698.23699786148927</v>
      </c>
      <c r="AD32" s="51">
        <v>0</v>
      </c>
      <c r="AE32" s="51">
        <v>170.39380338336869</v>
      </c>
      <c r="AF32" s="51">
        <v>1220.1345334473688</v>
      </c>
      <c r="AG32" s="51">
        <v>268.72588430456892</v>
      </c>
      <c r="AH32" s="51">
        <v>524.66464560828285</v>
      </c>
      <c r="AI32" s="51">
        <v>0</v>
      </c>
      <c r="AJ32" s="51">
        <f>SUM(AC32:AI32)</f>
        <v>2882.155864605078</v>
      </c>
      <c r="AK32" s="51"/>
      <c r="AL32" s="51">
        <v>59.655673577677646</v>
      </c>
      <c r="AM32" s="51"/>
      <c r="AN32" s="51">
        <v>119.6346024429173</v>
      </c>
      <c r="AO32" s="51">
        <v>1550.6262212833503</v>
      </c>
      <c r="AP32" s="51">
        <v>0.94481284854525072</v>
      </c>
      <c r="AQ32" s="51">
        <v>1342.6378670873553</v>
      </c>
      <c r="AR32" s="51">
        <v>256.4387790197764</v>
      </c>
      <c r="AS32" s="51">
        <f>SUM(AL32:AR32)</f>
        <v>3329.9379562596228</v>
      </c>
      <c r="AT32" s="51"/>
      <c r="AU32" s="51">
        <v>8.9159271388694226</v>
      </c>
      <c r="AV32" s="51">
        <v>0</v>
      </c>
      <c r="AW32" s="51">
        <v>0.33556560083025555</v>
      </c>
      <c r="AX32" s="51">
        <v>945.97520380286858</v>
      </c>
      <c r="AY32" s="51">
        <v>1.5900076768513007</v>
      </c>
      <c r="AZ32" s="51">
        <v>535.83205248222657</v>
      </c>
      <c r="BA32" s="51">
        <v>0</v>
      </c>
      <c r="BB32" s="51">
        <f>SUM(AU32:BA32)</f>
        <v>1492.6487567016461</v>
      </c>
      <c r="BC32" s="51"/>
      <c r="BD32" s="51">
        <v>4.0748571163311569</v>
      </c>
      <c r="BE32" s="51">
        <v>0</v>
      </c>
      <c r="BF32" s="51">
        <v>0.93303324914452712</v>
      </c>
      <c r="BG32" s="51">
        <v>264.89806768999904</v>
      </c>
      <c r="BH32" s="51">
        <v>0</v>
      </c>
      <c r="BI32" s="51">
        <v>515.37888243109819</v>
      </c>
      <c r="BJ32" s="51">
        <v>0</v>
      </c>
      <c r="BK32" s="51">
        <f>SUM(BD32:BJ32)</f>
        <v>785.28484048657288</v>
      </c>
      <c r="BL32" s="51"/>
      <c r="BM32" s="51">
        <v>47.03536904827714</v>
      </c>
      <c r="BN32" s="51">
        <v>0</v>
      </c>
      <c r="BO32" s="51">
        <v>196.63261725775899</v>
      </c>
      <c r="BP32" s="51">
        <v>536.84203037066993</v>
      </c>
      <c r="BQ32" s="51">
        <v>0</v>
      </c>
      <c r="BR32" s="51">
        <v>419.25862698764286</v>
      </c>
      <c r="BS32" s="51">
        <v>0</v>
      </c>
      <c r="BT32" s="51">
        <f>SUM(BM32:BS32)</f>
        <v>1199.7686436643489</v>
      </c>
      <c r="BU32" s="51"/>
      <c r="BV32" s="51">
        <v>54.232565481306509</v>
      </c>
      <c r="BW32" s="51">
        <v>0</v>
      </c>
      <c r="BX32" s="51">
        <v>102.9951507267013</v>
      </c>
      <c r="BY32" s="51">
        <v>1562.0830230738434</v>
      </c>
      <c r="BZ32" s="51">
        <v>15.189370953190597</v>
      </c>
      <c r="CA32" s="51">
        <v>926.75044803618323</v>
      </c>
      <c r="CB32" s="51">
        <v>4.5055889939810835E-2</v>
      </c>
      <c r="CC32" s="51">
        <f>SUM(BV32:CB32)</f>
        <v>2661.2956141611644</v>
      </c>
      <c r="CD32" s="51"/>
      <c r="CE32" s="51">
        <v>48.597851877765493</v>
      </c>
      <c r="CF32" s="51">
        <v>0</v>
      </c>
      <c r="CG32" s="51">
        <v>43.179526519440898</v>
      </c>
      <c r="CH32" s="51">
        <v>252.65846723561393</v>
      </c>
      <c r="CI32" s="51">
        <v>0</v>
      </c>
      <c r="CJ32" s="51">
        <v>231.49370968684192</v>
      </c>
      <c r="CK32" s="51">
        <v>0</v>
      </c>
      <c r="CL32" s="51">
        <f>SUM(CE32:CK32)</f>
        <v>575.9295553196622</v>
      </c>
      <c r="CM32" s="51"/>
      <c r="CN32" s="51">
        <v>80.849065523685709</v>
      </c>
      <c r="CO32" s="51">
        <v>0</v>
      </c>
      <c r="CP32" s="51">
        <v>30.884182320222848</v>
      </c>
      <c r="CQ32" s="51">
        <v>394.10495156906148</v>
      </c>
      <c r="CR32" s="51">
        <v>406.51323069876156</v>
      </c>
      <c r="CS32" s="51">
        <v>911.6288315331991</v>
      </c>
      <c r="CT32" s="51">
        <v>0</v>
      </c>
      <c r="CU32" s="51">
        <f t="shared" si="11"/>
        <v>1823.9802616449306</v>
      </c>
      <c r="CV32" s="51"/>
      <c r="CW32" s="51">
        <v>320.2038342332807</v>
      </c>
      <c r="CX32" s="51">
        <v>0</v>
      </c>
      <c r="CY32" s="51">
        <v>34.43335744275997</v>
      </c>
      <c r="CZ32" s="51">
        <v>595.58027116748622</v>
      </c>
      <c r="DA32" s="51">
        <v>404.63905146704565</v>
      </c>
      <c r="DB32" s="51">
        <v>1768.8664267166528</v>
      </c>
      <c r="DC32" s="51">
        <v>421.92238325371011</v>
      </c>
      <c r="DD32" s="51">
        <f t="shared" si="12"/>
        <v>3545.6453242809353</v>
      </c>
      <c r="DE32" s="51"/>
      <c r="DF32" s="51">
        <v>4.5177801753317466</v>
      </c>
      <c r="DG32" s="51">
        <v>0</v>
      </c>
      <c r="DH32" s="51">
        <v>180.72716219205267</v>
      </c>
      <c r="DI32" s="51">
        <v>376.28936829786528</v>
      </c>
      <c r="DJ32" s="51">
        <v>0</v>
      </c>
      <c r="DK32" s="51">
        <v>117.26009694662326</v>
      </c>
      <c r="DL32" s="51">
        <v>0</v>
      </c>
      <c r="DM32" s="51">
        <f>SUM(DF32:DL32)</f>
        <v>678.79440761187288</v>
      </c>
      <c r="DN32" s="51"/>
      <c r="DO32" s="51">
        <f t="shared" si="0"/>
        <v>24305.413447888801</v>
      </c>
      <c r="DP32" s="297"/>
    </row>
    <row r="33" spans="1:120">
      <c r="A33" s="182">
        <v>2016</v>
      </c>
      <c r="B33" s="51">
        <v>0</v>
      </c>
      <c r="C33" s="51">
        <v>0</v>
      </c>
      <c r="D33" s="51">
        <v>1362.4234690231774</v>
      </c>
      <c r="E33" s="51">
        <v>0.79207867583834912</v>
      </c>
      <c r="F33" s="51">
        <v>60.87852232954674</v>
      </c>
      <c r="G33" s="51">
        <v>0</v>
      </c>
      <c r="H33" s="51"/>
      <c r="I33" s="51">
        <f t="shared" si="1"/>
        <v>1424.0940700285626</v>
      </c>
      <c r="J33" s="51"/>
      <c r="K33" s="51">
        <v>24.511858355038623</v>
      </c>
      <c r="L33" s="51">
        <v>314.37313038377658</v>
      </c>
      <c r="M33" s="51">
        <v>4.0417180556315166</v>
      </c>
      <c r="N33" s="51">
        <v>382.07641829373802</v>
      </c>
      <c r="O33" s="51">
        <v>0</v>
      </c>
      <c r="P33" s="51">
        <v>243.34757967051985</v>
      </c>
      <c r="Q33" s="51"/>
      <c r="R33" s="51">
        <f>SUM(K33:Q33)</f>
        <v>968.35070475870464</v>
      </c>
      <c r="S33" s="51"/>
      <c r="T33" s="51">
        <v>20.383389759266898</v>
      </c>
      <c r="U33" s="51">
        <v>0</v>
      </c>
      <c r="V33" s="51">
        <v>7.5718270265785117</v>
      </c>
      <c r="W33" s="51">
        <v>259.891282717568</v>
      </c>
      <c r="X33" s="51">
        <v>0</v>
      </c>
      <c r="Y33" s="51">
        <v>387.52411039186688</v>
      </c>
      <c r="Z33" s="51"/>
      <c r="AA33" s="51">
        <f>SUM(T33:Z33)</f>
        <v>675.37060989528027</v>
      </c>
      <c r="AB33" s="51"/>
      <c r="AC33" s="51">
        <v>556.54214432823346</v>
      </c>
      <c r="AD33" s="51">
        <v>0</v>
      </c>
      <c r="AE33" s="51">
        <v>187.37776197724193</v>
      </c>
      <c r="AF33" s="51">
        <v>1268.3859793830741</v>
      </c>
      <c r="AG33" s="51">
        <v>269.55643702250865</v>
      </c>
      <c r="AH33" s="51">
        <v>536.50951143830605</v>
      </c>
      <c r="AI33" s="51">
        <v>0</v>
      </c>
      <c r="AJ33" s="51">
        <f>SUM(AC33:AI33)</f>
        <v>2818.3718341493645</v>
      </c>
      <c r="AK33" s="51"/>
      <c r="AL33" s="51">
        <v>55.177797950910374</v>
      </c>
      <c r="AM33" s="51"/>
      <c r="AN33" s="51">
        <v>121.02414098002919</v>
      </c>
      <c r="AO33" s="51">
        <v>1668.2853897854889</v>
      </c>
      <c r="AP33" s="51">
        <v>53.634521923672693</v>
      </c>
      <c r="AQ33" s="51">
        <v>1297.3447837367166</v>
      </c>
      <c r="AR33" s="51">
        <v>251.89836629406705</v>
      </c>
      <c r="AS33" s="51">
        <f>SUM(AL33:AR33)</f>
        <v>3447.3650006708849</v>
      </c>
      <c r="AT33" s="51"/>
      <c r="AU33" s="51">
        <v>8.4231302740803784</v>
      </c>
      <c r="AV33" s="51">
        <v>0</v>
      </c>
      <c r="AW33" s="51">
        <v>0.38419392777589756</v>
      </c>
      <c r="AX33" s="51">
        <v>944.11398061376542</v>
      </c>
      <c r="AY33" s="51">
        <v>1.5181071005933426</v>
      </c>
      <c r="AZ33" s="51">
        <v>533.95223308820948</v>
      </c>
      <c r="BA33" s="51">
        <v>0</v>
      </c>
      <c r="BB33" s="51">
        <f>SUM(AU33:BA33)</f>
        <v>1488.3916450044246</v>
      </c>
      <c r="BC33" s="51"/>
      <c r="BD33" s="51">
        <v>3.6524703152215858</v>
      </c>
      <c r="BE33" s="51">
        <v>0</v>
      </c>
      <c r="BF33" s="51">
        <v>0.9130826908070524</v>
      </c>
      <c r="BG33" s="51">
        <v>269.96341737290453</v>
      </c>
      <c r="BH33" s="51">
        <v>0</v>
      </c>
      <c r="BI33" s="51">
        <v>520.93515334884853</v>
      </c>
      <c r="BJ33" s="51">
        <v>0</v>
      </c>
      <c r="BK33" s="51">
        <f>SUM(BD33:BJ33)</f>
        <v>795.46412372778173</v>
      </c>
      <c r="BL33" s="51"/>
      <c r="BM33" s="51">
        <v>41.755510622281548</v>
      </c>
      <c r="BN33" s="51">
        <v>0</v>
      </c>
      <c r="BO33" s="51">
        <v>212.67023775918051</v>
      </c>
      <c r="BP33" s="51">
        <v>544.11644459977219</v>
      </c>
      <c r="BQ33" s="51">
        <v>0</v>
      </c>
      <c r="BR33" s="51">
        <v>416.8410182848454</v>
      </c>
      <c r="BS33" s="51">
        <v>0</v>
      </c>
      <c r="BT33" s="51">
        <f>SUM(BM33:BS33)</f>
        <v>1215.3832112660798</v>
      </c>
      <c r="BU33" s="51"/>
      <c r="BV33" s="51">
        <v>47.407044561579433</v>
      </c>
      <c r="BW33" s="51">
        <v>0</v>
      </c>
      <c r="BX33" s="51">
        <v>113.17192406598453</v>
      </c>
      <c r="BY33" s="51">
        <v>1642.5962046534846</v>
      </c>
      <c r="BZ33" s="51">
        <v>18.633646868615614</v>
      </c>
      <c r="CA33" s="51">
        <v>942.35004171043397</v>
      </c>
      <c r="CB33" s="51">
        <v>0.37876182287188309</v>
      </c>
      <c r="CC33" s="51">
        <f>SUM(BV33:CB33)</f>
        <v>2764.5376236829702</v>
      </c>
      <c r="CD33" s="51"/>
      <c r="CE33" s="51">
        <v>50.008248376251679</v>
      </c>
      <c r="CF33" s="51">
        <v>0</v>
      </c>
      <c r="CG33" s="51">
        <v>45.931964476052613</v>
      </c>
      <c r="CH33" s="51">
        <v>250.27941097161792</v>
      </c>
      <c r="CI33" s="51">
        <v>0</v>
      </c>
      <c r="CJ33" s="51">
        <v>231.62146662096285</v>
      </c>
      <c r="CK33" s="51">
        <v>0</v>
      </c>
      <c r="CL33" s="51">
        <f t="shared" ref="CL33:CL35" si="14">SUM(CE33:CK33)</f>
        <v>577.84109044488514</v>
      </c>
      <c r="CM33" s="51"/>
      <c r="CN33" s="51">
        <v>79.114202149048268</v>
      </c>
      <c r="CO33" s="51">
        <v>0</v>
      </c>
      <c r="CP33" s="51">
        <v>33.033059260841227</v>
      </c>
      <c r="CQ33" s="51">
        <v>390.95492646655788</v>
      </c>
      <c r="CR33" s="51">
        <v>470.41807030338828</v>
      </c>
      <c r="CS33" s="51">
        <v>908.33342863501252</v>
      </c>
      <c r="CT33" s="51">
        <v>0</v>
      </c>
      <c r="CU33" s="51">
        <f t="shared" si="11"/>
        <v>1881.8536868148481</v>
      </c>
      <c r="CV33" s="51"/>
      <c r="CW33" s="51">
        <v>412.99144410778297</v>
      </c>
      <c r="CX33" s="51">
        <v>0</v>
      </c>
      <c r="CY33" s="51">
        <v>39.324953494593792</v>
      </c>
      <c r="CZ33" s="51">
        <v>631.5124629425178</v>
      </c>
      <c r="DA33" s="51">
        <v>322.2148294025327</v>
      </c>
      <c r="DB33" s="51">
        <v>1892.4397646888478</v>
      </c>
      <c r="DC33" s="51">
        <v>414.68489400177543</v>
      </c>
      <c r="DD33" s="51">
        <f t="shared" si="12"/>
        <v>3713.1683486380502</v>
      </c>
      <c r="DE33" s="51"/>
      <c r="DF33" s="51">
        <v>4.2250485884776463</v>
      </c>
      <c r="DG33" s="51">
        <v>0</v>
      </c>
      <c r="DH33" s="51">
        <v>202.6576926350881</v>
      </c>
      <c r="DI33" s="51">
        <v>393.73019486766538</v>
      </c>
      <c r="DJ33" s="51">
        <v>0</v>
      </c>
      <c r="DK33" s="51">
        <v>112.53508206850073</v>
      </c>
      <c r="DL33" s="51">
        <v>0</v>
      </c>
      <c r="DM33" s="51">
        <f>SUM(DF33:DL33)</f>
        <v>713.14801815973192</v>
      </c>
      <c r="DN33" s="51"/>
      <c r="DO33" s="51">
        <f t="shared" si="0"/>
        <v>22483.339967241569</v>
      </c>
      <c r="DP33" s="297"/>
    </row>
    <row r="34" spans="1:120">
      <c r="A34" s="182">
        <v>2017</v>
      </c>
      <c r="B34" s="51">
        <v>0</v>
      </c>
      <c r="C34" s="51">
        <v>0</v>
      </c>
      <c r="D34" s="51">
        <v>1651.9314424147169</v>
      </c>
      <c r="E34" s="51">
        <v>1.5984002500307315</v>
      </c>
      <c r="F34" s="51">
        <v>78.408264202230995</v>
      </c>
      <c r="G34" s="51">
        <v>0</v>
      </c>
      <c r="H34" s="51"/>
      <c r="I34" s="51">
        <f t="shared" si="1"/>
        <v>1731.9381068669786</v>
      </c>
      <c r="J34" s="51"/>
      <c r="K34" s="51">
        <v>21.27983278976394</v>
      </c>
      <c r="L34" s="51">
        <v>295.97554898709961</v>
      </c>
      <c r="M34" s="51">
        <v>5.1416323056102051</v>
      </c>
      <c r="N34" s="51">
        <v>366.62752934651763</v>
      </c>
      <c r="O34" s="51">
        <v>0</v>
      </c>
      <c r="P34" s="51">
        <v>232.38014567119566</v>
      </c>
      <c r="Q34" s="51"/>
      <c r="R34" s="51">
        <f>SUM(K34:Q34)</f>
        <v>921.40468910018706</v>
      </c>
      <c r="S34" s="51"/>
      <c r="T34" s="51">
        <v>19.105233516286898</v>
      </c>
      <c r="U34" s="51">
        <v>0</v>
      </c>
      <c r="V34" s="51">
        <v>7.6991038424348996</v>
      </c>
      <c r="W34" s="51">
        <v>264.31629224838309</v>
      </c>
      <c r="X34" s="51">
        <v>0</v>
      </c>
      <c r="Y34" s="51">
        <v>370.23955766592468</v>
      </c>
      <c r="Z34" s="51"/>
      <c r="AA34" s="51">
        <f>SUM(T34:Z34)</f>
        <v>661.36018727302962</v>
      </c>
      <c r="AB34" s="51"/>
      <c r="AC34" s="51">
        <v>445.08985848337505</v>
      </c>
      <c r="AD34" s="51">
        <v>0</v>
      </c>
      <c r="AE34" s="51">
        <v>186.86752716163346</v>
      </c>
      <c r="AF34" s="51">
        <v>1262.2957034761932</v>
      </c>
      <c r="AG34" s="51">
        <v>282.89037476963102</v>
      </c>
      <c r="AH34" s="51">
        <v>530.52034869989529</v>
      </c>
      <c r="AI34" s="51">
        <v>0</v>
      </c>
      <c r="AJ34" s="51">
        <f>SUM(AC34:AI34)</f>
        <v>2707.663812590728</v>
      </c>
      <c r="AK34" s="51"/>
      <c r="AL34" s="51">
        <v>43.257320174519116</v>
      </c>
      <c r="AM34" s="51"/>
      <c r="AN34" s="51">
        <v>123.90799033982593</v>
      </c>
      <c r="AO34" s="51">
        <v>1715.2414400999266</v>
      </c>
      <c r="AP34" s="51">
        <v>58.799453926163409</v>
      </c>
      <c r="AQ34" s="51">
        <v>1309.8633358273084</v>
      </c>
      <c r="AR34" s="51">
        <v>280.36115821152191</v>
      </c>
      <c r="AS34" s="51">
        <f>SUM(AL34:AR34)</f>
        <v>3531.4306985792655</v>
      </c>
      <c r="AT34" s="51"/>
      <c r="AU34" s="51">
        <v>7.6915949800737007</v>
      </c>
      <c r="AV34" s="51">
        <v>0</v>
      </c>
      <c r="AW34" s="51">
        <v>0.41065038973042323</v>
      </c>
      <c r="AX34" s="51">
        <v>985.50259905464156</v>
      </c>
      <c r="AY34" s="51">
        <v>1.5181071005933426</v>
      </c>
      <c r="AZ34" s="51">
        <v>556.47160559739154</v>
      </c>
      <c r="BA34" s="51">
        <v>0.18030954428202922</v>
      </c>
      <c r="BB34" s="51">
        <f>SUM(AU34:BA34)</f>
        <v>1551.7748666667126</v>
      </c>
      <c r="BC34" s="51"/>
      <c r="BD34" s="51">
        <v>3.3588447040275233</v>
      </c>
      <c r="BE34" s="51">
        <v>0</v>
      </c>
      <c r="BF34" s="51">
        <v>0.95065175472404606</v>
      </c>
      <c r="BG34" s="51">
        <v>279.28349142357314</v>
      </c>
      <c r="BH34" s="51">
        <v>0</v>
      </c>
      <c r="BI34" s="51">
        <v>514.59458805941404</v>
      </c>
      <c r="BJ34" s="51">
        <v>0</v>
      </c>
      <c r="BK34" s="51">
        <f>SUM(BD34:BJ34)</f>
        <v>798.18757594173871</v>
      </c>
      <c r="BL34" s="51"/>
      <c r="BM34" s="51">
        <v>38.099120369205728</v>
      </c>
      <c r="BN34" s="51">
        <v>0</v>
      </c>
      <c r="BO34" s="51">
        <v>219.205794352748</v>
      </c>
      <c r="BP34" s="51">
        <v>560.59512221086777</v>
      </c>
      <c r="BQ34" s="51">
        <v>0</v>
      </c>
      <c r="BR34" s="51">
        <v>408.96674085423058</v>
      </c>
      <c r="BS34" s="51">
        <v>0</v>
      </c>
      <c r="BT34" s="51">
        <f>SUM(BM34:BS34)</f>
        <v>1226.8667777870519</v>
      </c>
      <c r="BU34" s="51"/>
      <c r="BV34" s="51">
        <v>52.578911422324047</v>
      </c>
      <c r="BW34" s="51">
        <v>0</v>
      </c>
      <c r="BX34" s="51">
        <v>113.15529138916008</v>
      </c>
      <c r="BY34" s="51">
        <v>1679.1140414636866</v>
      </c>
      <c r="BZ34" s="51">
        <v>63.772778579843006</v>
      </c>
      <c r="CA34" s="51">
        <v>950.72101546803628</v>
      </c>
      <c r="CB34" s="51">
        <v>0.83027343078245908</v>
      </c>
      <c r="CC34" s="51">
        <f>SUM(BV34:CB34)</f>
        <v>2860.1723117538322</v>
      </c>
      <c r="CD34" s="51"/>
      <c r="CE34" s="51">
        <v>44.34882964834506</v>
      </c>
      <c r="CF34" s="51">
        <v>0</v>
      </c>
      <c r="CG34" s="51">
        <v>46.003216304883836</v>
      </c>
      <c r="CH34" s="51">
        <v>254.44373711801109</v>
      </c>
      <c r="CI34" s="51">
        <v>0</v>
      </c>
      <c r="CJ34" s="51">
        <v>233.73602530246418</v>
      </c>
      <c r="CK34" s="51">
        <v>0</v>
      </c>
      <c r="CL34" s="51">
        <f t="shared" si="14"/>
        <v>578.53180837370417</v>
      </c>
      <c r="CM34" s="51"/>
      <c r="CN34" s="51">
        <v>64.079481498180641</v>
      </c>
      <c r="CO34" s="51">
        <v>0</v>
      </c>
      <c r="CP34" s="51">
        <v>33.47203458958235</v>
      </c>
      <c r="CQ34" s="51">
        <v>394.86244366823422</v>
      </c>
      <c r="CR34" s="51">
        <v>422.57282783602972</v>
      </c>
      <c r="CS34" s="51">
        <v>911.24617781679228</v>
      </c>
      <c r="CT34" s="51">
        <v>0</v>
      </c>
      <c r="CU34" s="51">
        <f t="shared" si="11"/>
        <v>1826.2329654088194</v>
      </c>
      <c r="CV34" s="51"/>
      <c r="CW34" s="51">
        <v>381.92587703983014</v>
      </c>
      <c r="CX34" s="51">
        <v>0</v>
      </c>
      <c r="CY34" s="51">
        <v>41.907763089156298</v>
      </c>
      <c r="CZ34" s="51">
        <v>674.39538517827725</v>
      </c>
      <c r="DA34" s="51">
        <v>325.96966426540166</v>
      </c>
      <c r="DB34" s="51">
        <v>1796.5263753709889</v>
      </c>
      <c r="DC34" s="51">
        <v>427.70577818062321</v>
      </c>
      <c r="DD34" s="51">
        <f t="shared" si="12"/>
        <v>3648.430843124278</v>
      </c>
      <c r="DE34" s="51"/>
      <c r="DF34" s="51">
        <v>4.0349701980632755</v>
      </c>
      <c r="DG34" s="51">
        <v>0</v>
      </c>
      <c r="DH34" s="51">
        <v>214.35637795013858</v>
      </c>
      <c r="DI34" s="51">
        <v>423.80989328600879</v>
      </c>
      <c r="DJ34" s="51">
        <v>0</v>
      </c>
      <c r="DK34" s="51">
        <v>121.82411425289017</v>
      </c>
      <c r="DL34" s="51">
        <v>0</v>
      </c>
      <c r="DM34" s="51">
        <f>SUM(DF34:DL34)</f>
        <v>764.02535568710073</v>
      </c>
      <c r="DN34" s="51"/>
      <c r="DO34" s="51">
        <f t="shared" si="0"/>
        <v>22808.019999153425</v>
      </c>
      <c r="DP34" s="297"/>
    </row>
    <row r="35" spans="1:120">
      <c r="A35" s="183">
        <v>2018</v>
      </c>
      <c r="B35" s="51">
        <v>0</v>
      </c>
      <c r="C35" s="51">
        <v>0</v>
      </c>
      <c r="D35" s="51">
        <v>1579.0391507099428</v>
      </c>
      <c r="E35" s="51">
        <v>1.3354601393707308</v>
      </c>
      <c r="F35" s="51">
        <v>167.19660267491577</v>
      </c>
      <c r="G35" s="51">
        <v>0</v>
      </c>
      <c r="H35" s="178"/>
      <c r="I35" s="51">
        <f t="shared" si="1"/>
        <v>1747.5712135242293</v>
      </c>
      <c r="J35" s="178"/>
      <c r="K35" s="51">
        <v>21.468363357122012</v>
      </c>
      <c r="L35" s="51">
        <v>265.61085279355569</v>
      </c>
      <c r="M35" s="51">
        <v>9.3225982425332106</v>
      </c>
      <c r="N35" s="51">
        <v>346.36722235668998</v>
      </c>
      <c r="O35" s="51">
        <v>0</v>
      </c>
      <c r="P35" s="51">
        <v>220.1383610481183</v>
      </c>
      <c r="Q35" s="178"/>
      <c r="R35" s="51">
        <f>SUM(K35:Q35)</f>
        <v>862.90739779801925</v>
      </c>
      <c r="S35" s="178"/>
      <c r="T35" s="51">
        <v>17.614517153109805</v>
      </c>
      <c r="U35" s="51">
        <v>0</v>
      </c>
      <c r="V35" s="51">
        <v>7.6560204735756958</v>
      </c>
      <c r="W35" s="51">
        <v>260.56786892786096</v>
      </c>
      <c r="X35" s="51">
        <v>0</v>
      </c>
      <c r="Y35" s="51">
        <v>351.4013770951658</v>
      </c>
      <c r="Z35" s="177"/>
      <c r="AA35" s="51">
        <f>SUM(T35:Z35)</f>
        <v>637.23978364971231</v>
      </c>
      <c r="AB35" s="177"/>
      <c r="AC35" s="51">
        <v>400.82701610877342</v>
      </c>
      <c r="AD35" s="51">
        <v>0</v>
      </c>
      <c r="AE35" s="51">
        <v>187.10686904760487</v>
      </c>
      <c r="AF35" s="51">
        <v>1236.8960320297131</v>
      </c>
      <c r="AG35" s="51">
        <v>277.46714661431167</v>
      </c>
      <c r="AH35" s="51">
        <v>544.06929415902528</v>
      </c>
      <c r="AI35" s="51">
        <v>0</v>
      </c>
      <c r="AJ35" s="51">
        <f>SUM(AC35:AI35)</f>
        <v>2646.3663579594286</v>
      </c>
      <c r="AK35" s="177"/>
      <c r="AL35" s="51">
        <v>38.667338729074039</v>
      </c>
      <c r="AM35" s="51"/>
      <c r="AN35" s="51">
        <v>126.15520582810203</v>
      </c>
      <c r="AO35" s="51">
        <v>1754.8962622137756</v>
      </c>
      <c r="AP35" s="51">
        <v>96.313613758049826</v>
      </c>
      <c r="AQ35" s="51">
        <v>1312.5527979223559</v>
      </c>
      <c r="AR35" s="51">
        <v>243.30784430782458</v>
      </c>
      <c r="AS35" s="51">
        <f>SUM(AL35:AR35)</f>
        <v>3571.8930627591822</v>
      </c>
      <c r="AT35" s="177"/>
      <c r="AU35" s="51">
        <v>7.0602875627772343</v>
      </c>
      <c r="AV35" s="51">
        <v>0</v>
      </c>
      <c r="AW35" s="51">
        <v>0.42665535885801775</v>
      </c>
      <c r="AX35" s="51">
        <v>1014.4125253872728</v>
      </c>
      <c r="AY35" s="51">
        <v>1.3783196868277565</v>
      </c>
      <c r="AZ35" s="51">
        <v>559.93923074570182</v>
      </c>
      <c r="BA35" s="51">
        <v>0.63430782459157342</v>
      </c>
      <c r="BB35" s="51">
        <f>SUM(AU35:BA35)</f>
        <v>1583.8513265660292</v>
      </c>
      <c r="BC35" s="177"/>
      <c r="BD35" s="51">
        <v>3.1484088982620353</v>
      </c>
      <c r="BE35" s="51">
        <v>0</v>
      </c>
      <c r="BF35" s="51">
        <v>0.88533731036201568</v>
      </c>
      <c r="BG35" s="51">
        <v>263.04137874329336</v>
      </c>
      <c r="BH35" s="51">
        <v>0</v>
      </c>
      <c r="BI35" s="51">
        <v>523.27819525269683</v>
      </c>
      <c r="BJ35" s="51">
        <v>0</v>
      </c>
      <c r="BK35" s="51">
        <f>SUM(BD35:BJ35)</f>
        <v>790.35332020461419</v>
      </c>
      <c r="BL35" s="177"/>
      <c r="BM35" s="51">
        <v>34.241130596838438</v>
      </c>
      <c r="BN35" s="51">
        <v>0</v>
      </c>
      <c r="BO35" s="51">
        <v>221.78542207029784</v>
      </c>
      <c r="BP35" s="51">
        <v>553.35028323828374</v>
      </c>
      <c r="BQ35" s="51">
        <v>0</v>
      </c>
      <c r="BR35" s="51">
        <v>409.76182705544602</v>
      </c>
      <c r="BS35" s="51">
        <v>0</v>
      </c>
      <c r="BT35" s="51">
        <f>SUM(BM35:BS35)</f>
        <v>1219.138662960866</v>
      </c>
      <c r="BU35" s="177"/>
      <c r="BV35" s="51">
        <v>50.421965718447886</v>
      </c>
      <c r="BW35" s="51">
        <v>0</v>
      </c>
      <c r="BX35" s="51">
        <v>117.50043530223313</v>
      </c>
      <c r="BY35" s="51">
        <v>1696.8480889052737</v>
      </c>
      <c r="BZ35" s="51">
        <v>91.420705129197628</v>
      </c>
      <c r="CA35" s="51">
        <v>1015.8631232602729</v>
      </c>
      <c r="CB35" s="51">
        <v>14.263159931212384</v>
      </c>
      <c r="CC35" s="51">
        <f>SUM(BV35:CB35)</f>
        <v>2986.3174782466372</v>
      </c>
      <c r="CD35" s="177"/>
      <c r="CE35" s="51">
        <v>40.694738846677659</v>
      </c>
      <c r="CF35" s="51">
        <v>0</v>
      </c>
      <c r="CG35" s="51">
        <v>43.726506076279477</v>
      </c>
      <c r="CH35" s="51">
        <v>246.39121148908669</v>
      </c>
      <c r="CI35" s="51">
        <v>0</v>
      </c>
      <c r="CJ35" s="51">
        <v>233.94594985975502</v>
      </c>
      <c r="CK35" s="51">
        <v>0</v>
      </c>
      <c r="CL35" s="51">
        <f t="shared" si="14"/>
        <v>564.75840627179889</v>
      </c>
      <c r="CM35" s="177"/>
      <c r="CN35" s="51">
        <v>58.875155119034147</v>
      </c>
      <c r="CO35" s="51">
        <v>0</v>
      </c>
      <c r="CP35" s="51">
        <v>32.676595308781465</v>
      </c>
      <c r="CQ35" s="51">
        <v>393.30734414554439</v>
      </c>
      <c r="CR35" s="51">
        <v>472.51871118771572</v>
      </c>
      <c r="CS35" s="51">
        <v>897.43688458464294</v>
      </c>
      <c r="CT35" s="51">
        <v>0</v>
      </c>
      <c r="CU35" s="51">
        <f t="shared" si="11"/>
        <v>1854.8146903457186</v>
      </c>
      <c r="CV35" s="177"/>
      <c r="CW35" s="51">
        <v>350.05398048732337</v>
      </c>
      <c r="CX35" s="51">
        <v>0</v>
      </c>
      <c r="CY35" s="51">
        <v>40.886509143828228</v>
      </c>
      <c r="CZ35" s="51">
        <v>664.83403552792163</v>
      </c>
      <c r="DA35" s="51">
        <v>330.19288101612523</v>
      </c>
      <c r="DB35" s="51">
        <v>1883.2601967479395</v>
      </c>
      <c r="DC35" s="51">
        <v>432.63149807744185</v>
      </c>
      <c r="DD35" s="51">
        <f t="shared" si="12"/>
        <v>3701.8591010005798</v>
      </c>
      <c r="DE35" s="177"/>
      <c r="DF35" s="51">
        <v>3.6469922944033453</v>
      </c>
      <c r="DG35" s="51">
        <v>0</v>
      </c>
      <c r="DH35" s="51">
        <v>221.21599075287372</v>
      </c>
      <c r="DI35" s="51">
        <v>421.24947289572532</v>
      </c>
      <c r="DJ35" s="51">
        <v>0</v>
      </c>
      <c r="DK35" s="51">
        <v>119.83270594128908</v>
      </c>
      <c r="DL35" s="51">
        <v>0</v>
      </c>
      <c r="DM35" s="51">
        <f>SUM(DF35:DL35)</f>
        <v>765.94516188429145</v>
      </c>
      <c r="DN35" s="177"/>
      <c r="DO35" s="51">
        <f t="shared" si="0"/>
        <v>22933.01596317111</v>
      </c>
    </row>
    <row r="36" spans="1:120">
      <c r="A36" s="183">
        <v>2019</v>
      </c>
      <c r="B36" s="51">
        <v>0</v>
      </c>
      <c r="C36" s="51">
        <v>0</v>
      </c>
      <c r="D36" s="51">
        <v>1307.4045970121067</v>
      </c>
      <c r="E36" s="51">
        <v>0.97794095667975256</v>
      </c>
      <c r="F36" s="51">
        <v>188.41876277266579</v>
      </c>
      <c r="G36" s="51">
        <v>0</v>
      </c>
      <c r="H36" s="178"/>
      <c r="I36" s="51">
        <f t="shared" ref="I36" si="15">SUM(B36:H36)</f>
        <v>1496.8013007414522</v>
      </c>
      <c r="J36" s="178"/>
      <c r="K36" s="51">
        <v>17.488393659178769</v>
      </c>
      <c r="L36" s="51">
        <v>309.45532121462224</v>
      </c>
      <c r="M36" s="51">
        <v>9.7362803503357611</v>
      </c>
      <c r="N36" s="51">
        <v>344.72653120103928</v>
      </c>
      <c r="O36" s="51">
        <v>0</v>
      </c>
      <c r="P36" s="51">
        <v>210.08845752460712</v>
      </c>
      <c r="Q36" s="178"/>
      <c r="R36" s="51">
        <f>SUM(K36:Q36)</f>
        <v>891.49498394978309</v>
      </c>
      <c r="S36" s="178"/>
      <c r="T36" s="51">
        <v>15.824422995615155</v>
      </c>
      <c r="U36" s="51">
        <v>0</v>
      </c>
      <c r="V36" s="51">
        <v>7.6109230028709218</v>
      </c>
      <c r="W36" s="51">
        <v>259.37708560743391</v>
      </c>
      <c r="X36" s="51">
        <v>0</v>
      </c>
      <c r="Y36" s="51">
        <v>336.20171636821476</v>
      </c>
      <c r="Z36" s="177"/>
      <c r="AA36" s="51">
        <f>SUM(T36:Z36)</f>
        <v>619.01414797413474</v>
      </c>
      <c r="AB36" s="177"/>
      <c r="AC36" s="51">
        <v>394.35689238324591</v>
      </c>
      <c r="AD36" s="51">
        <v>0</v>
      </c>
      <c r="AE36" s="51">
        <v>179.81467343560524</v>
      </c>
      <c r="AF36" s="51">
        <v>1202.3894724925281</v>
      </c>
      <c r="AG36" s="51">
        <v>277.46714661431167</v>
      </c>
      <c r="AH36" s="51">
        <v>527.85387606209622</v>
      </c>
      <c r="AI36" s="51">
        <v>0</v>
      </c>
      <c r="AJ36" s="51">
        <f>SUM(AC36:AI36)</f>
        <v>2581.8820609877871</v>
      </c>
      <c r="AK36" s="177"/>
      <c r="AL36" s="51">
        <v>34.144521699449434</v>
      </c>
      <c r="AM36" s="51"/>
      <c r="AN36" s="51">
        <v>123.04297879155907</v>
      </c>
      <c r="AO36" s="51">
        <v>1719.1051723372602</v>
      </c>
      <c r="AP36" s="51">
        <v>116.50056283152891</v>
      </c>
      <c r="AQ36" s="51">
        <v>1286.7064441369673</v>
      </c>
      <c r="AR36" s="51">
        <v>222.59573602751504</v>
      </c>
      <c r="AS36" s="51">
        <f>SUM(AL36:AR36)</f>
        <v>3502.0954158242803</v>
      </c>
      <c r="AT36" s="177"/>
      <c r="AU36" s="51">
        <v>6.7094513856217501</v>
      </c>
      <c r="AV36" s="51">
        <v>0</v>
      </c>
      <c r="AW36" s="51">
        <v>0.40149551009167411</v>
      </c>
      <c r="AX36" s="51">
        <v>953.77208738878824</v>
      </c>
      <c r="AY36" s="51">
        <v>1.546436399524765</v>
      </c>
      <c r="AZ36" s="51">
        <v>550.00341603848801</v>
      </c>
      <c r="BA36" s="51">
        <v>0.76001719690455716</v>
      </c>
      <c r="BB36" s="51">
        <f>SUM(AU36:BA36)</f>
        <v>1513.192903919419</v>
      </c>
      <c r="BC36" s="177"/>
      <c r="BD36" s="51">
        <v>2.9379364810922119</v>
      </c>
      <c r="BE36" s="51">
        <v>0</v>
      </c>
      <c r="BF36" s="51">
        <v>0.90089875119387253</v>
      </c>
      <c r="BG36" s="51">
        <v>269.92285129596081</v>
      </c>
      <c r="BH36" s="51">
        <v>0</v>
      </c>
      <c r="BI36" s="51">
        <v>527.26713347033524</v>
      </c>
      <c r="BJ36" s="51">
        <v>0</v>
      </c>
      <c r="BK36" s="51">
        <f>SUM(BD36:BJ36)</f>
        <v>801.02881999858209</v>
      </c>
      <c r="BL36" s="177"/>
      <c r="BM36" s="51">
        <v>32.486913099656682</v>
      </c>
      <c r="BN36" s="51">
        <v>0</v>
      </c>
      <c r="BO36" s="51">
        <v>208.34862927324224</v>
      </c>
      <c r="BP36" s="51">
        <v>524.16703268187837</v>
      </c>
      <c r="BQ36" s="51">
        <v>0</v>
      </c>
      <c r="BR36" s="51">
        <v>392.7931755605278</v>
      </c>
      <c r="BS36" s="51">
        <v>0</v>
      </c>
      <c r="BT36" s="51">
        <f>SUM(BM36:BS36)</f>
        <v>1157.795750615305</v>
      </c>
      <c r="BU36" s="177"/>
      <c r="BV36" s="51">
        <v>40.164510134838189</v>
      </c>
      <c r="BW36" s="51">
        <v>0</v>
      </c>
      <c r="BX36" s="51">
        <v>120.12086033543666</v>
      </c>
      <c r="BY36" s="51">
        <v>1739.7555764851452</v>
      </c>
      <c r="BZ36" s="51">
        <v>64.240831496952069</v>
      </c>
      <c r="CA36" s="51">
        <v>986.41728904579327</v>
      </c>
      <c r="CB36" s="51">
        <v>16.483767841788477</v>
      </c>
      <c r="CC36" s="51">
        <f>SUM(BV36:CB36)</f>
        <v>2967.1828353399537</v>
      </c>
      <c r="CD36" s="177"/>
      <c r="CE36" s="51">
        <v>38.586328347566088</v>
      </c>
      <c r="CF36" s="51">
        <v>0</v>
      </c>
      <c r="CG36" s="51">
        <v>42.997054163866892</v>
      </c>
      <c r="CH36" s="51">
        <v>243.70334165389579</v>
      </c>
      <c r="CI36" s="51">
        <v>0</v>
      </c>
      <c r="CJ36" s="51">
        <v>229.1084384233225</v>
      </c>
      <c r="CK36" s="51">
        <v>0</v>
      </c>
      <c r="CL36" s="51">
        <f t="shared" ref="CL36" si="16">SUM(CE36:CK36)</f>
        <v>554.39516258865126</v>
      </c>
      <c r="CM36" s="177"/>
      <c r="CN36" s="51">
        <v>55.983379783064052</v>
      </c>
      <c r="CO36" s="51">
        <v>0</v>
      </c>
      <c r="CP36" s="51">
        <v>32.15136283486234</v>
      </c>
      <c r="CQ36" s="51">
        <v>389.28098389667156</v>
      </c>
      <c r="CR36" s="51">
        <v>478.48599451921456</v>
      </c>
      <c r="CS36" s="51">
        <v>874.88237185964908</v>
      </c>
      <c r="CT36" s="51">
        <v>0.14995700773860704</v>
      </c>
      <c r="CU36" s="51">
        <f t="shared" ref="CU36" si="17">SUM(CN36:CT36)</f>
        <v>1830.9340499012001</v>
      </c>
      <c r="CV36" s="177"/>
      <c r="CW36" s="51">
        <v>284.7432732951861</v>
      </c>
      <c r="CX36" s="51">
        <v>0</v>
      </c>
      <c r="CY36" s="51">
        <v>39.70614526676637</v>
      </c>
      <c r="CZ36" s="51">
        <v>686.07513256096343</v>
      </c>
      <c r="DA36" s="51">
        <v>334.6899129001535</v>
      </c>
      <c r="DB36" s="51">
        <v>1837.464645631921</v>
      </c>
      <c r="DC36" s="51">
        <v>432.78535562688296</v>
      </c>
      <c r="DD36" s="51">
        <f t="shared" ref="DD36" si="18">SUM(CW36:DC36)</f>
        <v>3615.4644652818733</v>
      </c>
      <c r="DE36" s="177"/>
      <c r="DF36" s="51">
        <v>3.491801132939373</v>
      </c>
      <c r="DG36" s="51">
        <v>0</v>
      </c>
      <c r="DH36" s="51">
        <v>227.38222792470182</v>
      </c>
      <c r="DI36" s="51">
        <v>417.0665733708027</v>
      </c>
      <c r="DJ36" s="51">
        <v>0</v>
      </c>
      <c r="DK36" s="51">
        <v>118.86838990310721</v>
      </c>
      <c r="DL36" s="51">
        <v>0</v>
      </c>
      <c r="DM36" s="51">
        <f>SUM(DF36:DL36)</f>
        <v>766.80899233155105</v>
      </c>
      <c r="DN36" s="177"/>
      <c r="DO36" s="51">
        <f t="shared" ref="DO36" si="19">SUM(I36,R36,AA36,AJ36,AS36,BB36,BK36,BT36,CC36,CL36,CU36,DD36,DM36)</f>
        <v>22298.090889453968</v>
      </c>
    </row>
    <row r="38" spans="1:120">
      <c r="B38" s="297"/>
      <c r="C38" s="297"/>
      <c r="D38" s="297"/>
      <c r="E38" s="297"/>
      <c r="F38" s="297"/>
      <c r="G38" s="297"/>
      <c r="H38" s="297"/>
      <c r="I38" s="297"/>
    </row>
    <row r="39" spans="1:120">
      <c r="DO39" s="297"/>
    </row>
    <row r="40" spans="1:120">
      <c r="A40" s="344"/>
      <c r="B40" s="345"/>
      <c r="C40" s="345"/>
      <c r="D40" s="344"/>
    </row>
    <row r="41" spans="1:120">
      <c r="A41" t="s">
        <v>630</v>
      </c>
    </row>
    <row r="42" spans="1:120">
      <c r="A42" t="s">
        <v>754</v>
      </c>
    </row>
    <row r="43" spans="1:120">
      <c r="A43" s="337" t="s">
        <v>755</v>
      </c>
      <c r="B43" s="337" t="s">
        <v>755</v>
      </c>
      <c r="C43" s="337"/>
      <c r="D43" s="337"/>
      <c r="E43" s="337"/>
      <c r="F43" s="337"/>
      <c r="G43" s="337"/>
    </row>
    <row r="44" spans="1:120">
      <c r="A44" s="346"/>
      <c r="B44" s="345"/>
      <c r="C44" s="345"/>
      <c r="D44" s="346"/>
    </row>
    <row r="45" spans="1:120">
      <c r="A45" s="432" t="s">
        <v>682</v>
      </c>
      <c r="C45" s="345"/>
      <c r="D45" s="346"/>
      <c r="E45" s="345"/>
    </row>
    <row r="46" spans="1:120">
      <c r="A46" s="346"/>
      <c r="B46" s="345"/>
      <c r="D46" s="346"/>
      <c r="E46" s="345"/>
    </row>
    <row r="47" spans="1:120">
      <c r="A47" s="346"/>
      <c r="B47" s="345"/>
      <c r="C47" s="345"/>
      <c r="D47" s="346"/>
    </row>
    <row r="48" spans="1:120">
      <c r="A48" s="346"/>
      <c r="B48" s="345"/>
      <c r="C48" s="347"/>
      <c r="D48" s="348"/>
      <c r="E48" s="345"/>
    </row>
    <row r="49" spans="1:5">
      <c r="A49" s="346"/>
      <c r="B49" s="345"/>
      <c r="C49" s="346"/>
      <c r="D49" s="348"/>
      <c r="E49" s="345"/>
    </row>
    <row r="50" spans="1:5">
      <c r="A50" s="346"/>
      <c r="B50" s="345"/>
      <c r="C50" s="346"/>
      <c r="D50" s="346"/>
      <c r="E50" s="345"/>
    </row>
    <row r="51" spans="1:5">
      <c r="A51" s="346"/>
      <c r="B51" s="345"/>
      <c r="C51" s="345"/>
      <c r="D51" s="346"/>
      <c r="E51" s="345"/>
    </row>
    <row r="52" spans="1:5">
      <c r="A52" s="346"/>
      <c r="B52" s="345"/>
      <c r="C52" s="345"/>
      <c r="D52" s="346"/>
      <c r="E52" s="346"/>
    </row>
  </sheetData>
  <mergeCells count="13">
    <mergeCell ref="AU5:BB5"/>
    <mergeCell ref="B5:I5"/>
    <mergeCell ref="K5:R5"/>
    <mergeCell ref="T5:AA5"/>
    <mergeCell ref="AC5:AJ5"/>
    <mergeCell ref="AL5:AS5"/>
    <mergeCell ref="DF5:DM5"/>
    <mergeCell ref="BD5:BK5"/>
    <mergeCell ref="BM5:BT5"/>
    <mergeCell ref="BV5:CC5"/>
    <mergeCell ref="CE5:CL5"/>
    <mergeCell ref="CN5:CU5"/>
    <mergeCell ref="CW5:DD5"/>
  </mergeCells>
  <hyperlinks>
    <hyperlink ref="A3" location="Contents!A1" display="Return to Title page" xr:uid="{4CA06F86-68DC-4075-952C-843DCA422B9F}"/>
    <hyperlink ref="A24" r:id="rId1" display="UK SIC 2007 structure and explanatory notes" xr:uid="{4DA69756-9E80-4422-BBAD-095DA8E794C1}"/>
    <hyperlink ref="A43:G43" r:id="rId2" location="2018" display="https://www.gov.uk/government/collections/digest-of-uk-energy-statistics-dukes#2018" xr:uid="{BD0C6C65-617E-4FB2-918A-BED420A387C9}"/>
    <hyperlink ref="B43" r:id="rId3" location="2020" xr:uid="{53D1DCB9-3164-419C-ACE2-FBA3B5F42C65}"/>
    <hyperlink ref="A43" r:id="rId4" location="2020" xr:uid="{5D5E33B0-1991-4301-AA2B-2AD9D8F12651}"/>
  </hyperlinks>
  <pageMargins left="0.7" right="0.7" top="0.75" bottom="0.75" header="0.3" footer="0.3"/>
  <pageSetup paperSize="9" orientation="portrait" verticalDpi="90"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3356A-4FAB-4FBD-8F9D-72A9EED9873C}">
  <sheetPr>
    <tabColor rgb="FF002060"/>
  </sheetPr>
  <dimension ref="B2:AF38"/>
  <sheetViews>
    <sheetView showGridLines="0" topLeftCell="A91" zoomScale="75" zoomScaleNormal="75" workbookViewId="0">
      <selection activeCell="V101" sqref="V101"/>
    </sheetView>
  </sheetViews>
  <sheetFormatPr defaultRowHeight="12.3"/>
  <cols>
    <col min="30" max="30" width="9.1640625" customWidth="1"/>
  </cols>
  <sheetData>
    <row r="2" spans="3:32" ht="19.8">
      <c r="C2" s="10" t="s">
        <v>737</v>
      </c>
    </row>
    <row r="12" spans="3:32">
      <c r="Y12" t="s">
        <v>736</v>
      </c>
    </row>
    <row r="13" spans="3:32" ht="24.6">
      <c r="Z13" t="s">
        <v>642</v>
      </c>
      <c r="AA13" s="241" t="s">
        <v>31</v>
      </c>
      <c r="AB13" s="241" t="s">
        <v>126</v>
      </c>
      <c r="AC13" s="241" t="s">
        <v>30</v>
      </c>
      <c r="AD13" s="241" t="s">
        <v>19</v>
      </c>
      <c r="AE13" s="241" t="s">
        <v>29</v>
      </c>
      <c r="AF13" t="s">
        <v>20</v>
      </c>
    </row>
    <row r="14" spans="3:32">
      <c r="Y14" s="297" t="s">
        <v>96</v>
      </c>
      <c r="Z14" s="297">
        <f>SUM('Table C2'!B$36:C$36)-SUM('Table C2'!B$35:C$35)</f>
        <v>0</v>
      </c>
      <c r="AA14" s="297">
        <f>'Table C2'!D$36-'Table C2'!D$35</f>
        <v>-271.63455369783605</v>
      </c>
      <c r="AB14" s="297">
        <f>'Table C2'!E$36-'Table C2'!E$35</f>
        <v>-0.35751918269097827</v>
      </c>
      <c r="AC14" s="297">
        <f>'Table C2'!F$36-'Table C2'!F$35</f>
        <v>21.22216009775002</v>
      </c>
      <c r="AD14" s="297">
        <f>'Table C2'!G$36-'Table C2'!G$35</f>
        <v>0</v>
      </c>
      <c r="AE14" s="297">
        <f>'Table C2'!H$36-'Table C2'!H$35</f>
        <v>0</v>
      </c>
      <c r="AF14" s="297">
        <f>SUM(Z14:AE14)</f>
        <v>-250.769912782777</v>
      </c>
    </row>
    <row r="15" spans="3:32">
      <c r="Y15" s="485" t="s">
        <v>97</v>
      </c>
      <c r="Z15" s="486">
        <f>SUM('Table C2'!K$36:L$36)-SUM('Table C2'!K$35:L$35)</f>
        <v>39.86449872312329</v>
      </c>
      <c r="AA15" s="486">
        <f>'Table C2'!M$36-'Table C2'!M$35</f>
        <v>0.41368210780255055</v>
      </c>
      <c r="AB15" s="486">
        <f>'Table C2'!N$36-'Table C2'!N$35</f>
        <v>-1.6406911556506998</v>
      </c>
      <c r="AC15" s="486">
        <f>'Table C2'!O$36-'Table C2'!O$35</f>
        <v>0</v>
      </c>
      <c r="AD15" s="486">
        <f>'Table C2'!P$36-'Table C2'!P$35</f>
        <v>-10.049903523511176</v>
      </c>
      <c r="AE15" s="486">
        <f>'Table C2'!Q$36-'Table C2'!Q$35</f>
        <v>0</v>
      </c>
      <c r="AF15" s="486">
        <f t="shared" ref="AF15:AF27" si="0">SUM(Z15:AE15)</f>
        <v>28.587586151763965</v>
      </c>
    </row>
    <row r="16" spans="3:32">
      <c r="Y16" t="s">
        <v>98</v>
      </c>
      <c r="Z16" s="297">
        <f>SUM('Table C2'!T$36:U$36)-SUM('Table C2'!T$35:U$35)</f>
        <v>-1.7900941574946501</v>
      </c>
      <c r="AA16" s="297">
        <f>'Table C2'!V$36-'Table C2'!V$35</f>
        <v>-4.509747070477399E-2</v>
      </c>
      <c r="AB16" s="297">
        <f>'Table C2'!W$36-'Table C2'!W$35</f>
        <v>-1.1907833204270446</v>
      </c>
      <c r="AC16" s="297">
        <f>'Table C2'!X$36-'Table C2'!X$35</f>
        <v>0</v>
      </c>
      <c r="AD16" s="297">
        <f>'Table C2'!Y$36-'Table C2'!Y$35</f>
        <v>-15.199660726951038</v>
      </c>
      <c r="AE16" s="297">
        <f>'Table C2'!Z$36-'Table C2'!Z$35</f>
        <v>0</v>
      </c>
      <c r="AF16" s="297">
        <f t="shared" si="0"/>
        <v>-18.225635675577507</v>
      </c>
    </row>
    <row r="17" spans="25:32">
      <c r="Y17" s="487" t="s">
        <v>99</v>
      </c>
      <c r="Z17" s="488">
        <f>SUM('Table C2'!AC$36:AD$36)-SUM('Table C2'!AC$35:AD$35)</f>
        <v>-6.4701237255275146</v>
      </c>
      <c r="AA17" s="488">
        <f>'Table C2'!AE$36-'Table C2'!AE$35</f>
        <v>-7.292195611999631</v>
      </c>
      <c r="AB17" s="488">
        <f>'Table C2'!AF$36-'Table C2'!AF$35</f>
        <v>-34.506559537185012</v>
      </c>
      <c r="AC17" s="488">
        <f>'Table C2'!AG$36-'Table C2'!AG$35</f>
        <v>0</v>
      </c>
      <c r="AD17" s="488">
        <f>'Table C2'!AH$36-'Table C2'!AH$35</f>
        <v>-16.215418096929056</v>
      </c>
      <c r="AE17" s="488">
        <f>'Table C2'!AI$36-'Table C2'!AI$35</f>
        <v>0</v>
      </c>
      <c r="AF17" s="488">
        <f t="shared" si="0"/>
        <v>-64.484296971641214</v>
      </c>
    </row>
    <row r="18" spans="25:32">
      <c r="Y18" s="483" t="s">
        <v>100</v>
      </c>
      <c r="Z18" s="484">
        <f>SUM('Table C2'!AL$36:AM$36)-SUM('Table C2'!AL$35:AM$35)</f>
        <v>-4.5228170296246049</v>
      </c>
      <c r="AA18" s="484">
        <f>'Table C2'!AN$36-'Table C2'!AN$35</f>
        <v>-3.1122270365429614</v>
      </c>
      <c r="AB18" s="484">
        <f>'Table C2'!AO$36-'Table C2'!AO$35</f>
        <v>-35.791089876515343</v>
      </c>
      <c r="AC18" s="484">
        <f>'Table C2'!AP$36-'Table C2'!AP$35</f>
        <v>20.186949073479084</v>
      </c>
      <c r="AD18" s="484">
        <f>'Table C2'!AQ$36-'Table C2'!AQ$35</f>
        <v>-25.846353785388601</v>
      </c>
      <c r="AE18" s="484">
        <f>'Table C2'!AR$36-'Table C2'!AR$35</f>
        <v>-20.712108280309536</v>
      </c>
      <c r="AF18" s="484">
        <f t="shared" si="0"/>
        <v>-69.797646934901962</v>
      </c>
    </row>
    <row r="19" spans="25:32">
      <c r="Y19" t="s">
        <v>762</v>
      </c>
      <c r="Z19" s="297">
        <f>SUM('Table C2'!AU$36:AV$36)-SUM('Table C2'!AU$35:AV$35)</f>
        <v>-0.35083617715548421</v>
      </c>
      <c r="AA19" s="297">
        <f>'Table C2'!AW$36-'Table C2'!AW$35</f>
        <v>-2.515984876634364E-2</v>
      </c>
      <c r="AB19" s="297">
        <f>'Table C2'!AX$36-'Table C2'!AX$35</f>
        <v>-60.640437998484572</v>
      </c>
      <c r="AC19" s="297">
        <f>'Table C2'!AY$36-'Table C2'!AY$35</f>
        <v>0.16811671269700845</v>
      </c>
      <c r="AD19" s="297">
        <f>'Table C2'!AZ$36-'Table C2'!AZ$35</f>
        <v>-9.9358147072138081</v>
      </c>
      <c r="AE19" s="297">
        <f>'Table C2'!BA$36-'Table C2'!BA$35</f>
        <v>0.12570937231298374</v>
      </c>
      <c r="AF19" s="297">
        <f t="shared" si="0"/>
        <v>-70.658422646610219</v>
      </c>
    </row>
    <row r="20" spans="25:32">
      <c r="Y20" t="s">
        <v>763</v>
      </c>
      <c r="Z20" s="297">
        <f>SUM('Table C2'!BD$36:BE$36)-SUM('Table C2'!BD$35:BE$35)</f>
        <v>-0.21047241716982334</v>
      </c>
      <c r="AA20" s="297">
        <f>'Table C2'!BF$36-'Table C2'!BF$35</f>
        <v>1.5561440831856843E-2</v>
      </c>
      <c r="AB20" s="297">
        <f>'Table C2'!BG$36-'Table C2'!BG$35</f>
        <v>6.8814725526674465</v>
      </c>
      <c r="AC20" s="297">
        <f>'Table C2'!BH$36-'Table C2'!BH$35</f>
        <v>0</v>
      </c>
      <c r="AD20" s="297">
        <f>'Table C2'!BI$36-'Table C2'!BI$35</f>
        <v>3.9889382176384061</v>
      </c>
      <c r="AE20" s="297">
        <f>'Table C2'!BJ$36-'Table C2'!BJ$35</f>
        <v>0</v>
      </c>
      <c r="AF20" s="297">
        <f t="shared" si="0"/>
        <v>10.675499793967887</v>
      </c>
    </row>
    <row r="21" spans="25:32">
      <c r="Y21" t="s">
        <v>103</v>
      </c>
      <c r="Z21" s="297">
        <f>SUM('Table C2'!BM$36:BN$36)-SUM('Table C2'!BM$35:BN$35)</f>
        <v>-1.7542174971817559</v>
      </c>
      <c r="AA21" s="297">
        <f>'Table C2'!BO$36-'Table C2'!BO$35</f>
        <v>-13.436792797055602</v>
      </c>
      <c r="AB21" s="297">
        <f>'Table C2'!BP$36-'Table C2'!BP$35</f>
        <v>-29.183250556405369</v>
      </c>
      <c r="AC21" s="297">
        <f>'Table C2'!BQ$36-'Table C2'!BQ$35</f>
        <v>0</v>
      </c>
      <c r="AD21" s="297">
        <f>'Table C2'!BR$36-'Table C2'!BR$35</f>
        <v>-16.96865149491822</v>
      </c>
      <c r="AE21" s="297">
        <f>'Table C2'!BS$36-'Table C2'!BS$35</f>
        <v>0</v>
      </c>
      <c r="AF21" s="297">
        <f t="shared" si="0"/>
        <v>-61.342912345560947</v>
      </c>
    </row>
    <row r="22" spans="25:32">
      <c r="Y22" t="s">
        <v>764</v>
      </c>
      <c r="Z22" s="297">
        <f>SUM('Table C2'!BV$36:BW$36)-SUM('Table C2'!BV$35:BW$35)</f>
        <v>-10.257455583609698</v>
      </c>
      <c r="AA22" s="297">
        <f>'Table C2'!BX$36-'Table C2'!BX$35</f>
        <v>2.6204250332035315</v>
      </c>
      <c r="AB22" s="297">
        <f>'Table C2'!BY$36-'Table C2'!BY$35</f>
        <v>42.907487579871486</v>
      </c>
      <c r="AC22" s="297">
        <f>'Table C2'!BZ$36-'Table C2'!BZ$35</f>
        <v>-27.17987363224556</v>
      </c>
      <c r="AD22" s="297">
        <f>'Table C2'!CA$36-'Table C2'!CA$35</f>
        <v>-29.445834214479646</v>
      </c>
      <c r="AE22" s="297">
        <f>'Table C2'!CB$36-'Table C2'!CB$35</f>
        <v>2.2206079105760939</v>
      </c>
      <c r="AF22" s="297">
        <f t="shared" si="0"/>
        <v>-19.134642906683794</v>
      </c>
    </row>
    <row r="23" spans="25:32">
      <c r="Y23" t="s">
        <v>765</v>
      </c>
      <c r="Z23" s="297">
        <f>SUM('Table C2'!CE$36:CF$36)-SUM('Table C2'!CE$35:CF$35)</f>
        <v>-2.1084104991115709</v>
      </c>
      <c r="AA23" s="297">
        <f>'Table C2'!CG$36-'Table C2'!CG$35</f>
        <v>-0.72945191241258556</v>
      </c>
      <c r="AB23" s="297">
        <f>'Table C2'!CH$36-'Table C2'!CH$35</f>
        <v>-2.6878698351908952</v>
      </c>
      <c r="AC23" s="297">
        <f>'Table C2'!CI$36-'Table C2'!CI$35</f>
        <v>0</v>
      </c>
      <c r="AD23" s="297">
        <f>'Table C2'!CJ$36-'Table C2'!CJ$35</f>
        <v>-4.8375114364325214</v>
      </c>
      <c r="AE23" s="297">
        <f>'Table C2'!CK$36-'Table C2'!CK$35</f>
        <v>0</v>
      </c>
      <c r="AF23" s="297">
        <f t="shared" si="0"/>
        <v>-10.363243683147573</v>
      </c>
    </row>
    <row r="24" spans="25:32">
      <c r="Y24" t="s">
        <v>766</v>
      </c>
      <c r="Z24" s="297">
        <f>SUM('Table C2'!CN$36:CO$36)-SUM('Table C2'!CN$35:CO$35)</f>
        <v>-2.8917753359700953</v>
      </c>
      <c r="AA24" s="297">
        <f>'Table C2'!CP$36-'Table C2'!CP$35</f>
        <v>-0.5252324739191252</v>
      </c>
      <c r="AB24" s="297">
        <f>'Table C2'!CQ$36-'Table C2'!CQ$35</f>
        <v>-4.0263602488728338</v>
      </c>
      <c r="AC24" s="297">
        <f>'Table C2'!CR$36-'Table C2'!CR$35</f>
        <v>5.9672833314988338</v>
      </c>
      <c r="AD24" s="297">
        <f>'Table C2'!CS$36-'Table C2'!CS$35</f>
        <v>-22.554512724993856</v>
      </c>
      <c r="AE24" s="297">
        <f>'Table C2'!CT$36-'Table C2'!CT$35</f>
        <v>0.14995700773860704</v>
      </c>
      <c r="AF24" s="297">
        <f t="shared" si="0"/>
        <v>-23.88064044451847</v>
      </c>
    </row>
    <row r="25" spans="25:32">
      <c r="Y25" s="481" t="s">
        <v>105</v>
      </c>
      <c r="Z25" s="482">
        <f>SUM('Table C2'!CW$36:CX$36)-SUM('Table C2'!CW$35:CX$35)</f>
        <v>-65.310707192137272</v>
      </c>
      <c r="AA25" s="482">
        <f>'Table C2'!CY$36-'Table C2'!CY$35</f>
        <v>-1.1803638770618576</v>
      </c>
      <c r="AB25" s="482">
        <f>'Table C2'!CZ$36-'Table C2'!CZ$35</f>
        <v>21.241097033041797</v>
      </c>
      <c r="AC25" s="482">
        <f>'Table C2'!DA$36-'Table C2'!DA$35</f>
        <v>4.4970318840282744</v>
      </c>
      <c r="AD25" s="482">
        <f>'Table C2'!DB$36-'Table C2'!DB$35</f>
        <v>-45.795551116018487</v>
      </c>
      <c r="AE25" s="482">
        <f>'Table C2'!DC$36-'Table C2'!DC$35</f>
        <v>0.15385754944111341</v>
      </c>
      <c r="AF25" s="482">
        <f t="shared" si="0"/>
        <v>-86.394635718706439</v>
      </c>
    </row>
    <row r="26" spans="25:32">
      <c r="Y26" t="s">
        <v>106</v>
      </c>
      <c r="Z26" s="297">
        <f>SUM('Table C2'!DF$36:DG$36)-SUM('Table C2'!DF$35:DG$35)</f>
        <v>-0.15519116146397227</v>
      </c>
      <c r="AA26" s="297">
        <f>'Table C2'!DH$36-'Table C2'!DH$35</f>
        <v>6.1662371718281008</v>
      </c>
      <c r="AB26" s="297">
        <f>'Table C2'!DI$36-'Table C2'!DI$35</f>
        <v>-4.1828995249226182</v>
      </c>
      <c r="AC26" s="297">
        <f>'Table C2'!DJ$36-'Table C2'!DJ$35</f>
        <v>0</v>
      </c>
      <c r="AD26" s="297">
        <f>'Table C2'!DK$36-'Table C2'!DK$35</f>
        <v>-0.96431603818186318</v>
      </c>
      <c r="AE26" s="297">
        <f>'Table C2'!DL$36-'Table C2'!DL$35</f>
        <v>0</v>
      </c>
      <c r="AF26" s="297">
        <f t="shared" si="0"/>
        <v>0.86383044725964719</v>
      </c>
    </row>
    <row r="27" spans="25:32">
      <c r="Y27" t="s">
        <v>20</v>
      </c>
      <c r="Z27" s="297">
        <f>SUM(Z14:Z26)</f>
        <v>-55.957602053323157</v>
      </c>
      <c r="AA27" s="297">
        <f t="shared" ref="AA27:AE27" si="1">SUM(AA14:AA26)</f>
        <v>-288.76516897263286</v>
      </c>
      <c r="AB27" s="297">
        <f t="shared" si="1"/>
        <v>-103.17740407076462</v>
      </c>
      <c r="AC27" s="297">
        <f t="shared" si="1"/>
        <v>24.86166746720766</v>
      </c>
      <c r="AD27" s="297">
        <f t="shared" si="1"/>
        <v>-193.82458964737987</v>
      </c>
      <c r="AE27" s="297">
        <f t="shared" si="1"/>
        <v>-18.061976440240741</v>
      </c>
      <c r="AF27" s="297">
        <f t="shared" si="0"/>
        <v>-634.92507371713361</v>
      </c>
    </row>
    <row r="38" spans="2:2" ht="19.8">
      <c r="B38" s="10" t="s">
        <v>201</v>
      </c>
    </row>
  </sheetData>
  <pageMargins left="0.7" right="0.7" top="0.75" bottom="0.75" header="0.3" footer="0.3"/>
  <pageSetup paperSize="9" orientation="portrait"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B1F281-60F1-486E-9283-CA3527A16C85}">
  <sheetPr>
    <tabColor theme="8" tint="0.79998168889431442"/>
  </sheetPr>
  <dimension ref="A1:S155"/>
  <sheetViews>
    <sheetView showGridLines="0" zoomScale="75" zoomScaleNormal="75" workbookViewId="0">
      <pane xSplit="4" ySplit="7" topLeftCell="E8" activePane="bottomRight" state="frozen"/>
      <selection activeCell="D50" sqref="D50"/>
      <selection pane="topRight" activeCell="D50" sqref="D50"/>
      <selection pane="bottomLeft" activeCell="D50" sqref="D50"/>
      <selection pane="bottomRight" activeCell="J32" sqref="J32"/>
    </sheetView>
  </sheetViews>
  <sheetFormatPr defaultColWidth="9.1640625" defaultRowHeight="12.3"/>
  <cols>
    <col min="1" max="1" width="9.1640625" style="11"/>
    <col min="2" max="2" width="14.1640625" style="11" customWidth="1"/>
    <col min="3" max="3" width="3.83203125" style="11" customWidth="1"/>
    <col min="4" max="4" width="38.44140625" style="11" customWidth="1"/>
    <col min="5" max="5" width="19" style="11" customWidth="1"/>
    <col min="6" max="6" width="13.44140625" style="11" customWidth="1"/>
    <col min="7" max="7" width="9.1640625" style="11"/>
    <col min="8" max="8" width="11" style="11" customWidth="1"/>
    <col min="9" max="9" width="9.1640625" style="11"/>
    <col min="10" max="10" width="11.71875" style="11" customWidth="1"/>
    <col min="11" max="12" width="14.5546875" style="11" customWidth="1"/>
    <col min="13" max="14" width="9.1640625" style="11"/>
    <col min="15" max="16" width="13.71875" style="11" customWidth="1"/>
    <col min="17" max="16384" width="9.1640625" style="11"/>
  </cols>
  <sheetData>
    <row r="1" spans="1:18" ht="19.8">
      <c r="A1" s="176"/>
      <c r="E1" s="258"/>
      <c r="F1" s="544"/>
    </row>
    <row r="2" spans="1:18" ht="19.8">
      <c r="A2" s="176" t="s">
        <v>756</v>
      </c>
      <c r="E2" s="427"/>
      <c r="F2" s="545"/>
    </row>
    <row r="3" spans="1:18" ht="19.8">
      <c r="A3" s="511" t="s">
        <v>39</v>
      </c>
      <c r="E3" s="427"/>
      <c r="F3" s="545"/>
    </row>
    <row r="6" spans="1:18">
      <c r="E6" s="381" t="s">
        <v>614</v>
      </c>
      <c r="F6" s="381" t="s">
        <v>625</v>
      </c>
      <c r="G6" s="381"/>
      <c r="H6" s="381"/>
      <c r="I6" s="381" t="s">
        <v>627</v>
      </c>
      <c r="J6" s="381"/>
      <c r="K6" s="381"/>
      <c r="L6" s="381" t="s">
        <v>31</v>
      </c>
      <c r="M6" s="381" t="s">
        <v>13</v>
      </c>
      <c r="N6" s="381"/>
      <c r="O6" s="381" t="s">
        <v>25</v>
      </c>
      <c r="P6" s="381"/>
    </row>
    <row r="7" spans="1:18">
      <c r="E7" s="381" t="s">
        <v>28</v>
      </c>
      <c r="F7" s="381" t="s">
        <v>626</v>
      </c>
      <c r="G7" s="381" t="s">
        <v>123</v>
      </c>
      <c r="H7" s="381" t="s">
        <v>616</v>
      </c>
      <c r="I7" s="381" t="s">
        <v>628</v>
      </c>
      <c r="J7" s="381" t="s">
        <v>124</v>
      </c>
      <c r="K7" s="381" t="s">
        <v>125</v>
      </c>
      <c r="L7" s="381" t="s">
        <v>629</v>
      </c>
      <c r="M7" s="381" t="s">
        <v>22</v>
      </c>
      <c r="N7" s="381" t="s">
        <v>19</v>
      </c>
      <c r="O7" s="381" t="s">
        <v>36</v>
      </c>
      <c r="P7" s="381" t="s">
        <v>29</v>
      </c>
      <c r="Q7" s="419" t="s">
        <v>20</v>
      </c>
    </row>
    <row r="8" spans="1:18" ht="19.8">
      <c r="B8" s="258">
        <v>2019</v>
      </c>
      <c r="E8" s="381"/>
      <c r="F8" s="381"/>
      <c r="G8" s="381"/>
      <c r="H8" s="381"/>
      <c r="I8" s="381"/>
      <c r="J8" s="381"/>
      <c r="K8" s="381"/>
      <c r="L8" s="381"/>
      <c r="M8" s="381"/>
      <c r="N8" s="381"/>
      <c r="O8" s="381"/>
      <c r="P8" s="381"/>
      <c r="Q8" s="419"/>
    </row>
    <row r="9" spans="1:18" s="399" customFormat="1">
      <c r="B9" s="418" t="s">
        <v>96</v>
      </c>
      <c r="C9" s="401"/>
      <c r="D9" s="401"/>
      <c r="E9" s="400">
        <f>'Table C2'!B$36</f>
        <v>0</v>
      </c>
      <c r="F9" s="400">
        <f>'Table C2'!C$36</f>
        <v>0</v>
      </c>
      <c r="G9" s="400">
        <v>154.11670605367314</v>
      </c>
      <c r="H9" s="400">
        <v>65.784565037383175</v>
      </c>
      <c r="I9" s="400">
        <v>173.89641750170497</v>
      </c>
      <c r="J9" s="400">
        <v>685.58483485975125</v>
      </c>
      <c r="K9" s="400">
        <v>25.608139100428946</v>
      </c>
      <c r="L9" s="400">
        <v>202.41393445916538</v>
      </c>
      <c r="M9" s="400">
        <f>'Table C2'!$E$36</f>
        <v>0.97794095667975256</v>
      </c>
      <c r="N9" s="400">
        <f>'Table C2'!$G$36</f>
        <v>0</v>
      </c>
      <c r="O9" s="400">
        <f>'Table C2'!$F$36</f>
        <v>188.41876277266579</v>
      </c>
      <c r="P9" s="400">
        <f>'Table C2'!$H$36</f>
        <v>0</v>
      </c>
      <c r="Q9" s="400">
        <f>SUM(E9:P9)</f>
        <v>1496.8013007414522</v>
      </c>
    </row>
    <row r="10" spans="1:18">
      <c r="B10" s="396" t="s">
        <v>97</v>
      </c>
      <c r="C10" s="546">
        <v>24</v>
      </c>
      <c r="D10" s="431" t="s">
        <v>97</v>
      </c>
      <c r="E10" s="410">
        <f>'Table C2'!$K$36</f>
        <v>17.488393659178769</v>
      </c>
      <c r="F10" s="410">
        <f>'Table C2'!$L$36</f>
        <v>309.45532121462224</v>
      </c>
      <c r="G10" s="410">
        <v>0.72610828853737153</v>
      </c>
      <c r="H10" s="410">
        <v>0</v>
      </c>
      <c r="I10" s="410">
        <v>0</v>
      </c>
      <c r="J10" s="410">
        <v>0.46810719616124608</v>
      </c>
      <c r="K10" s="410">
        <v>8.5420648656371441</v>
      </c>
      <c r="L10" s="410">
        <v>0</v>
      </c>
      <c r="M10" s="410">
        <f>'Table C2'!$N$36</f>
        <v>344.72653120103928</v>
      </c>
      <c r="N10" s="410">
        <f>'Table C2'!$P$36</f>
        <v>210.08845752460712</v>
      </c>
      <c r="O10" s="410">
        <f>'Table C2'!$O$36</f>
        <v>0</v>
      </c>
      <c r="P10" s="410">
        <f>'Table C2'!$Q$36</f>
        <v>0</v>
      </c>
      <c r="Q10" s="410">
        <f>SUM(E10:P10)</f>
        <v>891.49498394978309</v>
      </c>
    </row>
    <row r="11" spans="1:18">
      <c r="B11" s="382" t="s">
        <v>98</v>
      </c>
      <c r="C11" s="547"/>
      <c r="D11" s="430" t="s">
        <v>98</v>
      </c>
      <c r="E11" s="417">
        <f>'Table C2'!$T$36</f>
        <v>15.824422995615155</v>
      </c>
      <c r="F11" s="417">
        <f>'Table C2'!$U$36</f>
        <v>0</v>
      </c>
      <c r="G11" s="417">
        <v>0</v>
      </c>
      <c r="H11" s="417">
        <v>0</v>
      </c>
      <c r="I11" s="417">
        <v>0</v>
      </c>
      <c r="J11" s="417">
        <v>7.5279428057194577</v>
      </c>
      <c r="K11" s="417">
        <v>8.2980197151464097E-2</v>
      </c>
      <c r="L11" s="417">
        <v>0</v>
      </c>
      <c r="M11" s="417">
        <f>'Table C2'!$W$36</f>
        <v>259.37708560743391</v>
      </c>
      <c r="N11" s="417">
        <f>'Table C2'!$Y$36</f>
        <v>336.20171636821476</v>
      </c>
      <c r="O11" s="417">
        <f>'Table C2'!$X$36</f>
        <v>0</v>
      </c>
      <c r="P11" s="417">
        <f>'Table C2'!$Z$36</f>
        <v>0</v>
      </c>
      <c r="Q11" s="417">
        <f>SUM(E11:P11)</f>
        <v>619.01414797413474</v>
      </c>
    </row>
    <row r="12" spans="1:18" s="399" customFormat="1">
      <c r="B12" s="403"/>
      <c r="C12" s="416"/>
      <c r="D12" s="415" t="s">
        <v>624</v>
      </c>
      <c r="E12" s="414">
        <f t="shared" ref="E12:P12" si="0">SUM(E10:E11)</f>
        <v>33.31281665479392</v>
      </c>
      <c r="F12" s="414">
        <f t="shared" si="0"/>
        <v>309.45532121462224</v>
      </c>
      <c r="G12" s="414">
        <f t="shared" si="0"/>
        <v>0.72610828853737153</v>
      </c>
      <c r="H12" s="414">
        <f t="shared" si="0"/>
        <v>0</v>
      </c>
      <c r="I12" s="414">
        <f t="shared" si="0"/>
        <v>0</v>
      </c>
      <c r="J12" s="414">
        <f t="shared" si="0"/>
        <v>7.9960500018807039</v>
      </c>
      <c r="K12" s="414">
        <f t="shared" si="0"/>
        <v>8.6250450627886082</v>
      </c>
      <c r="L12" s="414">
        <f t="shared" si="0"/>
        <v>0</v>
      </c>
      <c r="M12" s="414">
        <f t="shared" si="0"/>
        <v>604.10361680847313</v>
      </c>
      <c r="N12" s="414">
        <f>SUM(N10:N11)</f>
        <v>546.29017389282194</v>
      </c>
      <c r="O12" s="414">
        <f t="shared" si="0"/>
        <v>0</v>
      </c>
      <c r="P12" s="414">
        <f t="shared" si="0"/>
        <v>0</v>
      </c>
      <c r="Q12" s="414">
        <f>SUM(E12:P12)</f>
        <v>1510.5091319239179</v>
      </c>
      <c r="R12" s="426"/>
    </row>
    <row r="13" spans="1:18">
      <c r="B13" s="542" t="s">
        <v>99</v>
      </c>
      <c r="C13" s="383" t="s">
        <v>127</v>
      </c>
      <c r="D13" s="384" t="s">
        <v>128</v>
      </c>
      <c r="E13" s="410">
        <f>'Ref 2'!E$11*E$15</f>
        <v>0</v>
      </c>
      <c r="F13" s="410">
        <f>'Ref 2'!F$11*F$15</f>
        <v>0</v>
      </c>
      <c r="G13" s="410">
        <f>'Ref 2'!G$11*G$15</f>
        <v>0</v>
      </c>
      <c r="H13" s="410" t="s">
        <v>94</v>
      </c>
      <c r="I13" s="410" t="s">
        <v>94</v>
      </c>
      <c r="J13" s="410">
        <f>'Ref 2'!J$11*J$15</f>
        <v>125.22312435931406</v>
      </c>
      <c r="K13" s="410">
        <f>'Ref 2'!K$11*K$15</f>
        <v>13.502305956428216</v>
      </c>
      <c r="L13" s="410" t="s">
        <v>94</v>
      </c>
      <c r="M13" s="410">
        <f>'Ref 2'!M$11*M$15</f>
        <v>87.998946313072295</v>
      </c>
      <c r="N13" s="410">
        <f>'Ref 2'!N$11*N$15</f>
        <v>116.39747819344214</v>
      </c>
      <c r="O13" s="410" t="s">
        <v>94</v>
      </c>
      <c r="P13" s="410" t="s">
        <v>94</v>
      </c>
      <c r="Q13" s="410" t="s">
        <v>94</v>
      </c>
    </row>
    <row r="14" spans="1:18">
      <c r="B14" s="543"/>
      <c r="C14" s="387">
        <v>23</v>
      </c>
      <c r="D14" s="368" t="s">
        <v>141</v>
      </c>
      <c r="E14" s="408">
        <f>'Ref 2'!E$12*E$15</f>
        <v>394.35689238324591</v>
      </c>
      <c r="F14" s="408">
        <f>'Ref 2'!F$12*F$15</f>
        <v>0</v>
      </c>
      <c r="G14" s="408">
        <f>'Ref 2'!G$12*G$15</f>
        <v>0</v>
      </c>
      <c r="H14" s="408" t="s">
        <v>94</v>
      </c>
      <c r="I14" s="408" t="s">
        <v>94</v>
      </c>
      <c r="J14" s="408">
        <f>'Ref 2'!J$12*J$15</f>
        <v>41.089243119862964</v>
      </c>
      <c r="K14" s="408">
        <f>'Ref 2'!K$12*K$15</f>
        <v>0</v>
      </c>
      <c r="L14" s="408" t="s">
        <v>94</v>
      </c>
      <c r="M14" s="408">
        <f>'Ref 2'!M$12*M$15</f>
        <v>1114.3905261794557</v>
      </c>
      <c r="N14" s="408">
        <f>'Ref 2'!N$12*N$15</f>
        <v>411.45639786865416</v>
      </c>
      <c r="O14" s="408" t="s">
        <v>94</v>
      </c>
      <c r="P14" s="408" t="s">
        <v>94</v>
      </c>
      <c r="Q14" s="408" t="s">
        <v>94</v>
      </c>
    </row>
    <row r="15" spans="1:18" s="399" customFormat="1">
      <c r="B15" s="413"/>
      <c r="C15" s="412"/>
      <c r="D15" s="399" t="s">
        <v>623</v>
      </c>
      <c r="E15" s="411">
        <f>'Table C2'!$AC$36</f>
        <v>394.35689238324591</v>
      </c>
      <c r="F15" s="411">
        <f>'Table C2'!$AD$36</f>
        <v>0</v>
      </c>
      <c r="G15" s="411">
        <v>0</v>
      </c>
      <c r="H15" s="411">
        <v>0</v>
      </c>
      <c r="I15" s="411">
        <v>0</v>
      </c>
      <c r="J15" s="411">
        <v>166.31236747917703</v>
      </c>
      <c r="K15" s="411">
        <v>13.502305956428216</v>
      </c>
      <c r="L15" s="411">
        <v>0</v>
      </c>
      <c r="M15" s="411">
        <f>'Table C2'!$AF$36</f>
        <v>1202.3894724925281</v>
      </c>
      <c r="N15" s="411">
        <f>'Table C2'!$AH$36</f>
        <v>527.85387606209622</v>
      </c>
      <c r="O15" s="411">
        <f>'Table C2'!$AG$36</f>
        <v>277.46714661431167</v>
      </c>
      <c r="P15" s="411">
        <f>'Table C2'!$AI$36</f>
        <v>0</v>
      </c>
      <c r="Q15" s="411">
        <f>SUM(E15:P15)</f>
        <v>2581.8820609877871</v>
      </c>
      <c r="R15" s="426"/>
    </row>
    <row r="16" spans="1:18">
      <c r="B16" s="542" t="s">
        <v>100</v>
      </c>
      <c r="C16" s="383">
        <v>20</v>
      </c>
      <c r="D16" s="384" t="s">
        <v>138</v>
      </c>
      <c r="E16" s="410">
        <f>'Ref 2'!E$13*E$18</f>
        <v>30.923345104865543</v>
      </c>
      <c r="F16" s="410">
        <f>'Ref 2'!F$13*F$18</f>
        <v>0</v>
      </c>
      <c r="G16" s="410">
        <f>'Ref 2'!G$13*G$18</f>
        <v>0</v>
      </c>
      <c r="H16" s="410" t="s">
        <v>94</v>
      </c>
      <c r="I16" s="410" t="s">
        <v>94</v>
      </c>
      <c r="J16" s="410">
        <f>'Ref 2'!J$13*J$18</f>
        <v>85.888035324303118</v>
      </c>
      <c r="K16" s="410">
        <f>'Ref 2'!K$13*K$18</f>
        <v>25.547132208396135</v>
      </c>
      <c r="L16" s="410" t="s">
        <v>94</v>
      </c>
      <c r="M16" s="410">
        <f>'Ref 2'!M$13*M$18</f>
        <v>1556.925675623145</v>
      </c>
      <c r="N16" s="410">
        <f>'Ref 2'!N$13*N$18</f>
        <v>1165.3192207798131</v>
      </c>
      <c r="O16" s="410" t="s">
        <v>94</v>
      </c>
      <c r="P16" s="410" t="s">
        <v>94</v>
      </c>
      <c r="Q16" s="410" t="s">
        <v>94</v>
      </c>
    </row>
    <row r="17" spans="2:18">
      <c r="B17" s="543"/>
      <c r="C17" s="387">
        <v>21</v>
      </c>
      <c r="D17" s="368" t="s">
        <v>139</v>
      </c>
      <c r="E17" s="408">
        <f>'Ref 2'!E$14*E$18</f>
        <v>3.2211765945838922</v>
      </c>
      <c r="F17" s="408">
        <f>'Ref 2'!F$14*F$18</f>
        <v>0</v>
      </c>
      <c r="G17" s="408">
        <f>'Ref 2'!G$14*G$18</f>
        <v>0</v>
      </c>
      <c r="H17" s="408" t="s">
        <v>94</v>
      </c>
      <c r="I17" s="408" t="s">
        <v>94</v>
      </c>
      <c r="J17" s="408">
        <f>'Ref 2'!J$14*J$18</f>
        <v>8.9466559391697054</v>
      </c>
      <c r="K17" s="408">
        <f>'Ref 2'!K$14*K$18</f>
        <v>2.6611553196901059</v>
      </c>
      <c r="L17" s="408" t="s">
        <v>94</v>
      </c>
      <c r="M17" s="408">
        <f>'Ref 2'!M$14*M$18</f>
        <v>162.17949671411509</v>
      </c>
      <c r="N17" s="408">
        <f>'Ref 2'!N$14*N$18</f>
        <v>121.38722335715416</v>
      </c>
      <c r="O17" s="408" t="s">
        <v>94</v>
      </c>
      <c r="P17" s="408" t="s">
        <v>94</v>
      </c>
      <c r="Q17" s="408" t="s">
        <v>94</v>
      </c>
    </row>
    <row r="18" spans="2:18" s="399" customFormat="1">
      <c r="B18" s="413"/>
      <c r="C18" s="412"/>
      <c r="D18" s="399" t="s">
        <v>622</v>
      </c>
      <c r="E18" s="411">
        <f>'Table C2'!$AL$36</f>
        <v>34.144521699449434</v>
      </c>
      <c r="F18" s="411">
        <f>'Table C2'!$AM$36</f>
        <v>0</v>
      </c>
      <c r="G18" s="411">
        <v>0</v>
      </c>
      <c r="H18" s="411">
        <v>0</v>
      </c>
      <c r="I18" s="411">
        <v>0</v>
      </c>
      <c r="J18" s="411">
        <v>94.83469126347282</v>
      </c>
      <c r="K18" s="411">
        <v>28.208287528086242</v>
      </c>
      <c r="L18" s="411">
        <v>0</v>
      </c>
      <c r="M18" s="411">
        <f>'Table C2'!$AO$36</f>
        <v>1719.1051723372602</v>
      </c>
      <c r="N18" s="411">
        <f>'Table C2'!$AQ$36</f>
        <v>1286.7064441369673</v>
      </c>
      <c r="O18" s="411">
        <f>'Table C2'!$AP$36</f>
        <v>116.50056283152891</v>
      </c>
      <c r="P18" s="411">
        <f>'Table C2'!$AR$36</f>
        <v>222.59573602751504</v>
      </c>
      <c r="Q18" s="411">
        <f>SUM(E18:P18)</f>
        <v>3502.0954158242798</v>
      </c>
      <c r="R18" s="426"/>
    </row>
    <row r="19" spans="2:18">
      <c r="B19" s="542" t="s">
        <v>101</v>
      </c>
      <c r="C19" s="383">
        <v>25</v>
      </c>
      <c r="D19" s="384" t="s">
        <v>142</v>
      </c>
      <c r="E19" s="410">
        <f>'Ref 2'!E$15*E$21</f>
        <v>6.7094513856217501</v>
      </c>
      <c r="F19" s="410">
        <f>'Ref 2'!F$15*F$21</f>
        <v>0</v>
      </c>
      <c r="G19" s="410">
        <f>'Ref 2'!G$15*G$21</f>
        <v>0</v>
      </c>
      <c r="H19" s="410" t="s">
        <v>94</v>
      </c>
      <c r="I19" s="410" t="s">
        <v>94</v>
      </c>
      <c r="J19" s="410">
        <f>'Ref 2'!J$15*J$21</f>
        <v>0.19099063448287584</v>
      </c>
      <c r="K19" s="410">
        <f>'Ref 2'!K$15*K$21</f>
        <v>0</v>
      </c>
      <c r="L19" s="410" t="s">
        <v>94</v>
      </c>
      <c r="M19" s="410">
        <f>'Ref 2'!M$15*M$21</f>
        <v>595.45683365094897</v>
      </c>
      <c r="N19" s="410">
        <f>'Ref 2'!N$15*N$21</f>
        <v>328.77585352048061</v>
      </c>
      <c r="O19" s="410" t="s">
        <v>94</v>
      </c>
      <c r="P19" s="410" t="s">
        <v>94</v>
      </c>
      <c r="Q19" s="410" t="s">
        <v>94</v>
      </c>
    </row>
    <row r="20" spans="2:18">
      <c r="B20" s="543"/>
      <c r="C20" s="387">
        <v>28</v>
      </c>
      <c r="D20" s="368" t="s">
        <v>145</v>
      </c>
      <c r="E20" s="408">
        <f>'Ref 2'!E$16*E$21</f>
        <v>0</v>
      </c>
      <c r="F20" s="408">
        <f>'Ref 2'!F$16*F$21</f>
        <v>0</v>
      </c>
      <c r="G20" s="408">
        <f>'Ref 2'!G$16*G$21</f>
        <v>0</v>
      </c>
      <c r="H20" s="408" t="s">
        <v>94</v>
      </c>
      <c r="I20" s="408" t="s">
        <v>94</v>
      </c>
      <c r="J20" s="408">
        <f>'Ref 2'!J$16*J$21</f>
        <v>0.21050487560879824</v>
      </c>
      <c r="K20" s="408">
        <f>'Ref 2'!K$16*K$21</f>
        <v>0</v>
      </c>
      <c r="L20" s="408" t="s">
        <v>94</v>
      </c>
      <c r="M20" s="408">
        <f>'Ref 2'!M$16*M$21</f>
        <v>358.31525373783916</v>
      </c>
      <c r="N20" s="408">
        <f>'Ref 2'!N$16*N$21</f>
        <v>221.22756251800743</v>
      </c>
      <c r="O20" s="408" t="s">
        <v>94</v>
      </c>
      <c r="P20" s="408" t="s">
        <v>94</v>
      </c>
      <c r="Q20" s="408" t="s">
        <v>94</v>
      </c>
    </row>
    <row r="21" spans="2:18" s="399" customFormat="1">
      <c r="B21" s="413"/>
      <c r="C21" s="412"/>
      <c r="D21" s="399" t="s">
        <v>114</v>
      </c>
      <c r="E21" s="411">
        <f>'Table C2'!$AU$36</f>
        <v>6.7094513856217501</v>
      </c>
      <c r="F21" s="411">
        <f>'Table C2'!$AV$36</f>
        <v>0</v>
      </c>
      <c r="G21" s="411">
        <v>0</v>
      </c>
      <c r="H21" s="411">
        <v>0</v>
      </c>
      <c r="I21" s="411">
        <v>0</v>
      </c>
      <c r="J21" s="411">
        <v>0.40149551009167411</v>
      </c>
      <c r="K21" s="411">
        <v>0</v>
      </c>
      <c r="L21" s="411">
        <v>0</v>
      </c>
      <c r="M21" s="411">
        <f>'Table C2'!$AX$36</f>
        <v>953.77208738878824</v>
      </c>
      <c r="N21" s="411">
        <f>'Table C2'!$AZ$36</f>
        <v>550.00341603848801</v>
      </c>
      <c r="O21" s="411">
        <f>'Table C2'!$AY$36</f>
        <v>1.546436399524765</v>
      </c>
      <c r="P21" s="411">
        <f>'Table C2'!$BA$36</f>
        <v>0.76001719690455716</v>
      </c>
      <c r="Q21" s="411">
        <f>SUM(E21:P21)</f>
        <v>1513.192903919419</v>
      </c>
      <c r="R21" s="426"/>
    </row>
    <row r="22" spans="2:18">
      <c r="B22" s="542" t="s">
        <v>102</v>
      </c>
      <c r="C22" s="383">
        <v>26</v>
      </c>
      <c r="D22" s="384" t="s">
        <v>143</v>
      </c>
      <c r="E22" s="410">
        <f>'Ref 2'!E$17*E$24</f>
        <v>2.9379364810922119</v>
      </c>
      <c r="F22" s="410">
        <f>'Ref 2'!F$17*F$24</f>
        <v>0</v>
      </c>
      <c r="G22" s="410">
        <f>'Ref 2'!G$17*G$24</f>
        <v>0</v>
      </c>
      <c r="H22" s="410" t="s">
        <v>94</v>
      </c>
      <c r="I22" s="410" t="s">
        <v>94</v>
      </c>
      <c r="J22" s="410">
        <f>'Ref 2'!J$17*J$24</f>
        <v>0.50772499084828615</v>
      </c>
      <c r="K22" s="410">
        <f>'Ref 2'!K$17*K$24</f>
        <v>2.0362968931940881E-2</v>
      </c>
      <c r="L22" s="410" t="s">
        <v>94</v>
      </c>
      <c r="M22" s="410">
        <f>'Ref 2'!M$17*M$24</f>
        <v>120.380034865064</v>
      </c>
      <c r="N22" s="410">
        <f>'Ref 2'!N$17*N$24</f>
        <v>323.09179427459571</v>
      </c>
      <c r="O22" s="410" t="s">
        <v>94</v>
      </c>
      <c r="P22" s="410" t="s">
        <v>94</v>
      </c>
      <c r="Q22" s="410" t="s">
        <v>94</v>
      </c>
    </row>
    <row r="23" spans="2:18">
      <c r="B23" s="543"/>
      <c r="C23" s="387">
        <v>27</v>
      </c>
      <c r="D23" s="368" t="s">
        <v>144</v>
      </c>
      <c r="E23" s="408">
        <f>'Ref 2'!E$18*E$24</f>
        <v>0</v>
      </c>
      <c r="F23" s="408">
        <f>'Ref 2'!F$18*F$24</f>
        <v>0</v>
      </c>
      <c r="G23" s="408">
        <f>'Ref 2'!G$18*G$24</f>
        <v>0</v>
      </c>
      <c r="H23" s="408" t="s">
        <v>94</v>
      </c>
      <c r="I23" s="408" t="s">
        <v>94</v>
      </c>
      <c r="J23" s="408">
        <f>'Ref 2'!J$18*J$24</f>
        <v>0.34791953236967005</v>
      </c>
      <c r="K23" s="408">
        <f>'Ref 2'!K$18*K$24</f>
        <v>2.4891259043975399E-2</v>
      </c>
      <c r="L23" s="408" t="s">
        <v>94</v>
      </c>
      <c r="M23" s="408">
        <f>'Ref 2'!M$18*M$24</f>
        <v>149.54281643089681</v>
      </c>
      <c r="N23" s="408">
        <f>'Ref 2'!N$18*N$24</f>
        <v>204.17533919573958</v>
      </c>
      <c r="O23" s="408" t="s">
        <v>94</v>
      </c>
      <c r="P23" s="408" t="s">
        <v>94</v>
      </c>
      <c r="Q23" s="408" t="s">
        <v>94</v>
      </c>
    </row>
    <row r="24" spans="2:18" s="399" customFormat="1">
      <c r="B24" s="413"/>
      <c r="C24" s="412"/>
      <c r="D24" s="399" t="s">
        <v>621</v>
      </c>
      <c r="E24" s="411">
        <f>'Table C2'!$BD$36</f>
        <v>2.9379364810922119</v>
      </c>
      <c r="F24" s="411">
        <f>'Table C2'!$BE$36</f>
        <v>0</v>
      </c>
      <c r="G24" s="411">
        <v>0</v>
      </c>
      <c r="H24" s="411">
        <v>0</v>
      </c>
      <c r="I24" s="411">
        <v>0</v>
      </c>
      <c r="J24" s="411">
        <v>0.85564452321795625</v>
      </c>
      <c r="K24" s="411">
        <v>4.5254227975916279E-2</v>
      </c>
      <c r="L24" s="411">
        <v>0</v>
      </c>
      <c r="M24" s="411">
        <f>'Table C2'!$BG$36</f>
        <v>269.92285129596081</v>
      </c>
      <c r="N24" s="411">
        <f>'Table C2'!$BI$36</f>
        <v>527.26713347033524</v>
      </c>
      <c r="O24" s="411">
        <f>'Table C2'!$BH$36</f>
        <v>0</v>
      </c>
      <c r="P24" s="411">
        <f>'Table C2'!$BJ$36</f>
        <v>0</v>
      </c>
      <c r="Q24" s="411">
        <f>SUM(E24:P24)</f>
        <v>801.02881999858209</v>
      </c>
      <c r="R24" s="426"/>
    </row>
    <row r="25" spans="2:18">
      <c r="B25" s="542" t="s">
        <v>103</v>
      </c>
      <c r="C25" s="383">
        <v>29</v>
      </c>
      <c r="D25" s="384" t="s">
        <v>146</v>
      </c>
      <c r="E25" s="410">
        <f>'Ref 2'!E$19*E$27</f>
        <v>32.486913099656682</v>
      </c>
      <c r="F25" s="410">
        <f>'Ref 2'!F$19*F$27</f>
        <v>0</v>
      </c>
      <c r="G25" s="410">
        <f>'Ref 2'!G$19*G$27</f>
        <v>0</v>
      </c>
      <c r="H25" s="410" t="s">
        <v>94</v>
      </c>
      <c r="I25" s="410" t="s">
        <v>94</v>
      </c>
      <c r="J25" s="410">
        <f>'Ref 2'!J$19*J$27</f>
        <v>106.03493322317757</v>
      </c>
      <c r="K25" s="410">
        <f>'Ref 2'!K$19*K$27</f>
        <v>4.605728065859414</v>
      </c>
      <c r="L25" s="410"/>
      <c r="M25" s="410">
        <f>'Ref 2'!M$19*M$27</f>
        <v>370.72758624948085</v>
      </c>
      <c r="N25" s="410">
        <f>'Ref 2'!N$19*N$27</f>
        <v>248.53733637067805</v>
      </c>
      <c r="O25" s="410" t="s">
        <v>94</v>
      </c>
      <c r="P25" s="410" t="s">
        <v>94</v>
      </c>
      <c r="Q25" s="410" t="s">
        <v>94</v>
      </c>
    </row>
    <row r="26" spans="2:18">
      <c r="B26" s="543"/>
      <c r="C26" s="387">
        <v>30</v>
      </c>
      <c r="D26" s="368" t="s">
        <v>147</v>
      </c>
      <c r="E26" s="408">
        <f>'Ref 2'!E$20*E$27</f>
        <v>0</v>
      </c>
      <c r="F26" s="408">
        <f>'Ref 2'!F$20*F$27</f>
        <v>0</v>
      </c>
      <c r="G26" s="408">
        <f>'Ref 2'!G$20*G$27</f>
        <v>0</v>
      </c>
      <c r="H26" s="408" t="s">
        <v>94</v>
      </c>
      <c r="I26" s="408" t="s">
        <v>94</v>
      </c>
      <c r="J26" s="408">
        <f>'Ref 2'!J$20*J$27</f>
        <v>63.39658820136556</v>
      </c>
      <c r="K26" s="408">
        <f>'Ref 2'!K$20*K$27</f>
        <v>8.5326077311946822</v>
      </c>
      <c r="L26" s="408"/>
      <c r="M26" s="408">
        <f>'Ref 2'!M$20*M$27</f>
        <v>153.43944643239746</v>
      </c>
      <c r="N26" s="408">
        <f>'Ref 2'!N$20*N$27</f>
        <v>144.25583918984972</v>
      </c>
      <c r="O26" s="408" t="s">
        <v>94</v>
      </c>
      <c r="P26" s="408" t="s">
        <v>94</v>
      </c>
      <c r="Q26" s="408" t="s">
        <v>94</v>
      </c>
    </row>
    <row r="27" spans="2:18" s="399" customFormat="1">
      <c r="B27" s="413"/>
      <c r="C27" s="412"/>
      <c r="D27" s="399" t="s">
        <v>116</v>
      </c>
      <c r="E27" s="411">
        <f>'Table C2'!$BM$36</f>
        <v>32.486913099656682</v>
      </c>
      <c r="F27" s="411">
        <f>'Table C2'!$BN$36</f>
        <v>0</v>
      </c>
      <c r="G27" s="411">
        <v>0</v>
      </c>
      <c r="H27" s="411">
        <v>0</v>
      </c>
      <c r="I27" s="411">
        <v>25.778772051644989</v>
      </c>
      <c r="J27" s="411">
        <v>169.43152142454315</v>
      </c>
      <c r="K27" s="411">
        <v>13.138335797054097</v>
      </c>
      <c r="L27" s="411">
        <v>0</v>
      </c>
      <c r="M27" s="411">
        <f>'Table C2'!$BP$36</f>
        <v>524.16703268187837</v>
      </c>
      <c r="N27" s="411">
        <f>'Table C2'!$BR$36</f>
        <v>392.7931755605278</v>
      </c>
      <c r="O27" s="411">
        <f>'Table C2'!$BQ$36</f>
        <v>0</v>
      </c>
      <c r="P27" s="411">
        <f>'Table C2'!$BS$36</f>
        <v>0</v>
      </c>
      <c r="Q27" s="411">
        <f>SUM(E27:P27)</f>
        <v>1157.795750615305</v>
      </c>
      <c r="R27" s="426"/>
    </row>
    <row r="28" spans="2:18">
      <c r="B28" s="542" t="s">
        <v>611</v>
      </c>
      <c r="C28" s="383">
        <v>10</v>
      </c>
      <c r="D28" s="384" t="s">
        <v>129</v>
      </c>
      <c r="E28" s="410">
        <f>'Ref 2'!E$21*E$31</f>
        <v>32.39536425794099</v>
      </c>
      <c r="F28" s="410">
        <f>'Ref 2'!F$21*F$31</f>
        <v>0</v>
      </c>
      <c r="G28" s="410">
        <f>'Ref 2'!G$21*G$31</f>
        <v>53.673719559211314</v>
      </c>
      <c r="H28" s="410" t="s">
        <v>94</v>
      </c>
      <c r="I28" s="410" t="s">
        <v>94</v>
      </c>
      <c r="J28" s="410">
        <f>'Ref 2'!J$21*J$31</f>
        <v>26.372947539061972</v>
      </c>
      <c r="K28" s="410">
        <f>'Ref 2'!K$21*K$31</f>
        <v>2.6348184622305117</v>
      </c>
      <c r="L28" s="410" t="s">
        <v>94</v>
      </c>
      <c r="M28" s="410">
        <f>'Ref 2'!M$21*M$31</f>
        <v>1397.4678256050117</v>
      </c>
      <c r="N28" s="410">
        <f>'Ref 2'!N$21*N$31</f>
        <v>786.21444404986551</v>
      </c>
      <c r="O28" s="410" t="s">
        <v>94</v>
      </c>
      <c r="P28" s="410" t="s">
        <v>94</v>
      </c>
      <c r="Q28" s="410" t="s">
        <v>94</v>
      </c>
    </row>
    <row r="29" spans="2:18">
      <c r="B29" s="543"/>
      <c r="C29" s="390">
        <v>11</v>
      </c>
      <c r="D29" s="11" t="s">
        <v>130</v>
      </c>
      <c r="E29" s="409">
        <f>'Ref 2'!E$22*E$31</f>
        <v>7.7691458768971993</v>
      </c>
      <c r="F29" s="409">
        <f>'Ref 2'!F$22*F$31</f>
        <v>0</v>
      </c>
      <c r="G29" s="409">
        <f>'Ref 2'!G$22*G$31</f>
        <v>12.872179911018144</v>
      </c>
      <c r="H29" s="409" t="s">
        <v>94</v>
      </c>
      <c r="I29" s="409" t="s">
        <v>94</v>
      </c>
      <c r="J29" s="409">
        <f>'Ref 2'!J$22*J$31</f>
        <v>6.3248332385861055</v>
      </c>
      <c r="K29" s="409">
        <f>'Ref 2'!K$22*K$31</f>
        <v>0.63188945273837982</v>
      </c>
      <c r="L29" s="409" t="s">
        <v>94</v>
      </c>
      <c r="M29" s="409">
        <f>'Ref 2'!M$22*M$31</f>
        <v>335.14459997881613</v>
      </c>
      <c r="N29" s="409">
        <f>'Ref 2'!N$22*N$31</f>
        <v>188.55212300475199</v>
      </c>
      <c r="O29" s="409" t="s">
        <v>94</v>
      </c>
      <c r="P29" s="409" t="s">
        <v>94</v>
      </c>
      <c r="Q29" s="409" t="s">
        <v>94</v>
      </c>
    </row>
    <row r="30" spans="2:18">
      <c r="B30" s="543"/>
      <c r="C30" s="387">
        <v>12</v>
      </c>
      <c r="D30" s="368" t="s">
        <v>131</v>
      </c>
      <c r="E30" s="408">
        <f>'Ref 2'!E$23*E$31</f>
        <v>0</v>
      </c>
      <c r="F30" s="408">
        <f>'Ref 2'!F$23*F$31</f>
        <v>0</v>
      </c>
      <c r="G30" s="408">
        <f>'Ref 2'!G$23*G$31</f>
        <v>0</v>
      </c>
      <c r="H30" s="408" t="s">
        <v>94</v>
      </c>
      <c r="I30" s="408" t="s">
        <v>94</v>
      </c>
      <c r="J30" s="408">
        <f>'Ref 2'!J$23*J$31</f>
        <v>0</v>
      </c>
      <c r="K30" s="408">
        <f>'Ref 2'!K$23*K$31</f>
        <v>0</v>
      </c>
      <c r="L30" s="408" t="s">
        <v>94</v>
      </c>
      <c r="M30" s="408">
        <f>'Ref 2'!M$23*M$31</f>
        <v>7.1431509013174841</v>
      </c>
      <c r="N30" s="408">
        <f>'Ref 2'!N$23*N$31</f>
        <v>11.650721991175878</v>
      </c>
      <c r="O30" s="408" t="s">
        <v>94</v>
      </c>
      <c r="P30" s="408" t="s">
        <v>94</v>
      </c>
      <c r="Q30" s="408" t="s">
        <v>94</v>
      </c>
    </row>
    <row r="31" spans="2:18" s="399" customFormat="1">
      <c r="B31" s="413"/>
      <c r="C31" s="412"/>
      <c r="D31" s="399" t="s">
        <v>620</v>
      </c>
      <c r="E31" s="411">
        <f>'Table C2'!$BV$36</f>
        <v>40.164510134838189</v>
      </c>
      <c r="F31" s="411">
        <f>'Table C2'!$BW$36</f>
        <v>0</v>
      </c>
      <c r="G31" s="411">
        <v>66.545899470229458</v>
      </c>
      <c r="H31" s="411">
        <v>0</v>
      </c>
      <c r="I31" s="411">
        <v>17.610472172590242</v>
      </c>
      <c r="J31" s="411">
        <v>32.697780777648077</v>
      </c>
      <c r="K31" s="411">
        <v>3.2667079149688916</v>
      </c>
      <c r="L31" s="411">
        <v>0</v>
      </c>
      <c r="M31" s="411">
        <f>'Table C2'!$BY$36</f>
        <v>1739.7555764851452</v>
      </c>
      <c r="N31" s="411">
        <f>'Table C2'!$CA$36</f>
        <v>986.41728904579327</v>
      </c>
      <c r="O31" s="411">
        <f>'Table C2'!$BZ$36</f>
        <v>64.240831496952069</v>
      </c>
      <c r="P31" s="411">
        <f>'Table C2'!$CB$36</f>
        <v>16.483767841788477</v>
      </c>
      <c r="Q31" s="411">
        <f>SUM(E31:P31)</f>
        <v>2967.1828353399542</v>
      </c>
      <c r="R31" s="426"/>
    </row>
    <row r="32" spans="2:18">
      <c r="B32" s="542" t="s">
        <v>104</v>
      </c>
      <c r="C32" s="383">
        <v>13</v>
      </c>
      <c r="D32" s="384" t="s">
        <v>132</v>
      </c>
      <c r="E32" s="410">
        <f>'Ref 2'!E$24*E$35</f>
        <v>29.975528417308308</v>
      </c>
      <c r="F32" s="410">
        <f>'Ref 2'!F$24*F$35</f>
        <v>0</v>
      </c>
      <c r="G32" s="410">
        <f>'Ref 2'!G$24*G$35</f>
        <v>0</v>
      </c>
      <c r="H32" s="410" t="s">
        <v>94</v>
      </c>
      <c r="I32" s="410" t="s">
        <v>94</v>
      </c>
      <c r="J32" s="410">
        <f>'Ref 2'!J$24*J$35</f>
        <v>24.374568714816391</v>
      </c>
      <c r="K32" s="410">
        <f>'Ref 2'!K$24*K$35</f>
        <v>0</v>
      </c>
      <c r="L32" s="410" t="s">
        <v>94</v>
      </c>
      <c r="M32" s="410">
        <f>'Ref 2'!M$24*M$35</f>
        <v>158.96361247002821</v>
      </c>
      <c r="N32" s="410">
        <f>'Ref 2'!N$24*N$35</f>
        <v>148.38225847498018</v>
      </c>
      <c r="O32" s="410" t="s">
        <v>94</v>
      </c>
      <c r="P32" s="410" t="s">
        <v>94</v>
      </c>
      <c r="Q32" s="410" t="s">
        <v>94</v>
      </c>
    </row>
    <row r="33" spans="2:18">
      <c r="B33" s="543"/>
      <c r="C33" s="390">
        <v>14</v>
      </c>
      <c r="D33" s="11" t="s">
        <v>133</v>
      </c>
      <c r="E33" s="409">
        <f>'Ref 2'!E$25*E$35</f>
        <v>8.6107999302577802</v>
      </c>
      <c r="F33" s="409">
        <f>'Ref 2'!F$25*F$35</f>
        <v>0</v>
      </c>
      <c r="G33" s="409">
        <f>'Ref 2'!G$25*G$35</f>
        <v>0</v>
      </c>
      <c r="H33" s="409" t="s">
        <v>94</v>
      </c>
      <c r="I33" s="409" t="s">
        <v>94</v>
      </c>
      <c r="J33" s="409">
        <f>'Ref 2'!J$25*J$35</f>
        <v>18.622485449050501</v>
      </c>
      <c r="K33" s="409">
        <f>'Ref 2'!K$25*K$35</f>
        <v>0</v>
      </c>
      <c r="L33" s="409" t="s">
        <v>94</v>
      </c>
      <c r="M33" s="409">
        <f>'Ref 2'!M$25*M$35</f>
        <v>75.478717473478866</v>
      </c>
      <c r="N33" s="409">
        <f>'Ref 2'!N$25*N$35</f>
        <v>64.893768019124806</v>
      </c>
      <c r="O33" s="409" t="s">
        <v>94</v>
      </c>
      <c r="P33" s="409" t="s">
        <v>94</v>
      </c>
      <c r="Q33" s="409" t="s">
        <v>94</v>
      </c>
    </row>
    <row r="34" spans="2:18">
      <c r="B34" s="543"/>
      <c r="C34" s="387">
        <v>15</v>
      </c>
      <c r="D34" s="368" t="s">
        <v>134</v>
      </c>
      <c r="E34" s="408">
        <f>'Ref 2'!E$26*E$35</f>
        <v>0</v>
      </c>
      <c r="F34" s="408">
        <f>'Ref 2'!F$26*F$35</f>
        <v>0</v>
      </c>
      <c r="G34" s="408">
        <f>'Ref 2'!G$26*G$35</f>
        <v>0</v>
      </c>
      <c r="H34" s="408" t="s">
        <v>94</v>
      </c>
      <c r="I34" s="408" t="s">
        <v>94</v>
      </c>
      <c r="J34" s="408">
        <f>'Ref 2'!J$26*J$35</f>
        <v>0</v>
      </c>
      <c r="K34" s="408">
        <f>'Ref 2'!K$26*K$35</f>
        <v>0</v>
      </c>
      <c r="L34" s="408" t="s">
        <v>94</v>
      </c>
      <c r="M34" s="408">
        <f>'Ref 2'!M$26*M$35</f>
        <v>9.261011710388674</v>
      </c>
      <c r="N34" s="408">
        <f>'Ref 2'!N$26*N$35</f>
        <v>15.832411929217558</v>
      </c>
      <c r="O34" s="408" t="s">
        <v>94</v>
      </c>
      <c r="P34" s="408" t="s">
        <v>94</v>
      </c>
      <c r="Q34" s="408" t="s">
        <v>94</v>
      </c>
    </row>
    <row r="35" spans="2:18" s="399" customFormat="1">
      <c r="B35" s="413"/>
      <c r="C35" s="412"/>
      <c r="D35" s="399" t="s">
        <v>619</v>
      </c>
      <c r="E35" s="411">
        <f>'Table C2'!$CE$36</f>
        <v>38.586328347566088</v>
      </c>
      <c r="F35" s="411">
        <f>'Table C2'!$CF$36</f>
        <v>0</v>
      </c>
      <c r="G35" s="411">
        <v>0</v>
      </c>
      <c r="H35" s="411">
        <v>0</v>
      </c>
      <c r="I35" s="411">
        <v>0</v>
      </c>
      <c r="J35" s="411">
        <v>42.997054163866892</v>
      </c>
      <c r="K35" s="411">
        <v>0</v>
      </c>
      <c r="L35" s="411">
        <v>0</v>
      </c>
      <c r="M35" s="411">
        <f>'Table C2'!$CH$36</f>
        <v>243.70334165389579</v>
      </c>
      <c r="N35" s="411">
        <f>'Table C2'!$CJ$36</f>
        <v>229.1084384233225</v>
      </c>
      <c r="O35" s="411">
        <f>'Table C2'!$CI$36</f>
        <v>0</v>
      </c>
      <c r="P35" s="411">
        <f>'Table C2'!$CK$36</f>
        <v>0</v>
      </c>
      <c r="Q35" s="411">
        <f>SUM(E35:P35)</f>
        <v>554.39516258865126</v>
      </c>
      <c r="R35" s="426"/>
    </row>
    <row r="36" spans="2:18">
      <c r="B36" s="542" t="s">
        <v>612</v>
      </c>
      <c r="C36" s="383">
        <v>17</v>
      </c>
      <c r="D36" s="384" t="s">
        <v>136</v>
      </c>
      <c r="E36" s="410">
        <f>'Ref 2'!E$27*E$38</f>
        <v>55.983379783064052</v>
      </c>
      <c r="F36" s="410">
        <f>'Ref 2'!F$27*F$38</f>
        <v>0</v>
      </c>
      <c r="G36" s="410">
        <f>'Ref 2'!G$27*G$38</f>
        <v>0</v>
      </c>
      <c r="H36" s="410" t="s">
        <v>94</v>
      </c>
      <c r="I36" s="410" t="s">
        <v>94</v>
      </c>
      <c r="J36" s="410">
        <f>'Ref 2'!J$27*J$38</f>
        <v>28.344334644924093</v>
      </c>
      <c r="K36" s="410">
        <f>'Ref 2'!K$27*K$38</f>
        <v>0</v>
      </c>
      <c r="L36" s="410" t="s">
        <v>94</v>
      </c>
      <c r="M36" s="410">
        <f>'Ref 2'!M$27*M$38</f>
        <v>330.10912668704304</v>
      </c>
      <c r="N36" s="410">
        <f>'Ref 2'!N$27*N$38</f>
        <v>563.34539493356499</v>
      </c>
      <c r="O36" s="410" t="s">
        <v>94</v>
      </c>
      <c r="P36" s="410" t="s">
        <v>94</v>
      </c>
      <c r="Q36" s="410" t="s">
        <v>94</v>
      </c>
    </row>
    <row r="37" spans="2:18">
      <c r="B37" s="543"/>
      <c r="C37" s="387">
        <v>18</v>
      </c>
      <c r="D37" s="368" t="s">
        <v>137</v>
      </c>
      <c r="E37" s="408">
        <f>'Ref 2'!E$28*E$38</f>
        <v>0</v>
      </c>
      <c r="F37" s="408">
        <f>'Ref 2'!F$28*F$38</f>
        <v>0</v>
      </c>
      <c r="G37" s="408">
        <f>'Ref 2'!G$28*G$38</f>
        <v>0</v>
      </c>
      <c r="H37" s="408" t="s">
        <v>94</v>
      </c>
      <c r="I37" s="408" t="s">
        <v>94</v>
      </c>
      <c r="J37" s="408">
        <f>'Ref 2'!J$28*J$38</f>
        <v>3.8070281899382485</v>
      </c>
      <c r="K37" s="408">
        <f>'Ref 2'!K$28*K$38</f>
        <v>0</v>
      </c>
      <c r="L37" s="408" t="s">
        <v>94</v>
      </c>
      <c r="M37" s="408">
        <f>'Ref 2'!M$28*M$38</f>
        <v>59.171857209628484</v>
      </c>
      <c r="N37" s="408">
        <f>'Ref 2'!N$28*N$38</f>
        <v>311.53697692608426</v>
      </c>
      <c r="O37" s="408" t="s">
        <v>94</v>
      </c>
      <c r="P37" s="408" t="s">
        <v>94</v>
      </c>
      <c r="Q37" s="408" t="s">
        <v>94</v>
      </c>
    </row>
    <row r="38" spans="2:18" s="399" customFormat="1">
      <c r="B38" s="413"/>
      <c r="C38" s="412"/>
      <c r="D38" s="399" t="s">
        <v>618</v>
      </c>
      <c r="E38" s="411">
        <f>'Table C2'!$CN$36</f>
        <v>55.983379783064052</v>
      </c>
      <c r="F38" s="411">
        <f>'Table C2'!$CO$36</f>
        <v>0</v>
      </c>
      <c r="G38" s="411">
        <v>0</v>
      </c>
      <c r="H38" s="411">
        <v>0</v>
      </c>
      <c r="I38" s="411">
        <v>0</v>
      </c>
      <c r="J38" s="411">
        <v>32.15136283486234</v>
      </c>
      <c r="K38" s="411">
        <v>0</v>
      </c>
      <c r="L38" s="411">
        <v>0</v>
      </c>
      <c r="M38" s="411">
        <f>'Table C2'!$CQ$36</f>
        <v>389.28098389667156</v>
      </c>
      <c r="N38" s="411">
        <f>'Table C2'!$CS$36</f>
        <v>874.88237185964908</v>
      </c>
      <c r="O38" s="411">
        <f>'Table C2'!$CR$36</f>
        <v>478.48599451921456</v>
      </c>
      <c r="P38" s="411">
        <f>'Table C2'!$CT$36</f>
        <v>0.14995700773860704</v>
      </c>
      <c r="Q38" s="411">
        <f>SUM(E38:P38)</f>
        <v>1830.9340499012001</v>
      </c>
      <c r="R38" s="426"/>
    </row>
    <row r="39" spans="2:18">
      <c r="B39" s="548" t="s">
        <v>105</v>
      </c>
      <c r="C39" s="383">
        <v>16</v>
      </c>
      <c r="D39" s="384" t="s">
        <v>135</v>
      </c>
      <c r="E39" s="410">
        <f>'Ref 2'!E$29*E$45</f>
        <v>0</v>
      </c>
      <c r="F39" s="410">
        <f>'Ref 2'!F$29*F$45</f>
        <v>0</v>
      </c>
      <c r="G39" s="410">
        <f>'Ref 2'!G$29*G$45</f>
        <v>0</v>
      </c>
      <c r="H39" s="410" t="s">
        <v>94</v>
      </c>
      <c r="I39" s="410" t="s">
        <v>94</v>
      </c>
      <c r="J39" s="410">
        <f>'Ref 2'!J$29*J$45</f>
        <v>9.3942021238463287</v>
      </c>
      <c r="K39" s="410">
        <f>'Ref 2'!K$29*K$45</f>
        <v>0</v>
      </c>
      <c r="L39" s="410" t="s">
        <v>94</v>
      </c>
      <c r="M39" s="410">
        <f>'Ref 2'!M$29*M$45</f>
        <v>154.2498366132364</v>
      </c>
      <c r="N39" s="410">
        <f>'Ref 2'!N$29*N$45</f>
        <v>222.24125403982265</v>
      </c>
      <c r="O39" s="410" t="s">
        <v>94</v>
      </c>
      <c r="P39" s="410" t="s">
        <v>94</v>
      </c>
      <c r="Q39" s="410" t="s">
        <v>94</v>
      </c>
    </row>
    <row r="40" spans="2:18">
      <c r="B40" s="549"/>
      <c r="C40" s="390">
        <v>22</v>
      </c>
      <c r="D40" s="11" t="s">
        <v>140</v>
      </c>
      <c r="E40" s="409">
        <f>'Ref 2'!E$30*E$45</f>
        <v>284.7432732951861</v>
      </c>
      <c r="F40" s="409">
        <f>'Ref 2'!F$30*F$45</f>
        <v>0</v>
      </c>
      <c r="G40" s="409">
        <f>'Ref 2'!G$30*G$45</f>
        <v>0</v>
      </c>
      <c r="H40" s="409" t="s">
        <v>94</v>
      </c>
      <c r="I40" s="409" t="s">
        <v>94</v>
      </c>
      <c r="J40" s="409">
        <f>'Ref 2'!J$30*J$45</f>
        <v>7.9971802737062534</v>
      </c>
      <c r="K40" s="409">
        <f>'Ref 2'!K$30*K$45</f>
        <v>0</v>
      </c>
      <c r="L40" s="409" t="s">
        <v>94</v>
      </c>
      <c r="M40" s="409">
        <f>'Ref 2'!M$30*M$45</f>
        <v>353.63492803913977</v>
      </c>
      <c r="N40" s="409">
        <f>'Ref 2'!N$30*N$45</f>
        <v>907.66285355949833</v>
      </c>
      <c r="O40" s="409" t="s">
        <v>94</v>
      </c>
      <c r="P40" s="409" t="s">
        <v>94</v>
      </c>
      <c r="Q40" s="409" t="s">
        <v>94</v>
      </c>
    </row>
    <row r="41" spans="2:18">
      <c r="B41" s="549"/>
      <c r="C41" s="390">
        <v>31</v>
      </c>
      <c r="D41" s="11" t="s">
        <v>148</v>
      </c>
      <c r="E41" s="409">
        <f>'Ref 2'!E$31*E$45</f>
        <v>0</v>
      </c>
      <c r="F41" s="409">
        <f>'Ref 2'!F$31*F$45</f>
        <v>0</v>
      </c>
      <c r="G41" s="409">
        <f>'Ref 2'!G$31*G$45</f>
        <v>0</v>
      </c>
      <c r="H41" s="409" t="s">
        <v>94</v>
      </c>
      <c r="I41" s="409" t="s">
        <v>94</v>
      </c>
      <c r="J41" s="409">
        <f>'Ref 2'!J$31*J$45</f>
        <v>1.4400474953175486</v>
      </c>
      <c r="K41" s="409">
        <f>'Ref 2'!K$31*K$45</f>
        <v>0</v>
      </c>
      <c r="L41" s="409" t="s">
        <v>94</v>
      </c>
      <c r="M41" s="409">
        <f>'Ref 2'!M$31*M$45</f>
        <v>59.155737039848574</v>
      </c>
      <c r="N41" s="409">
        <f>'Ref 2'!N$31*N$45</f>
        <v>84.905317290242081</v>
      </c>
      <c r="O41" s="409" t="s">
        <v>94</v>
      </c>
      <c r="P41" s="409" t="s">
        <v>94</v>
      </c>
      <c r="Q41" s="409" t="s">
        <v>94</v>
      </c>
    </row>
    <row r="42" spans="2:18">
      <c r="B42" s="549"/>
      <c r="C42" s="390">
        <v>32</v>
      </c>
      <c r="D42" s="11" t="s">
        <v>149</v>
      </c>
      <c r="E42" s="409">
        <f>'Ref 2'!E$32*E$45</f>
        <v>0</v>
      </c>
      <c r="F42" s="409">
        <f>'Ref 2'!F$32*F$45</f>
        <v>0</v>
      </c>
      <c r="G42" s="409">
        <f>'Ref 2'!G$32*G$45</f>
        <v>0</v>
      </c>
      <c r="H42" s="409" t="s">
        <v>94</v>
      </c>
      <c r="I42" s="409" t="s">
        <v>94</v>
      </c>
      <c r="J42" s="409">
        <f>'Ref 2'!J$32*J$45</f>
        <v>1.9457986711966606</v>
      </c>
      <c r="K42" s="409">
        <f>'Ref 2'!K$32*K$45</f>
        <v>0</v>
      </c>
      <c r="L42" s="409" t="s">
        <v>94</v>
      </c>
      <c r="M42" s="409">
        <f>'Ref 2'!M$32*M$45</f>
        <v>79.93149871797408</v>
      </c>
      <c r="N42" s="409">
        <f>'Ref 2'!N$32*N$45</f>
        <v>114.72444769917347</v>
      </c>
      <c r="O42" s="409" t="s">
        <v>94</v>
      </c>
      <c r="P42" s="409" t="s">
        <v>94</v>
      </c>
      <c r="Q42" s="409" t="s">
        <v>94</v>
      </c>
    </row>
    <row r="43" spans="2:18">
      <c r="B43" s="549"/>
      <c r="C43" s="390">
        <v>36</v>
      </c>
      <c r="D43" s="11" t="s">
        <v>150</v>
      </c>
      <c r="E43" s="409">
        <f>'Ref 2'!E$33*E$45</f>
        <v>0</v>
      </c>
      <c r="F43" s="409">
        <f>'Ref 2'!F$33*F$45</f>
        <v>0</v>
      </c>
      <c r="G43" s="409">
        <f>'Ref 2'!G$33*G$45</f>
        <v>0</v>
      </c>
      <c r="H43" s="409" t="s">
        <v>94</v>
      </c>
      <c r="I43" s="409" t="s">
        <v>94</v>
      </c>
      <c r="J43" s="409">
        <f>'Ref 2'!J$33*J$45</f>
        <v>2.1712716073461373</v>
      </c>
      <c r="K43" s="409">
        <f>'Ref 2'!K$33*K$45</f>
        <v>0</v>
      </c>
      <c r="L43" s="409" t="s">
        <v>94</v>
      </c>
      <c r="M43" s="409">
        <f>'Ref 2'!M$33*M$45</f>
        <v>23.004084359587367</v>
      </c>
      <c r="N43" s="409">
        <f>'Ref 2'!N$33*N$45</f>
        <v>455.7534274673651</v>
      </c>
      <c r="O43" s="409" t="s">
        <v>94</v>
      </c>
      <c r="P43" s="409" t="s">
        <v>94</v>
      </c>
      <c r="Q43" s="409" t="s">
        <v>94</v>
      </c>
    </row>
    <row r="44" spans="2:18">
      <c r="B44" s="549"/>
      <c r="C44" s="387">
        <v>38</v>
      </c>
      <c r="D44" s="368" t="s">
        <v>151</v>
      </c>
      <c r="E44" s="408">
        <f>'Ref 2'!E$34*E$45</f>
        <v>0</v>
      </c>
      <c r="F44" s="408">
        <f>'Ref 2'!F$34*F$45</f>
        <v>0</v>
      </c>
      <c r="G44" s="408">
        <f>'Ref 2'!G$34*G$45</f>
        <v>0</v>
      </c>
      <c r="H44" s="408" t="s">
        <v>94</v>
      </c>
      <c r="I44" s="408" t="s">
        <v>94</v>
      </c>
      <c r="J44" s="408">
        <f>'Ref 2'!J$34*J$45</f>
        <v>16.757645095353446</v>
      </c>
      <c r="K44" s="408">
        <f>'Ref 2'!K$34*K$45</f>
        <v>0</v>
      </c>
      <c r="L44" s="408" t="s">
        <v>94</v>
      </c>
      <c r="M44" s="408">
        <f>'Ref 2'!M$34*M$45</f>
        <v>16.09904779117727</v>
      </c>
      <c r="N44" s="408">
        <f>'Ref 2'!N$34*N$45</f>
        <v>52.177345575819423</v>
      </c>
      <c r="O44" s="408" t="s">
        <v>94</v>
      </c>
      <c r="P44" s="408" t="s">
        <v>94</v>
      </c>
      <c r="Q44" s="408" t="s">
        <v>94</v>
      </c>
    </row>
    <row r="45" spans="2:18" s="399" customFormat="1">
      <c r="B45" s="407"/>
      <c r="C45" s="406"/>
      <c r="D45" s="405" t="s">
        <v>120</v>
      </c>
      <c r="E45" s="404">
        <f>'Table C2'!$CW$36</f>
        <v>284.7432732951861</v>
      </c>
      <c r="F45" s="404">
        <f>'Table C2'!$CX$36</f>
        <v>0</v>
      </c>
      <c r="G45" s="404">
        <v>0</v>
      </c>
      <c r="H45" s="404">
        <v>0</v>
      </c>
      <c r="I45" s="404">
        <v>0</v>
      </c>
      <c r="J45" s="404">
        <v>39.70614526676637</v>
      </c>
      <c r="K45" s="404">
        <v>0</v>
      </c>
      <c r="L45" s="404">
        <v>0</v>
      </c>
      <c r="M45" s="404">
        <f>'Table C2'!$CZ$36</f>
        <v>686.07513256096343</v>
      </c>
      <c r="N45" s="404">
        <f>'Table C2'!$DB$36</f>
        <v>1837.464645631921</v>
      </c>
      <c r="O45" s="404">
        <f>'Table C2'!$DA$36</f>
        <v>334.6899129001535</v>
      </c>
      <c r="P45" s="404">
        <f>'Table C2'!$DC$36</f>
        <v>432.78535562688296</v>
      </c>
      <c r="Q45" s="404">
        <f>SUM(E45:P45)</f>
        <v>3615.4644652818733</v>
      </c>
      <c r="R45" s="426"/>
    </row>
    <row r="46" spans="2:18" s="399" customFormat="1">
      <c r="B46" s="403" t="s">
        <v>106</v>
      </c>
      <c r="C46" s="402">
        <v>42</v>
      </c>
      <c r="D46" s="401" t="s">
        <v>152</v>
      </c>
      <c r="E46" s="400">
        <f>'Table C2'!$DF$36</f>
        <v>3.491801132939373</v>
      </c>
      <c r="F46" s="400">
        <f>'Table C2'!$DG$36</f>
        <v>0</v>
      </c>
      <c r="G46" s="400">
        <v>0</v>
      </c>
      <c r="H46" s="400">
        <v>0</v>
      </c>
      <c r="I46" s="400">
        <v>0</v>
      </c>
      <c r="J46" s="400">
        <v>210.50250982036104</v>
      </c>
      <c r="K46" s="400">
        <v>16.879718104340778</v>
      </c>
      <c r="L46" s="400">
        <v>0</v>
      </c>
      <c r="M46" s="400">
        <f>'Table C2'!$DI$36</f>
        <v>417.0665733708027</v>
      </c>
      <c r="N46" s="400">
        <f>'Table C2'!$DK$36</f>
        <v>118.86838990310721</v>
      </c>
      <c r="O46" s="400">
        <f>'Table C2'!$DJ$36</f>
        <v>0</v>
      </c>
      <c r="P46" s="400">
        <f>'Table C2'!$DL$36</f>
        <v>0</v>
      </c>
      <c r="Q46" s="400">
        <f>SUM(E46:P46)</f>
        <v>766.80899233155105</v>
      </c>
    </row>
    <row r="49" spans="1:19">
      <c r="B49" s="399" t="s">
        <v>617</v>
      </c>
      <c r="C49" s="399"/>
      <c r="D49" s="399"/>
      <c r="E49" s="426">
        <f t="shared" ref="E49:Q49" si="1">E9+E12+E15+E18+E21+E24+E27+E31+E35+E38+E45+E46</f>
        <v>926.91782439745384</v>
      </c>
      <c r="F49" s="426">
        <f t="shared" si="1"/>
        <v>309.45532121462224</v>
      </c>
      <c r="G49" s="426">
        <f t="shared" si="1"/>
        <v>221.38871381243996</v>
      </c>
      <c r="H49" s="426">
        <f t="shared" si="1"/>
        <v>65.784565037383175</v>
      </c>
      <c r="I49" s="426">
        <f t="shared" si="1"/>
        <v>217.2856617259402</v>
      </c>
      <c r="J49" s="426">
        <f t="shared" si="1"/>
        <v>1483.471457925639</v>
      </c>
      <c r="K49" s="426">
        <f t="shared" si="1"/>
        <v>109.27379369207171</v>
      </c>
      <c r="L49" s="426">
        <f t="shared" si="1"/>
        <v>202.41393445916538</v>
      </c>
      <c r="M49" s="426">
        <f t="shared" si="1"/>
        <v>8750.3197819290472</v>
      </c>
      <c r="N49" s="426">
        <f t="shared" si="1"/>
        <v>7877.6553540250297</v>
      </c>
      <c r="O49" s="426">
        <f t="shared" si="1"/>
        <v>1461.3496475343513</v>
      </c>
      <c r="P49" s="426">
        <f t="shared" si="1"/>
        <v>672.77483370082962</v>
      </c>
      <c r="Q49" s="426">
        <f t="shared" si="1"/>
        <v>22298.090889453975</v>
      </c>
      <c r="S49" s="51"/>
    </row>
    <row r="51" spans="1:19">
      <c r="Q51" s="51"/>
    </row>
    <row r="52" spans="1:19">
      <c r="Q52" s="51"/>
    </row>
    <row r="58" spans="1:19">
      <c r="E58" s="381" t="s">
        <v>614</v>
      </c>
      <c r="F58" s="381" t="s">
        <v>625</v>
      </c>
      <c r="G58" s="381"/>
      <c r="H58" s="381"/>
      <c r="I58" s="381" t="s">
        <v>627</v>
      </c>
      <c r="J58" s="381"/>
      <c r="K58" s="381"/>
      <c r="L58" s="381" t="s">
        <v>31</v>
      </c>
      <c r="M58" s="381" t="s">
        <v>13</v>
      </c>
      <c r="N58" s="381"/>
      <c r="O58" s="381" t="s">
        <v>25</v>
      </c>
      <c r="P58" s="381"/>
    </row>
    <row r="59" spans="1:19" ht="19.8">
      <c r="B59" s="258">
        <v>2018</v>
      </c>
      <c r="E59" s="381" t="s">
        <v>28</v>
      </c>
      <c r="F59" s="381" t="s">
        <v>626</v>
      </c>
      <c r="G59" s="381" t="s">
        <v>123</v>
      </c>
      <c r="H59" s="381" t="s">
        <v>616</v>
      </c>
      <c r="I59" s="381" t="s">
        <v>628</v>
      </c>
      <c r="J59" s="381" t="s">
        <v>124</v>
      </c>
      <c r="K59" s="381" t="s">
        <v>125</v>
      </c>
      <c r="L59" s="381" t="s">
        <v>629</v>
      </c>
      <c r="M59" s="381" t="s">
        <v>22</v>
      </c>
      <c r="N59" s="381" t="s">
        <v>19</v>
      </c>
      <c r="O59" s="381" t="s">
        <v>36</v>
      </c>
      <c r="P59" s="381" t="s">
        <v>29</v>
      </c>
      <c r="Q59" s="419" t="s">
        <v>20</v>
      </c>
    </row>
    <row r="60" spans="1:19">
      <c r="A60" s="399"/>
      <c r="B60" s="418" t="s">
        <v>96</v>
      </c>
      <c r="C60" s="401"/>
      <c r="D60" s="401"/>
      <c r="E60" s="400">
        <f>'Table C2'!B$35</f>
        <v>0</v>
      </c>
      <c r="F60" s="400">
        <f>'Table C2'!C$35</f>
        <v>0</v>
      </c>
      <c r="G60" s="400">
        <v>164.13133766024029</v>
      </c>
      <c r="H60" s="400">
        <v>61.471481319674297</v>
      </c>
      <c r="I60" s="400">
        <v>221.04332025929185</v>
      </c>
      <c r="J60" s="400">
        <v>938.46920904492799</v>
      </c>
      <c r="K60" s="400">
        <v>84.486651402592486</v>
      </c>
      <c r="L60" s="400">
        <v>109.43715102321582</v>
      </c>
      <c r="M60" s="400">
        <f>'Table C2'!$E$35</f>
        <v>1.3354601393707308</v>
      </c>
      <c r="N60" s="400">
        <f>'Table C2'!$G$35</f>
        <v>0</v>
      </c>
      <c r="O60" s="400">
        <f>'Table C2'!$F$35</f>
        <v>167.19660267491577</v>
      </c>
      <c r="P60" s="400">
        <f>'Table C2'!$H$35</f>
        <v>0</v>
      </c>
      <c r="Q60" s="400">
        <f>SUM(E60:P60)</f>
        <v>1747.5712135242293</v>
      </c>
      <c r="R60" s="51"/>
    </row>
    <row r="61" spans="1:19">
      <c r="B61" s="396" t="s">
        <v>97</v>
      </c>
      <c r="C61" s="546">
        <v>24</v>
      </c>
      <c r="D61" s="431" t="s">
        <v>97</v>
      </c>
      <c r="E61" s="410">
        <f>'Table C2'!$K$35</f>
        <v>21.468363357122012</v>
      </c>
      <c r="F61" s="410">
        <f>'Table C2'!$L$35</f>
        <v>265.61085279355569</v>
      </c>
      <c r="G61" s="410">
        <v>0.79508465710971676</v>
      </c>
      <c r="H61" s="410">
        <v>0</v>
      </c>
      <c r="I61" s="410">
        <v>0</v>
      </c>
      <c r="J61" s="410">
        <v>3.7387478651011294E-3</v>
      </c>
      <c r="K61" s="410">
        <v>8.5237748375583919</v>
      </c>
      <c r="L61" s="410">
        <v>0</v>
      </c>
      <c r="M61" s="410">
        <f>'Table C2'!$N$35</f>
        <v>346.36722235668998</v>
      </c>
      <c r="N61" s="410">
        <f>'Table C2'!$P$35</f>
        <v>220.1383610481183</v>
      </c>
      <c r="O61" s="410">
        <f>'Table C2'!$O$35</f>
        <v>0</v>
      </c>
      <c r="P61" s="410">
        <f>'Table C2'!$Q$35</f>
        <v>0</v>
      </c>
      <c r="Q61" s="410">
        <f>SUM(E61:P61)</f>
        <v>862.90739779801925</v>
      </c>
    </row>
    <row r="62" spans="1:19">
      <c r="B62" s="382" t="s">
        <v>98</v>
      </c>
      <c r="C62" s="547"/>
      <c r="D62" s="430" t="s">
        <v>98</v>
      </c>
      <c r="E62" s="417">
        <f>'Table C2'!$T$35</f>
        <v>17.614517153109805</v>
      </c>
      <c r="F62" s="417">
        <f>'Table C2'!$U$35</f>
        <v>0</v>
      </c>
      <c r="G62" s="417">
        <v>0</v>
      </c>
      <c r="H62" s="417">
        <v>0</v>
      </c>
      <c r="I62" s="417">
        <v>0</v>
      </c>
      <c r="J62" s="417">
        <v>7.5727444895522904</v>
      </c>
      <c r="K62" s="417">
        <v>8.3275984023405331E-2</v>
      </c>
      <c r="L62" s="417">
        <v>0</v>
      </c>
      <c r="M62" s="417">
        <f>'Table C2'!$W$35</f>
        <v>260.56786892786096</v>
      </c>
      <c r="N62" s="417">
        <f>'Table C2'!$Y$35</f>
        <v>351.4013770951658</v>
      </c>
      <c r="O62" s="417">
        <f>'Table C2'!$X$35</f>
        <v>0</v>
      </c>
      <c r="P62" s="417">
        <f>'Table C2'!$Z$35</f>
        <v>0</v>
      </c>
      <c r="Q62" s="417">
        <f>SUM(E62:P62)</f>
        <v>637.23978364971231</v>
      </c>
    </row>
    <row r="63" spans="1:19">
      <c r="A63" s="399"/>
      <c r="B63" s="403"/>
      <c r="C63" s="416"/>
      <c r="D63" s="415" t="s">
        <v>624</v>
      </c>
      <c r="E63" s="414">
        <f t="shared" ref="E63:P63" si="2">SUM(E61:E62)</f>
        <v>39.082880510231817</v>
      </c>
      <c r="F63" s="414">
        <f t="shared" si="2"/>
        <v>265.61085279355569</v>
      </c>
      <c r="G63" s="414">
        <f t="shared" si="2"/>
        <v>0.79508465710971676</v>
      </c>
      <c r="H63" s="414">
        <f t="shared" si="2"/>
        <v>0</v>
      </c>
      <c r="I63" s="414">
        <f t="shared" si="2"/>
        <v>0</v>
      </c>
      <c r="J63" s="414">
        <f t="shared" si="2"/>
        <v>7.5764832374173912</v>
      </c>
      <c r="K63" s="414">
        <f t="shared" si="2"/>
        <v>8.6070508215817974</v>
      </c>
      <c r="L63" s="414">
        <f t="shared" si="2"/>
        <v>0</v>
      </c>
      <c r="M63" s="414">
        <f t="shared" si="2"/>
        <v>606.93509128455094</v>
      </c>
      <c r="N63" s="414">
        <f t="shared" si="2"/>
        <v>571.53973814328413</v>
      </c>
      <c r="O63" s="414">
        <f t="shared" si="2"/>
        <v>0</v>
      </c>
      <c r="P63" s="414">
        <f t="shared" si="2"/>
        <v>0</v>
      </c>
      <c r="Q63" s="414">
        <f>SUM(E63:P63)</f>
        <v>1500.1471814477313</v>
      </c>
    </row>
    <row r="64" spans="1:19">
      <c r="B64" s="542" t="s">
        <v>99</v>
      </c>
      <c r="C64" s="383" t="s">
        <v>127</v>
      </c>
      <c r="D64" s="384" t="s">
        <v>128</v>
      </c>
      <c r="E64" s="410">
        <f>'Ref 2'!E$11*E$66</f>
        <v>0</v>
      </c>
      <c r="F64" s="410">
        <f>'Ref 2'!F$11*F$66</f>
        <v>0</v>
      </c>
      <c r="G64" s="410">
        <f>'Ref 2'!G$11*G$66</f>
        <v>0</v>
      </c>
      <c r="H64" s="410" t="s">
        <v>94</v>
      </c>
      <c r="I64" s="410" t="s">
        <v>94</v>
      </c>
      <c r="J64" s="410">
        <f>'Ref 2'!J$11*J$66</f>
        <v>130.20927404423534</v>
      </c>
      <c r="K64" s="410">
        <f>'Ref 2'!K$11*K$66</f>
        <v>14.172255374303624</v>
      </c>
      <c r="L64" s="410" t="s">
        <v>94</v>
      </c>
      <c r="M64" s="410">
        <f>'Ref 2'!M$11*M$66</f>
        <v>90.524368357783729</v>
      </c>
      <c r="N64" s="410">
        <f>'Ref 2'!N$11*N$66</f>
        <v>119.97315293967213</v>
      </c>
      <c r="O64" s="410" t="s">
        <v>94</v>
      </c>
      <c r="P64" s="410" t="s">
        <v>94</v>
      </c>
      <c r="Q64" s="410" t="s">
        <v>94</v>
      </c>
    </row>
    <row r="65" spans="1:17">
      <c r="B65" s="543"/>
      <c r="C65" s="387">
        <v>23</v>
      </c>
      <c r="D65" s="368" t="s">
        <v>141</v>
      </c>
      <c r="E65" s="408">
        <f>'Ref 2'!E$12*E$66</f>
        <v>400.82701610877342</v>
      </c>
      <c r="F65" s="408">
        <f>'Ref 2'!F$12*F$66</f>
        <v>0</v>
      </c>
      <c r="G65" s="408">
        <f>'Ref 2'!G$12*G$66</f>
        <v>0</v>
      </c>
      <c r="H65" s="408" t="s">
        <v>94</v>
      </c>
      <c r="I65" s="408" t="s">
        <v>94</v>
      </c>
      <c r="J65" s="408">
        <f>'Ref 2'!J$12*J$66</f>
        <v>42.7253396290659</v>
      </c>
      <c r="K65" s="408">
        <f>'Ref 2'!K$12*K$66</f>
        <v>0</v>
      </c>
      <c r="L65" s="408" t="s">
        <v>94</v>
      </c>
      <c r="M65" s="408">
        <f>'Ref 2'!M$12*M$66</f>
        <v>1146.3716636719294</v>
      </c>
      <c r="N65" s="408">
        <f>'Ref 2'!N$12*N$66</f>
        <v>424.09614121935323</v>
      </c>
      <c r="O65" s="408" t="s">
        <v>94</v>
      </c>
      <c r="P65" s="408" t="s">
        <v>94</v>
      </c>
      <c r="Q65" s="408" t="s">
        <v>94</v>
      </c>
    </row>
    <row r="66" spans="1:17">
      <c r="A66" s="399"/>
      <c r="B66" s="413"/>
      <c r="C66" s="412"/>
      <c r="D66" s="399" t="s">
        <v>623</v>
      </c>
      <c r="E66" s="411">
        <f>'Table C2'!$AC$35</f>
        <v>400.82701610877342</v>
      </c>
      <c r="F66" s="411">
        <f>'Table C2'!$AD$35</f>
        <v>0</v>
      </c>
      <c r="G66" s="411">
        <v>0</v>
      </c>
      <c r="H66" s="411">
        <v>0</v>
      </c>
      <c r="I66" s="411">
        <v>0</v>
      </c>
      <c r="J66" s="411">
        <v>172.93461367330124</v>
      </c>
      <c r="K66" s="411">
        <v>14.172255374303624</v>
      </c>
      <c r="L66" s="411">
        <v>0</v>
      </c>
      <c r="M66" s="411">
        <f>'Table C2'!$AF$35</f>
        <v>1236.8960320297131</v>
      </c>
      <c r="N66" s="411">
        <f>'Table C2'!$AH$35</f>
        <v>544.06929415902528</v>
      </c>
      <c r="O66" s="411">
        <f>'Table C2'!$AG$35</f>
        <v>277.46714661431167</v>
      </c>
      <c r="P66" s="411">
        <f>'Table C2'!$AI$35</f>
        <v>0</v>
      </c>
      <c r="Q66" s="411">
        <f>SUM(E66:P66)</f>
        <v>2646.3663579594286</v>
      </c>
    </row>
    <row r="67" spans="1:17">
      <c r="B67" s="542" t="s">
        <v>100</v>
      </c>
      <c r="C67" s="383">
        <v>20</v>
      </c>
      <c r="D67" s="384" t="s">
        <v>138</v>
      </c>
      <c r="E67" s="410">
        <f>'Ref 2'!E$13*E$69</f>
        <v>35.01948190491624</v>
      </c>
      <c r="F67" s="410">
        <f>'Ref 2'!F$13*F$69</f>
        <v>0</v>
      </c>
      <c r="G67" s="410">
        <f>'Ref 2'!G$13*G$69</f>
        <v>0</v>
      </c>
      <c r="H67" s="410" t="s">
        <v>94</v>
      </c>
      <c r="I67" s="410" t="s">
        <v>94</v>
      </c>
      <c r="J67" s="410">
        <f>'Ref 2'!J$13*J$69</f>
        <v>88.067161012295514</v>
      </c>
      <c r="K67" s="410">
        <f>'Ref 2'!K$13*K$69</f>
        <v>26.1866276609442</v>
      </c>
      <c r="L67" s="410" t="s">
        <v>94</v>
      </c>
      <c r="M67" s="410">
        <f>'Ref 2'!M$13*M$69</f>
        <v>1589.3402525111437</v>
      </c>
      <c r="N67" s="410">
        <f>'Ref 2'!N$13*N$69</f>
        <v>1188.7272428585322</v>
      </c>
      <c r="O67" s="410" t="s">
        <v>94</v>
      </c>
      <c r="P67" s="410" t="s">
        <v>94</v>
      </c>
      <c r="Q67" s="410" t="s">
        <v>94</v>
      </c>
    </row>
    <row r="68" spans="1:17">
      <c r="B68" s="543"/>
      <c r="C68" s="387">
        <v>21</v>
      </c>
      <c r="D68" s="368" t="s">
        <v>139</v>
      </c>
      <c r="E68" s="408">
        <f>'Ref 2'!E$14*E$69</f>
        <v>3.6478568241577958</v>
      </c>
      <c r="F68" s="408">
        <f>'Ref 2'!F$14*F$69</f>
        <v>0</v>
      </c>
      <c r="G68" s="408">
        <f>'Ref 2'!G$14*G$69</f>
        <v>0</v>
      </c>
      <c r="H68" s="408" t="s">
        <v>94</v>
      </c>
      <c r="I68" s="408" t="s">
        <v>94</v>
      </c>
      <c r="J68" s="408">
        <f>'Ref 2'!J$14*J$69</f>
        <v>9.1736478328026223</v>
      </c>
      <c r="K68" s="408">
        <f>'Ref 2'!K$14*K$69</f>
        <v>2.7277693220596793</v>
      </c>
      <c r="L68" s="408" t="s">
        <v>94</v>
      </c>
      <c r="M68" s="408">
        <f>'Ref 2'!M$14*M$69</f>
        <v>165.55600970263174</v>
      </c>
      <c r="N68" s="408">
        <f>'Ref 2'!N$14*N$69</f>
        <v>123.82555506382354</v>
      </c>
      <c r="O68" s="408" t="s">
        <v>94</v>
      </c>
      <c r="P68" s="408" t="s">
        <v>94</v>
      </c>
      <c r="Q68" s="408" t="s">
        <v>94</v>
      </c>
    </row>
    <row r="69" spans="1:17">
      <c r="A69" s="399"/>
      <c r="B69" s="413"/>
      <c r="C69" s="412"/>
      <c r="D69" s="399" t="s">
        <v>622</v>
      </c>
      <c r="E69" s="411">
        <f>'Table C2'!$AL$35</f>
        <v>38.667338729074039</v>
      </c>
      <c r="F69" s="411">
        <f>'Table C2'!$AM$35</f>
        <v>0</v>
      </c>
      <c r="G69" s="411">
        <v>0</v>
      </c>
      <c r="H69" s="411">
        <v>0</v>
      </c>
      <c r="I69" s="411">
        <v>0</v>
      </c>
      <c r="J69" s="411">
        <v>97.240808845098144</v>
      </c>
      <c r="K69" s="411">
        <v>28.914396983003879</v>
      </c>
      <c r="L69" s="411">
        <v>0</v>
      </c>
      <c r="M69" s="411">
        <f>'Table C2'!$AO$35</f>
        <v>1754.8962622137756</v>
      </c>
      <c r="N69" s="411">
        <f>'Table C2'!$AQ$35</f>
        <v>1312.5527979223559</v>
      </c>
      <c r="O69" s="411">
        <f>'Table C2'!$AP$35</f>
        <v>96.313613758049826</v>
      </c>
      <c r="P69" s="411">
        <f>'Table C2'!$AR$35</f>
        <v>243.30784430782458</v>
      </c>
      <c r="Q69" s="411">
        <f>SUM(E69:P69)</f>
        <v>3571.8930627591822</v>
      </c>
    </row>
    <row r="70" spans="1:17">
      <c r="B70" s="542" t="s">
        <v>101</v>
      </c>
      <c r="C70" s="383">
        <v>25</v>
      </c>
      <c r="D70" s="384" t="s">
        <v>142</v>
      </c>
      <c r="E70" s="410">
        <f>'Ref 2'!E$15*E$72</f>
        <v>7.0602875627772343</v>
      </c>
      <c r="F70" s="410">
        <f>'Ref 2'!F$15*F$72</f>
        <v>0</v>
      </c>
      <c r="G70" s="410">
        <f>'Ref 2'!G$15*G$72</f>
        <v>0</v>
      </c>
      <c r="H70" s="410" t="s">
        <v>94</v>
      </c>
      <c r="I70" s="410" t="s">
        <v>94</v>
      </c>
      <c r="J70" s="410">
        <f>'Ref 2'!J$15*J$72</f>
        <v>0.20295912568288943</v>
      </c>
      <c r="K70" s="410">
        <f>'Ref 2'!K$15*K$72</f>
        <v>0</v>
      </c>
      <c r="L70" s="410" t="s">
        <v>94</v>
      </c>
      <c r="M70" s="410">
        <f>'Ref 2'!M$15*M$72</f>
        <v>633.31573482789781</v>
      </c>
      <c r="N70" s="410">
        <f>'Ref 2'!N$15*N$72</f>
        <v>334.71519110553476</v>
      </c>
      <c r="O70" s="410" t="s">
        <v>94</v>
      </c>
      <c r="P70" s="410" t="s">
        <v>94</v>
      </c>
      <c r="Q70" s="410" t="s">
        <v>94</v>
      </c>
    </row>
    <row r="71" spans="1:17">
      <c r="B71" s="543"/>
      <c r="C71" s="387">
        <v>28</v>
      </c>
      <c r="D71" s="368" t="s">
        <v>145</v>
      </c>
      <c r="E71" s="408">
        <f>'Ref 2'!E$16*E$72</f>
        <v>0</v>
      </c>
      <c r="F71" s="408">
        <f>'Ref 2'!F$16*F$72</f>
        <v>0</v>
      </c>
      <c r="G71" s="408">
        <f>'Ref 2'!G$16*G$72</f>
        <v>0</v>
      </c>
      <c r="H71" s="408" t="s">
        <v>94</v>
      </c>
      <c r="I71" s="408" t="s">
        <v>94</v>
      </c>
      <c r="J71" s="408">
        <f>'Ref 2'!J$16*J$72</f>
        <v>0.2236962331751283</v>
      </c>
      <c r="K71" s="408">
        <f>'Ref 2'!K$16*K$72</f>
        <v>0</v>
      </c>
      <c r="L71" s="408" t="s">
        <v>94</v>
      </c>
      <c r="M71" s="408">
        <f>'Ref 2'!M$16*M$72</f>
        <v>381.09679055937494</v>
      </c>
      <c r="N71" s="408">
        <f>'Ref 2'!N$16*N$72</f>
        <v>225.22403964016709</v>
      </c>
      <c r="O71" s="408" t="s">
        <v>94</v>
      </c>
      <c r="P71" s="408" t="s">
        <v>94</v>
      </c>
      <c r="Q71" s="408" t="s">
        <v>94</v>
      </c>
    </row>
    <row r="72" spans="1:17">
      <c r="A72" s="399"/>
      <c r="B72" s="413"/>
      <c r="C72" s="412"/>
      <c r="D72" s="399" t="s">
        <v>114</v>
      </c>
      <c r="E72" s="411">
        <f>'Table C2'!$AU$35</f>
        <v>7.0602875627772343</v>
      </c>
      <c r="F72" s="411">
        <f>'Table C2'!$AV$35</f>
        <v>0</v>
      </c>
      <c r="G72" s="411">
        <v>0</v>
      </c>
      <c r="H72" s="411">
        <v>0</v>
      </c>
      <c r="I72" s="411">
        <v>0</v>
      </c>
      <c r="J72" s="411">
        <v>0.42665535885801775</v>
      </c>
      <c r="K72" s="411">
        <v>0</v>
      </c>
      <c r="L72" s="411">
        <v>0</v>
      </c>
      <c r="M72" s="411">
        <f>'Table C2'!$AX$35</f>
        <v>1014.4125253872728</v>
      </c>
      <c r="N72" s="411">
        <f>'Table C2'!$AZ$35</f>
        <v>559.93923074570182</v>
      </c>
      <c r="O72" s="411">
        <f>'Table C2'!$AY$35</f>
        <v>1.3783196868277565</v>
      </c>
      <c r="P72" s="411">
        <f>'Table C2'!$BA$35</f>
        <v>0.63430782459157342</v>
      </c>
      <c r="Q72" s="411">
        <f>SUM(E72:P72)</f>
        <v>1583.8513265660292</v>
      </c>
    </row>
    <row r="73" spans="1:17">
      <c r="B73" s="542" t="s">
        <v>102</v>
      </c>
      <c r="C73" s="383">
        <v>26</v>
      </c>
      <c r="D73" s="384" t="s">
        <v>143</v>
      </c>
      <c r="E73" s="410">
        <f>'Ref 2'!E$17*E$75</f>
        <v>3.1484088982620353</v>
      </c>
      <c r="F73" s="410">
        <f>'Ref 2'!F$17*F$75</f>
        <v>0</v>
      </c>
      <c r="G73" s="410">
        <f>'Ref 2'!G$17*G$75</f>
        <v>0</v>
      </c>
      <c r="H73" s="410" t="s">
        <v>94</v>
      </c>
      <c r="I73" s="410" t="s">
        <v>94</v>
      </c>
      <c r="J73" s="410">
        <f>'Ref 2'!J$17*J$75</f>
        <v>0.49889829868578806</v>
      </c>
      <c r="K73" s="410">
        <f>'Ref 2'!K$17*K$75</f>
        <v>2.0054182318242086E-2</v>
      </c>
      <c r="L73" s="410" t="s">
        <v>94</v>
      </c>
      <c r="M73" s="410">
        <f>'Ref 2'!M$17*M$75</f>
        <v>117.31103977318574</v>
      </c>
      <c r="N73" s="410">
        <f>'Ref 2'!N$17*N$75</f>
        <v>320.64750536641969</v>
      </c>
      <c r="O73" s="410" t="s">
        <v>94</v>
      </c>
      <c r="P73" s="410" t="s">
        <v>94</v>
      </c>
      <c r="Q73" s="410" t="s">
        <v>94</v>
      </c>
    </row>
    <row r="74" spans="1:17">
      <c r="B74" s="543"/>
      <c r="C74" s="387">
        <v>27</v>
      </c>
      <c r="D74" s="368" t="s">
        <v>144</v>
      </c>
      <c r="E74" s="408">
        <f>'Ref 2'!E$18*E$75</f>
        <v>0</v>
      </c>
      <c r="F74" s="408">
        <f>'Ref 2'!F$18*F$75</f>
        <v>0</v>
      </c>
      <c r="G74" s="408">
        <f>'Ref 2'!G$18*G$75</f>
        <v>0</v>
      </c>
      <c r="H74" s="408" t="s">
        <v>94</v>
      </c>
      <c r="I74" s="408" t="s">
        <v>94</v>
      </c>
      <c r="J74" s="408">
        <f>'Ref 2'!J$18*J$75</f>
        <v>0.3418710244866594</v>
      </c>
      <c r="K74" s="408">
        <f>'Ref 2'!K$18*K$75</f>
        <v>2.4513804871326126E-2</v>
      </c>
      <c r="L74" s="408" t="s">
        <v>94</v>
      </c>
      <c r="M74" s="408">
        <f>'Ref 2'!M$18*M$75</f>
        <v>145.73033897010762</v>
      </c>
      <c r="N74" s="408">
        <f>'Ref 2'!N$18*N$75</f>
        <v>202.63068988627717</v>
      </c>
      <c r="O74" s="408" t="s">
        <v>94</v>
      </c>
      <c r="P74" s="408" t="s">
        <v>94</v>
      </c>
      <c r="Q74" s="408" t="s">
        <v>94</v>
      </c>
    </row>
    <row r="75" spans="1:17">
      <c r="A75" s="399"/>
      <c r="B75" s="413"/>
      <c r="C75" s="412"/>
      <c r="D75" s="399" t="s">
        <v>621</v>
      </c>
      <c r="E75" s="411">
        <f>'Table C2'!$BD$35</f>
        <v>3.1484088982620353</v>
      </c>
      <c r="F75" s="411">
        <f>'Table C2'!$BE$35</f>
        <v>0</v>
      </c>
      <c r="G75" s="411">
        <v>0</v>
      </c>
      <c r="H75" s="411">
        <v>0</v>
      </c>
      <c r="I75" s="411">
        <v>0</v>
      </c>
      <c r="J75" s="411">
        <v>0.84076932317244746</v>
      </c>
      <c r="K75" s="411">
        <v>4.4567987189568212E-2</v>
      </c>
      <c r="L75" s="411">
        <v>0</v>
      </c>
      <c r="M75" s="411">
        <f>'Table C2'!$BG$35</f>
        <v>263.04137874329336</v>
      </c>
      <c r="N75" s="411">
        <f>'Table C2'!$BI$35</f>
        <v>523.27819525269683</v>
      </c>
      <c r="O75" s="411">
        <f>'Table C2'!$BH$35</f>
        <v>0</v>
      </c>
      <c r="P75" s="411">
        <f>'Table C2'!$BJ$35</f>
        <v>0</v>
      </c>
      <c r="Q75" s="411">
        <f>SUM(E75:P75)</f>
        <v>790.35332020461419</v>
      </c>
    </row>
    <row r="76" spans="1:17">
      <c r="B76" s="542" t="s">
        <v>103</v>
      </c>
      <c r="C76" s="383">
        <v>29</v>
      </c>
      <c r="D76" s="384" t="s">
        <v>146</v>
      </c>
      <c r="E76" s="410">
        <f>'Ref 2'!E$19*E$78</f>
        <v>34.241130596838438</v>
      </c>
      <c r="F76" s="410">
        <f>'Ref 2'!F$19*F$78</f>
        <v>0</v>
      </c>
      <c r="G76" s="410">
        <f>'Ref 2'!G$19*G$78</f>
        <v>0</v>
      </c>
      <c r="H76" s="410" t="s">
        <v>94</v>
      </c>
      <c r="I76" s="410" t="s">
        <v>94</v>
      </c>
      <c r="J76" s="410">
        <f>'Ref 2'!J$19*J$78</f>
        <v>112.89483601294133</v>
      </c>
      <c r="K76" s="410">
        <f>'Ref 2'!K$19*K$78</f>
        <v>4.9174160925457242</v>
      </c>
      <c r="L76" s="410"/>
      <c r="M76" s="410">
        <f>'Ref 2'!M$19*M$78</f>
        <v>391.36802214705125</v>
      </c>
      <c r="N76" s="410">
        <f>'Ref 2'!N$19*N$78</f>
        <v>259.27414064007763</v>
      </c>
      <c r="O76" s="410" t="s">
        <v>94</v>
      </c>
      <c r="P76" s="410" t="s">
        <v>94</v>
      </c>
      <c r="Q76" s="410" t="s">
        <v>94</v>
      </c>
    </row>
    <row r="77" spans="1:17">
      <c r="B77" s="543"/>
      <c r="C77" s="387">
        <v>30</v>
      </c>
      <c r="D77" s="368" t="s">
        <v>147</v>
      </c>
      <c r="E77" s="408">
        <f>'Ref 2'!E$20*E$78</f>
        <v>0</v>
      </c>
      <c r="F77" s="408">
        <f>'Ref 2'!F$20*F$78</f>
        <v>0</v>
      </c>
      <c r="G77" s="408">
        <f>'Ref 2'!G$20*G$78</f>
        <v>0</v>
      </c>
      <c r="H77" s="408" t="s">
        <v>94</v>
      </c>
      <c r="I77" s="408" t="s">
        <v>94</v>
      </c>
      <c r="J77" s="408">
        <f>'Ref 2'!J$20*J$78</f>
        <v>67.498014203574712</v>
      </c>
      <c r="K77" s="408">
        <f>'Ref 2'!K$20*K$78</f>
        <v>9.1100434000389665</v>
      </c>
      <c r="L77" s="408"/>
      <c r="M77" s="408">
        <f>'Ref 2'!M$20*M$78</f>
        <v>161.98226109123246</v>
      </c>
      <c r="N77" s="408">
        <f>'Ref 2'!N$20*N$78</f>
        <v>150.48768641536836</v>
      </c>
      <c r="O77" s="408" t="s">
        <v>94</v>
      </c>
      <c r="P77" s="408" t="s">
        <v>94</v>
      </c>
      <c r="Q77" s="408" t="s">
        <v>94</v>
      </c>
    </row>
    <row r="78" spans="1:17">
      <c r="A78" s="399"/>
      <c r="B78" s="413"/>
      <c r="C78" s="412"/>
      <c r="D78" s="399" t="s">
        <v>116</v>
      </c>
      <c r="E78" s="411">
        <f>'Table C2'!$BM$35</f>
        <v>34.241130596838438</v>
      </c>
      <c r="F78" s="411">
        <f>'Table C2'!$BN$35</f>
        <v>0</v>
      </c>
      <c r="G78" s="411">
        <v>0</v>
      </c>
      <c r="H78" s="411">
        <v>0</v>
      </c>
      <c r="I78" s="411">
        <v>27.36511236119712</v>
      </c>
      <c r="J78" s="411">
        <v>180.39285021651605</v>
      </c>
      <c r="K78" s="411">
        <v>14.027459492584692</v>
      </c>
      <c r="L78" s="411">
        <v>0</v>
      </c>
      <c r="M78" s="411">
        <f>'Table C2'!$BP$35</f>
        <v>553.35028323828374</v>
      </c>
      <c r="N78" s="411">
        <f>'Table C2'!$BR$35</f>
        <v>409.76182705544602</v>
      </c>
      <c r="O78" s="411">
        <f>'Table C2'!$BQ$35</f>
        <v>0</v>
      </c>
      <c r="P78" s="411">
        <f>'Table C2'!$BS$35</f>
        <v>0</v>
      </c>
      <c r="Q78" s="411">
        <f>SUM(E78:P78)</f>
        <v>1219.138662960866</v>
      </c>
    </row>
    <row r="79" spans="1:17">
      <c r="B79" s="542" t="s">
        <v>611</v>
      </c>
      <c r="C79" s="383">
        <v>10</v>
      </c>
      <c r="D79" s="384" t="s">
        <v>129</v>
      </c>
      <c r="E79" s="410">
        <f>'Ref 2'!E$21*E$82</f>
        <v>40.668688366093356</v>
      </c>
      <c r="F79" s="410">
        <f>'Ref 2'!F$21*F$82</f>
        <v>0</v>
      </c>
      <c r="G79" s="410">
        <f>'Ref 2'!G$21*G$82</f>
        <v>52.242020923902672</v>
      </c>
      <c r="H79" s="410" t="s">
        <v>94</v>
      </c>
      <c r="I79" s="410" t="s">
        <v>94</v>
      </c>
      <c r="J79" s="410">
        <f>'Ref 2'!J$21*J$82</f>
        <v>26.136498761976696</v>
      </c>
      <c r="K79" s="410">
        <f>'Ref 2'!K$21*K$82</f>
        <v>2.561934082000485</v>
      </c>
      <c r="L79" s="410" t="s">
        <v>94</v>
      </c>
      <c r="M79" s="410">
        <f>'Ref 2'!M$21*M$82</f>
        <v>1363.0021603237089</v>
      </c>
      <c r="N79" s="410">
        <f>'Ref 2'!N$21*N$82</f>
        <v>809.68396393116882</v>
      </c>
      <c r="O79" s="410" t="s">
        <v>94</v>
      </c>
      <c r="P79" s="410" t="s">
        <v>94</v>
      </c>
      <c r="Q79" s="410" t="s">
        <v>94</v>
      </c>
    </row>
    <row r="80" spans="1:17">
      <c r="B80" s="543"/>
      <c r="C80" s="390">
        <v>11</v>
      </c>
      <c r="D80" s="11" t="s">
        <v>130</v>
      </c>
      <c r="E80" s="409">
        <f>'Ref 2'!E$22*E$82</f>
        <v>9.753277352354532</v>
      </c>
      <c r="F80" s="409">
        <f>'Ref 2'!F$22*F$82</f>
        <v>0</v>
      </c>
      <c r="G80" s="409">
        <f>'Ref 2'!G$22*G$82</f>
        <v>12.528825983557953</v>
      </c>
      <c r="H80" s="409" t="s">
        <v>94</v>
      </c>
      <c r="I80" s="409" t="s">
        <v>94</v>
      </c>
      <c r="J80" s="409">
        <f>'Ref 2'!J$22*J$82</f>
        <v>6.2681274387388584</v>
      </c>
      <c r="K80" s="409">
        <f>'Ref 2'!K$22*K$82</f>
        <v>0.61441011903971587</v>
      </c>
      <c r="L80" s="409" t="s">
        <v>94</v>
      </c>
      <c r="M80" s="409">
        <f>'Ref 2'!M$22*M$82</f>
        <v>326.87894878308634</v>
      </c>
      <c r="N80" s="409">
        <f>'Ref 2'!N$22*N$82</f>
        <v>194.18064819023093</v>
      </c>
      <c r="O80" s="409" t="s">
        <v>94</v>
      </c>
      <c r="P80" s="409" t="s">
        <v>94</v>
      </c>
      <c r="Q80" s="409" t="s">
        <v>94</v>
      </c>
    </row>
    <row r="81" spans="1:17">
      <c r="B81" s="543"/>
      <c r="C81" s="387">
        <v>12</v>
      </c>
      <c r="D81" s="368" t="s">
        <v>131</v>
      </c>
      <c r="E81" s="408">
        <f>'Ref 2'!E$23*E$82</f>
        <v>0</v>
      </c>
      <c r="F81" s="408">
        <f>'Ref 2'!F$23*F$82</f>
        <v>0</v>
      </c>
      <c r="G81" s="408">
        <f>'Ref 2'!G$23*G$82</f>
        <v>0</v>
      </c>
      <c r="H81" s="408" t="s">
        <v>94</v>
      </c>
      <c r="I81" s="408" t="s">
        <v>94</v>
      </c>
      <c r="J81" s="408">
        <f>'Ref 2'!J$23*J$82</f>
        <v>0</v>
      </c>
      <c r="K81" s="408">
        <f>'Ref 2'!K$23*K$82</f>
        <v>0</v>
      </c>
      <c r="L81" s="408" t="s">
        <v>94</v>
      </c>
      <c r="M81" s="408">
        <f>'Ref 2'!M$23*M$82</f>
        <v>6.9669797984786337</v>
      </c>
      <c r="N81" s="408">
        <f>'Ref 2'!N$23*N$82</f>
        <v>11.998511138873218</v>
      </c>
      <c r="O81" s="408" t="s">
        <v>94</v>
      </c>
      <c r="P81" s="408" t="s">
        <v>94</v>
      </c>
      <c r="Q81" s="408" t="s">
        <v>94</v>
      </c>
    </row>
    <row r="82" spans="1:17">
      <c r="A82" s="399"/>
      <c r="B82" s="413"/>
      <c r="C82" s="412"/>
      <c r="D82" s="399" t="s">
        <v>620</v>
      </c>
      <c r="E82" s="411">
        <f>'Table C2'!$BV$35</f>
        <v>50.421965718447886</v>
      </c>
      <c r="F82" s="411">
        <f>'Table C2'!$BW$35</f>
        <v>0</v>
      </c>
      <c r="G82" s="411">
        <v>64.770846907460623</v>
      </c>
      <c r="H82" s="411">
        <v>0</v>
      </c>
      <c r="I82" s="411">
        <v>17.148617993016749</v>
      </c>
      <c r="J82" s="411">
        <v>32.404626200715555</v>
      </c>
      <c r="K82" s="411">
        <v>3.1763442010402008</v>
      </c>
      <c r="L82" s="411">
        <v>0</v>
      </c>
      <c r="M82" s="411">
        <f>'Table C2'!$BY$35</f>
        <v>1696.8480889052737</v>
      </c>
      <c r="N82" s="411">
        <f>'Table C2'!$CA$35</f>
        <v>1015.8631232602729</v>
      </c>
      <c r="O82" s="411">
        <f>'Table C2'!$BZ$35</f>
        <v>91.420705129197628</v>
      </c>
      <c r="P82" s="411">
        <f>'Table C2'!$CB$35</f>
        <v>14.263159931212384</v>
      </c>
      <c r="Q82" s="411">
        <f>SUM(E82:P82)</f>
        <v>2986.3174782466376</v>
      </c>
    </row>
    <row r="83" spans="1:17">
      <c r="B83" s="542" t="s">
        <v>104</v>
      </c>
      <c r="C83" s="383">
        <v>13</v>
      </c>
      <c r="D83" s="384" t="s">
        <v>132</v>
      </c>
      <c r="E83" s="410">
        <f>'Ref 2'!E$24*E$86</f>
        <v>31.613432865282473</v>
      </c>
      <c r="F83" s="410">
        <f>'Ref 2'!F$24*F$86</f>
        <v>0</v>
      </c>
      <c r="G83" s="410">
        <f>'Ref 2'!G$24*G$86</f>
        <v>0</v>
      </c>
      <c r="H83" s="410" t="s">
        <v>94</v>
      </c>
      <c r="I83" s="410" t="s">
        <v>94</v>
      </c>
      <c r="J83" s="410">
        <f>'Ref 2'!J$24*J$86</f>
        <v>24.788087178092802</v>
      </c>
      <c r="K83" s="410">
        <f>'Ref 2'!K$24*K$86</f>
        <v>0</v>
      </c>
      <c r="L83" s="410" t="s">
        <v>94</v>
      </c>
      <c r="M83" s="410">
        <f>'Ref 2'!M$24*M$86</f>
        <v>160.71686499398405</v>
      </c>
      <c r="N83" s="410">
        <f>'Ref 2'!N$24*N$86</f>
        <v>151.51527652213795</v>
      </c>
      <c r="O83" s="410" t="s">
        <v>94</v>
      </c>
      <c r="P83" s="410" t="s">
        <v>94</v>
      </c>
      <c r="Q83" s="410" t="s">
        <v>94</v>
      </c>
    </row>
    <row r="84" spans="1:17">
      <c r="B84" s="543"/>
      <c r="C84" s="390">
        <v>14</v>
      </c>
      <c r="D84" s="11" t="s">
        <v>133</v>
      </c>
      <c r="E84" s="409">
        <f>'Ref 2'!E$25*E$86</f>
        <v>9.0813059813951877</v>
      </c>
      <c r="F84" s="409">
        <f>'Ref 2'!F$25*F$86</f>
        <v>0</v>
      </c>
      <c r="G84" s="409">
        <f>'Ref 2'!G$25*G$86</f>
        <v>0</v>
      </c>
      <c r="H84" s="409" t="s">
        <v>94</v>
      </c>
      <c r="I84" s="409" t="s">
        <v>94</v>
      </c>
      <c r="J84" s="409">
        <f>'Ref 2'!J$25*J$86</f>
        <v>18.938418898186679</v>
      </c>
      <c r="K84" s="409">
        <f>'Ref 2'!K$25*K$86</f>
        <v>0</v>
      </c>
      <c r="L84" s="409" t="s">
        <v>94</v>
      </c>
      <c r="M84" s="409">
        <f>'Ref 2'!M$25*M$86</f>
        <v>76.311192590639891</v>
      </c>
      <c r="N84" s="409">
        <f>'Ref 2'!N$25*N$86</f>
        <v>66.263967855962235</v>
      </c>
      <c r="O84" s="409" t="s">
        <v>94</v>
      </c>
      <c r="P84" s="409" t="s">
        <v>94</v>
      </c>
      <c r="Q84" s="409" t="s">
        <v>94</v>
      </c>
    </row>
    <row r="85" spans="1:17">
      <c r="B85" s="543"/>
      <c r="C85" s="387">
        <v>15</v>
      </c>
      <c r="D85" s="368" t="s">
        <v>134</v>
      </c>
      <c r="E85" s="408">
        <f>'Ref 2'!E$26*E$86</f>
        <v>0</v>
      </c>
      <c r="F85" s="408">
        <f>'Ref 2'!F$26*F$86</f>
        <v>0</v>
      </c>
      <c r="G85" s="408">
        <f>'Ref 2'!G$26*G$86</f>
        <v>0</v>
      </c>
      <c r="H85" s="408" t="s">
        <v>94</v>
      </c>
      <c r="I85" s="408" t="s">
        <v>94</v>
      </c>
      <c r="J85" s="408">
        <f>'Ref 2'!J$26*J$86</f>
        <v>0</v>
      </c>
      <c r="K85" s="408">
        <f>'Ref 2'!K$26*K$86</f>
        <v>0</v>
      </c>
      <c r="L85" s="408" t="s">
        <v>94</v>
      </c>
      <c r="M85" s="408">
        <f>'Ref 2'!M$26*M$86</f>
        <v>9.3631539044627115</v>
      </c>
      <c r="N85" s="408">
        <f>'Ref 2'!N$26*N$86</f>
        <v>16.166705481654883</v>
      </c>
      <c r="O85" s="408" t="s">
        <v>94</v>
      </c>
      <c r="P85" s="408" t="s">
        <v>94</v>
      </c>
      <c r="Q85" s="408" t="s">
        <v>94</v>
      </c>
    </row>
    <row r="86" spans="1:17">
      <c r="A86" s="399"/>
      <c r="B86" s="413"/>
      <c r="C86" s="412"/>
      <c r="D86" s="399" t="s">
        <v>619</v>
      </c>
      <c r="E86" s="411">
        <f>'Table C2'!$CE$35</f>
        <v>40.694738846677659</v>
      </c>
      <c r="F86" s="411">
        <f>'Table C2'!$CF$35</f>
        <v>0</v>
      </c>
      <c r="G86" s="411">
        <v>0</v>
      </c>
      <c r="H86" s="411">
        <v>0</v>
      </c>
      <c r="I86" s="411">
        <v>0</v>
      </c>
      <c r="J86" s="411">
        <v>43.726506076279477</v>
      </c>
      <c r="K86" s="411">
        <v>0</v>
      </c>
      <c r="L86" s="411">
        <v>0</v>
      </c>
      <c r="M86" s="411">
        <f>'Table C2'!$CH$35</f>
        <v>246.39121148908669</v>
      </c>
      <c r="N86" s="411">
        <f>'Table C2'!$CJ$35</f>
        <v>233.94594985975502</v>
      </c>
      <c r="O86" s="411">
        <f>'Table C2'!$CI$35</f>
        <v>0</v>
      </c>
      <c r="P86" s="411">
        <f>'Table C2'!$CK$35</f>
        <v>0</v>
      </c>
      <c r="Q86" s="411">
        <f>SUM(E86:P86)</f>
        <v>564.75840627179889</v>
      </c>
    </row>
    <row r="87" spans="1:17">
      <c r="B87" s="542" t="s">
        <v>612</v>
      </c>
      <c r="C87" s="383">
        <v>17</v>
      </c>
      <c r="D87" s="384" t="s">
        <v>136</v>
      </c>
      <c r="E87" s="410">
        <f>'Ref 2'!E$27*E$89</f>
        <v>58.875155119034147</v>
      </c>
      <c r="F87" s="410">
        <f>'Ref 2'!F$27*F$89</f>
        <v>0</v>
      </c>
      <c r="G87" s="410">
        <f>'Ref 2'!G$27*G$89</f>
        <v>0</v>
      </c>
      <c r="H87" s="410" t="s">
        <v>94</v>
      </c>
      <c r="I87" s="410" t="s">
        <v>94</v>
      </c>
      <c r="J87" s="410">
        <f>'Ref 2'!J$27*J$89</f>
        <v>28.807374581477028</v>
      </c>
      <c r="K87" s="410">
        <f>'Ref 2'!K$27*K$89</f>
        <v>0</v>
      </c>
      <c r="L87" s="410" t="s">
        <v>94</v>
      </c>
      <c r="M87" s="410">
        <f>'Ref 2'!M$27*M$89</f>
        <v>333.52346830778771</v>
      </c>
      <c r="N87" s="410">
        <f>'Ref 2'!N$27*N$89</f>
        <v>577.8684683058035</v>
      </c>
      <c r="O87" s="410" t="s">
        <v>94</v>
      </c>
      <c r="P87" s="410" t="s">
        <v>94</v>
      </c>
      <c r="Q87" s="410" t="s">
        <v>94</v>
      </c>
    </row>
    <row r="88" spans="1:17">
      <c r="B88" s="543"/>
      <c r="C88" s="387">
        <v>18</v>
      </c>
      <c r="D88" s="368" t="s">
        <v>137</v>
      </c>
      <c r="E88" s="408">
        <f>'Ref 2'!E$28*E$89</f>
        <v>0</v>
      </c>
      <c r="F88" s="408">
        <f>'Ref 2'!F$28*F$89</f>
        <v>0</v>
      </c>
      <c r="G88" s="408">
        <f>'Ref 2'!G$28*G$89</f>
        <v>0</v>
      </c>
      <c r="H88" s="408" t="s">
        <v>94</v>
      </c>
      <c r="I88" s="408" t="s">
        <v>94</v>
      </c>
      <c r="J88" s="408">
        <f>'Ref 2'!J$28*J$89</f>
        <v>3.8692207273044388</v>
      </c>
      <c r="K88" s="408">
        <f>'Ref 2'!K$28*K$89</f>
        <v>0</v>
      </c>
      <c r="L88" s="408" t="s">
        <v>94</v>
      </c>
      <c r="M88" s="408">
        <f>'Ref 2'!M$28*M$89</f>
        <v>59.783875837756661</v>
      </c>
      <c r="N88" s="408">
        <f>'Ref 2'!N$28*N$89</f>
        <v>319.56841627883955</v>
      </c>
      <c r="O88" s="408" t="s">
        <v>94</v>
      </c>
      <c r="P88" s="408" t="s">
        <v>94</v>
      </c>
      <c r="Q88" s="408" t="s">
        <v>94</v>
      </c>
    </row>
    <row r="89" spans="1:17">
      <c r="A89" s="399"/>
      <c r="B89" s="413"/>
      <c r="C89" s="412"/>
      <c r="D89" s="399" t="s">
        <v>618</v>
      </c>
      <c r="E89" s="411">
        <f>'Table C2'!$CN$35</f>
        <v>58.875155119034147</v>
      </c>
      <c r="F89" s="411">
        <f>'Table C2'!$CO$35</f>
        <v>0</v>
      </c>
      <c r="G89" s="411">
        <v>0</v>
      </c>
      <c r="H89" s="411">
        <v>0</v>
      </c>
      <c r="I89" s="411">
        <v>0</v>
      </c>
      <c r="J89" s="411">
        <v>32.676595308781465</v>
      </c>
      <c r="K89" s="411">
        <v>0</v>
      </c>
      <c r="L89" s="411">
        <v>0</v>
      </c>
      <c r="M89" s="411">
        <f>'Table C2'!$CQ$35</f>
        <v>393.30734414554439</v>
      </c>
      <c r="N89" s="411">
        <f>'Table C2'!$CS$35</f>
        <v>897.43688458464294</v>
      </c>
      <c r="O89" s="411">
        <f>'Table C2'!$CR$35</f>
        <v>472.51871118771572</v>
      </c>
      <c r="P89" s="411">
        <f>'Table C2'!$CT$35</f>
        <v>0</v>
      </c>
      <c r="Q89" s="411">
        <f>SUM(E89:P89)</f>
        <v>1854.8146903457186</v>
      </c>
    </row>
    <row r="90" spans="1:17">
      <c r="B90" s="548" t="s">
        <v>105</v>
      </c>
      <c r="C90" s="383">
        <v>16</v>
      </c>
      <c r="D90" s="384" t="s">
        <v>135</v>
      </c>
      <c r="E90" s="410">
        <f>'Ref 2'!E$29*E$96</f>
        <v>0</v>
      </c>
      <c r="F90" s="410">
        <f>'Ref 2'!F$29*F$96</f>
        <v>0</v>
      </c>
      <c r="G90" s="410">
        <f>'Ref 2'!G$29*G$96</f>
        <v>0</v>
      </c>
      <c r="H90" s="410" t="s">
        <v>94</v>
      </c>
      <c r="I90" s="410" t="s">
        <v>94</v>
      </c>
      <c r="J90" s="410">
        <f>'Ref 2'!J$29*J$96</f>
        <v>9.6734681358529642</v>
      </c>
      <c r="K90" s="410">
        <f>'Ref 2'!K$29*K$96</f>
        <v>0</v>
      </c>
      <c r="L90" s="410" t="s">
        <v>94</v>
      </c>
      <c r="M90" s="410">
        <f>'Ref 2'!M$29*M$96</f>
        <v>149.47421424866764</v>
      </c>
      <c r="N90" s="410">
        <f>'Ref 2'!N$29*N$96</f>
        <v>227.78022358335286</v>
      </c>
      <c r="O90" s="410" t="s">
        <v>94</v>
      </c>
      <c r="P90" s="410" t="s">
        <v>94</v>
      </c>
      <c r="Q90" s="410" t="s">
        <v>94</v>
      </c>
    </row>
    <row r="91" spans="1:17">
      <c r="B91" s="549"/>
      <c r="C91" s="390">
        <v>22</v>
      </c>
      <c r="D91" s="11" t="s">
        <v>140</v>
      </c>
      <c r="E91" s="409">
        <f>'Ref 2'!E$30*E$96</f>
        <v>350.05398048732337</v>
      </c>
      <c r="F91" s="409">
        <f>'Ref 2'!F$30*F$96</f>
        <v>0</v>
      </c>
      <c r="G91" s="409">
        <f>'Ref 2'!G$30*G$96</f>
        <v>0</v>
      </c>
      <c r="H91" s="409" t="s">
        <v>94</v>
      </c>
      <c r="I91" s="409" t="s">
        <v>94</v>
      </c>
      <c r="J91" s="409">
        <f>'Ref 2'!J$30*J$96</f>
        <v>8.2349163382376886</v>
      </c>
      <c r="K91" s="409">
        <f>'Ref 2'!K$30*K$96</f>
        <v>0</v>
      </c>
      <c r="L91" s="409" t="s">
        <v>94</v>
      </c>
      <c r="M91" s="409">
        <f>'Ref 2'!M$30*M$96</f>
        <v>342.68628194448678</v>
      </c>
      <c r="N91" s="409">
        <f>'Ref 2'!N$30*N$96</f>
        <v>930.28474220650412</v>
      </c>
      <c r="O91" s="409" t="s">
        <v>94</v>
      </c>
      <c r="P91" s="409" t="s">
        <v>94</v>
      </c>
      <c r="Q91" s="409" t="s">
        <v>94</v>
      </c>
    </row>
    <row r="92" spans="1:17">
      <c r="B92" s="549"/>
      <c r="C92" s="390">
        <v>31</v>
      </c>
      <c r="D92" s="11" t="s">
        <v>148</v>
      </c>
      <c r="E92" s="409">
        <f>'Ref 2'!E$31*E$96</f>
        <v>0</v>
      </c>
      <c r="F92" s="409">
        <f>'Ref 2'!F$31*F$96</f>
        <v>0</v>
      </c>
      <c r="G92" s="409">
        <f>'Ref 2'!G$31*G$96</f>
        <v>0</v>
      </c>
      <c r="H92" s="409" t="s">
        <v>94</v>
      </c>
      <c r="I92" s="409" t="s">
        <v>94</v>
      </c>
      <c r="J92" s="409">
        <f>'Ref 2'!J$31*J$96</f>
        <v>1.4828564870568939</v>
      </c>
      <c r="K92" s="409">
        <f>'Ref 2'!K$31*K$96</f>
        <v>0</v>
      </c>
      <c r="L92" s="409" t="s">
        <v>94</v>
      </c>
      <c r="M92" s="409">
        <f>'Ref 2'!M$31*M$96</f>
        <v>57.324257234081273</v>
      </c>
      <c r="N92" s="409">
        <f>'Ref 2'!N$31*N$96</f>
        <v>87.02143190895346</v>
      </c>
      <c r="O92" s="409" t="s">
        <v>94</v>
      </c>
      <c r="P92" s="409" t="s">
        <v>94</v>
      </c>
      <c r="Q92" s="409" t="s">
        <v>94</v>
      </c>
    </row>
    <row r="93" spans="1:17">
      <c r="B93" s="549"/>
      <c r="C93" s="390">
        <v>32</v>
      </c>
      <c r="D93" s="11" t="s">
        <v>149</v>
      </c>
      <c r="E93" s="409">
        <f>'Ref 2'!E$32*E$96</f>
        <v>0</v>
      </c>
      <c r="F93" s="409">
        <f>'Ref 2'!F$32*F$96</f>
        <v>0</v>
      </c>
      <c r="G93" s="409">
        <f>'Ref 2'!G$32*G$96</f>
        <v>0</v>
      </c>
      <c r="H93" s="409" t="s">
        <v>94</v>
      </c>
      <c r="I93" s="409" t="s">
        <v>94</v>
      </c>
      <c r="J93" s="409">
        <f>'Ref 2'!J$32*J$96</f>
        <v>2.0036423739304503</v>
      </c>
      <c r="K93" s="409">
        <f>'Ref 2'!K$32*K$96</f>
        <v>0</v>
      </c>
      <c r="L93" s="409" t="s">
        <v>94</v>
      </c>
      <c r="M93" s="409">
        <f>'Ref 2'!M$32*M$96</f>
        <v>77.456794943290802</v>
      </c>
      <c r="N93" s="409">
        <f>'Ref 2'!N$32*N$96</f>
        <v>117.58375131698955</v>
      </c>
      <c r="O93" s="409" t="s">
        <v>94</v>
      </c>
      <c r="P93" s="409" t="s">
        <v>94</v>
      </c>
      <c r="Q93" s="409" t="s">
        <v>94</v>
      </c>
    </row>
    <row r="94" spans="1:17">
      <c r="B94" s="549"/>
      <c r="C94" s="390">
        <v>36</v>
      </c>
      <c r="D94" s="11" t="s">
        <v>150</v>
      </c>
      <c r="E94" s="409">
        <f>'Ref 2'!E$33*E$96</f>
        <v>0</v>
      </c>
      <c r="F94" s="409">
        <f>'Ref 2'!F$33*F$96</f>
        <v>0</v>
      </c>
      <c r="G94" s="409">
        <f>'Ref 2'!G$33*G$96</f>
        <v>0</v>
      </c>
      <c r="H94" s="409" t="s">
        <v>94</v>
      </c>
      <c r="I94" s="409" t="s">
        <v>94</v>
      </c>
      <c r="J94" s="409">
        <f>'Ref 2'!J$33*J$96</f>
        <v>2.235818053630021</v>
      </c>
      <c r="K94" s="409">
        <f>'Ref 2'!K$33*K$96</f>
        <v>0</v>
      </c>
      <c r="L94" s="409" t="s">
        <v>94</v>
      </c>
      <c r="M94" s="409">
        <f>'Ref 2'!M$33*M$96</f>
        <v>22.291870835371263</v>
      </c>
      <c r="N94" s="409">
        <f>'Ref 2'!N$33*N$96</f>
        <v>467.11227425306987</v>
      </c>
      <c r="O94" s="409" t="s">
        <v>94</v>
      </c>
      <c r="P94" s="409" t="s">
        <v>94</v>
      </c>
      <c r="Q94" s="409" t="s">
        <v>94</v>
      </c>
    </row>
    <row r="95" spans="1:17">
      <c r="B95" s="549"/>
      <c r="C95" s="387">
        <v>38</v>
      </c>
      <c r="D95" s="368" t="s">
        <v>151</v>
      </c>
      <c r="E95" s="408">
        <f>'Ref 2'!E$34*E$96</f>
        <v>0</v>
      </c>
      <c r="F95" s="408">
        <f>'Ref 2'!F$34*F$96</f>
        <v>0</v>
      </c>
      <c r="G95" s="408">
        <f>'Ref 2'!G$34*G$96</f>
        <v>0</v>
      </c>
      <c r="H95" s="408" t="s">
        <v>94</v>
      </c>
      <c r="I95" s="408" t="s">
        <v>94</v>
      </c>
      <c r="J95" s="408">
        <f>'Ref 2'!J$34*J$96</f>
        <v>17.255807755120216</v>
      </c>
      <c r="K95" s="408">
        <f>'Ref 2'!K$34*K$96</f>
        <v>0</v>
      </c>
      <c r="L95" s="408" t="s">
        <v>94</v>
      </c>
      <c r="M95" s="408">
        <f>'Ref 2'!M$34*M$96</f>
        <v>15.600616322023871</v>
      </c>
      <c r="N95" s="408">
        <f>'Ref 2'!N$34*N$96</f>
        <v>53.477773479069683</v>
      </c>
      <c r="O95" s="408" t="s">
        <v>94</v>
      </c>
      <c r="P95" s="408" t="s">
        <v>94</v>
      </c>
      <c r="Q95" s="408" t="s">
        <v>94</v>
      </c>
    </row>
    <row r="96" spans="1:17">
      <c r="A96" s="399"/>
      <c r="B96" s="407"/>
      <c r="C96" s="406"/>
      <c r="D96" s="405" t="s">
        <v>120</v>
      </c>
      <c r="E96" s="404">
        <f>'Table C2'!$CW$35</f>
        <v>350.05398048732337</v>
      </c>
      <c r="F96" s="404">
        <f>'Table C2'!$CX$35</f>
        <v>0</v>
      </c>
      <c r="G96" s="404">
        <v>0</v>
      </c>
      <c r="H96" s="404">
        <v>0</v>
      </c>
      <c r="I96" s="404">
        <v>0</v>
      </c>
      <c r="J96" s="404">
        <v>40.886509143828228</v>
      </c>
      <c r="K96" s="404">
        <v>0</v>
      </c>
      <c r="L96" s="404">
        <v>0</v>
      </c>
      <c r="M96" s="404">
        <f>'Table C2'!$CZ$35</f>
        <v>664.83403552792163</v>
      </c>
      <c r="N96" s="404">
        <f>'Table C2'!$DB$35</f>
        <v>1883.2601967479395</v>
      </c>
      <c r="O96" s="404">
        <f>'Table C2'!$DA$35</f>
        <v>330.19288101612523</v>
      </c>
      <c r="P96" s="404">
        <f>'Table C2'!$DC$35</f>
        <v>432.63149807744185</v>
      </c>
      <c r="Q96" s="404">
        <f>SUM(E96:P96)</f>
        <v>3701.8591010005798</v>
      </c>
    </row>
    <row r="97" spans="1:18">
      <c r="A97" s="399"/>
      <c r="B97" s="403" t="s">
        <v>106</v>
      </c>
      <c r="C97" s="402">
        <v>42</v>
      </c>
      <c r="D97" s="401" t="s">
        <v>152</v>
      </c>
      <c r="E97" s="400">
        <f>'Table C2'!$DF$35</f>
        <v>3.6469922944033453</v>
      </c>
      <c r="F97" s="400">
        <f>'Table C2'!$DG$35</f>
        <v>0</v>
      </c>
      <c r="G97" s="400">
        <v>0</v>
      </c>
      <c r="H97" s="400">
        <v>0</v>
      </c>
      <c r="I97" s="400">
        <v>0</v>
      </c>
      <c r="J97" s="400">
        <v>204.72230181377245</v>
      </c>
      <c r="K97" s="400">
        <v>16.493688939101283</v>
      </c>
      <c r="L97" s="400">
        <v>0</v>
      </c>
      <c r="M97" s="400">
        <f>'Table C2'!$DI$35</f>
        <v>421.24947289572532</v>
      </c>
      <c r="N97" s="400">
        <f>'Table C2'!$DK$35</f>
        <v>119.83270594128908</v>
      </c>
      <c r="O97" s="400">
        <f>'Table C2'!$DJ$35</f>
        <v>0</v>
      </c>
      <c r="P97" s="400">
        <f>'Table C2'!$DL$35</f>
        <v>0</v>
      </c>
      <c r="Q97" s="400">
        <f>SUM(E97:P97)</f>
        <v>765.94516188429145</v>
      </c>
    </row>
    <row r="100" spans="1:18">
      <c r="B100" s="399" t="s">
        <v>617</v>
      </c>
      <c r="C100" s="399"/>
      <c r="D100" s="399"/>
      <c r="E100" s="426">
        <f t="shared" ref="E100:Q100" si="3">E60+E63+E66+E69+E72+E75+E78+E82+E86+E89+E96+E97</f>
        <v>1026.7198948718435</v>
      </c>
      <c r="F100" s="426">
        <f t="shared" si="3"/>
        <v>265.61085279355569</v>
      </c>
      <c r="G100" s="426">
        <f t="shared" si="3"/>
        <v>229.69726922481064</v>
      </c>
      <c r="H100" s="426">
        <f t="shared" si="3"/>
        <v>61.471481319674297</v>
      </c>
      <c r="I100" s="426">
        <f t="shared" si="3"/>
        <v>265.55705061350568</v>
      </c>
      <c r="J100" s="426">
        <f t="shared" si="3"/>
        <v>1752.2979282426686</v>
      </c>
      <c r="K100" s="426">
        <f t="shared" si="3"/>
        <v>169.92241520139751</v>
      </c>
      <c r="L100" s="426">
        <f t="shared" si="3"/>
        <v>109.43715102321582</v>
      </c>
      <c r="M100" s="426">
        <f t="shared" si="3"/>
        <v>8853.4971859998113</v>
      </c>
      <c r="N100" s="426">
        <f t="shared" si="3"/>
        <v>8071.4799436724097</v>
      </c>
      <c r="O100" s="426">
        <f t="shared" si="3"/>
        <v>1436.4879800671438</v>
      </c>
      <c r="P100" s="426">
        <f t="shared" si="3"/>
        <v>690.83681014107037</v>
      </c>
      <c r="Q100" s="426">
        <f t="shared" si="3"/>
        <v>22933.015963171107</v>
      </c>
      <c r="R100" s="51"/>
    </row>
    <row r="101" spans="1:18">
      <c r="R101" s="51"/>
    </row>
    <row r="102" spans="1:18">
      <c r="E102" s="51"/>
      <c r="F102" s="51"/>
      <c r="G102" s="51"/>
      <c r="H102" s="51"/>
      <c r="I102" s="51"/>
      <c r="J102" s="51"/>
      <c r="K102" s="51"/>
      <c r="L102" s="51"/>
      <c r="M102" s="51"/>
      <c r="N102" s="51"/>
      <c r="O102" s="51"/>
      <c r="P102" s="51"/>
      <c r="Q102" s="51"/>
    </row>
    <row r="108" spans="1:18">
      <c r="E108" s="381" t="s">
        <v>614</v>
      </c>
      <c r="F108" s="381" t="s">
        <v>625</v>
      </c>
      <c r="G108" s="381"/>
      <c r="H108" s="381"/>
      <c r="I108" s="381" t="s">
        <v>627</v>
      </c>
      <c r="J108" s="381"/>
      <c r="K108" s="381"/>
      <c r="L108" s="381" t="s">
        <v>31</v>
      </c>
      <c r="M108" s="381" t="s">
        <v>13</v>
      </c>
      <c r="N108" s="381"/>
      <c r="O108" s="381" t="s">
        <v>25</v>
      </c>
      <c r="P108" s="381"/>
    </row>
    <row r="109" spans="1:18" ht="19.8">
      <c r="B109" s="258">
        <v>2017</v>
      </c>
      <c r="E109" s="381" t="s">
        <v>28</v>
      </c>
      <c r="F109" s="381" t="s">
        <v>626</v>
      </c>
      <c r="G109" s="381" t="s">
        <v>123</v>
      </c>
      <c r="H109" s="381" t="s">
        <v>616</v>
      </c>
      <c r="I109" s="381" t="s">
        <v>628</v>
      </c>
      <c r="J109" s="381" t="s">
        <v>124</v>
      </c>
      <c r="K109" s="381" t="s">
        <v>125</v>
      </c>
      <c r="L109" s="381" t="s">
        <v>629</v>
      </c>
      <c r="M109" s="381" t="s">
        <v>22</v>
      </c>
      <c r="N109" s="381" t="s">
        <v>19</v>
      </c>
      <c r="O109" s="381" t="s">
        <v>36</v>
      </c>
      <c r="P109" s="381" t="s">
        <v>29</v>
      </c>
      <c r="Q109" s="419" t="s">
        <v>20</v>
      </c>
    </row>
    <row r="110" spans="1:18">
      <c r="B110" s="418" t="s">
        <v>96</v>
      </c>
      <c r="C110" s="401"/>
      <c r="D110" s="401"/>
      <c r="E110" s="400">
        <f>'Table C2'!B$34</f>
        <v>0</v>
      </c>
      <c r="F110" s="400">
        <f>'Table C2'!C$34</f>
        <v>0</v>
      </c>
      <c r="G110" s="400">
        <v>130.05881728247991</v>
      </c>
      <c r="H110" s="400">
        <v>88.411585813011797</v>
      </c>
      <c r="I110" s="400">
        <v>207.77209882187645</v>
      </c>
      <c r="J110" s="400">
        <v>875.99852812501081</v>
      </c>
      <c r="K110" s="400">
        <v>181.42437670595803</v>
      </c>
      <c r="L110" s="400">
        <v>168.26603566638005</v>
      </c>
      <c r="M110" s="400">
        <f>'Table C2'!$E$34</f>
        <v>1.5984002500307315</v>
      </c>
      <c r="N110" s="400">
        <f>'Table C2'!$G$34</f>
        <v>0</v>
      </c>
      <c r="O110" s="400">
        <f>'Table C2'!$F$34</f>
        <v>78.408264202230995</v>
      </c>
      <c r="P110" s="400">
        <f>'Table C2'!$H$34</f>
        <v>0</v>
      </c>
      <c r="Q110" s="400">
        <f>SUM(E110:P110)</f>
        <v>1731.9381068669786</v>
      </c>
    </row>
    <row r="111" spans="1:18">
      <c r="B111" s="396" t="s">
        <v>97</v>
      </c>
      <c r="C111" s="546">
        <v>24</v>
      </c>
      <c r="D111" s="431" t="s">
        <v>97</v>
      </c>
      <c r="E111" s="410">
        <f>'Table C2'!$K$34</f>
        <v>21.27983278976394</v>
      </c>
      <c r="F111" s="410">
        <f>'Table C2'!$L$34</f>
        <v>295.97554898709961</v>
      </c>
      <c r="G111" s="410">
        <v>0.88609315480719475</v>
      </c>
      <c r="H111" s="410">
        <v>0</v>
      </c>
      <c r="I111" s="410">
        <v>0</v>
      </c>
      <c r="J111" s="410">
        <v>3.8624202910453021E-3</v>
      </c>
      <c r="K111" s="410">
        <v>4.2516767305119654</v>
      </c>
      <c r="L111" s="410">
        <v>0</v>
      </c>
      <c r="M111" s="410">
        <f>'Table C2'!$N$34</f>
        <v>366.62752934651763</v>
      </c>
      <c r="N111" s="410">
        <f>'Table C2'!$P$34</f>
        <v>232.38014567119566</v>
      </c>
      <c r="O111" s="410">
        <f>'Table C2'!$O$34</f>
        <v>0</v>
      </c>
      <c r="P111" s="410">
        <f>'Table C2'!$Q$34</f>
        <v>0</v>
      </c>
      <c r="Q111" s="410">
        <f>SUM(E111:P111)</f>
        <v>921.40468910018706</v>
      </c>
    </row>
    <row r="112" spans="1:18">
      <c r="B112" s="382" t="s">
        <v>98</v>
      </c>
      <c r="C112" s="547"/>
      <c r="D112" s="430" t="s">
        <v>98</v>
      </c>
      <c r="E112" s="417">
        <f>'Table C2'!$T$34</f>
        <v>19.105233516286898</v>
      </c>
      <c r="F112" s="417">
        <f>'Table C2'!$U$34</f>
        <v>0</v>
      </c>
      <c r="G112" s="417">
        <v>0</v>
      </c>
      <c r="H112" s="417">
        <v>0</v>
      </c>
      <c r="I112" s="417">
        <v>0</v>
      </c>
      <c r="J112" s="417">
        <v>7.6563367332734602</v>
      </c>
      <c r="K112" s="417">
        <v>4.2767109161439019E-2</v>
      </c>
      <c r="L112" s="417">
        <v>0</v>
      </c>
      <c r="M112" s="417">
        <f>'Table C2'!$W$34</f>
        <v>264.31629224838309</v>
      </c>
      <c r="N112" s="417">
        <f>'Table C2'!$Y$34</f>
        <v>370.23955766592468</v>
      </c>
      <c r="O112" s="417">
        <f>'Table C2'!$X$34</f>
        <v>0</v>
      </c>
      <c r="P112" s="417">
        <f>'Table C2'!$Z$34</f>
        <v>0</v>
      </c>
      <c r="Q112" s="417">
        <f>SUM(E112:P112)</f>
        <v>661.36018727302962</v>
      </c>
    </row>
    <row r="113" spans="2:17">
      <c r="B113" s="403"/>
      <c r="C113" s="416"/>
      <c r="D113" s="415" t="s">
        <v>624</v>
      </c>
      <c r="E113" s="414">
        <f t="shared" ref="E113:P113" si="4">SUM(E111:E112)</f>
        <v>40.385066306050838</v>
      </c>
      <c r="F113" s="414">
        <f t="shared" si="4"/>
        <v>295.97554898709961</v>
      </c>
      <c r="G113" s="414">
        <f t="shared" si="4"/>
        <v>0.88609315480719475</v>
      </c>
      <c r="H113" s="414">
        <f t="shared" si="4"/>
        <v>0</v>
      </c>
      <c r="I113" s="414">
        <f t="shared" si="4"/>
        <v>0</v>
      </c>
      <c r="J113" s="414">
        <f t="shared" si="4"/>
        <v>7.6601991535645055</v>
      </c>
      <c r="K113" s="414">
        <f t="shared" si="4"/>
        <v>4.2944438396734048</v>
      </c>
      <c r="L113" s="414">
        <f t="shared" si="4"/>
        <v>0</v>
      </c>
      <c r="M113" s="414">
        <f t="shared" si="4"/>
        <v>630.94382159490078</v>
      </c>
      <c r="N113" s="414">
        <f t="shared" si="4"/>
        <v>602.61970333712031</v>
      </c>
      <c r="O113" s="414">
        <f t="shared" si="4"/>
        <v>0</v>
      </c>
      <c r="P113" s="414">
        <f t="shared" si="4"/>
        <v>0</v>
      </c>
      <c r="Q113" s="414">
        <f>SUM(E113:P113)</f>
        <v>1582.7648763732168</v>
      </c>
    </row>
    <row r="114" spans="2:17">
      <c r="B114" s="542" t="s">
        <v>99</v>
      </c>
      <c r="C114" s="383" t="s">
        <v>127</v>
      </c>
      <c r="D114" s="384" t="s">
        <v>128</v>
      </c>
      <c r="E114" s="410">
        <f>'Ref 2'!E$11*E$116</f>
        <v>0</v>
      </c>
      <c r="F114" s="410">
        <f>'Ref 2'!F$11*F$116</f>
        <v>0</v>
      </c>
      <c r="G114" s="410">
        <f>'Ref 2'!G$11*G$116</f>
        <v>0</v>
      </c>
      <c r="H114" s="410" t="s">
        <v>94</v>
      </c>
      <c r="I114" s="410" t="s">
        <v>94</v>
      </c>
      <c r="J114" s="410">
        <f>'Ref 2'!J$11*J$116</f>
        <v>135.69519875329001</v>
      </c>
      <c r="K114" s="410">
        <f>'Ref 2'!K$11*K$116</f>
        <v>6.6469019721410794</v>
      </c>
      <c r="L114" s="410" t="s">
        <v>94</v>
      </c>
      <c r="M114" s="410">
        <f>'Ref 2'!M$11*M$116</f>
        <v>92.383287098443589</v>
      </c>
      <c r="N114" s="410">
        <f>'Ref 2'!N$11*N$116</f>
        <v>116.98546419636223</v>
      </c>
      <c r="O114" s="410" t="s">
        <v>94</v>
      </c>
      <c r="P114" s="410" t="s">
        <v>94</v>
      </c>
      <c r="Q114" s="410" t="s">
        <v>94</v>
      </c>
    </row>
    <row r="115" spans="2:17">
      <c r="B115" s="543"/>
      <c r="C115" s="387">
        <v>23</v>
      </c>
      <c r="D115" s="368" t="s">
        <v>141</v>
      </c>
      <c r="E115" s="408">
        <f>'Ref 2'!E$12*E$116</f>
        <v>445.08985848337505</v>
      </c>
      <c r="F115" s="408">
        <f>'Ref 2'!F$12*F$116</f>
        <v>0</v>
      </c>
      <c r="G115" s="408">
        <f>'Ref 2'!G$12*G$116</f>
        <v>0</v>
      </c>
      <c r="H115" s="408" t="s">
        <v>94</v>
      </c>
      <c r="I115" s="408" t="s">
        <v>94</v>
      </c>
      <c r="J115" s="408">
        <f>'Ref 2'!J$12*J$116</f>
        <v>44.525426436202366</v>
      </c>
      <c r="K115" s="408">
        <f>'Ref 2'!K$12*K$116</f>
        <v>0</v>
      </c>
      <c r="L115" s="408" t="s">
        <v>94</v>
      </c>
      <c r="M115" s="408">
        <f>'Ref 2'!M$12*M$116</f>
        <v>1169.9124163777497</v>
      </c>
      <c r="N115" s="408">
        <f>'Ref 2'!N$12*N$116</f>
        <v>413.53488450353314</v>
      </c>
      <c r="O115" s="408" t="s">
        <v>94</v>
      </c>
      <c r="P115" s="408" t="s">
        <v>94</v>
      </c>
      <c r="Q115" s="408" t="s">
        <v>94</v>
      </c>
    </row>
    <row r="116" spans="2:17">
      <c r="B116" s="413"/>
      <c r="C116" s="412"/>
      <c r="D116" s="399" t="s">
        <v>623</v>
      </c>
      <c r="E116" s="411">
        <f>'Table C2'!$AC$34</f>
        <v>445.08985848337505</v>
      </c>
      <c r="F116" s="411">
        <f>'Table C2'!$AD$34</f>
        <v>0</v>
      </c>
      <c r="G116" s="411">
        <v>0</v>
      </c>
      <c r="H116" s="411">
        <v>0</v>
      </c>
      <c r="I116" s="411">
        <v>0</v>
      </c>
      <c r="J116" s="411">
        <v>180.22062518949238</v>
      </c>
      <c r="K116" s="411">
        <v>6.6469019721410794</v>
      </c>
      <c r="L116" s="411">
        <v>0</v>
      </c>
      <c r="M116" s="411">
        <f>'Table C2'!$AF$34</f>
        <v>1262.2957034761932</v>
      </c>
      <c r="N116" s="411">
        <f>'Table C2'!$AH$34</f>
        <v>530.52034869989529</v>
      </c>
      <c r="O116" s="411">
        <f>'Table C2'!$AG$34</f>
        <v>282.89037476963102</v>
      </c>
      <c r="P116" s="411">
        <f>'Table C2'!$AI$34</f>
        <v>0</v>
      </c>
      <c r="Q116" s="411">
        <f>SUM(E116:P116)</f>
        <v>2707.663812590728</v>
      </c>
    </row>
    <row r="117" spans="2:17">
      <c r="B117" s="542" t="s">
        <v>100</v>
      </c>
      <c r="C117" s="383">
        <v>20</v>
      </c>
      <c r="D117" s="384" t="s">
        <v>138</v>
      </c>
      <c r="E117" s="410">
        <f>'Ref 2'!E$13*E$119</f>
        <v>39.176446864384879</v>
      </c>
      <c r="F117" s="410">
        <f>'Ref 2'!F$13*F$119</f>
        <v>0</v>
      </c>
      <c r="G117" s="410">
        <f>'Ref 2'!G$13*G$119</f>
        <v>0</v>
      </c>
      <c r="H117" s="410" t="s">
        <v>94</v>
      </c>
      <c r="I117" s="410" t="s">
        <v>94</v>
      </c>
      <c r="J117" s="410">
        <f>'Ref 2'!J$13*J$119</f>
        <v>86.756375048724621</v>
      </c>
      <c r="K117" s="410">
        <f>'Ref 2'!K$13*K$119</f>
        <v>25.462199288211149</v>
      </c>
      <c r="L117" s="410" t="s">
        <v>94</v>
      </c>
      <c r="M117" s="410">
        <f>'Ref 2'!M$13*M$119</f>
        <v>1553.4264458954729</v>
      </c>
      <c r="N117" s="410">
        <f>'Ref 2'!N$13*N$119</f>
        <v>1186.2915032326073</v>
      </c>
      <c r="O117" s="410" t="s">
        <v>94</v>
      </c>
      <c r="P117" s="410" t="s">
        <v>94</v>
      </c>
      <c r="Q117" s="410" t="s">
        <v>94</v>
      </c>
    </row>
    <row r="118" spans="2:17">
      <c r="B118" s="543"/>
      <c r="C118" s="387">
        <v>21</v>
      </c>
      <c r="D118" s="368" t="s">
        <v>139</v>
      </c>
      <c r="E118" s="408">
        <f>'Ref 2'!E$14*E$119</f>
        <v>4.0808733101342396</v>
      </c>
      <c r="F118" s="408">
        <f>'Ref 2'!F$14*F$119</f>
        <v>0</v>
      </c>
      <c r="G118" s="408">
        <f>'Ref 2'!G$14*G$119</f>
        <v>0</v>
      </c>
      <c r="H118" s="408" t="s">
        <v>94</v>
      </c>
      <c r="I118" s="408" t="s">
        <v>94</v>
      </c>
      <c r="J118" s="408">
        <f>'Ref 2'!J$14*J$119</f>
        <v>9.0371078481390832</v>
      </c>
      <c r="K118" s="408">
        <f>'Ref 2'!K$14*K$119</f>
        <v>2.6523081547510676</v>
      </c>
      <c r="L118" s="408" t="s">
        <v>94</v>
      </c>
      <c r="M118" s="408">
        <f>'Ref 2'!M$14*M$119</f>
        <v>161.81499420445365</v>
      </c>
      <c r="N118" s="408">
        <f>'Ref 2'!N$14*N$119</f>
        <v>123.57183259470115</v>
      </c>
      <c r="O118" s="408" t="s">
        <v>94</v>
      </c>
      <c r="P118" s="408" t="s">
        <v>94</v>
      </c>
      <c r="Q118" s="408" t="s">
        <v>94</v>
      </c>
    </row>
    <row r="119" spans="2:17">
      <c r="B119" s="413"/>
      <c r="C119" s="412"/>
      <c r="D119" s="399" t="s">
        <v>622</v>
      </c>
      <c r="E119" s="411">
        <f>'Table C2'!$AL$34</f>
        <v>43.257320174519116</v>
      </c>
      <c r="F119" s="411">
        <f>'Table C2'!$AM$34</f>
        <v>0</v>
      </c>
      <c r="G119" s="411">
        <v>0</v>
      </c>
      <c r="H119" s="411">
        <v>0</v>
      </c>
      <c r="I119" s="411">
        <v>0</v>
      </c>
      <c r="J119" s="411">
        <v>95.793482896863708</v>
      </c>
      <c r="K119" s="411">
        <v>28.114507442962218</v>
      </c>
      <c r="L119" s="411">
        <v>0</v>
      </c>
      <c r="M119" s="411">
        <f>'Table C2'!$AO$34</f>
        <v>1715.2414400999266</v>
      </c>
      <c r="N119" s="411">
        <f>'Table C2'!$AQ$34</f>
        <v>1309.8633358273084</v>
      </c>
      <c r="O119" s="411">
        <f>'Table C2'!$AP$34</f>
        <v>58.799453926163409</v>
      </c>
      <c r="P119" s="411">
        <f>'Table C2'!$AR$34</f>
        <v>280.36115821152191</v>
      </c>
      <c r="Q119" s="411">
        <f>SUM(E119:P119)</f>
        <v>3531.4306985792655</v>
      </c>
    </row>
    <row r="120" spans="2:17">
      <c r="B120" s="542" t="s">
        <v>101</v>
      </c>
      <c r="C120" s="383">
        <v>25</v>
      </c>
      <c r="D120" s="384" t="s">
        <v>142</v>
      </c>
      <c r="E120" s="410">
        <f>'Ref 2'!E$15*E$122</f>
        <v>7.6915949800737007</v>
      </c>
      <c r="F120" s="410">
        <f>'Ref 2'!F$15*F$122</f>
        <v>0</v>
      </c>
      <c r="G120" s="410">
        <f>'Ref 2'!G$15*G$122</f>
        <v>0</v>
      </c>
      <c r="H120" s="410" t="s">
        <v>94</v>
      </c>
      <c r="I120" s="410" t="s">
        <v>94</v>
      </c>
      <c r="J120" s="410">
        <f>'Ref 2'!J$15*J$122</f>
        <v>0.19534559294908588</v>
      </c>
      <c r="K120" s="410">
        <f>'Ref 2'!K$15*K$122</f>
        <v>0</v>
      </c>
      <c r="L120" s="410" t="s">
        <v>94</v>
      </c>
      <c r="M120" s="410">
        <f>'Ref 2'!M$15*M$122</f>
        <v>615.2667549691555</v>
      </c>
      <c r="N120" s="410">
        <f>'Ref 2'!N$15*N$122</f>
        <v>332.64234685660915</v>
      </c>
      <c r="O120" s="410" t="s">
        <v>94</v>
      </c>
      <c r="P120" s="410" t="s">
        <v>94</v>
      </c>
      <c r="Q120" s="410" t="s">
        <v>94</v>
      </c>
    </row>
    <row r="121" spans="2:17">
      <c r="B121" s="543"/>
      <c r="C121" s="387">
        <v>28</v>
      </c>
      <c r="D121" s="368" t="s">
        <v>145</v>
      </c>
      <c r="E121" s="408">
        <f>'Ref 2'!E$16*E$122</f>
        <v>0</v>
      </c>
      <c r="F121" s="408">
        <f>'Ref 2'!F$16*F$122</f>
        <v>0</v>
      </c>
      <c r="G121" s="408">
        <f>'Ref 2'!G$16*G$122</f>
        <v>0</v>
      </c>
      <c r="H121" s="408" t="s">
        <v>94</v>
      </c>
      <c r="I121" s="408" t="s">
        <v>94</v>
      </c>
      <c r="J121" s="408">
        <f>'Ref 2'!J$16*J$122</f>
        <v>0.21530479678133732</v>
      </c>
      <c r="K121" s="408">
        <f>'Ref 2'!K$16*K$122</f>
        <v>0</v>
      </c>
      <c r="L121" s="408" t="s">
        <v>94</v>
      </c>
      <c r="M121" s="408">
        <f>'Ref 2'!M$16*M$122</f>
        <v>370.23584408548595</v>
      </c>
      <c r="N121" s="408">
        <f>'Ref 2'!N$16*N$122</f>
        <v>223.82925874078236</v>
      </c>
      <c r="O121" s="408" t="s">
        <v>94</v>
      </c>
      <c r="P121" s="408" t="s">
        <v>94</v>
      </c>
      <c r="Q121" s="408" t="s">
        <v>94</v>
      </c>
    </row>
    <row r="122" spans="2:17">
      <c r="B122" s="413"/>
      <c r="C122" s="412"/>
      <c r="D122" s="399" t="s">
        <v>114</v>
      </c>
      <c r="E122" s="411">
        <f>'Table C2'!$AU$34</f>
        <v>7.6915949800737007</v>
      </c>
      <c r="F122" s="411">
        <f>'Table C2'!$AV$34</f>
        <v>0</v>
      </c>
      <c r="G122" s="411">
        <v>0</v>
      </c>
      <c r="H122" s="411">
        <v>0</v>
      </c>
      <c r="I122" s="411">
        <v>0</v>
      </c>
      <c r="J122" s="411">
        <v>0.41065038973042323</v>
      </c>
      <c r="K122" s="411">
        <v>0</v>
      </c>
      <c r="L122" s="411">
        <v>0</v>
      </c>
      <c r="M122" s="411">
        <f>'Table C2'!$AX$34</f>
        <v>985.50259905464156</v>
      </c>
      <c r="N122" s="411">
        <f>'Table C2'!$AZ$34</f>
        <v>556.47160559739154</v>
      </c>
      <c r="O122" s="411">
        <f>'Table C2'!$AY$34</f>
        <v>1.5181071005933426</v>
      </c>
      <c r="P122" s="411">
        <f>'Table C2'!$BA$34</f>
        <v>0.18030954428202922</v>
      </c>
      <c r="Q122" s="411">
        <f>SUM(E122:P122)</f>
        <v>1551.7748666667126</v>
      </c>
    </row>
    <row r="123" spans="2:17">
      <c r="B123" s="542" t="s">
        <v>102</v>
      </c>
      <c r="C123" s="383">
        <v>26</v>
      </c>
      <c r="D123" s="384" t="s">
        <v>143</v>
      </c>
      <c r="E123" s="410">
        <f>'Ref 2'!E$17*E$125</f>
        <v>3.3588447040275233</v>
      </c>
      <c r="F123" s="410">
        <f>'Ref 2'!F$17*F$125</f>
        <v>0</v>
      </c>
      <c r="G123" s="410">
        <f>'Ref 2'!G$17*G$125</f>
        <v>0</v>
      </c>
      <c r="H123" s="410" t="s">
        <v>94</v>
      </c>
      <c r="I123" s="410" t="s">
        <v>94</v>
      </c>
      <c r="J123" s="410">
        <f>'Ref 2'!J$17*J$125</f>
        <v>0.5412927818439045</v>
      </c>
      <c r="K123" s="410">
        <f>'Ref 2'!K$17*K$125</f>
        <v>1.729545336293974E-2</v>
      </c>
      <c r="L123" s="410" t="s">
        <v>94</v>
      </c>
      <c r="M123" s="410">
        <f>'Ref 2'!M$17*M$125</f>
        <v>124.55468765756046</v>
      </c>
      <c r="N123" s="410">
        <f>'Ref 2'!N$17*N$125</f>
        <v>315.32647917161825</v>
      </c>
      <c r="O123" s="410" t="s">
        <v>94</v>
      </c>
      <c r="P123" s="410" t="s">
        <v>94</v>
      </c>
      <c r="Q123" s="410" t="s">
        <v>94</v>
      </c>
    </row>
    <row r="124" spans="2:17">
      <c r="B124" s="543"/>
      <c r="C124" s="387">
        <v>27</v>
      </c>
      <c r="D124" s="368" t="s">
        <v>144</v>
      </c>
      <c r="E124" s="408">
        <f>'Ref 2'!E$18*E$125</f>
        <v>0</v>
      </c>
      <c r="F124" s="408">
        <f>'Ref 2'!F$18*F$125</f>
        <v>0</v>
      </c>
      <c r="G124" s="408">
        <f>'Ref 2'!G$18*G$125</f>
        <v>0</v>
      </c>
      <c r="H124" s="408" t="s">
        <v>94</v>
      </c>
      <c r="I124" s="408" t="s">
        <v>94</v>
      </c>
      <c r="J124" s="408">
        <f>'Ref 2'!J$18*J$125</f>
        <v>0.37092192609932623</v>
      </c>
      <c r="K124" s="408">
        <f>'Ref 2'!K$18*K$125</f>
        <v>2.1141593417875696E-2</v>
      </c>
      <c r="L124" s="408" t="s">
        <v>94</v>
      </c>
      <c r="M124" s="408">
        <f>'Ref 2'!M$18*M$125</f>
        <v>154.72880376601267</v>
      </c>
      <c r="N124" s="408">
        <f>'Ref 2'!N$18*N$125</f>
        <v>199.26810888779582</v>
      </c>
      <c r="O124" s="408" t="s">
        <v>94</v>
      </c>
      <c r="P124" s="408" t="s">
        <v>94</v>
      </c>
      <c r="Q124" s="408" t="s">
        <v>94</v>
      </c>
    </row>
    <row r="125" spans="2:17">
      <c r="B125" s="413"/>
      <c r="C125" s="412"/>
      <c r="D125" s="399" t="s">
        <v>621</v>
      </c>
      <c r="E125" s="411">
        <f>'Table C2'!$BD$34</f>
        <v>3.3588447040275233</v>
      </c>
      <c r="F125" s="411">
        <f>'Table C2'!$BE$34</f>
        <v>0</v>
      </c>
      <c r="G125" s="411">
        <v>0</v>
      </c>
      <c r="H125" s="411">
        <v>0</v>
      </c>
      <c r="I125" s="411">
        <v>0</v>
      </c>
      <c r="J125" s="411">
        <v>0.91221470794323067</v>
      </c>
      <c r="K125" s="411">
        <v>3.8437046780815436E-2</v>
      </c>
      <c r="L125" s="411">
        <v>0</v>
      </c>
      <c r="M125" s="411">
        <f>'Table C2'!$BG$34</f>
        <v>279.28349142357314</v>
      </c>
      <c r="N125" s="411">
        <f>'Table C2'!$BI$34</f>
        <v>514.59458805941404</v>
      </c>
      <c r="O125" s="411">
        <f>'Table C2'!$BH$34</f>
        <v>0</v>
      </c>
      <c r="P125" s="411">
        <f>'Table C2'!$BJ$34</f>
        <v>0</v>
      </c>
      <c r="Q125" s="411">
        <f>SUM(E125:P125)</f>
        <v>798.18757594173871</v>
      </c>
    </row>
    <row r="126" spans="2:17">
      <c r="B126" s="542" t="s">
        <v>103</v>
      </c>
      <c r="C126" s="383">
        <v>29</v>
      </c>
      <c r="D126" s="384" t="s">
        <v>146</v>
      </c>
      <c r="E126" s="410">
        <f>'Ref 2'!E$19*E$128</f>
        <v>38.099120369205728</v>
      </c>
      <c r="F126" s="410">
        <f>'Ref 2'!F$19*F$128</f>
        <v>0</v>
      </c>
      <c r="G126" s="410">
        <f>'Ref 2'!G$19*G$128</f>
        <v>0</v>
      </c>
      <c r="H126" s="410" t="s">
        <v>94</v>
      </c>
      <c r="I126" s="410" t="s">
        <v>94</v>
      </c>
      <c r="J126" s="410">
        <f>'Ref 2'!J$19*J$128</f>
        <v>115.71155097807429</v>
      </c>
      <c r="K126" s="410">
        <f>'Ref 2'!K$19*K$128</f>
        <v>2.3615687573854829</v>
      </c>
      <c r="L126" s="410"/>
      <c r="M126" s="410">
        <f>'Ref 2'!M$19*M$128</f>
        <v>396.49207897933644</v>
      </c>
      <c r="N126" s="410">
        <f>'Ref 2'!N$19*N$128</f>
        <v>258.77105499875211</v>
      </c>
      <c r="O126" s="410" t="s">
        <v>94</v>
      </c>
      <c r="P126" s="410" t="s">
        <v>94</v>
      </c>
      <c r="Q126" s="410" t="s">
        <v>94</v>
      </c>
    </row>
    <row r="127" spans="2:17">
      <c r="B127" s="543"/>
      <c r="C127" s="387">
        <v>30</v>
      </c>
      <c r="D127" s="368" t="s">
        <v>147</v>
      </c>
      <c r="E127" s="408">
        <f>'Ref 2'!E$20*E$128</f>
        <v>0</v>
      </c>
      <c r="F127" s="408">
        <f>'Ref 2'!F$20*F$128</f>
        <v>0</v>
      </c>
      <c r="G127" s="408">
        <f>'Ref 2'!G$20*G$128</f>
        <v>0</v>
      </c>
      <c r="H127" s="408" t="s">
        <v>94</v>
      </c>
      <c r="I127" s="408" t="s">
        <v>94</v>
      </c>
      <c r="J127" s="408">
        <f>'Ref 2'!J$20*J$128</f>
        <v>69.182082965605346</v>
      </c>
      <c r="K127" s="408">
        <f>'Ref 2'!K$20*K$128</f>
        <v>4.3750606959152289</v>
      </c>
      <c r="L127" s="408"/>
      <c r="M127" s="408">
        <f>'Ref 2'!M$20*M$128</f>
        <v>164.10304323153127</v>
      </c>
      <c r="N127" s="408">
        <f>'Ref 2'!N$20*N$128</f>
        <v>150.19568585547844</v>
      </c>
      <c r="O127" s="408" t="s">
        <v>94</v>
      </c>
      <c r="P127" s="408" t="s">
        <v>94</v>
      </c>
      <c r="Q127" s="408" t="s">
        <v>94</v>
      </c>
    </row>
    <row r="128" spans="2:17">
      <c r="B128" s="413"/>
      <c r="C128" s="412"/>
      <c r="D128" s="399" t="s">
        <v>116</v>
      </c>
      <c r="E128" s="411">
        <f>'Table C2'!$BM$34</f>
        <v>38.099120369205728</v>
      </c>
      <c r="F128" s="411">
        <f>'Table C2'!$BN$34</f>
        <v>0</v>
      </c>
      <c r="G128" s="411">
        <v>0</v>
      </c>
      <c r="H128" s="411">
        <v>0</v>
      </c>
      <c r="I128" s="411">
        <v>27.57553095576764</v>
      </c>
      <c r="J128" s="411">
        <v>184.89363394367965</v>
      </c>
      <c r="K128" s="411">
        <v>6.7366294533007123</v>
      </c>
      <c r="L128" s="411">
        <v>0</v>
      </c>
      <c r="M128" s="411">
        <f>'Table C2'!$BP$34</f>
        <v>560.59512221086777</v>
      </c>
      <c r="N128" s="411">
        <f>'Table C2'!$BR$34</f>
        <v>408.96674085423058</v>
      </c>
      <c r="O128" s="411">
        <f>'Table C2'!$BQ$34</f>
        <v>0</v>
      </c>
      <c r="P128" s="411">
        <f>'Table C2'!$BS$34</f>
        <v>0</v>
      </c>
      <c r="Q128" s="411">
        <f>SUM(E128:P128)</f>
        <v>1226.8667777870521</v>
      </c>
    </row>
    <row r="129" spans="2:17">
      <c r="B129" s="542" t="s">
        <v>611</v>
      </c>
      <c r="C129" s="383">
        <v>10</v>
      </c>
      <c r="D129" s="384" t="s">
        <v>129</v>
      </c>
      <c r="E129" s="410">
        <f>'Ref 2'!E$21*E$132</f>
        <v>42.408409366725216</v>
      </c>
      <c r="F129" s="410">
        <f>'Ref 2'!F$21*F$132</f>
        <v>0</v>
      </c>
      <c r="G129" s="410">
        <f>'Ref 2'!G$21*G$132</f>
        <v>49.527394735281518</v>
      </c>
      <c r="H129" s="410" t="s">
        <v>94</v>
      </c>
      <c r="I129" s="410" t="s">
        <v>94</v>
      </c>
      <c r="J129" s="410">
        <f>'Ref 2'!J$21*J$132</f>
        <v>27.943538961112608</v>
      </c>
      <c r="K129" s="410">
        <f>'Ref 2'!K$21*K$132</f>
        <v>2.9616051941560633</v>
      </c>
      <c r="L129" s="410" t="s">
        <v>94</v>
      </c>
      <c r="M129" s="410">
        <f>'Ref 2'!M$21*M$132</f>
        <v>1348.7571933568895</v>
      </c>
      <c r="N129" s="410">
        <f>'Ref 2'!N$21*N$132</f>
        <v>757.76307139323183</v>
      </c>
      <c r="O129" s="410" t="s">
        <v>94</v>
      </c>
      <c r="P129" s="410" t="s">
        <v>94</v>
      </c>
      <c r="Q129" s="410" t="s">
        <v>94</v>
      </c>
    </row>
    <row r="130" spans="2:17">
      <c r="B130" s="543"/>
      <c r="C130" s="390">
        <v>11</v>
      </c>
      <c r="D130" s="11" t="s">
        <v>130</v>
      </c>
      <c r="E130" s="409">
        <f>'Ref 2'!E$22*E$132</f>
        <v>10.170502055598833</v>
      </c>
      <c r="F130" s="409">
        <f>'Ref 2'!F$22*F$132</f>
        <v>0</v>
      </c>
      <c r="G130" s="409">
        <f>'Ref 2'!G$22*G$132</f>
        <v>11.877796821091493</v>
      </c>
      <c r="H130" s="409" t="s">
        <v>94</v>
      </c>
      <c r="I130" s="409" t="s">
        <v>94</v>
      </c>
      <c r="J130" s="409">
        <f>'Ref 2'!J$22*J$132</f>
        <v>6.7014968184044355</v>
      </c>
      <c r="K130" s="409">
        <f>'Ref 2'!K$22*K$132</f>
        <v>0.71026035083197869</v>
      </c>
      <c r="L130" s="409" t="s">
        <v>94</v>
      </c>
      <c r="M130" s="409">
        <f>'Ref 2'!M$22*M$132</f>
        <v>323.46268139693791</v>
      </c>
      <c r="N130" s="409">
        <f>'Ref 2'!N$22*N$132</f>
        <v>181.7288361045849</v>
      </c>
      <c r="O130" s="409" t="s">
        <v>94</v>
      </c>
      <c r="P130" s="409" t="s">
        <v>94</v>
      </c>
      <c r="Q130" s="409" t="s">
        <v>94</v>
      </c>
    </row>
    <row r="131" spans="2:17">
      <c r="B131" s="543"/>
      <c r="C131" s="387">
        <v>12</v>
      </c>
      <c r="D131" s="368" t="s">
        <v>131</v>
      </c>
      <c r="E131" s="408">
        <f>'Ref 2'!E$23*E$132</f>
        <v>0</v>
      </c>
      <c r="F131" s="408">
        <f>'Ref 2'!F$23*F$132</f>
        <v>0</v>
      </c>
      <c r="G131" s="408">
        <f>'Ref 2'!G$23*G$132</f>
        <v>0</v>
      </c>
      <c r="H131" s="408" t="s">
        <v>94</v>
      </c>
      <c r="I131" s="408" t="s">
        <v>94</v>
      </c>
      <c r="J131" s="408">
        <f>'Ref 2'!J$23*J$132</f>
        <v>0</v>
      </c>
      <c r="K131" s="408">
        <f>'Ref 2'!K$23*K$132</f>
        <v>0</v>
      </c>
      <c r="L131" s="408" t="s">
        <v>94</v>
      </c>
      <c r="M131" s="408">
        <f>'Ref 2'!M$23*M$132</f>
        <v>6.8941667098594221</v>
      </c>
      <c r="N131" s="408">
        <f>'Ref 2'!N$23*N$132</f>
        <v>11.229107970219584</v>
      </c>
      <c r="O131" s="408" t="s">
        <v>94</v>
      </c>
      <c r="P131" s="408" t="s">
        <v>94</v>
      </c>
      <c r="Q131" s="408" t="s">
        <v>94</v>
      </c>
    </row>
    <row r="132" spans="2:17">
      <c r="B132" s="413"/>
      <c r="C132" s="412"/>
      <c r="D132" s="399" t="s">
        <v>620</v>
      </c>
      <c r="E132" s="411">
        <f>'Table C2'!$BV$34</f>
        <v>52.578911422324047</v>
      </c>
      <c r="F132" s="411">
        <f>'Table C2'!$BW$34</f>
        <v>0</v>
      </c>
      <c r="G132" s="411">
        <v>61.405191556373012</v>
      </c>
      <c r="H132" s="411">
        <v>0</v>
      </c>
      <c r="I132" s="411">
        <v>13.433198508281984</v>
      </c>
      <c r="J132" s="411">
        <v>34.645035779517045</v>
      </c>
      <c r="K132" s="411">
        <v>3.6718655449880422</v>
      </c>
      <c r="L132" s="411">
        <v>0</v>
      </c>
      <c r="M132" s="411">
        <f>'Table C2'!$BY$34</f>
        <v>1679.1140414636866</v>
      </c>
      <c r="N132" s="411">
        <f>'Table C2'!$CA$34</f>
        <v>950.72101546803628</v>
      </c>
      <c r="O132" s="411">
        <f>'Table C2'!$BZ$34</f>
        <v>63.772778579843006</v>
      </c>
      <c r="P132" s="411">
        <f>'Table C2'!$CB$34</f>
        <v>0.83027343078245908</v>
      </c>
      <c r="Q132" s="411">
        <f>SUM(E132:P132)</f>
        <v>2860.1723117538327</v>
      </c>
    </row>
    <row r="133" spans="2:17">
      <c r="B133" s="542" t="s">
        <v>104</v>
      </c>
      <c r="C133" s="383">
        <v>13</v>
      </c>
      <c r="D133" s="384" t="s">
        <v>132</v>
      </c>
      <c r="E133" s="410">
        <f>'Ref 2'!E$24*E$136</f>
        <v>34.45208861086639</v>
      </c>
      <c r="F133" s="410">
        <f>'Ref 2'!F$24*F$136</f>
        <v>0</v>
      </c>
      <c r="G133" s="410">
        <f>'Ref 2'!G$24*G$136</f>
        <v>0</v>
      </c>
      <c r="H133" s="410" t="s">
        <v>94</v>
      </c>
      <c r="I133" s="410" t="s">
        <v>94</v>
      </c>
      <c r="J133" s="410">
        <f>'Ref 2'!J$24*J$136</f>
        <v>26.078729781173205</v>
      </c>
      <c r="K133" s="410">
        <f>'Ref 2'!K$24*K$136</f>
        <v>0</v>
      </c>
      <c r="L133" s="410" t="s">
        <v>94</v>
      </c>
      <c r="M133" s="410">
        <f>'Ref 2'!M$24*M$136</f>
        <v>165.96939273855321</v>
      </c>
      <c r="N133" s="410">
        <f>'Ref 2'!N$24*N$136</f>
        <v>151.37931871921049</v>
      </c>
      <c r="O133" s="410" t="s">
        <v>94</v>
      </c>
      <c r="P133" s="410" t="s">
        <v>94</v>
      </c>
      <c r="Q133" s="410" t="s">
        <v>94</v>
      </c>
    </row>
    <row r="134" spans="2:17">
      <c r="B134" s="543"/>
      <c r="C134" s="390">
        <v>14</v>
      </c>
      <c r="D134" s="11" t="s">
        <v>133</v>
      </c>
      <c r="E134" s="409">
        <f>'Ref 2'!E$25*E$136</f>
        <v>9.8967410374786713</v>
      </c>
      <c r="F134" s="409">
        <f>'Ref 2'!F$25*F$136</f>
        <v>0</v>
      </c>
      <c r="G134" s="409">
        <f>'Ref 2'!G$25*G$136</f>
        <v>0</v>
      </c>
      <c r="H134" s="409" t="s">
        <v>94</v>
      </c>
      <c r="I134" s="409" t="s">
        <v>94</v>
      </c>
      <c r="J134" s="409">
        <f>'Ref 2'!J$25*J$136</f>
        <v>19.924486523710634</v>
      </c>
      <c r="K134" s="409">
        <f>'Ref 2'!K$25*K$136</f>
        <v>0</v>
      </c>
      <c r="L134" s="409" t="s">
        <v>94</v>
      </c>
      <c r="M134" s="409">
        <f>'Ref 2'!M$25*M$136</f>
        <v>78.805185093035334</v>
      </c>
      <c r="N134" s="409">
        <f>'Ref 2'!N$25*N$136</f>
        <v>66.204507822032028</v>
      </c>
      <c r="O134" s="409" t="s">
        <v>94</v>
      </c>
      <c r="P134" s="409" t="s">
        <v>94</v>
      </c>
      <c r="Q134" s="409" t="s">
        <v>94</v>
      </c>
    </row>
    <row r="135" spans="2:17">
      <c r="B135" s="543"/>
      <c r="C135" s="387">
        <v>15</v>
      </c>
      <c r="D135" s="368" t="s">
        <v>134</v>
      </c>
      <c r="E135" s="408">
        <f>'Ref 2'!E$26*E$136</f>
        <v>0</v>
      </c>
      <c r="F135" s="408">
        <f>'Ref 2'!F$26*F$136</f>
        <v>0</v>
      </c>
      <c r="G135" s="408">
        <f>'Ref 2'!G$26*G$136</f>
        <v>0</v>
      </c>
      <c r="H135" s="408" t="s">
        <v>94</v>
      </c>
      <c r="I135" s="408" t="s">
        <v>94</v>
      </c>
      <c r="J135" s="408">
        <f>'Ref 2'!J$26*J$136</f>
        <v>0</v>
      </c>
      <c r="K135" s="408">
        <f>'Ref 2'!K$26*K$136</f>
        <v>0</v>
      </c>
      <c r="L135" s="408" t="s">
        <v>94</v>
      </c>
      <c r="M135" s="408">
        <f>'Ref 2'!M$26*M$136</f>
        <v>9.6691592864224845</v>
      </c>
      <c r="N135" s="408">
        <f>'Ref 2'!N$26*N$136</f>
        <v>16.152198761221715</v>
      </c>
      <c r="O135" s="408" t="s">
        <v>94</v>
      </c>
      <c r="P135" s="408" t="s">
        <v>94</v>
      </c>
      <c r="Q135" s="408" t="s">
        <v>94</v>
      </c>
    </row>
    <row r="136" spans="2:17">
      <c r="B136" s="413"/>
      <c r="C136" s="412"/>
      <c r="D136" s="399" t="s">
        <v>619</v>
      </c>
      <c r="E136" s="411">
        <f>'Table C2'!$CE$34</f>
        <v>44.34882964834506</v>
      </c>
      <c r="F136" s="411">
        <f>'Table C2'!$CF$34</f>
        <v>0</v>
      </c>
      <c r="G136" s="411">
        <v>0</v>
      </c>
      <c r="H136" s="411">
        <v>0</v>
      </c>
      <c r="I136" s="411">
        <v>0</v>
      </c>
      <c r="J136" s="411">
        <v>46.003216304883836</v>
      </c>
      <c r="K136" s="411">
        <v>0</v>
      </c>
      <c r="L136" s="411">
        <v>0</v>
      </c>
      <c r="M136" s="411">
        <f>'Table C2'!$CH$34</f>
        <v>254.44373711801109</v>
      </c>
      <c r="N136" s="411">
        <f>'Table C2'!$CJ$34</f>
        <v>233.73602530246418</v>
      </c>
      <c r="O136" s="411">
        <f>'Table C2'!$CI$34</f>
        <v>0</v>
      </c>
      <c r="P136" s="411">
        <f>'Table C2'!$CK$34</f>
        <v>0</v>
      </c>
      <c r="Q136" s="411">
        <f>SUM(E136:P136)</f>
        <v>578.53180837370417</v>
      </c>
    </row>
    <row r="137" spans="2:17">
      <c r="B137" s="542" t="s">
        <v>612</v>
      </c>
      <c r="C137" s="383">
        <v>17</v>
      </c>
      <c r="D137" s="384" t="s">
        <v>136</v>
      </c>
      <c r="E137" s="410">
        <f>'Ref 2'!E$27*E$139</f>
        <v>64.079481498180641</v>
      </c>
      <c r="F137" s="410">
        <f>'Ref 2'!F$27*F$139</f>
        <v>0</v>
      </c>
      <c r="G137" s="410">
        <f>'Ref 2'!G$27*G$139</f>
        <v>0</v>
      </c>
      <c r="H137" s="410" t="s">
        <v>94</v>
      </c>
      <c r="I137" s="410" t="s">
        <v>94</v>
      </c>
      <c r="J137" s="410">
        <f>'Ref 2'!J$27*J$139</f>
        <v>29.508626260310709</v>
      </c>
      <c r="K137" s="410">
        <f>'Ref 2'!K$27*K$139</f>
        <v>0</v>
      </c>
      <c r="L137" s="410" t="s">
        <v>94</v>
      </c>
      <c r="M137" s="410">
        <f>'Ref 2'!M$27*M$139</f>
        <v>334.84218811836763</v>
      </c>
      <c r="N137" s="410">
        <f>'Ref 2'!N$27*N$139</f>
        <v>586.76040852524432</v>
      </c>
      <c r="O137" s="410" t="s">
        <v>94</v>
      </c>
      <c r="P137" s="410" t="s">
        <v>94</v>
      </c>
      <c r="Q137" s="410" t="s">
        <v>94</v>
      </c>
    </row>
    <row r="138" spans="2:17">
      <c r="B138" s="543"/>
      <c r="C138" s="387">
        <v>18</v>
      </c>
      <c r="D138" s="368" t="s">
        <v>137</v>
      </c>
      <c r="E138" s="408">
        <f>'Ref 2'!E$28*E$139</f>
        <v>0</v>
      </c>
      <c r="F138" s="408">
        <f>'Ref 2'!F$28*F$139</f>
        <v>0</v>
      </c>
      <c r="G138" s="408">
        <f>'Ref 2'!G$28*G$139</f>
        <v>0</v>
      </c>
      <c r="H138" s="408" t="s">
        <v>94</v>
      </c>
      <c r="I138" s="408" t="s">
        <v>94</v>
      </c>
      <c r="J138" s="408">
        <f>'Ref 2'!J$28*J$139</f>
        <v>3.9634083292716431</v>
      </c>
      <c r="K138" s="408">
        <f>'Ref 2'!K$28*K$139</f>
        <v>0</v>
      </c>
      <c r="L138" s="408" t="s">
        <v>94</v>
      </c>
      <c r="M138" s="408">
        <f>'Ref 2'!M$28*M$139</f>
        <v>60.02025554986659</v>
      </c>
      <c r="N138" s="408">
        <f>'Ref 2'!N$28*N$139</f>
        <v>324.48576929154814</v>
      </c>
      <c r="O138" s="408" t="s">
        <v>94</v>
      </c>
      <c r="P138" s="408" t="s">
        <v>94</v>
      </c>
      <c r="Q138" s="408" t="s">
        <v>94</v>
      </c>
    </row>
    <row r="139" spans="2:17">
      <c r="B139" s="413"/>
      <c r="C139" s="412"/>
      <c r="D139" s="399" t="s">
        <v>618</v>
      </c>
      <c r="E139" s="411">
        <f>'Table C2'!$CN$34</f>
        <v>64.079481498180641</v>
      </c>
      <c r="F139" s="411">
        <f>'Table C2'!$CO$34</f>
        <v>0</v>
      </c>
      <c r="G139" s="411">
        <v>0</v>
      </c>
      <c r="H139" s="411">
        <v>0</v>
      </c>
      <c r="I139" s="411">
        <v>0</v>
      </c>
      <c r="J139" s="411">
        <v>33.47203458958235</v>
      </c>
      <c r="K139" s="411">
        <v>0</v>
      </c>
      <c r="L139" s="411">
        <v>0</v>
      </c>
      <c r="M139" s="411">
        <f>'Table C2'!$CQ$34</f>
        <v>394.86244366823422</v>
      </c>
      <c r="N139" s="411">
        <f>'Table C2'!$CS$34</f>
        <v>911.24617781679228</v>
      </c>
      <c r="O139" s="411">
        <f>'Table C2'!$CR$34</f>
        <v>422.57282783602972</v>
      </c>
      <c r="P139" s="411">
        <f>'Table C2'!$CT$34</f>
        <v>0</v>
      </c>
      <c r="Q139" s="411">
        <f>SUM(E139:P139)</f>
        <v>1826.2329654088194</v>
      </c>
    </row>
    <row r="140" spans="2:17">
      <c r="B140" s="548" t="s">
        <v>105</v>
      </c>
      <c r="C140" s="383">
        <v>16</v>
      </c>
      <c r="D140" s="384" t="s">
        <v>135</v>
      </c>
      <c r="E140" s="410">
        <f>'Ref 2'!E$29*E$146</f>
        <v>0</v>
      </c>
      <c r="F140" s="410">
        <f>'Ref 2'!F$29*F$146</f>
        <v>0</v>
      </c>
      <c r="G140" s="410">
        <f>'Ref 2'!G$29*G$146</f>
        <v>0</v>
      </c>
      <c r="H140" s="410" t="s">
        <v>94</v>
      </c>
      <c r="I140" s="410" t="s">
        <v>94</v>
      </c>
      <c r="J140" s="410">
        <f>'Ref 2'!J$29*J$146</f>
        <v>9.9150898273501067</v>
      </c>
      <c r="K140" s="410">
        <f>'Ref 2'!K$29*K$146</f>
        <v>0</v>
      </c>
      <c r="L140" s="410" t="s">
        <v>94</v>
      </c>
      <c r="M140" s="410">
        <f>'Ref 2'!M$29*M$146</f>
        <v>151.62388642212792</v>
      </c>
      <c r="N140" s="410">
        <f>'Ref 2'!N$29*N$146</f>
        <v>217.28977236498378</v>
      </c>
      <c r="O140" s="410" t="s">
        <v>94</v>
      </c>
      <c r="P140" s="410" t="s">
        <v>94</v>
      </c>
      <c r="Q140" s="410" t="s">
        <v>94</v>
      </c>
    </row>
    <row r="141" spans="2:17">
      <c r="B141" s="549"/>
      <c r="C141" s="390">
        <v>22</v>
      </c>
      <c r="D141" s="11" t="s">
        <v>140</v>
      </c>
      <c r="E141" s="409">
        <f>'Ref 2'!E$30*E$146</f>
        <v>381.92587703983014</v>
      </c>
      <c r="F141" s="409">
        <f>'Ref 2'!F$30*F$146</f>
        <v>0</v>
      </c>
      <c r="G141" s="409">
        <f>'Ref 2'!G$30*G$146</f>
        <v>0</v>
      </c>
      <c r="H141" s="409" t="s">
        <v>94</v>
      </c>
      <c r="I141" s="409" t="s">
        <v>94</v>
      </c>
      <c r="J141" s="409">
        <f>'Ref 2'!J$30*J$146</f>
        <v>8.4406062094440522</v>
      </c>
      <c r="K141" s="409">
        <f>'Ref 2'!K$30*K$146</f>
        <v>0</v>
      </c>
      <c r="L141" s="409" t="s">
        <v>94</v>
      </c>
      <c r="M141" s="409">
        <f>'Ref 2'!M$30*M$146</f>
        <v>347.61464479439684</v>
      </c>
      <c r="N141" s="409">
        <f>'Ref 2'!N$30*N$146</f>
        <v>887.44034354105463</v>
      </c>
      <c r="O141" s="409" t="s">
        <v>94</v>
      </c>
      <c r="P141" s="409" t="s">
        <v>94</v>
      </c>
      <c r="Q141" s="409" t="s">
        <v>94</v>
      </c>
    </row>
    <row r="142" spans="2:17">
      <c r="B142" s="549"/>
      <c r="C142" s="390">
        <v>31</v>
      </c>
      <c r="D142" s="11" t="s">
        <v>148</v>
      </c>
      <c r="E142" s="409">
        <f>'Ref 2'!E$31*E$146</f>
        <v>0</v>
      </c>
      <c r="F142" s="409">
        <f>'Ref 2'!F$31*F$146</f>
        <v>0</v>
      </c>
      <c r="G142" s="409">
        <f>'Ref 2'!G$31*G$146</f>
        <v>0</v>
      </c>
      <c r="H142" s="409" t="s">
        <v>94</v>
      </c>
      <c r="I142" s="409" t="s">
        <v>94</v>
      </c>
      <c r="J142" s="409">
        <f>'Ref 2'!J$31*J$146</f>
        <v>1.5198949398246515</v>
      </c>
      <c r="K142" s="409">
        <f>'Ref 2'!K$31*K$146</f>
        <v>0</v>
      </c>
      <c r="L142" s="409" t="s">
        <v>94</v>
      </c>
      <c r="M142" s="409">
        <f>'Ref 2'!M$31*M$146</f>
        <v>58.148669399482458</v>
      </c>
      <c r="N142" s="409">
        <f>'Ref 2'!N$31*N$146</f>
        <v>83.013647246913038</v>
      </c>
      <c r="O142" s="409" t="s">
        <v>94</v>
      </c>
      <c r="P142" s="409" t="s">
        <v>94</v>
      </c>
      <c r="Q142" s="409" t="s">
        <v>94</v>
      </c>
    </row>
    <row r="143" spans="2:17">
      <c r="B143" s="549"/>
      <c r="C143" s="390">
        <v>32</v>
      </c>
      <c r="D143" s="11" t="s">
        <v>149</v>
      </c>
      <c r="E143" s="409">
        <f>'Ref 2'!E$32*E$146</f>
        <v>0</v>
      </c>
      <c r="F143" s="409">
        <f>'Ref 2'!F$32*F$146</f>
        <v>0</v>
      </c>
      <c r="G143" s="409">
        <f>'Ref 2'!G$32*G$146</f>
        <v>0</v>
      </c>
      <c r="H143" s="409" t="s">
        <v>94</v>
      </c>
      <c r="I143" s="409" t="s">
        <v>94</v>
      </c>
      <c r="J143" s="409">
        <f>'Ref 2'!J$32*J$146</f>
        <v>2.053688898377056</v>
      </c>
      <c r="K143" s="409">
        <f>'Ref 2'!K$32*K$146</f>
        <v>0</v>
      </c>
      <c r="L143" s="409" t="s">
        <v>94</v>
      </c>
      <c r="M143" s="409">
        <f>'Ref 2'!M$32*M$146</f>
        <v>78.57074437980036</v>
      </c>
      <c r="N143" s="409">
        <f>'Ref 2'!N$32*N$146</f>
        <v>112.16841460400079</v>
      </c>
      <c r="O143" s="409" t="s">
        <v>94</v>
      </c>
      <c r="P143" s="409" t="s">
        <v>94</v>
      </c>
      <c r="Q143" s="409" t="s">
        <v>94</v>
      </c>
    </row>
    <row r="144" spans="2:17">
      <c r="B144" s="549"/>
      <c r="C144" s="390">
        <v>36</v>
      </c>
      <c r="D144" s="11" t="s">
        <v>150</v>
      </c>
      <c r="E144" s="409">
        <f>'Ref 2'!E$33*E$146</f>
        <v>0</v>
      </c>
      <c r="F144" s="409">
        <f>'Ref 2'!F$33*F$146</f>
        <v>0</v>
      </c>
      <c r="G144" s="409">
        <f>'Ref 2'!G$33*G$146</f>
        <v>0</v>
      </c>
      <c r="H144" s="409" t="s">
        <v>94</v>
      </c>
      <c r="I144" s="409" t="s">
        <v>94</v>
      </c>
      <c r="J144" s="409">
        <f>'Ref 2'!J$33*J$146</f>
        <v>2.2916638095069333</v>
      </c>
      <c r="K144" s="409">
        <f>'Ref 2'!K$33*K$146</f>
        <v>0</v>
      </c>
      <c r="L144" s="409" t="s">
        <v>94</v>
      </c>
      <c r="M144" s="409">
        <f>'Ref 2'!M$33*M$146</f>
        <v>22.612462682400128</v>
      </c>
      <c r="N144" s="409">
        <f>'Ref 2'!N$33*N$146</f>
        <v>445.59935074520399</v>
      </c>
      <c r="O144" s="409" t="s">
        <v>94</v>
      </c>
      <c r="P144" s="409" t="s">
        <v>94</v>
      </c>
      <c r="Q144" s="409" t="s">
        <v>94</v>
      </c>
    </row>
    <row r="145" spans="2:17">
      <c r="B145" s="549"/>
      <c r="C145" s="387">
        <v>38</v>
      </c>
      <c r="D145" s="368" t="s">
        <v>151</v>
      </c>
      <c r="E145" s="408">
        <f>'Ref 2'!E$34*E$146</f>
        <v>0</v>
      </c>
      <c r="F145" s="408">
        <f>'Ref 2'!F$34*F$146</f>
        <v>0</v>
      </c>
      <c r="G145" s="408">
        <f>'Ref 2'!G$34*G$146</f>
        <v>0</v>
      </c>
      <c r="H145" s="408" t="s">
        <v>94</v>
      </c>
      <c r="I145" s="408" t="s">
        <v>94</v>
      </c>
      <c r="J145" s="408">
        <f>'Ref 2'!J$34*J$146</f>
        <v>17.686819404653502</v>
      </c>
      <c r="K145" s="408">
        <f>'Ref 2'!K$34*K$146</f>
        <v>0</v>
      </c>
      <c r="L145" s="408" t="s">
        <v>94</v>
      </c>
      <c r="M145" s="408">
        <f>'Ref 2'!M$34*M$146</f>
        <v>15.824977500069561</v>
      </c>
      <c r="N145" s="408">
        <f>'Ref 2'!N$34*N$146</f>
        <v>51.014846868832684</v>
      </c>
      <c r="O145" s="408" t="s">
        <v>94</v>
      </c>
      <c r="P145" s="408" t="s">
        <v>94</v>
      </c>
      <c r="Q145" s="408" t="s">
        <v>94</v>
      </c>
    </row>
    <row r="146" spans="2:17">
      <c r="B146" s="407"/>
      <c r="C146" s="406"/>
      <c r="D146" s="405" t="s">
        <v>120</v>
      </c>
      <c r="E146" s="404">
        <f>'Table C2'!$CW$34</f>
        <v>381.92587703983014</v>
      </c>
      <c r="F146" s="404">
        <f>'Table C2'!$CX$34</f>
        <v>0</v>
      </c>
      <c r="G146" s="404">
        <v>0</v>
      </c>
      <c r="H146" s="404">
        <v>0</v>
      </c>
      <c r="I146" s="404">
        <v>0</v>
      </c>
      <c r="J146" s="404">
        <v>41.907763089156298</v>
      </c>
      <c r="K146" s="404">
        <v>0</v>
      </c>
      <c r="L146" s="404">
        <v>0</v>
      </c>
      <c r="M146" s="404">
        <f>'Table C2'!$CZ$34</f>
        <v>674.39538517827725</v>
      </c>
      <c r="N146" s="404">
        <f>'Table C2'!$DB$34</f>
        <v>1796.5263753709889</v>
      </c>
      <c r="O146" s="404">
        <f>'Table C2'!$DA$34</f>
        <v>325.96966426540166</v>
      </c>
      <c r="P146" s="404">
        <f>'Table C2'!$DC$34</f>
        <v>427.70577818062321</v>
      </c>
      <c r="Q146" s="404">
        <f>SUM(E146:P146)</f>
        <v>3648.430843124278</v>
      </c>
    </row>
    <row r="147" spans="2:17">
      <c r="B147" s="403" t="s">
        <v>106</v>
      </c>
      <c r="C147" s="402">
        <v>42</v>
      </c>
      <c r="D147" s="401" t="s">
        <v>152</v>
      </c>
      <c r="E147" s="400">
        <f>'Table C2'!$DF$34</f>
        <v>4.0349701980632755</v>
      </c>
      <c r="F147" s="400">
        <f>'Table C2'!$DG$34</f>
        <v>0</v>
      </c>
      <c r="G147" s="400">
        <v>0</v>
      </c>
      <c r="H147" s="400">
        <v>0</v>
      </c>
      <c r="I147" s="400">
        <v>0</v>
      </c>
      <c r="J147" s="400">
        <v>206.542645356343</v>
      </c>
      <c r="K147" s="400">
        <v>7.8137325937955913</v>
      </c>
      <c r="L147" s="400">
        <v>0</v>
      </c>
      <c r="M147" s="400">
        <f>'Table C2'!$DI$34</f>
        <v>423.80989328600879</v>
      </c>
      <c r="N147" s="400">
        <f>'Table C2'!$DK$34</f>
        <v>121.82411425289017</v>
      </c>
      <c r="O147" s="400">
        <f>'Table C2'!$DJ$34</f>
        <v>0</v>
      </c>
      <c r="P147" s="400">
        <f>'Table C2'!$DL$34</f>
        <v>0</v>
      </c>
      <c r="Q147" s="400">
        <f>SUM(E147:P147)</f>
        <v>764.02535568710073</v>
      </c>
    </row>
    <row r="150" spans="2:17">
      <c r="B150" s="399" t="s">
        <v>617</v>
      </c>
      <c r="C150" s="399"/>
      <c r="D150" s="399"/>
      <c r="E150" s="426">
        <f t="shared" ref="E150:Q150" si="5">E110+E113+E116+E119+E122+E125+E128+E132+E136+E139+E146+E147</f>
        <v>1124.8498748239949</v>
      </c>
      <c r="F150" s="426">
        <f t="shared" si="5"/>
        <v>295.97554898709961</v>
      </c>
      <c r="G150" s="426">
        <f t="shared" si="5"/>
        <v>192.3501019936601</v>
      </c>
      <c r="H150" s="426">
        <f t="shared" si="5"/>
        <v>88.411585813011797</v>
      </c>
      <c r="I150" s="426">
        <f t="shared" si="5"/>
        <v>248.78082828592608</v>
      </c>
      <c r="J150" s="426">
        <f t="shared" si="5"/>
        <v>1708.4600295257669</v>
      </c>
      <c r="K150" s="426">
        <f t="shared" si="5"/>
        <v>238.74089459959984</v>
      </c>
      <c r="L150" s="426">
        <f t="shared" si="5"/>
        <v>168.26603566638005</v>
      </c>
      <c r="M150" s="426">
        <f t="shared" si="5"/>
        <v>8862.0860788243517</v>
      </c>
      <c r="N150" s="426">
        <f t="shared" si="5"/>
        <v>7937.0900305865325</v>
      </c>
      <c r="O150" s="426">
        <f t="shared" si="5"/>
        <v>1233.9314706798932</v>
      </c>
      <c r="P150" s="426">
        <f t="shared" si="5"/>
        <v>709.07751936720956</v>
      </c>
      <c r="Q150" s="426">
        <f t="shared" si="5"/>
        <v>22808.019999153428</v>
      </c>
    </row>
    <row r="153" spans="2:17">
      <c r="E153" s="51"/>
      <c r="F153" s="51"/>
      <c r="G153" s="51"/>
      <c r="H153" s="51"/>
      <c r="I153" s="51"/>
      <c r="J153" s="51"/>
      <c r="K153" s="51"/>
      <c r="L153" s="51"/>
      <c r="M153" s="51"/>
      <c r="N153" s="51"/>
      <c r="O153" s="51"/>
      <c r="P153" s="51"/>
    </row>
    <row r="155" spans="2:17">
      <c r="G155" s="51"/>
    </row>
  </sheetData>
  <mergeCells count="31">
    <mergeCell ref="B13:B14"/>
    <mergeCell ref="B16:B17"/>
    <mergeCell ref="B19:B20"/>
    <mergeCell ref="B39:B44"/>
    <mergeCell ref="B70:B71"/>
    <mergeCell ref="B22:B23"/>
    <mergeCell ref="B25:B26"/>
    <mergeCell ref="B28:B30"/>
    <mergeCell ref="B140:B145"/>
    <mergeCell ref="C111:C112"/>
    <mergeCell ref="B114:B115"/>
    <mergeCell ref="B117:B118"/>
    <mergeCell ref="B120:B121"/>
    <mergeCell ref="B123:B124"/>
    <mergeCell ref="B126:B127"/>
    <mergeCell ref="B87:B88"/>
    <mergeCell ref="F1:F3"/>
    <mergeCell ref="B129:B131"/>
    <mergeCell ref="B133:B135"/>
    <mergeCell ref="B137:B138"/>
    <mergeCell ref="C10:C11"/>
    <mergeCell ref="B90:B95"/>
    <mergeCell ref="C61:C62"/>
    <mergeCell ref="B64:B65"/>
    <mergeCell ref="B67:B68"/>
    <mergeCell ref="B32:B34"/>
    <mergeCell ref="B73:B74"/>
    <mergeCell ref="B76:B77"/>
    <mergeCell ref="B79:B81"/>
    <mergeCell ref="B83:B85"/>
    <mergeCell ref="B36:B37"/>
  </mergeCells>
  <hyperlinks>
    <hyperlink ref="A3" location="Contents!A1" display="Return to Title page" xr:uid="{B26F563A-1D1F-40C0-8B48-B4C4CF9B862D}"/>
  </hyperlinks>
  <pageMargins left="0.7" right="0.7" top="0.75" bottom="0.75" header="0.3" footer="0.3"/>
  <pageSetup paperSize="9" orientation="portrait" verticalDpi="9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FA3D32-3A0C-4433-A8CB-A002C884C029}">
  <sheetPr>
    <tabColor theme="8" tint="0.79998168889431442"/>
  </sheetPr>
  <dimension ref="A1:AM75"/>
  <sheetViews>
    <sheetView showGridLines="0" zoomScale="75" zoomScaleNormal="75" workbookViewId="0">
      <pane xSplit="1" ySplit="8" topLeftCell="B49" activePane="bottomRight" state="frozen"/>
      <selection activeCell="D50" sqref="D50"/>
      <selection pane="topRight" activeCell="D50" sqref="D50"/>
      <selection pane="bottomLeft" activeCell="D50" sqref="D50"/>
      <selection pane="bottomRight" activeCell="A3" sqref="A3"/>
    </sheetView>
  </sheetViews>
  <sheetFormatPr defaultColWidth="9.1640625" defaultRowHeight="12.3"/>
  <cols>
    <col min="1" max="1" width="12" style="255" customWidth="1"/>
    <col min="2" max="35" width="9.1640625" style="255" customWidth="1"/>
    <col min="36" max="36" width="10.44140625" style="255" customWidth="1"/>
    <col min="38" max="16384" width="9.1640625" style="255"/>
  </cols>
  <sheetData>
    <row r="1" spans="1:39" ht="19.8">
      <c r="A1" s="10"/>
      <c r="B1" s="266"/>
      <c r="C1" s="266"/>
      <c r="D1" s="266"/>
      <c r="E1" s="266"/>
      <c r="F1" s="266"/>
      <c r="G1" s="266"/>
      <c r="H1" s="266"/>
      <c r="I1" s="266"/>
      <c r="J1" s="266"/>
      <c r="K1" s="266"/>
      <c r="L1" s="266"/>
      <c r="M1" s="266"/>
      <c r="N1" s="266"/>
      <c r="O1" s="266"/>
      <c r="P1" s="266"/>
      <c r="Q1" s="266"/>
      <c r="R1" s="266"/>
      <c r="S1" s="266"/>
      <c r="T1" s="266"/>
      <c r="U1" s="266"/>
      <c r="V1" s="266"/>
      <c r="W1" s="266"/>
      <c r="X1" s="266"/>
      <c r="Y1" s="266"/>
      <c r="Z1" s="266"/>
      <c r="AA1" s="266"/>
      <c r="AB1" s="266"/>
      <c r="AC1" s="271"/>
      <c r="AD1" s="271"/>
      <c r="AE1" s="271"/>
      <c r="AF1" s="271"/>
      <c r="AG1" s="271"/>
      <c r="AH1" s="271"/>
      <c r="AI1" s="271"/>
      <c r="AJ1" s="271"/>
      <c r="AK1" s="255"/>
    </row>
    <row r="2" spans="1:39" ht="19.8">
      <c r="A2" s="10" t="s">
        <v>735</v>
      </c>
      <c r="B2" s="266"/>
      <c r="C2" s="266"/>
      <c r="D2" s="266"/>
      <c r="E2" s="266"/>
      <c r="F2" s="266"/>
      <c r="G2" s="266"/>
      <c r="H2" s="266"/>
      <c r="I2" s="266"/>
      <c r="J2" s="266"/>
      <c r="K2" s="266"/>
      <c r="L2" s="266"/>
      <c r="M2" s="266"/>
      <c r="N2" s="266"/>
      <c r="O2" s="266"/>
      <c r="P2" s="266"/>
      <c r="Q2" s="266"/>
      <c r="R2" s="266"/>
      <c r="S2" s="266"/>
      <c r="T2" s="266"/>
      <c r="U2" s="266"/>
      <c r="V2" s="266"/>
      <c r="W2" s="266"/>
      <c r="X2" s="266"/>
      <c r="Y2" s="266"/>
      <c r="Z2" s="266"/>
      <c r="AA2" s="266"/>
      <c r="AB2" s="266"/>
      <c r="AC2" s="271"/>
      <c r="AD2" s="271"/>
      <c r="AE2" s="271"/>
      <c r="AF2" s="271"/>
      <c r="AG2" s="271"/>
      <c r="AH2" s="271"/>
      <c r="AI2" s="271"/>
      <c r="AJ2" s="271"/>
      <c r="AK2" s="255"/>
    </row>
    <row r="3" spans="1:39">
      <c r="A3" s="511" t="s">
        <v>39</v>
      </c>
      <c r="B3" s="282"/>
      <c r="C3" s="282"/>
      <c r="D3" s="282"/>
      <c r="E3" s="282"/>
      <c r="F3" s="282"/>
      <c r="G3" s="282"/>
      <c r="H3" s="282"/>
      <c r="I3" s="282"/>
      <c r="J3" s="282"/>
      <c r="K3" s="282"/>
      <c r="L3" s="282"/>
      <c r="M3" s="282"/>
      <c r="N3" s="282"/>
      <c r="O3" s="282"/>
      <c r="P3" s="282"/>
      <c r="Q3" s="282"/>
      <c r="R3" s="282"/>
      <c r="S3" s="282"/>
      <c r="T3" s="282"/>
      <c r="U3" s="282"/>
      <c r="V3" s="282"/>
      <c r="W3" s="282"/>
      <c r="X3" s="282"/>
      <c r="Y3" s="282"/>
      <c r="Z3" s="282"/>
      <c r="AA3" s="282"/>
      <c r="AB3" s="282"/>
      <c r="AC3" s="282"/>
      <c r="AD3" s="282"/>
      <c r="AE3" s="282"/>
      <c r="AF3" s="282"/>
      <c r="AG3" s="282"/>
      <c r="AH3" s="282"/>
      <c r="AI3" s="282"/>
      <c r="AJ3" s="282"/>
      <c r="AK3" s="282"/>
      <c r="AL3" s="282"/>
      <c r="AM3" s="282"/>
    </row>
    <row r="4" spans="1:39" ht="14.4">
      <c r="A4" s="266"/>
      <c r="B4" s="528" t="s">
        <v>212</v>
      </c>
      <c r="C4" s="529"/>
      <c r="D4" s="529"/>
      <c r="E4" s="529"/>
      <c r="F4" s="529"/>
      <c r="G4" s="529"/>
      <c r="H4" s="529"/>
      <c r="I4" s="529"/>
      <c r="J4" s="529"/>
      <c r="K4" s="529"/>
      <c r="L4" s="529"/>
      <c r="M4" s="529"/>
      <c r="N4" s="529"/>
      <c r="O4" s="529"/>
      <c r="P4" s="529"/>
      <c r="Q4" s="529"/>
      <c r="R4" s="529"/>
      <c r="S4" s="529"/>
      <c r="T4" s="529"/>
      <c r="U4" s="529"/>
      <c r="V4" s="529"/>
      <c r="W4" s="529"/>
      <c r="X4" s="529"/>
      <c r="Y4" s="529"/>
      <c r="Z4" s="529"/>
      <c r="AA4" s="529"/>
      <c r="AB4" s="299"/>
      <c r="AC4" s="527" t="s">
        <v>703</v>
      </c>
      <c r="AD4" s="527"/>
      <c r="AE4" s="527"/>
      <c r="AF4" s="527"/>
      <c r="AG4" s="527"/>
      <c r="AH4" s="527"/>
      <c r="AI4" s="527"/>
      <c r="AJ4" s="530"/>
      <c r="AK4" s="255"/>
    </row>
    <row r="5" spans="1:39">
      <c r="A5" s="266"/>
      <c r="B5" s="525" t="s">
        <v>178</v>
      </c>
      <c r="C5" s="525"/>
      <c r="D5" s="525"/>
      <c r="E5" s="525"/>
      <c r="F5" s="525"/>
      <c r="G5" s="525"/>
      <c r="H5" s="525"/>
      <c r="I5" s="526"/>
      <c r="J5" s="266"/>
      <c r="K5" s="525" t="s">
        <v>177</v>
      </c>
      <c r="L5" s="525"/>
      <c r="M5" s="525"/>
      <c r="N5" s="525"/>
      <c r="O5" s="525"/>
      <c r="P5" s="525"/>
      <c r="Q5" s="525"/>
      <c r="R5" s="526"/>
      <c r="S5" s="266"/>
      <c r="T5" s="525" t="s">
        <v>176</v>
      </c>
      <c r="U5" s="525"/>
      <c r="V5" s="525"/>
      <c r="W5" s="525"/>
      <c r="X5" s="525"/>
      <c r="Y5" s="525"/>
      <c r="Z5" s="525"/>
      <c r="AA5" s="526"/>
      <c r="AB5" s="295"/>
      <c r="AC5" s="271"/>
      <c r="AD5" s="271"/>
      <c r="AE5" s="271"/>
      <c r="AF5" s="271"/>
      <c r="AG5" s="271"/>
      <c r="AH5" s="271"/>
      <c r="AI5" s="271"/>
      <c r="AJ5" s="271"/>
      <c r="AK5" s="255"/>
    </row>
    <row r="6" spans="1:39">
      <c r="A6" s="266"/>
      <c r="B6" s="266"/>
      <c r="C6" s="290"/>
      <c r="D6" s="266"/>
      <c r="E6" s="266"/>
      <c r="F6" s="266"/>
      <c r="G6" s="266"/>
      <c r="H6" s="266"/>
      <c r="I6" s="266"/>
      <c r="J6" s="266"/>
      <c r="K6" s="266"/>
      <c r="L6" s="290"/>
      <c r="M6" s="266"/>
      <c r="N6" s="266"/>
      <c r="O6" s="266"/>
      <c r="P6" s="266"/>
      <c r="Q6" s="266"/>
      <c r="R6" s="266"/>
      <c r="S6" s="266"/>
      <c r="T6" s="266"/>
      <c r="U6" s="290"/>
      <c r="V6" s="266"/>
      <c r="W6" s="266"/>
      <c r="X6" s="266"/>
      <c r="Y6" s="266"/>
      <c r="Z6" s="266"/>
      <c r="AA6" s="266"/>
      <c r="AB6" s="266"/>
      <c r="AC6" s="271"/>
      <c r="AD6" s="456"/>
      <c r="AE6" s="333"/>
      <c r="AF6" s="271"/>
      <c r="AG6" s="271"/>
      <c r="AH6" s="271"/>
      <c r="AI6" s="271"/>
      <c r="AJ6" s="271"/>
      <c r="AK6" s="255"/>
    </row>
    <row r="7" spans="1:39">
      <c r="A7" s="266"/>
      <c r="B7" s="286"/>
      <c r="C7" s="286"/>
      <c r="D7" s="286"/>
      <c r="E7" s="286"/>
      <c r="F7" s="286"/>
      <c r="G7" s="286"/>
      <c r="H7" s="286"/>
      <c r="I7" s="292" t="s">
        <v>20</v>
      </c>
      <c r="J7" s="266"/>
      <c r="K7" s="286"/>
      <c r="L7" s="286"/>
      <c r="M7" s="286"/>
      <c r="N7" s="286"/>
      <c r="O7" s="286"/>
      <c r="P7" s="286"/>
      <c r="Q7" s="286"/>
      <c r="R7" s="292"/>
      <c r="S7" s="266"/>
      <c r="T7" s="286"/>
      <c r="U7" s="286"/>
      <c r="V7" s="286"/>
      <c r="W7" s="286"/>
      <c r="X7" s="286"/>
      <c r="Y7" s="286"/>
      <c r="Z7" s="286"/>
      <c r="AA7" s="292" t="s">
        <v>20</v>
      </c>
      <c r="AB7" s="292"/>
      <c r="AC7" s="271"/>
      <c r="AD7" s="456"/>
      <c r="AE7" s="333"/>
      <c r="AF7" s="271"/>
      <c r="AG7" s="271"/>
      <c r="AH7" s="456"/>
      <c r="AI7" s="271"/>
      <c r="AJ7" s="291" t="s">
        <v>20</v>
      </c>
      <c r="AK7" s="255"/>
    </row>
    <row r="8" spans="1:39">
      <c r="A8" s="289"/>
      <c r="B8" s="285" t="s">
        <v>28</v>
      </c>
      <c r="C8" s="285" t="s">
        <v>718</v>
      </c>
      <c r="D8" s="286" t="s">
        <v>126</v>
      </c>
      <c r="E8" s="285" t="s">
        <v>19</v>
      </c>
      <c r="F8" s="286" t="s">
        <v>29</v>
      </c>
      <c r="G8" s="286" t="s">
        <v>198</v>
      </c>
      <c r="H8" s="285" t="s">
        <v>31</v>
      </c>
      <c r="I8" s="284"/>
      <c r="J8" s="266"/>
      <c r="K8" s="285" t="s">
        <v>28</v>
      </c>
      <c r="L8" s="285" t="s">
        <v>718</v>
      </c>
      <c r="M8" s="286" t="s">
        <v>126</v>
      </c>
      <c r="N8" s="285" t="s">
        <v>19</v>
      </c>
      <c r="O8" s="286" t="s">
        <v>29</v>
      </c>
      <c r="P8" s="286" t="s">
        <v>198</v>
      </c>
      <c r="Q8" s="285" t="s">
        <v>31</v>
      </c>
      <c r="R8" s="284"/>
      <c r="S8" s="266"/>
      <c r="T8" s="285" t="s">
        <v>28</v>
      </c>
      <c r="U8" s="285" t="s">
        <v>718</v>
      </c>
      <c r="V8" s="286" t="s">
        <v>126</v>
      </c>
      <c r="W8" s="285" t="s">
        <v>19</v>
      </c>
      <c r="X8" s="286" t="s">
        <v>29</v>
      </c>
      <c r="Y8" s="286" t="s">
        <v>198</v>
      </c>
      <c r="Z8" s="285" t="s">
        <v>31</v>
      </c>
      <c r="AA8" s="284"/>
      <c r="AB8" s="300"/>
      <c r="AC8" s="285" t="s">
        <v>28</v>
      </c>
      <c r="AD8" s="285" t="s">
        <v>718</v>
      </c>
      <c r="AE8" s="286" t="s">
        <v>126</v>
      </c>
      <c r="AF8" s="285" t="s">
        <v>19</v>
      </c>
      <c r="AG8" s="286" t="s">
        <v>29</v>
      </c>
      <c r="AH8" s="286" t="s">
        <v>198</v>
      </c>
      <c r="AI8" s="282" t="s">
        <v>37</v>
      </c>
      <c r="AJ8" s="332" t="s">
        <v>210</v>
      </c>
      <c r="AK8" s="255"/>
      <c r="AM8" s="301"/>
    </row>
    <row r="9" spans="1:39">
      <c r="A9" s="278">
        <v>1970</v>
      </c>
      <c r="B9" s="277">
        <v>2063</v>
      </c>
      <c r="C9" s="277">
        <v>723.04</v>
      </c>
      <c r="D9" s="277">
        <v>506.19</v>
      </c>
      <c r="E9" s="277">
        <v>1020.09</v>
      </c>
      <c r="F9" s="277">
        <v>0</v>
      </c>
      <c r="G9" s="277">
        <v>0</v>
      </c>
      <c r="H9" s="277">
        <v>4387.67</v>
      </c>
      <c r="I9" s="277">
        <v>8699.99</v>
      </c>
      <c r="J9" s="277"/>
      <c r="K9" s="321">
        <v>554.16</v>
      </c>
      <c r="L9" s="321">
        <v>720.52</v>
      </c>
      <c r="M9" s="321">
        <v>1412.81</v>
      </c>
      <c r="N9" s="321">
        <v>2077.9499999999998</v>
      </c>
      <c r="O9" s="321">
        <v>0</v>
      </c>
      <c r="P9" s="321">
        <v>0</v>
      </c>
      <c r="Q9" s="321">
        <v>3231.57</v>
      </c>
      <c r="R9" s="321">
        <v>7997.01</v>
      </c>
      <c r="S9" s="277"/>
      <c r="T9" s="321">
        <v>105.84</v>
      </c>
      <c r="U9" s="321">
        <v>55.44</v>
      </c>
      <c r="V9" s="321">
        <v>0</v>
      </c>
      <c r="W9" s="321">
        <v>309.95999999999998</v>
      </c>
      <c r="X9" s="321">
        <v>0</v>
      </c>
      <c r="Y9" s="321">
        <v>0</v>
      </c>
      <c r="Z9" s="321">
        <v>1418.76</v>
      </c>
      <c r="AA9" s="277">
        <v>1890</v>
      </c>
      <c r="AB9" s="277"/>
      <c r="AC9" s="269">
        <f>B9+K9+T9</f>
        <v>2723</v>
      </c>
      <c r="AD9" s="269">
        <f t="shared" ref="AD9:AE9" si="0">C9+L9+U9</f>
        <v>1499</v>
      </c>
      <c r="AE9" s="269">
        <f t="shared" si="0"/>
        <v>1919</v>
      </c>
      <c r="AF9" s="269">
        <f>E9+N9+W9</f>
        <v>3408</v>
      </c>
      <c r="AG9" s="269">
        <f t="shared" ref="AG9:AI9" si="1">F9+O9+X9</f>
        <v>0</v>
      </c>
      <c r="AH9" s="269">
        <f t="shared" si="1"/>
        <v>0</v>
      </c>
      <c r="AI9" s="269">
        <f t="shared" si="1"/>
        <v>9038</v>
      </c>
      <c r="AJ9" s="269">
        <f>SUM(AC9:AI9)</f>
        <v>18587</v>
      </c>
      <c r="AK9" s="256"/>
    </row>
    <row r="10" spans="1:39">
      <c r="A10" s="278">
        <v>1971</v>
      </c>
      <c r="B10" s="277">
        <v>1735.91</v>
      </c>
      <c r="C10" s="277">
        <v>441.03</v>
      </c>
      <c r="D10" s="277">
        <v>589.32000000000005</v>
      </c>
      <c r="E10" s="277">
        <v>1052.8499999999999</v>
      </c>
      <c r="F10" s="277">
        <v>0</v>
      </c>
      <c r="G10" s="277">
        <v>0</v>
      </c>
      <c r="H10" s="277">
        <v>4798.1400000000003</v>
      </c>
      <c r="I10" s="277">
        <v>8617.25</v>
      </c>
      <c r="J10" s="277"/>
      <c r="K10" s="321">
        <v>501.37</v>
      </c>
      <c r="L10" s="321">
        <v>206.65</v>
      </c>
      <c r="M10" s="321">
        <v>1591.68</v>
      </c>
      <c r="N10" s="321">
        <v>2161.11</v>
      </c>
      <c r="O10" s="321">
        <v>0</v>
      </c>
      <c r="P10" s="321">
        <v>0</v>
      </c>
      <c r="Q10" s="321">
        <v>2841.1</v>
      </c>
      <c r="R10" s="321">
        <v>7301.91</v>
      </c>
      <c r="S10" s="277"/>
      <c r="T10" s="321">
        <v>90.72</v>
      </c>
      <c r="U10" s="321">
        <v>40.32</v>
      </c>
      <c r="V10" s="321">
        <v>0</v>
      </c>
      <c r="W10" s="321">
        <v>320.04000000000002</v>
      </c>
      <c r="X10" s="321">
        <v>0</v>
      </c>
      <c r="Y10" s="321">
        <v>0</v>
      </c>
      <c r="Z10" s="321">
        <v>1544.76</v>
      </c>
      <c r="AA10" s="277">
        <v>1995.8400000000001</v>
      </c>
      <c r="AB10" s="277"/>
      <c r="AC10" s="269">
        <f t="shared" ref="AC10:AC57" si="2">B10+K10+T10</f>
        <v>2328</v>
      </c>
      <c r="AD10" s="269">
        <f t="shared" ref="AD10:AD57" si="3">C10+L10+U10</f>
        <v>688</v>
      </c>
      <c r="AE10" s="269">
        <f t="shared" ref="AE10:AE57" si="4">D10+M10+V10</f>
        <v>2181</v>
      </c>
      <c r="AF10" s="269">
        <f t="shared" ref="AF10:AF57" si="5">E10+N10+W10</f>
        <v>3534</v>
      </c>
      <c r="AG10" s="269">
        <f t="shared" ref="AG10:AG57" si="6">F10+O10+X10</f>
        <v>0</v>
      </c>
      <c r="AH10" s="269">
        <f t="shared" ref="AH10:AH57" si="7">G10+P10+Y10</f>
        <v>0</v>
      </c>
      <c r="AI10" s="269">
        <f t="shared" ref="AI10:AI57" si="8">H10+Q10+Z10</f>
        <v>9184</v>
      </c>
      <c r="AJ10" s="269">
        <f t="shared" ref="AJ10:AJ57" si="9">SUM(AC10:AI10)</f>
        <v>17915</v>
      </c>
      <c r="AK10" s="256"/>
    </row>
    <row r="11" spans="1:39">
      <c r="A11" s="278">
        <v>1972</v>
      </c>
      <c r="B11" s="277">
        <v>1476.35</v>
      </c>
      <c r="C11" s="277">
        <v>400.87</v>
      </c>
      <c r="D11" s="277">
        <v>911.91</v>
      </c>
      <c r="E11" s="277">
        <v>1088.1500000000001</v>
      </c>
      <c r="F11" s="277">
        <v>0</v>
      </c>
      <c r="G11" s="277">
        <v>0</v>
      </c>
      <c r="H11" s="277">
        <v>4911.8999999999996</v>
      </c>
      <c r="I11" s="277">
        <v>8789.18</v>
      </c>
      <c r="J11" s="277"/>
      <c r="K11" s="321">
        <v>461.05</v>
      </c>
      <c r="L11" s="321">
        <v>108.41</v>
      </c>
      <c r="M11" s="321">
        <v>1597.09</v>
      </c>
      <c r="N11" s="321">
        <v>2231.73</v>
      </c>
      <c r="O11" s="321">
        <v>0</v>
      </c>
      <c r="P11" s="321">
        <v>0</v>
      </c>
      <c r="Q11" s="321">
        <v>2869.06</v>
      </c>
      <c r="R11" s="321">
        <v>7267.34</v>
      </c>
      <c r="S11" s="277"/>
      <c r="T11" s="321">
        <v>75.599999999999994</v>
      </c>
      <c r="U11" s="321">
        <v>27.72</v>
      </c>
      <c r="V11" s="321">
        <v>0</v>
      </c>
      <c r="W11" s="321">
        <v>330.12</v>
      </c>
      <c r="X11" s="321">
        <v>0</v>
      </c>
      <c r="Y11" s="321">
        <v>0</v>
      </c>
      <c r="Z11" s="321">
        <v>1706.04</v>
      </c>
      <c r="AA11" s="277">
        <v>2139.48</v>
      </c>
      <c r="AB11" s="277"/>
      <c r="AC11" s="269">
        <f t="shared" si="2"/>
        <v>2012.9999999999998</v>
      </c>
      <c r="AD11" s="269">
        <f t="shared" si="3"/>
        <v>537</v>
      </c>
      <c r="AE11" s="269">
        <f t="shared" si="4"/>
        <v>2509</v>
      </c>
      <c r="AF11" s="269">
        <f t="shared" si="5"/>
        <v>3650</v>
      </c>
      <c r="AG11" s="269">
        <f t="shared" si="6"/>
        <v>0</v>
      </c>
      <c r="AH11" s="269">
        <f t="shared" si="7"/>
        <v>0</v>
      </c>
      <c r="AI11" s="269">
        <f t="shared" si="8"/>
        <v>9487</v>
      </c>
      <c r="AJ11" s="269">
        <f t="shared" si="9"/>
        <v>18196</v>
      </c>
      <c r="AK11" s="256"/>
    </row>
    <row r="12" spans="1:39">
      <c r="A12" s="278">
        <v>1973</v>
      </c>
      <c r="B12" s="277">
        <v>1431.15</v>
      </c>
      <c r="C12" s="277">
        <v>360.18</v>
      </c>
      <c r="D12" s="277">
        <v>1289.69</v>
      </c>
      <c r="E12" s="277">
        <v>1131.08</v>
      </c>
      <c r="F12" s="277">
        <v>0</v>
      </c>
      <c r="G12" s="277">
        <v>0</v>
      </c>
      <c r="H12" s="277">
        <v>4750.53</v>
      </c>
      <c r="I12" s="277">
        <v>8962.630000000001</v>
      </c>
      <c r="J12" s="277"/>
      <c r="K12" s="321">
        <v>239.37</v>
      </c>
      <c r="L12" s="321">
        <v>209.06</v>
      </c>
      <c r="M12" s="321">
        <v>1438.31</v>
      </c>
      <c r="N12" s="321">
        <v>2466.1999999999998</v>
      </c>
      <c r="O12" s="321">
        <v>0</v>
      </c>
      <c r="P12" s="321">
        <v>0</v>
      </c>
      <c r="Q12" s="321">
        <v>3045.27</v>
      </c>
      <c r="R12" s="321">
        <v>7398.2099999999991</v>
      </c>
      <c r="S12" s="277"/>
      <c r="T12" s="321">
        <v>60.48</v>
      </c>
      <c r="U12" s="321">
        <v>32.76</v>
      </c>
      <c r="V12" s="321">
        <v>0</v>
      </c>
      <c r="W12" s="321">
        <v>342.72</v>
      </c>
      <c r="X12" s="321">
        <v>0</v>
      </c>
      <c r="Y12" s="321">
        <v>0</v>
      </c>
      <c r="Z12" s="321">
        <v>1789.2</v>
      </c>
      <c r="AA12" s="277">
        <v>2225.16</v>
      </c>
      <c r="AB12" s="277"/>
      <c r="AC12" s="269">
        <f t="shared" si="2"/>
        <v>1731</v>
      </c>
      <c r="AD12" s="269">
        <f t="shared" si="3"/>
        <v>602</v>
      </c>
      <c r="AE12" s="269">
        <f t="shared" si="4"/>
        <v>2728</v>
      </c>
      <c r="AF12" s="269">
        <f t="shared" si="5"/>
        <v>3940</v>
      </c>
      <c r="AG12" s="269">
        <f t="shared" si="6"/>
        <v>0</v>
      </c>
      <c r="AH12" s="269">
        <f t="shared" si="7"/>
        <v>0</v>
      </c>
      <c r="AI12" s="269">
        <f t="shared" si="8"/>
        <v>9585</v>
      </c>
      <c r="AJ12" s="269">
        <f t="shared" si="9"/>
        <v>18586</v>
      </c>
      <c r="AK12" s="256"/>
    </row>
    <row r="13" spans="1:39">
      <c r="A13" s="278">
        <v>1974</v>
      </c>
      <c r="B13" s="277">
        <v>1317.25</v>
      </c>
      <c r="C13" s="277">
        <v>393.12</v>
      </c>
      <c r="D13" s="277">
        <v>1360.43</v>
      </c>
      <c r="E13" s="277">
        <v>1045.19</v>
      </c>
      <c r="F13" s="277">
        <v>0</v>
      </c>
      <c r="G13" s="277">
        <v>0</v>
      </c>
      <c r="H13" s="277">
        <v>4239.2</v>
      </c>
      <c r="I13" s="277">
        <v>8355.1899999999987</v>
      </c>
      <c r="J13" s="277"/>
      <c r="K13" s="321">
        <v>322.39</v>
      </c>
      <c r="L13" s="321">
        <v>146.16</v>
      </c>
      <c r="M13" s="321">
        <v>1836.57</v>
      </c>
      <c r="N13" s="321">
        <v>2256.61</v>
      </c>
      <c r="O13" s="321">
        <v>0</v>
      </c>
      <c r="P13" s="321">
        <v>0</v>
      </c>
      <c r="Q13" s="321">
        <v>2692.64</v>
      </c>
      <c r="R13" s="321">
        <v>7254.369999999999</v>
      </c>
      <c r="S13" s="277"/>
      <c r="T13" s="321">
        <v>45.36</v>
      </c>
      <c r="U13" s="321">
        <v>27.72</v>
      </c>
      <c r="V13" s="321">
        <v>0</v>
      </c>
      <c r="W13" s="321">
        <v>340.2</v>
      </c>
      <c r="X13" s="321">
        <v>0</v>
      </c>
      <c r="Y13" s="321">
        <v>0</v>
      </c>
      <c r="Z13" s="321">
        <v>1469.16</v>
      </c>
      <c r="AA13" s="277">
        <v>1882.44</v>
      </c>
      <c r="AB13" s="277"/>
      <c r="AC13" s="269">
        <f t="shared" si="2"/>
        <v>1684.9999999999998</v>
      </c>
      <c r="AD13" s="269">
        <f t="shared" si="3"/>
        <v>567</v>
      </c>
      <c r="AE13" s="269">
        <f t="shared" si="4"/>
        <v>3197</v>
      </c>
      <c r="AF13" s="269">
        <f t="shared" si="5"/>
        <v>3642</v>
      </c>
      <c r="AG13" s="269">
        <f t="shared" si="6"/>
        <v>0</v>
      </c>
      <c r="AH13" s="269">
        <f t="shared" si="7"/>
        <v>0</v>
      </c>
      <c r="AI13" s="269">
        <f t="shared" si="8"/>
        <v>8401</v>
      </c>
      <c r="AJ13" s="269">
        <f t="shared" si="9"/>
        <v>17492</v>
      </c>
      <c r="AK13" s="256"/>
    </row>
    <row r="14" spans="1:39">
      <c r="A14" s="278">
        <v>1975</v>
      </c>
      <c r="B14" s="277">
        <v>977.11</v>
      </c>
      <c r="C14" s="277">
        <v>312.29000000000002</v>
      </c>
      <c r="D14" s="277">
        <v>1503.8</v>
      </c>
      <c r="E14" s="277">
        <v>1140.95</v>
      </c>
      <c r="F14" s="277">
        <v>0</v>
      </c>
      <c r="G14" s="277">
        <v>0</v>
      </c>
      <c r="H14" s="277">
        <v>4196.24</v>
      </c>
      <c r="I14" s="277">
        <v>8130.3899999999994</v>
      </c>
      <c r="J14" s="277"/>
      <c r="K14" s="321">
        <v>229.17</v>
      </c>
      <c r="L14" s="321">
        <v>75.55</v>
      </c>
      <c r="M14" s="321">
        <v>1889.2</v>
      </c>
      <c r="N14" s="321">
        <v>2440.5700000000002</v>
      </c>
      <c r="O14" s="321">
        <v>0</v>
      </c>
      <c r="P14" s="321">
        <v>0</v>
      </c>
      <c r="Q14" s="321">
        <v>2753</v>
      </c>
      <c r="R14" s="321">
        <v>7387.49</v>
      </c>
      <c r="S14" s="277"/>
      <c r="T14" s="321">
        <v>27.72</v>
      </c>
      <c r="U14" s="321">
        <v>20.16</v>
      </c>
      <c r="V14" s="321">
        <v>0</v>
      </c>
      <c r="W14" s="321">
        <v>312.48</v>
      </c>
      <c r="X14" s="321">
        <v>0</v>
      </c>
      <c r="Y14" s="321">
        <v>0</v>
      </c>
      <c r="Z14" s="321">
        <v>1481.76</v>
      </c>
      <c r="AA14" s="277">
        <v>1842.12</v>
      </c>
      <c r="AB14" s="277"/>
      <c r="AC14" s="269">
        <f t="shared" si="2"/>
        <v>1234</v>
      </c>
      <c r="AD14" s="269">
        <f t="shared" si="3"/>
        <v>408.00000000000006</v>
      </c>
      <c r="AE14" s="269">
        <f t="shared" si="4"/>
        <v>3393</v>
      </c>
      <c r="AF14" s="269">
        <f t="shared" si="5"/>
        <v>3894.0000000000005</v>
      </c>
      <c r="AG14" s="269">
        <f t="shared" si="6"/>
        <v>0</v>
      </c>
      <c r="AH14" s="269">
        <f t="shared" si="7"/>
        <v>0</v>
      </c>
      <c r="AI14" s="269">
        <f t="shared" si="8"/>
        <v>8431</v>
      </c>
      <c r="AJ14" s="269">
        <f t="shared" si="9"/>
        <v>17360</v>
      </c>
      <c r="AK14" s="256"/>
    </row>
    <row r="15" spans="1:39">
      <c r="A15" s="278">
        <v>1976</v>
      </c>
      <c r="B15" s="277">
        <v>1106</v>
      </c>
      <c r="C15" s="277">
        <v>264.47000000000003</v>
      </c>
      <c r="D15" s="277">
        <v>1730.37</v>
      </c>
      <c r="E15" s="277">
        <v>1199.05</v>
      </c>
      <c r="F15" s="277">
        <v>0</v>
      </c>
      <c r="G15" s="277">
        <v>0</v>
      </c>
      <c r="H15" s="277">
        <v>4405.47</v>
      </c>
      <c r="I15" s="277">
        <v>8705.36</v>
      </c>
      <c r="J15" s="277"/>
      <c r="K15" s="321">
        <v>171.32</v>
      </c>
      <c r="L15" s="321">
        <v>55.41</v>
      </c>
      <c r="M15" s="321">
        <v>2100.63</v>
      </c>
      <c r="N15" s="321">
        <v>2511.4699999999998</v>
      </c>
      <c r="O15" s="321">
        <v>0</v>
      </c>
      <c r="P15" s="321">
        <v>0</v>
      </c>
      <c r="Q15" s="321">
        <v>2861.41</v>
      </c>
      <c r="R15" s="321">
        <v>7700.24</v>
      </c>
      <c r="S15" s="277"/>
      <c r="T15" s="321">
        <v>22.68</v>
      </c>
      <c r="U15" s="321">
        <v>15.12</v>
      </c>
      <c r="V15" s="321">
        <v>0</v>
      </c>
      <c r="W15" s="321">
        <v>312.48</v>
      </c>
      <c r="X15" s="321">
        <v>0</v>
      </c>
      <c r="Y15" s="321">
        <v>0</v>
      </c>
      <c r="Z15" s="321">
        <v>1401.12</v>
      </c>
      <c r="AA15" s="277">
        <v>1751.3999999999999</v>
      </c>
      <c r="AB15" s="277"/>
      <c r="AC15" s="269">
        <f t="shared" si="2"/>
        <v>1300</v>
      </c>
      <c r="AD15" s="269">
        <f t="shared" si="3"/>
        <v>335</v>
      </c>
      <c r="AE15" s="269">
        <f t="shared" si="4"/>
        <v>3831</v>
      </c>
      <c r="AF15" s="269">
        <f t="shared" si="5"/>
        <v>4022.9999999999995</v>
      </c>
      <c r="AG15" s="269">
        <f t="shared" si="6"/>
        <v>0</v>
      </c>
      <c r="AH15" s="269">
        <f t="shared" si="7"/>
        <v>0</v>
      </c>
      <c r="AI15" s="269">
        <f t="shared" si="8"/>
        <v>8668</v>
      </c>
      <c r="AJ15" s="269">
        <f t="shared" si="9"/>
        <v>18157</v>
      </c>
      <c r="AK15" s="256"/>
    </row>
    <row r="16" spans="1:39">
      <c r="A16" s="278">
        <v>1977</v>
      </c>
      <c r="B16" s="277">
        <v>1130.74</v>
      </c>
      <c r="C16" s="277">
        <v>257.04000000000002</v>
      </c>
      <c r="D16" s="277">
        <v>1879.34</v>
      </c>
      <c r="E16" s="277">
        <v>1231.71</v>
      </c>
      <c r="F16" s="277">
        <v>0</v>
      </c>
      <c r="G16" s="277">
        <v>0</v>
      </c>
      <c r="H16" s="277">
        <v>4811.1899999999996</v>
      </c>
      <c r="I16" s="277">
        <v>9310.02</v>
      </c>
      <c r="J16" s="277"/>
      <c r="K16" s="321">
        <v>219.1</v>
      </c>
      <c r="L16" s="321">
        <v>45.36</v>
      </c>
      <c r="M16" s="321">
        <v>2118.66</v>
      </c>
      <c r="N16" s="321">
        <v>2685.09</v>
      </c>
      <c r="O16" s="321">
        <v>0</v>
      </c>
      <c r="P16" s="321">
        <v>0</v>
      </c>
      <c r="Q16" s="321">
        <v>2866.57</v>
      </c>
      <c r="R16" s="321">
        <v>7934.7800000000007</v>
      </c>
      <c r="S16" s="277"/>
      <c r="T16" s="321">
        <v>20.16</v>
      </c>
      <c r="U16" s="321">
        <v>12.6</v>
      </c>
      <c r="V16" s="321">
        <v>0</v>
      </c>
      <c r="W16" s="321">
        <v>340.2</v>
      </c>
      <c r="X16" s="321">
        <v>0</v>
      </c>
      <c r="Y16" s="321">
        <v>0</v>
      </c>
      <c r="Z16" s="321">
        <v>1479.24</v>
      </c>
      <c r="AA16" s="277">
        <v>1852.2</v>
      </c>
      <c r="AB16" s="277"/>
      <c r="AC16" s="269">
        <f t="shared" si="2"/>
        <v>1370</v>
      </c>
      <c r="AD16" s="269">
        <f t="shared" si="3"/>
        <v>315.00000000000006</v>
      </c>
      <c r="AE16" s="269">
        <f t="shared" si="4"/>
        <v>3998</v>
      </c>
      <c r="AF16" s="269">
        <f t="shared" si="5"/>
        <v>4257</v>
      </c>
      <c r="AG16" s="269">
        <f t="shared" si="6"/>
        <v>0</v>
      </c>
      <c r="AH16" s="269">
        <f t="shared" si="7"/>
        <v>0</v>
      </c>
      <c r="AI16" s="269">
        <f t="shared" si="8"/>
        <v>9157</v>
      </c>
      <c r="AJ16" s="269">
        <f t="shared" si="9"/>
        <v>19097</v>
      </c>
      <c r="AK16" s="256"/>
    </row>
    <row r="17" spans="1:37">
      <c r="A17" s="278">
        <v>1978</v>
      </c>
      <c r="B17" s="277">
        <v>1075.77</v>
      </c>
      <c r="C17" s="277">
        <v>229.59</v>
      </c>
      <c r="D17" s="277">
        <v>2050.4</v>
      </c>
      <c r="E17" s="277">
        <v>1287.07</v>
      </c>
      <c r="F17" s="277">
        <v>0</v>
      </c>
      <c r="G17" s="277">
        <v>0</v>
      </c>
      <c r="H17" s="277">
        <v>4569.3500000000004</v>
      </c>
      <c r="I17" s="277">
        <v>9212.18</v>
      </c>
      <c r="J17" s="277"/>
      <c r="K17" s="321">
        <v>206.59</v>
      </c>
      <c r="L17" s="321">
        <v>37.85</v>
      </c>
      <c r="M17" s="321">
        <v>2342.6</v>
      </c>
      <c r="N17" s="321">
        <v>2848.69</v>
      </c>
      <c r="O17" s="321">
        <v>0</v>
      </c>
      <c r="P17" s="321">
        <v>0</v>
      </c>
      <c r="Q17" s="321">
        <v>2720.45</v>
      </c>
      <c r="R17" s="321">
        <v>8156.1799999999994</v>
      </c>
      <c r="S17" s="277"/>
      <c r="T17" s="321">
        <v>17.64</v>
      </c>
      <c r="U17" s="321">
        <v>7.56</v>
      </c>
      <c r="V17" s="321">
        <v>0</v>
      </c>
      <c r="W17" s="321">
        <v>345.24</v>
      </c>
      <c r="X17" s="321">
        <v>0</v>
      </c>
      <c r="Y17" s="321">
        <v>0</v>
      </c>
      <c r="Z17" s="321">
        <v>1474.2</v>
      </c>
      <c r="AA17" s="277">
        <v>1844.64</v>
      </c>
      <c r="AB17" s="277"/>
      <c r="AC17" s="269">
        <f t="shared" si="2"/>
        <v>1300</v>
      </c>
      <c r="AD17" s="269">
        <f t="shared" si="3"/>
        <v>275</v>
      </c>
      <c r="AE17" s="269">
        <f t="shared" si="4"/>
        <v>4393</v>
      </c>
      <c r="AF17" s="269">
        <f t="shared" si="5"/>
        <v>4481</v>
      </c>
      <c r="AG17" s="269">
        <f t="shared" si="6"/>
        <v>0</v>
      </c>
      <c r="AH17" s="269">
        <f t="shared" si="7"/>
        <v>0</v>
      </c>
      <c r="AI17" s="269">
        <f t="shared" si="8"/>
        <v>8764</v>
      </c>
      <c r="AJ17" s="269">
        <f t="shared" si="9"/>
        <v>19213</v>
      </c>
      <c r="AK17" s="256"/>
    </row>
    <row r="18" spans="1:37">
      <c r="A18" s="278">
        <v>1979</v>
      </c>
      <c r="B18" s="277">
        <v>1097.97</v>
      </c>
      <c r="C18" s="277">
        <v>232.04</v>
      </c>
      <c r="D18" s="277">
        <v>2287.31</v>
      </c>
      <c r="E18" s="277">
        <v>1355.28</v>
      </c>
      <c r="F18" s="277">
        <v>0</v>
      </c>
      <c r="G18" s="277">
        <v>0</v>
      </c>
      <c r="H18" s="277">
        <v>4579.4799999999996</v>
      </c>
      <c r="I18" s="277">
        <v>9552.0799999999981</v>
      </c>
      <c r="J18" s="277"/>
      <c r="K18" s="321">
        <v>186.35</v>
      </c>
      <c r="L18" s="321">
        <v>42.88</v>
      </c>
      <c r="M18" s="321">
        <v>2667.69</v>
      </c>
      <c r="N18" s="321">
        <v>3022.92</v>
      </c>
      <c r="O18" s="321">
        <v>0</v>
      </c>
      <c r="P18" s="321">
        <v>0</v>
      </c>
      <c r="Q18" s="321">
        <v>2715.44</v>
      </c>
      <c r="R18" s="321">
        <v>8635.2800000000007</v>
      </c>
      <c r="S18" s="277"/>
      <c r="T18" s="321">
        <v>22.68</v>
      </c>
      <c r="U18" s="321">
        <v>10.08</v>
      </c>
      <c r="V18" s="321">
        <v>0</v>
      </c>
      <c r="W18" s="321">
        <v>352.8</v>
      </c>
      <c r="X18" s="321">
        <v>0</v>
      </c>
      <c r="Y18" s="321">
        <v>0</v>
      </c>
      <c r="Z18" s="321">
        <v>1459.08</v>
      </c>
      <c r="AA18" s="277">
        <v>1844.6399999999999</v>
      </c>
      <c r="AB18" s="277"/>
      <c r="AC18" s="269">
        <f t="shared" si="2"/>
        <v>1307</v>
      </c>
      <c r="AD18" s="269">
        <f t="shared" si="3"/>
        <v>285</v>
      </c>
      <c r="AE18" s="269">
        <f t="shared" si="4"/>
        <v>4955</v>
      </c>
      <c r="AF18" s="269">
        <f t="shared" si="5"/>
        <v>4731</v>
      </c>
      <c r="AG18" s="269">
        <f t="shared" si="6"/>
        <v>0</v>
      </c>
      <c r="AH18" s="269">
        <f t="shared" si="7"/>
        <v>0</v>
      </c>
      <c r="AI18" s="269">
        <f t="shared" si="8"/>
        <v>8754</v>
      </c>
      <c r="AJ18" s="269">
        <f t="shared" si="9"/>
        <v>20032</v>
      </c>
      <c r="AK18" s="256"/>
    </row>
    <row r="19" spans="1:37" ht="26.25" customHeight="1">
      <c r="A19" s="278">
        <v>1980</v>
      </c>
      <c r="B19" s="277">
        <v>967.54</v>
      </c>
      <c r="C19" s="277">
        <v>194.14</v>
      </c>
      <c r="D19" s="277">
        <v>2389.09</v>
      </c>
      <c r="E19" s="277">
        <v>1347.39</v>
      </c>
      <c r="F19" s="277">
        <v>0</v>
      </c>
      <c r="G19" s="277">
        <v>0</v>
      </c>
      <c r="H19" s="277">
        <v>4027.37</v>
      </c>
      <c r="I19" s="277">
        <v>8925.5299999999988</v>
      </c>
      <c r="J19" s="277"/>
      <c r="K19" s="321">
        <v>166.3</v>
      </c>
      <c r="L19" s="321">
        <v>37.82</v>
      </c>
      <c r="M19" s="321">
        <v>2804.91</v>
      </c>
      <c r="N19" s="321">
        <v>3042.89</v>
      </c>
      <c r="O19" s="321">
        <v>0</v>
      </c>
      <c r="P19" s="321">
        <v>0</v>
      </c>
      <c r="Q19" s="321">
        <v>2246.67</v>
      </c>
      <c r="R19" s="321">
        <v>8298.59</v>
      </c>
      <c r="S19" s="277"/>
      <c r="T19" s="321">
        <v>20.16</v>
      </c>
      <c r="U19" s="321">
        <v>5.04</v>
      </c>
      <c r="V19" s="321">
        <v>0</v>
      </c>
      <c r="W19" s="321">
        <v>342.72</v>
      </c>
      <c r="X19" s="321">
        <v>0</v>
      </c>
      <c r="Y19" s="321">
        <v>0</v>
      </c>
      <c r="Z19" s="321">
        <v>1128.96</v>
      </c>
      <c r="AA19" s="277">
        <v>1496.88</v>
      </c>
      <c r="AB19" s="277"/>
      <c r="AC19" s="269">
        <f t="shared" si="2"/>
        <v>1154</v>
      </c>
      <c r="AD19" s="269">
        <f t="shared" si="3"/>
        <v>236.99999999999997</v>
      </c>
      <c r="AE19" s="269">
        <f t="shared" si="4"/>
        <v>5194</v>
      </c>
      <c r="AF19" s="269">
        <f t="shared" si="5"/>
        <v>4733</v>
      </c>
      <c r="AG19" s="269">
        <f t="shared" si="6"/>
        <v>0</v>
      </c>
      <c r="AH19" s="269">
        <f t="shared" si="7"/>
        <v>0</v>
      </c>
      <c r="AI19" s="269">
        <f t="shared" si="8"/>
        <v>7403</v>
      </c>
      <c r="AJ19" s="269">
        <f t="shared" si="9"/>
        <v>18721</v>
      </c>
      <c r="AK19" s="256"/>
    </row>
    <row r="20" spans="1:37">
      <c r="A20" s="278">
        <v>1981</v>
      </c>
      <c r="B20" s="277">
        <v>911.99</v>
      </c>
      <c r="C20" s="277">
        <v>178.81</v>
      </c>
      <c r="D20" s="277">
        <v>2433.31</v>
      </c>
      <c r="E20" s="277">
        <v>1372.9</v>
      </c>
      <c r="F20" s="277">
        <v>0</v>
      </c>
      <c r="G20" s="277">
        <v>0</v>
      </c>
      <c r="H20" s="277">
        <v>3929.35</v>
      </c>
      <c r="I20" s="277">
        <v>8826.36</v>
      </c>
      <c r="J20" s="277"/>
      <c r="K20" s="321">
        <v>244.37</v>
      </c>
      <c r="L20" s="321">
        <v>20.149999999999999</v>
      </c>
      <c r="M20" s="321">
        <v>2881.69</v>
      </c>
      <c r="N20" s="321">
        <v>3106.02</v>
      </c>
      <c r="O20" s="321">
        <v>0</v>
      </c>
      <c r="P20" s="321">
        <v>0</v>
      </c>
      <c r="Q20" s="321">
        <v>2110.77</v>
      </c>
      <c r="R20" s="321">
        <v>8363</v>
      </c>
      <c r="S20" s="277"/>
      <c r="T20" s="321">
        <v>17.64</v>
      </c>
      <c r="U20" s="321">
        <v>5.04</v>
      </c>
      <c r="V20" s="321">
        <v>0</v>
      </c>
      <c r="W20" s="321">
        <v>325.08</v>
      </c>
      <c r="X20" s="321">
        <v>0</v>
      </c>
      <c r="Y20" s="321">
        <v>0</v>
      </c>
      <c r="Z20" s="321">
        <v>1055.8800000000001</v>
      </c>
      <c r="AA20" s="277">
        <v>1403.64</v>
      </c>
      <c r="AB20" s="277"/>
      <c r="AC20" s="269">
        <f t="shared" si="2"/>
        <v>1174.0000000000002</v>
      </c>
      <c r="AD20" s="269">
        <f t="shared" si="3"/>
        <v>204</v>
      </c>
      <c r="AE20" s="269">
        <f t="shared" si="4"/>
        <v>5315</v>
      </c>
      <c r="AF20" s="269">
        <f t="shared" si="5"/>
        <v>4804</v>
      </c>
      <c r="AG20" s="269">
        <f t="shared" si="6"/>
        <v>0</v>
      </c>
      <c r="AH20" s="269">
        <f t="shared" si="7"/>
        <v>0</v>
      </c>
      <c r="AI20" s="269">
        <f t="shared" si="8"/>
        <v>7096</v>
      </c>
      <c r="AJ20" s="269">
        <f t="shared" si="9"/>
        <v>18593</v>
      </c>
      <c r="AK20" s="256"/>
    </row>
    <row r="21" spans="1:37">
      <c r="A21" s="278">
        <v>1982</v>
      </c>
      <c r="B21" s="277">
        <v>912.09</v>
      </c>
      <c r="C21" s="277">
        <v>176.67</v>
      </c>
      <c r="D21" s="277">
        <v>2526.38</v>
      </c>
      <c r="E21" s="277">
        <v>1365.35</v>
      </c>
      <c r="F21" s="277">
        <v>0</v>
      </c>
      <c r="G21" s="277">
        <v>0</v>
      </c>
      <c r="H21" s="277">
        <v>3687.63</v>
      </c>
      <c r="I21" s="277">
        <v>8668.119999999999</v>
      </c>
      <c r="J21" s="277"/>
      <c r="K21" s="321">
        <v>292.27</v>
      </c>
      <c r="L21" s="321">
        <v>30.29</v>
      </c>
      <c r="M21" s="321">
        <v>2959.62</v>
      </c>
      <c r="N21" s="321">
        <v>3171.53</v>
      </c>
      <c r="O21" s="321">
        <v>0</v>
      </c>
      <c r="P21" s="321">
        <v>0</v>
      </c>
      <c r="Q21" s="321">
        <v>1937.01</v>
      </c>
      <c r="R21" s="321">
        <v>8390.7199999999993</v>
      </c>
      <c r="S21" s="277"/>
      <c r="T21" s="321">
        <v>17.64</v>
      </c>
      <c r="U21" s="321">
        <v>5.04</v>
      </c>
      <c r="V21" s="321">
        <v>0</v>
      </c>
      <c r="W21" s="321">
        <v>330.12</v>
      </c>
      <c r="X21" s="321">
        <v>0</v>
      </c>
      <c r="Y21" s="321">
        <v>0</v>
      </c>
      <c r="Z21" s="321">
        <v>1053.3599999999999</v>
      </c>
      <c r="AA21" s="277">
        <v>1406.1599999999999</v>
      </c>
      <c r="AB21" s="277"/>
      <c r="AC21" s="269">
        <f t="shared" si="2"/>
        <v>1222.0000000000002</v>
      </c>
      <c r="AD21" s="269">
        <f t="shared" si="3"/>
        <v>211.99999999999997</v>
      </c>
      <c r="AE21" s="269">
        <f t="shared" si="4"/>
        <v>5486</v>
      </c>
      <c r="AF21" s="269">
        <f t="shared" si="5"/>
        <v>4867</v>
      </c>
      <c r="AG21" s="269">
        <f t="shared" si="6"/>
        <v>0</v>
      </c>
      <c r="AH21" s="269">
        <f t="shared" si="7"/>
        <v>0</v>
      </c>
      <c r="AI21" s="269">
        <f t="shared" si="8"/>
        <v>6678</v>
      </c>
      <c r="AJ21" s="269">
        <f t="shared" si="9"/>
        <v>18465</v>
      </c>
      <c r="AK21" s="256"/>
    </row>
    <row r="22" spans="1:37">
      <c r="A22" s="278">
        <v>1983</v>
      </c>
      <c r="B22" s="277">
        <v>891.49</v>
      </c>
      <c r="C22" s="277">
        <v>161.25</v>
      </c>
      <c r="D22" s="277">
        <v>2771.08</v>
      </c>
      <c r="E22" s="277">
        <v>1377.85</v>
      </c>
      <c r="F22" s="277">
        <v>0</v>
      </c>
      <c r="G22" s="277">
        <v>0</v>
      </c>
      <c r="H22" s="277">
        <v>3606.72</v>
      </c>
      <c r="I22" s="277">
        <v>8808.39</v>
      </c>
      <c r="J22" s="277"/>
      <c r="K22" s="321">
        <v>256.87</v>
      </c>
      <c r="L22" s="321">
        <v>90.71</v>
      </c>
      <c r="M22" s="321">
        <v>3116.2</v>
      </c>
      <c r="N22" s="321">
        <v>3408.11</v>
      </c>
      <c r="O22" s="321">
        <v>0</v>
      </c>
      <c r="P22" s="321">
        <v>0</v>
      </c>
      <c r="Q22" s="321">
        <v>1740.4</v>
      </c>
      <c r="R22" s="321">
        <v>8612.2899999999991</v>
      </c>
      <c r="S22" s="277"/>
      <c r="T22" s="321">
        <v>17.64</v>
      </c>
      <c r="U22" s="321">
        <v>5.04</v>
      </c>
      <c r="V22" s="321">
        <v>27.72</v>
      </c>
      <c r="W22" s="321">
        <v>320.04000000000002</v>
      </c>
      <c r="X22" s="321">
        <v>0</v>
      </c>
      <c r="Y22" s="321">
        <v>0</v>
      </c>
      <c r="Z22" s="321">
        <v>1055.8800000000001</v>
      </c>
      <c r="AA22" s="277">
        <v>1426.3200000000002</v>
      </c>
      <c r="AB22" s="277"/>
      <c r="AC22" s="269">
        <f t="shared" si="2"/>
        <v>1166.0000000000002</v>
      </c>
      <c r="AD22" s="269">
        <f t="shared" si="3"/>
        <v>257</v>
      </c>
      <c r="AE22" s="269">
        <f t="shared" si="4"/>
        <v>5915</v>
      </c>
      <c r="AF22" s="269">
        <f t="shared" si="5"/>
        <v>5106</v>
      </c>
      <c r="AG22" s="269">
        <f t="shared" si="6"/>
        <v>0</v>
      </c>
      <c r="AH22" s="269">
        <f t="shared" si="7"/>
        <v>0</v>
      </c>
      <c r="AI22" s="269">
        <f t="shared" si="8"/>
        <v>6403</v>
      </c>
      <c r="AJ22" s="269">
        <f t="shared" si="9"/>
        <v>18847</v>
      </c>
      <c r="AK22" s="256"/>
    </row>
    <row r="23" spans="1:37">
      <c r="A23" s="278">
        <v>1984</v>
      </c>
      <c r="B23" s="277">
        <v>833.7</v>
      </c>
      <c r="C23" s="277">
        <v>161.28</v>
      </c>
      <c r="D23" s="277">
        <v>2758.29</v>
      </c>
      <c r="E23" s="277">
        <v>1365.21</v>
      </c>
      <c r="F23" s="277">
        <v>0</v>
      </c>
      <c r="G23" s="277">
        <v>0</v>
      </c>
      <c r="H23" s="277">
        <v>3690.32</v>
      </c>
      <c r="I23" s="277">
        <v>8808.7999999999993</v>
      </c>
      <c r="J23" s="277"/>
      <c r="K23" s="321">
        <v>289.66000000000003</v>
      </c>
      <c r="L23" s="321">
        <v>85.68</v>
      </c>
      <c r="M23" s="321">
        <v>3309.95</v>
      </c>
      <c r="N23" s="321">
        <v>3375.23</v>
      </c>
      <c r="O23" s="321">
        <v>0</v>
      </c>
      <c r="P23" s="321">
        <v>0</v>
      </c>
      <c r="Q23" s="321">
        <v>1682.68</v>
      </c>
      <c r="R23" s="321">
        <v>8743.2000000000007</v>
      </c>
      <c r="S23" s="277"/>
      <c r="T23" s="321">
        <v>17.64</v>
      </c>
      <c r="U23" s="321">
        <v>5.04</v>
      </c>
      <c r="V23" s="321">
        <v>32.76</v>
      </c>
      <c r="W23" s="321">
        <v>322.56</v>
      </c>
      <c r="X23" s="321">
        <v>0</v>
      </c>
      <c r="Y23" s="321">
        <v>0</v>
      </c>
      <c r="Z23" s="321">
        <v>1008</v>
      </c>
      <c r="AA23" s="277">
        <v>1386</v>
      </c>
      <c r="AB23" s="277"/>
      <c r="AC23" s="269">
        <f t="shared" si="2"/>
        <v>1141.0000000000002</v>
      </c>
      <c r="AD23" s="269">
        <f t="shared" si="3"/>
        <v>252</v>
      </c>
      <c r="AE23" s="269">
        <f t="shared" si="4"/>
        <v>6101</v>
      </c>
      <c r="AF23" s="269">
        <f t="shared" si="5"/>
        <v>5063.0000000000009</v>
      </c>
      <c r="AG23" s="269">
        <f t="shared" si="6"/>
        <v>0</v>
      </c>
      <c r="AH23" s="269">
        <f t="shared" si="7"/>
        <v>0</v>
      </c>
      <c r="AI23" s="269">
        <f t="shared" si="8"/>
        <v>6381</v>
      </c>
      <c r="AJ23" s="269">
        <f t="shared" si="9"/>
        <v>18938</v>
      </c>
      <c r="AK23" s="256"/>
    </row>
    <row r="24" spans="1:37">
      <c r="A24" s="278">
        <v>1985</v>
      </c>
      <c r="B24" s="277">
        <v>843.5</v>
      </c>
      <c r="C24" s="277">
        <v>186.25</v>
      </c>
      <c r="D24" s="277">
        <v>2982.41</v>
      </c>
      <c r="E24" s="277">
        <v>1471.03</v>
      </c>
      <c r="F24" s="277">
        <v>0</v>
      </c>
      <c r="G24" s="277">
        <v>0</v>
      </c>
      <c r="H24" s="277">
        <v>3433.2</v>
      </c>
      <c r="I24" s="277">
        <v>8916.39</v>
      </c>
      <c r="J24" s="277"/>
      <c r="K24" s="321">
        <v>261.86</v>
      </c>
      <c r="L24" s="321">
        <v>105.71</v>
      </c>
      <c r="M24" s="321">
        <v>3685.19</v>
      </c>
      <c r="N24" s="321">
        <v>3627.21</v>
      </c>
      <c r="O24" s="321">
        <v>0</v>
      </c>
      <c r="P24" s="321">
        <v>0</v>
      </c>
      <c r="Q24" s="321">
        <v>1584.36</v>
      </c>
      <c r="R24" s="321">
        <v>9264.33</v>
      </c>
      <c r="S24" s="277"/>
      <c r="T24" s="321">
        <v>17.64</v>
      </c>
      <c r="U24" s="321">
        <v>5.04</v>
      </c>
      <c r="V24" s="321">
        <v>50.4</v>
      </c>
      <c r="W24" s="321">
        <v>347.76</v>
      </c>
      <c r="X24" s="321">
        <v>0</v>
      </c>
      <c r="Y24" s="321">
        <v>0</v>
      </c>
      <c r="Z24" s="321">
        <v>1000.44</v>
      </c>
      <c r="AA24" s="277">
        <v>1421.28</v>
      </c>
      <c r="AB24" s="277"/>
      <c r="AC24" s="269">
        <f t="shared" si="2"/>
        <v>1123.0000000000002</v>
      </c>
      <c r="AD24" s="269">
        <f t="shared" si="3"/>
        <v>297</v>
      </c>
      <c r="AE24" s="269">
        <f t="shared" si="4"/>
        <v>6718</v>
      </c>
      <c r="AF24" s="269">
        <f t="shared" si="5"/>
        <v>5446</v>
      </c>
      <c r="AG24" s="269">
        <f t="shared" si="6"/>
        <v>0</v>
      </c>
      <c r="AH24" s="269">
        <f t="shared" si="7"/>
        <v>0</v>
      </c>
      <c r="AI24" s="269">
        <f t="shared" si="8"/>
        <v>6018</v>
      </c>
      <c r="AJ24" s="269">
        <f t="shared" si="9"/>
        <v>19602</v>
      </c>
      <c r="AK24" s="256"/>
    </row>
    <row r="25" spans="1:37">
      <c r="A25" s="278">
        <v>1986</v>
      </c>
      <c r="B25" s="277">
        <v>851.06</v>
      </c>
      <c r="C25" s="277">
        <v>161.02000000000001</v>
      </c>
      <c r="D25" s="277">
        <v>3221.96</v>
      </c>
      <c r="E25" s="277">
        <v>1450.98</v>
      </c>
      <c r="F25" s="277">
        <v>0</v>
      </c>
      <c r="G25" s="277">
        <v>0</v>
      </c>
      <c r="H25" s="277">
        <v>3241.57</v>
      </c>
      <c r="I25" s="277">
        <v>8926.59</v>
      </c>
      <c r="J25" s="277"/>
      <c r="K25" s="321">
        <v>123.38</v>
      </c>
      <c r="L25" s="321">
        <v>216.38</v>
      </c>
      <c r="M25" s="321">
        <v>4023.04</v>
      </c>
      <c r="N25" s="321">
        <v>3934.78</v>
      </c>
      <c r="O25" s="321">
        <v>0</v>
      </c>
      <c r="P25" s="321">
        <v>0</v>
      </c>
      <c r="Q25" s="321">
        <v>1486.03</v>
      </c>
      <c r="R25" s="321">
        <v>9783.61</v>
      </c>
      <c r="S25" s="277"/>
      <c r="T25" s="321">
        <v>7.56</v>
      </c>
      <c r="U25" s="321">
        <v>12.6</v>
      </c>
      <c r="V25" s="321">
        <v>63</v>
      </c>
      <c r="W25" s="321">
        <v>345.24</v>
      </c>
      <c r="X25" s="321">
        <v>0</v>
      </c>
      <c r="Y25" s="321">
        <v>0</v>
      </c>
      <c r="Z25" s="321">
        <v>995.4</v>
      </c>
      <c r="AA25" s="277">
        <v>1423.8</v>
      </c>
      <c r="AB25" s="277"/>
      <c r="AC25" s="269">
        <f t="shared" si="2"/>
        <v>981.99999999999989</v>
      </c>
      <c r="AD25" s="269">
        <f t="shared" si="3"/>
        <v>390</v>
      </c>
      <c r="AE25" s="269">
        <f t="shared" si="4"/>
        <v>7308</v>
      </c>
      <c r="AF25" s="269">
        <f t="shared" si="5"/>
        <v>5731</v>
      </c>
      <c r="AG25" s="269">
        <f t="shared" si="6"/>
        <v>0</v>
      </c>
      <c r="AH25" s="269">
        <f t="shared" si="7"/>
        <v>0</v>
      </c>
      <c r="AI25" s="269">
        <f t="shared" si="8"/>
        <v>5723</v>
      </c>
      <c r="AJ25" s="269">
        <f t="shared" si="9"/>
        <v>20134</v>
      </c>
      <c r="AK25" s="256"/>
    </row>
    <row r="26" spans="1:37">
      <c r="A26" s="278">
        <v>1987</v>
      </c>
      <c r="B26" s="277">
        <v>793.87</v>
      </c>
      <c r="C26" s="277">
        <v>151.22999999999999</v>
      </c>
      <c r="D26" s="277">
        <v>3340.03</v>
      </c>
      <c r="E26" s="277">
        <v>1576.86</v>
      </c>
      <c r="F26" s="277">
        <v>0</v>
      </c>
      <c r="G26" s="277">
        <v>0</v>
      </c>
      <c r="H26" s="277">
        <v>2715.49</v>
      </c>
      <c r="I26" s="277">
        <v>8577.48</v>
      </c>
      <c r="J26" s="277"/>
      <c r="K26" s="321">
        <v>131.05000000000001</v>
      </c>
      <c r="L26" s="321">
        <v>204.17</v>
      </c>
      <c r="M26" s="321">
        <v>4120.8900000000003</v>
      </c>
      <c r="N26" s="321">
        <v>4035.34</v>
      </c>
      <c r="O26" s="321">
        <v>0</v>
      </c>
      <c r="P26" s="321">
        <v>0</v>
      </c>
      <c r="Q26" s="321">
        <v>1350.19</v>
      </c>
      <c r="R26" s="321">
        <v>9841.6400000000012</v>
      </c>
      <c r="S26" s="277"/>
      <c r="T26" s="321">
        <v>10.08</v>
      </c>
      <c r="U26" s="321">
        <v>12.6</v>
      </c>
      <c r="V26" s="321">
        <v>73.08</v>
      </c>
      <c r="W26" s="321">
        <v>352.8</v>
      </c>
      <c r="X26" s="321">
        <v>0</v>
      </c>
      <c r="Y26" s="321">
        <v>0</v>
      </c>
      <c r="Z26" s="321">
        <v>922.32</v>
      </c>
      <c r="AA26" s="277">
        <v>1370.88</v>
      </c>
      <c r="AB26" s="277"/>
      <c r="AC26" s="269">
        <f t="shared" si="2"/>
        <v>935.00000000000011</v>
      </c>
      <c r="AD26" s="269">
        <f t="shared" si="3"/>
        <v>368</v>
      </c>
      <c r="AE26" s="269">
        <f t="shared" si="4"/>
        <v>7534</v>
      </c>
      <c r="AF26" s="269">
        <f t="shared" si="5"/>
        <v>5965</v>
      </c>
      <c r="AG26" s="269">
        <f t="shared" si="6"/>
        <v>0</v>
      </c>
      <c r="AH26" s="269">
        <f t="shared" si="7"/>
        <v>0</v>
      </c>
      <c r="AI26" s="269">
        <f t="shared" si="8"/>
        <v>4988</v>
      </c>
      <c r="AJ26" s="269">
        <f t="shared" si="9"/>
        <v>19790</v>
      </c>
      <c r="AK26" s="256"/>
    </row>
    <row r="27" spans="1:37">
      <c r="A27" s="278">
        <v>1988</v>
      </c>
      <c r="B27" s="277">
        <v>677.38</v>
      </c>
      <c r="C27" s="277">
        <v>143.30000000000001</v>
      </c>
      <c r="D27" s="277">
        <v>3158.29</v>
      </c>
      <c r="E27" s="277">
        <v>1619.8</v>
      </c>
      <c r="F27" s="277">
        <v>0</v>
      </c>
      <c r="G27" s="277">
        <v>13.67</v>
      </c>
      <c r="H27" s="277">
        <v>2705.32</v>
      </c>
      <c r="I27" s="277">
        <v>8317.76</v>
      </c>
      <c r="J27" s="277"/>
      <c r="K27" s="321">
        <v>143.54</v>
      </c>
      <c r="L27" s="321">
        <v>113.14</v>
      </c>
      <c r="M27" s="321">
        <v>4335.1099999999997</v>
      </c>
      <c r="N27" s="321">
        <v>4267.3999999999996</v>
      </c>
      <c r="O27" s="321">
        <v>0</v>
      </c>
      <c r="P27" s="321">
        <v>51.25</v>
      </c>
      <c r="Q27" s="321">
        <v>1398</v>
      </c>
      <c r="R27" s="321">
        <v>10308.439999999999</v>
      </c>
      <c r="S27" s="277"/>
      <c r="T27" s="321">
        <v>10.08</v>
      </c>
      <c r="U27" s="321">
        <v>7.56</v>
      </c>
      <c r="V27" s="321">
        <v>75.599999999999994</v>
      </c>
      <c r="W27" s="321">
        <v>352.8</v>
      </c>
      <c r="X27" s="321">
        <v>0</v>
      </c>
      <c r="Y27" s="321">
        <v>73.08</v>
      </c>
      <c r="Z27" s="321">
        <v>904.68</v>
      </c>
      <c r="AA27" s="277">
        <v>1423.8</v>
      </c>
      <c r="AB27" s="277"/>
      <c r="AC27" s="269">
        <f t="shared" si="2"/>
        <v>831</v>
      </c>
      <c r="AD27" s="269">
        <f t="shared" si="3"/>
        <v>264</v>
      </c>
      <c r="AE27" s="269">
        <f t="shared" si="4"/>
        <v>7569</v>
      </c>
      <c r="AF27" s="269">
        <f t="shared" si="5"/>
        <v>6240</v>
      </c>
      <c r="AG27" s="269">
        <f t="shared" si="6"/>
        <v>0</v>
      </c>
      <c r="AH27" s="269">
        <f t="shared" si="7"/>
        <v>138</v>
      </c>
      <c r="AI27" s="269">
        <f t="shared" si="8"/>
        <v>5008</v>
      </c>
      <c r="AJ27" s="269">
        <f t="shared" si="9"/>
        <v>20050</v>
      </c>
      <c r="AK27" s="256"/>
    </row>
    <row r="28" spans="1:37">
      <c r="A28" s="278">
        <v>1989</v>
      </c>
      <c r="B28" s="277">
        <v>574.53</v>
      </c>
      <c r="C28" s="277">
        <v>58.14</v>
      </c>
      <c r="D28" s="277">
        <v>2983.61</v>
      </c>
      <c r="E28" s="277">
        <v>1623.66</v>
      </c>
      <c r="F28" s="277">
        <v>0</v>
      </c>
      <c r="G28" s="277">
        <v>15.35</v>
      </c>
      <c r="H28" s="277">
        <v>2273.87</v>
      </c>
      <c r="I28" s="277">
        <v>7529.1600000000008</v>
      </c>
      <c r="J28" s="277"/>
      <c r="K28" s="321">
        <v>115.91</v>
      </c>
      <c r="L28" s="321">
        <v>53.3</v>
      </c>
      <c r="M28" s="321">
        <v>4213.75</v>
      </c>
      <c r="N28" s="321">
        <v>4533.1400000000003</v>
      </c>
      <c r="O28" s="321">
        <v>0</v>
      </c>
      <c r="P28" s="321">
        <v>49.87</v>
      </c>
      <c r="Q28" s="321">
        <v>1242.05</v>
      </c>
      <c r="R28" s="321">
        <v>10208.02</v>
      </c>
      <c r="S28" s="277"/>
      <c r="T28" s="321">
        <v>7.56</v>
      </c>
      <c r="U28" s="321">
        <v>7.56</v>
      </c>
      <c r="V28" s="321">
        <v>80.64</v>
      </c>
      <c r="W28" s="321">
        <v>340.2</v>
      </c>
      <c r="X28" s="321">
        <v>0</v>
      </c>
      <c r="Y28" s="321">
        <v>73.08</v>
      </c>
      <c r="Z28" s="321">
        <v>829.08</v>
      </c>
      <c r="AA28" s="277">
        <v>1338.12</v>
      </c>
      <c r="AB28" s="277"/>
      <c r="AC28" s="269">
        <f t="shared" si="2"/>
        <v>697.99999999999989</v>
      </c>
      <c r="AD28" s="269">
        <f t="shared" si="3"/>
        <v>119</v>
      </c>
      <c r="AE28" s="269">
        <f t="shared" si="4"/>
        <v>7278.0000000000009</v>
      </c>
      <c r="AF28" s="269">
        <f t="shared" si="5"/>
        <v>6497</v>
      </c>
      <c r="AG28" s="269">
        <f t="shared" si="6"/>
        <v>0</v>
      </c>
      <c r="AH28" s="269">
        <f t="shared" si="7"/>
        <v>138.30000000000001</v>
      </c>
      <c r="AI28" s="269">
        <f t="shared" si="8"/>
        <v>4345</v>
      </c>
      <c r="AJ28" s="269">
        <f t="shared" si="9"/>
        <v>19075.3</v>
      </c>
      <c r="AK28" s="256"/>
    </row>
    <row r="29" spans="1:37" ht="26.25" customHeight="1">
      <c r="A29" s="278">
        <v>1990</v>
      </c>
      <c r="B29" s="277">
        <v>572.91999999999996</v>
      </c>
      <c r="C29" s="277">
        <v>65.03</v>
      </c>
      <c r="D29" s="277">
        <v>2966.82</v>
      </c>
      <c r="E29" s="277">
        <v>1659.31</v>
      </c>
      <c r="F29" s="277">
        <v>0</v>
      </c>
      <c r="G29" s="277">
        <v>15.94</v>
      </c>
      <c r="H29" s="277">
        <v>2275.5</v>
      </c>
      <c r="I29" s="277">
        <v>7555.5199999999995</v>
      </c>
      <c r="J29" s="277"/>
      <c r="K29" s="321">
        <v>209.48</v>
      </c>
      <c r="L29" s="321">
        <v>54.41</v>
      </c>
      <c r="M29" s="321">
        <v>4276.5</v>
      </c>
      <c r="N29" s="321">
        <v>4434.05</v>
      </c>
      <c r="O29" s="321">
        <v>0</v>
      </c>
      <c r="P29" s="321">
        <v>49.58</v>
      </c>
      <c r="Q29" s="321">
        <v>1294.9000000000001</v>
      </c>
      <c r="R29" s="321">
        <v>10318.92</v>
      </c>
      <c r="S29" s="277"/>
      <c r="T29" s="321">
        <v>12.6</v>
      </c>
      <c r="U29" s="321">
        <v>7.56</v>
      </c>
      <c r="V29" s="321">
        <v>85.68</v>
      </c>
      <c r="W29" s="321">
        <v>332.64</v>
      </c>
      <c r="X29" s="321">
        <v>0</v>
      </c>
      <c r="Y29" s="321">
        <v>73.08</v>
      </c>
      <c r="Z29" s="321">
        <v>831.6</v>
      </c>
      <c r="AA29" s="277">
        <v>1343.16</v>
      </c>
      <c r="AB29" s="277"/>
      <c r="AC29" s="269">
        <f t="shared" si="2"/>
        <v>795</v>
      </c>
      <c r="AD29" s="269">
        <f t="shared" si="3"/>
        <v>127</v>
      </c>
      <c r="AE29" s="269">
        <f t="shared" si="4"/>
        <v>7329</v>
      </c>
      <c r="AF29" s="269">
        <f t="shared" si="5"/>
        <v>6426.0000000000009</v>
      </c>
      <c r="AG29" s="269">
        <f t="shared" si="6"/>
        <v>0</v>
      </c>
      <c r="AH29" s="269">
        <f t="shared" si="7"/>
        <v>138.6</v>
      </c>
      <c r="AI29" s="269">
        <f t="shared" si="8"/>
        <v>4402</v>
      </c>
      <c r="AJ29" s="269">
        <f t="shared" si="9"/>
        <v>19217.599999999999</v>
      </c>
      <c r="AK29" s="256"/>
    </row>
    <row r="30" spans="1:37">
      <c r="A30" s="278">
        <v>1991</v>
      </c>
      <c r="B30" s="277">
        <v>549</v>
      </c>
      <c r="C30" s="277">
        <v>55.38</v>
      </c>
      <c r="D30" s="277">
        <v>3443.64</v>
      </c>
      <c r="E30" s="277">
        <v>1729.05</v>
      </c>
      <c r="F30" s="277">
        <v>0</v>
      </c>
      <c r="G30" s="277">
        <v>27.15</v>
      </c>
      <c r="H30" s="277">
        <v>2357.4899999999998</v>
      </c>
      <c r="I30" s="277">
        <v>8161.7099999999991</v>
      </c>
      <c r="J30" s="277"/>
      <c r="K30" s="321">
        <v>191.4</v>
      </c>
      <c r="L30" s="321">
        <v>44.58</v>
      </c>
      <c r="M30" s="321">
        <v>5108.16</v>
      </c>
      <c r="N30" s="321">
        <v>4650.2700000000004</v>
      </c>
      <c r="O30" s="321">
        <v>0</v>
      </c>
      <c r="P30" s="321">
        <v>48.87</v>
      </c>
      <c r="Q30" s="321">
        <v>1246.75</v>
      </c>
      <c r="R30" s="321">
        <v>11290.03</v>
      </c>
      <c r="S30" s="277"/>
      <c r="T30" s="321">
        <v>12.6</v>
      </c>
      <c r="U30" s="321">
        <v>5.04</v>
      </c>
      <c r="V30" s="321">
        <v>88.2</v>
      </c>
      <c r="W30" s="321">
        <v>337.68</v>
      </c>
      <c r="X30" s="321">
        <v>0</v>
      </c>
      <c r="Y30" s="321">
        <v>73.08</v>
      </c>
      <c r="Z30" s="321">
        <v>851.76</v>
      </c>
      <c r="AA30" s="277">
        <v>1368.3600000000001</v>
      </c>
      <c r="AB30" s="277"/>
      <c r="AC30" s="269">
        <f t="shared" si="2"/>
        <v>753</v>
      </c>
      <c r="AD30" s="269">
        <f t="shared" si="3"/>
        <v>105.00000000000001</v>
      </c>
      <c r="AE30" s="269">
        <f t="shared" si="4"/>
        <v>8640</v>
      </c>
      <c r="AF30" s="269">
        <f t="shared" si="5"/>
        <v>6717.0000000000009</v>
      </c>
      <c r="AG30" s="269">
        <f t="shared" si="6"/>
        <v>0</v>
      </c>
      <c r="AH30" s="269">
        <f t="shared" si="7"/>
        <v>149.1</v>
      </c>
      <c r="AI30" s="269">
        <f t="shared" si="8"/>
        <v>4456</v>
      </c>
      <c r="AJ30" s="269">
        <f t="shared" si="9"/>
        <v>20820.099999999999</v>
      </c>
      <c r="AK30" s="256"/>
    </row>
    <row r="31" spans="1:37">
      <c r="A31" s="278">
        <v>1992</v>
      </c>
      <c r="B31" s="277">
        <v>490.54</v>
      </c>
      <c r="C31" s="277">
        <v>61.06</v>
      </c>
      <c r="D31" s="277">
        <v>3737.06</v>
      </c>
      <c r="E31" s="277">
        <v>1953.06</v>
      </c>
      <c r="F31" s="277">
        <v>0</v>
      </c>
      <c r="G31" s="277">
        <v>26.7</v>
      </c>
      <c r="H31" s="277">
        <v>2465.48</v>
      </c>
      <c r="I31" s="277">
        <v>8733.9</v>
      </c>
      <c r="J31" s="277"/>
      <c r="K31" s="321">
        <v>123.9</v>
      </c>
      <c r="L31" s="321">
        <v>24.42</v>
      </c>
      <c r="M31" s="321">
        <v>4747.1400000000003</v>
      </c>
      <c r="N31" s="321">
        <v>4712.82</v>
      </c>
      <c r="O31" s="321">
        <v>0</v>
      </c>
      <c r="P31" s="321">
        <v>50.42</v>
      </c>
      <c r="Q31" s="321">
        <v>1210.8399999999999</v>
      </c>
      <c r="R31" s="321">
        <v>10869.539999999999</v>
      </c>
      <c r="S31" s="277"/>
      <c r="T31" s="321">
        <v>7.56</v>
      </c>
      <c r="U31" s="321">
        <v>2.52</v>
      </c>
      <c r="V31" s="321">
        <v>100.8</v>
      </c>
      <c r="W31" s="321">
        <v>330.12</v>
      </c>
      <c r="X31" s="321">
        <v>0</v>
      </c>
      <c r="Y31" s="321">
        <v>73.08</v>
      </c>
      <c r="Z31" s="321">
        <v>841.68</v>
      </c>
      <c r="AA31" s="277">
        <v>1355.76</v>
      </c>
      <c r="AB31" s="277"/>
      <c r="AC31" s="269">
        <f t="shared" si="2"/>
        <v>622</v>
      </c>
      <c r="AD31" s="269">
        <f t="shared" si="3"/>
        <v>88</v>
      </c>
      <c r="AE31" s="269">
        <f t="shared" si="4"/>
        <v>8585</v>
      </c>
      <c r="AF31" s="269">
        <f t="shared" si="5"/>
        <v>6995.9999999999991</v>
      </c>
      <c r="AG31" s="269">
        <f t="shared" si="6"/>
        <v>0</v>
      </c>
      <c r="AH31" s="269">
        <f t="shared" si="7"/>
        <v>150.19999999999999</v>
      </c>
      <c r="AI31" s="269">
        <f t="shared" si="8"/>
        <v>4518</v>
      </c>
      <c r="AJ31" s="269">
        <f t="shared" si="9"/>
        <v>20959.2</v>
      </c>
      <c r="AK31" s="256"/>
    </row>
    <row r="32" spans="1:37">
      <c r="A32" s="278">
        <v>1993</v>
      </c>
      <c r="B32" s="277">
        <v>417</v>
      </c>
      <c r="C32" s="277">
        <v>74</v>
      </c>
      <c r="D32" s="277">
        <v>3330</v>
      </c>
      <c r="E32" s="277">
        <v>1864</v>
      </c>
      <c r="F32" s="277">
        <v>0</v>
      </c>
      <c r="G32" s="277">
        <v>47.12</v>
      </c>
      <c r="H32" s="277">
        <v>2402</v>
      </c>
      <c r="I32" s="277">
        <v>8134.12</v>
      </c>
      <c r="J32" s="277"/>
      <c r="K32" s="321">
        <v>140</v>
      </c>
      <c r="L32" s="321">
        <v>0</v>
      </c>
      <c r="M32" s="321">
        <v>5064</v>
      </c>
      <c r="N32" s="321">
        <v>4798</v>
      </c>
      <c r="O32" s="321">
        <v>0</v>
      </c>
      <c r="P32" s="321">
        <v>26.38</v>
      </c>
      <c r="Q32" s="321">
        <v>1193</v>
      </c>
      <c r="R32" s="321">
        <v>11221.38</v>
      </c>
      <c r="S32" s="277"/>
      <c r="T32" s="321">
        <v>9</v>
      </c>
      <c r="U32" s="321">
        <v>0</v>
      </c>
      <c r="V32" s="321">
        <v>110</v>
      </c>
      <c r="W32" s="321">
        <v>337</v>
      </c>
      <c r="X32" s="321">
        <v>0</v>
      </c>
      <c r="Y32" s="321">
        <v>72</v>
      </c>
      <c r="Z32" s="321">
        <v>851</v>
      </c>
      <c r="AA32" s="277">
        <v>1379</v>
      </c>
      <c r="AB32" s="277"/>
      <c r="AC32" s="269">
        <f t="shared" si="2"/>
        <v>566</v>
      </c>
      <c r="AD32" s="269">
        <f t="shared" si="3"/>
        <v>74</v>
      </c>
      <c r="AE32" s="269">
        <f t="shared" si="4"/>
        <v>8504</v>
      </c>
      <c r="AF32" s="269">
        <f t="shared" si="5"/>
        <v>6999</v>
      </c>
      <c r="AG32" s="269">
        <f t="shared" si="6"/>
        <v>0</v>
      </c>
      <c r="AH32" s="269">
        <f t="shared" si="7"/>
        <v>145.5</v>
      </c>
      <c r="AI32" s="269">
        <f t="shared" si="8"/>
        <v>4446</v>
      </c>
      <c r="AJ32" s="269">
        <f t="shared" si="9"/>
        <v>20734.5</v>
      </c>
      <c r="AK32" s="256"/>
    </row>
    <row r="33" spans="1:37">
      <c r="A33" s="278">
        <v>1994</v>
      </c>
      <c r="B33" s="277">
        <v>352</v>
      </c>
      <c r="C33" s="277">
        <v>34</v>
      </c>
      <c r="D33" s="277">
        <v>3536</v>
      </c>
      <c r="E33" s="277">
        <v>1920.29</v>
      </c>
      <c r="F33" s="277">
        <v>0</v>
      </c>
      <c r="G33" s="277">
        <v>70</v>
      </c>
      <c r="H33" s="277">
        <v>2346</v>
      </c>
      <c r="I33" s="277">
        <v>8258.2900000000009</v>
      </c>
      <c r="J33" s="277"/>
      <c r="K33" s="321">
        <v>135</v>
      </c>
      <c r="L33" s="321">
        <v>0</v>
      </c>
      <c r="M33" s="321">
        <v>5053</v>
      </c>
      <c r="N33" s="321">
        <v>4701.71</v>
      </c>
      <c r="O33" s="321">
        <v>0</v>
      </c>
      <c r="P33" s="321">
        <v>30</v>
      </c>
      <c r="Q33" s="321">
        <v>1088</v>
      </c>
      <c r="R33" s="321">
        <v>11007.71</v>
      </c>
      <c r="S33" s="277"/>
      <c r="T33" s="321">
        <v>9</v>
      </c>
      <c r="U33" s="321">
        <v>0</v>
      </c>
      <c r="V33" s="321">
        <v>106</v>
      </c>
      <c r="W33" s="321">
        <v>329</v>
      </c>
      <c r="X33" s="321">
        <v>0</v>
      </c>
      <c r="Y33" s="321">
        <v>72</v>
      </c>
      <c r="Z33" s="321">
        <v>855</v>
      </c>
      <c r="AA33" s="277">
        <v>1371</v>
      </c>
      <c r="AB33" s="277"/>
      <c r="AC33" s="269">
        <f t="shared" si="2"/>
        <v>496</v>
      </c>
      <c r="AD33" s="269">
        <f t="shared" si="3"/>
        <v>34</v>
      </c>
      <c r="AE33" s="269">
        <f t="shared" si="4"/>
        <v>8695</v>
      </c>
      <c r="AF33" s="269">
        <f t="shared" si="5"/>
        <v>6951</v>
      </c>
      <c r="AG33" s="269">
        <f t="shared" si="6"/>
        <v>0</v>
      </c>
      <c r="AH33" s="269">
        <f t="shared" si="7"/>
        <v>172</v>
      </c>
      <c r="AI33" s="269">
        <f t="shared" si="8"/>
        <v>4289</v>
      </c>
      <c r="AJ33" s="269">
        <f t="shared" si="9"/>
        <v>20637</v>
      </c>
      <c r="AK33" s="256"/>
    </row>
    <row r="34" spans="1:37">
      <c r="A34" s="278">
        <v>1995</v>
      </c>
      <c r="B34" s="277">
        <v>240</v>
      </c>
      <c r="C34" s="277">
        <v>39</v>
      </c>
      <c r="D34" s="277">
        <v>4026.55</v>
      </c>
      <c r="E34" s="277">
        <v>1962.58</v>
      </c>
      <c r="F34" s="277">
        <v>0</v>
      </c>
      <c r="G34" s="277">
        <v>81.760000000000005</v>
      </c>
      <c r="H34" s="277">
        <v>2185.27</v>
      </c>
      <c r="I34" s="277">
        <v>8535.16</v>
      </c>
      <c r="J34" s="277"/>
      <c r="K34" s="321">
        <v>113</v>
      </c>
      <c r="L34" s="321">
        <v>0</v>
      </c>
      <c r="M34" s="321">
        <v>5243.45</v>
      </c>
      <c r="N34" s="321">
        <v>4910.42</v>
      </c>
      <c r="O34" s="321">
        <v>0</v>
      </c>
      <c r="P34" s="321">
        <v>35.04</v>
      </c>
      <c r="Q34" s="321">
        <v>1009.73</v>
      </c>
      <c r="R34" s="321">
        <v>11311.64</v>
      </c>
      <c r="S34" s="277"/>
      <c r="T34" s="321">
        <v>9</v>
      </c>
      <c r="U34" s="321">
        <v>0</v>
      </c>
      <c r="V34" s="321">
        <v>104</v>
      </c>
      <c r="W34" s="321">
        <v>326</v>
      </c>
      <c r="X34" s="321">
        <v>0</v>
      </c>
      <c r="Y34" s="321">
        <v>72</v>
      </c>
      <c r="Z34" s="321">
        <v>821</v>
      </c>
      <c r="AA34" s="277">
        <v>1332</v>
      </c>
      <c r="AB34" s="277"/>
      <c r="AC34" s="269">
        <f t="shared" si="2"/>
        <v>362</v>
      </c>
      <c r="AD34" s="269">
        <f t="shared" si="3"/>
        <v>39</v>
      </c>
      <c r="AE34" s="269">
        <f t="shared" si="4"/>
        <v>9374</v>
      </c>
      <c r="AF34" s="269">
        <f t="shared" si="5"/>
        <v>7199</v>
      </c>
      <c r="AG34" s="269">
        <f t="shared" si="6"/>
        <v>0</v>
      </c>
      <c r="AH34" s="269">
        <f t="shared" si="7"/>
        <v>188.8</v>
      </c>
      <c r="AI34" s="269">
        <f t="shared" si="8"/>
        <v>4016</v>
      </c>
      <c r="AJ34" s="269">
        <f t="shared" si="9"/>
        <v>21178.799999999999</v>
      </c>
      <c r="AK34" s="256"/>
    </row>
    <row r="35" spans="1:37">
      <c r="A35" s="278">
        <v>1996</v>
      </c>
      <c r="B35" s="277">
        <v>246.24494859150207</v>
      </c>
      <c r="C35" s="277">
        <v>0</v>
      </c>
      <c r="D35" s="277">
        <v>4420.5503009458298</v>
      </c>
      <c r="E35" s="277">
        <v>1980.03342</v>
      </c>
      <c r="F35" s="277">
        <v>0</v>
      </c>
      <c r="G35" s="277">
        <v>94.2</v>
      </c>
      <c r="H35" s="277">
        <v>2052.1001407790186</v>
      </c>
      <c r="I35" s="277">
        <v>8793.1288103163497</v>
      </c>
      <c r="J35" s="277"/>
      <c r="K35" s="321">
        <v>129.46195785808607</v>
      </c>
      <c r="L35" s="321">
        <v>0</v>
      </c>
      <c r="M35" s="321">
        <v>5595.8383490971619</v>
      </c>
      <c r="N35" s="321">
        <v>5185.8837000000003</v>
      </c>
      <c r="O35" s="321">
        <v>0</v>
      </c>
      <c r="P35" s="321">
        <v>15.1</v>
      </c>
      <c r="Q35" s="321">
        <v>961.46392695912527</v>
      </c>
      <c r="R35" s="321">
        <v>11887.747933914376</v>
      </c>
      <c r="S35" s="277"/>
      <c r="T35" s="321">
        <v>8.9778911519352729</v>
      </c>
      <c r="U35" s="321">
        <v>0</v>
      </c>
      <c r="V35" s="321">
        <v>121.84006878761822</v>
      </c>
      <c r="W35" s="321">
        <v>328.95947999999999</v>
      </c>
      <c r="X35" s="321">
        <v>0</v>
      </c>
      <c r="Y35" s="321">
        <v>72</v>
      </c>
      <c r="Z35" s="321">
        <v>895.10612225218335</v>
      </c>
      <c r="AA35" s="277">
        <v>1426.8835621917369</v>
      </c>
      <c r="AB35" s="277"/>
      <c r="AC35" s="269">
        <f t="shared" si="2"/>
        <v>384.68479760152343</v>
      </c>
      <c r="AD35" s="269">
        <f t="shared" si="3"/>
        <v>0</v>
      </c>
      <c r="AE35" s="269">
        <f t="shared" si="4"/>
        <v>10138.228718830609</v>
      </c>
      <c r="AF35" s="269">
        <f t="shared" si="5"/>
        <v>7494.8765999999996</v>
      </c>
      <c r="AG35" s="269">
        <f t="shared" si="6"/>
        <v>0</v>
      </c>
      <c r="AH35" s="269">
        <f t="shared" si="7"/>
        <v>181.3</v>
      </c>
      <c r="AI35" s="269">
        <f t="shared" si="8"/>
        <v>3908.6701899903273</v>
      </c>
      <c r="AJ35" s="269">
        <f t="shared" si="9"/>
        <v>22107.760306422457</v>
      </c>
      <c r="AK35" s="256"/>
    </row>
    <row r="36" spans="1:37">
      <c r="A36" s="278">
        <v>1997</v>
      </c>
      <c r="B36" s="277">
        <v>234.90871058414163</v>
      </c>
      <c r="C36" s="277">
        <v>0</v>
      </c>
      <c r="D36" s="277">
        <v>4498.2803095442814</v>
      </c>
      <c r="E36" s="277">
        <v>1875.1504729148753</v>
      </c>
      <c r="F36" s="277">
        <v>0</v>
      </c>
      <c r="G36" s="277">
        <v>100</v>
      </c>
      <c r="H36" s="277">
        <v>1708.1983380807415</v>
      </c>
      <c r="I36" s="277">
        <v>8416.5378311240402</v>
      </c>
      <c r="J36" s="277"/>
      <c r="K36" s="321">
        <v>135.65922296853157</v>
      </c>
      <c r="L36" s="321">
        <v>0</v>
      </c>
      <c r="M36" s="321">
        <v>5074.9785038693035</v>
      </c>
      <c r="N36" s="321">
        <v>5656.5778159931206</v>
      </c>
      <c r="O36" s="321">
        <v>0</v>
      </c>
      <c r="P36" s="321">
        <v>1.6343938091143595</v>
      </c>
      <c r="Q36" s="321">
        <v>836.76318131469657</v>
      </c>
      <c r="R36" s="321">
        <v>11705.613117954766</v>
      </c>
      <c r="S36" s="277"/>
      <c r="T36" s="321">
        <v>4.8608911214694803</v>
      </c>
      <c r="U36" s="321">
        <v>0</v>
      </c>
      <c r="V36" s="321">
        <v>123.81771281169389</v>
      </c>
      <c r="W36" s="321">
        <v>327.60103181427343</v>
      </c>
      <c r="X36" s="321">
        <v>0</v>
      </c>
      <c r="Y36" s="321">
        <v>72</v>
      </c>
      <c r="Z36" s="321">
        <v>816.55487603287509</v>
      </c>
      <c r="AA36" s="277">
        <v>1344.8345117803119</v>
      </c>
      <c r="AB36" s="277"/>
      <c r="AC36" s="269">
        <f t="shared" si="2"/>
        <v>375.42882467414267</v>
      </c>
      <c r="AD36" s="269">
        <f t="shared" si="3"/>
        <v>0</v>
      </c>
      <c r="AE36" s="269">
        <f t="shared" si="4"/>
        <v>9697.0765262252771</v>
      </c>
      <c r="AF36" s="269">
        <f t="shared" si="5"/>
        <v>7859.3293207222696</v>
      </c>
      <c r="AG36" s="269">
        <f t="shared" si="6"/>
        <v>0</v>
      </c>
      <c r="AH36" s="269">
        <f t="shared" si="7"/>
        <v>173.63439380911436</v>
      </c>
      <c r="AI36" s="269">
        <f t="shared" si="8"/>
        <v>3361.516395428313</v>
      </c>
      <c r="AJ36" s="269">
        <f t="shared" si="9"/>
        <v>21466.985460859119</v>
      </c>
      <c r="AK36" s="256"/>
    </row>
    <row r="37" spans="1:37">
      <c r="A37" s="278">
        <v>1998</v>
      </c>
      <c r="B37" s="277">
        <v>219.6728565466403</v>
      </c>
      <c r="C37" s="277">
        <v>0</v>
      </c>
      <c r="D37" s="277">
        <v>4469.1315563198623</v>
      </c>
      <c r="E37" s="277">
        <v>1855.2880481513328</v>
      </c>
      <c r="F37" s="277">
        <v>0</v>
      </c>
      <c r="G37" s="277">
        <v>95.9</v>
      </c>
      <c r="H37" s="277">
        <v>1500.5333606751697</v>
      </c>
      <c r="I37" s="277">
        <v>8140.5258216930051</v>
      </c>
      <c r="J37" s="277"/>
      <c r="K37" s="321">
        <v>64.702179736890955</v>
      </c>
      <c r="L37" s="321">
        <v>0</v>
      </c>
      <c r="M37" s="321">
        <v>5562.7687016337059</v>
      </c>
      <c r="N37" s="321">
        <v>5584.8667239896813</v>
      </c>
      <c r="O37" s="321">
        <v>0</v>
      </c>
      <c r="P37" s="321">
        <v>6.24</v>
      </c>
      <c r="Q37" s="321">
        <v>792.76747246853222</v>
      </c>
      <c r="R37" s="321">
        <v>12011.34507782881</v>
      </c>
      <c r="S37" s="277"/>
      <c r="T37" s="321">
        <v>6.1320541249943439</v>
      </c>
      <c r="U37" s="321">
        <v>0</v>
      </c>
      <c r="V37" s="321">
        <v>81.94325021496131</v>
      </c>
      <c r="W37" s="321">
        <v>348.32330180567499</v>
      </c>
      <c r="X37" s="321">
        <v>0</v>
      </c>
      <c r="Y37" s="321">
        <v>72.100000000000009</v>
      </c>
      <c r="Z37" s="321">
        <v>850.74677497714504</v>
      </c>
      <c r="AA37" s="277">
        <v>1359.2453811227756</v>
      </c>
      <c r="AB37" s="277"/>
      <c r="AC37" s="269">
        <f t="shared" si="2"/>
        <v>290.50709040852558</v>
      </c>
      <c r="AD37" s="269">
        <f t="shared" si="3"/>
        <v>0</v>
      </c>
      <c r="AE37" s="269">
        <f t="shared" si="4"/>
        <v>10113.843508168529</v>
      </c>
      <c r="AF37" s="269">
        <f t="shared" si="5"/>
        <v>7788.4780739466896</v>
      </c>
      <c r="AG37" s="269">
        <f t="shared" si="6"/>
        <v>0</v>
      </c>
      <c r="AH37" s="269">
        <f t="shared" si="7"/>
        <v>174.24</v>
      </c>
      <c r="AI37" s="269">
        <f t="shared" si="8"/>
        <v>3144.0476081208467</v>
      </c>
      <c r="AJ37" s="269">
        <f t="shared" si="9"/>
        <v>21511.116280644594</v>
      </c>
      <c r="AK37" s="256"/>
    </row>
    <row r="38" spans="1:37">
      <c r="A38" s="278">
        <v>1999</v>
      </c>
      <c r="B38" s="277">
        <v>162.32545393291193</v>
      </c>
      <c r="C38" s="277">
        <v>0</v>
      </c>
      <c r="D38" s="277">
        <v>3719.0885640584693</v>
      </c>
      <c r="E38" s="277">
        <v>1887.4462596732587</v>
      </c>
      <c r="F38" s="277">
        <v>1286.6723989681857</v>
      </c>
      <c r="G38" s="277">
        <v>94.5</v>
      </c>
      <c r="H38" s="277">
        <v>1065.1963496183666</v>
      </c>
      <c r="I38" s="277">
        <v>8215.2290262511924</v>
      </c>
      <c r="J38" s="277"/>
      <c r="K38" s="321">
        <v>21.806064753104216</v>
      </c>
      <c r="L38" s="321">
        <v>0</v>
      </c>
      <c r="M38" s="321">
        <v>5337.8331900257945</v>
      </c>
      <c r="N38" s="321">
        <v>5739.294926913155</v>
      </c>
      <c r="O38" s="321">
        <v>81.548424247635424</v>
      </c>
      <c r="P38" s="321">
        <v>7.4</v>
      </c>
      <c r="Q38" s="321">
        <v>648.24747192021255</v>
      </c>
      <c r="R38" s="321">
        <v>11836.130077859902</v>
      </c>
      <c r="S38" s="277"/>
      <c r="T38" s="321">
        <v>4.8837700441990624</v>
      </c>
      <c r="U38" s="321">
        <v>0</v>
      </c>
      <c r="V38" s="321">
        <v>99.312123817712802</v>
      </c>
      <c r="W38" s="321">
        <v>359.41530524505589</v>
      </c>
      <c r="X38" s="321">
        <v>0</v>
      </c>
      <c r="Y38" s="321">
        <v>72.400000000000006</v>
      </c>
      <c r="Z38" s="321">
        <v>750.52437820529019</v>
      </c>
      <c r="AA38" s="277">
        <v>1286.5355773122578</v>
      </c>
      <c r="AB38" s="277"/>
      <c r="AC38" s="269">
        <f t="shared" si="2"/>
        <v>189.01528873021519</v>
      </c>
      <c r="AD38" s="269">
        <f t="shared" si="3"/>
        <v>0</v>
      </c>
      <c r="AE38" s="269">
        <f t="shared" si="4"/>
        <v>9156.2338779019774</v>
      </c>
      <c r="AF38" s="269">
        <f t="shared" si="5"/>
        <v>7986.1564918314698</v>
      </c>
      <c r="AG38" s="269">
        <f t="shared" si="6"/>
        <v>1368.2208232158212</v>
      </c>
      <c r="AH38" s="269">
        <f t="shared" si="7"/>
        <v>174.3</v>
      </c>
      <c r="AI38" s="269">
        <f t="shared" si="8"/>
        <v>2463.9681997438693</v>
      </c>
      <c r="AJ38" s="269">
        <f t="shared" si="9"/>
        <v>21337.894681423357</v>
      </c>
      <c r="AK38" s="256"/>
    </row>
    <row r="39" spans="1:37" ht="26.25" customHeight="1">
      <c r="A39" s="278">
        <v>2000</v>
      </c>
      <c r="B39" s="277">
        <v>41.875608279646784</v>
      </c>
      <c r="C39" s="277">
        <v>0</v>
      </c>
      <c r="D39" s="277">
        <v>3830.7824591573517</v>
      </c>
      <c r="E39" s="277">
        <v>1798.1943250214961</v>
      </c>
      <c r="F39" s="277">
        <v>1286.6723989681857</v>
      </c>
      <c r="G39" s="277">
        <v>88.37</v>
      </c>
      <c r="H39" s="277">
        <v>1043.7343282432828</v>
      </c>
      <c r="I39" s="277">
        <v>8089.6291196699631</v>
      </c>
      <c r="J39" s="277"/>
      <c r="K39" s="321">
        <v>10.391693674739127</v>
      </c>
      <c r="L39" s="321">
        <v>0</v>
      </c>
      <c r="M39" s="321">
        <v>5535.8555460017196</v>
      </c>
      <c r="N39" s="321">
        <v>5982.0292347377472</v>
      </c>
      <c r="O39" s="321">
        <v>84.418658641444537</v>
      </c>
      <c r="P39" s="321">
        <v>11.46</v>
      </c>
      <c r="Q39" s="321">
        <v>616.89073034610567</v>
      </c>
      <c r="R39" s="321">
        <v>12241.045863401756</v>
      </c>
      <c r="S39" s="277"/>
      <c r="T39" s="321">
        <v>4.8837700441990624</v>
      </c>
      <c r="U39" s="321">
        <v>0</v>
      </c>
      <c r="V39" s="321">
        <v>130.86844368013757</v>
      </c>
      <c r="W39" s="321">
        <v>374.72055030094583</v>
      </c>
      <c r="X39" s="321">
        <v>0</v>
      </c>
      <c r="Y39" s="321">
        <v>72.150000000000006</v>
      </c>
      <c r="Z39" s="321">
        <v>633.5896453967074</v>
      </c>
      <c r="AA39" s="277">
        <v>1216.2124094219898</v>
      </c>
      <c r="AB39" s="277"/>
      <c r="AC39" s="269">
        <f t="shared" si="2"/>
        <v>57.151071998584975</v>
      </c>
      <c r="AD39" s="269">
        <f t="shared" si="3"/>
        <v>0</v>
      </c>
      <c r="AE39" s="269">
        <f t="shared" si="4"/>
        <v>9497.506448839209</v>
      </c>
      <c r="AF39" s="269">
        <f t="shared" si="5"/>
        <v>8154.9441100601889</v>
      </c>
      <c r="AG39" s="269">
        <f t="shared" si="6"/>
        <v>1371.0910576096303</v>
      </c>
      <c r="AH39" s="269">
        <f t="shared" si="7"/>
        <v>171.98000000000002</v>
      </c>
      <c r="AI39" s="269">
        <f t="shared" si="8"/>
        <v>2294.2147039860961</v>
      </c>
      <c r="AJ39" s="269">
        <f t="shared" si="9"/>
        <v>21546.887392493707</v>
      </c>
      <c r="AK39" s="256"/>
    </row>
    <row r="40" spans="1:37">
      <c r="A40" s="278">
        <v>2001</v>
      </c>
      <c r="B40" s="277">
        <v>33.548677023822016</v>
      </c>
      <c r="C40" s="277">
        <v>0</v>
      </c>
      <c r="D40" s="277">
        <v>3975.2364574376611</v>
      </c>
      <c r="E40" s="277">
        <v>1814.7033533963886</v>
      </c>
      <c r="F40" s="277">
        <v>1286.6723989681857</v>
      </c>
      <c r="G40" s="277">
        <v>89.710000000000008</v>
      </c>
      <c r="H40" s="277">
        <v>845.42585830344967</v>
      </c>
      <c r="I40" s="277">
        <v>8045.2967451295081</v>
      </c>
      <c r="J40" s="277"/>
      <c r="K40" s="321">
        <v>10.450136519286177</v>
      </c>
      <c r="L40" s="321">
        <v>0</v>
      </c>
      <c r="M40" s="321">
        <v>5550.3009458297502</v>
      </c>
      <c r="N40" s="321">
        <v>6192.089423903697</v>
      </c>
      <c r="O40" s="321">
        <v>0.10667153912295785</v>
      </c>
      <c r="P40" s="321">
        <v>10.67</v>
      </c>
      <c r="Q40" s="321">
        <v>1072.7255312785665</v>
      </c>
      <c r="R40" s="321">
        <v>12836.342709070424</v>
      </c>
      <c r="S40" s="277"/>
      <c r="T40" s="321">
        <v>3.4632655010986912</v>
      </c>
      <c r="U40" s="321">
        <v>0</v>
      </c>
      <c r="V40" s="321">
        <v>200.25795356835769</v>
      </c>
      <c r="W40" s="321">
        <v>352.53654342218397</v>
      </c>
      <c r="X40" s="321">
        <v>7.2997368873602744</v>
      </c>
      <c r="Y40" s="321">
        <v>72.150000000000006</v>
      </c>
      <c r="Z40" s="321">
        <v>650.13419227902045</v>
      </c>
      <c r="AA40" s="277">
        <v>1285.8416916580211</v>
      </c>
      <c r="AB40" s="277"/>
      <c r="AC40" s="269">
        <f t="shared" si="2"/>
        <v>47.462079044206881</v>
      </c>
      <c r="AD40" s="269">
        <f t="shared" si="3"/>
        <v>0</v>
      </c>
      <c r="AE40" s="269">
        <f t="shared" si="4"/>
        <v>9725.7953568357698</v>
      </c>
      <c r="AF40" s="269">
        <f t="shared" si="5"/>
        <v>8359.3293207222705</v>
      </c>
      <c r="AG40" s="269">
        <f t="shared" si="6"/>
        <v>1294.078807394669</v>
      </c>
      <c r="AH40" s="269">
        <f t="shared" si="7"/>
        <v>172.53000000000003</v>
      </c>
      <c r="AI40" s="269">
        <f t="shared" si="8"/>
        <v>2568.2855818610369</v>
      </c>
      <c r="AJ40" s="269">
        <f t="shared" si="9"/>
        <v>22167.481145857953</v>
      </c>
      <c r="AK40" s="256"/>
    </row>
    <row r="41" spans="1:37">
      <c r="A41" s="278">
        <v>2002</v>
      </c>
      <c r="B41" s="277">
        <v>5.2386713004633378</v>
      </c>
      <c r="C41" s="277">
        <v>0</v>
      </c>
      <c r="D41" s="277">
        <v>3697.193366510578</v>
      </c>
      <c r="E41" s="277">
        <v>1750.3738269919902</v>
      </c>
      <c r="F41" s="277">
        <v>730.00859845227853</v>
      </c>
      <c r="G41" s="277">
        <v>96.84</v>
      </c>
      <c r="H41" s="277">
        <v>742.71848637635776</v>
      </c>
      <c r="I41" s="277">
        <v>7022.3729496316682</v>
      </c>
      <c r="J41" s="277"/>
      <c r="K41" s="321">
        <v>5.0295462165055218</v>
      </c>
      <c r="L41" s="321">
        <v>0</v>
      </c>
      <c r="M41" s="321">
        <v>4771.2328900973507</v>
      </c>
      <c r="N41" s="321">
        <v>6050.1586961092071</v>
      </c>
      <c r="O41" s="321">
        <v>4.8323301805674984E-2</v>
      </c>
      <c r="P41" s="321">
        <v>19.28</v>
      </c>
      <c r="Q41" s="321">
        <v>499.35604098869226</v>
      </c>
      <c r="R41" s="321">
        <v>11345.105496713562</v>
      </c>
      <c r="S41" s="277"/>
      <c r="T41" s="321">
        <v>4.2066387098250466</v>
      </c>
      <c r="U41" s="321">
        <v>0</v>
      </c>
      <c r="V41" s="321">
        <v>201.70007231651107</v>
      </c>
      <c r="W41" s="321">
        <v>347.77576693010741</v>
      </c>
      <c r="X41" s="321">
        <v>0</v>
      </c>
      <c r="Y41" s="321">
        <v>72.150000000000006</v>
      </c>
      <c r="Z41" s="321">
        <v>563.01359102213928</v>
      </c>
      <c r="AA41" s="277">
        <v>1188.8460689785829</v>
      </c>
      <c r="AB41" s="277"/>
      <c r="AC41" s="269">
        <f t="shared" si="2"/>
        <v>14.474856226793907</v>
      </c>
      <c r="AD41" s="269">
        <f t="shared" si="3"/>
        <v>0</v>
      </c>
      <c r="AE41" s="269">
        <f t="shared" si="4"/>
        <v>8670.1263289244398</v>
      </c>
      <c r="AF41" s="269">
        <f t="shared" si="5"/>
        <v>8148.3082900313048</v>
      </c>
      <c r="AG41" s="269">
        <f t="shared" si="6"/>
        <v>730.05692175408421</v>
      </c>
      <c r="AH41" s="269">
        <f t="shared" si="7"/>
        <v>188.27</v>
      </c>
      <c r="AI41" s="269">
        <f t="shared" si="8"/>
        <v>1805.0881183871893</v>
      </c>
      <c r="AJ41" s="269">
        <f t="shared" si="9"/>
        <v>19556.324515323813</v>
      </c>
      <c r="AK41" s="256"/>
    </row>
    <row r="42" spans="1:37">
      <c r="A42" s="278">
        <v>2003</v>
      </c>
      <c r="B42" s="277">
        <v>7.6724690273239204</v>
      </c>
      <c r="C42" s="277">
        <v>0</v>
      </c>
      <c r="D42" s="277">
        <v>3814.4866492357819</v>
      </c>
      <c r="E42" s="277">
        <v>1756.0984905435662</v>
      </c>
      <c r="F42" s="277">
        <v>627.17110920034395</v>
      </c>
      <c r="G42" s="277">
        <v>104.17999999999999</v>
      </c>
      <c r="H42" s="277">
        <v>399.11752357023374</v>
      </c>
      <c r="I42" s="277">
        <v>6708.7262415772511</v>
      </c>
      <c r="J42" s="277"/>
      <c r="K42" s="321">
        <v>5.3500650326070183</v>
      </c>
      <c r="L42" s="321">
        <v>0</v>
      </c>
      <c r="M42" s="321">
        <v>5163.1613955084358</v>
      </c>
      <c r="N42" s="321">
        <v>6130.5310776440238</v>
      </c>
      <c r="O42" s="321">
        <v>20.566162510748065</v>
      </c>
      <c r="P42" s="321">
        <v>19.28</v>
      </c>
      <c r="Q42" s="321">
        <v>417.04967650050929</v>
      </c>
      <c r="R42" s="321">
        <v>11755.938377196324</v>
      </c>
      <c r="S42" s="277"/>
      <c r="T42" s="321">
        <v>4.3234898671949784</v>
      </c>
      <c r="U42" s="321">
        <v>0</v>
      </c>
      <c r="V42" s="321">
        <v>199.83379279863874</v>
      </c>
      <c r="W42" s="321">
        <v>344.40318056749783</v>
      </c>
      <c r="X42" s="321">
        <v>0</v>
      </c>
      <c r="Y42" s="321">
        <v>72.150000000000006</v>
      </c>
      <c r="Z42" s="321">
        <v>328.34551600102884</v>
      </c>
      <c r="AA42" s="277">
        <v>949.05597923436039</v>
      </c>
      <c r="AB42" s="277"/>
      <c r="AC42" s="269">
        <f t="shared" si="2"/>
        <v>17.346023927125916</v>
      </c>
      <c r="AD42" s="269">
        <f t="shared" si="3"/>
        <v>0</v>
      </c>
      <c r="AE42" s="269">
        <f t="shared" si="4"/>
        <v>9177.4818375428567</v>
      </c>
      <c r="AF42" s="269">
        <f t="shared" si="5"/>
        <v>8231.0327487550876</v>
      </c>
      <c r="AG42" s="269">
        <f t="shared" si="6"/>
        <v>647.73727171109203</v>
      </c>
      <c r="AH42" s="269">
        <f t="shared" si="7"/>
        <v>195.61</v>
      </c>
      <c r="AI42" s="269">
        <f t="shared" si="8"/>
        <v>1144.512716071772</v>
      </c>
      <c r="AJ42" s="269">
        <f t="shared" si="9"/>
        <v>19413.720598007934</v>
      </c>
      <c r="AK42" s="256"/>
    </row>
    <row r="43" spans="1:37">
      <c r="A43" s="278">
        <v>2004</v>
      </c>
      <c r="B43" s="277">
        <v>9.0085630672095132</v>
      </c>
      <c r="C43" s="277">
        <v>0</v>
      </c>
      <c r="D43" s="277">
        <v>4465.5488057926332</v>
      </c>
      <c r="E43" s="277">
        <v>1733.2300094365314</v>
      </c>
      <c r="F43" s="277">
        <v>368.09958082545143</v>
      </c>
      <c r="G43" s="277">
        <v>104.14999999999999</v>
      </c>
      <c r="H43" s="277">
        <v>503.85444691278565</v>
      </c>
      <c r="I43" s="277">
        <v>7183.8914060346106</v>
      </c>
      <c r="J43" s="277"/>
      <c r="K43" s="321">
        <v>4.9776144497393915</v>
      </c>
      <c r="L43" s="321">
        <v>0</v>
      </c>
      <c r="M43" s="321">
        <v>5089.0789671373541</v>
      </c>
      <c r="N43" s="321">
        <v>6450.6218079611854</v>
      </c>
      <c r="O43" s="321">
        <v>5.2105008598452276</v>
      </c>
      <c r="P43" s="321">
        <v>19.690000000000001</v>
      </c>
      <c r="Q43" s="321">
        <v>657.35043482057858</v>
      </c>
      <c r="R43" s="321">
        <v>12226.929325228703</v>
      </c>
      <c r="S43" s="277"/>
      <c r="T43" s="321">
        <v>5.4155599763207789</v>
      </c>
      <c r="U43" s="321">
        <v>0</v>
      </c>
      <c r="V43" s="321">
        <v>202.45907506956294</v>
      </c>
      <c r="W43" s="321">
        <v>347.71711246775584</v>
      </c>
      <c r="X43" s="321">
        <v>0</v>
      </c>
      <c r="Y43" s="321">
        <v>73.84</v>
      </c>
      <c r="Z43" s="321">
        <v>276.58605156438682</v>
      </c>
      <c r="AA43" s="277">
        <v>906.01779907802643</v>
      </c>
      <c r="AB43" s="277"/>
      <c r="AC43" s="269">
        <f t="shared" si="2"/>
        <v>19.401737493269685</v>
      </c>
      <c r="AD43" s="269">
        <f t="shared" si="3"/>
        <v>0</v>
      </c>
      <c r="AE43" s="269">
        <f t="shared" si="4"/>
        <v>9757.0868479995497</v>
      </c>
      <c r="AF43" s="269">
        <f t="shared" si="5"/>
        <v>8531.5689298654725</v>
      </c>
      <c r="AG43" s="269">
        <f t="shared" si="6"/>
        <v>373.31008168529667</v>
      </c>
      <c r="AH43" s="269">
        <f t="shared" si="7"/>
        <v>197.68</v>
      </c>
      <c r="AI43" s="269">
        <f t="shared" si="8"/>
        <v>1437.7909332977511</v>
      </c>
      <c r="AJ43" s="269">
        <f t="shared" si="9"/>
        <v>20316.838530341338</v>
      </c>
      <c r="AK43" s="256"/>
    </row>
    <row r="44" spans="1:37">
      <c r="A44" s="278">
        <v>2005</v>
      </c>
      <c r="B44" s="277">
        <v>26.511499766703182</v>
      </c>
      <c r="C44" s="277">
        <v>0</v>
      </c>
      <c r="D44" s="277">
        <v>4326.6794867223098</v>
      </c>
      <c r="E44" s="277">
        <v>1722.0871195311458</v>
      </c>
      <c r="F44" s="277">
        <v>375.77697807394657</v>
      </c>
      <c r="G44" s="277">
        <v>104.56632743575615</v>
      </c>
      <c r="H44" s="277">
        <v>542.555973905663</v>
      </c>
      <c r="I44" s="277">
        <v>7098.1773854355233</v>
      </c>
      <c r="J44" s="277"/>
      <c r="K44" s="321">
        <v>5.5650935521664584</v>
      </c>
      <c r="L44" s="321">
        <v>0</v>
      </c>
      <c r="M44" s="321">
        <v>5005.2177817720703</v>
      </c>
      <c r="N44" s="321">
        <v>6779.9173803095455</v>
      </c>
      <c r="O44" s="321">
        <v>9.7567992261392966</v>
      </c>
      <c r="P44" s="321">
        <v>19.691926070423136</v>
      </c>
      <c r="Q44" s="321">
        <v>849.26911857163304</v>
      </c>
      <c r="R44" s="321">
        <v>12669.418099501978</v>
      </c>
      <c r="S44" s="277"/>
      <c r="T44" s="321">
        <v>6.0189165950128976</v>
      </c>
      <c r="U44" s="321">
        <v>0</v>
      </c>
      <c r="V44" s="321">
        <v>194.42962262326722</v>
      </c>
      <c r="W44" s="321">
        <v>344.08796216680992</v>
      </c>
      <c r="X44" s="321">
        <v>0</v>
      </c>
      <c r="Y44" s="321">
        <v>80.63484204874878</v>
      </c>
      <c r="Z44" s="321">
        <v>381.65482262447233</v>
      </c>
      <c r="AA44" s="277">
        <v>1006.8261660583112</v>
      </c>
      <c r="AB44" s="277"/>
      <c r="AC44" s="269">
        <f t="shared" si="2"/>
        <v>38.095509913882537</v>
      </c>
      <c r="AD44" s="269">
        <f t="shared" si="3"/>
        <v>0</v>
      </c>
      <c r="AE44" s="269">
        <f t="shared" si="4"/>
        <v>9526.3268911176474</v>
      </c>
      <c r="AF44" s="269">
        <f t="shared" si="5"/>
        <v>8846.092462007502</v>
      </c>
      <c r="AG44" s="269">
        <f t="shared" si="6"/>
        <v>385.53377730008589</v>
      </c>
      <c r="AH44" s="269">
        <f t="shared" si="7"/>
        <v>204.89309555492807</v>
      </c>
      <c r="AI44" s="269">
        <f t="shared" si="8"/>
        <v>1773.4799151017683</v>
      </c>
      <c r="AJ44" s="269">
        <f t="shared" si="9"/>
        <v>20774.421650995817</v>
      </c>
      <c r="AK44" s="256"/>
    </row>
    <row r="45" spans="1:37">
      <c r="A45" s="278">
        <v>2006</v>
      </c>
      <c r="B45" s="277">
        <v>13.094933965577432</v>
      </c>
      <c r="C45" s="277">
        <v>0</v>
      </c>
      <c r="D45" s="277">
        <v>3938.3384923914173</v>
      </c>
      <c r="E45" s="277">
        <v>1720.741842053485</v>
      </c>
      <c r="F45" s="277">
        <v>375.64902106620809</v>
      </c>
      <c r="G45" s="277">
        <v>83.200242640691656</v>
      </c>
      <c r="H45" s="277">
        <v>489.98682602089804</v>
      </c>
      <c r="I45" s="277">
        <v>6621.0113581382766</v>
      </c>
      <c r="J45" s="277"/>
      <c r="K45" s="321">
        <v>7.4525010936627911</v>
      </c>
      <c r="L45" s="321">
        <v>0</v>
      </c>
      <c r="M45" s="321">
        <v>4543.2123890207413</v>
      </c>
      <c r="N45" s="321">
        <v>6672.9292456160147</v>
      </c>
      <c r="O45" s="321">
        <v>8.2483349097162506</v>
      </c>
      <c r="P45" s="321">
        <v>19.691926070423136</v>
      </c>
      <c r="Q45" s="321">
        <v>733.83107602473297</v>
      </c>
      <c r="R45" s="321">
        <v>11985.365472735291</v>
      </c>
      <c r="S45" s="277"/>
      <c r="T45" s="321">
        <v>3.3438425527849431</v>
      </c>
      <c r="U45" s="321">
        <v>0</v>
      </c>
      <c r="V45" s="321">
        <v>173.09634203459674</v>
      </c>
      <c r="W45" s="321">
        <v>344.7013901266161</v>
      </c>
      <c r="X45" s="321">
        <v>0</v>
      </c>
      <c r="Y45" s="321">
        <v>89.53590606674878</v>
      </c>
      <c r="Z45" s="321">
        <v>305.83079125224793</v>
      </c>
      <c r="AA45" s="277">
        <v>916.50827203299446</v>
      </c>
      <c r="AB45" s="277"/>
      <c r="AC45" s="269">
        <f t="shared" si="2"/>
        <v>23.891277612025164</v>
      </c>
      <c r="AD45" s="269">
        <f t="shared" si="3"/>
        <v>0</v>
      </c>
      <c r="AE45" s="269">
        <f t="shared" si="4"/>
        <v>8654.6472234467547</v>
      </c>
      <c r="AF45" s="269">
        <f t="shared" si="5"/>
        <v>8738.3724777961161</v>
      </c>
      <c r="AG45" s="269">
        <f t="shared" si="6"/>
        <v>383.89735597592437</v>
      </c>
      <c r="AH45" s="269">
        <f t="shared" si="7"/>
        <v>192.42807477786357</v>
      </c>
      <c r="AI45" s="269">
        <f t="shared" si="8"/>
        <v>1529.6486932978789</v>
      </c>
      <c r="AJ45" s="269">
        <f t="shared" si="9"/>
        <v>19522.885102906566</v>
      </c>
      <c r="AK45" s="256"/>
    </row>
    <row r="46" spans="1:37">
      <c r="A46" s="278">
        <v>2007</v>
      </c>
      <c r="B46" s="277">
        <v>9.9876848442387391</v>
      </c>
      <c r="C46" s="277">
        <v>0</v>
      </c>
      <c r="D46" s="277">
        <v>3649.5623576853122</v>
      </c>
      <c r="E46" s="277">
        <v>1727.1967172233367</v>
      </c>
      <c r="F46" s="277">
        <v>383.10864144453996</v>
      </c>
      <c r="G46" s="277">
        <v>88.533806205691675</v>
      </c>
      <c r="H46" s="277">
        <v>487.49356628005404</v>
      </c>
      <c r="I46" s="277">
        <v>6345.8827736831736</v>
      </c>
      <c r="J46" s="277"/>
      <c r="K46" s="321">
        <v>5.8894322050658872</v>
      </c>
      <c r="L46" s="321">
        <v>0</v>
      </c>
      <c r="M46" s="321">
        <v>4332.2827741063575</v>
      </c>
      <c r="N46" s="321">
        <v>6679.031034228633</v>
      </c>
      <c r="O46" s="321">
        <v>7.0940240756663799</v>
      </c>
      <c r="P46" s="321">
        <v>19.691926070423136</v>
      </c>
      <c r="Q46" s="321">
        <v>718.93905267902358</v>
      </c>
      <c r="R46" s="321">
        <v>11762.92824336517</v>
      </c>
      <c r="S46" s="277"/>
      <c r="T46" s="321">
        <v>2.6750740422279544</v>
      </c>
      <c r="U46" s="321">
        <v>0</v>
      </c>
      <c r="V46" s="321">
        <v>171.83468760212867</v>
      </c>
      <c r="W46" s="321">
        <v>348.65506227782828</v>
      </c>
      <c r="X46" s="321">
        <v>0</v>
      </c>
      <c r="Y46" s="321">
        <v>89.436498808248786</v>
      </c>
      <c r="Z46" s="321">
        <v>294.37351313668421</v>
      </c>
      <c r="AA46" s="277">
        <v>906.97483586711792</v>
      </c>
      <c r="AB46" s="277"/>
      <c r="AC46" s="269">
        <f t="shared" si="2"/>
        <v>18.552191091532581</v>
      </c>
      <c r="AD46" s="269">
        <f t="shared" si="3"/>
        <v>0</v>
      </c>
      <c r="AE46" s="269">
        <f t="shared" si="4"/>
        <v>8153.6798193937984</v>
      </c>
      <c r="AF46" s="269">
        <f t="shared" si="5"/>
        <v>8754.8828137297987</v>
      </c>
      <c r="AG46" s="269">
        <f t="shared" si="6"/>
        <v>390.20266552020632</v>
      </c>
      <c r="AH46" s="269">
        <f t="shared" si="7"/>
        <v>197.66223108436361</v>
      </c>
      <c r="AI46" s="269">
        <f t="shared" si="8"/>
        <v>1500.8061320957618</v>
      </c>
      <c r="AJ46" s="269">
        <f t="shared" si="9"/>
        <v>19015.785852915458</v>
      </c>
      <c r="AK46" s="256"/>
    </row>
    <row r="47" spans="1:37">
      <c r="A47" s="278">
        <v>2008</v>
      </c>
      <c r="B47" s="277">
        <v>9.3544386894320208</v>
      </c>
      <c r="C47" s="277">
        <v>0</v>
      </c>
      <c r="D47" s="277">
        <v>3834.8058543661232</v>
      </c>
      <c r="E47" s="277">
        <v>1750.2093859782922</v>
      </c>
      <c r="F47" s="277">
        <v>386.62941100601893</v>
      </c>
      <c r="G47" s="277">
        <v>74.525166515235455</v>
      </c>
      <c r="H47" s="277">
        <v>468.25306046582614</v>
      </c>
      <c r="I47" s="277">
        <v>6523.7773170209275</v>
      </c>
      <c r="J47" s="277"/>
      <c r="K47" s="321">
        <v>8.0932997436734659</v>
      </c>
      <c r="L47" s="321">
        <v>0</v>
      </c>
      <c r="M47" s="321">
        <v>5600.2448873180929</v>
      </c>
      <c r="N47" s="321">
        <v>6835.3989353403367</v>
      </c>
      <c r="O47" s="321">
        <v>6.1967884780739455</v>
      </c>
      <c r="P47" s="321">
        <v>13.962972289092868</v>
      </c>
      <c r="Q47" s="321">
        <v>643.22479476134481</v>
      </c>
      <c r="R47" s="321">
        <v>13107.121677930614</v>
      </c>
      <c r="S47" s="277"/>
      <c r="T47" s="321">
        <v>3.3438425527849431</v>
      </c>
      <c r="U47" s="321">
        <v>0</v>
      </c>
      <c r="V47" s="321">
        <v>121.51903559286094</v>
      </c>
      <c r="W47" s="321">
        <v>349.68680955632266</v>
      </c>
      <c r="X47" s="321">
        <v>0</v>
      </c>
      <c r="Y47" s="321">
        <v>140.31923932198671</v>
      </c>
      <c r="Z47" s="321">
        <v>299.62551585225179</v>
      </c>
      <c r="AA47" s="277">
        <v>914.49444287620713</v>
      </c>
      <c r="AB47" s="277"/>
      <c r="AC47" s="269">
        <f t="shared" si="2"/>
        <v>20.791580985890427</v>
      </c>
      <c r="AD47" s="269">
        <f t="shared" si="3"/>
        <v>0</v>
      </c>
      <c r="AE47" s="269">
        <f t="shared" si="4"/>
        <v>9556.5697772770764</v>
      </c>
      <c r="AF47" s="269">
        <f t="shared" si="5"/>
        <v>8935.2951308749507</v>
      </c>
      <c r="AG47" s="269">
        <f t="shared" si="6"/>
        <v>392.82619948409285</v>
      </c>
      <c r="AH47" s="269">
        <f t="shared" si="7"/>
        <v>228.80737812631503</v>
      </c>
      <c r="AI47" s="269">
        <f t="shared" si="8"/>
        <v>1411.1033710794227</v>
      </c>
      <c r="AJ47" s="269">
        <f t="shared" si="9"/>
        <v>20545.393437827748</v>
      </c>
      <c r="AK47" s="256"/>
    </row>
    <row r="48" spans="1:37">
      <c r="A48" s="278">
        <v>2009</v>
      </c>
      <c r="B48" s="277">
        <v>16.712283012142269</v>
      </c>
      <c r="C48" s="277">
        <v>0</v>
      </c>
      <c r="D48" s="277">
        <v>3458.490451177141</v>
      </c>
      <c r="E48" s="277">
        <v>1671.675709206482</v>
      </c>
      <c r="F48" s="277">
        <v>382.38427545141872</v>
      </c>
      <c r="G48" s="277">
        <v>83.703516466039844</v>
      </c>
      <c r="H48" s="277">
        <v>372.75510571915686</v>
      </c>
      <c r="I48" s="277">
        <v>5985.7213410323811</v>
      </c>
      <c r="J48" s="277"/>
      <c r="K48" s="321">
        <v>36.382354596244923</v>
      </c>
      <c r="L48" s="321">
        <v>0</v>
      </c>
      <c r="M48" s="321">
        <v>4415.4806634077577</v>
      </c>
      <c r="N48" s="321">
        <v>6549.9713606959058</v>
      </c>
      <c r="O48" s="321">
        <v>9.1827277300085974</v>
      </c>
      <c r="P48" s="321">
        <v>17.690185421323349</v>
      </c>
      <c r="Q48" s="321">
        <v>592.19011585468161</v>
      </c>
      <c r="R48" s="321">
        <v>11620.897407705921</v>
      </c>
      <c r="S48" s="277"/>
      <c r="T48" s="321">
        <v>0</v>
      </c>
      <c r="U48" s="321">
        <v>0</v>
      </c>
      <c r="V48" s="321">
        <v>126.2102570763701</v>
      </c>
      <c r="W48" s="321">
        <v>326.79304460903182</v>
      </c>
      <c r="X48" s="321">
        <v>0</v>
      </c>
      <c r="Y48" s="321">
        <v>129.65193666979542</v>
      </c>
      <c r="Z48" s="321">
        <v>286.02026040293975</v>
      </c>
      <c r="AA48" s="277">
        <v>868.67549875813711</v>
      </c>
      <c r="AB48" s="277"/>
      <c r="AC48" s="269">
        <f t="shared" si="2"/>
        <v>53.094637608387188</v>
      </c>
      <c r="AD48" s="269">
        <f t="shared" si="3"/>
        <v>0</v>
      </c>
      <c r="AE48" s="269">
        <f t="shared" si="4"/>
        <v>8000.1813716612687</v>
      </c>
      <c r="AF48" s="269">
        <f t="shared" si="5"/>
        <v>8548.4401145114207</v>
      </c>
      <c r="AG48" s="269">
        <f t="shared" si="6"/>
        <v>391.56700318142731</v>
      </c>
      <c r="AH48" s="269">
        <f t="shared" si="7"/>
        <v>231.04563855715861</v>
      </c>
      <c r="AI48" s="269">
        <f t="shared" si="8"/>
        <v>1250.9654819767782</v>
      </c>
      <c r="AJ48" s="269">
        <f t="shared" si="9"/>
        <v>18475.29424749644</v>
      </c>
      <c r="AK48" s="256"/>
    </row>
    <row r="49" spans="1:37" ht="26.25" customHeight="1">
      <c r="A49" s="278">
        <v>2010</v>
      </c>
      <c r="B49" s="277">
        <v>19.902099612848879</v>
      </c>
      <c r="C49" s="277">
        <v>0</v>
      </c>
      <c r="D49" s="277">
        <v>3780.9981467061671</v>
      </c>
      <c r="E49" s="277">
        <v>1642.3139834321516</v>
      </c>
      <c r="F49" s="277">
        <v>382.3462188306105</v>
      </c>
      <c r="G49" s="277">
        <v>101.42380356089696</v>
      </c>
      <c r="H49" s="277">
        <v>313.63922783301962</v>
      </c>
      <c r="I49" s="277">
        <v>6240.623479975694</v>
      </c>
      <c r="J49" s="277"/>
      <c r="K49" s="321">
        <v>6.7457018337398171</v>
      </c>
      <c r="L49" s="321">
        <v>0</v>
      </c>
      <c r="M49" s="321">
        <v>4837.1435320331266</v>
      </c>
      <c r="N49" s="321">
        <v>6730.1500895992722</v>
      </c>
      <c r="O49" s="321">
        <v>9.9520012897678409</v>
      </c>
      <c r="P49" s="321">
        <v>17.189478327999403</v>
      </c>
      <c r="Q49" s="321">
        <v>631.43601897744429</v>
      </c>
      <c r="R49" s="321">
        <v>12232.616822061351</v>
      </c>
      <c r="S49" s="277"/>
      <c r="T49" s="321">
        <v>0.94840671399030096</v>
      </c>
      <c r="U49" s="321">
        <v>0</v>
      </c>
      <c r="V49" s="321">
        <v>117.69437885735688</v>
      </c>
      <c r="W49" s="321">
        <v>346.39786441365101</v>
      </c>
      <c r="X49" s="321">
        <v>0</v>
      </c>
      <c r="Y49" s="321">
        <v>187.64806079159223</v>
      </c>
      <c r="Z49" s="321">
        <v>312.70030710563788</v>
      </c>
      <c r="AA49" s="277">
        <v>965.38901788222825</v>
      </c>
      <c r="AB49" s="277"/>
      <c r="AC49" s="269">
        <f t="shared" si="2"/>
        <v>27.596208160578996</v>
      </c>
      <c r="AD49" s="269">
        <f t="shared" si="3"/>
        <v>0</v>
      </c>
      <c r="AE49" s="269">
        <f t="shared" si="4"/>
        <v>8735.8360575966508</v>
      </c>
      <c r="AF49" s="269">
        <f t="shared" si="5"/>
        <v>8718.8619374450755</v>
      </c>
      <c r="AG49" s="269">
        <f t="shared" si="6"/>
        <v>392.29822012037835</v>
      </c>
      <c r="AH49" s="269">
        <f t="shared" si="7"/>
        <v>306.26134268048861</v>
      </c>
      <c r="AI49" s="269">
        <f t="shared" si="8"/>
        <v>1257.7755539161017</v>
      </c>
      <c r="AJ49" s="269">
        <f t="shared" si="9"/>
        <v>19438.629319919273</v>
      </c>
      <c r="AK49" s="256"/>
    </row>
    <row r="50" spans="1:37">
      <c r="A50" s="278">
        <v>2011</v>
      </c>
      <c r="B50" s="277">
        <v>18.151467560887809</v>
      </c>
      <c r="C50" s="277">
        <v>0</v>
      </c>
      <c r="D50" s="277">
        <v>3065.7341815005279</v>
      </c>
      <c r="E50" s="277">
        <v>1581.8713946833884</v>
      </c>
      <c r="F50" s="277">
        <v>381.61314333619947</v>
      </c>
      <c r="G50" s="277">
        <v>93.90610202704697</v>
      </c>
      <c r="H50" s="277">
        <v>365.75260608432882</v>
      </c>
      <c r="I50" s="277">
        <v>5507.0288951923794</v>
      </c>
      <c r="J50" s="277"/>
      <c r="K50" s="321">
        <v>8.9017489314734988</v>
      </c>
      <c r="L50" s="321">
        <v>0</v>
      </c>
      <c r="M50" s="321">
        <v>4162.5709234819142</v>
      </c>
      <c r="N50" s="321">
        <v>6648.3577512972633</v>
      </c>
      <c r="O50" s="321">
        <v>3.1588641444539971</v>
      </c>
      <c r="P50" s="321">
        <v>18.710805982704233</v>
      </c>
      <c r="Q50" s="321">
        <v>691.46976709112118</v>
      </c>
      <c r="R50" s="321">
        <v>11533.169860928931</v>
      </c>
      <c r="S50" s="277"/>
      <c r="T50" s="321">
        <v>1.0089147502708165</v>
      </c>
      <c r="U50" s="321">
        <v>0</v>
      </c>
      <c r="V50" s="321">
        <v>116.13812616692519</v>
      </c>
      <c r="W50" s="321">
        <v>339.45929108516054</v>
      </c>
      <c r="X50" s="321">
        <v>0</v>
      </c>
      <c r="Y50" s="321">
        <v>157.42955241722436</v>
      </c>
      <c r="Z50" s="321">
        <v>302.80188577132407</v>
      </c>
      <c r="AA50" s="277">
        <v>916.83777019090508</v>
      </c>
      <c r="AB50" s="277"/>
      <c r="AC50" s="269">
        <f t="shared" si="2"/>
        <v>28.062131242632123</v>
      </c>
      <c r="AD50" s="269">
        <f t="shared" si="3"/>
        <v>0</v>
      </c>
      <c r="AE50" s="269">
        <f t="shared" si="4"/>
        <v>7344.4432311493674</v>
      </c>
      <c r="AF50" s="269">
        <f t="shared" si="5"/>
        <v>8569.6884370658117</v>
      </c>
      <c r="AG50" s="269">
        <f t="shared" si="6"/>
        <v>384.77200748065349</v>
      </c>
      <c r="AH50" s="269">
        <f t="shared" si="7"/>
        <v>270.04646042697556</v>
      </c>
      <c r="AI50" s="269">
        <f t="shared" si="8"/>
        <v>1360.0242589467741</v>
      </c>
      <c r="AJ50" s="269">
        <f t="shared" si="9"/>
        <v>17957.036526312215</v>
      </c>
      <c r="AK50" s="256"/>
    </row>
    <row r="51" spans="1:37">
      <c r="A51" s="278">
        <v>2012</v>
      </c>
      <c r="B51" s="277">
        <v>8.1668420232679608</v>
      </c>
      <c r="C51" s="277">
        <v>0</v>
      </c>
      <c r="D51" s="277">
        <v>3553.1666252765026</v>
      </c>
      <c r="E51" s="277">
        <v>1625.3279419396897</v>
      </c>
      <c r="F51" s="277">
        <v>391.13374892519346</v>
      </c>
      <c r="G51" s="277">
        <v>88.644376701862413</v>
      </c>
      <c r="H51" s="277">
        <v>321.40945834641769</v>
      </c>
      <c r="I51" s="277">
        <v>5987.8489932129341</v>
      </c>
      <c r="J51" s="277"/>
      <c r="K51" s="321">
        <v>7.7781318453623101</v>
      </c>
      <c r="L51" s="321">
        <v>0</v>
      </c>
      <c r="M51" s="321">
        <v>4870.3411196370253</v>
      </c>
      <c r="N51" s="321">
        <v>6698.1385773105912</v>
      </c>
      <c r="O51" s="321">
        <v>6.6567067927773005</v>
      </c>
      <c r="P51" s="321">
        <v>29.581741848821011</v>
      </c>
      <c r="Q51" s="321">
        <v>656.28894213947729</v>
      </c>
      <c r="R51" s="321">
        <v>12268.785219574054</v>
      </c>
      <c r="S51" s="277"/>
      <c r="T51" s="321">
        <v>1.0204775296199562</v>
      </c>
      <c r="U51" s="321">
        <v>0</v>
      </c>
      <c r="V51" s="321">
        <v>99.931748348236397</v>
      </c>
      <c r="W51" s="321">
        <v>332.84986484808093</v>
      </c>
      <c r="X51" s="321">
        <v>0</v>
      </c>
      <c r="Y51" s="321">
        <v>183.61304997822623</v>
      </c>
      <c r="Z51" s="321">
        <v>362.57347135703174</v>
      </c>
      <c r="AA51" s="277">
        <v>979.98861206119523</v>
      </c>
      <c r="AB51" s="277"/>
      <c r="AC51" s="269">
        <f t="shared" si="2"/>
        <v>16.965451398250227</v>
      </c>
      <c r="AD51" s="269">
        <f t="shared" si="3"/>
        <v>0</v>
      </c>
      <c r="AE51" s="269">
        <f t="shared" si="4"/>
        <v>8523.4394932617652</v>
      </c>
      <c r="AF51" s="269">
        <f t="shared" si="5"/>
        <v>8656.3163840983634</v>
      </c>
      <c r="AG51" s="269">
        <f t="shared" si="6"/>
        <v>397.79045571797076</v>
      </c>
      <c r="AH51" s="269">
        <f t="shared" si="7"/>
        <v>301.83916852890968</v>
      </c>
      <c r="AI51" s="269">
        <f t="shared" si="8"/>
        <v>1340.2718718429269</v>
      </c>
      <c r="AJ51" s="269">
        <f t="shared" si="9"/>
        <v>19236.622824848189</v>
      </c>
      <c r="AK51" s="256"/>
    </row>
    <row r="52" spans="1:37">
      <c r="A52" s="278">
        <v>2013</v>
      </c>
      <c r="B52" s="277">
        <v>16.633375275254846</v>
      </c>
      <c r="C52" s="277">
        <v>0</v>
      </c>
      <c r="D52" s="277">
        <v>3632.9035660899572</v>
      </c>
      <c r="E52" s="277">
        <v>1616.716002123512</v>
      </c>
      <c r="F52" s="277">
        <v>388.88998280309545</v>
      </c>
      <c r="G52" s="277">
        <v>123.90156742961538</v>
      </c>
      <c r="H52" s="277">
        <v>299.62251897589283</v>
      </c>
      <c r="I52" s="277">
        <v>6078.6670126973268</v>
      </c>
      <c r="J52" s="277"/>
      <c r="K52" s="321">
        <v>8.425432973016127</v>
      </c>
      <c r="L52" s="321">
        <v>0</v>
      </c>
      <c r="M52" s="321">
        <v>5050.7707368792871</v>
      </c>
      <c r="N52" s="321">
        <v>6779.8208108075369</v>
      </c>
      <c r="O52" s="321">
        <v>11.936328460877043</v>
      </c>
      <c r="P52" s="321">
        <v>53.961265815341775</v>
      </c>
      <c r="Q52" s="321">
        <v>650.2330910393531</v>
      </c>
      <c r="R52" s="321">
        <v>12555.147665975413</v>
      </c>
      <c r="S52" s="277"/>
      <c r="T52" s="321">
        <v>0</v>
      </c>
      <c r="U52" s="321">
        <v>0</v>
      </c>
      <c r="V52" s="321">
        <v>94.280107883112066</v>
      </c>
      <c r="W52" s="321">
        <v>333.10864308744203</v>
      </c>
      <c r="X52" s="321">
        <v>0</v>
      </c>
      <c r="Y52" s="321">
        <v>302.41327825036689</v>
      </c>
      <c r="Z52" s="321">
        <v>355.62822769417215</v>
      </c>
      <c r="AA52" s="277">
        <v>1085.4302569150932</v>
      </c>
      <c r="AB52" s="277"/>
      <c r="AC52" s="269">
        <f t="shared" si="2"/>
        <v>25.058808248270971</v>
      </c>
      <c r="AD52" s="269">
        <f t="shared" si="3"/>
        <v>0</v>
      </c>
      <c r="AE52" s="269">
        <f t="shared" si="4"/>
        <v>8777.9544108523569</v>
      </c>
      <c r="AF52" s="269">
        <f t="shared" si="5"/>
        <v>8729.6454560184902</v>
      </c>
      <c r="AG52" s="269">
        <f t="shared" si="6"/>
        <v>400.82631126397251</v>
      </c>
      <c r="AH52" s="269">
        <f t="shared" si="7"/>
        <v>480.27611149532402</v>
      </c>
      <c r="AI52" s="269">
        <f t="shared" si="8"/>
        <v>1305.4838377094181</v>
      </c>
      <c r="AJ52" s="269">
        <f t="shared" si="9"/>
        <v>19719.244935587834</v>
      </c>
      <c r="AK52" s="256"/>
    </row>
    <row r="53" spans="1:37">
      <c r="A53" s="278">
        <v>2014</v>
      </c>
      <c r="B53" s="277">
        <v>17.110698613256726</v>
      </c>
      <c r="C53" s="277">
        <v>0</v>
      </c>
      <c r="D53" s="277">
        <v>3007.0846146114086</v>
      </c>
      <c r="E53" s="277">
        <v>1590.8634198626387</v>
      </c>
      <c r="F53" s="277">
        <v>469.6600601891659</v>
      </c>
      <c r="G53" s="277">
        <v>119.11589774903094</v>
      </c>
      <c r="H53" s="277">
        <v>334.22510258083116</v>
      </c>
      <c r="I53" s="277">
        <v>5538.0597936063323</v>
      </c>
      <c r="J53" s="277"/>
      <c r="K53" s="321">
        <v>8.4350548402162797</v>
      </c>
      <c r="L53" s="321">
        <v>0</v>
      </c>
      <c r="M53" s="321">
        <v>4281.8495493141745</v>
      </c>
      <c r="N53" s="321">
        <v>6436.3234323977213</v>
      </c>
      <c r="O53" s="321">
        <v>6.3832760103181423</v>
      </c>
      <c r="P53" s="321">
        <v>46.662064693566791</v>
      </c>
      <c r="Q53" s="321">
        <v>881.50279031602895</v>
      </c>
      <c r="R53" s="321">
        <v>11661.156167572026</v>
      </c>
      <c r="S53" s="277"/>
      <c r="T53" s="321">
        <v>0</v>
      </c>
      <c r="U53" s="321">
        <v>0</v>
      </c>
      <c r="V53" s="321">
        <v>92.301967965117541</v>
      </c>
      <c r="W53" s="321">
        <v>330.55683129354674</v>
      </c>
      <c r="X53" s="321">
        <v>0</v>
      </c>
      <c r="Y53" s="321">
        <v>459.11087122867013</v>
      </c>
      <c r="Z53" s="321">
        <v>399.93144785128004</v>
      </c>
      <c r="AA53" s="277">
        <v>1281.9011183386144</v>
      </c>
      <c r="AB53" s="277"/>
      <c r="AC53" s="269">
        <f t="shared" si="2"/>
        <v>25.545753453473004</v>
      </c>
      <c r="AD53" s="269">
        <f t="shared" si="3"/>
        <v>0</v>
      </c>
      <c r="AE53" s="269">
        <f t="shared" si="4"/>
        <v>7381.2361318907015</v>
      </c>
      <c r="AF53" s="269">
        <f t="shared" si="5"/>
        <v>8357.7436835539065</v>
      </c>
      <c r="AG53" s="269">
        <f t="shared" si="6"/>
        <v>476.04333619948403</v>
      </c>
      <c r="AH53" s="269">
        <f t="shared" si="7"/>
        <v>624.88883367126789</v>
      </c>
      <c r="AI53" s="269">
        <f t="shared" si="8"/>
        <v>1615.65934074814</v>
      </c>
      <c r="AJ53" s="269">
        <f t="shared" si="9"/>
        <v>18481.117079516971</v>
      </c>
      <c r="AK53" s="256"/>
    </row>
    <row r="54" spans="1:37">
      <c r="A54" s="278">
        <v>2015</v>
      </c>
      <c r="B54" s="277">
        <v>18.047817184550635</v>
      </c>
      <c r="C54" s="277">
        <v>0</v>
      </c>
      <c r="D54" s="277">
        <v>3174.8862372005024</v>
      </c>
      <c r="E54" s="277">
        <v>1665.6479491947298</v>
      </c>
      <c r="F54" s="277">
        <v>78.077741479175216</v>
      </c>
      <c r="G54" s="277">
        <v>42.404114250733841</v>
      </c>
      <c r="H54" s="277">
        <v>360.19887627054914</v>
      </c>
      <c r="I54" s="277">
        <v>5339.2627355802415</v>
      </c>
      <c r="J54" s="277"/>
      <c r="K54" s="321">
        <v>8.4626872771232513</v>
      </c>
      <c r="L54" s="321">
        <v>0</v>
      </c>
      <c r="M54" s="321">
        <v>4630.872995436509</v>
      </c>
      <c r="N54" s="321">
        <v>6429.3113598869522</v>
      </c>
      <c r="O54" s="321">
        <v>219.53918916060107</v>
      </c>
      <c r="P54" s="321">
        <v>993.53503966427695</v>
      </c>
      <c r="Q54" s="321">
        <v>1119.0376395308108</v>
      </c>
      <c r="R54" s="321">
        <v>13400.758910956272</v>
      </c>
      <c r="S54" s="277"/>
      <c r="T54" s="321">
        <v>0</v>
      </c>
      <c r="U54" s="321">
        <v>0</v>
      </c>
      <c r="V54" s="321">
        <v>84.481921688368487</v>
      </c>
      <c r="W54" s="321">
        <v>353.98937019519798</v>
      </c>
      <c r="X54" s="321">
        <v>0</v>
      </c>
      <c r="Y54" s="321">
        <v>121.4301794893326</v>
      </c>
      <c r="Z54" s="321">
        <v>473.00884133953099</v>
      </c>
      <c r="AA54" s="321">
        <v>1032.9103127124301</v>
      </c>
      <c r="AB54" s="277"/>
      <c r="AC54" s="269">
        <v>26.510504461673886</v>
      </c>
      <c r="AD54" s="269">
        <v>0</v>
      </c>
      <c r="AE54" s="269">
        <v>7890.2411543253802</v>
      </c>
      <c r="AF54" s="269">
        <v>8448.9486792768803</v>
      </c>
      <c r="AG54" s="269">
        <v>297.61693063977629</v>
      </c>
      <c r="AH54" s="269">
        <v>1157.3693334043435</v>
      </c>
      <c r="AI54" s="269">
        <v>1952.245357140891</v>
      </c>
      <c r="AJ54" s="269">
        <v>19772.931959248945</v>
      </c>
      <c r="AK54" s="256"/>
    </row>
    <row r="55" spans="1:37">
      <c r="A55" s="278">
        <v>2016</v>
      </c>
      <c r="B55" s="277">
        <v>19.821385701380169</v>
      </c>
      <c r="C55" s="277">
        <v>0</v>
      </c>
      <c r="D55" s="277">
        <v>3221.8896060723569</v>
      </c>
      <c r="E55" s="277">
        <v>1694.5707781960148</v>
      </c>
      <c r="F55" s="277">
        <v>71.2485927259508</v>
      </c>
      <c r="G55" s="277">
        <v>27.323818751969412</v>
      </c>
      <c r="H55" s="277">
        <v>789.34372029373321</v>
      </c>
      <c r="I55" s="277">
        <v>5824.1979017414042</v>
      </c>
      <c r="J55" s="277"/>
      <c r="K55" s="321">
        <v>8.4626872771232513</v>
      </c>
      <c r="L55" s="321">
        <v>0</v>
      </c>
      <c r="M55" s="321">
        <v>4802.459342409612</v>
      </c>
      <c r="N55" s="321">
        <v>6361.514968693341</v>
      </c>
      <c r="O55" s="321">
        <v>240.68269732913072</v>
      </c>
      <c r="P55" s="321">
        <v>1007.619574880464</v>
      </c>
      <c r="Q55" s="321">
        <v>2029.8808846253394</v>
      </c>
      <c r="R55" s="321">
        <v>14450.620155215009</v>
      </c>
      <c r="S55" s="277"/>
      <c r="T55" s="321">
        <v>0</v>
      </c>
      <c r="U55" s="321">
        <v>0</v>
      </c>
      <c r="V55" s="321">
        <v>86.823563264536531</v>
      </c>
      <c r="W55" s="321">
        <v>370.59171644534024</v>
      </c>
      <c r="X55" s="321">
        <v>0</v>
      </c>
      <c r="Y55" s="321">
        <v>117.7126912914058</v>
      </c>
      <c r="Z55" s="321">
        <v>966.88305698820477</v>
      </c>
      <c r="AA55" s="321">
        <v>1542.0110279894873</v>
      </c>
      <c r="AB55" s="277"/>
      <c r="AC55" s="269">
        <f t="shared" si="2"/>
        <v>28.284072978503421</v>
      </c>
      <c r="AD55" s="269">
        <f t="shared" si="3"/>
        <v>0</v>
      </c>
      <c r="AE55" s="269">
        <f t="shared" si="4"/>
        <v>8111.1725117465057</v>
      </c>
      <c r="AF55" s="269">
        <f t="shared" si="5"/>
        <v>8426.6774633346959</v>
      </c>
      <c r="AG55" s="269">
        <f t="shared" si="6"/>
        <v>311.93129005508149</v>
      </c>
      <c r="AH55" s="269">
        <f t="shared" si="7"/>
        <v>1152.6560849238394</v>
      </c>
      <c r="AI55" s="269">
        <f t="shared" si="8"/>
        <v>3786.1076619072774</v>
      </c>
      <c r="AJ55" s="269">
        <f t="shared" si="9"/>
        <v>21816.829084945908</v>
      </c>
      <c r="AK55" s="256"/>
    </row>
    <row r="56" spans="1:37">
      <c r="A56" s="278">
        <v>2017</v>
      </c>
      <c r="B56" s="277">
        <v>18.440691316728962</v>
      </c>
      <c r="C56" s="277">
        <v>0</v>
      </c>
      <c r="D56" s="277">
        <v>3041.4775183353395</v>
      </c>
      <c r="E56" s="277">
        <v>1697.8227783223444</v>
      </c>
      <c r="F56" s="277">
        <v>77.977928925434895</v>
      </c>
      <c r="G56" s="277">
        <v>60.841374758912707</v>
      </c>
      <c r="H56" s="277">
        <v>706.68413999973609</v>
      </c>
      <c r="I56" s="277">
        <v>5603.244431658497</v>
      </c>
      <c r="J56" s="277"/>
      <c r="K56" s="321">
        <v>8.4325172690051655</v>
      </c>
      <c r="L56" s="321">
        <v>0</v>
      </c>
      <c r="M56" s="321">
        <v>4807.7793749613056</v>
      </c>
      <c r="N56" s="321">
        <v>6280.8635572890753</v>
      </c>
      <c r="O56" s="321">
        <v>215.17220205827948</v>
      </c>
      <c r="P56" s="321">
        <v>1073.9515054834301</v>
      </c>
      <c r="Q56" s="321">
        <v>2012.5533945573266</v>
      </c>
      <c r="R56" s="321">
        <v>14398.752551618423</v>
      </c>
      <c r="S56" s="277"/>
      <c r="T56" s="321">
        <v>0</v>
      </c>
      <c r="U56" s="321">
        <v>0</v>
      </c>
      <c r="V56" s="321">
        <v>87.980882648468565</v>
      </c>
      <c r="W56" s="321">
        <v>373.82543653109957</v>
      </c>
      <c r="X56" s="321">
        <v>0</v>
      </c>
      <c r="Y56" s="321">
        <v>130.13403550879602</v>
      </c>
      <c r="Z56" s="321">
        <v>928.36366040150267</v>
      </c>
      <c r="AA56" s="321">
        <v>1520.3040150898669</v>
      </c>
      <c r="AB56" s="277"/>
      <c r="AC56" s="269">
        <f t="shared" si="2"/>
        <v>26.873208585734126</v>
      </c>
      <c r="AD56" s="269">
        <f t="shared" si="3"/>
        <v>0</v>
      </c>
      <c r="AE56" s="269">
        <f t="shared" si="4"/>
        <v>7937.2377759451138</v>
      </c>
      <c r="AF56" s="269">
        <f t="shared" si="5"/>
        <v>8352.5117721425195</v>
      </c>
      <c r="AG56" s="269">
        <f t="shared" si="6"/>
        <v>293.15013098371435</v>
      </c>
      <c r="AH56" s="269">
        <f t="shared" si="7"/>
        <v>1264.9269157511387</v>
      </c>
      <c r="AI56" s="269">
        <f t="shared" si="8"/>
        <v>3647.6011949585654</v>
      </c>
      <c r="AJ56" s="269">
        <f t="shared" si="9"/>
        <v>21522.300998366787</v>
      </c>
      <c r="AK56" s="256"/>
    </row>
    <row r="57" spans="1:37">
      <c r="A57" s="278">
        <v>2018</v>
      </c>
      <c r="B57" s="277">
        <v>17.920312857498143</v>
      </c>
      <c r="C57" s="277">
        <v>0</v>
      </c>
      <c r="D57" s="277">
        <v>3241.3400535381288</v>
      </c>
      <c r="E57" s="277">
        <v>1569.0681815935754</v>
      </c>
      <c r="F57" s="277">
        <v>84.383147971006693</v>
      </c>
      <c r="G57" s="277">
        <v>38.959889452743049</v>
      </c>
      <c r="H57" s="277">
        <v>747.05063053753634</v>
      </c>
      <c r="I57" s="277">
        <v>5698.722215950489</v>
      </c>
      <c r="J57" s="269"/>
      <c r="K57" s="321">
        <v>8.4325172690051655</v>
      </c>
      <c r="L57" s="321">
        <v>0</v>
      </c>
      <c r="M57" s="321">
        <v>4956.6328362429676</v>
      </c>
      <c r="N57" s="321">
        <v>6359.4748653126617</v>
      </c>
      <c r="O57" s="321">
        <v>219.9243830986922</v>
      </c>
      <c r="P57" s="321">
        <v>1115.7711493963757</v>
      </c>
      <c r="Q57" s="321">
        <v>2059.3152449432214</v>
      </c>
      <c r="R57" s="321">
        <v>14719.550996262924</v>
      </c>
      <c r="S57" s="269"/>
      <c r="T57" s="321">
        <v>0</v>
      </c>
      <c r="U57" s="321">
        <v>0</v>
      </c>
      <c r="V57" s="321">
        <v>85.515922716991966</v>
      </c>
      <c r="W57" s="321">
        <v>371.10192100884109</v>
      </c>
      <c r="X57" s="321">
        <v>2.8127257093723133</v>
      </c>
      <c r="Y57" s="321">
        <v>133.80310364241552</v>
      </c>
      <c r="Z57" s="321">
        <v>890.70371040825046</v>
      </c>
      <c r="AA57" s="321">
        <v>1483.9373834858714</v>
      </c>
      <c r="AB57" s="277"/>
      <c r="AC57" s="269">
        <f t="shared" si="2"/>
        <v>26.352830126503306</v>
      </c>
      <c r="AD57" s="269">
        <f t="shared" si="3"/>
        <v>0</v>
      </c>
      <c r="AE57" s="269">
        <f t="shared" si="4"/>
        <v>8283.488812498088</v>
      </c>
      <c r="AF57" s="269">
        <f t="shared" si="5"/>
        <v>8299.6449679150792</v>
      </c>
      <c r="AG57" s="269">
        <f t="shared" si="6"/>
        <v>307.12025677907121</v>
      </c>
      <c r="AH57" s="269">
        <f t="shared" si="7"/>
        <v>1288.5341424915341</v>
      </c>
      <c r="AI57" s="269">
        <f t="shared" si="8"/>
        <v>3697.0695858890081</v>
      </c>
      <c r="AJ57" s="269">
        <f t="shared" si="9"/>
        <v>21902.210595699285</v>
      </c>
      <c r="AK57" s="256"/>
    </row>
    <row r="58" spans="1:37">
      <c r="A58" s="278">
        <v>2019</v>
      </c>
      <c r="B58" s="277">
        <v>13.125095739772931</v>
      </c>
      <c r="C58" s="277">
        <v>0</v>
      </c>
      <c r="D58" s="277">
        <v>3178.0831023813539</v>
      </c>
      <c r="E58" s="277">
        <v>1525.6842601383685</v>
      </c>
      <c r="F58" s="277">
        <v>77.823687876423705</v>
      </c>
      <c r="G58" s="277">
        <v>41.024877646867068</v>
      </c>
      <c r="H58" s="277">
        <v>743.71232373973794</v>
      </c>
      <c r="I58" s="277">
        <v>5579.4533475225244</v>
      </c>
      <c r="J58" s="269"/>
      <c r="K58" s="321">
        <v>8.4325172690051655</v>
      </c>
      <c r="L58" s="321">
        <v>0</v>
      </c>
      <c r="M58" s="321">
        <v>4961.9676136657081</v>
      </c>
      <c r="N58" s="321">
        <v>6226.3664649510056</v>
      </c>
      <c r="O58" s="321">
        <v>220.51398069972404</v>
      </c>
      <c r="P58" s="321">
        <v>1128.4869426350085</v>
      </c>
      <c r="Q58" s="321">
        <v>2069.3258154443033</v>
      </c>
      <c r="R58" s="321">
        <v>14615.093334664754</v>
      </c>
      <c r="S58" s="269"/>
      <c r="T58" s="321">
        <v>0</v>
      </c>
      <c r="U58" s="321">
        <v>0</v>
      </c>
      <c r="V58" s="321">
        <v>92.670451401537989</v>
      </c>
      <c r="W58" s="321">
        <v>361.59346026709255</v>
      </c>
      <c r="X58" s="321">
        <v>3.9420464316423041</v>
      </c>
      <c r="Y58" s="321">
        <v>132.553582385228</v>
      </c>
      <c r="Z58" s="321">
        <v>914.44143383788105</v>
      </c>
      <c r="AA58" s="321">
        <v>1505.2009743233821</v>
      </c>
      <c r="AB58" s="277"/>
      <c r="AC58" s="269">
        <f t="shared" ref="AC58" si="10">B58+K58+T58</f>
        <v>21.557613008778098</v>
      </c>
      <c r="AD58" s="269">
        <f t="shared" ref="AD58" si="11">C58+L58+U58</f>
        <v>0</v>
      </c>
      <c r="AE58" s="269">
        <f t="shared" ref="AE58" si="12">D58+M58+V58</f>
        <v>8232.7211674486007</v>
      </c>
      <c r="AF58" s="269">
        <f t="shared" ref="AF58" si="13">E58+N58+W58</f>
        <v>8113.6441853564666</v>
      </c>
      <c r="AG58" s="269">
        <f t="shared" ref="AG58" si="14">F58+O58+X58</f>
        <v>302.27971500779006</v>
      </c>
      <c r="AH58" s="269">
        <f t="shared" ref="AH58" si="15">G58+P58+Y58</f>
        <v>1302.0654026671036</v>
      </c>
      <c r="AI58" s="269">
        <f t="shared" ref="AI58" si="16">H58+Q58+Z58</f>
        <v>3727.4795730219221</v>
      </c>
      <c r="AJ58" s="269">
        <f t="shared" ref="AJ58" si="17">SUM(AC58:AI58)</f>
        <v>21699.747656510663</v>
      </c>
      <c r="AK58" s="256"/>
    </row>
    <row r="59" spans="1:37">
      <c r="A59" s="266"/>
      <c r="B59" s="266"/>
      <c r="C59" s="266"/>
      <c r="D59" s="266"/>
      <c r="E59" s="266"/>
      <c r="F59" s="266"/>
      <c r="G59" s="266"/>
      <c r="H59" s="266"/>
      <c r="I59" s="266"/>
      <c r="J59" s="326"/>
      <c r="K59" s="326"/>
      <c r="L59" s="326"/>
      <c r="M59" s="326"/>
      <c r="N59" s="326"/>
      <c r="O59" s="326"/>
      <c r="P59" s="326"/>
      <c r="Q59" s="326"/>
      <c r="R59" s="326"/>
      <c r="S59" s="326"/>
      <c r="T59" s="326"/>
      <c r="U59" s="326"/>
      <c r="V59" s="326"/>
      <c r="W59" s="326"/>
      <c r="X59" s="326"/>
      <c r="Y59" s="326"/>
      <c r="Z59" s="326"/>
      <c r="AA59" s="326"/>
      <c r="AB59" s="266"/>
      <c r="AC59" s="270"/>
      <c r="AD59" s="269"/>
      <c r="AE59" s="269"/>
      <c r="AF59" s="268"/>
      <c r="AG59" s="268"/>
      <c r="AH59" s="268"/>
      <c r="AI59" s="268"/>
      <c r="AJ59" s="269"/>
      <c r="AK59" s="255"/>
    </row>
    <row r="60" spans="1:37" hidden="1">
      <c r="B60" s="266"/>
      <c r="C60" s="266"/>
      <c r="D60" s="266"/>
      <c r="E60" s="266"/>
      <c r="F60" s="266"/>
      <c r="G60" s="266"/>
      <c r="H60" s="266"/>
      <c r="I60" s="266"/>
      <c r="R60" s="326">
        <f>R9/$AJ9</f>
        <v>0.43024748480120517</v>
      </c>
      <c r="AA60" s="326">
        <f>AA9/$AJ9</f>
        <v>0.10168397266906978</v>
      </c>
      <c r="AJ60" s="269"/>
      <c r="AK60" s="255"/>
    </row>
    <row r="61" spans="1:37" hidden="1">
      <c r="A61" s="308" t="s">
        <v>196</v>
      </c>
      <c r="B61" s="266"/>
      <c r="C61" s="266"/>
      <c r="D61" s="266"/>
      <c r="E61" s="266"/>
      <c r="F61" s="266"/>
      <c r="G61" s="266"/>
      <c r="H61" s="266"/>
      <c r="I61" s="266"/>
      <c r="AK61" s="255"/>
    </row>
    <row r="62" spans="1:37" hidden="1">
      <c r="B62" s="266"/>
      <c r="C62" s="266"/>
      <c r="D62" s="266"/>
      <c r="E62" s="266"/>
      <c r="F62" s="266"/>
      <c r="G62" s="266"/>
      <c r="H62" s="266"/>
      <c r="I62" s="266"/>
    </row>
    <row r="63" spans="1:37" hidden="1">
      <c r="A63" s="301" t="s">
        <v>194</v>
      </c>
      <c r="B63" s="313">
        <f>MAX(B$9:B$58)</f>
        <v>2063</v>
      </c>
      <c r="C63" s="313">
        <f t="shared" ref="C63:H63" si="18">MAX(C$9:C$58)</f>
        <v>723.04</v>
      </c>
      <c r="D63" s="313">
        <f t="shared" si="18"/>
        <v>4498.2803095442814</v>
      </c>
      <c r="E63" s="313">
        <f t="shared" si="18"/>
        <v>1980.03342</v>
      </c>
      <c r="F63" s="313">
        <f t="shared" si="18"/>
        <v>1286.6723989681857</v>
      </c>
      <c r="G63" s="313">
        <f t="shared" si="18"/>
        <v>123.90156742961538</v>
      </c>
      <c r="H63" s="313">
        <f t="shared" si="18"/>
        <v>4911.8999999999996</v>
      </c>
      <c r="I63" s="316">
        <f t="shared" ref="I63:AJ63" si="19">MAX(I$9:I$57)</f>
        <v>9552.0799999999981</v>
      </c>
      <c r="K63" s="313">
        <f t="shared" ref="K63:Q63" si="20">MAX(K$9:K$58)</f>
        <v>554.16</v>
      </c>
      <c r="L63" s="313">
        <f t="shared" si="20"/>
        <v>720.52</v>
      </c>
      <c r="M63" s="313">
        <f t="shared" si="20"/>
        <v>5600.2448873180929</v>
      </c>
      <c r="N63" s="313">
        <f t="shared" si="20"/>
        <v>6835.3989353403367</v>
      </c>
      <c r="O63" s="313">
        <f t="shared" si="20"/>
        <v>240.68269732913072</v>
      </c>
      <c r="P63" s="313">
        <f t="shared" si="20"/>
        <v>1128.4869426350085</v>
      </c>
      <c r="Q63" s="313">
        <f t="shared" si="20"/>
        <v>3231.57</v>
      </c>
      <c r="R63" s="316">
        <f t="shared" si="19"/>
        <v>14719.550996262924</v>
      </c>
      <c r="T63" s="313">
        <f t="shared" ref="T63:Z63" si="21">MAX(T$9:T$58)</f>
        <v>105.84</v>
      </c>
      <c r="U63" s="313">
        <f t="shared" si="21"/>
        <v>55.44</v>
      </c>
      <c r="V63" s="313">
        <f t="shared" si="21"/>
        <v>202.45907506956294</v>
      </c>
      <c r="W63" s="313">
        <f t="shared" si="21"/>
        <v>374.72055030094583</v>
      </c>
      <c r="X63" s="313">
        <f t="shared" si="21"/>
        <v>7.2997368873602744</v>
      </c>
      <c r="Y63" s="313">
        <f t="shared" si="21"/>
        <v>459.11087122867013</v>
      </c>
      <c r="Z63" s="313">
        <f t="shared" si="21"/>
        <v>1789.2</v>
      </c>
      <c r="AA63" s="313">
        <f t="shared" si="19"/>
        <v>2225.16</v>
      </c>
      <c r="AC63" s="313">
        <f t="shared" ref="AC63:AI63" si="22">MAX(AC$9:AC$58)</f>
        <v>2723</v>
      </c>
      <c r="AD63" s="313">
        <f t="shared" si="22"/>
        <v>1499</v>
      </c>
      <c r="AE63" s="313">
        <f t="shared" si="22"/>
        <v>10138.228718830609</v>
      </c>
      <c r="AF63" s="313">
        <f t="shared" si="22"/>
        <v>8935.2951308749507</v>
      </c>
      <c r="AG63" s="313">
        <f t="shared" si="22"/>
        <v>1371.0910576096303</v>
      </c>
      <c r="AH63" s="313">
        <f t="shared" si="22"/>
        <v>1302.0654026671036</v>
      </c>
      <c r="AI63" s="313">
        <f t="shared" si="22"/>
        <v>9585</v>
      </c>
      <c r="AJ63" s="316">
        <f t="shared" si="19"/>
        <v>22167.481145857953</v>
      </c>
    </row>
    <row r="64" spans="1:37" hidden="1">
      <c r="A64" s="301" t="s">
        <v>107</v>
      </c>
      <c r="B64" s="314">
        <f>INDEX($A$9:$A$58,MATCH(B63,B$9:B$58,0),1)</f>
        <v>1970</v>
      </c>
      <c r="C64" s="314">
        <f t="shared" ref="C64:H64" si="23">INDEX($A$9:$A$58,MATCH(C63,C$9:C$58,0),1)</f>
        <v>1970</v>
      </c>
      <c r="D64" s="314">
        <f t="shared" si="23"/>
        <v>1997</v>
      </c>
      <c r="E64" s="314">
        <f t="shared" si="23"/>
        <v>1996</v>
      </c>
      <c r="F64" s="314">
        <f t="shared" si="23"/>
        <v>1999</v>
      </c>
      <c r="G64" s="314">
        <f t="shared" si="23"/>
        <v>2013</v>
      </c>
      <c r="H64" s="314">
        <f t="shared" si="23"/>
        <v>1972</v>
      </c>
      <c r="I64" s="317">
        <f t="shared" ref="I64" si="24">INDEX($A$9:$A$57,MATCH(I63,I$9:I$57,0),1)</f>
        <v>1979</v>
      </c>
      <c r="K64" s="314">
        <f t="shared" ref="K64" si="25">INDEX($A$9:$A$58,MATCH(K63,K$9:K$58,0),1)</f>
        <v>1970</v>
      </c>
      <c r="L64" s="314">
        <f t="shared" ref="L64" si="26">INDEX($A$9:$A$58,MATCH(L63,L$9:L$58,0),1)</f>
        <v>1970</v>
      </c>
      <c r="M64" s="314">
        <f t="shared" ref="M64" si="27">INDEX($A$9:$A$58,MATCH(M63,M$9:M$58,0),1)</f>
        <v>2008</v>
      </c>
      <c r="N64" s="314">
        <f t="shared" ref="N64" si="28">INDEX($A$9:$A$58,MATCH(N63,N$9:N$58,0),1)</f>
        <v>2008</v>
      </c>
      <c r="O64" s="314">
        <f t="shared" ref="O64" si="29">INDEX($A$9:$A$58,MATCH(O63,O$9:O$58,0),1)</f>
        <v>2016</v>
      </c>
      <c r="P64" s="314">
        <f t="shared" ref="P64" si="30">INDEX($A$9:$A$58,MATCH(P63,P$9:P$58,0),1)</f>
        <v>2019</v>
      </c>
      <c r="Q64" s="314">
        <f t="shared" ref="Q64" si="31">INDEX($A$9:$A$58,MATCH(Q63,Q$9:Q$58,0),1)</f>
        <v>1970</v>
      </c>
      <c r="R64" s="317">
        <f t="shared" ref="R64" si="32">INDEX($A$9:$A$57,MATCH(R63,R$9:R$57,0),1)</f>
        <v>2018</v>
      </c>
      <c r="T64" s="314">
        <f t="shared" ref="T64" si="33">INDEX($A$9:$A$58,MATCH(T63,T$9:T$58,0),1)</f>
        <v>1970</v>
      </c>
      <c r="U64" s="314">
        <f t="shared" ref="U64" si="34">INDEX($A$9:$A$58,MATCH(U63,U$9:U$58,0),1)</f>
        <v>1970</v>
      </c>
      <c r="V64" s="314">
        <f t="shared" ref="V64" si="35">INDEX($A$9:$A$58,MATCH(V63,V$9:V$58,0),1)</f>
        <v>2004</v>
      </c>
      <c r="W64" s="314">
        <f t="shared" ref="W64" si="36">INDEX($A$9:$A$58,MATCH(W63,W$9:W$58,0),1)</f>
        <v>2000</v>
      </c>
      <c r="X64" s="314">
        <f t="shared" ref="X64" si="37">INDEX($A$9:$A$58,MATCH(X63,X$9:X$58,0),1)</f>
        <v>2001</v>
      </c>
      <c r="Y64" s="314">
        <f t="shared" ref="Y64" si="38">INDEX($A$9:$A$58,MATCH(Y63,Y$9:Y$58,0),1)</f>
        <v>2014</v>
      </c>
      <c r="Z64" s="314">
        <f t="shared" ref="Z64" si="39">INDEX($A$9:$A$58,MATCH(Z63,Z$9:Z$58,0),1)</f>
        <v>1973</v>
      </c>
      <c r="AA64" s="314">
        <f t="shared" ref="AA64" si="40">INDEX($A$9:$A$57,MATCH(AA63,AA$9:AA$57,0),1)</f>
        <v>1973</v>
      </c>
      <c r="AC64" s="314">
        <f t="shared" ref="AC64" si="41">INDEX($A$9:$A$58,MATCH(AC63,AC$9:AC$58,0),1)</f>
        <v>1970</v>
      </c>
      <c r="AD64" s="314">
        <f t="shared" ref="AD64" si="42">INDEX($A$9:$A$58,MATCH(AD63,AD$9:AD$58,0),1)</f>
        <v>1970</v>
      </c>
      <c r="AE64" s="314">
        <f t="shared" ref="AE64" si="43">INDEX($A$9:$A$58,MATCH(AE63,AE$9:AE$58,0),1)</f>
        <v>1996</v>
      </c>
      <c r="AF64" s="314">
        <f t="shared" ref="AF64" si="44">INDEX($A$9:$A$58,MATCH(AF63,AF$9:AF$58,0),1)</f>
        <v>2008</v>
      </c>
      <c r="AG64" s="314">
        <f t="shared" ref="AG64" si="45">INDEX($A$9:$A$58,MATCH(AG63,AG$9:AG$58,0),1)</f>
        <v>2000</v>
      </c>
      <c r="AH64" s="314">
        <f t="shared" ref="AH64" si="46">INDEX($A$9:$A$58,MATCH(AH63,AH$9:AH$58,0),1)</f>
        <v>2019</v>
      </c>
      <c r="AI64" s="314">
        <f t="shared" ref="AI64" si="47">INDEX($A$9:$A$58,MATCH(AI63,AI$9:AI$58,0),1)</f>
        <v>1973</v>
      </c>
      <c r="AJ64" s="317">
        <f t="shared" ref="AJ64" si="48">INDEX($A$9:$A$57,MATCH(AJ63,AJ$9:AJ$57,0),1)</f>
        <v>2001</v>
      </c>
    </row>
    <row r="65" spans="1:36" hidden="1">
      <c r="A65" s="301" t="s">
        <v>199</v>
      </c>
      <c r="B65" s="315">
        <f>B58/B63-1</f>
        <v>-0.99363785955415762</v>
      </c>
      <c r="C65" s="315">
        <f t="shared" ref="C65:H65" si="49">C58/C63-1</f>
        <v>-1</v>
      </c>
      <c r="D65" s="315">
        <f t="shared" si="49"/>
        <v>-0.29348931509710119</v>
      </c>
      <c r="E65" s="315">
        <f t="shared" si="49"/>
        <v>-0.229465399559585</v>
      </c>
      <c r="F65" s="315">
        <f t="shared" si="49"/>
        <v>-0.9395155379575777</v>
      </c>
      <c r="G65" s="315">
        <f t="shared" si="49"/>
        <v>-0.66889137483936978</v>
      </c>
      <c r="H65" s="315">
        <f t="shared" si="49"/>
        <v>-0.84858968551075187</v>
      </c>
      <c r="I65" s="318">
        <f t="shared" ref="I65" si="50">I57/I63-1</f>
        <v>-0.4034050996274644</v>
      </c>
      <c r="K65" s="315">
        <f t="shared" ref="K65:Q65" si="51">K58/K63-1</f>
        <v>-0.98478324442578824</v>
      </c>
      <c r="L65" s="315">
        <f t="shared" si="51"/>
        <v>-1</v>
      </c>
      <c r="M65" s="315">
        <f t="shared" si="51"/>
        <v>-0.11397310055097432</v>
      </c>
      <c r="N65" s="315">
        <f t="shared" si="51"/>
        <v>-8.9099769618495195E-2</v>
      </c>
      <c r="O65" s="315">
        <f t="shared" si="51"/>
        <v>-8.3797949969898311E-2</v>
      </c>
      <c r="P65" s="315">
        <f t="shared" si="51"/>
        <v>0</v>
      </c>
      <c r="Q65" s="315">
        <f t="shared" si="51"/>
        <v>-0.3596531050095455</v>
      </c>
      <c r="R65" s="318">
        <f t="shared" ref="R65" si="52">R57/R63-1</f>
        <v>0</v>
      </c>
      <c r="T65" s="315">
        <f t="shared" ref="T65:Z65" si="53">T58/T63-1</f>
        <v>-1</v>
      </c>
      <c r="U65" s="315">
        <f t="shared" si="53"/>
        <v>-1</v>
      </c>
      <c r="V65" s="315">
        <f t="shared" si="53"/>
        <v>-0.54227563585530891</v>
      </c>
      <c r="W65" s="315">
        <f t="shared" si="53"/>
        <v>-3.5031679002687888E-2</v>
      </c>
      <c r="X65" s="315">
        <f t="shared" si="53"/>
        <v>-0.45997417544348995</v>
      </c>
      <c r="Y65" s="315">
        <f t="shared" si="53"/>
        <v>-0.71128197851101027</v>
      </c>
      <c r="Z65" s="315">
        <f t="shared" si="53"/>
        <v>-0.48891044386436344</v>
      </c>
      <c r="AA65" s="315">
        <f t="shared" ref="AA65" si="54">AA57/AA63-1</f>
        <v>-0.33310980626747222</v>
      </c>
      <c r="AC65" s="315">
        <f t="shared" ref="AC65:AI65" si="55">AC58/AC63-1</f>
        <v>-0.99208313881425703</v>
      </c>
      <c r="AD65" s="315">
        <f t="shared" si="55"/>
        <v>-1</v>
      </c>
      <c r="AE65" s="315">
        <f t="shared" si="55"/>
        <v>-0.18795270892268823</v>
      </c>
      <c r="AF65" s="315">
        <f t="shared" si="55"/>
        <v>-9.1955658261287598E-2</v>
      </c>
      <c r="AG65" s="315">
        <f t="shared" si="55"/>
        <v>-0.77953345014532682</v>
      </c>
      <c r="AH65" s="315">
        <f t="shared" si="55"/>
        <v>0</v>
      </c>
      <c r="AI65" s="315">
        <f t="shared" si="55"/>
        <v>-0.61111324225123398</v>
      </c>
      <c r="AJ65" s="318">
        <f t="shared" ref="AJ65" si="56">AJ57/AJ63-1</f>
        <v>-1.1966652792585464E-2</v>
      </c>
    </row>
    <row r="66" spans="1:36" hidden="1">
      <c r="B66" s="314"/>
      <c r="C66" s="314"/>
      <c r="D66" s="314"/>
      <c r="E66" s="314"/>
      <c r="F66" s="314"/>
      <c r="G66" s="314"/>
      <c r="H66" s="314"/>
      <c r="I66" s="317"/>
      <c r="K66" s="314"/>
      <c r="L66" s="314"/>
      <c r="M66" s="314"/>
      <c r="N66" s="314"/>
      <c r="O66" s="314"/>
      <c r="P66" s="314"/>
      <c r="Q66" s="314"/>
      <c r="R66" s="317"/>
      <c r="T66" s="314"/>
      <c r="U66" s="314"/>
      <c r="V66" s="314"/>
      <c r="W66" s="314"/>
      <c r="X66" s="314"/>
      <c r="Y66" s="314"/>
      <c r="Z66" s="314"/>
      <c r="AA66" s="314"/>
      <c r="AC66" s="314"/>
      <c r="AD66" s="314"/>
      <c r="AE66" s="314"/>
      <c r="AF66" s="314"/>
      <c r="AG66" s="314"/>
      <c r="AH66" s="314"/>
      <c r="AI66" s="314"/>
      <c r="AJ66" s="317"/>
    </row>
    <row r="67" spans="1:36" hidden="1">
      <c r="A67" s="301" t="s">
        <v>195</v>
      </c>
      <c r="B67" s="313">
        <f>MIN(B$9:B$58)</f>
        <v>5.2386713004633378</v>
      </c>
      <c r="C67" s="313">
        <f t="shared" ref="C67:H67" si="57">MIN(C$9:C$58)</f>
        <v>0</v>
      </c>
      <c r="D67" s="313">
        <f t="shared" si="57"/>
        <v>506.19</v>
      </c>
      <c r="E67" s="313">
        <f t="shared" si="57"/>
        <v>1020.09</v>
      </c>
      <c r="F67" s="313">
        <f t="shared" si="57"/>
        <v>0</v>
      </c>
      <c r="G67" s="313">
        <f t="shared" si="57"/>
        <v>0</v>
      </c>
      <c r="H67" s="313">
        <f t="shared" si="57"/>
        <v>299.62251897589283</v>
      </c>
      <c r="I67" s="316">
        <f t="shared" ref="I67:AJ67" si="58">MIN(I$9:I$57)</f>
        <v>5339.2627355802415</v>
      </c>
      <c r="K67" s="313">
        <f t="shared" ref="K67:Q67" si="59">MIN(K$9:K$58)</f>
        <v>4.9776144497393915</v>
      </c>
      <c r="L67" s="313">
        <f t="shared" si="59"/>
        <v>0</v>
      </c>
      <c r="M67" s="313">
        <f t="shared" si="59"/>
        <v>1412.81</v>
      </c>
      <c r="N67" s="313">
        <f t="shared" si="59"/>
        <v>2077.9499999999998</v>
      </c>
      <c r="O67" s="313">
        <f t="shared" si="59"/>
        <v>0</v>
      </c>
      <c r="P67" s="313">
        <f t="shared" si="59"/>
        <v>0</v>
      </c>
      <c r="Q67" s="313">
        <f t="shared" si="59"/>
        <v>417.04967650050929</v>
      </c>
      <c r="R67" s="316">
        <f t="shared" si="58"/>
        <v>7254.369999999999</v>
      </c>
      <c r="T67" s="313">
        <f t="shared" ref="T67:Z67" si="60">MIN(T$9:T$58)</f>
        <v>0</v>
      </c>
      <c r="U67" s="313">
        <f t="shared" si="60"/>
        <v>0</v>
      </c>
      <c r="V67" s="313">
        <f t="shared" si="60"/>
        <v>0</v>
      </c>
      <c r="W67" s="313">
        <f t="shared" si="60"/>
        <v>309.95999999999998</v>
      </c>
      <c r="X67" s="313">
        <f t="shared" si="60"/>
        <v>0</v>
      </c>
      <c r="Y67" s="313">
        <f t="shared" si="60"/>
        <v>0</v>
      </c>
      <c r="Z67" s="313">
        <f t="shared" si="60"/>
        <v>276.58605156438682</v>
      </c>
      <c r="AA67" s="313">
        <f t="shared" si="58"/>
        <v>868.67549875813711</v>
      </c>
      <c r="AC67" s="313">
        <f t="shared" ref="AC67:AI67" si="61">MIN(AC$9:AC$58)</f>
        <v>14.474856226793907</v>
      </c>
      <c r="AD67" s="313">
        <f t="shared" si="61"/>
        <v>0</v>
      </c>
      <c r="AE67" s="313">
        <f t="shared" si="61"/>
        <v>1919</v>
      </c>
      <c r="AF67" s="313">
        <f t="shared" si="61"/>
        <v>3408</v>
      </c>
      <c r="AG67" s="313">
        <f t="shared" si="61"/>
        <v>0</v>
      </c>
      <c r="AH67" s="313">
        <f t="shared" si="61"/>
        <v>0</v>
      </c>
      <c r="AI67" s="313">
        <f t="shared" si="61"/>
        <v>1144.512716071772</v>
      </c>
      <c r="AJ67" s="316">
        <f t="shared" si="58"/>
        <v>17360</v>
      </c>
    </row>
    <row r="68" spans="1:36" hidden="1">
      <c r="A68" s="301" t="s">
        <v>107</v>
      </c>
      <c r="B68" s="314">
        <f>INDEX($A$9:$A$58,MATCH(B67,B$9:B$58,0),1)</f>
        <v>2002</v>
      </c>
      <c r="C68" s="314">
        <f t="shared" ref="C68:H68" si="62">INDEX($A$9:$A$58,MATCH(C67,C$9:C$58,0),1)</f>
        <v>1996</v>
      </c>
      <c r="D68" s="314">
        <f t="shared" si="62"/>
        <v>1970</v>
      </c>
      <c r="E68" s="314">
        <f t="shared" si="62"/>
        <v>1970</v>
      </c>
      <c r="F68" s="314">
        <f t="shared" si="62"/>
        <v>1970</v>
      </c>
      <c r="G68" s="314">
        <f t="shared" si="62"/>
        <v>1970</v>
      </c>
      <c r="H68" s="314">
        <f t="shared" si="62"/>
        <v>2013</v>
      </c>
      <c r="I68" s="317">
        <f t="shared" ref="I68" si="63">INDEX($A$9:$A$57,MATCH(I67,I$9:I$57,0),1)</f>
        <v>2015</v>
      </c>
      <c r="K68" s="314">
        <f t="shared" ref="K68" si="64">INDEX($A$9:$A$58,MATCH(K67,K$9:K$58,0),1)</f>
        <v>2004</v>
      </c>
      <c r="L68" s="314">
        <f t="shared" ref="L68" si="65">INDEX($A$9:$A$58,MATCH(L67,L$9:L$58,0),1)</f>
        <v>1993</v>
      </c>
      <c r="M68" s="314">
        <f t="shared" ref="M68" si="66">INDEX($A$9:$A$58,MATCH(M67,M$9:M$58,0),1)</f>
        <v>1970</v>
      </c>
      <c r="N68" s="314">
        <f t="shared" ref="N68" si="67">INDEX($A$9:$A$58,MATCH(N67,N$9:N$58,0),1)</f>
        <v>1970</v>
      </c>
      <c r="O68" s="314">
        <f t="shared" ref="O68" si="68">INDEX($A$9:$A$58,MATCH(O67,O$9:O$58,0),1)</f>
        <v>1970</v>
      </c>
      <c r="P68" s="314">
        <f t="shared" ref="P68" si="69">INDEX($A$9:$A$58,MATCH(P67,P$9:P$58,0),1)</f>
        <v>1970</v>
      </c>
      <c r="Q68" s="314">
        <f t="shared" ref="Q68" si="70">INDEX($A$9:$A$58,MATCH(Q67,Q$9:Q$58,0),1)</f>
        <v>2003</v>
      </c>
      <c r="R68" s="317">
        <f t="shared" ref="R68" si="71">INDEX($A$9:$A$57,MATCH(R67,R$9:R$57,0),1)</f>
        <v>1974</v>
      </c>
      <c r="T68" s="314">
        <f t="shared" ref="T68" si="72">INDEX($A$9:$A$58,MATCH(T67,T$9:T$58,0),1)</f>
        <v>2009</v>
      </c>
      <c r="U68" s="314">
        <f t="shared" ref="U68" si="73">INDEX($A$9:$A$58,MATCH(U67,U$9:U$58,0),1)</f>
        <v>1993</v>
      </c>
      <c r="V68" s="314">
        <f t="shared" ref="V68" si="74">INDEX($A$9:$A$58,MATCH(V67,V$9:V$58,0),1)</f>
        <v>1970</v>
      </c>
      <c r="W68" s="314">
        <f t="shared" ref="W68" si="75">INDEX($A$9:$A$58,MATCH(W67,W$9:W$58,0),1)</f>
        <v>1970</v>
      </c>
      <c r="X68" s="314">
        <f t="shared" ref="X68" si="76">INDEX($A$9:$A$58,MATCH(X67,X$9:X$58,0),1)</f>
        <v>1970</v>
      </c>
      <c r="Y68" s="314">
        <f t="shared" ref="Y68" si="77">INDEX($A$9:$A$58,MATCH(Y67,Y$9:Y$58,0),1)</f>
        <v>1970</v>
      </c>
      <c r="Z68" s="314">
        <f t="shared" ref="Z68" si="78">INDEX($A$9:$A$58,MATCH(Z67,Z$9:Z$58,0),1)</f>
        <v>2004</v>
      </c>
      <c r="AA68" s="314">
        <f t="shared" ref="AA68" si="79">INDEX($A$9:$A$57,MATCH(AA67,AA$9:AA$57,0),1)</f>
        <v>2009</v>
      </c>
      <c r="AC68" s="314">
        <f t="shared" ref="AC68" si="80">INDEX($A$9:$A$58,MATCH(AC67,AC$9:AC$58,0),1)</f>
        <v>2002</v>
      </c>
      <c r="AD68" s="314">
        <f t="shared" ref="AD68" si="81">INDEX($A$9:$A$58,MATCH(AD67,AD$9:AD$58,0),1)</f>
        <v>1996</v>
      </c>
      <c r="AE68" s="314">
        <f t="shared" ref="AE68" si="82">INDEX($A$9:$A$58,MATCH(AE67,AE$9:AE$58,0),1)</f>
        <v>1970</v>
      </c>
      <c r="AF68" s="314">
        <f t="shared" ref="AF68" si="83">INDEX($A$9:$A$58,MATCH(AF67,AF$9:AF$58,0),1)</f>
        <v>1970</v>
      </c>
      <c r="AG68" s="314">
        <f t="shared" ref="AG68" si="84">INDEX($A$9:$A$58,MATCH(AG67,AG$9:AG$58,0),1)</f>
        <v>1970</v>
      </c>
      <c r="AH68" s="314">
        <f t="shared" ref="AH68" si="85">INDEX($A$9:$A$58,MATCH(AH67,AH$9:AH$58,0),1)</f>
        <v>1970</v>
      </c>
      <c r="AI68" s="314">
        <f t="shared" ref="AI68" si="86">INDEX($A$9:$A$58,MATCH(AI67,AI$9:AI$58,0),1)</f>
        <v>2003</v>
      </c>
      <c r="AJ68" s="317">
        <f t="shared" ref="AJ68" si="87">INDEX($A$9:$A$57,MATCH(AJ67,AJ$9:AJ$57,0),1)</f>
        <v>1975</v>
      </c>
    </row>
    <row r="69" spans="1:36" hidden="1">
      <c r="A69" s="301" t="s">
        <v>199</v>
      </c>
      <c r="B69" s="315">
        <f>B58/B67-1</f>
        <v>1.5054245603483603</v>
      </c>
      <c r="C69" s="315" t="e">
        <f>C58/C67-1</f>
        <v>#DIV/0!</v>
      </c>
      <c r="D69" s="315">
        <f t="shared" ref="D69:H69" si="88">D58/D67-1</f>
        <v>5.2784391283536891</v>
      </c>
      <c r="E69" s="315">
        <f t="shared" si="88"/>
        <v>0.49563691452555014</v>
      </c>
      <c r="F69" s="315" t="e">
        <f t="shared" si="88"/>
        <v>#DIV/0!</v>
      </c>
      <c r="G69" s="315" t="e">
        <f t="shared" si="88"/>
        <v>#DIV/0!</v>
      </c>
      <c r="H69" s="315">
        <f t="shared" si="88"/>
        <v>1.4821643122210579</v>
      </c>
      <c r="I69" s="318">
        <f t="shared" ref="I69" si="89">I57/I67-1</f>
        <v>6.732380445990227E-2</v>
      </c>
      <c r="K69" s="315">
        <f t="shared" ref="K69:Q69" si="90">K58/K67-1</f>
        <v>0.69408807253978044</v>
      </c>
      <c r="L69" s="315" t="e">
        <f t="shared" si="90"/>
        <v>#DIV/0!</v>
      </c>
      <c r="M69" s="315">
        <f t="shared" si="90"/>
        <v>2.512126622593065</v>
      </c>
      <c r="N69" s="315">
        <f t="shared" si="90"/>
        <v>1.9963985971515226</v>
      </c>
      <c r="O69" s="315" t="e">
        <f t="shared" si="90"/>
        <v>#DIV/0!</v>
      </c>
      <c r="P69" s="315" t="e">
        <f t="shared" si="90"/>
        <v>#DIV/0!</v>
      </c>
      <c r="Q69" s="315">
        <f t="shared" si="90"/>
        <v>3.9618209341586104</v>
      </c>
      <c r="R69" s="318">
        <f t="shared" ref="R69" si="91">R57/R67-1</f>
        <v>1.0290598627121206</v>
      </c>
      <c r="T69" s="315" t="e">
        <f t="shared" ref="T69:Z69" si="92">T58/T67-1</f>
        <v>#DIV/0!</v>
      </c>
      <c r="U69" s="315" t="e">
        <f t="shared" si="92"/>
        <v>#DIV/0!</v>
      </c>
      <c r="V69" s="315" t="e">
        <f t="shared" si="92"/>
        <v>#DIV/0!</v>
      </c>
      <c r="W69" s="315">
        <f t="shared" si="92"/>
        <v>0.1665810435768893</v>
      </c>
      <c r="X69" s="315" t="e">
        <f t="shared" si="92"/>
        <v>#DIV/0!</v>
      </c>
      <c r="Y69" s="315" t="e">
        <f t="shared" si="92"/>
        <v>#DIV/0!</v>
      </c>
      <c r="Z69" s="315">
        <f t="shared" si="92"/>
        <v>2.3061733542445362</v>
      </c>
      <c r="AA69" s="315">
        <f t="shared" ref="AA69" si="93">AA57/AA67-1</f>
        <v>0.70827585860003617</v>
      </c>
      <c r="AC69" s="315">
        <f t="shared" ref="AC69:AI69" si="94">AC58/AC67-1</f>
        <v>0.48931448236933406</v>
      </c>
      <c r="AD69" s="315" t="e">
        <f t="shared" si="94"/>
        <v>#DIV/0!</v>
      </c>
      <c r="AE69" s="315">
        <f t="shared" si="94"/>
        <v>3.290110040358833</v>
      </c>
      <c r="AF69" s="315">
        <f t="shared" si="94"/>
        <v>1.3807641388956768</v>
      </c>
      <c r="AG69" s="315" t="e">
        <f t="shared" si="94"/>
        <v>#DIV/0!</v>
      </c>
      <c r="AH69" s="315" t="e">
        <f t="shared" si="94"/>
        <v>#DIV/0!</v>
      </c>
      <c r="AI69" s="315">
        <f t="shared" si="94"/>
        <v>2.2568267007250733</v>
      </c>
      <c r="AJ69" s="318">
        <f t="shared" ref="AJ69" si="95">AJ57/AJ67-1</f>
        <v>0.2616480757891293</v>
      </c>
    </row>
    <row r="70" spans="1:36" hidden="1"/>
    <row r="71" spans="1:36">
      <c r="A71" t="s">
        <v>630</v>
      </c>
    </row>
    <row r="72" spans="1:36">
      <c r="A72" t="s">
        <v>754</v>
      </c>
    </row>
    <row r="73" spans="1:36">
      <c r="A73" s="337" t="s">
        <v>755</v>
      </c>
    </row>
    <row r="74" spans="1:36">
      <c r="A74" s="335"/>
    </row>
    <row r="75" spans="1:36">
      <c r="A75" s="335"/>
    </row>
  </sheetData>
  <mergeCells count="5">
    <mergeCell ref="B5:I5"/>
    <mergeCell ref="K5:R5"/>
    <mergeCell ref="T5:AA5"/>
    <mergeCell ref="B4:AA4"/>
    <mergeCell ref="AC4:AJ4"/>
  </mergeCells>
  <hyperlinks>
    <hyperlink ref="A73" r:id="rId1" location="2018" display="https://www.gov.uk/government/collections/digest-of-uk-energy-statistics-dukes#2018" xr:uid="{1058D98E-64E0-4544-991D-BE896996EDD9}"/>
    <hyperlink ref="A3" location="Contents!A1" display="Return to Title page" xr:uid="{C910EDA9-77D4-42DE-A821-64E0E8A410B8}"/>
  </hyperlinks>
  <pageMargins left="0.7" right="0.7" top="0.75" bottom="0.75" header="0.3" footer="0.3"/>
  <pageSetup paperSize="9" orientation="portrait"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FA448-7A59-4705-9536-CE0005E92FF8}">
  <sheetPr>
    <tabColor rgb="FF002060"/>
  </sheetPr>
  <dimension ref="B2:AM30"/>
  <sheetViews>
    <sheetView showGridLines="0" zoomScale="75" zoomScaleNormal="75" workbookViewId="0">
      <selection activeCell="S27" sqref="S27"/>
    </sheetView>
  </sheetViews>
  <sheetFormatPr defaultRowHeight="12.3"/>
  <cols>
    <col min="30" max="30" width="9.1640625" customWidth="1"/>
  </cols>
  <sheetData>
    <row r="2" spans="3:39" ht="19.8">
      <c r="C2" s="10" t="s">
        <v>738</v>
      </c>
    </row>
    <row r="5" spans="3:39">
      <c r="AG5" t="s">
        <v>729</v>
      </c>
      <c r="AH5" t="s">
        <v>126</v>
      </c>
      <c r="AI5" t="s">
        <v>19</v>
      </c>
      <c r="AJ5" t="s">
        <v>29</v>
      </c>
      <c r="AK5" t="s">
        <v>198</v>
      </c>
      <c r="AL5" t="s">
        <v>31</v>
      </c>
      <c r="AM5" t="s">
        <v>20</v>
      </c>
    </row>
    <row r="6" spans="3:39">
      <c r="AF6" t="s">
        <v>634</v>
      </c>
      <c r="AG6" s="297">
        <f>SUM('Table C4'!B58:C58)-SUM('Table C4'!B57:C57)</f>
        <v>-4.7952171177252119</v>
      </c>
      <c r="AH6" s="297">
        <f>'Table C4'!D58-'Table C4'!D57</f>
        <v>-63.256951156774903</v>
      </c>
      <c r="AI6" s="297">
        <f>'Table C4'!E58-'Table C4'!E57</f>
        <v>-43.383921455206973</v>
      </c>
      <c r="AJ6" s="297">
        <f>'Table C4'!F58-'Table C4'!F57</f>
        <v>-6.5594600945829882</v>
      </c>
      <c r="AK6" s="297">
        <f>'Table C4'!G58-'Table C4'!G57</f>
        <v>2.0649881941240196</v>
      </c>
      <c r="AL6" s="297">
        <f>'Table C4'!H58-'Table C4'!H57</f>
        <v>-3.3383067977983956</v>
      </c>
      <c r="AM6" s="297">
        <f>SUM(AG6:AL6)</f>
        <v>-119.26886842796446</v>
      </c>
    </row>
    <row r="7" spans="3:39">
      <c r="AF7" t="s">
        <v>636</v>
      </c>
      <c r="AG7" s="297">
        <f>SUM('Table C4'!K58:L58)-SUM('Table C4'!K57:L57)</f>
        <v>0</v>
      </c>
      <c r="AH7" s="297">
        <f>'Table C4'!M58-'Table C4'!M57</f>
        <v>5.3347774227404443</v>
      </c>
      <c r="AI7" s="297">
        <f>'Table C4'!N58-'Table C4'!N57</f>
        <v>-133.10840036165609</v>
      </c>
      <c r="AJ7" s="297">
        <f>'Table C4'!O58-'Table C4'!O57</f>
        <v>0.58959760103184067</v>
      </c>
      <c r="AK7" s="297">
        <f>'Table C4'!P58-'Table C4'!P57</f>
        <v>12.715793238632841</v>
      </c>
      <c r="AL7" s="297">
        <f>'Table C4'!Q58-'Table C4'!Q57</f>
        <v>10.010570501081929</v>
      </c>
      <c r="AM7" s="297">
        <f t="shared" ref="AM7:AM8" si="0">SUM(AG7:AL7)</f>
        <v>-104.45766159816904</v>
      </c>
    </row>
    <row r="8" spans="3:39">
      <c r="AF8" t="s">
        <v>176</v>
      </c>
      <c r="AG8" s="297">
        <f>SUM('Table C4'!T58:U58)-SUM('Table C4'!T57:U57)</f>
        <v>0</v>
      </c>
      <c r="AH8" s="297">
        <f>'Table C4'!V58-'Table C4'!V57</f>
        <v>7.1545286845460225</v>
      </c>
      <c r="AI8" s="297">
        <f>'Table C4'!W58-'Table C4'!W57</f>
        <v>-9.5084607417485358</v>
      </c>
      <c r="AJ8" s="297">
        <f>'Table C4'!X58-'Table C4'!X57</f>
        <v>1.1293207222699908</v>
      </c>
      <c r="AK8" s="297">
        <f>'Table C4'!Y58-'Table C4'!Y57</f>
        <v>-1.2495212571875243</v>
      </c>
      <c r="AL8" s="297">
        <f>'Table C4'!Z58-'Table C4'!Z57</f>
        <v>23.737723429630591</v>
      </c>
      <c r="AM8" s="297">
        <f t="shared" si="0"/>
        <v>21.263590837510545</v>
      </c>
    </row>
    <row r="9" spans="3:39">
      <c r="AF9" t="s">
        <v>20</v>
      </c>
      <c r="AG9" s="297">
        <f>SUM(AG6:AG8)</f>
        <v>-4.7952171177252119</v>
      </c>
      <c r="AH9" s="297">
        <f t="shared" ref="AH9:AM9" si="1">SUM(AH6:AH8)</f>
        <v>-50.767645049488436</v>
      </c>
      <c r="AI9" s="297">
        <f t="shared" si="1"/>
        <v>-186.0007825586116</v>
      </c>
      <c r="AJ9" s="297">
        <f t="shared" si="1"/>
        <v>-4.8405417712811563</v>
      </c>
      <c r="AK9" s="297">
        <f t="shared" si="1"/>
        <v>13.531260175569336</v>
      </c>
      <c r="AL9" s="297">
        <f t="shared" si="1"/>
        <v>30.409987132914125</v>
      </c>
      <c r="AM9" s="297">
        <f t="shared" si="1"/>
        <v>-202.46293918862295</v>
      </c>
    </row>
    <row r="30" spans="2:2" ht="19.8">
      <c r="B30" s="10" t="s">
        <v>201</v>
      </c>
    </row>
  </sheetData>
  <pageMargins left="0.7" right="0.7" top="0.75" bottom="0.75" header="0.3" footer="0.3"/>
  <pageSetup paperSize="9" orientation="portrait" verticalDpi="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FFBB3D-BAED-434D-A3A5-19CA7C4B75D3}">
  <sheetPr>
    <tabColor theme="8" tint="0.79998168889431442"/>
    <pageSetUpPr fitToPage="1"/>
  </sheetPr>
  <dimension ref="A1:BF48"/>
  <sheetViews>
    <sheetView showGridLines="0" zoomScale="75" zoomScaleNormal="75" zoomScaleSheetLayoutView="100" workbookViewId="0">
      <pane xSplit="1" ySplit="6" topLeftCell="B15" activePane="bottomRight" state="frozenSplit"/>
      <selection activeCell="D50" sqref="D50"/>
      <selection pane="topRight" activeCell="D50" sqref="D50"/>
      <selection pane="bottomLeft" activeCell="D50" sqref="D50"/>
      <selection pane="bottomRight" activeCell="A3" sqref="A3"/>
    </sheetView>
  </sheetViews>
  <sheetFormatPr defaultColWidth="9" defaultRowHeight="12.3"/>
  <cols>
    <col min="1" max="1" width="8.71875" style="11" customWidth="1"/>
    <col min="2" max="3" width="14.71875" style="11" customWidth="1"/>
    <col min="4" max="4" width="7.44140625" style="11" customWidth="1"/>
    <col min="5" max="6" width="15.83203125" style="11" customWidth="1"/>
    <col min="7" max="7" width="7.1640625" style="11" customWidth="1"/>
    <col min="8" max="8" width="15.83203125" style="11" customWidth="1"/>
    <col min="9" max="9" width="13.44140625" style="11" customWidth="1"/>
    <col min="10" max="10" width="5.1640625" style="11" bestFit="1" customWidth="1"/>
    <col min="11" max="11" width="15.83203125" style="11" customWidth="1"/>
    <col min="12" max="12" width="16.83203125" style="11" customWidth="1"/>
    <col min="13" max="13" width="5.1640625" style="11" bestFit="1" customWidth="1"/>
    <col min="14" max="14" width="13.1640625" style="11" customWidth="1"/>
    <col min="15" max="15" width="18.5546875" style="11" customWidth="1"/>
    <col min="16" max="16" width="3.71875" style="11" customWidth="1"/>
    <col min="17" max="17" width="3.5546875" style="11" customWidth="1"/>
    <col min="18" max="18" width="16.83203125" style="11" customWidth="1"/>
    <col min="19" max="19" width="21.71875" style="11" bestFit="1" customWidth="1"/>
    <col min="20" max="20" width="5.44140625" style="51" customWidth="1"/>
    <col min="21" max="21" width="22.71875" style="16" customWidth="1"/>
    <col min="22" max="22" width="22.71875" style="11" customWidth="1"/>
    <col min="23" max="16384" width="9" style="11"/>
  </cols>
  <sheetData>
    <row r="1" spans="1:58" ht="21" customHeight="1">
      <c r="A1" s="10"/>
      <c r="L1" s="12"/>
      <c r="M1" s="13"/>
      <c r="R1" s="14"/>
      <c r="S1" s="13"/>
      <c r="T1" s="15"/>
      <c r="V1" s="13"/>
      <c r="W1" s="13"/>
      <c r="X1" s="13"/>
      <c r="Y1" s="13"/>
      <c r="Z1" s="13"/>
      <c r="AA1" s="13"/>
      <c r="AB1" s="13"/>
      <c r="AC1" s="13"/>
      <c r="AD1" s="13"/>
      <c r="AE1" s="13"/>
      <c r="AF1" s="13"/>
      <c r="AG1" s="13"/>
      <c r="AH1" s="13"/>
      <c r="AI1" s="13"/>
      <c r="AJ1" s="13"/>
      <c r="AK1" s="13"/>
      <c r="AL1" s="13"/>
      <c r="AM1" s="13"/>
      <c r="AN1" s="13"/>
      <c r="AO1" s="13"/>
      <c r="AP1" s="13"/>
      <c r="AQ1" s="13"/>
      <c r="AR1" s="13"/>
      <c r="AS1" s="13"/>
      <c r="AT1" s="13"/>
      <c r="AU1" s="13"/>
      <c r="AV1" s="13"/>
      <c r="AW1" s="13"/>
      <c r="AX1" s="13"/>
      <c r="AY1" s="13"/>
      <c r="AZ1" s="13"/>
      <c r="BA1" s="13"/>
      <c r="BB1" s="13"/>
      <c r="BC1" s="13"/>
      <c r="BD1" s="13"/>
      <c r="BE1" s="13"/>
      <c r="BF1" s="13"/>
    </row>
    <row r="2" spans="1:58" ht="21" customHeight="1">
      <c r="A2" s="10" t="s">
        <v>746</v>
      </c>
      <c r="L2" s="12"/>
      <c r="M2" s="13"/>
      <c r="R2" s="14"/>
      <c r="S2" s="13"/>
      <c r="T2" s="15"/>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row>
    <row r="3" spans="1:58" ht="21" customHeight="1">
      <c r="A3" s="511" t="s">
        <v>39</v>
      </c>
      <c r="L3" s="12"/>
      <c r="M3" s="13"/>
      <c r="R3" s="14"/>
      <c r="S3" s="13"/>
      <c r="T3" s="15"/>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row>
    <row r="4" spans="1:58" ht="15" customHeight="1" thickBot="1">
      <c r="A4" s="17"/>
      <c r="B4" s="17"/>
      <c r="C4" s="17"/>
      <c r="D4" s="17"/>
      <c r="E4" s="17"/>
      <c r="F4" s="17"/>
      <c r="G4" s="17"/>
      <c r="H4" s="17"/>
      <c r="I4" s="17"/>
      <c r="J4" s="17"/>
      <c r="K4" s="17"/>
      <c r="L4" s="17"/>
      <c r="M4" s="17"/>
      <c r="N4" s="17"/>
      <c r="O4" s="17"/>
      <c r="P4" s="17"/>
      <c r="Q4" s="17"/>
      <c r="R4" s="17"/>
      <c r="S4" s="18" t="s">
        <v>40</v>
      </c>
      <c r="T4" s="19"/>
      <c r="U4" s="550" t="s">
        <v>41</v>
      </c>
      <c r="V4" s="551"/>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row>
    <row r="5" spans="1:58" ht="15" customHeight="1" thickTop="1">
      <c r="A5" s="20"/>
      <c r="B5" s="552" t="s">
        <v>221</v>
      </c>
      <c r="C5" s="553"/>
      <c r="D5" s="21"/>
      <c r="E5" s="552" t="s">
        <v>2</v>
      </c>
      <c r="F5" s="553"/>
      <c r="G5" s="21"/>
      <c r="H5" s="552" t="s">
        <v>3</v>
      </c>
      <c r="I5" s="553"/>
      <c r="J5" s="21"/>
      <c r="K5" s="552" t="s">
        <v>224</v>
      </c>
      <c r="L5" s="553"/>
      <c r="M5" s="22"/>
      <c r="N5" s="552" t="s">
        <v>42</v>
      </c>
      <c r="O5" s="553"/>
      <c r="P5" s="21"/>
      <c r="Q5" s="22"/>
      <c r="R5" s="23" t="s">
        <v>43</v>
      </c>
      <c r="S5" s="24" t="s">
        <v>44</v>
      </c>
      <c r="T5" s="24"/>
      <c r="U5" s="25" t="s">
        <v>45</v>
      </c>
      <c r="V5" s="26" t="s">
        <v>46</v>
      </c>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row>
    <row r="6" spans="1:58" s="32" customFormat="1" ht="24.6">
      <c r="A6" s="27"/>
      <c r="B6" s="28" t="s">
        <v>47</v>
      </c>
      <c r="C6" s="28" t="s">
        <v>48</v>
      </c>
      <c r="D6" s="28"/>
      <c r="E6" s="28" t="s">
        <v>47</v>
      </c>
      <c r="F6" s="28" t="s">
        <v>49</v>
      </c>
      <c r="G6" s="28"/>
      <c r="H6" s="28" t="s">
        <v>47</v>
      </c>
      <c r="I6" s="28" t="s">
        <v>48</v>
      </c>
      <c r="J6" s="28"/>
      <c r="K6" s="28" t="s">
        <v>47</v>
      </c>
      <c r="L6" s="28" t="s">
        <v>48</v>
      </c>
      <c r="M6" s="28"/>
      <c r="N6" s="28" t="s">
        <v>47</v>
      </c>
      <c r="O6" s="28" t="s">
        <v>48</v>
      </c>
      <c r="P6" s="28"/>
      <c r="Q6" s="28"/>
      <c r="R6" s="29"/>
      <c r="S6" s="30"/>
      <c r="T6" s="30"/>
      <c r="U6" s="28" t="s">
        <v>50</v>
      </c>
      <c r="V6" s="28"/>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row>
    <row r="7" spans="1:58" ht="15" customHeight="1">
      <c r="A7" s="33">
        <v>2002</v>
      </c>
      <c r="B7" s="34">
        <v>33763.89</v>
      </c>
      <c r="C7" s="35">
        <v>33764</v>
      </c>
      <c r="D7" s="35"/>
      <c r="E7" s="34">
        <v>55684.85</v>
      </c>
      <c r="F7" s="35">
        <v>55684.94</v>
      </c>
      <c r="G7" s="35"/>
      <c r="H7" s="34">
        <v>47470.61</v>
      </c>
      <c r="I7" s="35">
        <v>52229</v>
      </c>
      <c r="J7" s="35"/>
      <c r="K7" s="34">
        <v>19556.32</v>
      </c>
      <c r="L7" s="35">
        <v>20119</v>
      </c>
      <c r="M7" s="35"/>
      <c r="N7" s="34">
        <v>156475.67000000001</v>
      </c>
      <c r="O7" s="34">
        <v>161796.94</v>
      </c>
      <c r="P7" s="34"/>
      <c r="Q7" s="34"/>
      <c r="R7" s="36">
        <v>11544.15</v>
      </c>
      <c r="S7" s="37">
        <v>168019.82</v>
      </c>
      <c r="T7" s="22"/>
      <c r="U7" s="38">
        <v>10.76</v>
      </c>
      <c r="V7" s="39">
        <v>5</v>
      </c>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row>
    <row r="8" spans="1:58" ht="15" customHeight="1">
      <c r="A8" s="33">
        <v>2003</v>
      </c>
      <c r="B8" s="34">
        <v>34074.19</v>
      </c>
      <c r="C8" s="35">
        <v>34074</v>
      </c>
      <c r="D8" s="35"/>
      <c r="E8" s="34">
        <v>56365.79</v>
      </c>
      <c r="F8" s="35">
        <v>56366.14</v>
      </c>
      <c r="G8" s="35"/>
      <c r="H8" s="34">
        <v>48293.03</v>
      </c>
      <c r="I8" s="35">
        <v>51281</v>
      </c>
      <c r="J8" s="35"/>
      <c r="K8" s="34">
        <v>19413.72</v>
      </c>
      <c r="L8" s="35">
        <v>19846</v>
      </c>
      <c r="M8" s="35"/>
      <c r="N8" s="34">
        <v>158146.73000000001</v>
      </c>
      <c r="O8" s="34">
        <v>161567.14000000001</v>
      </c>
      <c r="P8" s="40"/>
      <c r="Q8" s="34"/>
      <c r="R8" s="36">
        <v>12285.09</v>
      </c>
      <c r="S8" s="37">
        <v>170431.82</v>
      </c>
      <c r="T8" s="22"/>
      <c r="U8" s="38">
        <v>10.64</v>
      </c>
      <c r="V8" s="39">
        <v>5.34</v>
      </c>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row>
    <row r="9" spans="1:58" ht="15" customHeight="1">
      <c r="A9" s="33">
        <v>2004</v>
      </c>
      <c r="B9" s="34">
        <v>32912.44</v>
      </c>
      <c r="C9" s="35">
        <v>32911</v>
      </c>
      <c r="D9" s="35"/>
      <c r="E9" s="34">
        <v>57374.14</v>
      </c>
      <c r="F9" s="35">
        <v>57373.89</v>
      </c>
      <c r="G9" s="35"/>
      <c r="H9" s="34">
        <v>49332.81</v>
      </c>
      <c r="I9" s="35">
        <v>52837</v>
      </c>
      <c r="J9" s="35"/>
      <c r="K9" s="34">
        <v>20316.84</v>
      </c>
      <c r="L9" s="35">
        <v>20803</v>
      </c>
      <c r="M9" s="35"/>
      <c r="N9" s="34">
        <v>159936.23000000001</v>
      </c>
      <c r="O9" s="34">
        <v>163924.89000000001</v>
      </c>
      <c r="P9" s="40"/>
      <c r="Q9" s="34"/>
      <c r="R9" s="36">
        <v>12428.54</v>
      </c>
      <c r="S9" s="37">
        <v>172364.77</v>
      </c>
      <c r="T9" s="22"/>
      <c r="U9" s="38">
        <v>10.58</v>
      </c>
      <c r="V9" s="39">
        <v>5.28</v>
      </c>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row>
    <row r="10" spans="1:58" ht="15" customHeight="1">
      <c r="A10" s="33">
        <v>2005</v>
      </c>
      <c r="B10" s="34">
        <v>32303.19</v>
      </c>
      <c r="C10" s="35">
        <v>32283</v>
      </c>
      <c r="D10" s="35"/>
      <c r="E10" s="34">
        <v>58793.17</v>
      </c>
      <c r="F10" s="35">
        <v>58783.05</v>
      </c>
      <c r="G10" s="35"/>
      <c r="H10" s="34">
        <v>47805.42</v>
      </c>
      <c r="I10" s="35">
        <v>50577</v>
      </c>
      <c r="J10" s="35"/>
      <c r="K10" s="34">
        <v>20774.419999999998</v>
      </c>
      <c r="L10" s="35">
        <v>21121</v>
      </c>
      <c r="M10" s="35"/>
      <c r="N10" s="34">
        <v>159676.20000000001</v>
      </c>
      <c r="O10" s="34">
        <v>162764.04999999999</v>
      </c>
      <c r="P10" s="40"/>
      <c r="Q10" s="34"/>
      <c r="R10" s="36">
        <v>12144.95</v>
      </c>
      <c r="S10" s="37">
        <v>171821.15</v>
      </c>
      <c r="T10" s="22"/>
      <c r="U10" s="38">
        <v>10.5</v>
      </c>
      <c r="V10" s="39">
        <v>5.35</v>
      </c>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row>
    <row r="11" spans="1:58" ht="15" customHeight="1">
      <c r="A11" s="33">
        <v>2006</v>
      </c>
      <c r="B11" s="34">
        <v>31442.2</v>
      </c>
      <c r="C11" s="35">
        <v>31424</v>
      </c>
      <c r="D11" s="35"/>
      <c r="E11" s="34">
        <v>59501.45</v>
      </c>
      <c r="F11" s="35">
        <v>59489.09</v>
      </c>
      <c r="G11" s="35"/>
      <c r="H11" s="34">
        <v>46575.15</v>
      </c>
      <c r="I11" s="35">
        <v>49276</v>
      </c>
      <c r="J11" s="35"/>
      <c r="K11" s="34">
        <v>19522.89</v>
      </c>
      <c r="L11" s="35">
        <v>19962</v>
      </c>
      <c r="M11" s="35"/>
      <c r="N11" s="34">
        <v>157041.68</v>
      </c>
      <c r="O11" s="34">
        <v>160151.09</v>
      </c>
      <c r="P11" s="40"/>
      <c r="Q11" s="34"/>
      <c r="R11" s="36">
        <v>11414.73</v>
      </c>
      <c r="S11" s="37">
        <v>168456.41</v>
      </c>
      <c r="T11" s="22"/>
      <c r="U11" s="38">
        <v>10.77</v>
      </c>
      <c r="V11" s="39">
        <v>5.29</v>
      </c>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row>
    <row r="12" spans="1:58" ht="15" customHeight="1">
      <c r="A12" s="33">
        <v>2007</v>
      </c>
      <c r="B12" s="34">
        <v>30540.28</v>
      </c>
      <c r="C12" s="35">
        <v>30522</v>
      </c>
      <c r="D12" s="35"/>
      <c r="E12" s="34">
        <v>59770.93</v>
      </c>
      <c r="F12" s="35">
        <v>59760.63</v>
      </c>
      <c r="G12" s="35"/>
      <c r="H12" s="34">
        <v>44932.42</v>
      </c>
      <c r="I12" s="35">
        <v>48995</v>
      </c>
      <c r="J12" s="35"/>
      <c r="K12" s="34">
        <v>19015.79</v>
      </c>
      <c r="L12" s="35">
        <v>19536</v>
      </c>
      <c r="M12" s="35"/>
      <c r="N12" s="34">
        <v>154259.42000000001</v>
      </c>
      <c r="O12" s="34">
        <v>158813.63</v>
      </c>
      <c r="P12" s="40"/>
      <c r="Q12" s="34"/>
      <c r="R12" s="36">
        <v>9729.2199999999993</v>
      </c>
      <c r="S12" s="37">
        <v>163988.64000000001</v>
      </c>
      <c r="T12" s="22"/>
      <c r="U12" s="38">
        <v>10.54</v>
      </c>
      <c r="V12" s="39">
        <v>5.0999999999999996</v>
      </c>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row>
    <row r="13" spans="1:58" ht="15" customHeight="1">
      <c r="A13" s="33">
        <v>2008</v>
      </c>
      <c r="B13" s="34">
        <v>30219.599999999999</v>
      </c>
      <c r="C13" s="35">
        <v>30221</v>
      </c>
      <c r="D13" s="35"/>
      <c r="E13" s="34">
        <v>57393.31</v>
      </c>
      <c r="F13" s="35">
        <v>57393.96</v>
      </c>
      <c r="G13" s="35"/>
      <c r="H13" s="34">
        <v>45997.93</v>
      </c>
      <c r="I13" s="35">
        <v>47002</v>
      </c>
      <c r="J13" s="35"/>
      <c r="K13" s="34">
        <v>20545.39</v>
      </c>
      <c r="L13" s="35">
        <v>20760</v>
      </c>
      <c r="M13" s="35"/>
      <c r="N13" s="34">
        <v>154156.23000000001</v>
      </c>
      <c r="O13" s="34">
        <v>155376.95999999999</v>
      </c>
      <c r="P13" s="40"/>
      <c r="Q13" s="34"/>
      <c r="R13" s="36">
        <v>9162.94</v>
      </c>
      <c r="S13" s="37">
        <v>163319.17000000001</v>
      </c>
      <c r="T13" s="22"/>
      <c r="U13" s="38">
        <v>9.9600000000000009</v>
      </c>
      <c r="V13" s="39">
        <v>5.74</v>
      </c>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row>
    <row r="14" spans="1:58" ht="15" customHeight="1">
      <c r="A14" s="33">
        <v>2009</v>
      </c>
      <c r="B14" s="34">
        <v>25687.279999999999</v>
      </c>
      <c r="C14" s="35">
        <v>25688</v>
      </c>
      <c r="D14" s="35"/>
      <c r="E14" s="34">
        <v>55393.52</v>
      </c>
      <c r="F14" s="35">
        <v>55394.32</v>
      </c>
      <c r="G14" s="35"/>
      <c r="H14" s="34">
        <v>44684.76</v>
      </c>
      <c r="I14" s="35">
        <v>45554</v>
      </c>
      <c r="J14" s="35"/>
      <c r="K14" s="34">
        <v>18475.29</v>
      </c>
      <c r="L14" s="35">
        <v>18805</v>
      </c>
      <c r="M14" s="35"/>
      <c r="N14" s="34">
        <v>144240.85</v>
      </c>
      <c r="O14" s="34">
        <v>145441.32</v>
      </c>
      <c r="P14" s="40"/>
      <c r="Q14" s="34"/>
      <c r="R14" s="36">
        <v>8971.18</v>
      </c>
      <c r="S14" s="37">
        <v>153212.03</v>
      </c>
      <c r="T14" s="22"/>
      <c r="U14" s="38">
        <v>10.1</v>
      </c>
      <c r="V14" s="39">
        <v>5.66</v>
      </c>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row>
    <row r="15" spans="1:58" ht="30" customHeight="1">
      <c r="A15" s="33">
        <v>2010</v>
      </c>
      <c r="B15" s="34">
        <v>27010.81</v>
      </c>
      <c r="C15" s="35">
        <v>27013</v>
      </c>
      <c r="D15" s="35"/>
      <c r="E15" s="34">
        <v>54635.94</v>
      </c>
      <c r="F15" s="35">
        <v>54635.74</v>
      </c>
      <c r="G15" s="35"/>
      <c r="H15" s="34">
        <v>49410.35</v>
      </c>
      <c r="I15" s="35">
        <v>45060</v>
      </c>
      <c r="J15" s="35"/>
      <c r="K15" s="34">
        <v>19438.63</v>
      </c>
      <c r="L15" s="35">
        <v>18743.000000000011</v>
      </c>
      <c r="M15" s="35"/>
      <c r="N15" s="34">
        <v>150495.72</v>
      </c>
      <c r="O15" s="34">
        <v>145451.74</v>
      </c>
      <c r="P15" s="40"/>
      <c r="Q15" s="34"/>
      <c r="R15" s="36">
        <v>8762.41</v>
      </c>
      <c r="S15" s="37">
        <v>159258.13</v>
      </c>
      <c r="T15" s="22"/>
      <c r="U15" s="38">
        <v>8.9600000000000009</v>
      </c>
      <c r="V15" s="39">
        <v>6.82</v>
      </c>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row>
    <row r="16" spans="1:58" ht="15" customHeight="1">
      <c r="A16" s="33">
        <v>2011</v>
      </c>
      <c r="B16" s="34">
        <v>25254.28</v>
      </c>
      <c r="C16" s="35">
        <v>25254</v>
      </c>
      <c r="D16" s="35"/>
      <c r="E16" s="34">
        <v>54493.13</v>
      </c>
      <c r="F16" s="35">
        <v>54493.599999999999</v>
      </c>
      <c r="G16" s="35"/>
      <c r="H16" s="34">
        <v>40882.67</v>
      </c>
      <c r="I16" s="35">
        <v>44454.000000000022</v>
      </c>
      <c r="J16" s="35"/>
      <c r="K16" s="34">
        <v>17957.04</v>
      </c>
      <c r="L16" s="35">
        <v>18867</v>
      </c>
      <c r="M16" s="35"/>
      <c r="N16" s="34">
        <v>138587.10999999999</v>
      </c>
      <c r="O16" s="34">
        <v>143068.6</v>
      </c>
      <c r="P16" s="40"/>
      <c r="Q16" s="34"/>
      <c r="R16" s="36">
        <v>8497.0400000000009</v>
      </c>
      <c r="S16" s="37">
        <v>147084.15</v>
      </c>
      <c r="T16" s="22"/>
      <c r="U16" s="38">
        <v>10.73</v>
      </c>
      <c r="V16" s="39">
        <v>4.97</v>
      </c>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row>
    <row r="17" spans="1:58" ht="15" customHeight="1">
      <c r="A17" s="33">
        <v>2012</v>
      </c>
      <c r="B17" s="34">
        <v>24875.66</v>
      </c>
      <c r="C17" s="35">
        <v>24876</v>
      </c>
      <c r="D17" s="35"/>
      <c r="E17" s="34">
        <v>53776.47</v>
      </c>
      <c r="F17" s="35">
        <v>53776.22</v>
      </c>
      <c r="G17" s="35"/>
      <c r="H17" s="34">
        <v>44441</v>
      </c>
      <c r="I17" s="35">
        <v>44524</v>
      </c>
      <c r="J17" s="35"/>
      <c r="K17" s="34">
        <v>19236.62</v>
      </c>
      <c r="L17" s="35">
        <v>19080</v>
      </c>
      <c r="M17" s="35"/>
      <c r="N17" s="34">
        <v>142329.75</v>
      </c>
      <c r="O17" s="34">
        <v>142256.22</v>
      </c>
      <c r="P17" s="40"/>
      <c r="Q17" s="34"/>
      <c r="R17" s="36">
        <v>7449.13</v>
      </c>
      <c r="S17" s="37">
        <v>149778.88</v>
      </c>
      <c r="T17" s="22"/>
      <c r="U17" s="38">
        <v>9.7799999999999994</v>
      </c>
      <c r="V17" s="39">
        <v>5.97</v>
      </c>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row>
    <row r="18" spans="1:58" ht="15" customHeight="1">
      <c r="A18" s="33">
        <v>2013</v>
      </c>
      <c r="B18" s="34">
        <v>24889.31</v>
      </c>
      <c r="C18" s="35">
        <v>24890</v>
      </c>
      <c r="D18" s="35"/>
      <c r="E18" s="34">
        <v>53489.71</v>
      </c>
      <c r="F18" s="35">
        <v>53490.23</v>
      </c>
      <c r="G18" s="35"/>
      <c r="H18" s="34">
        <v>44890.59</v>
      </c>
      <c r="I18" s="35">
        <v>43295.000000000015</v>
      </c>
      <c r="J18" s="35"/>
      <c r="K18" s="34">
        <v>19719.240000000002</v>
      </c>
      <c r="L18" s="35">
        <v>19662</v>
      </c>
      <c r="M18" s="35"/>
      <c r="N18" s="34">
        <v>142988.85999999999</v>
      </c>
      <c r="O18" s="34">
        <v>141337.23000000001</v>
      </c>
      <c r="P18" s="40"/>
      <c r="Q18" s="34"/>
      <c r="R18" s="36">
        <v>7265.11</v>
      </c>
      <c r="S18" s="37">
        <v>150253.97</v>
      </c>
      <c r="T18" s="22"/>
      <c r="U18" s="38">
        <v>9.75</v>
      </c>
      <c r="V18" s="39">
        <v>6.17</v>
      </c>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row>
    <row r="19" spans="1:58" ht="15" customHeight="1">
      <c r="A19" s="33">
        <v>2014</v>
      </c>
      <c r="B19" s="34">
        <v>24301.95</v>
      </c>
      <c r="C19" s="35">
        <v>24776</v>
      </c>
      <c r="D19" s="35"/>
      <c r="E19" s="34">
        <v>54145.82</v>
      </c>
      <c r="F19" s="35">
        <v>54112.3</v>
      </c>
      <c r="G19" s="35"/>
      <c r="H19" s="34">
        <v>38680.04</v>
      </c>
      <c r="I19" s="35">
        <v>42980.999999999985</v>
      </c>
      <c r="J19" s="35"/>
      <c r="K19" s="34">
        <v>18481.12</v>
      </c>
      <c r="L19" s="35">
        <v>19673.999999999982</v>
      </c>
      <c r="M19" s="35"/>
      <c r="N19" s="34">
        <v>135608.93</v>
      </c>
      <c r="O19" s="34">
        <v>141543.29999999999</v>
      </c>
      <c r="P19" s="40"/>
      <c r="Q19" s="34"/>
      <c r="R19" s="36">
        <v>7153.25</v>
      </c>
      <c r="S19" s="37">
        <v>142762.18</v>
      </c>
      <c r="T19" s="22"/>
      <c r="U19" s="38">
        <v>10.94</v>
      </c>
      <c r="V19" s="39">
        <v>4.8499999999999996</v>
      </c>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row>
    <row r="20" spans="1:58" ht="15" customHeight="1">
      <c r="A20" s="33">
        <v>2015</v>
      </c>
      <c r="B20" s="41">
        <v>24305.413447888794</v>
      </c>
      <c r="C20" s="35">
        <v>24534.999999999978</v>
      </c>
      <c r="D20" s="42"/>
      <c r="E20" s="41">
        <v>55012.635769087661</v>
      </c>
      <c r="F20" s="35">
        <v>55019.351436160177</v>
      </c>
      <c r="G20" s="42"/>
      <c r="H20" s="41">
        <v>40281.484121470668</v>
      </c>
      <c r="I20" s="35">
        <v>42479</v>
      </c>
      <c r="J20" s="42"/>
      <c r="K20" s="41">
        <v>19772.931959248945</v>
      </c>
      <c r="L20" s="35">
        <v>20318</v>
      </c>
      <c r="M20" s="42"/>
      <c r="N20" s="41">
        <v>139372.46529769606</v>
      </c>
      <c r="O20" s="34">
        <v>142351.35143616016</v>
      </c>
      <c r="P20" s="43"/>
      <c r="Q20" s="44"/>
      <c r="R20" s="45">
        <v>7858.4084031525445</v>
      </c>
      <c r="S20" s="46">
        <v>147230.87370084861</v>
      </c>
      <c r="T20" s="47"/>
      <c r="U20" s="48">
        <v>10.340391389432485</v>
      </c>
      <c r="V20" s="49">
        <v>5.3376386170906711</v>
      </c>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row>
    <row r="21" spans="1:58" ht="15" customHeight="1">
      <c r="A21" s="33">
        <v>2016</v>
      </c>
      <c r="B21" s="41">
        <f>'Table C1'!L55</f>
        <v>22483.339967241573</v>
      </c>
      <c r="C21" s="35">
        <v>22644</v>
      </c>
      <c r="D21" s="42"/>
      <c r="E21" s="41">
        <f>'Table C1'!Z55</f>
        <v>56000.53311059835</v>
      </c>
      <c r="F21" s="35">
        <v>55940.277147087021</v>
      </c>
      <c r="G21" s="42"/>
      <c r="H21" s="41">
        <f>'Table C1'!AJ55</f>
        <v>41145.282693688074</v>
      </c>
      <c r="I21" s="35">
        <v>42572.000000000022</v>
      </c>
      <c r="J21" s="42"/>
      <c r="K21" s="41">
        <f>'Table C4'!AJ55</f>
        <v>21816.829084945908</v>
      </c>
      <c r="L21" s="35">
        <v>22313.000000000007</v>
      </c>
      <c r="M21" s="42"/>
      <c r="N21" s="41">
        <f>'Table C1'!BE55</f>
        <v>141445.98485647389</v>
      </c>
      <c r="O21" s="34">
        <v>143469.27714708706</v>
      </c>
      <c r="P21" s="43"/>
      <c r="Q21" s="44"/>
      <c r="R21" s="45">
        <v>8433.8969613313147</v>
      </c>
      <c r="S21" s="46">
        <f t="shared" ref="S21:S23" si="0">B21+E21+H21+K21+R21</f>
        <v>149879.8818178052</v>
      </c>
      <c r="T21" s="47"/>
      <c r="U21" s="48">
        <v>10.349315648832041</v>
      </c>
      <c r="V21" s="49">
        <v>5.5229215456674465</v>
      </c>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row>
    <row r="22" spans="1:58" ht="15" customHeight="1">
      <c r="A22" s="33">
        <v>2017</v>
      </c>
      <c r="B22" s="41">
        <f>'Table C1'!L56</f>
        <v>22808.019999153428</v>
      </c>
      <c r="C22" s="35">
        <v>23095.000000000015</v>
      </c>
      <c r="D22" s="50"/>
      <c r="E22" s="41">
        <f>'Table C1'!Z56</f>
        <v>57002.58091192889</v>
      </c>
      <c r="F22" s="35">
        <v>56844.588665543764</v>
      </c>
      <c r="G22" s="50"/>
      <c r="H22" s="41">
        <f>'Table C1'!AJ56</f>
        <v>39836.944693903213</v>
      </c>
      <c r="I22" s="35">
        <v>42812.999999999985</v>
      </c>
      <c r="J22" s="50"/>
      <c r="K22" s="41">
        <f>'Table C4'!AJ56</f>
        <v>21522.300998366787</v>
      </c>
      <c r="L22" s="35">
        <v>22431.000000000007</v>
      </c>
      <c r="M22" s="50"/>
      <c r="N22" s="41">
        <f>'Table C1'!BE56</f>
        <v>141169.84660335231</v>
      </c>
      <c r="O22" s="34">
        <v>145183.58866554376</v>
      </c>
      <c r="P22" s="40"/>
      <c r="Q22" s="34"/>
      <c r="R22" s="45">
        <v>8647.056554741559</v>
      </c>
      <c r="S22" s="46">
        <f t="shared" si="0"/>
        <v>149816.90315809386</v>
      </c>
      <c r="T22" s="22"/>
      <c r="U22" s="38">
        <v>10.607931615568603</v>
      </c>
      <c r="V22" s="39">
        <v>5.1747716894977165</v>
      </c>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row>
    <row r="23" spans="1:58" ht="15" customHeight="1">
      <c r="A23" s="33">
        <v>2018</v>
      </c>
      <c r="B23" s="41">
        <f>'Table C1'!L57</f>
        <v>22933.01596317111</v>
      </c>
      <c r="C23" s="35">
        <v>23156</v>
      </c>
      <c r="D23" s="50"/>
      <c r="E23" s="41">
        <f>'Table C1'!Z57</f>
        <v>56883.595567520402</v>
      </c>
      <c r="F23" s="35">
        <v>57095.510306216172</v>
      </c>
      <c r="G23" s="50"/>
      <c r="H23" s="41">
        <f>'Table C1'!AJ57</f>
        <v>41633.251160646767</v>
      </c>
      <c r="I23" s="35">
        <v>43069</v>
      </c>
      <c r="J23" s="50"/>
      <c r="K23" s="41">
        <f>'Table C4'!AJ57</f>
        <v>21902.210595699285</v>
      </c>
      <c r="L23" s="35">
        <v>22387.999999999967</v>
      </c>
      <c r="M23" s="50"/>
      <c r="N23" s="41">
        <f>'Table C1'!BE57</f>
        <v>143352.07328703758</v>
      </c>
      <c r="O23" s="34">
        <v>145708.51030621614</v>
      </c>
      <c r="P23" s="40"/>
      <c r="Q23" s="34"/>
      <c r="R23" s="45">
        <v>8220.7694083884326</v>
      </c>
      <c r="S23" s="46">
        <f t="shared" si="0"/>
        <v>151572.84269542602</v>
      </c>
      <c r="T23" s="22"/>
      <c r="U23" s="38">
        <v>10.601037181996086</v>
      </c>
      <c r="V23" s="39">
        <v>5.4574690150032614</v>
      </c>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row>
    <row r="24" spans="1:58" ht="15" customHeight="1" thickBot="1">
      <c r="A24" s="33">
        <v>2019</v>
      </c>
      <c r="B24" s="41">
        <f>'Table C1'!L58</f>
        <v>22298.090889453975</v>
      </c>
      <c r="C24" s="35">
        <v>22476.000000000022</v>
      </c>
      <c r="D24" s="50"/>
      <c r="E24" s="41">
        <f>'Table C1'!Z58</f>
        <v>56664.63717056375</v>
      </c>
      <c r="F24" s="35">
        <v>56473.120896707856</v>
      </c>
      <c r="G24" s="50"/>
      <c r="H24" s="41">
        <f>'Table C1'!AJ58</f>
        <v>41288.806640304705</v>
      </c>
      <c r="I24" s="35">
        <v>43205.999999999985</v>
      </c>
      <c r="J24" s="50"/>
      <c r="K24" s="41">
        <f>'Table C4'!AJ58</f>
        <v>21699.747656510663</v>
      </c>
      <c r="L24" s="35">
        <v>22329.999999999989</v>
      </c>
      <c r="M24" s="50"/>
      <c r="N24" s="41">
        <f>'Table C1'!BE58</f>
        <v>141951.28235683308</v>
      </c>
      <c r="O24" s="34">
        <v>144485.12089670787</v>
      </c>
      <c r="P24" s="40"/>
      <c r="Q24" s="34"/>
      <c r="R24" s="45">
        <v>7694.5190803168825</v>
      </c>
      <c r="S24" s="46">
        <f t="shared" ref="S24" si="1">B24+E24+H24+K24+R24</f>
        <v>149645.80143714999</v>
      </c>
      <c r="T24" s="22"/>
      <c r="U24" s="38">
        <v>10.461646648727987</v>
      </c>
      <c r="V24" s="39">
        <v>5.4342442922374428</v>
      </c>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row>
    <row r="25" spans="1:58" s="319" customFormat="1" ht="15" customHeight="1" thickTop="1">
      <c r="A25" s="489"/>
      <c r="B25" s="490"/>
      <c r="C25" s="490"/>
      <c r="D25" s="491"/>
      <c r="E25" s="490"/>
      <c r="F25" s="490"/>
      <c r="G25" s="491"/>
      <c r="H25" s="490"/>
      <c r="I25" s="490"/>
      <c r="J25" s="491"/>
      <c r="K25" s="490"/>
      <c r="L25" s="490"/>
      <c r="M25" s="491"/>
      <c r="N25" s="491"/>
      <c r="O25" s="491"/>
      <c r="P25" s="491"/>
      <c r="Q25" s="491"/>
      <c r="R25" s="491"/>
      <c r="S25" s="491"/>
      <c r="T25" s="492"/>
      <c r="U25" s="81"/>
      <c r="V25" s="493"/>
      <c r="W25" s="342"/>
      <c r="X25" s="342"/>
      <c r="Y25" s="342"/>
      <c r="Z25" s="342"/>
      <c r="AA25" s="342"/>
      <c r="AB25" s="342"/>
      <c r="AC25" s="342"/>
      <c r="AD25" s="342"/>
      <c r="AE25" s="342"/>
      <c r="AF25" s="342"/>
      <c r="AG25" s="342"/>
      <c r="AH25" s="342"/>
      <c r="AI25" s="342"/>
      <c r="AJ25" s="342"/>
      <c r="AK25" s="342"/>
      <c r="AL25" s="342"/>
      <c r="AM25" s="342"/>
      <c r="AN25" s="342"/>
      <c r="AO25" s="342"/>
      <c r="AP25" s="342"/>
      <c r="AQ25" s="342"/>
      <c r="AR25" s="342"/>
      <c r="AS25" s="342"/>
      <c r="AT25" s="342"/>
      <c r="AU25" s="342"/>
      <c r="AV25" s="342"/>
      <c r="AW25" s="342"/>
      <c r="AX25" s="342"/>
      <c r="AY25" s="342"/>
      <c r="AZ25" s="342"/>
      <c r="BA25" s="342"/>
      <c r="BB25" s="342"/>
      <c r="BC25" s="342"/>
      <c r="BD25" s="342"/>
      <c r="BE25" s="342"/>
      <c r="BF25" s="342"/>
    </row>
    <row r="26" spans="1:58" s="319" customFormat="1" ht="15" customHeight="1">
      <c r="A26" s="338"/>
      <c r="B26" s="339"/>
      <c r="C26" s="339"/>
      <c r="D26" s="340"/>
      <c r="E26" s="339"/>
      <c r="F26" s="339"/>
      <c r="G26" s="340"/>
      <c r="H26" s="339"/>
      <c r="I26" s="476"/>
      <c r="J26" s="340"/>
      <c r="K26" s="339"/>
      <c r="L26" s="339"/>
      <c r="M26" s="340"/>
      <c r="N26" s="340"/>
      <c r="O26" s="340"/>
      <c r="P26" s="340"/>
      <c r="Q26" s="340"/>
      <c r="R26" s="340"/>
      <c r="S26" s="340"/>
      <c r="T26" s="341"/>
      <c r="U26" s="84"/>
      <c r="V26" s="342"/>
      <c r="W26" s="342"/>
      <c r="X26" s="342"/>
      <c r="Y26" s="342"/>
      <c r="Z26" s="342"/>
      <c r="AA26" s="342"/>
      <c r="AB26" s="342"/>
      <c r="AC26" s="342"/>
      <c r="AD26" s="342"/>
      <c r="AE26" s="342"/>
      <c r="AF26" s="342"/>
      <c r="AG26" s="342"/>
      <c r="AH26" s="342"/>
      <c r="AI26" s="342"/>
      <c r="AJ26" s="342"/>
      <c r="AK26" s="342"/>
      <c r="AL26" s="342"/>
      <c r="AM26" s="342"/>
      <c r="AN26" s="342"/>
      <c r="AO26" s="342"/>
      <c r="AP26" s="342"/>
      <c r="AQ26" s="342"/>
      <c r="AR26" s="342"/>
      <c r="AS26" s="342"/>
      <c r="AT26" s="342"/>
      <c r="AU26" s="342"/>
      <c r="AV26" s="342"/>
      <c r="AW26" s="342"/>
      <c r="AX26" s="342"/>
      <c r="AY26" s="342"/>
      <c r="AZ26" s="342"/>
      <c r="BA26" s="342"/>
      <c r="BB26" s="342"/>
      <c r="BC26" s="342"/>
      <c r="BD26" s="342"/>
      <c r="BE26" s="342"/>
      <c r="BF26" s="342"/>
    </row>
    <row r="27" spans="1:58" s="319" customFormat="1" ht="15" customHeight="1">
      <c r="A27" s="338" t="s">
        <v>225</v>
      </c>
      <c r="B27" s="339"/>
      <c r="C27" s="339"/>
      <c r="D27" s="340"/>
      <c r="E27" s="339"/>
      <c r="F27" s="339"/>
      <c r="G27" s="340"/>
      <c r="H27" s="339"/>
      <c r="I27" s="339"/>
      <c r="J27" s="340"/>
      <c r="K27" s="339"/>
      <c r="L27" s="339"/>
      <c r="M27" s="340"/>
      <c r="N27" s="475"/>
      <c r="O27" s="475"/>
      <c r="P27" s="340"/>
      <c r="Q27" s="340"/>
      <c r="R27" s="340"/>
      <c r="S27" s="340"/>
      <c r="T27" s="341"/>
      <c r="U27" s="84"/>
      <c r="V27" s="342"/>
      <c r="W27" s="342"/>
      <c r="X27" s="342"/>
      <c r="Y27" s="342"/>
      <c r="Z27" s="342"/>
      <c r="AA27" s="342"/>
      <c r="AB27" s="342"/>
      <c r="AC27" s="342"/>
      <c r="AD27" s="342"/>
      <c r="AE27" s="342"/>
      <c r="AF27" s="342"/>
      <c r="AG27" s="342"/>
      <c r="AH27" s="342"/>
      <c r="AI27" s="342"/>
      <c r="AJ27" s="342"/>
      <c r="AK27" s="342"/>
      <c r="AL27" s="342"/>
      <c r="AM27" s="342"/>
      <c r="AN27" s="342"/>
      <c r="AO27" s="342"/>
      <c r="AP27" s="342"/>
      <c r="AQ27" s="342"/>
      <c r="AR27" s="342"/>
      <c r="AS27" s="342"/>
      <c r="AT27" s="342"/>
      <c r="AU27" s="342"/>
      <c r="AV27" s="342"/>
      <c r="AW27" s="342"/>
      <c r="AX27" s="342"/>
      <c r="AY27" s="342"/>
      <c r="AZ27" s="342"/>
      <c r="BA27" s="342"/>
      <c r="BB27" s="342"/>
      <c r="BC27" s="342"/>
      <c r="BD27" s="342"/>
      <c r="BE27" s="342"/>
      <c r="BF27" s="342"/>
    </row>
    <row r="28" spans="1:58" s="319" customFormat="1" ht="15" customHeight="1">
      <c r="A28" s="338"/>
      <c r="B28" s="339"/>
      <c r="C28" s="339"/>
      <c r="D28" s="340"/>
      <c r="E28" s="339"/>
      <c r="F28" s="339"/>
      <c r="G28" s="340"/>
      <c r="H28" s="339"/>
      <c r="I28" s="339"/>
      <c r="J28" s="340"/>
      <c r="K28" s="339"/>
      <c r="L28" s="339"/>
      <c r="M28" s="340"/>
      <c r="N28" s="340"/>
      <c r="O28" s="340"/>
      <c r="P28" s="340"/>
      <c r="Q28" s="340"/>
      <c r="R28" s="340"/>
      <c r="S28" s="340"/>
      <c r="T28" s="341"/>
      <c r="U28" s="84"/>
      <c r="V28" s="342"/>
      <c r="W28" s="342"/>
      <c r="X28" s="342"/>
      <c r="Y28" s="342"/>
      <c r="Z28" s="342"/>
      <c r="AA28" s="342"/>
      <c r="AB28" s="342"/>
      <c r="AC28" s="342"/>
      <c r="AD28" s="342"/>
      <c r="AE28" s="342"/>
      <c r="AF28" s="342"/>
      <c r="AG28" s="342"/>
      <c r="AH28" s="342"/>
      <c r="AI28" s="342"/>
      <c r="AJ28" s="342"/>
      <c r="AK28" s="342"/>
      <c r="AL28" s="342"/>
      <c r="AM28" s="342"/>
      <c r="AN28" s="342"/>
      <c r="AO28" s="342"/>
      <c r="AP28" s="342"/>
      <c r="AQ28" s="342"/>
      <c r="AR28" s="342"/>
      <c r="AS28" s="342"/>
      <c r="AT28" s="342"/>
      <c r="AU28" s="342"/>
      <c r="AV28" s="342"/>
      <c r="AW28" s="342"/>
      <c r="AX28" s="342"/>
      <c r="AY28" s="342"/>
      <c r="AZ28" s="342"/>
      <c r="BA28" s="342"/>
      <c r="BB28" s="342"/>
      <c r="BC28" s="342"/>
      <c r="BD28" s="342"/>
      <c r="BE28" s="342"/>
      <c r="BF28" s="342"/>
    </row>
    <row r="29" spans="1:58" s="14" customFormat="1" ht="15" customHeight="1">
      <c r="A29" s="448" t="s">
        <v>220</v>
      </c>
      <c r="B29" s="40"/>
      <c r="C29" s="40"/>
      <c r="D29" s="52"/>
      <c r="E29" s="40"/>
      <c r="F29" s="40"/>
      <c r="G29" s="52"/>
      <c r="H29" s="40"/>
      <c r="I29" s="40"/>
      <c r="J29" s="52"/>
      <c r="K29" s="40"/>
      <c r="L29" s="40"/>
      <c r="M29" s="52"/>
      <c r="N29" s="52"/>
      <c r="O29" s="52"/>
      <c r="P29" s="52"/>
      <c r="Q29" s="52"/>
      <c r="R29" s="52"/>
      <c r="S29" s="52"/>
      <c r="T29" s="53"/>
      <c r="U29" s="16"/>
      <c r="V29" s="54"/>
      <c r="W29" s="54"/>
      <c r="X29" s="54"/>
      <c r="Y29" s="54"/>
      <c r="Z29" s="54"/>
      <c r="AA29" s="54"/>
      <c r="AB29" s="54"/>
      <c r="AC29" s="54"/>
      <c r="AD29" s="54"/>
      <c r="AE29" s="54"/>
      <c r="AF29" s="54"/>
      <c r="AG29" s="54"/>
      <c r="AH29" s="54"/>
      <c r="AI29" s="54"/>
      <c r="AJ29" s="54"/>
      <c r="AK29" s="54"/>
      <c r="AL29" s="54"/>
      <c r="AM29" s="54"/>
      <c r="AN29" s="54"/>
      <c r="AO29" s="54"/>
      <c r="AP29" s="54"/>
      <c r="AQ29" s="54"/>
      <c r="AR29" s="54"/>
      <c r="AS29" s="54"/>
      <c r="AT29" s="54"/>
      <c r="AU29" s="54"/>
      <c r="AV29" s="54"/>
      <c r="AW29" s="54"/>
      <c r="AX29" s="54"/>
      <c r="AY29" s="54"/>
      <c r="AZ29" s="54"/>
      <c r="BA29" s="54"/>
      <c r="BB29" s="54"/>
      <c r="BC29" s="54"/>
      <c r="BD29" s="54"/>
      <c r="BE29" s="54"/>
      <c r="BF29" s="54"/>
    </row>
    <row r="30" spans="1:58" s="14" customFormat="1" ht="15" customHeight="1">
      <c r="A30" s="449" t="s">
        <v>52</v>
      </c>
      <c r="B30" s="40"/>
      <c r="C30" s="40"/>
      <c r="D30" s="52"/>
      <c r="E30" s="40"/>
      <c r="F30" s="40"/>
      <c r="G30" s="52"/>
      <c r="H30" s="40"/>
      <c r="I30" s="40"/>
      <c r="J30" s="52"/>
      <c r="K30" s="40"/>
      <c r="L30" s="40"/>
      <c r="M30" s="52"/>
      <c r="N30" s="52"/>
      <c r="O30" s="52"/>
      <c r="P30" s="52"/>
      <c r="Q30" s="52"/>
      <c r="R30" s="52"/>
      <c r="S30" s="52"/>
      <c r="T30" s="53"/>
      <c r="U30" s="16"/>
      <c r="V30" s="54"/>
      <c r="W30" s="54"/>
      <c r="X30" s="54"/>
      <c r="Y30" s="54"/>
      <c r="Z30" s="54"/>
      <c r="AA30" s="54"/>
      <c r="AB30" s="54"/>
      <c r="AC30" s="54"/>
      <c r="AD30" s="54"/>
      <c r="AE30" s="54"/>
      <c r="AF30" s="54"/>
      <c r="AG30" s="54"/>
      <c r="AH30" s="54"/>
      <c r="AI30" s="54"/>
      <c r="AJ30" s="54"/>
      <c r="AK30" s="54"/>
      <c r="AL30" s="54"/>
      <c r="AM30" s="54"/>
      <c r="AN30" s="54"/>
      <c r="AO30" s="54"/>
      <c r="AP30" s="54"/>
      <c r="AQ30" s="54"/>
      <c r="AR30" s="54"/>
      <c r="AS30" s="54"/>
      <c r="AT30" s="54"/>
      <c r="AU30" s="54"/>
      <c r="AV30" s="54"/>
      <c r="AW30" s="54"/>
      <c r="AX30" s="54"/>
      <c r="AY30" s="54"/>
      <c r="AZ30" s="54"/>
      <c r="BA30" s="54"/>
      <c r="BB30" s="54"/>
      <c r="BC30" s="54"/>
      <c r="BD30" s="54"/>
      <c r="BE30" s="54"/>
      <c r="BF30" s="54"/>
    </row>
    <row r="31" spans="1:58" s="59" customFormat="1" ht="15" customHeight="1">
      <c r="A31" s="451" t="s">
        <v>222</v>
      </c>
      <c r="B31" s="56"/>
      <c r="C31" s="57"/>
      <c r="D31" s="56"/>
      <c r="E31" s="56"/>
      <c r="F31" s="56"/>
      <c r="G31" s="56"/>
      <c r="H31" s="56"/>
      <c r="I31" s="56"/>
      <c r="J31" s="56"/>
      <c r="K31" s="56"/>
      <c r="L31" s="56"/>
      <c r="M31" s="56"/>
      <c r="N31" s="58"/>
      <c r="Q31" s="56"/>
      <c r="R31" s="60"/>
      <c r="S31" s="60"/>
      <c r="T31" s="60"/>
      <c r="U31" s="61"/>
    </row>
    <row r="32" spans="1:58" s="59" customFormat="1" ht="15" customHeight="1">
      <c r="A32" s="451" t="s">
        <v>51</v>
      </c>
      <c r="B32" s="62"/>
      <c r="C32" s="63"/>
      <c r="D32" s="62"/>
      <c r="E32" s="62"/>
      <c r="F32" s="62"/>
      <c r="G32" s="62"/>
      <c r="H32" s="62"/>
      <c r="I32" s="62"/>
      <c r="J32" s="62"/>
      <c r="K32" s="62"/>
      <c r="L32" s="62"/>
      <c r="M32" s="62"/>
      <c r="N32" s="64"/>
      <c r="O32" s="65"/>
      <c r="Q32" s="62"/>
      <c r="R32" s="60"/>
      <c r="S32" s="60"/>
      <c r="T32" s="60"/>
    </row>
    <row r="33" spans="1:58" s="59" customFormat="1" ht="15" customHeight="1">
      <c r="A33" s="451" t="s">
        <v>223</v>
      </c>
      <c r="B33" s="55"/>
      <c r="C33" s="55"/>
      <c r="D33" s="55"/>
      <c r="E33" s="60"/>
      <c r="F33" s="60"/>
      <c r="G33" s="60"/>
      <c r="H33" s="60"/>
      <c r="I33" s="60"/>
      <c r="J33" s="60"/>
      <c r="K33" s="60"/>
      <c r="L33" s="60"/>
      <c r="M33" s="60"/>
      <c r="N33" s="60"/>
      <c r="O33" s="60"/>
      <c r="P33" s="60"/>
      <c r="Q33" s="60"/>
      <c r="R33" s="60"/>
      <c r="S33" s="66"/>
      <c r="T33" s="67"/>
      <c r="U33" s="68"/>
    </row>
    <row r="34" spans="1:58" s="70" customFormat="1" ht="15" customHeight="1">
      <c r="A34" s="452" t="s">
        <v>53</v>
      </c>
      <c r="B34" s="55"/>
      <c r="C34" s="55"/>
      <c r="D34" s="55"/>
      <c r="E34" s="60"/>
      <c r="F34" s="60"/>
      <c r="G34" s="60"/>
      <c r="H34" s="60"/>
      <c r="I34" s="60"/>
      <c r="J34" s="60"/>
      <c r="K34" s="60"/>
      <c r="L34" s="60"/>
      <c r="M34" s="60"/>
      <c r="N34" s="60"/>
      <c r="O34" s="60"/>
      <c r="P34" s="60"/>
      <c r="Q34" s="60"/>
      <c r="S34" s="71"/>
      <c r="T34" s="67"/>
      <c r="U34" s="61"/>
    </row>
    <row r="35" spans="1:58" s="70" customFormat="1" ht="15" customHeight="1">
      <c r="A35" s="452" t="s">
        <v>757</v>
      </c>
      <c r="B35" s="55"/>
      <c r="C35" s="55"/>
      <c r="D35" s="55"/>
      <c r="E35" s="60"/>
      <c r="F35" s="60"/>
      <c r="G35" s="60"/>
      <c r="H35" s="60"/>
      <c r="I35" s="60"/>
      <c r="J35" s="60"/>
      <c r="K35" s="60"/>
      <c r="L35" s="60"/>
      <c r="M35" s="60"/>
      <c r="N35" s="60"/>
      <c r="O35" s="60"/>
      <c r="P35" s="60"/>
      <c r="Q35" s="60"/>
      <c r="S35" s="71"/>
      <c r="T35" s="67"/>
      <c r="U35" s="61"/>
    </row>
    <row r="36" spans="1:58" s="70" customFormat="1" ht="15" customHeight="1">
      <c r="A36" s="452" t="s">
        <v>55</v>
      </c>
      <c r="B36" s="55"/>
      <c r="C36" s="55"/>
      <c r="D36" s="55"/>
      <c r="E36" s="60"/>
      <c r="F36" s="60"/>
      <c r="G36" s="60"/>
      <c r="H36" s="60"/>
      <c r="I36" s="60"/>
      <c r="J36" s="60"/>
      <c r="K36" s="60"/>
      <c r="L36" s="60"/>
      <c r="M36" s="60"/>
      <c r="N36" s="60"/>
      <c r="O36" s="60"/>
      <c r="P36" s="60"/>
      <c r="Q36" s="60"/>
      <c r="S36" s="71"/>
      <c r="T36" s="67"/>
      <c r="U36" s="61"/>
    </row>
    <row r="37" spans="1:58" s="70" customFormat="1" ht="15" customHeight="1">
      <c r="A37" s="447"/>
      <c r="B37" s="55"/>
      <c r="C37" s="55"/>
      <c r="D37" s="55"/>
      <c r="E37" s="60"/>
      <c r="F37" s="60"/>
      <c r="G37" s="60"/>
      <c r="H37" s="60"/>
      <c r="I37" s="60"/>
      <c r="J37" s="60"/>
      <c r="K37" s="60"/>
      <c r="L37" s="60"/>
      <c r="M37" s="60"/>
      <c r="N37" s="60"/>
      <c r="O37" s="60"/>
      <c r="P37" s="60"/>
      <c r="Q37" s="60"/>
      <c r="S37" s="71"/>
      <c r="T37" s="67"/>
      <c r="U37" s="61"/>
    </row>
    <row r="38" spans="1:58">
      <c r="S38" s="13"/>
      <c r="T38" s="15"/>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row>
    <row r="39" spans="1:58">
      <c r="S39" s="13"/>
      <c r="T39" s="15"/>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row>
    <row r="40" spans="1:58">
      <c r="S40" s="13"/>
      <c r="T40" s="15"/>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row>
    <row r="41" spans="1:58">
      <c r="S41" s="13"/>
      <c r="T41" s="15"/>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row>
    <row r="42" spans="1:58">
      <c r="S42" s="13"/>
      <c r="T42" s="15"/>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row>
    <row r="43" spans="1:58">
      <c r="S43" s="13"/>
      <c r="T43" s="15"/>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3"/>
    </row>
    <row r="44" spans="1:58">
      <c r="S44" s="13"/>
      <c r="T44" s="15"/>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row>
    <row r="45" spans="1:58">
      <c r="S45" s="13"/>
      <c r="T45" s="15"/>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3"/>
    </row>
    <row r="46" spans="1:58">
      <c r="S46" s="13"/>
      <c r="T46" s="15"/>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row>
    <row r="47" spans="1:58">
      <c r="S47" s="13"/>
      <c r="T47" s="15"/>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c r="BF47" s="13"/>
    </row>
    <row r="48" spans="1:58">
      <c r="S48" s="13"/>
      <c r="T48" s="15"/>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c r="BF48" s="13"/>
    </row>
  </sheetData>
  <mergeCells count="6">
    <mergeCell ref="U4:V4"/>
    <mergeCell ref="B5:C5"/>
    <mergeCell ref="E5:F5"/>
    <mergeCell ref="H5:I5"/>
    <mergeCell ref="K5:L5"/>
    <mergeCell ref="N5:O5"/>
  </mergeCells>
  <hyperlinks>
    <hyperlink ref="A3" location="Contents!A1" display="Return to Title page" xr:uid="{FEC7B9AF-084B-4220-992F-AB76B36F0483}"/>
  </hyperlinks>
  <pageMargins left="0.74803149606299213" right="0.74803149606299213" top="0.98425196850393704" bottom="0.98425196850393704" header="0.51181102362204722" footer="0.51181102362204722"/>
  <pageSetup paperSize="9" scale="30"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617B6-31E8-4533-8A1D-4A3F197F4283}">
  <sheetPr>
    <tabColor theme="8" tint="0.79998168889431442"/>
    <pageSetUpPr fitToPage="1"/>
  </sheetPr>
  <dimension ref="A1:AB53"/>
  <sheetViews>
    <sheetView showGridLines="0" zoomScale="75" zoomScaleNormal="75" zoomScaleSheetLayoutView="100" workbookViewId="0">
      <pane xSplit="1" ySplit="6" topLeftCell="B15" activePane="bottomRight" state="frozen"/>
      <selection activeCell="D50" sqref="D50"/>
      <selection pane="topRight" activeCell="D50" sqref="D50"/>
      <selection pane="bottomLeft" activeCell="D50" sqref="D50"/>
      <selection pane="bottomRight" activeCell="P23" sqref="P23"/>
    </sheetView>
  </sheetViews>
  <sheetFormatPr defaultColWidth="9.1640625" defaultRowHeight="12.6"/>
  <cols>
    <col min="1" max="1" width="5.71875" style="16" customWidth="1"/>
    <col min="2" max="2" width="12.83203125" style="16" customWidth="1"/>
    <col min="3" max="3" width="2.1640625" style="16" customWidth="1"/>
    <col min="4" max="4" width="13.5546875" style="16" customWidth="1"/>
    <col min="5" max="5" width="13" style="16" customWidth="1"/>
    <col min="6" max="6" width="3.44140625" style="16" customWidth="1"/>
    <col min="7" max="7" width="12.71875" style="16" customWidth="1"/>
    <col min="8" max="8" width="13.83203125" style="16" customWidth="1"/>
    <col min="9" max="9" width="2.44140625" style="16" customWidth="1"/>
    <col min="10" max="10" width="12.83203125" style="16" customWidth="1"/>
    <col min="11" max="11" width="12.1640625" style="16" customWidth="1"/>
    <col min="12" max="12" width="2.83203125" style="16" customWidth="1"/>
    <col min="13" max="13" width="13.1640625" style="16" customWidth="1"/>
    <col min="14" max="14" width="12.1640625" style="16" customWidth="1"/>
    <col min="15" max="17" width="11.1640625" style="75" customWidth="1"/>
    <col min="18" max="18" width="22.71875" style="16" customWidth="1"/>
    <col min="19" max="19" width="25" style="11" customWidth="1"/>
    <col min="20" max="16384" width="9.1640625" style="16"/>
  </cols>
  <sheetData>
    <row r="1" spans="1:19" ht="19.8">
      <c r="A1" s="74"/>
    </row>
    <row r="2" spans="1:19" ht="19.5" customHeight="1">
      <c r="A2" s="10" t="s">
        <v>747</v>
      </c>
      <c r="I2" s="76"/>
      <c r="L2" s="76"/>
      <c r="S2" s="13"/>
    </row>
    <row r="3" spans="1:19" ht="12.9" thickBot="1">
      <c r="A3" s="511" t="s">
        <v>39</v>
      </c>
      <c r="B3" s="77"/>
      <c r="C3" s="77"/>
      <c r="D3" s="77"/>
      <c r="E3" s="77"/>
      <c r="F3" s="77"/>
      <c r="G3" s="77"/>
      <c r="H3" s="77"/>
      <c r="I3" s="77"/>
      <c r="J3" s="77"/>
      <c r="K3" s="77"/>
      <c r="L3" s="77"/>
      <c r="N3" s="78" t="s">
        <v>40</v>
      </c>
      <c r="O3" s="79"/>
      <c r="P3" s="79"/>
      <c r="Q3" s="79"/>
      <c r="S3" s="13"/>
    </row>
    <row r="4" spans="1:19" s="84" customFormat="1" ht="13.2" thickTop="1" thickBot="1">
      <c r="A4" s="80"/>
      <c r="B4" s="81"/>
      <c r="C4" s="81"/>
      <c r="D4" s="81"/>
      <c r="E4" s="81"/>
      <c r="F4" s="81"/>
      <c r="G4" s="81"/>
      <c r="H4" s="81"/>
      <c r="I4" s="81"/>
      <c r="J4" s="82"/>
      <c r="K4" s="82"/>
      <c r="L4" s="83"/>
      <c r="M4" s="556" t="s">
        <v>56</v>
      </c>
      <c r="N4" s="557"/>
      <c r="O4" s="79"/>
      <c r="P4" s="79"/>
      <c r="Q4" s="79"/>
      <c r="R4" s="550" t="s">
        <v>41</v>
      </c>
      <c r="S4" s="551"/>
    </row>
    <row r="5" spans="1:19" ht="14.1" thickTop="1">
      <c r="A5" s="84"/>
      <c r="B5" s="85" t="s">
        <v>57</v>
      </c>
      <c r="C5" s="86"/>
      <c r="D5" s="558" t="s">
        <v>58</v>
      </c>
      <c r="E5" s="559"/>
      <c r="F5" s="87"/>
      <c r="G5" s="558" t="s">
        <v>59</v>
      </c>
      <c r="H5" s="559"/>
      <c r="I5" s="87"/>
      <c r="J5" s="560" t="s">
        <v>179</v>
      </c>
      <c r="K5" s="561"/>
      <c r="L5" s="87"/>
      <c r="M5" s="88"/>
      <c r="N5" s="88"/>
      <c r="O5" s="562" t="s">
        <v>60</v>
      </c>
      <c r="P5" s="563"/>
      <c r="Q5" s="89"/>
      <c r="R5" s="25" t="s">
        <v>45</v>
      </c>
      <c r="S5" s="26" t="s">
        <v>61</v>
      </c>
    </row>
    <row r="6" spans="1:19" s="92" customFormat="1" ht="25.2">
      <c r="A6" s="90"/>
      <c r="B6" s="86"/>
      <c r="C6" s="86"/>
      <c r="D6" s="86" t="s">
        <v>47</v>
      </c>
      <c r="E6" s="86" t="s">
        <v>48</v>
      </c>
      <c r="F6" s="86"/>
      <c r="G6" s="86" t="s">
        <v>47</v>
      </c>
      <c r="H6" s="86" t="s">
        <v>48</v>
      </c>
      <c r="I6" s="86"/>
      <c r="J6" s="86" t="s">
        <v>47</v>
      </c>
      <c r="K6" s="86" t="s">
        <v>62</v>
      </c>
      <c r="L6" s="86"/>
      <c r="M6" s="86" t="s">
        <v>47</v>
      </c>
      <c r="N6" s="86" t="s">
        <v>62</v>
      </c>
      <c r="O6" s="91" t="s">
        <v>63</v>
      </c>
      <c r="P6" s="91" t="s">
        <v>26</v>
      </c>
      <c r="Q6" s="91"/>
      <c r="R6" s="28" t="s">
        <v>50</v>
      </c>
      <c r="S6" s="28"/>
    </row>
    <row r="7" spans="1:19" ht="15" customHeight="1">
      <c r="A7" s="93">
        <v>2002</v>
      </c>
      <c r="B7" s="94">
        <v>0</v>
      </c>
      <c r="C7" s="94"/>
      <c r="D7" s="94">
        <v>55233.98</v>
      </c>
      <c r="E7" s="95">
        <v>59699</v>
      </c>
      <c r="F7" s="94"/>
      <c r="G7" s="94">
        <v>28667.35</v>
      </c>
      <c r="H7" s="95">
        <v>28932.94</v>
      </c>
      <c r="I7" s="94"/>
      <c r="J7" s="94">
        <v>72348.06</v>
      </c>
      <c r="K7" s="95">
        <v>73165</v>
      </c>
      <c r="L7" s="94"/>
      <c r="M7" s="94">
        <v>156475.67000000001</v>
      </c>
      <c r="N7" s="94">
        <v>161796.94</v>
      </c>
      <c r="O7" s="96">
        <v>0</v>
      </c>
      <c r="P7" s="96">
        <v>226.29</v>
      </c>
      <c r="Q7" s="96"/>
      <c r="R7" s="38">
        <v>10.76</v>
      </c>
      <c r="S7" s="39">
        <v>5</v>
      </c>
    </row>
    <row r="8" spans="1:19" ht="15" customHeight="1">
      <c r="A8" s="93">
        <v>2003</v>
      </c>
      <c r="B8" s="94">
        <v>0</v>
      </c>
      <c r="C8" s="94"/>
      <c r="D8" s="94">
        <v>56701.35</v>
      </c>
      <c r="E8" s="95">
        <v>59637</v>
      </c>
      <c r="F8" s="94"/>
      <c r="G8" s="94">
        <v>28909.58</v>
      </c>
      <c r="H8" s="95">
        <v>29081.14</v>
      </c>
      <c r="I8" s="94"/>
      <c r="J8" s="94">
        <v>72499.429999999993</v>
      </c>
      <c r="K8" s="95">
        <v>72849</v>
      </c>
      <c r="L8" s="94"/>
      <c r="M8" s="94">
        <v>158146.73000000001</v>
      </c>
      <c r="N8" s="94">
        <v>161567.14000000001</v>
      </c>
      <c r="O8" s="96">
        <v>0</v>
      </c>
      <c r="P8" s="96">
        <v>36.369999999999997</v>
      </c>
      <c r="Q8" s="96"/>
      <c r="R8" s="38">
        <v>10.64</v>
      </c>
      <c r="S8" s="39">
        <v>5.34</v>
      </c>
    </row>
    <row r="9" spans="1:19" ht="15" customHeight="1">
      <c r="A9" s="93">
        <v>2004</v>
      </c>
      <c r="B9" s="94">
        <v>0</v>
      </c>
      <c r="C9" s="94"/>
      <c r="D9" s="94">
        <v>57079.87</v>
      </c>
      <c r="E9" s="95">
        <v>60499</v>
      </c>
      <c r="F9" s="94"/>
      <c r="G9" s="94">
        <v>29144.25</v>
      </c>
      <c r="H9" s="95">
        <v>29341.89</v>
      </c>
      <c r="I9" s="94"/>
      <c r="J9" s="94">
        <v>73679.86</v>
      </c>
      <c r="K9" s="95">
        <v>74084</v>
      </c>
      <c r="L9" s="94"/>
      <c r="M9" s="94">
        <v>159936.23000000001</v>
      </c>
      <c r="N9" s="94">
        <v>163924.89000000001</v>
      </c>
      <c r="O9" s="96">
        <v>0</v>
      </c>
      <c r="P9" s="96">
        <v>32.25</v>
      </c>
      <c r="Q9" s="96"/>
      <c r="R9" s="38">
        <v>10.58</v>
      </c>
      <c r="S9" s="39">
        <v>5.28</v>
      </c>
    </row>
    <row r="10" spans="1:19" ht="15" customHeight="1">
      <c r="A10" s="93">
        <v>2005</v>
      </c>
      <c r="B10" s="94">
        <v>0</v>
      </c>
      <c r="C10" s="94"/>
      <c r="D10" s="94">
        <v>55383.59</v>
      </c>
      <c r="E10" s="95">
        <v>58012</v>
      </c>
      <c r="F10" s="94"/>
      <c r="G10" s="94">
        <v>29980.62</v>
      </c>
      <c r="H10" s="95">
        <v>30164.05</v>
      </c>
      <c r="I10" s="94"/>
      <c r="J10" s="94">
        <v>74283.98</v>
      </c>
      <c r="K10" s="95">
        <v>74588</v>
      </c>
      <c r="L10" s="94"/>
      <c r="M10" s="94">
        <v>159676.20000000001</v>
      </c>
      <c r="N10" s="94">
        <v>162764.04999999999</v>
      </c>
      <c r="O10" s="96">
        <v>0</v>
      </c>
      <c r="P10" s="96">
        <v>28.01</v>
      </c>
      <c r="Q10" s="96"/>
      <c r="R10" s="38">
        <v>10.5</v>
      </c>
      <c r="S10" s="39">
        <v>5.35</v>
      </c>
    </row>
    <row r="11" spans="1:19" ht="15" customHeight="1">
      <c r="A11" s="93">
        <v>2006</v>
      </c>
      <c r="B11" s="94">
        <v>0</v>
      </c>
      <c r="C11" s="94"/>
      <c r="D11" s="94">
        <v>52633.06</v>
      </c>
      <c r="E11" s="95">
        <v>55278</v>
      </c>
      <c r="F11" s="94"/>
      <c r="G11" s="94">
        <v>29684.37</v>
      </c>
      <c r="H11" s="95">
        <v>29892.09</v>
      </c>
      <c r="I11" s="94"/>
      <c r="J11" s="94">
        <v>74646.7</v>
      </c>
      <c r="K11" s="95">
        <v>74981</v>
      </c>
      <c r="L11" s="94"/>
      <c r="M11" s="94">
        <v>157041.68</v>
      </c>
      <c r="N11" s="94">
        <v>160151.09</v>
      </c>
      <c r="O11" s="96">
        <v>0</v>
      </c>
      <c r="P11" s="96">
        <v>77.540000000000006</v>
      </c>
      <c r="Q11" s="96"/>
      <c r="R11" s="38">
        <v>10.77</v>
      </c>
      <c r="S11" s="39">
        <v>5.29</v>
      </c>
    </row>
    <row r="12" spans="1:19" s="76" customFormat="1" ht="15" customHeight="1">
      <c r="A12" s="93">
        <v>2007</v>
      </c>
      <c r="B12" s="94">
        <v>0</v>
      </c>
      <c r="C12" s="94"/>
      <c r="D12" s="94">
        <v>49960.93</v>
      </c>
      <c r="E12" s="95">
        <v>53853</v>
      </c>
      <c r="F12" s="94"/>
      <c r="G12" s="94">
        <v>29377.16</v>
      </c>
      <c r="H12" s="95">
        <v>29604.63</v>
      </c>
      <c r="I12" s="94"/>
      <c r="J12" s="94">
        <v>74873.42</v>
      </c>
      <c r="K12" s="95">
        <v>75356</v>
      </c>
      <c r="L12" s="94"/>
      <c r="M12" s="94">
        <v>154259.42000000001</v>
      </c>
      <c r="N12" s="94">
        <v>158813.63</v>
      </c>
      <c r="O12" s="96">
        <v>0</v>
      </c>
      <c r="P12" s="96">
        <v>47.91</v>
      </c>
      <c r="Q12" s="96"/>
      <c r="R12" s="38">
        <v>10.54</v>
      </c>
      <c r="S12" s="39">
        <v>5.0999999999999996</v>
      </c>
    </row>
    <row r="13" spans="1:19" ht="15" customHeight="1">
      <c r="A13" s="93">
        <v>2008</v>
      </c>
      <c r="B13" s="94">
        <v>0</v>
      </c>
      <c r="C13" s="94"/>
      <c r="D13" s="94">
        <v>51502.34</v>
      </c>
      <c r="E13" s="95">
        <v>52509</v>
      </c>
      <c r="F13" s="94"/>
      <c r="G13" s="94">
        <v>29391.41</v>
      </c>
      <c r="H13" s="95">
        <v>29450.959999999999</v>
      </c>
      <c r="I13" s="94"/>
      <c r="J13" s="94">
        <v>73222.850000000006</v>
      </c>
      <c r="K13" s="95">
        <v>73417</v>
      </c>
      <c r="L13" s="94"/>
      <c r="M13" s="94">
        <v>154156.23000000001</v>
      </c>
      <c r="N13" s="94">
        <v>155376.95999999999</v>
      </c>
      <c r="O13" s="96">
        <v>0</v>
      </c>
      <c r="P13" s="96">
        <v>39.630000000000003</v>
      </c>
      <c r="Q13" s="96"/>
      <c r="R13" s="38">
        <v>9.9600000000000009</v>
      </c>
      <c r="S13" s="39">
        <v>5.74</v>
      </c>
    </row>
    <row r="14" spans="1:19" ht="15" customHeight="1">
      <c r="A14" s="93">
        <v>2009</v>
      </c>
      <c r="B14" s="94">
        <v>0</v>
      </c>
      <c r="C14" s="94"/>
      <c r="D14" s="94">
        <v>46827.6</v>
      </c>
      <c r="E14" s="95">
        <v>47817</v>
      </c>
      <c r="F14" s="94"/>
      <c r="G14" s="94">
        <v>27665.35</v>
      </c>
      <c r="H14" s="95">
        <v>27717.32</v>
      </c>
      <c r="I14" s="94"/>
      <c r="J14" s="94">
        <v>69718.89</v>
      </c>
      <c r="K14" s="95">
        <v>69907</v>
      </c>
      <c r="L14" s="94"/>
      <c r="M14" s="94">
        <v>144240.85</v>
      </c>
      <c r="N14" s="94">
        <v>145441.32</v>
      </c>
      <c r="O14" s="96">
        <v>0</v>
      </c>
      <c r="P14" s="96">
        <v>29</v>
      </c>
      <c r="Q14" s="96"/>
      <c r="R14" s="38">
        <v>10.1</v>
      </c>
      <c r="S14" s="39">
        <v>5.66</v>
      </c>
    </row>
    <row r="15" spans="1:19" ht="30" customHeight="1">
      <c r="A15" s="93">
        <v>2010</v>
      </c>
      <c r="B15" s="94">
        <v>0</v>
      </c>
      <c r="C15" s="94"/>
      <c r="D15" s="94">
        <v>51630.44</v>
      </c>
      <c r="E15" s="95">
        <v>47409</v>
      </c>
      <c r="F15" s="94"/>
      <c r="G15" s="94">
        <v>28274.92</v>
      </c>
      <c r="H15" s="95">
        <v>28045.74</v>
      </c>
      <c r="I15" s="94"/>
      <c r="J15" s="94">
        <v>70503.490000000005</v>
      </c>
      <c r="K15" s="95">
        <v>69997</v>
      </c>
      <c r="L15" s="94"/>
      <c r="M15" s="94">
        <v>150495.72</v>
      </c>
      <c r="N15" s="94">
        <v>145451.74</v>
      </c>
      <c r="O15" s="96">
        <v>0</v>
      </c>
      <c r="P15" s="96">
        <v>86.87</v>
      </c>
      <c r="Q15" s="96"/>
      <c r="R15" s="38">
        <v>8.9600000000000009</v>
      </c>
      <c r="S15" s="39">
        <v>6.82</v>
      </c>
    </row>
    <row r="16" spans="1:19" ht="15" customHeight="1">
      <c r="A16" s="93">
        <v>2011</v>
      </c>
      <c r="B16" s="94">
        <v>0</v>
      </c>
      <c r="C16" s="94"/>
      <c r="D16" s="94">
        <v>42907.27</v>
      </c>
      <c r="E16" s="95">
        <v>46616</v>
      </c>
      <c r="F16" s="94"/>
      <c r="G16" s="94">
        <v>27332.14</v>
      </c>
      <c r="H16" s="95">
        <v>27542.6</v>
      </c>
      <c r="I16" s="94"/>
      <c r="J16" s="94">
        <v>68283.59</v>
      </c>
      <c r="K16" s="95">
        <v>68910</v>
      </c>
      <c r="L16" s="94"/>
      <c r="M16" s="94">
        <v>138587.10999999999</v>
      </c>
      <c r="N16" s="94">
        <v>143068.6</v>
      </c>
      <c r="O16" s="96">
        <v>0</v>
      </c>
      <c r="P16" s="96">
        <v>64.11</v>
      </c>
      <c r="Q16" s="96"/>
      <c r="R16" s="38">
        <v>10.73</v>
      </c>
      <c r="S16" s="39">
        <v>4.97</v>
      </c>
    </row>
    <row r="17" spans="1:24" ht="15" customHeight="1">
      <c r="A17" s="97">
        <v>2012</v>
      </c>
      <c r="B17" s="94">
        <v>0</v>
      </c>
      <c r="C17" s="94"/>
      <c r="D17" s="94">
        <v>46853.1</v>
      </c>
      <c r="E17" s="95">
        <v>46773</v>
      </c>
      <c r="F17" s="94"/>
      <c r="G17" s="94">
        <v>27366.43</v>
      </c>
      <c r="H17" s="95">
        <v>27378.22</v>
      </c>
      <c r="I17" s="94"/>
      <c r="J17" s="94">
        <v>68084.45</v>
      </c>
      <c r="K17" s="95">
        <v>68105</v>
      </c>
      <c r="L17" s="94"/>
      <c r="M17" s="94">
        <v>142329.75</v>
      </c>
      <c r="N17" s="94">
        <v>142256.22</v>
      </c>
      <c r="O17" s="96">
        <v>0</v>
      </c>
      <c r="P17" s="96">
        <v>25.78</v>
      </c>
      <c r="Q17" s="96"/>
      <c r="R17" s="38">
        <v>9.7799999999999994</v>
      </c>
      <c r="S17" s="39">
        <v>5.97</v>
      </c>
    </row>
    <row r="18" spans="1:24" ht="15" customHeight="1">
      <c r="A18" s="97">
        <v>2013</v>
      </c>
      <c r="B18" s="94">
        <v>0</v>
      </c>
      <c r="C18" s="94"/>
      <c r="D18" s="94">
        <v>47429.36</v>
      </c>
      <c r="E18" s="95">
        <v>46058</v>
      </c>
      <c r="F18" s="94"/>
      <c r="G18" s="94">
        <v>27194.44</v>
      </c>
      <c r="H18" s="95">
        <v>27116.23</v>
      </c>
      <c r="I18" s="94"/>
      <c r="J18" s="94">
        <v>68352.47</v>
      </c>
      <c r="K18" s="95">
        <v>68163</v>
      </c>
      <c r="L18" s="94"/>
      <c r="M18" s="94">
        <v>142988.85999999999</v>
      </c>
      <c r="N18" s="94">
        <v>141337.23000000001</v>
      </c>
      <c r="O18" s="96">
        <v>0</v>
      </c>
      <c r="P18" s="96">
        <v>12.59</v>
      </c>
      <c r="Q18" s="96"/>
      <c r="R18" s="38">
        <v>9.75</v>
      </c>
      <c r="S18" s="39">
        <v>6.17</v>
      </c>
    </row>
    <row r="19" spans="1:24" ht="15" customHeight="1">
      <c r="A19" s="97">
        <v>2014</v>
      </c>
      <c r="B19" s="94">
        <v>0</v>
      </c>
      <c r="C19" s="94"/>
      <c r="D19" s="94">
        <v>40427.42</v>
      </c>
      <c r="E19" s="95">
        <v>45092</v>
      </c>
      <c r="F19" s="94"/>
      <c r="G19" s="94">
        <v>26034.9</v>
      </c>
      <c r="H19" s="95">
        <v>26501.3</v>
      </c>
      <c r="I19" s="94"/>
      <c r="J19" s="94">
        <v>71428.404146513058</v>
      </c>
      <c r="K19" s="95">
        <v>69949.999999999884</v>
      </c>
      <c r="L19" s="94"/>
      <c r="M19" s="94">
        <v>135608.93</v>
      </c>
      <c r="N19" s="94">
        <v>141543.29999999999</v>
      </c>
      <c r="O19" s="96">
        <v>0</v>
      </c>
      <c r="P19" s="96">
        <v>13.8</v>
      </c>
      <c r="Q19" s="96"/>
      <c r="R19" s="38">
        <v>10.94</v>
      </c>
      <c r="S19" s="39">
        <v>4.8499999999999996</v>
      </c>
      <c r="T19" s="98"/>
      <c r="U19" s="98"/>
      <c r="V19" s="98"/>
      <c r="W19" s="98"/>
      <c r="X19" s="98"/>
    </row>
    <row r="20" spans="1:24" ht="15" customHeight="1">
      <c r="A20" s="97">
        <v>2015</v>
      </c>
      <c r="B20" s="94">
        <v>0</v>
      </c>
      <c r="C20" s="94"/>
      <c r="D20" s="99">
        <v>41895.692774788411</v>
      </c>
      <c r="E20" s="100">
        <v>44186.999999999985</v>
      </c>
      <c r="F20" s="42"/>
      <c r="G20" s="42">
        <v>26094.582147212866</v>
      </c>
      <c r="H20" s="100">
        <v>26313.351436160181</v>
      </c>
      <c r="I20" s="42"/>
      <c r="J20" s="94">
        <v>71382.191012483614</v>
      </c>
      <c r="K20" s="95">
        <v>71851</v>
      </c>
      <c r="L20" s="42"/>
      <c r="M20" s="99">
        <v>139372.46529769606</v>
      </c>
      <c r="N20" s="42">
        <v>142351.35143616016</v>
      </c>
      <c r="O20" s="101">
        <v>0</v>
      </c>
      <c r="P20" s="325">
        <v>26.503024145802428</v>
      </c>
      <c r="Q20" s="101"/>
      <c r="R20" s="48">
        <v>10.340391389432485</v>
      </c>
      <c r="S20" s="49">
        <v>5.3376386170906711</v>
      </c>
      <c r="T20" s="98"/>
      <c r="U20" s="98"/>
      <c r="V20" s="98"/>
      <c r="W20" s="98"/>
      <c r="X20" s="98"/>
    </row>
    <row r="21" spans="1:24" ht="15" customHeight="1">
      <c r="A21" s="97">
        <v>2016</v>
      </c>
      <c r="B21" s="94">
        <v>0</v>
      </c>
      <c r="C21" s="94"/>
      <c r="D21" s="99">
        <f>'Table C1'!AZ55</f>
        <v>43058.382705184995</v>
      </c>
      <c r="E21" s="100">
        <v>44658.000000000007</v>
      </c>
      <c r="F21" s="42"/>
      <c r="G21" s="42">
        <f>'Table C1'!BA55</f>
        <v>26142.168350054722</v>
      </c>
      <c r="H21" s="100">
        <v>26346.277147087036</v>
      </c>
      <c r="I21" s="42"/>
      <c r="J21" s="94">
        <v>72245.434297990229</v>
      </c>
      <c r="K21" s="95">
        <v>72465.000000000015</v>
      </c>
      <c r="L21" s="42"/>
      <c r="M21" s="99">
        <f>'Table C1'!BE55</f>
        <v>141445.98485647389</v>
      </c>
      <c r="N21" s="42">
        <v>143469.27714708706</v>
      </c>
      <c r="O21" s="101">
        <v>0</v>
      </c>
      <c r="P21" s="325">
        <v>22.928573481449369</v>
      </c>
      <c r="Q21" s="101"/>
      <c r="R21" s="48">
        <f>'Table C5'!U21</f>
        <v>10.349315648832041</v>
      </c>
      <c r="S21" s="49">
        <f>'Table C5'!V21</f>
        <v>5.5229215456674465</v>
      </c>
      <c r="T21" s="98"/>
      <c r="U21" s="98"/>
      <c r="V21" s="98"/>
      <c r="W21" s="98"/>
      <c r="X21" s="98"/>
    </row>
    <row r="22" spans="1:24" ht="15" customHeight="1">
      <c r="A22" s="97">
        <v>2017</v>
      </c>
      <c r="B22" s="94">
        <v>0</v>
      </c>
      <c r="C22" s="94"/>
      <c r="D22" s="99">
        <f>'Table C1'!AZ56</f>
        <v>42171.337873775861</v>
      </c>
      <c r="E22" s="100">
        <v>45412.999999999993</v>
      </c>
      <c r="F22" s="94"/>
      <c r="G22" s="42">
        <f>'Table C1'!BA56</f>
        <v>25765.196823802849</v>
      </c>
      <c r="H22" s="100">
        <v>26095.588665543783</v>
      </c>
      <c r="I22" s="94"/>
      <c r="J22" s="94">
        <v>73233.312381321593</v>
      </c>
      <c r="K22" s="95">
        <v>73675</v>
      </c>
      <c r="L22" s="94"/>
      <c r="M22" s="99">
        <f>'Table C1'!BE56</f>
        <v>141169.84660335231</v>
      </c>
      <c r="N22" s="42">
        <v>145183.58866554379</v>
      </c>
      <c r="O22" s="96">
        <v>0</v>
      </c>
      <c r="P22" s="325">
        <v>20.635422307359519</v>
      </c>
      <c r="Q22" s="96"/>
      <c r="R22" s="48">
        <f>'Table C5'!U22</f>
        <v>10.607931615568603</v>
      </c>
      <c r="S22" s="49">
        <f>'Table C5'!V22</f>
        <v>5.1747716894977165</v>
      </c>
      <c r="T22" s="98"/>
      <c r="U22" s="98"/>
      <c r="V22" s="98"/>
      <c r="W22" s="98"/>
      <c r="X22" s="98"/>
    </row>
    <row r="23" spans="1:24" ht="15" customHeight="1">
      <c r="A23" s="97">
        <v>2018</v>
      </c>
      <c r="B23" s="94">
        <v>0</v>
      </c>
      <c r="C23" s="94"/>
      <c r="D23" s="99">
        <f>'Table C1'!AZ57</f>
        <v>44030.393389072284</v>
      </c>
      <c r="E23" s="100">
        <v>45822.999999999985</v>
      </c>
      <c r="F23" s="94"/>
      <c r="G23" s="42">
        <f>'Table C1'!BA57</f>
        <v>25833.557755300928</v>
      </c>
      <c r="H23" s="100">
        <v>25999.510306216263</v>
      </c>
      <c r="I23" s="94"/>
      <c r="J23" s="94">
        <v>73488.122545826438</v>
      </c>
      <c r="K23" s="95">
        <v>73885.999999999884</v>
      </c>
      <c r="L23" s="94"/>
      <c r="M23" s="99">
        <f>'Table C1'!BE57</f>
        <v>143352.07328703758</v>
      </c>
      <c r="N23" s="42">
        <v>145708.51030621614</v>
      </c>
      <c r="O23" s="96">
        <v>0</v>
      </c>
      <c r="P23" s="325">
        <v>9.201506909186044</v>
      </c>
      <c r="Q23" s="96"/>
      <c r="R23" s="48">
        <f>'Table C5'!U23</f>
        <v>10.601037181996086</v>
      </c>
      <c r="S23" s="49">
        <f>'Table C5'!V23</f>
        <v>5.4574690150032614</v>
      </c>
      <c r="T23" s="98"/>
      <c r="U23" s="98"/>
      <c r="V23" s="98"/>
      <c r="W23" s="98"/>
      <c r="X23" s="98"/>
    </row>
    <row r="24" spans="1:24" ht="15" customHeight="1" thickBot="1">
      <c r="A24" s="97">
        <v>2019</v>
      </c>
      <c r="B24" s="94">
        <v>0</v>
      </c>
      <c r="C24" s="94"/>
      <c r="D24" s="99">
        <f>'Table C1'!AZ58</f>
        <v>43632.610973188028</v>
      </c>
      <c r="E24" s="100">
        <v>45684.999999999978</v>
      </c>
      <c r="F24" s="94"/>
      <c r="G24" s="42">
        <f>'Table C1'!BA58</f>
        <v>25387.74928452976</v>
      </c>
      <c r="H24" s="100">
        <v>25630.120896707769</v>
      </c>
      <c r="I24" s="94"/>
      <c r="J24" s="94">
        <v>72930.922715185021</v>
      </c>
      <c r="K24" s="95">
        <v>73170.000000000116</v>
      </c>
      <c r="L24" s="94"/>
      <c r="M24" s="99">
        <f>'Table C1'!BE58</f>
        <v>141951.28235683308</v>
      </c>
      <c r="N24" s="42">
        <v>144485.12089670784</v>
      </c>
      <c r="O24" s="96">
        <v>0</v>
      </c>
      <c r="P24" s="325">
        <v>25.96070879485562</v>
      </c>
      <c r="Q24" s="96"/>
      <c r="R24" s="48">
        <f>'Table C5'!U24</f>
        <v>10.461646648727987</v>
      </c>
      <c r="S24" s="49">
        <f>'Table C5'!V24</f>
        <v>5.4342442922374428</v>
      </c>
      <c r="T24" s="98"/>
      <c r="U24" s="98"/>
      <c r="V24" s="98"/>
      <c r="W24" s="98"/>
      <c r="X24" s="98"/>
    </row>
    <row r="25" spans="1:24" ht="12.9" thickTop="1">
      <c r="A25" s="494"/>
      <c r="B25" s="494"/>
      <c r="C25" s="494"/>
      <c r="D25" s="494"/>
      <c r="E25" s="494"/>
      <c r="F25" s="494"/>
      <c r="G25" s="494"/>
      <c r="H25" s="494"/>
      <c r="I25" s="494"/>
      <c r="J25" s="494"/>
      <c r="K25" s="494"/>
      <c r="L25" s="494"/>
      <c r="M25" s="494"/>
      <c r="N25" s="494"/>
      <c r="O25" s="495"/>
      <c r="P25" s="495"/>
      <c r="Q25" s="495"/>
      <c r="R25" s="494"/>
      <c r="S25" s="496"/>
    </row>
    <row r="26" spans="1:24" s="103" customFormat="1" ht="12.3">
      <c r="A26" s="62" t="s">
        <v>64</v>
      </c>
      <c r="B26" s="102"/>
      <c r="J26" s="554"/>
      <c r="K26" s="555"/>
      <c r="N26" s="104"/>
      <c r="O26" s="104"/>
      <c r="P26" s="105"/>
      <c r="Q26" s="105"/>
      <c r="R26" s="105"/>
      <c r="S26" s="61"/>
      <c r="T26" s="59"/>
      <c r="U26" s="106"/>
      <c r="V26" s="104"/>
      <c r="W26" s="107"/>
    </row>
    <row r="27" spans="1:24" s="103" customFormat="1" ht="15" customHeight="1">
      <c r="A27" s="69" t="s">
        <v>65</v>
      </c>
      <c r="B27" s="102"/>
      <c r="N27" s="104"/>
      <c r="O27" s="104"/>
      <c r="P27" s="105"/>
      <c r="Q27" s="105"/>
      <c r="R27" s="105"/>
      <c r="S27" s="59"/>
      <c r="T27" s="59"/>
      <c r="U27" s="106"/>
      <c r="V27" s="104"/>
      <c r="W27" s="107"/>
    </row>
    <row r="28" spans="1:24" s="103" customFormat="1" ht="15" customHeight="1">
      <c r="A28" s="72" t="s">
        <v>52</v>
      </c>
      <c r="B28" s="102"/>
      <c r="N28" s="104"/>
      <c r="O28" s="104"/>
      <c r="P28" s="105"/>
      <c r="Q28" s="105"/>
      <c r="R28" s="105"/>
      <c r="S28" s="68"/>
      <c r="T28" s="59"/>
      <c r="U28" s="106"/>
      <c r="V28" s="104"/>
      <c r="W28" s="107"/>
    </row>
    <row r="29" spans="1:24" s="103" customFormat="1" ht="15" customHeight="1">
      <c r="A29" s="62" t="s">
        <v>66</v>
      </c>
      <c r="B29" s="102"/>
      <c r="N29" s="104"/>
      <c r="O29" s="104"/>
      <c r="P29" s="105"/>
      <c r="Q29" s="105"/>
      <c r="R29" s="105"/>
      <c r="S29" s="70"/>
      <c r="T29" s="70"/>
      <c r="U29" s="106"/>
    </row>
    <row r="30" spans="1:24" s="103" customFormat="1" ht="15" customHeight="1">
      <c r="A30" s="62" t="s">
        <v>67</v>
      </c>
      <c r="B30" s="102"/>
      <c r="P30" s="105"/>
      <c r="Q30" s="105"/>
      <c r="R30" s="105"/>
      <c r="S30" s="61"/>
      <c r="T30" s="70"/>
      <c r="U30" s="106"/>
    </row>
    <row r="31" spans="1:24" s="103" customFormat="1" ht="15" customHeight="1">
      <c r="A31" s="62" t="s">
        <v>68</v>
      </c>
      <c r="B31" s="102"/>
      <c r="N31" s="104"/>
      <c r="O31" s="104"/>
      <c r="P31" s="105"/>
      <c r="Q31" s="105"/>
      <c r="R31" s="105"/>
      <c r="S31" s="61"/>
      <c r="T31" s="70"/>
      <c r="U31" s="106"/>
    </row>
    <row r="32" spans="1:24" s="103" customFormat="1" ht="15" customHeight="1">
      <c r="A32" s="62" t="s">
        <v>69</v>
      </c>
      <c r="B32" s="102"/>
      <c r="N32" s="104"/>
      <c r="O32" s="104"/>
      <c r="P32" s="105"/>
      <c r="Q32" s="105"/>
      <c r="R32" s="105"/>
      <c r="S32" s="61"/>
      <c r="T32" s="70"/>
      <c r="U32" s="106"/>
    </row>
    <row r="33" spans="1:28" s="103" customFormat="1" ht="15" customHeight="1">
      <c r="A33" s="62" t="s">
        <v>70</v>
      </c>
      <c r="B33" s="102"/>
      <c r="P33" s="105"/>
      <c r="Q33" s="105"/>
      <c r="R33" s="105"/>
      <c r="S33" s="61"/>
      <c r="T33" s="70"/>
      <c r="U33" s="106"/>
    </row>
    <row r="34" spans="1:28" s="103" customFormat="1" ht="15" customHeight="1">
      <c r="A34" s="108" t="s">
        <v>71</v>
      </c>
      <c r="B34" s="109"/>
      <c r="C34" s="110"/>
      <c r="D34" s="110"/>
      <c r="E34" s="110"/>
      <c r="F34" s="110"/>
      <c r="G34" s="110"/>
      <c r="H34" s="110"/>
      <c r="I34" s="110"/>
      <c r="J34" s="110"/>
      <c r="K34" s="110"/>
      <c r="L34" s="110"/>
      <c r="M34" s="110"/>
      <c r="N34" s="110"/>
      <c r="O34" s="110"/>
      <c r="P34" s="111"/>
      <c r="Q34" s="111"/>
      <c r="R34" s="111"/>
      <c r="S34" s="61"/>
      <c r="T34" s="70"/>
      <c r="U34" s="106"/>
    </row>
    <row r="35" spans="1:28" s="103" customFormat="1" ht="15" customHeight="1">
      <c r="A35" s="62" t="s">
        <v>72</v>
      </c>
      <c r="B35" s="102"/>
      <c r="P35" s="105"/>
      <c r="Q35" s="105"/>
      <c r="R35" s="105"/>
      <c r="S35" s="61"/>
      <c r="T35" s="56"/>
      <c r="U35" s="106"/>
    </row>
    <row r="36" spans="1:28" s="103" customFormat="1" ht="15" customHeight="1">
      <c r="A36" s="62" t="s">
        <v>73</v>
      </c>
      <c r="B36" s="102"/>
      <c r="P36" s="105"/>
      <c r="Q36" s="105"/>
      <c r="R36" s="105"/>
      <c r="T36" s="56"/>
      <c r="U36" s="106"/>
    </row>
    <row r="37" spans="1:28" s="103" customFormat="1" ht="15" customHeight="1">
      <c r="A37" s="73" t="s">
        <v>74</v>
      </c>
      <c r="B37" s="102"/>
      <c r="P37" s="105"/>
      <c r="Q37" s="105"/>
      <c r="R37" s="105"/>
      <c r="T37" s="56"/>
      <c r="U37" s="106"/>
    </row>
    <row r="38" spans="1:28" s="103" customFormat="1" ht="15" customHeight="1">
      <c r="A38" s="73" t="s">
        <v>54</v>
      </c>
      <c r="B38" s="102"/>
      <c r="P38" s="105"/>
      <c r="Q38" s="105"/>
      <c r="R38" s="105"/>
      <c r="T38" s="56"/>
      <c r="U38" s="106"/>
    </row>
    <row r="39" spans="1:28" s="103" customFormat="1" ht="15" customHeight="1">
      <c r="A39" s="73" t="s">
        <v>55</v>
      </c>
      <c r="B39" s="102"/>
      <c r="P39" s="105"/>
      <c r="Q39" s="105"/>
      <c r="R39" s="105"/>
      <c r="T39" s="56"/>
      <c r="U39" s="106"/>
    </row>
    <row r="40" spans="1:28" s="113" customFormat="1" ht="15" customHeight="1">
      <c r="A40" s="61"/>
      <c r="B40" s="112"/>
      <c r="C40" s="61"/>
      <c r="D40" s="61"/>
      <c r="E40" s="61"/>
      <c r="F40" s="61"/>
      <c r="G40" s="61"/>
      <c r="H40" s="61"/>
      <c r="I40" s="61"/>
      <c r="J40" s="103"/>
      <c r="K40" s="103"/>
      <c r="L40" s="103"/>
      <c r="M40" s="103"/>
      <c r="N40" s="103"/>
      <c r="O40" s="103"/>
      <c r="P40" s="105"/>
      <c r="Q40" s="105"/>
      <c r="R40" s="105"/>
      <c r="S40" s="61"/>
      <c r="T40" s="56"/>
      <c r="U40" s="106"/>
      <c r="V40" s="103"/>
      <c r="W40" s="103"/>
      <c r="X40" s="103"/>
      <c r="Y40" s="103"/>
      <c r="Z40" s="103"/>
      <c r="AA40" s="103"/>
      <c r="AB40" s="103"/>
    </row>
    <row r="41" spans="1:28" s="113" customFormat="1" ht="15" customHeight="1">
      <c r="A41" s="114" t="s">
        <v>0</v>
      </c>
      <c r="B41" s="115"/>
      <c r="C41" s="115"/>
      <c r="D41" s="116"/>
      <c r="E41" s="116"/>
      <c r="F41" s="116"/>
      <c r="G41" s="116"/>
      <c r="H41" s="116"/>
      <c r="I41" s="116"/>
      <c r="J41" s="117"/>
      <c r="K41" s="117"/>
      <c r="L41" s="117"/>
      <c r="M41" s="117"/>
      <c r="N41" s="117"/>
      <c r="O41" s="117"/>
      <c r="P41" s="118"/>
      <c r="Q41" s="118"/>
      <c r="R41" s="118"/>
      <c r="S41" s="61"/>
      <c r="T41" s="56"/>
      <c r="U41" s="106"/>
      <c r="V41" s="103"/>
      <c r="W41" s="103"/>
      <c r="X41" s="103"/>
      <c r="Y41" s="103"/>
      <c r="Z41" s="103"/>
      <c r="AA41" s="103"/>
      <c r="AB41" s="103"/>
    </row>
    <row r="42" spans="1:28" s="113" customFormat="1" ht="15" customHeight="1">
      <c r="A42" s="119" t="s">
        <v>75</v>
      </c>
      <c r="B42" s="115"/>
      <c r="C42" s="115"/>
      <c r="D42" s="116"/>
      <c r="E42" s="116"/>
      <c r="F42" s="116"/>
      <c r="G42" s="116"/>
      <c r="H42" s="116"/>
      <c r="I42" s="116"/>
      <c r="J42" s="117"/>
      <c r="K42" s="117"/>
      <c r="L42" s="117"/>
      <c r="M42" s="117"/>
      <c r="N42" s="117"/>
      <c r="O42" s="117"/>
      <c r="P42" s="118"/>
      <c r="Q42" s="118"/>
      <c r="R42" s="118"/>
      <c r="S42" s="61"/>
      <c r="T42" s="56"/>
      <c r="U42" s="106"/>
      <c r="V42" s="103"/>
      <c r="W42" s="103"/>
      <c r="X42" s="103"/>
      <c r="Y42" s="103"/>
      <c r="Z42" s="103"/>
      <c r="AA42" s="103"/>
      <c r="AB42" s="103"/>
    </row>
    <row r="43" spans="1:28" s="113" customFormat="1" ht="15" customHeight="1">
      <c r="A43" s="61"/>
      <c r="B43" s="112"/>
      <c r="C43" s="61"/>
      <c r="D43" s="61"/>
      <c r="E43" s="61"/>
      <c r="F43" s="61"/>
      <c r="G43" s="61"/>
      <c r="H43" s="61"/>
      <c r="I43" s="61"/>
      <c r="J43" s="103"/>
      <c r="K43" s="103"/>
      <c r="L43" s="103"/>
      <c r="M43" s="103"/>
      <c r="N43" s="103"/>
      <c r="O43" s="103"/>
      <c r="P43" s="105"/>
      <c r="Q43" s="105"/>
      <c r="R43" s="105"/>
      <c r="S43" s="61"/>
      <c r="T43" s="56"/>
      <c r="U43" s="106"/>
      <c r="V43" s="103"/>
      <c r="W43" s="103"/>
      <c r="X43" s="103"/>
      <c r="Y43" s="103"/>
      <c r="Z43" s="103"/>
      <c r="AA43" s="103"/>
      <c r="AB43" s="103"/>
    </row>
    <row r="44" spans="1:28" s="113" customFormat="1" ht="10.199999999999999">
      <c r="A44" s="103"/>
      <c r="B44" s="102"/>
      <c r="C44" s="103"/>
      <c r="D44" s="104"/>
      <c r="E44" s="104"/>
      <c r="F44" s="104"/>
      <c r="G44" s="107"/>
      <c r="H44" s="107"/>
      <c r="I44" s="107"/>
      <c r="J44" s="103"/>
      <c r="K44" s="103"/>
      <c r="L44" s="103"/>
      <c r="M44" s="103"/>
      <c r="N44" s="103"/>
      <c r="O44" s="103"/>
      <c r="P44" s="105"/>
      <c r="Q44" s="105"/>
      <c r="R44" s="105"/>
      <c r="S44" s="103"/>
      <c r="T44" s="56"/>
      <c r="U44" s="106"/>
      <c r="V44" s="103"/>
      <c r="W44" s="103"/>
      <c r="X44" s="103"/>
      <c r="Y44" s="103"/>
      <c r="Z44" s="103"/>
      <c r="AA44" s="103"/>
      <c r="AB44" s="103"/>
    </row>
    <row r="45" spans="1:28">
      <c r="B45" s="120"/>
      <c r="O45" s="16"/>
      <c r="R45" s="75"/>
      <c r="S45" s="16"/>
      <c r="T45" s="13"/>
      <c r="U45" s="121"/>
    </row>
    <row r="46" spans="1:28">
      <c r="S46" s="13"/>
    </row>
    <row r="47" spans="1:28">
      <c r="S47" s="13"/>
    </row>
    <row r="48" spans="1:28">
      <c r="S48" s="13"/>
    </row>
    <row r="49" spans="19:19">
      <c r="S49" s="13"/>
    </row>
    <row r="50" spans="19:19">
      <c r="S50" s="13"/>
    </row>
    <row r="51" spans="19:19">
      <c r="S51" s="13"/>
    </row>
    <row r="52" spans="19:19">
      <c r="S52" s="13"/>
    </row>
    <row r="53" spans="19:19">
      <c r="S53" s="13"/>
    </row>
  </sheetData>
  <mergeCells count="7">
    <mergeCell ref="J26:K26"/>
    <mergeCell ref="M4:N4"/>
    <mergeCell ref="R4:S4"/>
    <mergeCell ref="D5:E5"/>
    <mergeCell ref="G5:H5"/>
    <mergeCell ref="J5:K5"/>
    <mergeCell ref="O5:P5"/>
  </mergeCells>
  <hyperlinks>
    <hyperlink ref="A28" r:id="rId1" xr:uid="{E0CF956E-9993-4E65-B6EF-40FA1B411C9F}"/>
    <hyperlink ref="A3" location="Contents!A1" display="Return to Title page" xr:uid="{E1C29F1A-EC53-4EC7-9C8D-AFDD1C80CD20}"/>
  </hyperlinks>
  <pageMargins left="0.74803149606299213" right="0.74803149606299213" top="0.98425196850393704" bottom="0.98425196850393704" header="0.51181102362204722" footer="0.51181102362204722"/>
  <pageSetup paperSize="9" scale="29" orientation="portrait" r:id="rId2"/>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9B1FC-E541-4AC4-A582-4D730E3398D1}">
  <sheetPr>
    <tabColor rgb="FF002060"/>
  </sheetPr>
  <dimension ref="B2:U3"/>
  <sheetViews>
    <sheetView showGridLines="0" zoomScale="75" zoomScaleNormal="75" workbookViewId="0">
      <selection activeCell="A4" sqref="A4"/>
    </sheetView>
  </sheetViews>
  <sheetFormatPr defaultRowHeight="12.3"/>
  <sheetData>
    <row r="2" spans="2:21" ht="19.8">
      <c r="B2" s="10" t="s">
        <v>187</v>
      </c>
      <c r="U2" s="10" t="s">
        <v>187</v>
      </c>
    </row>
    <row r="3" spans="2:21" ht="19.8">
      <c r="B3" s="10" t="s">
        <v>188</v>
      </c>
      <c r="U3" s="10" t="s">
        <v>189</v>
      </c>
    </row>
  </sheetData>
  <pageMargins left="0.7" right="0.7" top="0.75" bottom="0.75" header="0.3" footer="0.3"/>
  <pageSetup paperSize="9" orientation="portrait"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6F09D7-501B-4B48-9E79-A1F5649E3E7C}">
  <sheetPr>
    <tabColor theme="8" tint="0.79998168889431442"/>
    <pageSetUpPr fitToPage="1"/>
  </sheetPr>
  <dimension ref="A1:M75"/>
  <sheetViews>
    <sheetView showGridLines="0" zoomScale="75" zoomScaleNormal="75" zoomScaleSheetLayoutView="100" workbookViewId="0">
      <pane xSplit="1" ySplit="6" topLeftCell="B7" activePane="bottomRight" state="frozen"/>
      <selection activeCell="D50" sqref="D50"/>
      <selection pane="topRight" activeCell="D50" sqref="D50"/>
      <selection pane="bottomLeft" activeCell="D50" sqref="D50"/>
      <selection pane="bottomRight"/>
    </sheetView>
  </sheetViews>
  <sheetFormatPr defaultColWidth="9.1640625" defaultRowHeight="12.3"/>
  <cols>
    <col min="1" max="1" width="10.1640625" style="242" customWidth="1"/>
    <col min="2" max="5" width="19.5546875" style="84" customWidth="1"/>
    <col min="6" max="6" width="3.1640625" style="84" customWidth="1"/>
    <col min="7" max="13" width="9.1640625" style="84"/>
    <col min="14" max="16384" width="9.1640625" style="16"/>
  </cols>
  <sheetData>
    <row r="1" spans="1:13" ht="19.8">
      <c r="A1" s="74"/>
    </row>
    <row r="2" spans="1:13" ht="22.8">
      <c r="A2" s="74" t="s">
        <v>748</v>
      </c>
      <c r="B2" s="253"/>
      <c r="C2" s="253"/>
      <c r="D2" s="253"/>
      <c r="E2" s="253"/>
    </row>
    <row r="3" spans="1:13" ht="13.5" customHeight="1">
      <c r="A3" s="254"/>
      <c r="B3" s="253"/>
      <c r="C3" s="253"/>
      <c r="D3" s="253"/>
      <c r="E3" s="253"/>
    </row>
    <row r="4" spans="1:13" ht="15">
      <c r="A4" s="511" t="s">
        <v>39</v>
      </c>
      <c r="B4" s="252"/>
      <c r="C4" s="252"/>
      <c r="D4" s="252"/>
      <c r="E4" s="252"/>
    </row>
    <row r="5" spans="1:13" ht="15" customHeight="1" thickBot="1">
      <c r="A5" s="251"/>
      <c r="B5" s="246"/>
      <c r="C5" s="246"/>
      <c r="D5" s="246"/>
      <c r="E5" s="18" t="s">
        <v>40</v>
      </c>
    </row>
    <row r="6" spans="1:13" ht="30" customHeight="1" thickTop="1">
      <c r="A6" s="263"/>
      <c r="B6" s="250" t="s">
        <v>174</v>
      </c>
      <c r="C6" s="250" t="s">
        <v>3</v>
      </c>
      <c r="D6" s="250" t="s">
        <v>4</v>
      </c>
      <c r="E6" s="264" t="s">
        <v>20</v>
      </c>
    </row>
    <row r="7" spans="1:13" s="76" customFormat="1" ht="15" customHeight="1">
      <c r="A7" s="248">
        <v>1990</v>
      </c>
      <c r="B7" s="247">
        <v>11500.204264196162</v>
      </c>
      <c r="C7" s="247">
        <v>31166.249841426099</v>
      </c>
      <c r="D7" s="247">
        <v>5969.545894377733</v>
      </c>
      <c r="E7" s="247">
        <f>SUM(B7:D7)</f>
        <v>48635.999999999993</v>
      </c>
      <c r="F7" s="77"/>
      <c r="G7" s="178"/>
      <c r="H7" s="77"/>
      <c r="I7" s="77"/>
      <c r="J7" s="77"/>
      <c r="K7" s="77"/>
      <c r="L7" s="77"/>
      <c r="M7" s="77"/>
    </row>
    <row r="8" spans="1:13" ht="15" customHeight="1">
      <c r="A8" s="249">
        <v>1991</v>
      </c>
      <c r="B8" s="247">
        <v>11285.996788139759</v>
      </c>
      <c r="C8" s="247">
        <v>30737.427019090908</v>
      </c>
      <c r="D8" s="247">
        <v>5946.5761927693266</v>
      </c>
      <c r="E8" s="247">
        <f t="shared" ref="E8:E34" si="0">SUM(B8:D8)</f>
        <v>47969.999999999993</v>
      </c>
      <c r="G8" s="178"/>
    </row>
    <row r="9" spans="1:13" ht="15" customHeight="1">
      <c r="A9" s="249">
        <v>1992</v>
      </c>
      <c r="B9" s="247">
        <v>11501.108715783699</v>
      </c>
      <c r="C9" s="247">
        <v>32045.024462561247</v>
      </c>
      <c r="D9" s="247">
        <v>5804.8668216550541</v>
      </c>
      <c r="E9" s="247">
        <f t="shared" si="0"/>
        <v>49351</v>
      </c>
      <c r="G9" s="178"/>
    </row>
    <row r="10" spans="1:13" ht="15" customHeight="1">
      <c r="A10" s="249">
        <v>1993</v>
      </c>
      <c r="B10" s="247">
        <v>11492.362425227302</v>
      </c>
      <c r="C10" s="247">
        <v>32425.844732252262</v>
      </c>
      <c r="D10" s="247">
        <v>6101.7928425204364</v>
      </c>
      <c r="E10" s="247">
        <f t="shared" si="0"/>
        <v>50020</v>
      </c>
      <c r="G10" s="178"/>
      <c r="I10" s="177"/>
    </row>
    <row r="11" spans="1:13" ht="15" customHeight="1">
      <c r="A11" s="249">
        <v>1994</v>
      </c>
      <c r="B11" s="247">
        <v>11763.755082142456</v>
      </c>
      <c r="C11" s="247">
        <v>32304.649905927021</v>
      </c>
      <c r="D11" s="247">
        <v>6180.5950119305217</v>
      </c>
      <c r="E11" s="247">
        <f t="shared" si="0"/>
        <v>50249</v>
      </c>
      <c r="G11" s="178"/>
    </row>
    <row r="12" spans="1:13" ht="15" customHeight="1">
      <c r="A12" s="249">
        <v>1995</v>
      </c>
      <c r="B12" s="247">
        <v>11464.408684037613</v>
      </c>
      <c r="C12" s="247">
        <v>32365.767239352859</v>
      </c>
      <c r="D12" s="247">
        <v>6405.8240766095269</v>
      </c>
      <c r="E12" s="247">
        <f t="shared" si="0"/>
        <v>50236</v>
      </c>
      <c r="G12" s="178"/>
      <c r="H12" s="247"/>
    </row>
    <row r="13" spans="1:13" ht="15" customHeight="1">
      <c r="A13" s="249">
        <v>1996</v>
      </c>
      <c r="B13" s="247">
        <v>11784.755155173299</v>
      </c>
      <c r="C13" s="247">
        <v>33759.04119547442</v>
      </c>
      <c r="D13" s="247">
        <v>6777.582846873529</v>
      </c>
      <c r="E13" s="247">
        <f t="shared" si="0"/>
        <v>52321.379197521244</v>
      </c>
      <c r="G13" s="178"/>
    </row>
    <row r="14" spans="1:13" ht="15" customHeight="1">
      <c r="A14" s="249">
        <v>1997</v>
      </c>
      <c r="B14" s="247">
        <v>12312.981326487296</v>
      </c>
      <c r="C14" s="247">
        <v>34300.987297957581</v>
      </c>
      <c r="D14" s="247">
        <v>6468.5618819856682</v>
      </c>
      <c r="E14" s="247">
        <f t="shared" si="0"/>
        <v>53082.530506430543</v>
      </c>
      <c r="G14" s="178"/>
    </row>
    <row r="15" spans="1:13" ht="15" customHeight="1">
      <c r="A15" s="249">
        <v>1998</v>
      </c>
      <c r="B15" s="247">
        <v>12274.122855396665</v>
      </c>
      <c r="C15" s="247">
        <v>34923.505244054904</v>
      </c>
      <c r="D15" s="247">
        <v>6574.3583743235104</v>
      </c>
      <c r="E15" s="247">
        <f t="shared" si="0"/>
        <v>53771.986473775076</v>
      </c>
      <c r="G15" s="178"/>
    </row>
    <row r="16" spans="1:13" ht="15" customHeight="1">
      <c r="A16" s="249">
        <v>1999</v>
      </c>
      <c r="B16" s="247">
        <v>11998.292535336383</v>
      </c>
      <c r="C16" s="247">
        <v>36086.652170359092</v>
      </c>
      <c r="D16" s="247">
        <v>6768.1523287628479</v>
      </c>
      <c r="E16" s="247">
        <f t="shared" si="0"/>
        <v>54853.097034458318</v>
      </c>
      <c r="G16" s="178"/>
    </row>
    <row r="17" spans="1:7" ht="30" customHeight="1">
      <c r="A17" s="248">
        <v>2000</v>
      </c>
      <c r="B17" s="247">
        <v>12065.346101374724</v>
      </c>
      <c r="C17" s="247">
        <v>36589.379486270838</v>
      </c>
      <c r="D17" s="247">
        <v>6806.3912991007492</v>
      </c>
      <c r="E17" s="247">
        <f t="shared" si="0"/>
        <v>55461.116886746313</v>
      </c>
      <c r="G17" s="178"/>
    </row>
    <row r="18" spans="1:7" ht="15" customHeight="1">
      <c r="A18" s="248">
        <v>2001</v>
      </c>
      <c r="B18" s="247">
        <v>11799.352795944711</v>
      </c>
      <c r="C18" s="247">
        <v>36549.335377642383</v>
      </c>
      <c r="D18" s="247">
        <v>6788.5497317309018</v>
      </c>
      <c r="E18" s="247">
        <f t="shared" si="0"/>
        <v>55137.23790531799</v>
      </c>
      <c r="G18" s="178"/>
    </row>
    <row r="19" spans="1:7" ht="15" customHeight="1">
      <c r="A19" s="248">
        <v>2002</v>
      </c>
      <c r="B19" s="247">
        <v>11868.210860226038</v>
      </c>
      <c r="C19" s="247">
        <v>37093.562459688226</v>
      </c>
      <c r="D19" s="247">
        <v>6722.9875791801414</v>
      </c>
      <c r="E19" s="247">
        <f t="shared" si="0"/>
        <v>55684.760899094406</v>
      </c>
      <c r="G19" s="178"/>
    </row>
    <row r="20" spans="1:7" ht="15" customHeight="1">
      <c r="A20" s="248">
        <v>2003</v>
      </c>
      <c r="B20" s="247">
        <v>12561.241417665073</v>
      </c>
      <c r="C20" s="247">
        <v>37097.961245056227</v>
      </c>
      <c r="D20" s="247">
        <v>6706.4613088976766</v>
      </c>
      <c r="E20" s="247">
        <f t="shared" si="0"/>
        <v>56365.663971618975</v>
      </c>
      <c r="G20" s="178"/>
    </row>
    <row r="21" spans="1:7" ht="15" customHeight="1">
      <c r="A21" s="248">
        <v>2004</v>
      </c>
      <c r="B21" s="247">
        <v>12831.574403522447</v>
      </c>
      <c r="C21" s="247">
        <v>37778.245010251761</v>
      </c>
      <c r="D21" s="247">
        <v>6762.5296838968397</v>
      </c>
      <c r="E21" s="247">
        <f t="shared" si="0"/>
        <v>57372.349097671053</v>
      </c>
      <c r="G21" s="178"/>
    </row>
    <row r="22" spans="1:7" ht="15" customHeight="1">
      <c r="A22" s="248">
        <v>2005</v>
      </c>
      <c r="B22" s="247">
        <v>13219.037283383423</v>
      </c>
      <c r="C22" s="247">
        <v>38713.531457175341</v>
      </c>
      <c r="D22" s="247">
        <v>6858.7111475273559</v>
      </c>
      <c r="E22" s="247">
        <f t="shared" si="0"/>
        <v>58791.279888086123</v>
      </c>
      <c r="G22" s="178"/>
    </row>
    <row r="23" spans="1:7" ht="15" customHeight="1">
      <c r="A23" s="248">
        <v>2006</v>
      </c>
      <c r="B23" s="247">
        <v>13574.270580610453</v>
      </c>
      <c r="C23" s="247">
        <v>38903.116017457549</v>
      </c>
      <c r="D23" s="247">
        <v>7022.2598584053903</v>
      </c>
      <c r="E23" s="247">
        <f t="shared" si="0"/>
        <v>59499.646456473391</v>
      </c>
      <c r="G23" s="178"/>
    </row>
    <row r="24" spans="1:7" ht="15" customHeight="1">
      <c r="A24" s="248">
        <v>2007</v>
      </c>
      <c r="B24" s="247">
        <v>13649.263783138815</v>
      </c>
      <c r="C24" s="247">
        <v>38888.81325753346</v>
      </c>
      <c r="D24" s="247">
        <v>7231.147267985275</v>
      </c>
      <c r="E24" s="247">
        <f t="shared" si="0"/>
        <v>59769.224308657547</v>
      </c>
      <c r="G24" s="178"/>
    </row>
    <row r="25" spans="1:7" ht="15" customHeight="1">
      <c r="A25" s="248">
        <v>2008</v>
      </c>
      <c r="B25" s="247">
        <v>12384.593240401417</v>
      </c>
      <c r="C25" s="247">
        <v>38320.956871932598</v>
      </c>
      <c r="D25" s="247">
        <v>6686.1384553511762</v>
      </c>
      <c r="E25" s="247">
        <f t="shared" si="0"/>
        <v>57391.688567685189</v>
      </c>
      <c r="G25" s="178"/>
    </row>
    <row r="26" spans="1:7" ht="15" customHeight="1">
      <c r="A26" s="248">
        <v>2009</v>
      </c>
      <c r="B26" s="247">
        <v>11805.141014645129</v>
      </c>
      <c r="C26" s="247">
        <v>37680.551584556124</v>
      </c>
      <c r="D26" s="247">
        <v>5906.2754537004357</v>
      </c>
      <c r="E26" s="247">
        <f t="shared" si="0"/>
        <v>55391.968052901691</v>
      </c>
      <c r="G26" s="178"/>
    </row>
    <row r="27" spans="1:7" ht="30" customHeight="1">
      <c r="A27" s="248">
        <v>2010</v>
      </c>
      <c r="B27" s="247">
        <v>12149.103300585433</v>
      </c>
      <c r="C27" s="247">
        <v>36417.258905526054</v>
      </c>
      <c r="D27" s="247">
        <v>6068.0281970793967</v>
      </c>
      <c r="E27" s="247">
        <f t="shared" si="0"/>
        <v>54634.390403190882</v>
      </c>
      <c r="G27" s="178"/>
    </row>
    <row r="28" spans="1:7" ht="15" customHeight="1">
      <c r="A28" s="248">
        <v>2011</v>
      </c>
      <c r="B28" s="247">
        <v>11423.835120471043</v>
      </c>
      <c r="C28" s="247">
        <v>36549.789021566408</v>
      </c>
      <c r="D28" s="247">
        <v>6517.6905445497396</v>
      </c>
      <c r="E28" s="247">
        <f t="shared" si="0"/>
        <v>54491.314686587189</v>
      </c>
      <c r="G28" s="178"/>
    </row>
    <row r="29" spans="1:7" ht="15" customHeight="1">
      <c r="A29" s="248">
        <v>2012</v>
      </c>
      <c r="B29" s="247">
        <v>11562.471348528206</v>
      </c>
      <c r="C29" s="247">
        <v>35728.982202947431</v>
      </c>
      <c r="D29" s="247">
        <v>6482.748057840794</v>
      </c>
      <c r="E29" s="247">
        <f t="shared" si="0"/>
        <v>53774.201609316427</v>
      </c>
      <c r="G29" s="178"/>
    </row>
    <row r="30" spans="1:7" ht="15" customHeight="1">
      <c r="A30" s="248">
        <v>2013</v>
      </c>
      <c r="B30" s="247">
        <v>11343.988379746937</v>
      </c>
      <c r="C30" s="247">
        <v>35348.095213113404</v>
      </c>
      <c r="D30" s="247">
        <v>6794.8000745893296</v>
      </c>
      <c r="E30" s="247">
        <f t="shared" si="0"/>
        <v>53486.883667449671</v>
      </c>
      <c r="G30" s="178"/>
    </row>
    <row r="31" spans="1:7" ht="15" customHeight="1">
      <c r="A31" s="248">
        <v>2014</v>
      </c>
      <c r="B31" s="247">
        <v>11548.838626295672</v>
      </c>
      <c r="C31" s="247">
        <v>35436.098978093811</v>
      </c>
      <c r="D31" s="247">
        <v>7155.0707856274776</v>
      </c>
      <c r="E31" s="247">
        <f t="shared" si="0"/>
        <v>54140.008390016956</v>
      </c>
      <c r="G31" s="178"/>
    </row>
    <row r="32" spans="1:7" ht="15" customHeight="1">
      <c r="A32" s="248">
        <v>2015</v>
      </c>
      <c r="B32" s="247">
        <v>11772.894719745862</v>
      </c>
      <c r="C32" s="247">
        <v>35725.035091134065</v>
      </c>
      <c r="D32" s="247">
        <v>7506.3519885889255</v>
      </c>
      <c r="E32" s="247">
        <f t="shared" si="0"/>
        <v>55004.281799468852</v>
      </c>
      <c r="G32" s="178"/>
    </row>
    <row r="33" spans="1:13" ht="15" customHeight="1">
      <c r="A33" s="248">
        <v>2016</v>
      </c>
      <c r="B33" s="247">
        <v>11941.330373215236</v>
      </c>
      <c r="C33" s="247">
        <v>36058.409571600328</v>
      </c>
      <c r="D33" s="247">
        <v>7989.3609502482414</v>
      </c>
      <c r="E33" s="247">
        <f t="shared" si="0"/>
        <v>55989.100895063806</v>
      </c>
      <c r="G33" s="178"/>
    </row>
    <row r="34" spans="1:13" ht="15" customHeight="1">
      <c r="A34" s="248">
        <v>2017</v>
      </c>
      <c r="B34" s="247">
        <v>12312.035717302355</v>
      </c>
      <c r="C34" s="247">
        <v>37453.878154085425</v>
      </c>
      <c r="D34" s="247">
        <v>7220.8470348088049</v>
      </c>
      <c r="E34" s="247">
        <f t="shared" si="0"/>
        <v>56986.760906196578</v>
      </c>
    </row>
    <row r="35" spans="1:13" ht="15" customHeight="1" thickBot="1">
      <c r="A35" s="248">
        <v>2018</v>
      </c>
      <c r="B35" s="212">
        <v>12253.543486755654</v>
      </c>
      <c r="C35" s="212">
        <v>37062.741651684017</v>
      </c>
      <c r="D35" s="212">
        <v>7546.5787007918261</v>
      </c>
      <c r="E35" s="212">
        <f t="shared" ref="E35" si="1">SUM(B35:D35)</f>
        <v>56862.863839231497</v>
      </c>
    </row>
    <row r="36" spans="1:13" ht="15" customHeight="1" thickTop="1">
      <c r="A36" s="497"/>
      <c r="B36" s="81"/>
      <c r="C36" s="81"/>
      <c r="D36" s="81"/>
      <c r="E36" s="81"/>
    </row>
    <row r="37" spans="1:13" ht="15" customHeight="1">
      <c r="A37" s="265" t="s">
        <v>175</v>
      </c>
      <c r="B37" s="77"/>
      <c r="C37" s="77"/>
      <c r="D37" s="77"/>
      <c r="E37" s="77"/>
    </row>
    <row r="38" spans="1:13" ht="15" customHeight="1">
      <c r="A38" s="265"/>
      <c r="B38" s="77"/>
      <c r="C38" s="77"/>
      <c r="D38" s="77"/>
      <c r="E38" s="77"/>
    </row>
    <row r="39" spans="1:13" s="103" customFormat="1" ht="10.5">
      <c r="A39" s="564" t="s">
        <v>154</v>
      </c>
      <c r="B39" s="564"/>
      <c r="C39" s="564"/>
      <c r="D39" s="564"/>
      <c r="E39" s="564"/>
      <c r="F39" s="61"/>
      <c r="G39" s="61"/>
      <c r="H39" s="61"/>
      <c r="I39" s="61"/>
      <c r="J39" s="61"/>
      <c r="K39" s="61"/>
      <c r="L39" s="61"/>
      <c r="M39" s="61"/>
    </row>
    <row r="40" spans="1:13" s="244" customFormat="1" ht="10.199999999999999">
      <c r="A40" s="184" t="s">
        <v>155</v>
      </c>
      <c r="B40" s="61"/>
      <c r="C40" s="61"/>
      <c r="D40" s="61"/>
      <c r="E40" s="61"/>
      <c r="F40" s="61"/>
      <c r="G40" s="61"/>
      <c r="H40" s="61"/>
      <c r="I40" s="61"/>
      <c r="J40" s="61"/>
      <c r="K40" s="61"/>
      <c r="L40" s="61"/>
      <c r="M40" s="61"/>
    </row>
    <row r="41" spans="1:13" s="244" customFormat="1" ht="15" customHeight="1">
      <c r="A41" s="245"/>
      <c r="B41" s="61"/>
      <c r="C41" s="61"/>
      <c r="D41" s="61"/>
      <c r="E41" s="61"/>
      <c r="F41" s="61"/>
      <c r="G41" s="61"/>
      <c r="H41" s="61"/>
      <c r="I41" s="61"/>
      <c r="J41" s="61"/>
      <c r="K41" s="61"/>
      <c r="L41" s="61"/>
      <c r="M41" s="61"/>
    </row>
    <row r="42" spans="1:13" s="244" customFormat="1" ht="15" customHeight="1">
      <c r="A42" s="245" t="s">
        <v>688</v>
      </c>
      <c r="B42" s="61"/>
      <c r="C42" s="61"/>
      <c r="D42" s="61"/>
      <c r="E42" s="61"/>
      <c r="F42" s="61"/>
      <c r="G42" s="61"/>
      <c r="H42" s="61"/>
      <c r="I42" s="61"/>
      <c r="J42" s="61"/>
      <c r="K42" s="61"/>
      <c r="L42" s="61"/>
      <c r="M42" s="61"/>
    </row>
    <row r="43" spans="1:13" s="244" customFormat="1">
      <c r="A43" s="453" t="s">
        <v>689</v>
      </c>
      <c r="B43" s="453"/>
      <c r="C43" s="61"/>
      <c r="D43" s="61"/>
      <c r="E43" s="61"/>
      <c r="F43" s="61"/>
      <c r="G43" s="61"/>
      <c r="H43" s="61"/>
      <c r="I43" s="61"/>
      <c r="J43" s="61"/>
      <c r="K43" s="61"/>
      <c r="L43" s="61"/>
      <c r="M43" s="61"/>
    </row>
    <row r="44" spans="1:13" s="244" customFormat="1" ht="10.5">
      <c r="A44" s="245"/>
      <c r="B44" s="61"/>
      <c r="C44" s="108"/>
      <c r="D44" s="61"/>
      <c r="E44" s="61"/>
      <c r="F44" s="61"/>
      <c r="G44" s="61"/>
      <c r="H44" s="61"/>
      <c r="I44" s="61"/>
      <c r="J44" s="61"/>
      <c r="K44" s="61"/>
      <c r="L44" s="61"/>
      <c r="M44" s="61"/>
    </row>
    <row r="45" spans="1:13" s="244" customFormat="1" ht="10.5">
      <c r="A45" s="245"/>
      <c r="B45" s="61"/>
      <c r="C45" s="61"/>
      <c r="D45" s="61"/>
      <c r="E45" s="61"/>
      <c r="F45" s="61"/>
      <c r="G45" s="61"/>
      <c r="H45" s="61"/>
      <c r="I45" s="61"/>
      <c r="J45" s="61"/>
      <c r="K45" s="61"/>
      <c r="L45" s="61"/>
      <c r="M45" s="61"/>
    </row>
    <row r="46" spans="1:13" s="105" customFormat="1" ht="10.5">
      <c r="A46" s="245"/>
      <c r="B46" s="119"/>
      <c r="C46" s="119"/>
      <c r="D46" s="119"/>
      <c r="E46" s="119"/>
      <c r="F46" s="119"/>
      <c r="G46" s="119"/>
      <c r="H46" s="119"/>
      <c r="I46" s="119"/>
      <c r="J46" s="119"/>
      <c r="K46" s="119"/>
      <c r="L46" s="119"/>
      <c r="M46" s="119"/>
    </row>
    <row r="50" spans="2:7">
      <c r="B50" s="243"/>
      <c r="C50" s="243"/>
      <c r="D50" s="243"/>
      <c r="E50" s="243"/>
      <c r="G50" s="77"/>
    </row>
    <row r="51" spans="2:7">
      <c r="B51" s="243"/>
      <c r="C51" s="243"/>
      <c r="D51" s="243"/>
      <c r="E51" s="243"/>
      <c r="G51" s="77"/>
    </row>
    <row r="52" spans="2:7">
      <c r="B52" s="177"/>
      <c r="C52" s="177"/>
      <c r="D52" s="177"/>
      <c r="G52" s="77"/>
    </row>
    <row r="53" spans="2:7" ht="14.4">
      <c r="B53" s="177"/>
      <c r="C53" s="177"/>
      <c r="D53" s="177"/>
      <c r="G53" s="261"/>
    </row>
    <row r="54" spans="2:7" ht="14.4">
      <c r="B54" s="177"/>
      <c r="C54" s="177"/>
      <c r="D54" s="177"/>
      <c r="G54" s="262"/>
    </row>
    <row r="55" spans="2:7">
      <c r="B55" s="177"/>
      <c r="C55" s="177"/>
      <c r="D55" s="177"/>
      <c r="G55" s="77"/>
    </row>
    <row r="56" spans="2:7">
      <c r="B56" s="177"/>
      <c r="C56" s="177"/>
      <c r="D56" s="177"/>
    </row>
    <row r="57" spans="2:7">
      <c r="B57" s="177"/>
      <c r="C57" s="177"/>
      <c r="D57" s="177"/>
    </row>
    <row r="58" spans="2:7">
      <c r="B58" s="177"/>
      <c r="C58" s="177"/>
      <c r="D58" s="177"/>
    </row>
    <row r="59" spans="2:7">
      <c r="B59" s="177"/>
      <c r="C59" s="177"/>
      <c r="D59" s="177"/>
    </row>
    <row r="60" spans="2:7">
      <c r="B60" s="177"/>
      <c r="C60" s="177"/>
      <c r="D60" s="177"/>
    </row>
    <row r="61" spans="2:7">
      <c r="B61" s="177"/>
      <c r="C61" s="177"/>
      <c r="D61" s="177"/>
    </row>
    <row r="62" spans="2:7">
      <c r="B62" s="177"/>
      <c r="C62" s="177"/>
      <c r="D62" s="177"/>
    </row>
    <row r="63" spans="2:7">
      <c r="B63" s="177"/>
      <c r="C63" s="177"/>
      <c r="D63" s="177"/>
    </row>
    <row r="64" spans="2:7">
      <c r="B64" s="177"/>
      <c r="C64" s="177"/>
      <c r="D64" s="177"/>
    </row>
    <row r="65" spans="2:4">
      <c r="B65" s="177"/>
      <c r="C65" s="177"/>
      <c r="D65" s="177"/>
    </row>
    <row r="66" spans="2:4">
      <c r="B66" s="177"/>
      <c r="C66" s="177"/>
      <c r="D66" s="177"/>
    </row>
    <row r="67" spans="2:4">
      <c r="B67" s="177"/>
      <c r="C67" s="177"/>
      <c r="D67" s="177"/>
    </row>
    <row r="68" spans="2:4">
      <c r="B68" s="177"/>
      <c r="C68" s="177"/>
      <c r="D68" s="177"/>
    </row>
    <row r="69" spans="2:4">
      <c r="B69" s="177"/>
      <c r="C69" s="177"/>
      <c r="D69" s="177"/>
    </row>
    <row r="70" spans="2:4">
      <c r="B70" s="177"/>
      <c r="C70" s="177"/>
      <c r="D70" s="177"/>
    </row>
    <row r="71" spans="2:4">
      <c r="B71" s="177"/>
      <c r="C71" s="177"/>
      <c r="D71" s="177"/>
    </row>
    <row r="72" spans="2:4">
      <c r="B72" s="177"/>
      <c r="C72" s="177"/>
      <c r="D72" s="177"/>
    </row>
    <row r="73" spans="2:4">
      <c r="B73" s="177"/>
      <c r="C73" s="177"/>
      <c r="D73" s="177"/>
    </row>
    <row r="74" spans="2:4">
      <c r="B74" s="177"/>
      <c r="C74" s="177"/>
      <c r="D74" s="177"/>
    </row>
    <row r="75" spans="2:4">
      <c r="B75" s="177"/>
      <c r="C75" s="177"/>
      <c r="D75" s="177"/>
    </row>
  </sheetData>
  <mergeCells count="1">
    <mergeCell ref="A39:E39"/>
  </mergeCells>
  <hyperlinks>
    <hyperlink ref="A40" r:id="rId1" xr:uid="{3B150A52-9FA0-4C1A-AC1C-F00A2F94E823}"/>
    <hyperlink ref="A43" location="'Methodology and quality'!A20" display="See Methodology and quality sheet" xr:uid="{CAD50BB2-618A-44DB-9CC8-20636F0D9F0C}"/>
    <hyperlink ref="A43:B43" location="'Methodology and quality'!B39" display="See Methodology and quality sheet" xr:uid="{5185FB6D-54BC-4214-BC60-72851DD61EE6}"/>
    <hyperlink ref="A4" location="Contents!A1" display="Return to Title page" xr:uid="{DFD05F4D-B7A9-499F-9977-E76F6D5E1626}"/>
  </hyperlinks>
  <pageMargins left="0.74803149606299213" right="0.74803149606299213" top="0.98425196850393704" bottom="0.98425196850393704" header="0.51181102362204722" footer="0.51181102362204722"/>
  <pageSetup paperSize="9" scale="56" orientation="portrait" verticalDpi="4" r:id="rId2"/>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428D3-918B-4FD2-880C-B56E3ED64B11}">
  <sheetPr>
    <tabColor rgb="FF002060"/>
  </sheetPr>
  <dimension ref="A1:AA51"/>
  <sheetViews>
    <sheetView showGridLines="0" zoomScale="75" zoomScaleNormal="75" workbookViewId="0">
      <selection activeCell="V32" sqref="V32"/>
    </sheetView>
  </sheetViews>
  <sheetFormatPr defaultRowHeight="12.3"/>
  <cols>
    <col min="23" max="23" width="10.83203125" style="519" customWidth="1"/>
    <col min="24" max="27" width="9.1640625" style="521"/>
  </cols>
  <sheetData>
    <row r="1" spans="2:27">
      <c r="X1" s="520" t="s">
        <v>7</v>
      </c>
      <c r="Y1" s="520" t="s">
        <v>9</v>
      </c>
      <c r="Z1" s="520" t="s">
        <v>6</v>
      </c>
      <c r="AA1" s="520" t="s">
        <v>8</v>
      </c>
    </row>
    <row r="2" spans="2:27" ht="19.8">
      <c r="B2" s="10" t="s">
        <v>190</v>
      </c>
      <c r="W2" s="519">
        <v>1970</v>
      </c>
      <c r="X2" s="521">
        <f>SUM('Table C1'!S9:U9)/1000</f>
        <v>21.405999999999999</v>
      </c>
      <c r="Y2" s="521">
        <f>'Table C1'!Y9/1000</f>
        <v>3.8690000000000002</v>
      </c>
      <c r="Z2" s="521">
        <f>SUM('Table C1'!N9:Q9)/1000</f>
        <v>1.611</v>
      </c>
      <c r="AA2" s="521">
        <f>SUM('Table C1'!V9:W9)/1000</f>
        <v>1.2869999999999999</v>
      </c>
    </row>
    <row r="3" spans="2:27">
      <c r="W3" s="519">
        <f>W2+1</f>
        <v>1971</v>
      </c>
      <c r="X3" s="521">
        <f>SUM('Table C1'!S10:U10)/1000</f>
        <v>22.411999999999999</v>
      </c>
      <c r="Y3" s="521">
        <f>'Table C1'!Y10/1000</f>
        <v>4.2469999999999999</v>
      </c>
      <c r="Z3" s="521">
        <f>SUM('Table C1'!N10:Q10)/1000</f>
        <v>1.504</v>
      </c>
      <c r="AA3" s="521">
        <f>SUM('Table C1'!V10:W10)/1000</f>
        <v>1.1439999999999999</v>
      </c>
    </row>
    <row r="4" spans="2:27">
      <c r="W4" s="519">
        <f t="shared" ref="W4:W51" si="0">W3+1</f>
        <v>1972</v>
      </c>
      <c r="X4" s="521">
        <f>SUM('Table C1'!S11:U11)/1000</f>
        <v>23.535</v>
      </c>
      <c r="Y4" s="521">
        <f>'Table C1'!Y11/1000</f>
        <v>4.5140000000000002</v>
      </c>
      <c r="Z4" s="521">
        <f>SUM('Table C1'!N11:Q11)/1000</f>
        <v>1.4079999999999999</v>
      </c>
      <c r="AA4" s="521">
        <f>SUM('Table C1'!V11:W11)/1000</f>
        <v>0.98499999999999999</v>
      </c>
    </row>
    <row r="5" spans="2:27">
      <c r="W5" s="519">
        <f t="shared" si="0"/>
        <v>1973</v>
      </c>
      <c r="X5" s="521">
        <f>SUM('Table C1'!S12:U12)/1000</f>
        <v>25.125</v>
      </c>
      <c r="Y5" s="521">
        <f>'Table C1'!Y12/1000</f>
        <v>4.806</v>
      </c>
      <c r="Z5" s="521">
        <f>SUM('Table C1'!N12:Q12)/1000</f>
        <v>1.405</v>
      </c>
      <c r="AA5" s="521">
        <f>SUM('Table C1'!V12:W12)/1000</f>
        <v>1.0980000000000001</v>
      </c>
    </row>
    <row r="6" spans="2:27">
      <c r="W6" s="519">
        <f t="shared" si="0"/>
        <v>1974</v>
      </c>
      <c r="X6" s="521">
        <f>SUM('Table C1'!S13:U13)/1000</f>
        <v>24.465</v>
      </c>
      <c r="Y6" s="521">
        <f>'Table C1'!Y13/1000</f>
        <v>4.2190000000000003</v>
      </c>
      <c r="Z6" s="521">
        <f>SUM('Table C1'!N13:Q13)/1000</f>
        <v>1.3320000000000001</v>
      </c>
      <c r="AA6" s="521">
        <f>SUM('Table C1'!V13:W13)/1000</f>
        <v>1.2490000000000001</v>
      </c>
    </row>
    <row r="7" spans="2:27">
      <c r="W7" s="519">
        <f t="shared" si="0"/>
        <v>1975</v>
      </c>
      <c r="X7" s="521">
        <f>SUM('Table C1'!S14:U14)/1000</f>
        <v>23.948</v>
      </c>
      <c r="Y7" s="521">
        <f>'Table C1'!Y14/1000</f>
        <v>4.34</v>
      </c>
      <c r="Z7" s="521">
        <f>SUM('Table C1'!N14:Q14)/1000</f>
        <v>1.2889999999999999</v>
      </c>
      <c r="AA7" s="521">
        <f>SUM('Table C1'!V14:W14)/1000</f>
        <v>1.3080000000000001</v>
      </c>
    </row>
    <row r="8" spans="2:27">
      <c r="W8" s="519">
        <f t="shared" si="0"/>
        <v>1976</v>
      </c>
      <c r="X8" s="521">
        <f>SUM('Table C1'!S15:U15)/1000</f>
        <v>24.994</v>
      </c>
      <c r="Y8" s="521">
        <f>'Table C1'!Y15/1000</f>
        <v>4.476</v>
      </c>
      <c r="Z8" s="521">
        <f>SUM('Table C1'!N15:Q15)/1000</f>
        <v>1.238</v>
      </c>
      <c r="AA8" s="521">
        <f>SUM('Table C1'!V15:W15)/1000</f>
        <v>1.325</v>
      </c>
    </row>
    <row r="9" spans="2:27">
      <c r="B9" s="538" t="s">
        <v>191</v>
      </c>
      <c r="C9" s="538"/>
      <c r="D9" s="538"/>
      <c r="E9" s="538"/>
      <c r="F9" s="538"/>
      <c r="G9" s="538"/>
      <c r="H9" s="538"/>
      <c r="I9" s="538"/>
      <c r="W9" s="519">
        <f t="shared" si="0"/>
        <v>1977</v>
      </c>
      <c r="X9" s="521">
        <f>SUM('Table C1'!S16:U16)/1000</f>
        <v>25.632999999999999</v>
      </c>
      <c r="Y9" s="521">
        <f>'Table C1'!Y16/1000</f>
        <v>4.6779999999999999</v>
      </c>
      <c r="Z9" s="521">
        <f>SUM('Table C1'!N16:Q16)/1000</f>
        <v>1.2450000000000001</v>
      </c>
      <c r="AA9" s="521">
        <f>SUM('Table C1'!V16:W16)/1000</f>
        <v>1.32</v>
      </c>
    </row>
    <row r="10" spans="2:27">
      <c r="C10" s="297" t="s">
        <v>642</v>
      </c>
      <c r="D10" s="297" t="s">
        <v>19</v>
      </c>
      <c r="E10" s="297" t="s">
        <v>31</v>
      </c>
      <c r="F10" s="297" t="s">
        <v>25</v>
      </c>
      <c r="G10" t="s">
        <v>20</v>
      </c>
      <c r="W10" s="519">
        <f t="shared" si="0"/>
        <v>1978</v>
      </c>
      <c r="X10" s="521">
        <f>SUM('Table C1'!S17:U17)/1000</f>
        <v>26.946000000000002</v>
      </c>
      <c r="Y10" s="521">
        <f>'Table C1'!Y17/1000</f>
        <v>5.0510000000000002</v>
      </c>
      <c r="Z10" s="521">
        <f>SUM('Table C1'!N17:Q17)/1000</f>
        <v>1.2689999999999999</v>
      </c>
      <c r="AA10" s="521">
        <f>SUM('Table C1'!V17:W17)/1000</f>
        <v>1.3049999999999999</v>
      </c>
    </row>
    <row r="11" spans="2:27">
      <c r="B11" t="s">
        <v>6</v>
      </c>
      <c r="C11" s="297">
        <f>'Table C1'!N58-'Table C1'!N57</f>
        <v>0</v>
      </c>
      <c r="D11" s="297">
        <f>'Table C1'!P58-'Table C1'!P57</f>
        <v>29.829912252138968</v>
      </c>
      <c r="E11" s="297">
        <f>'Table C1'!Q58-'Table C1'!Q57</f>
        <v>30.188866421399894</v>
      </c>
      <c r="F11" s="297">
        <v>0</v>
      </c>
      <c r="G11" s="297">
        <f>SUM(C11:F11)</f>
        <v>60.018778673538861</v>
      </c>
      <c r="W11" s="519">
        <f t="shared" si="0"/>
        <v>1979</v>
      </c>
      <c r="X11" s="521">
        <f>SUM('Table C1'!S18:U18)/1000</f>
        <v>27.52</v>
      </c>
      <c r="Y11" s="521">
        <f>'Table C1'!Y18/1000</f>
        <v>5.2240000000000002</v>
      </c>
      <c r="Z11" s="521">
        <f>SUM('Table C1'!N18:Q18)/1000</f>
        <v>1.2470000000000001</v>
      </c>
      <c r="AA11" s="521">
        <f>SUM('Table C1'!V18:W18)/1000</f>
        <v>1.3680000000000001</v>
      </c>
    </row>
    <row r="12" spans="2:27">
      <c r="B12" t="s">
        <v>7</v>
      </c>
      <c r="C12" s="297">
        <v>0</v>
      </c>
      <c r="D12" s="297">
        <f>'Table C1'!S58-'Table C1'!S57</f>
        <v>10.780452851820005</v>
      </c>
      <c r="E12" s="297">
        <f>'Table C1'!T58-'Table C1'!T57</f>
        <v>-809.73584239749471</v>
      </c>
      <c r="F12" s="297">
        <f>'Table C1'!U58-'Table C1'!U57</f>
        <v>372.05503009458289</v>
      </c>
      <c r="G12" s="297">
        <f>SUM(C12:F12)</f>
        <v>-426.90035945109184</v>
      </c>
      <c r="W12" s="519">
        <f t="shared" si="0"/>
        <v>1980</v>
      </c>
      <c r="X12" s="521">
        <f>SUM('Table C1'!S19:U19)/1000</f>
        <v>27.815000000000001</v>
      </c>
      <c r="Y12" s="521">
        <f>'Table C1'!Y19/1000</f>
        <v>5.242</v>
      </c>
      <c r="Z12" s="521">
        <f>SUM('Table C1'!N19:Q19)/1000</f>
        <v>1.222</v>
      </c>
      <c r="AA12" s="521">
        <f>SUM('Table C1'!V19:W19)/1000</f>
        <v>1.262</v>
      </c>
    </row>
    <row r="13" spans="2:27">
      <c r="B13" t="s">
        <v>8</v>
      </c>
      <c r="C13" s="297">
        <f>'Table C1'!V58-'Table C1'!V57</f>
        <v>0</v>
      </c>
      <c r="D13" s="297">
        <v>0</v>
      </c>
      <c r="E13" s="297">
        <f>'Table C1'!W58-'Table C1'!W57</f>
        <v>26.913840757735898</v>
      </c>
      <c r="F13" s="297">
        <v>0</v>
      </c>
      <c r="G13" s="297">
        <f>SUM(C13:F13)</f>
        <v>26.913840757735898</v>
      </c>
      <c r="W13" s="519">
        <f t="shared" si="0"/>
        <v>1981</v>
      </c>
      <c r="X13" s="521">
        <f>SUM('Table C1'!S20:U20)/1000</f>
        <v>27.009</v>
      </c>
      <c r="Y13" s="521">
        <f>'Table C1'!Y20/1000</f>
        <v>5.0199999999999996</v>
      </c>
      <c r="Z13" s="521">
        <f>SUM('Table C1'!N20:Q20)/1000</f>
        <v>1.1739999999999999</v>
      </c>
      <c r="AA13" s="521">
        <f>SUM('Table C1'!V20:W20)/1000</f>
        <v>1.101</v>
      </c>
    </row>
    <row r="14" spans="2:27">
      <c r="B14" t="s">
        <v>9</v>
      </c>
      <c r="C14" s="297">
        <v>0</v>
      </c>
      <c r="D14" s="297">
        <v>0</v>
      </c>
      <c r="E14" s="297">
        <f>'Table C1'!Y58-'Table C1'!Y57</f>
        <v>121.00934306317504</v>
      </c>
      <c r="F14" s="297">
        <v>0</v>
      </c>
      <c r="G14" s="297">
        <f>SUM(C14:F14)</f>
        <v>121.00934306317504</v>
      </c>
      <c r="W14" s="519">
        <f t="shared" si="0"/>
        <v>1982</v>
      </c>
      <c r="X14" s="521">
        <f>SUM('Table C1'!S21:U21)/1000</f>
        <v>27.797000000000001</v>
      </c>
      <c r="Y14" s="521">
        <f>'Table C1'!Y21/1000</f>
        <v>4.9930000000000003</v>
      </c>
      <c r="Z14" s="521">
        <f>SUM('Table C1'!N21:Q21)/1000</f>
        <v>1.0569999999999999</v>
      </c>
      <c r="AA14" s="521">
        <f>SUM('Table C1'!V21:W21)/1000</f>
        <v>1.1890000000000001</v>
      </c>
    </row>
    <row r="15" spans="2:27">
      <c r="B15" t="s">
        <v>20</v>
      </c>
      <c r="C15" s="297">
        <f t="shared" ref="C15:F15" si="1">SUM(C11:C14)</f>
        <v>0</v>
      </c>
      <c r="D15" s="297">
        <f t="shared" si="1"/>
        <v>40.610365103958969</v>
      </c>
      <c r="E15" s="297">
        <f t="shared" si="1"/>
        <v>-631.62379215518388</v>
      </c>
      <c r="F15" s="297">
        <f t="shared" si="1"/>
        <v>372.05503009458289</v>
      </c>
      <c r="G15" s="297">
        <f>SUM(C15:F15)</f>
        <v>-218.95839695664199</v>
      </c>
      <c r="W15" s="519">
        <f t="shared" si="0"/>
        <v>1983</v>
      </c>
      <c r="X15" s="521">
        <f>SUM('Table C1'!S22:U22)/1000</f>
        <v>28.646000000000001</v>
      </c>
      <c r="Y15" s="521">
        <f>'Table C1'!Y22/1000</f>
        <v>5.093</v>
      </c>
      <c r="Z15" s="521">
        <f>SUM('Table C1'!N22:Q22)/1000</f>
        <v>1.111</v>
      </c>
      <c r="AA15" s="521">
        <f>SUM('Table C1'!V22:W22)/1000</f>
        <v>1.21</v>
      </c>
    </row>
    <row r="16" spans="2:27">
      <c r="W16" s="519">
        <f t="shared" si="0"/>
        <v>1984</v>
      </c>
      <c r="X16" s="521">
        <f>SUM('Table C1'!S23:U23)/1000</f>
        <v>30.006</v>
      </c>
      <c r="Y16" s="521">
        <f>'Table C1'!Y23/1000</f>
        <v>5.383</v>
      </c>
      <c r="Z16" s="521">
        <f>SUM('Table C1'!N23:Q23)/1000</f>
        <v>1.0660000000000001</v>
      </c>
      <c r="AA16" s="521">
        <f>SUM('Table C1'!V23:W23)/1000</f>
        <v>1.3280000000000001</v>
      </c>
    </row>
    <row r="17" spans="1:27">
      <c r="W17" s="519">
        <f t="shared" si="0"/>
        <v>1985</v>
      </c>
      <c r="X17" s="521">
        <f>SUM('Table C1'!S24:U24)/1000</f>
        <v>30.585999999999999</v>
      </c>
      <c r="Y17" s="521">
        <f>'Table C1'!Y24/1000</f>
        <v>5.5819999999999999</v>
      </c>
      <c r="Z17" s="521">
        <f>SUM('Table C1'!N24:Q24)/1000</f>
        <v>1.0780000000000001</v>
      </c>
      <c r="AA17" s="521">
        <f>SUM('Table C1'!V24:W24)/1000</f>
        <v>1.254</v>
      </c>
    </row>
    <row r="18" spans="1:27">
      <c r="W18" s="519">
        <f t="shared" si="0"/>
        <v>1986</v>
      </c>
      <c r="X18" s="521">
        <f>SUM('Table C1'!S25:U25)/1000</f>
        <v>32.606000000000002</v>
      </c>
      <c r="Y18" s="521">
        <f>'Table C1'!Y25/1000</f>
        <v>6.1260000000000003</v>
      </c>
      <c r="Z18" s="521">
        <f>SUM('Table C1'!N25:Q25)/1000</f>
        <v>1.071</v>
      </c>
      <c r="AA18" s="521">
        <f>SUM('Table C1'!V25:W25)/1000</f>
        <v>1.151</v>
      </c>
    </row>
    <row r="19" spans="1:27">
      <c r="W19" s="519">
        <f t="shared" si="0"/>
        <v>1987</v>
      </c>
      <c r="X19" s="521">
        <f>SUM('Table C1'!S26:U26)/1000</f>
        <v>34.061999999999998</v>
      </c>
      <c r="Y19" s="521">
        <f>'Table C1'!Y26/1000</f>
        <v>6.4790000000000001</v>
      </c>
      <c r="Z19" s="521">
        <f>SUM('Table C1'!N26:Q26)/1000</f>
        <v>1.028</v>
      </c>
      <c r="AA19" s="521">
        <f>SUM('Table C1'!V26:W26)/1000</f>
        <v>1.103</v>
      </c>
    </row>
    <row r="20" spans="1:27">
      <c r="W20" s="519">
        <f t="shared" si="0"/>
        <v>1988</v>
      </c>
      <c r="X20" s="521">
        <f>SUM('Table C1'!S27:U27)/1000</f>
        <v>36.232999999999997</v>
      </c>
      <c r="Y20" s="521">
        <f>'Table C1'!Y27/1000</f>
        <v>6.9050000000000002</v>
      </c>
      <c r="Z20" s="521">
        <f>SUM('Table C1'!N27:Q27)/1000</f>
        <v>1.048</v>
      </c>
      <c r="AA20" s="521">
        <f>SUM('Table C1'!V27:W27)/1000</f>
        <v>1.159</v>
      </c>
    </row>
    <row r="21" spans="1:27">
      <c r="W21" s="519">
        <f t="shared" si="0"/>
        <v>1989</v>
      </c>
      <c r="X21" s="521">
        <f>SUM('Table C1'!S28:U28)/1000</f>
        <v>37.801000000000002</v>
      </c>
      <c r="Y21" s="521">
        <f>'Table C1'!Y28/1000</f>
        <v>7.3079999999999998</v>
      </c>
      <c r="Z21" s="521">
        <f>SUM('Table C1'!N28:Q28)/1000</f>
        <v>0.97699999999999998</v>
      </c>
      <c r="AA21" s="521">
        <f>SUM('Table C1'!V28:W28)/1000</f>
        <v>1.355</v>
      </c>
    </row>
    <row r="22" spans="1:27">
      <c r="W22" s="519">
        <f t="shared" si="0"/>
        <v>1990</v>
      </c>
      <c r="X22" s="521">
        <f>SUM('Table C1'!S29:U29)/1000</f>
        <v>38.816000000000003</v>
      </c>
      <c r="Y22" s="521">
        <f>'Table C1'!Y29/1000</f>
        <v>7.3319999999999999</v>
      </c>
      <c r="Z22" s="521">
        <f>SUM('Table C1'!N29:Q29)/1000</f>
        <v>1.125</v>
      </c>
      <c r="AA22" s="521">
        <f>SUM('Table C1'!V29:W29)/1000</f>
        <v>1.363</v>
      </c>
    </row>
    <row r="23" spans="1:27">
      <c r="W23" s="519">
        <f t="shared" si="0"/>
        <v>1991</v>
      </c>
      <c r="X23" s="521">
        <f>SUM('Table C1'!S30:U30)/1000</f>
        <v>38.534999999999997</v>
      </c>
      <c r="Y23" s="521">
        <f>'Table C1'!Y30/1000</f>
        <v>6.8719999999999999</v>
      </c>
      <c r="Z23" s="521">
        <f>SUM('Table C1'!N30:Q30)/1000</f>
        <v>1.139</v>
      </c>
      <c r="AA23" s="521">
        <f>SUM('Table C1'!V30:W30)/1000</f>
        <v>1.4239999999999999</v>
      </c>
    </row>
    <row r="24" spans="1:27">
      <c r="W24" s="519">
        <f t="shared" si="0"/>
        <v>1992</v>
      </c>
      <c r="X24" s="521">
        <f>SUM('Table C1'!S31:U31)/1000</f>
        <v>39.363</v>
      </c>
      <c r="Y24" s="521">
        <f>'Table C1'!Y31/1000</f>
        <v>7.4349999999999996</v>
      </c>
      <c r="Z24" s="521">
        <f>SUM('Table C1'!N31:Q31)/1000</f>
        <v>1.1759999999999999</v>
      </c>
      <c r="AA24" s="521">
        <f>SUM('Table C1'!V31:W31)/1000</f>
        <v>1.377</v>
      </c>
    </row>
    <row r="25" spans="1:27">
      <c r="W25" s="519">
        <f t="shared" si="0"/>
        <v>1993</v>
      </c>
      <c r="X25" s="521">
        <f>SUM('Table C1'!S32:U32)/1000</f>
        <v>39.502000000000002</v>
      </c>
      <c r="Y25" s="521">
        <f>'Table C1'!Y32/1000</f>
        <v>7.8710000000000004</v>
      </c>
      <c r="Z25" s="521">
        <f>SUM('Table C1'!N32:Q32)/1000</f>
        <v>1.306</v>
      </c>
      <c r="AA25" s="521">
        <f>SUM('Table C1'!V32:W32)/1000</f>
        <v>1.341</v>
      </c>
    </row>
    <row r="26" spans="1:27">
      <c r="W26" s="519">
        <f t="shared" si="0"/>
        <v>1994</v>
      </c>
      <c r="X26" s="521">
        <f>SUM('Table C1'!S33:U33)/1000</f>
        <v>39.69</v>
      </c>
      <c r="Y26" s="521">
        <f>'Table C1'!Y33/1000</f>
        <v>8.07</v>
      </c>
      <c r="Z26" s="521">
        <f>SUM('Table C1'!N33:Q33)/1000</f>
        <v>1.25</v>
      </c>
      <c r="AA26" s="521">
        <f>SUM('Table C1'!V33:W33)/1000</f>
        <v>1.2390000000000001</v>
      </c>
    </row>
    <row r="27" spans="1:27">
      <c r="A27" s="466"/>
      <c r="B27" s="466"/>
      <c r="C27" s="466"/>
      <c r="D27" s="466"/>
      <c r="E27" s="466"/>
      <c r="F27" s="466"/>
      <c r="G27" s="466"/>
      <c r="H27" s="466"/>
      <c r="I27" s="466"/>
      <c r="J27" s="466"/>
      <c r="K27" s="466"/>
      <c r="L27" s="466"/>
      <c r="M27" s="466"/>
      <c r="N27" s="466"/>
      <c r="W27" s="519">
        <f t="shared" si="0"/>
        <v>1995</v>
      </c>
      <c r="X27" s="521">
        <f>SUM('Table C1'!S34:U34)/1000</f>
        <v>39.268000000000001</v>
      </c>
      <c r="Y27" s="521">
        <f>'Table C1'!Y34/1000</f>
        <v>8.4849999999999994</v>
      </c>
      <c r="Z27" s="521">
        <f>SUM('Table C1'!N34:Q34)/1000</f>
        <v>1.29</v>
      </c>
      <c r="AA27" s="521">
        <f>SUM('Table C1'!V34:W34)/1000</f>
        <v>1.1930000000000001</v>
      </c>
    </row>
    <row r="28" spans="1:27">
      <c r="A28" s="466"/>
      <c r="B28" s="466"/>
      <c r="C28" s="466"/>
      <c r="D28" s="466"/>
      <c r="E28" s="466"/>
      <c r="F28" s="466"/>
      <c r="G28" s="466"/>
      <c r="H28" s="466"/>
      <c r="I28" s="466"/>
      <c r="J28" s="466"/>
      <c r="K28" s="466"/>
      <c r="L28" s="466"/>
      <c r="M28" s="466"/>
      <c r="N28" s="466"/>
      <c r="W28" s="519">
        <f t="shared" si="0"/>
        <v>1996</v>
      </c>
      <c r="X28" s="521">
        <f>SUM('Table C1'!S35:U35)/1000</f>
        <v>40.771540699105927</v>
      </c>
      <c r="Y28" s="521">
        <f>'Table C1'!Y35/1000</f>
        <v>8.9172345415825376</v>
      </c>
      <c r="Z28" s="521">
        <f>SUM('Table C1'!N35:Q35)/1000</f>
        <v>1.338172966991948</v>
      </c>
      <c r="AA28" s="521">
        <f>SUM('Table C1'!V35:W35)/1000</f>
        <v>1.2944309898408393</v>
      </c>
    </row>
    <row r="29" spans="1:27">
      <c r="A29" s="466"/>
      <c r="B29" s="466"/>
      <c r="C29" s="466"/>
      <c r="D29" s="466"/>
      <c r="E29" s="466"/>
      <c r="F29" s="466"/>
      <c r="G29" s="466"/>
      <c r="H29" s="466"/>
      <c r="I29" s="466"/>
      <c r="J29" s="466"/>
      <c r="K29" s="466"/>
      <c r="L29" s="466"/>
      <c r="M29" s="466"/>
      <c r="N29" s="466"/>
      <c r="W29" s="519">
        <f t="shared" si="0"/>
        <v>1997</v>
      </c>
      <c r="X29" s="521">
        <f>SUM('Table C1'!S36:U36)/1000</f>
        <v>41.259448133880952</v>
      </c>
      <c r="Y29" s="521">
        <f>'Table C1'!Y36/1000</f>
        <v>9.3222972826396084</v>
      </c>
      <c r="Z29" s="521">
        <f>SUM('Table C1'!N36:Q36)/1000</f>
        <v>1.2450921864042508</v>
      </c>
      <c r="AA29" s="521">
        <f>SUM('Table C1'!V36:W36)/1000</f>
        <v>1.255692903505746</v>
      </c>
    </row>
    <row r="30" spans="1:27">
      <c r="A30" s="466"/>
      <c r="B30" s="466"/>
      <c r="C30" s="466"/>
      <c r="D30" s="466"/>
      <c r="E30" s="466"/>
      <c r="F30" s="466"/>
      <c r="G30" s="466"/>
      <c r="H30" s="466"/>
      <c r="I30" s="466"/>
      <c r="J30" s="466"/>
      <c r="K30" s="466"/>
      <c r="L30" s="466"/>
      <c r="M30" s="466"/>
      <c r="N30" s="466"/>
      <c r="W30" s="519">
        <f t="shared" si="0"/>
        <v>1998</v>
      </c>
      <c r="X30" s="521">
        <f>SUM('Table C1'!S37:U37)/1000</f>
        <v>41.020327888601621</v>
      </c>
      <c r="Y30" s="521">
        <f>'Table C1'!Y37/1000</f>
        <v>10.236967389892863</v>
      </c>
      <c r="Z30" s="521">
        <f>SUM('Table C1'!N37:Q37)/1000</f>
        <v>1.3394344225777799</v>
      </c>
      <c r="AA30" s="521">
        <f>SUM('Table C1'!V37:W37)/1000</f>
        <v>1.1752567727028227</v>
      </c>
    </row>
    <row r="31" spans="1:27">
      <c r="A31" s="466"/>
      <c r="B31" s="466"/>
      <c r="C31" s="466"/>
      <c r="D31" s="466"/>
      <c r="E31" s="466"/>
      <c r="F31" s="466"/>
      <c r="G31" s="466"/>
      <c r="H31" s="466"/>
      <c r="I31" s="466"/>
      <c r="J31" s="466"/>
      <c r="K31" s="466"/>
      <c r="L31" s="466"/>
      <c r="M31" s="466"/>
      <c r="N31" s="466"/>
      <c r="W31" s="519">
        <f t="shared" si="0"/>
        <v>1999</v>
      </c>
      <c r="X31" s="521">
        <f>SUM('Table C1'!S38:U38)/1000</f>
        <v>41.398592592669566</v>
      </c>
      <c r="Y31" s="521">
        <f>'Table C1'!Y38/1000</f>
        <v>11.017294629624944</v>
      </c>
      <c r="Z31" s="521">
        <f>SUM('Table C1'!N38:Q38)/1000</f>
        <v>1.3699671648233385</v>
      </c>
      <c r="AA31" s="521">
        <f>SUM('Table C1'!V38:W38)/1000</f>
        <v>1.0672426473404764</v>
      </c>
    </row>
    <row r="32" spans="1:27">
      <c r="A32" s="466"/>
      <c r="B32" s="466"/>
      <c r="C32" s="466"/>
      <c r="D32" s="466"/>
      <c r="E32" s="466"/>
      <c r="F32" s="466"/>
      <c r="G32" s="466"/>
      <c r="H32" s="466"/>
      <c r="I32" s="466"/>
      <c r="J32" s="466"/>
      <c r="K32" s="466"/>
      <c r="L32" s="466"/>
      <c r="M32" s="466"/>
      <c r="N32" s="466"/>
      <c r="W32" s="519">
        <f t="shared" si="0"/>
        <v>2000</v>
      </c>
      <c r="X32" s="521">
        <f>SUM('Table C1'!S39:U39)/1000</f>
        <v>41.070655696574967</v>
      </c>
      <c r="Y32" s="521">
        <f>'Table C1'!Y39/1000</f>
        <v>11.977722693369014</v>
      </c>
      <c r="Z32" s="521">
        <f>SUM('Table C1'!N39:Q39)/1000</f>
        <v>1.380288871070577</v>
      </c>
      <c r="AA32" s="521">
        <f>SUM('Table C1'!V39:W39)/1000</f>
        <v>1.032449625731749</v>
      </c>
    </row>
    <row r="33" spans="1:27">
      <c r="A33" s="466"/>
      <c r="B33" s="466"/>
      <c r="C33" s="466"/>
      <c r="D33" s="466"/>
      <c r="E33" s="466"/>
      <c r="F33" s="466"/>
      <c r="G33" s="466"/>
      <c r="H33" s="466"/>
      <c r="I33" s="466"/>
      <c r="J33" s="466"/>
      <c r="K33" s="466"/>
      <c r="L33" s="466"/>
      <c r="M33" s="466"/>
      <c r="N33" s="466"/>
      <c r="W33" s="519">
        <f t="shared" si="0"/>
        <v>2001</v>
      </c>
      <c r="X33" s="521">
        <f>SUM('Table C1'!S40:U40)/1000</f>
        <v>41.096560427636476</v>
      </c>
      <c r="Y33" s="521">
        <f>'Table C1'!Y40/1000</f>
        <v>11.773505351470245</v>
      </c>
      <c r="Z33" s="521">
        <f>SUM('Table C1'!N40:Q40)/1000</f>
        <v>1.4233278107226039</v>
      </c>
      <c r="AA33" s="521">
        <f>SUM('Table C1'!V40:W40)/1000</f>
        <v>0.84388785290009383</v>
      </c>
    </row>
    <row r="34" spans="1:27">
      <c r="A34" s="466"/>
      <c r="B34" s="466"/>
      <c r="C34" s="466"/>
      <c r="D34" s="466"/>
      <c r="E34" s="466"/>
      <c r="F34" s="466"/>
      <c r="G34" s="466"/>
      <c r="H34" s="466"/>
      <c r="I34" s="466"/>
      <c r="J34" s="466"/>
      <c r="K34" s="466"/>
      <c r="L34" s="466"/>
      <c r="M34" s="466"/>
      <c r="N34" s="466"/>
      <c r="W34" s="519">
        <f t="shared" si="0"/>
        <v>2002</v>
      </c>
      <c r="X34" s="521">
        <f>SUM('Table C1'!S41:U41)/1000</f>
        <v>41.93608060840927</v>
      </c>
      <c r="Y34" s="521">
        <f>'Table C1'!Y41/1000</f>
        <v>11.657751483667443</v>
      </c>
      <c r="Z34" s="521">
        <f>SUM('Table C1'!N41:Q41)/1000</f>
        <v>1.3885542760590783</v>
      </c>
      <c r="AA34" s="521">
        <f>SUM('Table C1'!V41:W41)/1000</f>
        <v>0.7024595322573105</v>
      </c>
    </row>
    <row r="35" spans="1:27">
      <c r="A35" s="466"/>
      <c r="B35" s="466"/>
      <c r="C35" s="466"/>
      <c r="D35" s="466"/>
      <c r="E35" s="466"/>
      <c r="F35" s="466"/>
      <c r="G35" s="466"/>
      <c r="H35" s="466"/>
      <c r="I35" s="466"/>
      <c r="J35" s="466"/>
      <c r="K35" s="466"/>
      <c r="L35" s="466"/>
      <c r="M35" s="466"/>
      <c r="N35" s="466"/>
      <c r="W35" s="519">
        <f t="shared" si="0"/>
        <v>2003</v>
      </c>
      <c r="X35" s="521">
        <f>SUM('Table C1'!S42:U42)/1000</f>
        <v>41.822642350399278</v>
      </c>
      <c r="Y35" s="521">
        <f>'Table C1'!Y42/1000</f>
        <v>11.93578429372317</v>
      </c>
      <c r="Z35" s="521">
        <f>SUM('Table C1'!N42:Q42)/1000</f>
        <v>1.3730488151429137</v>
      </c>
      <c r="AA35" s="521">
        <f>SUM('Table C1'!V42:W42)/1000</f>
        <v>1.2343120493422708</v>
      </c>
    </row>
    <row r="36" spans="1:27">
      <c r="A36" s="466"/>
      <c r="B36" s="466"/>
      <c r="C36" s="466"/>
      <c r="D36" s="466"/>
      <c r="E36" s="466"/>
      <c r="F36" s="466"/>
      <c r="G36" s="466"/>
      <c r="H36" s="466"/>
      <c r="I36" s="466"/>
      <c r="J36" s="466"/>
      <c r="K36" s="466"/>
      <c r="L36" s="466"/>
      <c r="M36" s="466"/>
      <c r="N36" s="466"/>
      <c r="W36" s="519">
        <f t="shared" si="0"/>
        <v>2004</v>
      </c>
      <c r="X36" s="521">
        <f>SUM('Table C1'!S43:U43)/1000</f>
        <v>42.222468324645526</v>
      </c>
      <c r="Y36" s="521">
        <f>'Table C1'!Y43/1000</f>
        <v>12.908480266541382</v>
      </c>
      <c r="Z36" s="521">
        <f>SUM('Table C1'!N43:Q43)/1000</f>
        <v>1.0472115246766101</v>
      </c>
      <c r="AA36" s="521">
        <f>SUM('Table C1'!V43:W43)/1000</f>
        <v>1.1959810932255583</v>
      </c>
    </row>
    <row r="37" spans="1:27">
      <c r="A37" s="466"/>
      <c r="B37" s="466"/>
      <c r="C37" s="466"/>
      <c r="D37" s="466"/>
      <c r="E37" s="466"/>
      <c r="F37" s="466"/>
      <c r="G37" s="466"/>
      <c r="H37" s="466"/>
      <c r="I37" s="466"/>
      <c r="J37" s="466"/>
      <c r="K37" s="466"/>
      <c r="L37" s="466"/>
      <c r="M37" s="466"/>
      <c r="N37" s="466"/>
      <c r="W37" s="519">
        <f t="shared" si="0"/>
        <v>2005</v>
      </c>
      <c r="X37" s="521">
        <f>SUM('Table C1'!S44:U44)/1000</f>
        <v>42.582456921930088</v>
      </c>
      <c r="Y37" s="521">
        <f>'Table C1'!Y44/1000</f>
        <v>13.856293476549331</v>
      </c>
      <c r="Z37" s="521">
        <f>SUM('Table C1'!N44:Q44)/1000</f>
        <v>0.98410385090487096</v>
      </c>
      <c r="AA37" s="521">
        <f>SUM('Table C1'!V44:W44)/1000</f>
        <v>1.3703128880699489</v>
      </c>
    </row>
    <row r="38" spans="1:27">
      <c r="A38" s="466"/>
      <c r="B38" s="466"/>
      <c r="C38" s="466"/>
      <c r="D38" s="466"/>
      <c r="E38" s="466"/>
      <c r="F38" s="466"/>
      <c r="G38" s="466"/>
      <c r="H38" s="466"/>
      <c r="I38" s="466"/>
      <c r="J38" s="466"/>
      <c r="K38" s="466"/>
      <c r="L38" s="474"/>
      <c r="M38" s="474"/>
      <c r="N38" s="466"/>
      <c r="W38" s="519">
        <f t="shared" si="0"/>
        <v>2006</v>
      </c>
      <c r="X38" s="521">
        <f>SUM('Table C1'!S45:U45)/1000</f>
        <v>42.702046525279016</v>
      </c>
      <c r="Y38" s="521">
        <f>'Table C1'!Y45/1000</f>
        <v>13.999047372228359</v>
      </c>
      <c r="Z38" s="521">
        <f>SUM('Table C1'!N45:Q45)/1000</f>
        <v>0.98806585566380478</v>
      </c>
      <c r="AA38" s="521">
        <f>SUM('Table C1'!V45:W45)/1000</f>
        <v>1.8122867055712353</v>
      </c>
    </row>
    <row r="39" spans="1:27">
      <c r="A39" s="466"/>
      <c r="B39" s="466"/>
      <c r="C39" s="466"/>
      <c r="D39" s="466"/>
      <c r="E39" s="466"/>
      <c r="F39" s="466"/>
      <c r="G39" s="466"/>
      <c r="H39" s="466"/>
      <c r="I39" s="466"/>
      <c r="J39" s="466"/>
      <c r="K39" s="474"/>
      <c r="L39" s="474"/>
      <c r="M39" s="474"/>
      <c r="N39" s="466"/>
      <c r="W39" s="519">
        <f t="shared" si="0"/>
        <v>2007</v>
      </c>
      <c r="X39" s="521">
        <f>SUM('Table C1'!S46:U46)/1000</f>
        <v>43.247673646204042</v>
      </c>
      <c r="Y39" s="521">
        <f>'Table C1'!Y46/1000</f>
        <v>13.905964685498054</v>
      </c>
      <c r="Z39" s="521">
        <f>SUM('Table C1'!N46:Q46)/1000</f>
        <v>0.9991162628882484</v>
      </c>
      <c r="AA39" s="521">
        <f>SUM('Table C1'!V46:W46)/1000</f>
        <v>1.6181747554054851</v>
      </c>
    </row>
    <row r="40" spans="1:27">
      <c r="A40" s="466"/>
      <c r="B40" s="466"/>
      <c r="C40" s="466"/>
      <c r="D40" s="466"/>
      <c r="E40" s="466"/>
      <c r="F40" s="466"/>
      <c r="G40" s="466"/>
      <c r="H40" s="466"/>
      <c r="I40" s="466"/>
      <c r="J40" s="466"/>
      <c r="K40" s="474"/>
      <c r="L40" s="474"/>
      <c r="M40" s="474"/>
      <c r="N40" s="466"/>
      <c r="W40" s="519">
        <f t="shared" si="0"/>
        <v>2008</v>
      </c>
      <c r="X40" s="521">
        <f>SUM('Table C1'!S47:U47)/1000</f>
        <v>41.943748162379357</v>
      </c>
      <c r="Y40" s="521">
        <f>'Table C1'!Y47/1000</f>
        <v>13.426090093550307</v>
      </c>
      <c r="Z40" s="521">
        <f>SUM('Table C1'!N47:Q47)/1000</f>
        <v>1.0095399664948257</v>
      </c>
      <c r="AA40" s="521">
        <f>SUM('Table C1'!V47:W47)/1000</f>
        <v>1.0139336826750556</v>
      </c>
    </row>
    <row r="41" spans="1:27">
      <c r="A41" s="466"/>
      <c r="B41" s="466"/>
      <c r="C41" s="466"/>
      <c r="D41" s="466"/>
      <c r="E41" s="466"/>
      <c r="F41" s="466"/>
      <c r="G41" s="466"/>
      <c r="H41" s="466"/>
      <c r="I41" s="466"/>
      <c r="J41" s="466"/>
      <c r="K41" s="474"/>
      <c r="L41" s="474"/>
      <c r="M41" s="474"/>
      <c r="N41" s="466"/>
      <c r="W41" s="519">
        <f t="shared" si="0"/>
        <v>2009</v>
      </c>
      <c r="X41" s="521">
        <f>SUM('Table C1'!S48:U48)/1000</f>
        <v>40.674926420011921</v>
      </c>
      <c r="Y41" s="521">
        <f>'Table C1'!Y48/1000</f>
        <v>12.751302537523069</v>
      </c>
      <c r="Z41" s="521">
        <f>SUM('Table C1'!N48:Q48)/1000</f>
        <v>1.0164087628998395</v>
      </c>
      <c r="AA41" s="521">
        <f>SUM('Table C1'!V48:W48)/1000</f>
        <v>0.95087776726193218</v>
      </c>
    </row>
    <row r="42" spans="1:27">
      <c r="A42" s="466"/>
      <c r="B42" s="466"/>
      <c r="C42" s="466"/>
      <c r="D42" s="466"/>
      <c r="E42" s="466"/>
      <c r="F42" s="466"/>
      <c r="G42" s="466"/>
      <c r="H42" s="466"/>
      <c r="I42" s="466"/>
      <c r="J42" s="466"/>
      <c r="K42" s="474"/>
      <c r="L42" s="474"/>
      <c r="M42" s="474"/>
      <c r="N42" s="466"/>
      <c r="W42" s="519">
        <f t="shared" si="0"/>
        <v>2010</v>
      </c>
      <c r="X42" s="521">
        <f>SUM('Table C1'!S49:U49)/1000</f>
        <v>40.378378121036469</v>
      </c>
      <c r="Y42" s="521">
        <f>'Table C1'!Y49/1000</f>
        <v>12.287762496786872</v>
      </c>
      <c r="Z42" s="521">
        <f>SUM('Table C1'!N49:Q49)/1000</f>
        <v>1.0215560128740939</v>
      </c>
      <c r="AA42" s="521">
        <f>SUM('Table C1'!V49:W49)/1000</f>
        <v>0.94824264036389672</v>
      </c>
    </row>
    <row r="43" spans="1:27">
      <c r="A43" s="466"/>
      <c r="B43" s="466"/>
      <c r="C43" s="466"/>
      <c r="D43" s="466"/>
      <c r="E43" s="466"/>
      <c r="F43" s="466"/>
      <c r="G43" s="466"/>
      <c r="H43" s="466"/>
      <c r="I43" s="466"/>
      <c r="J43" s="466"/>
      <c r="K43" s="474"/>
      <c r="L43" s="474"/>
      <c r="M43" s="474"/>
      <c r="N43" s="466"/>
      <c r="W43" s="519">
        <f t="shared" si="0"/>
        <v>2011</v>
      </c>
      <c r="X43" s="521">
        <f>SUM('Table C1'!S50:U50)/1000</f>
        <v>39.775355194333088</v>
      </c>
      <c r="Y43" s="521">
        <f>'Table C1'!Y50/1000</f>
        <v>12.802443135694315</v>
      </c>
      <c r="Z43" s="521">
        <f>SUM('Table C1'!N50:Q50)/1000</f>
        <v>1.0214356776347995</v>
      </c>
      <c r="AA43" s="521">
        <f>SUM('Table C1'!V50:W50)/1000</f>
        <v>0.89389695866130225</v>
      </c>
    </row>
    <row r="44" spans="1:27">
      <c r="K44" s="474"/>
      <c r="L44" s="474"/>
      <c r="M44" s="474"/>
      <c r="W44" s="519">
        <f t="shared" si="0"/>
        <v>2012</v>
      </c>
      <c r="X44" s="521">
        <f>SUM('Table C1'!S51:U51)/1000</f>
        <v>39.468182650724373</v>
      </c>
      <c r="Y44" s="521">
        <f>'Table C1'!Y51/1000</f>
        <v>12.407908517219363</v>
      </c>
      <c r="Z44" s="521">
        <f>SUM('Table C1'!N51:Q51)/1000</f>
        <v>1.0671835602640936</v>
      </c>
      <c r="AA44" s="521">
        <f>SUM('Table C1'!V51:W51)/1000</f>
        <v>0.83319314651415444</v>
      </c>
    </row>
    <row r="45" spans="1:27">
      <c r="K45" s="474"/>
      <c r="L45" s="474"/>
      <c r="M45" s="474"/>
      <c r="W45" s="519">
        <f t="shared" si="0"/>
        <v>2013</v>
      </c>
      <c r="X45" s="521">
        <f>SUM('Table C1'!S52:U52)/1000</f>
        <v>39.271324130544485</v>
      </c>
      <c r="Y45" s="521">
        <f>'Table C1'!Y52/1000</f>
        <v>12.433519661992355</v>
      </c>
      <c r="Z45" s="521">
        <f>SUM('Table C1'!N52:Q52)/1000</f>
        <v>1.0486916186914328</v>
      </c>
      <c r="AA45" s="521">
        <f>SUM('Table C1'!V52:W52)/1000</f>
        <v>0.73617943994167168</v>
      </c>
    </row>
    <row r="46" spans="1:27">
      <c r="K46" s="474"/>
      <c r="L46" s="474"/>
      <c r="M46" s="474"/>
      <c r="W46" s="519">
        <f t="shared" si="0"/>
        <v>2014</v>
      </c>
      <c r="X46" s="521">
        <f>SUM('Table C1'!S53:U53)/1000</f>
        <v>39.961717153598379</v>
      </c>
      <c r="Y46" s="521">
        <f>'Table C1'!Y53/1000</f>
        <v>12.418816353895737</v>
      </c>
      <c r="Z46" s="521">
        <f>SUM('Table C1'!N53:Q53)/1000</f>
        <v>1.0666369556737432</v>
      </c>
      <c r="AA46" s="521">
        <f>SUM('Table C1'!V53:W53)/1000</f>
        <v>0.6986470412085164</v>
      </c>
    </row>
    <row r="47" spans="1:27">
      <c r="K47" s="474"/>
      <c r="L47" s="474"/>
      <c r="M47" s="474"/>
      <c r="W47" s="519">
        <f t="shared" si="0"/>
        <v>2015</v>
      </c>
      <c r="X47" s="521">
        <f>SUM('Table C1'!S54:U54)/1000</f>
        <v>40.51576250411987</v>
      </c>
      <c r="Y47" s="521">
        <f>'Table C1'!Y54/1000</f>
        <v>12.527896093298438</v>
      </c>
      <c r="Z47" s="521">
        <f>SUM('Table C1'!N54:Q54)/1000</f>
        <v>1.0630258456486446</v>
      </c>
      <c r="AA47" s="521">
        <f>SUM('Table C1'!V54:W54)/1000</f>
        <v>0.90595132602070017</v>
      </c>
    </row>
    <row r="48" spans="1:27">
      <c r="K48" s="474"/>
      <c r="L48" s="474"/>
      <c r="M48" s="474"/>
      <c r="W48" s="519">
        <f t="shared" si="0"/>
        <v>2016</v>
      </c>
      <c r="X48" s="521">
        <f>SUM('Table C1'!S55:U55)/1000</f>
        <v>41.450242291811499</v>
      </c>
      <c r="Y48" s="521">
        <f>'Table C1'!Y55/1000</f>
        <v>12.536459300654952</v>
      </c>
      <c r="Z48" s="521">
        <f>SUM('Table C1'!N55:Q55)/1000</f>
        <v>1.0690528303239435</v>
      </c>
      <c r="AA48" s="521">
        <f>SUM('Table C1'!V55:W55)/1000</f>
        <v>0.94477868780794827</v>
      </c>
    </row>
    <row r="49" spans="11:27">
      <c r="K49" s="474"/>
      <c r="L49" s="474"/>
      <c r="M49" s="474"/>
      <c r="W49" s="519">
        <f t="shared" si="0"/>
        <v>2017</v>
      </c>
      <c r="X49" s="521">
        <f>SUM('Table C1'!S56:U56)/1000</f>
        <v>41.534738450575723</v>
      </c>
      <c r="Y49" s="521">
        <f>'Table C1'!Y56/1000</f>
        <v>13.46921119613382</v>
      </c>
      <c r="Z49" s="521">
        <f>SUM('Table C1'!N56:Q56)/1000</f>
        <v>1.0719506910082579</v>
      </c>
      <c r="AA49" s="521">
        <f>SUM('Table C1'!V56:W56)/1000</f>
        <v>0.92668057421108818</v>
      </c>
    </row>
    <row r="50" spans="11:27">
      <c r="K50" s="474"/>
      <c r="L50" s="474"/>
      <c r="M50" s="474"/>
      <c r="W50" s="519">
        <f t="shared" si="0"/>
        <v>2018</v>
      </c>
      <c r="X50" s="521">
        <f>SUM('Table C1'!S57:U57)/1000</f>
        <v>41.336000032449782</v>
      </c>
      <c r="Y50" s="521">
        <f>'Table C1'!Y57/1000</f>
        <v>13.559915692838434</v>
      </c>
      <c r="Z50" s="521">
        <f>SUM('Table C1'!N57:Q57)/1000</f>
        <v>1.0768087803071011</v>
      </c>
      <c r="AA50" s="521">
        <f>SUM('Table C1'!V57:W57)/1000</f>
        <v>0.91087106192508493</v>
      </c>
    </row>
    <row r="51" spans="11:27">
      <c r="W51" s="519">
        <f t="shared" si="0"/>
        <v>2019</v>
      </c>
      <c r="X51" s="521">
        <f>SUM('Table C1'!S58:U58)/1000</f>
        <v>40.909099672998693</v>
      </c>
      <c r="Y51" s="521">
        <f>'Table C1'!Y58/1000</f>
        <v>13.680925035901609</v>
      </c>
      <c r="Z51" s="521">
        <f>SUM('Table C1'!N58:Q58)/1000</f>
        <v>1.13682755898064</v>
      </c>
      <c r="AA51" s="521">
        <f>SUM('Table C1'!V58:W58)/1000</f>
        <v>0.93778490268282089</v>
      </c>
    </row>
  </sheetData>
  <mergeCells count="1">
    <mergeCell ref="B9:I9"/>
  </mergeCells>
  <pageMargins left="0.7" right="0.7" top="0.75" bottom="0.75" header="0.3" footer="0.3"/>
  <pageSetup paperSize="9" orientation="portrait" horizontalDpi="90" verticalDpi="90"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03E73-DACA-4E89-990B-8CA179D4BDD2}">
  <sheetPr>
    <tabColor theme="8" tint="0.79998168889431442"/>
    <pageSetUpPr fitToPage="1"/>
  </sheetPr>
  <dimension ref="A1:AL272"/>
  <sheetViews>
    <sheetView showGridLines="0" zoomScale="75" zoomScaleNormal="75" zoomScaleSheetLayoutView="100" workbookViewId="0">
      <pane xSplit="1" ySplit="5" topLeftCell="B46" activePane="bottomRight" state="frozen"/>
      <selection activeCell="D50" sqref="D50"/>
      <selection pane="topRight" activeCell="D50" sqref="D50"/>
      <selection pane="bottomLeft" activeCell="D50" sqref="D50"/>
      <selection pane="bottomRight"/>
    </sheetView>
  </sheetViews>
  <sheetFormatPr defaultColWidth="11.44140625" defaultRowHeight="12.3"/>
  <cols>
    <col min="1" max="1" width="8.1640625" style="149" customWidth="1"/>
    <col min="2" max="3" width="11.1640625" style="123" customWidth="1"/>
    <col min="4" max="4" width="7.5546875" style="123" bestFit="1" customWidth="1"/>
    <col min="5" max="5" width="2.71875" style="123" customWidth="1"/>
    <col min="6" max="8" width="11.1640625" style="123" customWidth="1"/>
    <col min="9" max="9" width="3.44140625" style="123" customWidth="1"/>
    <col min="10" max="16" width="11.1640625" style="123" customWidth="1"/>
    <col min="17" max="17" width="13.83203125" style="123" customWidth="1"/>
    <col min="18" max="18" width="12.71875" style="124" customWidth="1"/>
    <col min="19" max="19" width="11.1640625" style="123" customWidth="1"/>
    <col min="20" max="20" width="4.1640625" style="126" bestFit="1" customWidth="1"/>
    <col min="21" max="38" width="11.44140625" style="126"/>
    <col min="39" max="16384" width="11.44140625" style="125"/>
  </cols>
  <sheetData>
    <row r="1" spans="1:38" ht="19.8">
      <c r="A1" s="122"/>
    </row>
    <row r="2" spans="1:38" s="130" customFormat="1" ht="18.75" customHeight="1">
      <c r="A2" s="122" t="s">
        <v>739</v>
      </c>
      <c r="B2" s="127"/>
      <c r="C2" s="127"/>
      <c r="D2" s="127"/>
      <c r="E2" s="127"/>
      <c r="F2" s="127"/>
      <c r="G2" s="127"/>
      <c r="H2" s="127"/>
      <c r="I2" s="127"/>
      <c r="J2" s="127"/>
      <c r="K2" s="127"/>
      <c r="L2" s="127"/>
      <c r="M2" s="127"/>
      <c r="N2" s="127"/>
      <c r="O2" s="127"/>
      <c r="P2" s="128"/>
      <c r="Q2" s="127"/>
      <c r="R2" s="129"/>
      <c r="S2" s="123"/>
      <c r="T2" s="131"/>
      <c r="U2" s="131"/>
      <c r="V2" s="131"/>
      <c r="W2" s="131"/>
      <c r="X2" s="131"/>
      <c r="Y2" s="131"/>
      <c r="Z2" s="131"/>
      <c r="AA2" s="131"/>
      <c r="AB2" s="131"/>
      <c r="AC2" s="131"/>
      <c r="AD2" s="131"/>
      <c r="AE2" s="131"/>
      <c r="AF2" s="131"/>
      <c r="AG2" s="131"/>
      <c r="AH2" s="131"/>
      <c r="AI2" s="131"/>
      <c r="AJ2" s="131"/>
      <c r="AK2" s="131"/>
      <c r="AL2" s="131"/>
    </row>
    <row r="3" spans="1:38" ht="12.6" thickBot="1">
      <c r="A3" s="511" t="s">
        <v>39</v>
      </c>
      <c r="B3" s="132"/>
      <c r="C3" s="133"/>
      <c r="D3" s="134"/>
      <c r="E3" s="134"/>
      <c r="F3" s="134"/>
      <c r="G3" s="134"/>
      <c r="H3" s="134"/>
      <c r="I3" s="134"/>
      <c r="J3" s="134"/>
      <c r="K3" s="134"/>
      <c r="L3" s="134"/>
      <c r="M3" s="134"/>
      <c r="N3" s="134"/>
      <c r="O3" s="134"/>
      <c r="P3" s="134"/>
      <c r="Q3" s="134"/>
      <c r="R3" s="135"/>
      <c r="S3" s="135" t="s">
        <v>76</v>
      </c>
    </row>
    <row r="4" spans="1:38" ht="15" customHeight="1" thickTop="1">
      <c r="A4" s="123"/>
      <c r="B4" s="565" t="s">
        <v>77</v>
      </c>
      <c r="C4" s="566"/>
      <c r="D4" s="566"/>
      <c r="E4" s="136"/>
      <c r="F4" s="565" t="s">
        <v>78</v>
      </c>
      <c r="G4" s="566"/>
      <c r="H4" s="566"/>
      <c r="I4" s="136"/>
      <c r="J4" s="565" t="s">
        <v>79</v>
      </c>
      <c r="K4" s="566"/>
      <c r="L4" s="566"/>
      <c r="M4" s="137" t="s">
        <v>80</v>
      </c>
      <c r="N4" s="137" t="s">
        <v>81</v>
      </c>
      <c r="O4" s="138" t="s">
        <v>82</v>
      </c>
      <c r="P4" s="138" t="s">
        <v>83</v>
      </c>
      <c r="Q4" s="567" t="s">
        <v>84</v>
      </c>
      <c r="R4" s="567" t="s">
        <v>85</v>
      </c>
      <c r="S4" s="136" t="s">
        <v>86</v>
      </c>
    </row>
    <row r="5" spans="1:38" s="144" customFormat="1" ht="15" customHeight="1">
      <c r="A5" s="139"/>
      <c r="B5" s="140" t="s">
        <v>87</v>
      </c>
      <c r="C5" s="140" t="s">
        <v>88</v>
      </c>
      <c r="D5" s="140" t="s">
        <v>89</v>
      </c>
      <c r="E5" s="140"/>
      <c r="F5" s="140" t="s">
        <v>87</v>
      </c>
      <c r="G5" s="140" t="s">
        <v>88</v>
      </c>
      <c r="H5" s="140" t="s">
        <v>90</v>
      </c>
      <c r="I5" s="141"/>
      <c r="J5" s="140" t="s">
        <v>91</v>
      </c>
      <c r="K5" s="140" t="s">
        <v>92</v>
      </c>
      <c r="L5" s="140" t="s">
        <v>93</v>
      </c>
      <c r="M5" s="140"/>
      <c r="N5" s="140"/>
      <c r="O5" s="142"/>
      <c r="P5" s="142"/>
      <c r="Q5" s="568"/>
      <c r="R5" s="568"/>
      <c r="S5" s="143"/>
      <c r="T5" s="145"/>
      <c r="U5" s="145"/>
      <c r="V5" s="145"/>
      <c r="W5" s="145"/>
      <c r="X5" s="145"/>
      <c r="Y5" s="145"/>
      <c r="Z5" s="145"/>
      <c r="AA5" s="145"/>
      <c r="AB5" s="145"/>
      <c r="AC5" s="145"/>
      <c r="AD5" s="145"/>
      <c r="AE5" s="145"/>
      <c r="AF5" s="145"/>
      <c r="AG5" s="145"/>
      <c r="AH5" s="145"/>
      <c r="AI5" s="145"/>
      <c r="AJ5" s="145"/>
      <c r="AK5" s="145"/>
      <c r="AL5" s="145"/>
    </row>
    <row r="6" spans="1:38" ht="15.75" customHeight="1">
      <c r="A6" s="146">
        <v>1970</v>
      </c>
      <c r="B6" s="147">
        <v>12.025529773165252</v>
      </c>
      <c r="C6" s="147">
        <v>0.10772665526079492</v>
      </c>
      <c r="D6" s="147">
        <v>12.133256428426046</v>
      </c>
      <c r="E6" s="147"/>
      <c r="F6" s="147">
        <v>1.780961724292685</v>
      </c>
      <c r="G6" s="147">
        <v>0.25476523818580044</v>
      </c>
      <c r="H6" s="147">
        <v>2.0357269624784853</v>
      </c>
      <c r="I6" s="147"/>
      <c r="J6" s="147">
        <v>0.81208386889366402</v>
      </c>
      <c r="K6" s="147">
        <v>2.6533504535914929</v>
      </c>
      <c r="L6" s="147">
        <v>3.4654343224851569</v>
      </c>
      <c r="M6" s="147">
        <v>0.97738821597647796</v>
      </c>
      <c r="N6" s="147">
        <v>0.20371533451343421</v>
      </c>
      <c r="O6" s="147">
        <f>C6+G6+L6+M6</f>
        <v>4.8053144319082302</v>
      </c>
      <c r="P6" s="147">
        <f>B6+F6+N6</f>
        <v>14.010206831971372</v>
      </c>
      <c r="Q6" s="148">
        <v>0</v>
      </c>
      <c r="R6" s="148" t="s">
        <v>94</v>
      </c>
      <c r="S6" s="147">
        <f>SUM(O6:R6)</f>
        <v>18.815521263879603</v>
      </c>
    </row>
    <row r="7" spans="1:38" ht="15.75" customHeight="1">
      <c r="A7" s="146">
        <v>1971</v>
      </c>
      <c r="B7" s="147">
        <v>12.717726504840185</v>
      </c>
      <c r="C7" s="147">
        <v>0.11577242683168536</v>
      </c>
      <c r="D7" s="147">
        <v>12.833498931671871</v>
      </c>
      <c r="E7" s="147"/>
      <c r="F7" s="147">
        <v>1.8242010619489322</v>
      </c>
      <c r="G7" s="147">
        <v>0.2751959796636495</v>
      </c>
      <c r="H7" s="147">
        <v>2.0993970416125816</v>
      </c>
      <c r="I7" s="147"/>
      <c r="J7" s="147">
        <v>0.84073163629797998</v>
      </c>
      <c r="K7" s="147">
        <v>2.7469523277078505</v>
      </c>
      <c r="L7" s="147">
        <v>3.5876839640058305</v>
      </c>
      <c r="M7" s="147">
        <v>0.97957376438854193</v>
      </c>
      <c r="N7" s="147">
        <v>0.19700621668503765</v>
      </c>
      <c r="O7" s="147">
        <f t="shared" ref="O7:O15" si="0">C7+G7+L7+M7</f>
        <v>4.9582261348897072</v>
      </c>
      <c r="P7" s="147">
        <f t="shared" ref="P7:P15" si="1">B7+F7+N7</f>
        <v>14.738933783474154</v>
      </c>
      <c r="Q7" s="148">
        <v>0</v>
      </c>
      <c r="R7" s="148" t="s">
        <v>94</v>
      </c>
      <c r="S7" s="147">
        <f t="shared" ref="S7:S53" si="2">SUM(O7:R7)</f>
        <v>19.697159918363862</v>
      </c>
    </row>
    <row r="8" spans="1:38" ht="15.75" customHeight="1">
      <c r="A8" s="146">
        <v>1972</v>
      </c>
      <c r="B8" s="147">
        <v>13.597761745529283</v>
      </c>
      <c r="C8" s="147">
        <v>0.12246679892276156</v>
      </c>
      <c r="D8" s="147">
        <v>13.720228544452045</v>
      </c>
      <c r="E8" s="147"/>
      <c r="F8" s="147">
        <v>1.8885089949913523</v>
      </c>
      <c r="G8" s="147">
        <v>0.29681382767421427</v>
      </c>
      <c r="H8" s="147">
        <v>2.1853228226655665</v>
      </c>
      <c r="I8" s="147"/>
      <c r="J8" s="147">
        <v>0.85090367591996996</v>
      </c>
      <c r="K8" s="147">
        <v>2.7801877939503319</v>
      </c>
      <c r="L8" s="147">
        <v>3.6310914698703018</v>
      </c>
      <c r="M8" s="147">
        <v>0.9707709582298264</v>
      </c>
      <c r="N8" s="147">
        <v>0.183542170333166</v>
      </c>
      <c r="O8" s="147">
        <f t="shared" si="0"/>
        <v>5.0211430546971041</v>
      </c>
      <c r="P8" s="147">
        <f t="shared" si="1"/>
        <v>15.6698129108538</v>
      </c>
      <c r="Q8" s="148">
        <v>0</v>
      </c>
      <c r="R8" s="148" t="s">
        <v>94</v>
      </c>
      <c r="S8" s="147">
        <f t="shared" si="2"/>
        <v>20.690955965550906</v>
      </c>
    </row>
    <row r="9" spans="1:38" ht="15.75" customHeight="1">
      <c r="A9" s="149">
        <v>1973</v>
      </c>
      <c r="B9" s="147">
        <v>14.505932063775447</v>
      </c>
      <c r="C9" s="147">
        <v>0.13427683282727998</v>
      </c>
      <c r="D9" s="147">
        <v>14.640208896602728</v>
      </c>
      <c r="E9" s="147"/>
      <c r="F9" s="147">
        <v>1.9830445512041388</v>
      </c>
      <c r="G9" s="147">
        <v>0.3293829571361177</v>
      </c>
      <c r="H9" s="147">
        <v>2.3124275083402566</v>
      </c>
      <c r="I9" s="147"/>
      <c r="J9" s="147">
        <v>0.92324187630296306</v>
      </c>
      <c r="K9" s="147">
        <v>3.0165409646234869</v>
      </c>
      <c r="L9" s="147">
        <v>3.9397828409264499</v>
      </c>
      <c r="M9" s="147">
        <v>1.0011559430591548</v>
      </c>
      <c r="N9" s="147">
        <v>0.19526892966783316</v>
      </c>
      <c r="O9" s="147">
        <f t="shared" si="0"/>
        <v>5.404598573949003</v>
      </c>
      <c r="P9" s="147">
        <f t="shared" si="1"/>
        <v>16.684245544647418</v>
      </c>
      <c r="Q9" s="148">
        <v>0</v>
      </c>
      <c r="R9" s="148" t="s">
        <v>94</v>
      </c>
      <c r="S9" s="147">
        <f t="shared" si="2"/>
        <v>22.08884411859642</v>
      </c>
    </row>
    <row r="10" spans="1:38" ht="15.75" customHeight="1">
      <c r="A10" s="146">
        <v>1974</v>
      </c>
      <c r="B10" s="147">
        <v>14.04698840057708</v>
      </c>
      <c r="C10" s="147">
        <v>0.12964957754771769</v>
      </c>
      <c r="D10" s="147">
        <v>14.176637978124797</v>
      </c>
      <c r="E10" s="147"/>
      <c r="F10" s="147">
        <v>1.985082546133442</v>
      </c>
      <c r="G10" s="147">
        <v>0.3410796004379244</v>
      </c>
      <c r="H10" s="147">
        <v>2.3261621465713667</v>
      </c>
      <c r="I10" s="147"/>
      <c r="J10" s="147">
        <v>0.9682457501132109</v>
      </c>
      <c r="K10" s="147">
        <v>2.9061602822504051</v>
      </c>
      <c r="L10" s="147">
        <v>3.8744060323636162</v>
      </c>
      <c r="M10" s="147">
        <v>0.92165243083941861</v>
      </c>
      <c r="N10" s="147">
        <v>0.21004227428874533</v>
      </c>
      <c r="O10" s="147">
        <f t="shared" si="0"/>
        <v>5.2667876411886763</v>
      </c>
      <c r="P10" s="147">
        <f t="shared" si="1"/>
        <v>16.242113220999268</v>
      </c>
      <c r="Q10" s="148">
        <v>0</v>
      </c>
      <c r="R10" s="148" t="s">
        <v>94</v>
      </c>
      <c r="S10" s="147">
        <f t="shared" si="2"/>
        <v>21.508900862187943</v>
      </c>
    </row>
    <row r="11" spans="1:38" ht="15.75" customHeight="1">
      <c r="A11" s="146">
        <v>1975</v>
      </c>
      <c r="B11" s="147">
        <v>13.740329745648701</v>
      </c>
      <c r="C11" s="147">
        <v>0.1299656263133111</v>
      </c>
      <c r="D11" s="147">
        <v>13.870295371962012</v>
      </c>
      <c r="E11" s="147"/>
      <c r="F11" s="147">
        <v>1.9081819466336563</v>
      </c>
      <c r="G11" s="147">
        <v>0.32931919244970309</v>
      </c>
      <c r="H11" s="147">
        <v>2.2375011390833595</v>
      </c>
      <c r="I11" s="147"/>
      <c r="J11" s="147">
        <v>0.95383306468039897</v>
      </c>
      <c r="K11" s="147">
        <v>2.8668890053623128</v>
      </c>
      <c r="L11" s="147">
        <v>3.820722070042712</v>
      </c>
      <c r="M11" s="147">
        <v>0.89810619822481674</v>
      </c>
      <c r="N11" s="147">
        <v>0.24343938748407712</v>
      </c>
      <c r="O11" s="147">
        <f t="shared" si="0"/>
        <v>5.1781130870305425</v>
      </c>
      <c r="P11" s="147">
        <f t="shared" si="1"/>
        <v>15.891951079766434</v>
      </c>
      <c r="Q11" s="148">
        <v>0</v>
      </c>
      <c r="R11" s="148" t="s">
        <v>94</v>
      </c>
      <c r="S11" s="147">
        <f t="shared" si="2"/>
        <v>21.070064166796975</v>
      </c>
    </row>
    <row r="12" spans="1:38" ht="15.75" customHeight="1">
      <c r="A12" s="146">
        <v>1976</v>
      </c>
      <c r="B12" s="147">
        <v>14.38434895445473</v>
      </c>
      <c r="C12" s="147">
        <v>0.13412829635794429</v>
      </c>
      <c r="D12" s="147">
        <v>14.518477250812674</v>
      </c>
      <c r="E12" s="147"/>
      <c r="F12" s="147">
        <v>1.9534619789908869</v>
      </c>
      <c r="G12" s="147">
        <v>0.32922287070955469</v>
      </c>
      <c r="H12" s="147">
        <v>2.2826848497004417</v>
      </c>
      <c r="I12" s="147"/>
      <c r="J12" s="147">
        <v>1.01565408558119</v>
      </c>
      <c r="K12" s="147">
        <v>2.9623374861970779</v>
      </c>
      <c r="L12" s="147">
        <v>3.9779915717782677</v>
      </c>
      <c r="M12" s="147">
        <v>0.91224268533715513</v>
      </c>
      <c r="N12" s="147">
        <v>0.30474292373500711</v>
      </c>
      <c r="O12" s="147">
        <f t="shared" si="0"/>
        <v>5.3535854241829215</v>
      </c>
      <c r="P12" s="147">
        <f t="shared" si="1"/>
        <v>16.642553857180623</v>
      </c>
      <c r="Q12" s="148">
        <v>0</v>
      </c>
      <c r="R12" s="148" t="s">
        <v>94</v>
      </c>
      <c r="S12" s="147">
        <f t="shared" si="2"/>
        <v>21.996139281363543</v>
      </c>
    </row>
    <row r="13" spans="1:38" ht="15.75" customHeight="1">
      <c r="A13" s="146">
        <v>1977</v>
      </c>
      <c r="B13" s="147">
        <v>14.817243547939031</v>
      </c>
      <c r="C13" s="147">
        <v>0.1415020782758252</v>
      </c>
      <c r="D13" s="147">
        <v>14.958745626214856</v>
      </c>
      <c r="E13" s="147"/>
      <c r="F13" s="147">
        <v>1.977974297989503</v>
      </c>
      <c r="G13" s="147">
        <v>0.35637928009854891</v>
      </c>
      <c r="H13" s="147">
        <v>2.3343535780880518</v>
      </c>
      <c r="I13" s="147"/>
      <c r="J13" s="147">
        <v>1.111790279646832</v>
      </c>
      <c r="K13" s="147">
        <v>2.9440710196407904</v>
      </c>
      <c r="L13" s="147">
        <v>4.0558612992876224</v>
      </c>
      <c r="M13" s="147">
        <v>0.91179843212812528</v>
      </c>
      <c r="N13" s="147">
        <v>0.30061071951723328</v>
      </c>
      <c r="O13" s="147">
        <f t="shared" si="0"/>
        <v>5.465541089790122</v>
      </c>
      <c r="P13" s="147">
        <f t="shared" si="1"/>
        <v>17.095828565445768</v>
      </c>
      <c r="Q13" s="148">
        <v>0</v>
      </c>
      <c r="R13" s="148" t="s">
        <v>94</v>
      </c>
      <c r="S13" s="147">
        <f t="shared" si="2"/>
        <v>22.56136965523589</v>
      </c>
    </row>
    <row r="14" spans="1:38" ht="15.75" customHeight="1">
      <c r="A14" s="149">
        <v>1978</v>
      </c>
      <c r="B14" s="147">
        <v>15.75615801689573</v>
      </c>
      <c r="C14" s="147">
        <v>0.14593201313464541</v>
      </c>
      <c r="D14" s="147">
        <v>15.902090030030376</v>
      </c>
      <c r="E14" s="147"/>
      <c r="F14" s="147">
        <v>2.0465851207057479</v>
      </c>
      <c r="G14" s="147">
        <v>0.37070895192343678</v>
      </c>
      <c r="H14" s="147">
        <v>2.4172940726291845</v>
      </c>
      <c r="I14" s="147"/>
      <c r="J14" s="147">
        <v>1.2049396031603981</v>
      </c>
      <c r="K14" s="147">
        <v>2.9829172922873912</v>
      </c>
      <c r="L14" s="147">
        <v>4.1878568954477888</v>
      </c>
      <c r="M14" s="147">
        <v>0.92306017836270438</v>
      </c>
      <c r="N14" s="147">
        <v>0.30293297011823528</v>
      </c>
      <c r="O14" s="147">
        <f t="shared" si="0"/>
        <v>5.6275580388685755</v>
      </c>
      <c r="P14" s="147">
        <f t="shared" si="1"/>
        <v>18.105676107719713</v>
      </c>
      <c r="Q14" s="148">
        <v>0</v>
      </c>
      <c r="R14" s="148" t="s">
        <v>94</v>
      </c>
      <c r="S14" s="147">
        <f t="shared" si="2"/>
        <v>23.733234146588288</v>
      </c>
    </row>
    <row r="15" spans="1:38" ht="15.75" customHeight="1">
      <c r="A15" s="146">
        <v>1979</v>
      </c>
      <c r="B15" s="147">
        <v>16.05636240053478</v>
      </c>
      <c r="C15" s="147">
        <v>0.14756626995076999</v>
      </c>
      <c r="D15" s="147">
        <v>16.203928670485549</v>
      </c>
      <c r="E15" s="147"/>
      <c r="F15" s="147">
        <v>2.0630160348237321</v>
      </c>
      <c r="G15" s="147">
        <v>0.38140316462403212</v>
      </c>
      <c r="H15" s="147">
        <v>2.444419199447764</v>
      </c>
      <c r="I15" s="147"/>
      <c r="J15" s="147">
        <v>1.314682427311257</v>
      </c>
      <c r="K15" s="147">
        <v>3.0220509018329613</v>
      </c>
      <c r="L15" s="147">
        <v>4.3367333291442183</v>
      </c>
      <c r="M15" s="147">
        <v>0.94371932043592288</v>
      </c>
      <c r="N15" s="147">
        <v>0.32268903754231398</v>
      </c>
      <c r="O15" s="147">
        <f t="shared" si="0"/>
        <v>5.8094220841549431</v>
      </c>
      <c r="P15" s="147">
        <f t="shared" si="1"/>
        <v>18.442067472900828</v>
      </c>
      <c r="Q15" s="148">
        <v>0</v>
      </c>
      <c r="R15" s="148" t="s">
        <v>94</v>
      </c>
      <c r="S15" s="147">
        <f t="shared" si="2"/>
        <v>24.25148955705577</v>
      </c>
    </row>
    <row r="16" spans="1:38" ht="30" customHeight="1">
      <c r="A16" s="146">
        <v>1980</v>
      </c>
      <c r="B16" s="147">
        <v>16.496450451990619</v>
      </c>
      <c r="C16" s="147">
        <v>0.15209564573081019</v>
      </c>
      <c r="D16" s="147">
        <v>16.648546097721429</v>
      </c>
      <c r="E16" s="147"/>
      <c r="F16" s="147">
        <v>2.0440046979915882</v>
      </c>
      <c r="G16" s="147">
        <v>0.38429929680572283</v>
      </c>
      <c r="H16" s="147">
        <v>2.4283039947973108</v>
      </c>
      <c r="I16" s="147"/>
      <c r="J16" s="147">
        <v>1.249922531050319</v>
      </c>
      <c r="K16" s="147">
        <v>2.8672563357509482</v>
      </c>
      <c r="L16" s="147">
        <v>4.1171788668012672</v>
      </c>
      <c r="M16" s="147">
        <v>0.97153208570266159</v>
      </c>
      <c r="N16" s="147">
        <v>0.37258263115460521</v>
      </c>
      <c r="O16" s="147">
        <f t="shared" ref="O16:O53" si="3">C16+G16+L16+M16</f>
        <v>5.6251058950404618</v>
      </c>
      <c r="P16" s="147">
        <f t="shared" ref="P16:P53" si="4">B16+F16+N16</f>
        <v>18.913037781136811</v>
      </c>
      <c r="Q16" s="148">
        <v>0</v>
      </c>
      <c r="R16" s="148" t="s">
        <v>94</v>
      </c>
      <c r="S16" s="147">
        <f t="shared" si="2"/>
        <v>24.538143676177274</v>
      </c>
    </row>
    <row r="17" spans="1:19" ht="15.75" customHeight="1">
      <c r="A17" s="146">
        <v>1981</v>
      </c>
      <c r="B17" s="147">
        <v>16.120415199838838</v>
      </c>
      <c r="C17" s="147">
        <v>0.15116657615101159</v>
      </c>
      <c r="D17" s="147">
        <v>16.271581775989851</v>
      </c>
      <c r="E17" s="147"/>
      <c r="F17" s="147">
        <v>1.9594057362775841</v>
      </c>
      <c r="G17" s="147">
        <v>0.38614208836533132</v>
      </c>
      <c r="H17" s="147">
        <v>2.3455478246429156</v>
      </c>
      <c r="I17" s="147"/>
      <c r="J17" s="147">
        <v>1.193614548205415</v>
      </c>
      <c r="K17" s="147">
        <v>2.658362872050998</v>
      </c>
      <c r="L17" s="147">
        <v>3.851977420256413</v>
      </c>
      <c r="M17" s="147">
        <v>0.94275705680007527</v>
      </c>
      <c r="N17" s="147">
        <v>0.41261765703687664</v>
      </c>
      <c r="O17" s="147">
        <f t="shared" si="3"/>
        <v>5.3320431415728313</v>
      </c>
      <c r="P17" s="147">
        <f t="shared" si="4"/>
        <v>18.492438593153299</v>
      </c>
      <c r="Q17" s="148">
        <v>0</v>
      </c>
      <c r="R17" s="148" t="s">
        <v>94</v>
      </c>
      <c r="S17" s="147">
        <f t="shared" si="2"/>
        <v>23.824481734726131</v>
      </c>
    </row>
    <row r="18" spans="1:19" ht="15.75" customHeight="1">
      <c r="A18" s="146">
        <v>1982</v>
      </c>
      <c r="B18" s="147">
        <v>16.659250201399971</v>
      </c>
      <c r="C18" s="147">
        <v>0.16411351964576498</v>
      </c>
      <c r="D18" s="147">
        <v>16.823363721045734</v>
      </c>
      <c r="E18" s="147"/>
      <c r="F18" s="147">
        <v>1.9320783264343531</v>
      </c>
      <c r="G18" s="147">
        <v>0.40822843538953602</v>
      </c>
      <c r="H18" s="147">
        <v>2.3403067618238893</v>
      </c>
      <c r="I18" s="147"/>
      <c r="J18" s="147">
        <v>1.288674471824528</v>
      </c>
      <c r="K18" s="147">
        <v>2.6601853884046869</v>
      </c>
      <c r="L18" s="147">
        <v>3.9488598602292146</v>
      </c>
      <c r="M18" s="147">
        <v>0.99176698862108859</v>
      </c>
      <c r="N18" s="147">
        <v>0.42856046493323202</v>
      </c>
      <c r="O18" s="147">
        <f t="shared" si="3"/>
        <v>5.5129688038856042</v>
      </c>
      <c r="P18" s="147">
        <f t="shared" si="4"/>
        <v>19.019888992767555</v>
      </c>
      <c r="Q18" s="148">
        <v>0</v>
      </c>
      <c r="R18" s="148" t="s">
        <v>94</v>
      </c>
      <c r="S18" s="147">
        <f t="shared" si="2"/>
        <v>24.532857796653161</v>
      </c>
    </row>
    <row r="19" spans="1:19" ht="15.75" customHeight="1">
      <c r="A19" s="146">
        <v>1983</v>
      </c>
      <c r="B19" s="147">
        <v>17.011657361351951</v>
      </c>
      <c r="C19" s="147">
        <v>0.17517207423515929</v>
      </c>
      <c r="D19" s="147">
        <v>17.186829435587111</v>
      </c>
      <c r="E19" s="147"/>
      <c r="F19" s="147">
        <v>1.9349485614491739</v>
      </c>
      <c r="G19" s="147">
        <v>0.42602466395932148</v>
      </c>
      <c r="H19" s="147">
        <v>2.3609732254084954</v>
      </c>
      <c r="I19" s="147"/>
      <c r="J19" s="147">
        <v>1.4233751991172241</v>
      </c>
      <c r="K19" s="147">
        <v>2.8373828890567769</v>
      </c>
      <c r="L19" s="147">
        <v>4.2607580881740006</v>
      </c>
      <c r="M19" s="147">
        <v>1.0975293337119705</v>
      </c>
      <c r="N19" s="147">
        <v>0.38775500298872123</v>
      </c>
      <c r="O19" s="147">
        <f t="shared" si="3"/>
        <v>5.9594841600804518</v>
      </c>
      <c r="P19" s="147">
        <f t="shared" si="4"/>
        <v>19.334360925789849</v>
      </c>
      <c r="Q19" s="148">
        <v>0</v>
      </c>
      <c r="R19" s="148" t="s">
        <v>94</v>
      </c>
      <c r="S19" s="147">
        <f t="shared" si="2"/>
        <v>25.293845085870302</v>
      </c>
    </row>
    <row r="20" spans="1:19" ht="15.75" customHeight="1">
      <c r="A20" s="146">
        <v>1984</v>
      </c>
      <c r="B20" s="147">
        <v>17.597446261517199</v>
      </c>
      <c r="C20" s="147">
        <v>0.19308207426353868</v>
      </c>
      <c r="D20" s="147">
        <v>17.790528335780738</v>
      </c>
      <c r="E20" s="147"/>
      <c r="F20" s="147">
        <v>2.0160522361725111</v>
      </c>
      <c r="G20" s="147">
        <v>0.46651569087661626</v>
      </c>
      <c r="H20" s="147">
        <v>2.4825679270491272</v>
      </c>
      <c r="I20" s="147"/>
      <c r="J20" s="147">
        <v>1.5876984476235381</v>
      </c>
      <c r="K20" s="147">
        <v>3.0832921602937517</v>
      </c>
      <c r="L20" s="147">
        <v>4.6709906079172896</v>
      </c>
      <c r="M20" s="147">
        <v>1.1922932908789028</v>
      </c>
      <c r="N20" s="147">
        <v>0.37418397902078404</v>
      </c>
      <c r="O20" s="147">
        <f t="shared" si="3"/>
        <v>6.5228816639363476</v>
      </c>
      <c r="P20" s="147">
        <f t="shared" si="4"/>
        <v>19.987682476710496</v>
      </c>
      <c r="Q20" s="148">
        <v>0</v>
      </c>
      <c r="R20" s="148" t="s">
        <v>94</v>
      </c>
      <c r="S20" s="147">
        <f t="shared" si="2"/>
        <v>26.510564140646842</v>
      </c>
    </row>
    <row r="21" spans="1:19" ht="15.75" customHeight="1">
      <c r="A21" s="146">
        <v>1985</v>
      </c>
      <c r="B21" s="147">
        <v>17.78804680644836</v>
      </c>
      <c r="C21" s="147">
        <v>0.20800272096211481</v>
      </c>
      <c r="D21" s="147">
        <v>17.996049527410474</v>
      </c>
      <c r="E21" s="147"/>
      <c r="F21" s="147">
        <v>2.0365883590803131</v>
      </c>
      <c r="G21" s="147">
        <v>0.50232243075547922</v>
      </c>
      <c r="H21" s="147">
        <v>2.5389107898357923</v>
      </c>
      <c r="I21" s="147"/>
      <c r="J21" s="147">
        <v>1.70567741553701</v>
      </c>
      <c r="K21" s="147">
        <v>3.2704142817744248</v>
      </c>
      <c r="L21" s="147">
        <v>4.9760916973114346</v>
      </c>
      <c r="M21" s="147">
        <v>1.1804107835667512</v>
      </c>
      <c r="N21" s="147">
        <v>0.33433724631419554</v>
      </c>
      <c r="O21" s="147">
        <f t="shared" si="3"/>
        <v>6.86682763259578</v>
      </c>
      <c r="P21" s="147">
        <f t="shared" si="4"/>
        <v>20.158972411842868</v>
      </c>
      <c r="Q21" s="148">
        <v>0</v>
      </c>
      <c r="R21" s="148" t="s">
        <v>94</v>
      </c>
      <c r="S21" s="147">
        <f t="shared" si="2"/>
        <v>27.025800044438647</v>
      </c>
    </row>
    <row r="22" spans="1:19" ht="15.75" customHeight="1">
      <c r="A22" s="149">
        <v>1986</v>
      </c>
      <c r="B22" s="147">
        <v>18.754249263625539</v>
      </c>
      <c r="C22" s="147">
        <v>0.23800855842763041</v>
      </c>
      <c r="D22" s="147">
        <v>18.992257822053169</v>
      </c>
      <c r="E22" s="147"/>
      <c r="F22" s="147">
        <v>2.1473843462467261</v>
      </c>
      <c r="G22" s="147">
        <v>0.56632084738064226</v>
      </c>
      <c r="H22" s="147">
        <v>2.7137051936273684</v>
      </c>
      <c r="I22" s="147"/>
      <c r="J22" s="147">
        <v>1.9070080500839488</v>
      </c>
      <c r="K22" s="147">
        <v>3.6297185516519028</v>
      </c>
      <c r="L22" s="147">
        <v>5.5367266017358521</v>
      </c>
      <c r="M22" s="147">
        <v>1.281563549247529</v>
      </c>
      <c r="N22" s="147">
        <v>0.32047663132016857</v>
      </c>
      <c r="O22" s="147">
        <f t="shared" si="3"/>
        <v>7.622619556791653</v>
      </c>
      <c r="P22" s="147">
        <f t="shared" si="4"/>
        <v>21.222110241192432</v>
      </c>
      <c r="Q22" s="148">
        <v>0</v>
      </c>
      <c r="R22" s="148" t="s">
        <v>94</v>
      </c>
      <c r="S22" s="147">
        <f t="shared" si="2"/>
        <v>28.844729797984087</v>
      </c>
    </row>
    <row r="23" spans="1:19" ht="15.75" customHeight="1">
      <c r="A23" s="146">
        <v>1987</v>
      </c>
      <c r="B23" s="147">
        <v>19.369814850502323</v>
      </c>
      <c r="C23" s="147">
        <v>0.3528958759662133</v>
      </c>
      <c r="D23" s="147">
        <v>19.722710726468534</v>
      </c>
      <c r="E23" s="147"/>
      <c r="F23" s="147">
        <v>2.2636382743357073</v>
      </c>
      <c r="G23" s="147">
        <v>0.60030389932941364</v>
      </c>
      <c r="H23" s="147">
        <v>2.8639421736651212</v>
      </c>
      <c r="I23" s="147"/>
      <c r="J23" s="147">
        <v>2.1406881588115709</v>
      </c>
      <c r="K23" s="147">
        <v>3.752787738594098</v>
      </c>
      <c r="L23" s="147">
        <v>5.8934758974056685</v>
      </c>
      <c r="M23" s="147">
        <v>1.3675047314017419</v>
      </c>
      <c r="N23" s="147">
        <v>0.29422571247039037</v>
      </c>
      <c r="O23" s="147">
        <f t="shared" si="3"/>
        <v>8.2141804041030362</v>
      </c>
      <c r="P23" s="147">
        <f t="shared" si="4"/>
        <v>21.92767883730842</v>
      </c>
      <c r="Q23" s="148">
        <v>0</v>
      </c>
      <c r="R23" s="148" t="s">
        <v>94</v>
      </c>
      <c r="S23" s="147">
        <f t="shared" si="2"/>
        <v>30.141859241411456</v>
      </c>
    </row>
    <row r="24" spans="1:19" ht="15.75" customHeight="1">
      <c r="A24" s="146">
        <v>1988</v>
      </c>
      <c r="B24" s="147">
        <v>20.362527459701511</v>
      </c>
      <c r="C24" s="147">
        <v>0.42305744948593099</v>
      </c>
      <c r="D24" s="147">
        <v>20.785584909187442</v>
      </c>
      <c r="E24" s="147"/>
      <c r="F24" s="147">
        <v>2.3580000676929203</v>
      </c>
      <c r="G24" s="147">
        <v>0.77154799692264397</v>
      </c>
      <c r="H24" s="147">
        <v>3.1295480646155642</v>
      </c>
      <c r="I24" s="147"/>
      <c r="J24" s="147">
        <v>2.4136469995119509</v>
      </c>
      <c r="K24" s="147">
        <v>4.0175419709201208</v>
      </c>
      <c r="L24" s="147">
        <v>6.4311889704320713</v>
      </c>
      <c r="M24" s="147">
        <v>1.471749100779659</v>
      </c>
      <c r="N24" s="147">
        <v>0.2598068110944538</v>
      </c>
      <c r="O24" s="147">
        <f t="shared" si="3"/>
        <v>9.0975435176203057</v>
      </c>
      <c r="P24" s="147">
        <f t="shared" si="4"/>
        <v>22.980334338488884</v>
      </c>
      <c r="Q24" s="148">
        <v>0</v>
      </c>
      <c r="R24" s="148" t="s">
        <v>94</v>
      </c>
      <c r="S24" s="147">
        <f t="shared" si="2"/>
        <v>32.07787785610919</v>
      </c>
    </row>
    <row r="25" spans="1:19" ht="15.75" customHeight="1">
      <c r="A25" s="146">
        <v>1989</v>
      </c>
      <c r="B25" s="147">
        <v>20.808700159033009</v>
      </c>
      <c r="C25" s="147">
        <v>0.59878268278387792</v>
      </c>
      <c r="D25" s="147">
        <v>21.407482841816886</v>
      </c>
      <c r="E25" s="147"/>
      <c r="F25" s="147">
        <v>2.5976095761350462</v>
      </c>
      <c r="G25" s="147">
        <v>1.201810150209637</v>
      </c>
      <c r="H25" s="147">
        <v>3.7994197263446834</v>
      </c>
      <c r="I25" s="147"/>
      <c r="J25" s="147">
        <v>3.0394645228233981</v>
      </c>
      <c r="K25" s="147">
        <v>3.3808290782120167</v>
      </c>
      <c r="L25" s="147">
        <v>6.4202936010354144</v>
      </c>
      <c r="M25" s="147">
        <v>1.6137400268599218</v>
      </c>
      <c r="N25" s="147">
        <v>0.24097664990987702</v>
      </c>
      <c r="O25" s="147">
        <f t="shared" si="3"/>
        <v>9.8346264608888525</v>
      </c>
      <c r="P25" s="147">
        <f t="shared" si="4"/>
        <v>23.647286385077933</v>
      </c>
      <c r="Q25" s="148">
        <v>0</v>
      </c>
      <c r="R25" s="148" t="s">
        <v>94</v>
      </c>
      <c r="S25" s="147">
        <f t="shared" si="2"/>
        <v>33.481912845966789</v>
      </c>
    </row>
    <row r="26" spans="1:19" ht="30" customHeight="1">
      <c r="A26" s="146">
        <v>1990</v>
      </c>
      <c r="B26" s="147">
        <v>21.515020074175361</v>
      </c>
      <c r="C26" s="147">
        <v>0.98542951659185851</v>
      </c>
      <c r="D26" s="147">
        <v>22.500449590767218</v>
      </c>
      <c r="E26" s="147"/>
      <c r="F26" s="147">
        <v>2.2817871568015358</v>
      </c>
      <c r="G26" s="147">
        <v>1.3686653267028399</v>
      </c>
      <c r="H26" s="147">
        <v>3.6504524835043757</v>
      </c>
      <c r="I26" s="147"/>
      <c r="J26" s="147">
        <v>3.0638943037089215</v>
      </c>
      <c r="K26" s="147">
        <v>3.307579388830856</v>
      </c>
      <c r="L26" s="147">
        <v>6.3714736925397775</v>
      </c>
      <c r="M26" s="147">
        <v>1.6419591775132569</v>
      </c>
      <c r="N26" s="147">
        <v>0.23651343017304446</v>
      </c>
      <c r="O26" s="147">
        <f t="shared" si="3"/>
        <v>10.367527713347734</v>
      </c>
      <c r="P26" s="147">
        <f t="shared" si="4"/>
        <v>24.03332066114994</v>
      </c>
      <c r="Q26" s="148">
        <v>0</v>
      </c>
      <c r="R26" s="148" t="s">
        <v>94</v>
      </c>
      <c r="S26" s="147">
        <f t="shared" si="2"/>
        <v>34.40084837449767</v>
      </c>
    </row>
    <row r="27" spans="1:19" ht="15.75" customHeight="1">
      <c r="A27" s="149">
        <v>1991</v>
      </c>
      <c r="B27" s="147">
        <v>21.308590259112584</v>
      </c>
      <c r="C27" s="147">
        <v>1.1151288478849979</v>
      </c>
      <c r="D27" s="147">
        <v>22.423719106997581</v>
      </c>
      <c r="E27" s="147"/>
      <c r="F27" s="147">
        <v>2.2106939081469763</v>
      </c>
      <c r="G27" s="147">
        <v>1.5642929107011154</v>
      </c>
      <c r="H27" s="147">
        <v>3.7749868188480917</v>
      </c>
      <c r="I27" s="147"/>
      <c r="J27" s="147">
        <v>2.9503467013943498</v>
      </c>
      <c r="K27" s="147">
        <v>3.1069841745948601</v>
      </c>
      <c r="L27" s="147">
        <v>6.0573308759892104</v>
      </c>
      <c r="M27" s="147">
        <v>1.6838030016810448</v>
      </c>
      <c r="N27" s="147">
        <v>0.22879602755562473</v>
      </c>
      <c r="O27" s="147">
        <f t="shared" si="3"/>
        <v>10.42055563625637</v>
      </c>
      <c r="P27" s="147">
        <f t="shared" si="4"/>
        <v>23.748080194815184</v>
      </c>
      <c r="Q27" s="148">
        <v>0</v>
      </c>
      <c r="R27" s="148" t="s">
        <v>94</v>
      </c>
      <c r="S27" s="147">
        <f t="shared" si="2"/>
        <v>34.168635831071555</v>
      </c>
    </row>
    <row r="28" spans="1:19" ht="15.75" customHeight="1">
      <c r="A28" s="146">
        <v>1992</v>
      </c>
      <c r="B28" s="147">
        <v>21.504010496757502</v>
      </c>
      <c r="C28" s="147">
        <v>1.4114713135387458</v>
      </c>
      <c r="D28" s="147">
        <v>22.915481810296249</v>
      </c>
      <c r="E28" s="147"/>
      <c r="F28" s="147">
        <v>2.0687710142394171</v>
      </c>
      <c r="G28" s="147">
        <v>1.7501359695857213</v>
      </c>
      <c r="H28" s="147">
        <v>3.8189069838251384</v>
      </c>
      <c r="I28" s="147"/>
      <c r="J28" s="147">
        <v>2.9040999373911438</v>
      </c>
      <c r="K28" s="147">
        <v>3.1275525874881303</v>
      </c>
      <c r="L28" s="147">
        <v>6.0316525248792736</v>
      </c>
      <c r="M28" s="147">
        <v>1.6626739533136359</v>
      </c>
      <c r="N28" s="147">
        <v>0.19512041851076095</v>
      </c>
      <c r="O28" s="147">
        <f t="shared" si="3"/>
        <v>10.855933761317377</v>
      </c>
      <c r="P28" s="147">
        <f t="shared" si="4"/>
        <v>23.76790192950768</v>
      </c>
      <c r="Q28" s="148">
        <v>0</v>
      </c>
      <c r="R28" s="148" t="s">
        <v>94</v>
      </c>
      <c r="S28" s="147">
        <f t="shared" si="2"/>
        <v>34.623835690825061</v>
      </c>
    </row>
    <row r="29" spans="1:19" ht="15.75" customHeight="1">
      <c r="A29" s="146">
        <v>1993</v>
      </c>
      <c r="B29" s="147">
        <v>21.372669288801454</v>
      </c>
      <c r="C29" s="147">
        <v>1.8065658479796309</v>
      </c>
      <c r="D29" s="147">
        <v>23.179235136781084</v>
      </c>
      <c r="E29" s="147"/>
      <c r="F29" s="147">
        <v>1.9464334313285445</v>
      </c>
      <c r="G29" s="147">
        <v>1.9388172350629256</v>
      </c>
      <c r="H29" s="147">
        <v>3.8852506663914701</v>
      </c>
      <c r="I29" s="147"/>
      <c r="J29" s="147">
        <v>3.1818240098902542</v>
      </c>
      <c r="K29" s="147">
        <v>2.936884699329775</v>
      </c>
      <c r="L29" s="147">
        <v>6.1187087092200292</v>
      </c>
      <c r="M29" s="147">
        <v>1.6595940943076162</v>
      </c>
      <c r="N29" s="147">
        <v>0.16522952061439491</v>
      </c>
      <c r="O29" s="147">
        <f t="shared" si="3"/>
        <v>11.523685886570201</v>
      </c>
      <c r="P29" s="147">
        <f t="shared" si="4"/>
        <v>23.484332240744394</v>
      </c>
      <c r="Q29" s="148">
        <v>0</v>
      </c>
      <c r="R29" s="148" t="s">
        <v>94</v>
      </c>
      <c r="S29" s="147">
        <f t="shared" si="2"/>
        <v>35.008018127314593</v>
      </c>
    </row>
    <row r="30" spans="1:19" ht="15.75" customHeight="1">
      <c r="A30" s="146">
        <v>1994</v>
      </c>
      <c r="B30" s="147">
        <v>20.592872589414142</v>
      </c>
      <c r="C30" s="147">
        <v>2.3667444506789126</v>
      </c>
      <c r="D30" s="147">
        <v>22.959617040093054</v>
      </c>
      <c r="E30" s="147"/>
      <c r="F30" s="147">
        <v>1.7965594871554418</v>
      </c>
      <c r="G30" s="147">
        <v>2.2554322449041155</v>
      </c>
      <c r="H30" s="147">
        <v>4.0519917320595571</v>
      </c>
      <c r="I30" s="147"/>
      <c r="J30" s="147">
        <v>3.3299975562571915</v>
      </c>
      <c r="K30" s="147">
        <v>2.9839055923977682</v>
      </c>
      <c r="L30" s="147">
        <v>6.3139031486549602</v>
      </c>
      <c r="M30" s="147">
        <v>1.6815976330414499</v>
      </c>
      <c r="N30" s="147">
        <v>0.16121917754443646</v>
      </c>
      <c r="O30" s="147">
        <f t="shared" si="3"/>
        <v>12.617677477279438</v>
      </c>
      <c r="P30" s="147">
        <f t="shared" si="4"/>
        <v>22.550651254114019</v>
      </c>
      <c r="Q30" s="148">
        <v>0</v>
      </c>
      <c r="R30" s="148" t="s">
        <v>94</v>
      </c>
      <c r="S30" s="147">
        <f t="shared" si="2"/>
        <v>35.168328731393458</v>
      </c>
    </row>
    <row r="31" spans="1:19" ht="15.75" customHeight="1">
      <c r="A31" s="146">
        <v>1995</v>
      </c>
      <c r="B31" s="147">
        <v>19.904985890799242</v>
      </c>
      <c r="C31" s="147">
        <v>2.770348815088572</v>
      </c>
      <c r="D31" s="147">
        <v>22.675334705887813</v>
      </c>
      <c r="E31" s="147"/>
      <c r="F31" s="147">
        <v>1.5920668886936751</v>
      </c>
      <c r="G31" s="147">
        <v>2.460961065668668</v>
      </c>
      <c r="H31" s="147">
        <v>4.0530279543623431</v>
      </c>
      <c r="I31" s="147"/>
      <c r="J31" s="147">
        <v>3.3338407817306779</v>
      </c>
      <c r="K31" s="147">
        <v>2.8830049537847984</v>
      </c>
      <c r="L31" s="147">
        <v>6.2168457355154763</v>
      </c>
      <c r="M31" s="147">
        <v>1.7057526652184061</v>
      </c>
      <c r="N31" s="147">
        <v>0.1576532470024721</v>
      </c>
      <c r="O31" s="147">
        <f t="shared" si="3"/>
        <v>13.153908281491123</v>
      </c>
      <c r="P31" s="147">
        <f t="shared" si="4"/>
        <v>21.65470602649539</v>
      </c>
      <c r="Q31" s="148">
        <v>0</v>
      </c>
      <c r="R31" s="148" t="s">
        <v>94</v>
      </c>
      <c r="S31" s="147">
        <f t="shared" si="2"/>
        <v>34.808614307986517</v>
      </c>
    </row>
    <row r="32" spans="1:19" ht="15.75" customHeight="1">
      <c r="A32" s="146">
        <v>1996</v>
      </c>
      <c r="B32" s="147">
        <v>20.434516695862943</v>
      </c>
      <c r="C32" s="147">
        <v>3.1866199946881819</v>
      </c>
      <c r="D32" s="147">
        <v>23.621136690551126</v>
      </c>
      <c r="E32" s="147"/>
      <c r="F32" s="147">
        <v>1.5092219612428965</v>
      </c>
      <c r="G32" s="147">
        <v>2.7448842498720301</v>
      </c>
      <c r="H32" s="147">
        <v>4.2541062111149266</v>
      </c>
      <c r="I32" s="147"/>
      <c r="J32" s="147">
        <v>3.4853869063097944</v>
      </c>
      <c r="K32" s="147">
        <v>2.9148974523540057</v>
      </c>
      <c r="L32" s="147">
        <v>6.4002843586638001</v>
      </c>
      <c r="M32" s="147">
        <v>1.7272290134156811</v>
      </c>
      <c r="N32" s="147">
        <v>0.16380916052556463</v>
      </c>
      <c r="O32" s="147">
        <f t="shared" si="3"/>
        <v>14.059017616639693</v>
      </c>
      <c r="P32" s="147">
        <f t="shared" si="4"/>
        <v>22.107547817631403</v>
      </c>
      <c r="Q32" s="148">
        <v>9.9217213980443489E-4</v>
      </c>
      <c r="R32" s="148" t="s">
        <v>94</v>
      </c>
      <c r="S32" s="147">
        <f t="shared" si="2"/>
        <v>36.167557606410895</v>
      </c>
    </row>
    <row r="33" spans="1:20" ht="15.75" customHeight="1">
      <c r="A33" s="146">
        <v>1997</v>
      </c>
      <c r="B33" s="147">
        <v>20.367755840543445</v>
      </c>
      <c r="C33" s="147">
        <v>3.4891218581983852</v>
      </c>
      <c r="D33" s="147">
        <v>23.85687769874183</v>
      </c>
      <c r="E33" s="147"/>
      <c r="F33" s="147">
        <v>1.403299863847058</v>
      </c>
      <c r="G33" s="147">
        <v>3.0312971388494065</v>
      </c>
      <c r="H33" s="147">
        <v>4.4345970026964645</v>
      </c>
      <c r="I33" s="147"/>
      <c r="J33" s="147">
        <v>3.5597442768427348</v>
      </c>
      <c r="K33" s="147">
        <v>2.8587895461357742</v>
      </c>
      <c r="L33" s="147">
        <v>6.4185338229785085</v>
      </c>
      <c r="M33" s="147">
        <v>1.7281480191349716</v>
      </c>
      <c r="N33" s="147">
        <v>0.1756122685563461</v>
      </c>
      <c r="O33" s="147">
        <f t="shared" si="3"/>
        <v>14.667100839161272</v>
      </c>
      <c r="P33" s="147">
        <f t="shared" si="4"/>
        <v>21.946667972946848</v>
      </c>
      <c r="Q33" s="148">
        <v>1.9843442796088672E-3</v>
      </c>
      <c r="R33" s="148" t="s">
        <v>94</v>
      </c>
      <c r="S33" s="147">
        <f t="shared" si="2"/>
        <v>36.615753156387726</v>
      </c>
    </row>
    <row r="34" spans="1:20" ht="15.75" customHeight="1">
      <c r="A34" s="149">
        <v>1998</v>
      </c>
      <c r="B34" s="147">
        <v>20.045429136315505</v>
      </c>
      <c r="C34" s="147">
        <v>3.5985977808097482</v>
      </c>
      <c r="D34" s="147">
        <v>23.644026917125252</v>
      </c>
      <c r="E34" s="147"/>
      <c r="F34" s="147">
        <v>1.3147654428385898</v>
      </c>
      <c r="G34" s="147">
        <v>3.1980326685174232</v>
      </c>
      <c r="H34" s="147">
        <v>4.5127981113560125</v>
      </c>
      <c r="I34" s="147"/>
      <c r="J34" s="147">
        <v>3.5217958611685747</v>
      </c>
      <c r="K34" s="147">
        <v>2.8295009082093809</v>
      </c>
      <c r="L34" s="147">
        <v>6.3512967693779556</v>
      </c>
      <c r="M34" s="147">
        <v>1.6832656222221059</v>
      </c>
      <c r="N34" s="147">
        <v>0.18055756515281296</v>
      </c>
      <c r="O34" s="147">
        <f t="shared" si="3"/>
        <v>14.831192840927233</v>
      </c>
      <c r="P34" s="147">
        <f t="shared" si="4"/>
        <v>21.540752144306907</v>
      </c>
      <c r="Q34" s="148">
        <v>3.9978769717292058E-3</v>
      </c>
      <c r="R34" s="148" t="s">
        <v>94</v>
      </c>
      <c r="S34" s="147">
        <f t="shared" si="2"/>
        <v>36.375942862205868</v>
      </c>
    </row>
    <row r="35" spans="1:20" ht="15.75" customHeight="1">
      <c r="A35" s="146">
        <v>1999</v>
      </c>
      <c r="B35" s="147">
        <v>20.162463981616717</v>
      </c>
      <c r="C35" s="147">
        <v>3.9389156424530123</v>
      </c>
      <c r="D35" s="147">
        <v>24.101379624069729</v>
      </c>
      <c r="E35" s="147"/>
      <c r="F35" s="147">
        <v>1.114096057226313</v>
      </c>
      <c r="G35" s="147">
        <v>3.3833597245408544</v>
      </c>
      <c r="H35" s="147">
        <v>4.497455781767167</v>
      </c>
      <c r="I35" s="147"/>
      <c r="J35" s="147">
        <v>3.4990158267735976</v>
      </c>
      <c r="K35" s="147">
        <v>2.741164066485954</v>
      </c>
      <c r="L35" s="147">
        <v>6.2401798932595511</v>
      </c>
      <c r="M35" s="147">
        <v>1.6308548326551744</v>
      </c>
      <c r="N35" s="147">
        <v>0.20000798384598845</v>
      </c>
      <c r="O35" s="147">
        <f t="shared" si="3"/>
        <v>15.193310092908593</v>
      </c>
      <c r="P35" s="147">
        <f t="shared" si="4"/>
        <v>21.476568022689019</v>
      </c>
      <c r="Q35" s="148">
        <v>7.9944074489886399E-3</v>
      </c>
      <c r="R35" s="148" t="s">
        <v>94</v>
      </c>
      <c r="S35" s="147">
        <f t="shared" si="2"/>
        <v>36.677872523046602</v>
      </c>
    </row>
    <row r="36" spans="1:20" ht="30" customHeight="1">
      <c r="A36" s="146">
        <v>2000</v>
      </c>
      <c r="B36" s="147">
        <v>19.924240143247921</v>
      </c>
      <c r="C36" s="147">
        <v>4.11132756589239</v>
      </c>
      <c r="D36" s="147">
        <v>24.035567709140309</v>
      </c>
      <c r="E36" s="147"/>
      <c r="F36" s="147">
        <v>0.96534260957580398</v>
      </c>
      <c r="G36" s="147">
        <v>3.5276998858924093</v>
      </c>
      <c r="H36" s="147">
        <v>4.4930424954682131</v>
      </c>
      <c r="I36" s="147"/>
      <c r="J36" s="147">
        <v>3.4648530034902301</v>
      </c>
      <c r="K36" s="147">
        <v>2.6795368521906964</v>
      </c>
      <c r="L36" s="147">
        <v>6.1443898556809264</v>
      </c>
      <c r="M36" s="147">
        <v>1.5306668814916273</v>
      </c>
      <c r="N36" s="147">
        <v>0.19972636037911398</v>
      </c>
      <c r="O36" s="147">
        <f t="shared" si="3"/>
        <v>15.314084188957352</v>
      </c>
      <c r="P36" s="147">
        <f t="shared" si="4"/>
        <v>21.089309113202837</v>
      </c>
      <c r="Q36" s="148">
        <v>2.1913409915703081E-2</v>
      </c>
      <c r="R36" s="148" t="s">
        <v>94</v>
      </c>
      <c r="S36" s="147">
        <f t="shared" si="2"/>
        <v>36.425306712075894</v>
      </c>
    </row>
    <row r="37" spans="1:20" ht="15.75" customHeight="1">
      <c r="A37" s="146">
        <v>2001</v>
      </c>
      <c r="B37" s="147">
        <v>19.595718518089711</v>
      </c>
      <c r="C37" s="147">
        <v>4.4321421797921756</v>
      </c>
      <c r="D37" s="147">
        <v>24.027860697881888</v>
      </c>
      <c r="E37" s="147"/>
      <c r="F37" s="147">
        <v>0.82288242299427528</v>
      </c>
      <c r="G37" s="147">
        <v>3.674704892399002</v>
      </c>
      <c r="H37" s="147">
        <v>4.4975873153932771</v>
      </c>
      <c r="I37" s="147"/>
      <c r="J37" s="147">
        <v>3.4565008638760122</v>
      </c>
      <c r="K37" s="147">
        <v>2.6812782205436498</v>
      </c>
      <c r="L37" s="147">
        <v>6.1377790844196625</v>
      </c>
      <c r="M37" s="147">
        <v>1.4938990075453698</v>
      </c>
      <c r="N37" s="147">
        <v>0.20441122955083277</v>
      </c>
      <c r="O37" s="147">
        <f t="shared" si="3"/>
        <v>15.73852516415621</v>
      </c>
      <c r="P37" s="147">
        <f t="shared" si="4"/>
        <v>20.623012170634819</v>
      </c>
      <c r="Q37" s="147">
        <v>5.3592660689028987E-2</v>
      </c>
      <c r="R37" s="148" t="s">
        <v>94</v>
      </c>
      <c r="S37" s="147">
        <f t="shared" si="2"/>
        <v>36.415129995480058</v>
      </c>
    </row>
    <row r="38" spans="1:20" ht="15.75" customHeight="1">
      <c r="A38" s="146">
        <v>2002</v>
      </c>
      <c r="B38" s="147">
        <v>19.567260255764662</v>
      </c>
      <c r="C38" s="147">
        <v>4.9647602408389693</v>
      </c>
      <c r="D38" s="147">
        <v>24.532020496603632</v>
      </c>
      <c r="E38" s="147"/>
      <c r="F38" s="147">
        <v>0.70601157411366944</v>
      </c>
      <c r="G38" s="147">
        <v>3.8556254329237953</v>
      </c>
      <c r="H38" s="147">
        <v>4.561637007037465</v>
      </c>
      <c r="I38" s="147"/>
      <c r="J38" s="147">
        <v>3.5417202501763434</v>
      </c>
      <c r="K38" s="147">
        <v>2.7501007129413106</v>
      </c>
      <c r="L38" s="147">
        <v>6.2918209631176545</v>
      </c>
      <c r="M38" s="147">
        <v>1.4891752654979771</v>
      </c>
      <c r="N38" s="147">
        <v>0.2133220845592646</v>
      </c>
      <c r="O38" s="147">
        <f t="shared" si="3"/>
        <v>16.601381902378396</v>
      </c>
      <c r="P38" s="147">
        <f t="shared" si="4"/>
        <v>20.486593914437599</v>
      </c>
      <c r="Q38" s="147">
        <v>8.6274183504597216E-2</v>
      </c>
      <c r="R38" s="148" t="s">
        <v>94</v>
      </c>
      <c r="S38" s="147">
        <f t="shared" si="2"/>
        <v>37.174250000320598</v>
      </c>
    </row>
    <row r="39" spans="1:20" ht="15.75" customHeight="1">
      <c r="A39" s="146">
        <v>2003</v>
      </c>
      <c r="B39" s="147">
        <v>18.75297280468007</v>
      </c>
      <c r="C39" s="147">
        <v>5.4060076961966637</v>
      </c>
      <c r="D39" s="147">
        <v>24.158980500876734</v>
      </c>
      <c r="E39" s="147"/>
      <c r="F39" s="147">
        <v>0.60655717727971337</v>
      </c>
      <c r="G39" s="147">
        <v>4.0882838566438107</v>
      </c>
      <c r="H39" s="147">
        <v>4.6948410339235238</v>
      </c>
      <c r="I39" s="147"/>
      <c r="J39" s="147">
        <v>3.5457625520216389</v>
      </c>
      <c r="K39" s="147">
        <v>2.8145062610655485</v>
      </c>
      <c r="L39" s="147">
        <v>6.3602688130871874</v>
      </c>
      <c r="M39" s="147">
        <v>1.5285094074887069</v>
      </c>
      <c r="N39" s="147">
        <v>0.23232077768305892</v>
      </c>
      <c r="O39" s="147">
        <f t="shared" si="3"/>
        <v>17.383069773416366</v>
      </c>
      <c r="P39" s="147">
        <f t="shared" si="4"/>
        <v>19.591850759642846</v>
      </c>
      <c r="Q39" s="147">
        <v>0.10421645505512439</v>
      </c>
      <c r="R39" s="147">
        <v>0.02</v>
      </c>
      <c r="S39" s="147">
        <f t="shared" si="2"/>
        <v>37.099136988114338</v>
      </c>
    </row>
    <row r="40" spans="1:20" ht="15.75" customHeight="1">
      <c r="A40" s="146">
        <v>2004</v>
      </c>
      <c r="B40" s="147">
        <v>18.386576686108576</v>
      </c>
      <c r="C40" s="147">
        <v>5.9252694002487694</v>
      </c>
      <c r="D40" s="147">
        <v>24.311846086357345</v>
      </c>
      <c r="E40" s="147"/>
      <c r="F40" s="147">
        <v>0.53849676511394706</v>
      </c>
      <c r="G40" s="147">
        <v>4.2962843483251607</v>
      </c>
      <c r="H40" s="147">
        <v>4.8347811134391074</v>
      </c>
      <c r="I40" s="147"/>
      <c r="J40" s="147">
        <v>3.6692762572724371</v>
      </c>
      <c r="K40" s="147">
        <v>2.807390789769733</v>
      </c>
      <c r="L40" s="147">
        <v>6.4766670470421701</v>
      </c>
      <c r="M40" s="147">
        <v>1.4612216522284129</v>
      </c>
      <c r="N40" s="147">
        <v>0.21248589689331851</v>
      </c>
      <c r="O40" s="147">
        <f t="shared" si="3"/>
        <v>18.159442447844516</v>
      </c>
      <c r="P40" s="147">
        <f t="shared" si="4"/>
        <v>19.137559348115843</v>
      </c>
      <c r="Q40" s="147">
        <v>0.11170982213108858</v>
      </c>
      <c r="R40" s="147">
        <v>0.02</v>
      </c>
      <c r="S40" s="147">
        <f t="shared" si="2"/>
        <v>37.428711618091448</v>
      </c>
    </row>
    <row r="41" spans="1:20" ht="15.75" customHeight="1">
      <c r="A41" s="146">
        <v>2005</v>
      </c>
      <c r="B41" s="147">
        <v>17.815769988989214</v>
      </c>
      <c r="C41" s="147">
        <v>6.5135227224455354</v>
      </c>
      <c r="D41" s="147">
        <v>24.32929271143475</v>
      </c>
      <c r="E41" s="147"/>
      <c r="F41" s="147">
        <v>0.46714339721243969</v>
      </c>
      <c r="G41" s="147">
        <v>4.50161977718526</v>
      </c>
      <c r="H41" s="147">
        <v>4.9687631743976999</v>
      </c>
      <c r="I41" s="147"/>
      <c r="J41" s="147">
        <v>3.6858299595599826</v>
      </c>
      <c r="K41" s="147">
        <v>2.8663589018832729</v>
      </c>
      <c r="L41" s="147">
        <v>6.5521888614432555</v>
      </c>
      <c r="M41" s="147">
        <v>1.4567083660349942</v>
      </c>
      <c r="N41" s="147">
        <v>0.22229816753563159</v>
      </c>
      <c r="O41" s="147">
        <f t="shared" si="3"/>
        <v>19.024039727109045</v>
      </c>
      <c r="P41" s="147">
        <f t="shared" si="4"/>
        <v>18.505211553737283</v>
      </c>
      <c r="Q41" s="147">
        <v>0.1204866550605357</v>
      </c>
      <c r="R41" s="147">
        <v>0.1</v>
      </c>
      <c r="S41" s="147">
        <f t="shared" si="2"/>
        <v>37.749737935906865</v>
      </c>
    </row>
    <row r="42" spans="1:20" ht="15.75" customHeight="1">
      <c r="A42" s="146">
        <v>2006</v>
      </c>
      <c r="B42" s="147">
        <v>17.062957646129924</v>
      </c>
      <c r="C42" s="147">
        <v>7.1225912832541134</v>
      </c>
      <c r="D42" s="147">
        <v>24.185548929384037</v>
      </c>
      <c r="E42" s="147"/>
      <c r="F42" s="147">
        <v>0.46492067377135632</v>
      </c>
      <c r="G42" s="147">
        <v>4.6350340745831042</v>
      </c>
      <c r="H42" s="147">
        <v>5.0999547483544605</v>
      </c>
      <c r="I42" s="147"/>
      <c r="J42" s="147">
        <v>3.7164031676457885</v>
      </c>
      <c r="K42" s="147">
        <v>2.8461264891810774</v>
      </c>
      <c r="L42" s="147">
        <v>6.5625296568268663</v>
      </c>
      <c r="M42" s="147">
        <v>1.4767424946105412</v>
      </c>
      <c r="N42" s="147">
        <v>0.20699644321525101</v>
      </c>
      <c r="O42" s="147">
        <f t="shared" si="3"/>
        <v>19.796897509274622</v>
      </c>
      <c r="P42" s="147">
        <f t="shared" si="4"/>
        <v>17.73487476311653</v>
      </c>
      <c r="Q42" s="147">
        <v>0.12618706906278607</v>
      </c>
      <c r="R42" s="147">
        <v>0.22</v>
      </c>
      <c r="S42" s="147">
        <f t="shared" si="2"/>
        <v>37.877959341453938</v>
      </c>
      <c r="T42" s="147"/>
    </row>
    <row r="43" spans="1:20" ht="15.75" customHeight="1">
      <c r="A43" s="146">
        <v>2007</v>
      </c>
      <c r="B43" s="147">
        <v>16.596698498754606</v>
      </c>
      <c r="C43" s="147">
        <v>7.6823845755008762</v>
      </c>
      <c r="D43" s="147">
        <v>24.279083074255482</v>
      </c>
      <c r="E43" s="147"/>
      <c r="F43" s="147">
        <v>0.43016987508957383</v>
      </c>
      <c r="G43" s="147">
        <v>4.8551100096157409</v>
      </c>
      <c r="H43" s="147">
        <v>5.2852798847053144</v>
      </c>
      <c r="I43" s="147"/>
      <c r="J43" s="147">
        <v>3.7649673838347715</v>
      </c>
      <c r="K43" s="147">
        <v>2.8566854380445053</v>
      </c>
      <c r="L43" s="147">
        <v>6.6216528218792767</v>
      </c>
      <c r="M43" s="147">
        <v>1.5023657646432329</v>
      </c>
      <c r="N43" s="147">
        <v>0.22074146094446251</v>
      </c>
      <c r="O43" s="147">
        <f t="shared" si="3"/>
        <v>20.661513171639125</v>
      </c>
      <c r="P43" s="147">
        <f t="shared" si="4"/>
        <v>17.247609834788644</v>
      </c>
      <c r="Q43" s="147">
        <v>0.11917592086994987</v>
      </c>
      <c r="R43" s="147">
        <v>0.43</v>
      </c>
      <c r="S43" s="147">
        <f t="shared" si="2"/>
        <v>38.458298927297719</v>
      </c>
    </row>
    <row r="44" spans="1:20" ht="15.75" customHeight="1">
      <c r="A44" s="146">
        <v>2008</v>
      </c>
      <c r="B44" s="147">
        <v>15.59006082798421</v>
      </c>
      <c r="C44" s="147">
        <v>8.0175520512103748</v>
      </c>
      <c r="D44" s="147">
        <v>23.607612879194583</v>
      </c>
      <c r="E44" s="147"/>
      <c r="F44" s="147">
        <v>0.38759462814285889</v>
      </c>
      <c r="G44" s="147">
        <v>4.6284161153089851</v>
      </c>
      <c r="H44" s="147">
        <v>5.0160107434518437</v>
      </c>
      <c r="I44" s="147"/>
      <c r="J44" s="147">
        <v>3.4949385353498323</v>
      </c>
      <c r="K44" s="147">
        <v>2.6622541812931169</v>
      </c>
      <c r="L44" s="147">
        <v>6.1571927166429496</v>
      </c>
      <c r="M44" s="147">
        <v>1.3310219238176337</v>
      </c>
      <c r="N44" s="147">
        <v>0.20210030729643652</v>
      </c>
      <c r="O44" s="147">
        <f t="shared" si="3"/>
        <v>20.134182806979943</v>
      </c>
      <c r="P44" s="147">
        <f t="shared" si="4"/>
        <v>16.179755763423504</v>
      </c>
      <c r="Q44" s="147">
        <v>0.12456834584627298</v>
      </c>
      <c r="R44" s="147">
        <v>0.95</v>
      </c>
      <c r="S44" s="147">
        <f t="shared" si="2"/>
        <v>37.388506916249725</v>
      </c>
    </row>
    <row r="45" spans="1:20" ht="15.75" customHeight="1">
      <c r="A45" s="146">
        <v>2009</v>
      </c>
      <c r="B45" s="147">
        <v>14.730537789600652</v>
      </c>
      <c r="C45" s="147">
        <v>8.1757260865169652</v>
      </c>
      <c r="D45" s="147">
        <v>22.906263876117617</v>
      </c>
      <c r="E45" s="147"/>
      <c r="F45" s="147">
        <v>0.33975898197540166</v>
      </c>
      <c r="G45" s="147">
        <v>4.605416500288162</v>
      </c>
      <c r="H45" s="147">
        <v>4.9451754822635632</v>
      </c>
      <c r="I45" s="147"/>
      <c r="J45" s="147">
        <v>3.2164276764617208</v>
      </c>
      <c r="K45" s="147">
        <v>2.4472138032640447</v>
      </c>
      <c r="L45" s="147">
        <v>5.663641479725765</v>
      </c>
      <c r="M45" s="147">
        <v>1.326672901416178</v>
      </c>
      <c r="N45" s="147">
        <v>0.19654742342602549</v>
      </c>
      <c r="O45" s="147">
        <f t="shared" si="3"/>
        <v>19.771456967947071</v>
      </c>
      <c r="P45" s="147">
        <f t="shared" si="4"/>
        <v>15.266844195002079</v>
      </c>
      <c r="Q45" s="147">
        <v>0.10702933560864132</v>
      </c>
      <c r="R45" s="147">
        <v>1.18</v>
      </c>
      <c r="S45" s="147">
        <f t="shared" si="2"/>
        <v>36.325330498557797</v>
      </c>
    </row>
    <row r="46" spans="1:20" ht="30" customHeight="1">
      <c r="A46" s="146">
        <v>2010</v>
      </c>
      <c r="B46" s="147">
        <v>13.756184731831965</v>
      </c>
      <c r="C46" s="147">
        <v>8.4475219001165875</v>
      </c>
      <c r="D46" s="147">
        <v>22.203706631948553</v>
      </c>
      <c r="E46" s="147"/>
      <c r="F46" s="147">
        <v>0.30628338326706184</v>
      </c>
      <c r="G46" s="147">
        <v>4.7431519040136694</v>
      </c>
      <c r="H46" s="147">
        <v>5.0494352872807315</v>
      </c>
      <c r="I46" s="147"/>
      <c r="J46" s="147">
        <v>3.3256930117662358</v>
      </c>
      <c r="K46" s="147">
        <v>2.5021334587773207</v>
      </c>
      <c r="L46" s="147">
        <v>5.8278264705435561</v>
      </c>
      <c r="M46" s="147">
        <v>1.356808772258784</v>
      </c>
      <c r="N46" s="147">
        <v>0.17342486358419118</v>
      </c>
      <c r="O46" s="147">
        <f t="shared" si="3"/>
        <v>20.375309046932596</v>
      </c>
      <c r="P46" s="147">
        <f t="shared" si="4"/>
        <v>14.235892978683218</v>
      </c>
      <c r="Q46" s="147">
        <v>0.10633681239393784</v>
      </c>
      <c r="R46" s="147">
        <v>1.43</v>
      </c>
      <c r="S46" s="147">
        <f t="shared" si="2"/>
        <v>36.147538838009751</v>
      </c>
    </row>
    <row r="47" spans="1:20" ht="15.75" customHeight="1">
      <c r="A47" s="150">
        <v>2011</v>
      </c>
      <c r="B47" s="147">
        <v>13.071047285083079</v>
      </c>
      <c r="C47" s="147">
        <v>8.8951040779642341</v>
      </c>
      <c r="D47" s="147">
        <v>21.966151363047313</v>
      </c>
      <c r="E47" s="147"/>
      <c r="F47" s="147">
        <v>0.28166709047877869</v>
      </c>
      <c r="G47" s="147">
        <v>4.7980206858079466</v>
      </c>
      <c r="H47" s="147">
        <v>5.0796877762867254</v>
      </c>
      <c r="I47" s="147"/>
      <c r="J47" s="147">
        <v>3.2822458408228261</v>
      </c>
      <c r="K47" s="147">
        <v>2.3959435326099499</v>
      </c>
      <c r="L47" s="147">
        <v>5.678189373432776</v>
      </c>
      <c r="M47" s="147">
        <v>1.2481093388572564</v>
      </c>
      <c r="N47" s="147">
        <v>0.17206251300141828</v>
      </c>
      <c r="O47" s="147">
        <f t="shared" si="3"/>
        <v>20.619423476062209</v>
      </c>
      <c r="P47" s="147">
        <f t="shared" si="4"/>
        <v>13.524776888563276</v>
      </c>
      <c r="Q47" s="147">
        <v>9.8312378398689421E-2</v>
      </c>
      <c r="R47" s="147">
        <v>1.34</v>
      </c>
      <c r="S47" s="147">
        <f t="shared" si="2"/>
        <v>35.582512743024175</v>
      </c>
    </row>
    <row r="48" spans="1:20" ht="17.25" customHeight="1">
      <c r="A48" s="150" t="s">
        <v>95</v>
      </c>
      <c r="B48" s="147">
        <v>12.451023554465582</v>
      </c>
      <c r="C48" s="147">
        <v>9.4263813326849082</v>
      </c>
      <c r="D48" s="147">
        <v>21.87740488715049</v>
      </c>
      <c r="E48" s="147"/>
      <c r="F48" s="147">
        <v>0.25756372133691235</v>
      </c>
      <c r="G48" s="147">
        <v>4.8789052900649832</v>
      </c>
      <c r="H48" s="147">
        <v>5.1364690114018954</v>
      </c>
      <c r="I48" s="147"/>
      <c r="J48" s="147">
        <v>3.3444932283251556</v>
      </c>
      <c r="K48" s="147">
        <v>2.3430032370061089</v>
      </c>
      <c r="L48" s="147">
        <v>5.6874964653312645</v>
      </c>
      <c r="M48" s="147">
        <v>1.1933868025704466</v>
      </c>
      <c r="N48" s="147">
        <v>0.16674210484928542</v>
      </c>
      <c r="O48" s="147">
        <f t="shared" si="3"/>
        <v>21.186169890651602</v>
      </c>
      <c r="P48" s="147">
        <f t="shared" si="4"/>
        <v>12.875329380651781</v>
      </c>
      <c r="Q48" s="147">
        <v>9.3085367625933696E-2</v>
      </c>
      <c r="R48" s="147">
        <v>1.18</v>
      </c>
      <c r="S48" s="147">
        <f t="shared" si="2"/>
        <v>35.334584638929314</v>
      </c>
    </row>
    <row r="49" spans="1:38" ht="15" customHeight="1">
      <c r="A49" s="151">
        <v>2013</v>
      </c>
      <c r="B49" s="147">
        <v>11.816283224564971</v>
      </c>
      <c r="C49" s="147">
        <v>9.6891437436867189</v>
      </c>
      <c r="D49" s="147">
        <v>21.50542696825169</v>
      </c>
      <c r="E49" s="147"/>
      <c r="F49" s="147">
        <v>0.24035722613926086</v>
      </c>
      <c r="G49" s="147">
        <v>4.9620282759085228</v>
      </c>
      <c r="H49" s="147">
        <v>5.2023855020477834</v>
      </c>
      <c r="I49" s="147"/>
      <c r="J49" s="147">
        <v>3.3933533361564985</v>
      </c>
      <c r="K49" s="147">
        <v>2.3152007415442313</v>
      </c>
      <c r="L49" s="147">
        <v>5.7085540777007298</v>
      </c>
      <c r="M49" s="147">
        <v>1.2091302008950202</v>
      </c>
      <c r="N49" s="147">
        <v>0.15805949955114823</v>
      </c>
      <c r="O49" s="147">
        <f t="shared" si="3"/>
        <v>21.568856298190994</v>
      </c>
      <c r="P49" s="147">
        <f t="shared" si="4"/>
        <v>12.214699950255381</v>
      </c>
      <c r="Q49" s="147">
        <v>9.4083684682610524E-2</v>
      </c>
      <c r="R49" s="147">
        <v>1.33</v>
      </c>
      <c r="S49" s="147">
        <f t="shared" si="2"/>
        <v>35.207639933128981</v>
      </c>
    </row>
    <row r="50" spans="1:38" s="152" customFormat="1" ht="15" customHeight="1">
      <c r="A50" s="151">
        <v>2014</v>
      </c>
      <c r="B50" s="147">
        <v>11.555918823238915</v>
      </c>
      <c r="C50" s="147">
        <v>10.024047314005823</v>
      </c>
      <c r="D50" s="147">
        <v>21.579966137244739</v>
      </c>
      <c r="E50" s="147"/>
      <c r="F50" s="147">
        <v>0.22780305483362917</v>
      </c>
      <c r="G50" s="147">
        <v>5.2006955162332682</v>
      </c>
      <c r="H50" s="147">
        <v>5.4284985710668971</v>
      </c>
      <c r="I50" s="147"/>
      <c r="J50" s="147">
        <v>3.4904728223218964</v>
      </c>
      <c r="K50" s="147">
        <v>2.3729426815936243</v>
      </c>
      <c r="L50" s="147">
        <v>5.8634155039155207</v>
      </c>
      <c r="M50" s="147">
        <v>1.2031801385705025</v>
      </c>
      <c r="N50" s="147">
        <v>0.16247759940385742</v>
      </c>
      <c r="O50" s="147">
        <f t="shared" si="3"/>
        <v>22.291338472725116</v>
      </c>
      <c r="P50" s="147">
        <f t="shared" si="4"/>
        <v>11.946199477476402</v>
      </c>
      <c r="Q50" s="147">
        <v>8.809474762163029E-2</v>
      </c>
      <c r="R50" s="147">
        <v>1.5</v>
      </c>
      <c r="S50" s="147">
        <f t="shared" si="2"/>
        <v>35.825632697823146</v>
      </c>
      <c r="T50" s="153"/>
      <c r="U50" s="153"/>
      <c r="V50" s="153"/>
      <c r="W50" s="153"/>
      <c r="X50" s="153"/>
      <c r="Y50" s="153"/>
      <c r="Z50" s="153"/>
      <c r="AA50" s="153"/>
      <c r="AB50" s="153"/>
      <c r="AC50" s="153"/>
      <c r="AD50" s="153"/>
      <c r="AE50" s="153"/>
      <c r="AF50" s="153"/>
      <c r="AG50" s="153"/>
      <c r="AH50" s="153"/>
      <c r="AI50" s="153"/>
      <c r="AJ50" s="153"/>
      <c r="AK50" s="153"/>
      <c r="AL50" s="153"/>
    </row>
    <row r="51" spans="1:38" s="152" customFormat="1" ht="15" customHeight="1">
      <c r="A51" s="151">
        <v>2015</v>
      </c>
      <c r="B51" s="154">
        <v>11.305379674271336</v>
      </c>
      <c r="C51" s="155">
        <v>10.439238305018035</v>
      </c>
      <c r="D51" s="155">
        <v>21.744617979289373</v>
      </c>
      <c r="E51" s="156"/>
      <c r="F51" s="154">
        <v>0.21424534988870131</v>
      </c>
      <c r="G51" s="155">
        <v>5.4814380933606053</v>
      </c>
      <c r="H51" s="155">
        <v>5.6956834432493064</v>
      </c>
      <c r="I51" s="156"/>
      <c r="J51" s="155">
        <v>3.7060682505751146</v>
      </c>
      <c r="K51" s="155">
        <v>2.4687910320106456</v>
      </c>
      <c r="L51" s="155">
        <v>6.1748592825857607</v>
      </c>
      <c r="M51" s="154">
        <v>1.1628905240157792</v>
      </c>
      <c r="N51" s="154">
        <v>0.16408026412782439</v>
      </c>
      <c r="O51" s="147">
        <f t="shared" si="3"/>
        <v>23.258426204980182</v>
      </c>
      <c r="P51" s="147">
        <f t="shared" si="4"/>
        <v>11.683705288287861</v>
      </c>
      <c r="Q51" s="154">
        <v>8.207665870997112E-2</v>
      </c>
      <c r="R51" s="154">
        <v>1.2283236592571491</v>
      </c>
      <c r="S51" s="147">
        <f t="shared" si="2"/>
        <v>36.252531811235166</v>
      </c>
      <c r="T51" s="153"/>
      <c r="U51" s="153"/>
      <c r="V51" s="153"/>
      <c r="W51" s="153"/>
      <c r="X51" s="153"/>
      <c r="Y51" s="153"/>
      <c r="Z51" s="153"/>
      <c r="AA51" s="153"/>
      <c r="AB51" s="153"/>
      <c r="AC51" s="153"/>
      <c r="AD51" s="153"/>
      <c r="AE51" s="153"/>
      <c r="AF51" s="153"/>
      <c r="AG51" s="153"/>
      <c r="AH51" s="153"/>
      <c r="AI51" s="153"/>
      <c r="AJ51" s="153"/>
      <c r="AK51" s="153"/>
      <c r="AL51" s="153"/>
    </row>
    <row r="52" spans="1:38" s="152" customFormat="1" ht="15" customHeight="1">
      <c r="A52" s="151">
        <v>2016</v>
      </c>
      <c r="B52" s="147">
        <v>11.165761309788699</v>
      </c>
      <c r="C52" s="147">
        <v>10.878597168004854</v>
      </c>
      <c r="D52" s="147">
        <v>22.044358477793551</v>
      </c>
      <c r="E52" s="147"/>
      <c r="F52" s="147">
        <v>0.20178988232439404</v>
      </c>
      <c r="G52" s="147">
        <v>5.8482799912385932</v>
      </c>
      <c r="H52" s="147">
        <v>6.050069873562987</v>
      </c>
      <c r="I52" s="147"/>
      <c r="J52" s="147">
        <v>3.8534758640283364</v>
      </c>
      <c r="K52" s="147">
        <v>2.5362710051054167</v>
      </c>
      <c r="L52" s="147">
        <v>6.3897468691337531</v>
      </c>
      <c r="M52" s="147">
        <v>1.1035610214496423</v>
      </c>
      <c r="N52" s="147">
        <v>0.16556637457495221</v>
      </c>
      <c r="O52" s="147">
        <f t="shared" si="3"/>
        <v>24.220185049826842</v>
      </c>
      <c r="P52" s="147">
        <f t="shared" si="4"/>
        <v>11.533117566688047</v>
      </c>
      <c r="Q52" s="147">
        <v>7.1000000000000008E-2</v>
      </c>
      <c r="R52" s="154">
        <v>1.2327656480192273</v>
      </c>
      <c r="S52" s="147">
        <f t="shared" si="2"/>
        <v>37.057068264534109</v>
      </c>
      <c r="T52" s="153"/>
      <c r="U52" s="153"/>
      <c r="V52" s="153"/>
      <c r="W52" s="153"/>
      <c r="X52" s="153"/>
      <c r="Y52" s="153"/>
      <c r="Z52" s="153"/>
      <c r="AA52" s="153"/>
      <c r="AB52" s="153"/>
      <c r="AC52" s="153"/>
      <c r="AD52" s="153"/>
      <c r="AE52" s="153"/>
      <c r="AF52" s="153"/>
      <c r="AG52" s="153"/>
      <c r="AH52" s="153"/>
      <c r="AI52" s="153"/>
      <c r="AJ52" s="153"/>
      <c r="AK52" s="153"/>
      <c r="AL52" s="153"/>
    </row>
    <row r="53" spans="1:38" s="152" customFormat="1" ht="15" customHeight="1">
      <c r="A53" s="151">
        <v>2017</v>
      </c>
      <c r="B53" s="147">
        <v>11.001545551081506</v>
      </c>
      <c r="C53" s="147">
        <v>11.010810686373279</v>
      </c>
      <c r="D53" s="147">
        <v>22.012356237454785</v>
      </c>
      <c r="E53" s="147"/>
      <c r="F53" s="147">
        <v>0.19011448521269911</v>
      </c>
      <c r="G53" s="147">
        <v>5.930679436194235</v>
      </c>
      <c r="H53" s="147">
        <v>6.1207939214069338</v>
      </c>
      <c r="I53" s="147"/>
      <c r="J53" s="147">
        <v>3.9595114191854734</v>
      </c>
      <c r="K53" s="147">
        <v>2.5032343264104049</v>
      </c>
      <c r="L53" s="147">
        <v>6.4627457455958783</v>
      </c>
      <c r="M53" s="147">
        <v>1.0516623158886553</v>
      </c>
      <c r="N53" s="147">
        <v>0.16634753335368779</v>
      </c>
      <c r="O53" s="147">
        <f t="shared" si="3"/>
        <v>24.45589818405205</v>
      </c>
      <c r="P53" s="147">
        <f t="shared" si="4"/>
        <v>11.358007569647894</v>
      </c>
      <c r="Q53" s="147">
        <v>6.7666666666666694E-2</v>
      </c>
      <c r="R53" s="154">
        <v>1.2182116529175611</v>
      </c>
      <c r="S53" s="147">
        <f t="shared" si="2"/>
        <v>37.099784073284169</v>
      </c>
      <c r="T53" s="153"/>
      <c r="U53" s="153"/>
      <c r="V53" s="153"/>
      <c r="W53" s="153"/>
      <c r="X53" s="153"/>
      <c r="Y53" s="153"/>
      <c r="Z53" s="153"/>
      <c r="AA53" s="153"/>
      <c r="AB53" s="153"/>
      <c r="AC53" s="153"/>
      <c r="AD53" s="153"/>
      <c r="AE53" s="153"/>
      <c r="AF53" s="153"/>
      <c r="AG53" s="153"/>
      <c r="AH53" s="153"/>
      <c r="AI53" s="153"/>
      <c r="AJ53" s="153"/>
      <c r="AK53" s="153"/>
      <c r="AL53" s="153"/>
    </row>
    <row r="54" spans="1:38" s="152" customFormat="1" ht="15" customHeight="1" thickBot="1">
      <c r="A54" s="151">
        <v>2018</v>
      </c>
      <c r="B54" s="147">
        <v>10.803436773393853</v>
      </c>
      <c r="C54" s="147">
        <v>10.819622311914484</v>
      </c>
      <c r="D54" s="147">
        <v>21.623059085308338</v>
      </c>
      <c r="E54" s="147"/>
      <c r="F54" s="147">
        <v>0.17955001740664683</v>
      </c>
      <c r="G54" s="147">
        <v>5.9164029544877135</v>
      </c>
      <c r="H54" s="147">
        <v>6.0959529718943601</v>
      </c>
      <c r="I54" s="147"/>
      <c r="J54" s="147">
        <v>4.0204806199677634</v>
      </c>
      <c r="K54" s="147">
        <v>2.4242133160685624</v>
      </c>
      <c r="L54" s="147">
        <v>6.4446939360363258</v>
      </c>
      <c r="M54" s="147">
        <v>0.99168563432712054</v>
      </c>
      <c r="N54" s="147">
        <v>0.16250380233639511</v>
      </c>
      <c r="O54" s="147">
        <f t="shared" ref="O54" si="5">C54+G54+L54+M54</f>
        <v>24.172404836765644</v>
      </c>
      <c r="P54" s="147">
        <f t="shared" ref="P54" si="6">B54+F54+N54</f>
        <v>11.145490593136897</v>
      </c>
      <c r="Q54" s="147">
        <v>5.9000000000000004E-2</v>
      </c>
      <c r="R54" s="154">
        <v>1.6179434790427893</v>
      </c>
      <c r="S54" s="147">
        <f t="shared" ref="S54" si="7">SUM(O54:R54)</f>
        <v>36.994838908945326</v>
      </c>
      <c r="T54" s="153"/>
      <c r="U54" s="153"/>
      <c r="V54" s="153"/>
      <c r="W54" s="153"/>
      <c r="X54" s="153"/>
      <c r="Y54" s="153"/>
      <c r="Z54" s="153"/>
      <c r="AA54" s="153"/>
      <c r="AB54" s="153"/>
      <c r="AC54" s="153"/>
      <c r="AD54" s="153"/>
      <c r="AE54" s="153"/>
      <c r="AF54" s="153"/>
      <c r="AG54" s="153"/>
      <c r="AH54" s="153"/>
      <c r="AI54" s="153"/>
      <c r="AJ54" s="153"/>
      <c r="AK54" s="153"/>
      <c r="AL54" s="153"/>
    </row>
    <row r="55" spans="1:38" s="152" customFormat="1" ht="15" customHeight="1" thickTop="1">
      <c r="A55" s="498"/>
      <c r="B55" s="499"/>
      <c r="C55" s="499"/>
      <c r="D55" s="499"/>
      <c r="E55" s="499"/>
      <c r="F55" s="499"/>
      <c r="G55" s="499"/>
      <c r="H55" s="499"/>
      <c r="I55" s="499"/>
      <c r="J55" s="499"/>
      <c r="K55" s="499"/>
      <c r="L55" s="499"/>
      <c r="M55" s="499"/>
      <c r="N55" s="499"/>
      <c r="O55" s="499"/>
      <c r="P55" s="499"/>
      <c r="Q55" s="500"/>
      <c r="R55" s="501"/>
      <c r="S55" s="502"/>
      <c r="T55" s="153"/>
      <c r="U55" s="153"/>
      <c r="V55" s="153"/>
      <c r="W55" s="153"/>
      <c r="X55" s="153"/>
      <c r="Y55" s="153"/>
      <c r="Z55" s="153"/>
      <c r="AA55" s="153"/>
      <c r="AB55" s="153"/>
      <c r="AC55" s="153"/>
      <c r="AD55" s="153"/>
      <c r="AE55" s="153"/>
      <c r="AF55" s="153"/>
      <c r="AG55" s="153"/>
      <c r="AH55" s="153"/>
      <c r="AI55" s="153"/>
      <c r="AJ55" s="153"/>
      <c r="AK55" s="153"/>
      <c r="AL55" s="153"/>
    </row>
    <row r="56" spans="1:38" s="152" customFormat="1" ht="15" customHeight="1">
      <c r="A56" s="151"/>
      <c r="B56" s="158"/>
      <c r="C56" s="158"/>
      <c r="D56" s="158"/>
      <c r="E56" s="158"/>
      <c r="F56" s="158"/>
      <c r="G56" s="158"/>
      <c r="H56" s="158"/>
      <c r="I56" s="158"/>
      <c r="J56" s="159"/>
      <c r="K56" s="159"/>
      <c r="L56" s="158"/>
      <c r="M56" s="158"/>
      <c r="N56" s="158"/>
      <c r="O56" s="158"/>
      <c r="P56" s="158"/>
      <c r="Q56" s="158"/>
      <c r="R56" s="158"/>
      <c r="S56" s="160"/>
      <c r="T56" s="153"/>
      <c r="U56" s="153"/>
      <c r="V56" s="153"/>
      <c r="W56" s="153"/>
      <c r="X56" s="153"/>
      <c r="Y56" s="153"/>
      <c r="Z56" s="153"/>
      <c r="AA56" s="153"/>
      <c r="AB56" s="153"/>
      <c r="AC56" s="153"/>
      <c r="AD56" s="153"/>
      <c r="AE56" s="153"/>
      <c r="AF56" s="153"/>
      <c r="AG56" s="153"/>
      <c r="AH56" s="153"/>
      <c r="AI56" s="153"/>
      <c r="AJ56" s="153"/>
      <c r="AK56" s="153"/>
      <c r="AL56" s="153"/>
    </row>
    <row r="57" spans="1:38" s="152" customFormat="1" ht="15" customHeight="1">
      <c r="A57" s="151"/>
      <c r="B57" s="158"/>
      <c r="C57" s="158"/>
      <c r="D57" s="158"/>
      <c r="E57" s="158"/>
      <c r="F57" s="158"/>
      <c r="G57" s="158"/>
      <c r="H57" s="158"/>
      <c r="I57" s="158"/>
      <c r="J57" s="158"/>
      <c r="K57" s="158"/>
      <c r="L57" s="158"/>
      <c r="M57" s="158"/>
      <c r="N57" s="158"/>
      <c r="O57" s="158"/>
      <c r="P57" s="158"/>
      <c r="Q57" s="158"/>
      <c r="R57" s="158"/>
      <c r="S57" s="160"/>
      <c r="T57" s="153"/>
      <c r="U57" s="153"/>
      <c r="V57" s="153"/>
      <c r="W57" s="153"/>
      <c r="X57" s="153"/>
      <c r="Y57" s="153"/>
      <c r="Z57" s="153"/>
      <c r="AA57" s="153"/>
      <c r="AB57" s="153"/>
      <c r="AC57" s="153"/>
      <c r="AD57" s="153"/>
      <c r="AE57" s="153"/>
      <c r="AF57" s="153"/>
      <c r="AG57" s="153"/>
      <c r="AH57" s="153"/>
      <c r="AI57" s="153"/>
      <c r="AJ57" s="153"/>
      <c r="AK57" s="153"/>
      <c r="AL57" s="153"/>
    </row>
    <row r="58" spans="1:38" s="152" customFormat="1" ht="15" customHeight="1">
      <c r="A58" s="151"/>
      <c r="B58" s="159"/>
      <c r="C58" s="159"/>
      <c r="D58" s="161"/>
      <c r="E58" s="161"/>
      <c r="F58" s="161"/>
      <c r="G58" s="161"/>
      <c r="H58" s="161"/>
      <c r="I58" s="161"/>
      <c r="J58" s="161"/>
      <c r="K58" s="161"/>
      <c r="L58" s="161"/>
      <c r="M58" s="161"/>
      <c r="N58" s="161"/>
      <c r="O58" s="161"/>
      <c r="P58" s="161"/>
      <c r="Q58" s="157"/>
      <c r="R58" s="162"/>
      <c r="S58" s="157"/>
      <c r="T58" s="153"/>
      <c r="U58" s="153"/>
      <c r="V58" s="153"/>
      <c r="W58" s="153"/>
      <c r="X58" s="153"/>
      <c r="Y58" s="153"/>
      <c r="Z58" s="153"/>
      <c r="AA58" s="153"/>
      <c r="AB58" s="153"/>
      <c r="AC58" s="153"/>
      <c r="AD58" s="153"/>
      <c r="AE58" s="153"/>
      <c r="AF58" s="153"/>
      <c r="AG58" s="153"/>
      <c r="AH58" s="153"/>
      <c r="AI58" s="153"/>
      <c r="AJ58" s="153"/>
      <c r="AK58" s="153"/>
      <c r="AL58" s="153"/>
    </row>
    <row r="59" spans="1:38" s="152" customFormat="1" ht="15" customHeight="1">
      <c r="A59" s="151"/>
      <c r="B59" s="159"/>
      <c r="C59" s="159"/>
      <c r="D59" s="159"/>
      <c r="E59" s="159"/>
      <c r="F59" s="159"/>
      <c r="G59" s="159"/>
      <c r="H59" s="159"/>
      <c r="I59" s="159"/>
      <c r="J59" s="159"/>
      <c r="K59" s="159"/>
      <c r="L59" s="159"/>
      <c r="M59" s="163"/>
      <c r="N59" s="159"/>
      <c r="O59" s="164"/>
      <c r="P59" s="164"/>
      <c r="Q59" s="164"/>
      <c r="R59" s="165"/>
      <c r="S59" s="164"/>
      <c r="T59" s="153"/>
      <c r="U59" s="153"/>
      <c r="V59" s="153"/>
      <c r="W59" s="153"/>
      <c r="X59" s="153"/>
      <c r="Y59" s="153"/>
      <c r="Z59" s="153"/>
      <c r="AA59" s="153"/>
      <c r="AB59" s="153"/>
      <c r="AC59" s="153"/>
      <c r="AD59" s="153"/>
      <c r="AE59" s="153"/>
      <c r="AF59" s="153"/>
      <c r="AG59" s="153"/>
      <c r="AH59" s="153"/>
      <c r="AI59" s="153"/>
      <c r="AJ59" s="153"/>
      <c r="AK59" s="153"/>
      <c r="AL59" s="153"/>
    </row>
    <row r="60" spans="1:38" s="152" customFormat="1" ht="15" customHeight="1">
      <c r="A60" s="151"/>
      <c r="B60" s="166"/>
      <c r="C60" s="164"/>
      <c r="D60" s="164"/>
      <c r="E60" s="164"/>
      <c r="F60" s="164"/>
      <c r="G60" s="164"/>
      <c r="H60" s="164"/>
      <c r="I60" s="164"/>
      <c r="J60" s="164"/>
      <c r="K60" s="164"/>
      <c r="L60" s="164"/>
      <c r="M60" s="164"/>
      <c r="N60" s="164"/>
      <c r="O60" s="164"/>
      <c r="P60" s="164"/>
      <c r="Q60" s="164"/>
      <c r="R60" s="165"/>
      <c r="S60" s="164"/>
      <c r="T60" s="153"/>
      <c r="U60" s="153"/>
      <c r="V60" s="153"/>
      <c r="W60" s="153"/>
      <c r="X60" s="153"/>
      <c r="Y60" s="153"/>
      <c r="Z60" s="153"/>
      <c r="AA60" s="153"/>
      <c r="AB60" s="153"/>
      <c r="AC60" s="153"/>
      <c r="AD60" s="153"/>
      <c r="AE60" s="153"/>
      <c r="AF60" s="153"/>
      <c r="AG60" s="153"/>
      <c r="AH60" s="153"/>
      <c r="AI60" s="153"/>
      <c r="AJ60" s="153"/>
      <c r="AK60" s="153"/>
      <c r="AL60" s="153"/>
    </row>
    <row r="61" spans="1:38" s="152" customFormat="1" ht="15" customHeight="1">
      <c r="A61" s="151"/>
      <c r="B61" s="123"/>
      <c r="C61" s="149"/>
      <c r="D61" s="149"/>
      <c r="E61" s="149"/>
      <c r="F61" s="149"/>
      <c r="G61" s="167"/>
      <c r="H61" s="167"/>
      <c r="I61" s="167"/>
      <c r="J61" s="167"/>
      <c r="K61" s="167"/>
      <c r="L61" s="168"/>
      <c r="M61" s="168"/>
      <c r="N61" s="168"/>
      <c r="O61" s="164"/>
      <c r="P61" s="164"/>
      <c r="Q61" s="164"/>
      <c r="R61" s="165"/>
      <c r="S61" s="164"/>
      <c r="T61" s="153"/>
      <c r="U61" s="153"/>
      <c r="V61" s="153"/>
      <c r="W61" s="153"/>
      <c r="X61" s="153"/>
      <c r="Y61" s="153"/>
      <c r="Z61" s="153"/>
      <c r="AA61" s="153"/>
      <c r="AB61" s="153"/>
      <c r="AC61" s="153"/>
      <c r="AD61" s="153"/>
      <c r="AE61" s="153"/>
      <c r="AF61" s="153"/>
      <c r="AG61" s="153"/>
      <c r="AH61" s="153"/>
      <c r="AI61" s="153"/>
      <c r="AJ61" s="153"/>
      <c r="AK61" s="153"/>
      <c r="AL61" s="153"/>
    </row>
    <row r="62" spans="1:38" s="152" customFormat="1" ht="14.5" customHeight="1">
      <c r="A62" s="151"/>
      <c r="B62" s="159"/>
      <c r="C62" s="159"/>
      <c r="D62" s="159"/>
      <c r="E62" s="159"/>
      <c r="F62" s="159"/>
      <c r="G62" s="159"/>
      <c r="H62" s="159"/>
      <c r="I62" s="159"/>
      <c r="J62" s="159"/>
      <c r="K62" s="159"/>
      <c r="L62" s="169"/>
      <c r="M62" s="159"/>
      <c r="N62" s="159"/>
      <c r="O62" s="159"/>
      <c r="P62" s="159"/>
      <c r="Q62" s="159"/>
      <c r="R62" s="162"/>
      <c r="S62" s="159"/>
      <c r="T62" s="153"/>
      <c r="U62" s="153"/>
      <c r="V62" s="153"/>
      <c r="W62" s="153"/>
      <c r="X62" s="153"/>
      <c r="Y62" s="153"/>
      <c r="Z62" s="153"/>
      <c r="AA62" s="153"/>
      <c r="AB62" s="153"/>
      <c r="AC62" s="153"/>
      <c r="AD62" s="153"/>
      <c r="AE62" s="153"/>
      <c r="AF62" s="153"/>
      <c r="AG62" s="153"/>
      <c r="AH62" s="153"/>
      <c r="AI62" s="153"/>
      <c r="AJ62" s="153"/>
      <c r="AK62" s="153"/>
      <c r="AL62" s="153"/>
    </row>
    <row r="63" spans="1:38" ht="15" customHeight="1">
      <c r="G63" s="149"/>
      <c r="H63" s="149"/>
      <c r="I63" s="149"/>
      <c r="J63" s="149"/>
      <c r="K63" s="149"/>
      <c r="L63" s="149"/>
      <c r="M63" s="149"/>
      <c r="N63" s="149"/>
      <c r="O63" s="149"/>
      <c r="P63" s="149"/>
      <c r="Q63" s="149"/>
      <c r="S63" s="149"/>
    </row>
    <row r="64" spans="1:38">
      <c r="B64" s="170"/>
      <c r="C64" s="171"/>
      <c r="D64" s="171"/>
      <c r="E64" s="171"/>
      <c r="F64" s="171"/>
      <c r="G64" s="171"/>
      <c r="H64" s="171"/>
      <c r="I64" s="171"/>
      <c r="J64" s="171"/>
      <c r="K64" s="171"/>
      <c r="L64" s="171"/>
      <c r="M64" s="171"/>
      <c r="N64" s="171"/>
      <c r="O64" s="171"/>
      <c r="P64" s="171"/>
      <c r="Q64" s="171"/>
      <c r="R64" s="172"/>
      <c r="S64" s="171"/>
    </row>
    <row r="65" spans="1:19" ht="12.6">
      <c r="A65" s="173"/>
      <c r="B65" s="170"/>
      <c r="C65" s="171"/>
      <c r="D65" s="171"/>
      <c r="E65" s="171"/>
      <c r="F65" s="171"/>
      <c r="G65" s="171"/>
      <c r="H65" s="171"/>
      <c r="I65" s="171"/>
      <c r="J65" s="171"/>
      <c r="K65" s="171"/>
      <c r="L65" s="171"/>
      <c r="M65" s="171"/>
      <c r="N65" s="171"/>
      <c r="O65" s="171"/>
      <c r="P65" s="171"/>
      <c r="Q65" s="171"/>
      <c r="R65" s="172"/>
      <c r="S65" s="171"/>
    </row>
    <row r="66" spans="1:19">
      <c r="A66" s="174"/>
      <c r="B66" s="170"/>
      <c r="C66" s="171"/>
      <c r="D66" s="171"/>
      <c r="E66" s="171"/>
      <c r="F66" s="171"/>
      <c r="G66" s="171"/>
      <c r="H66" s="171"/>
      <c r="I66" s="171"/>
      <c r="J66" s="171"/>
      <c r="K66" s="171"/>
      <c r="L66" s="171"/>
      <c r="M66" s="171"/>
      <c r="N66" s="171"/>
      <c r="O66" s="171"/>
      <c r="P66" s="171"/>
      <c r="Q66" s="171"/>
      <c r="R66" s="172"/>
      <c r="S66" s="171"/>
    </row>
    <row r="67" spans="1:19">
      <c r="A67" s="175"/>
      <c r="B67" s="170"/>
    </row>
    <row r="68" spans="1:19">
      <c r="C68" s="149"/>
      <c r="D68" s="149"/>
      <c r="E68" s="149"/>
      <c r="F68" s="149"/>
      <c r="G68" s="149"/>
      <c r="H68" s="149"/>
      <c r="I68" s="149"/>
      <c r="J68" s="149"/>
      <c r="K68" s="149"/>
      <c r="L68" s="149"/>
      <c r="M68" s="149"/>
      <c r="N68" s="149"/>
      <c r="O68" s="149"/>
      <c r="P68" s="149"/>
      <c r="Q68" s="149"/>
      <c r="S68" s="149"/>
    </row>
    <row r="69" spans="1:19">
      <c r="B69" s="170"/>
      <c r="C69" s="171"/>
      <c r="D69" s="171"/>
      <c r="E69" s="171"/>
      <c r="F69" s="171"/>
      <c r="G69" s="171"/>
      <c r="H69" s="171"/>
      <c r="I69" s="171"/>
      <c r="J69" s="171"/>
      <c r="K69" s="171"/>
      <c r="L69" s="171"/>
      <c r="M69" s="171"/>
      <c r="N69" s="171"/>
      <c r="O69" s="171"/>
      <c r="P69" s="171"/>
      <c r="Q69" s="171"/>
      <c r="R69" s="172"/>
      <c r="S69" s="171"/>
    </row>
    <row r="70" spans="1:19" ht="12.6">
      <c r="A70" s="173"/>
      <c r="B70" s="170"/>
      <c r="C70" s="171"/>
      <c r="D70" s="171"/>
      <c r="E70" s="171"/>
      <c r="F70" s="171"/>
      <c r="G70" s="171"/>
      <c r="H70" s="171"/>
      <c r="I70" s="171"/>
      <c r="J70" s="171"/>
      <c r="K70" s="171"/>
      <c r="L70" s="171"/>
      <c r="M70" s="171"/>
      <c r="N70" s="171"/>
      <c r="O70" s="171"/>
      <c r="P70" s="171"/>
      <c r="Q70" s="171"/>
      <c r="R70" s="172"/>
      <c r="S70" s="171"/>
    </row>
    <row r="71" spans="1:19">
      <c r="A71" s="174"/>
      <c r="B71" s="170"/>
      <c r="C71" s="171"/>
      <c r="D71" s="171"/>
      <c r="E71" s="171"/>
      <c r="F71" s="171"/>
      <c r="G71" s="171"/>
      <c r="H71" s="171"/>
      <c r="I71" s="171"/>
      <c r="J71" s="171"/>
      <c r="K71" s="171"/>
      <c r="L71" s="171"/>
      <c r="M71" s="171"/>
      <c r="N71" s="171"/>
      <c r="O71" s="171"/>
      <c r="P71" s="171"/>
      <c r="Q71" s="171"/>
      <c r="R71" s="172"/>
      <c r="S71" s="171"/>
    </row>
    <row r="72" spans="1:19">
      <c r="A72" s="175"/>
      <c r="B72" s="170"/>
    </row>
    <row r="73" spans="1:19">
      <c r="C73" s="149"/>
      <c r="D73" s="149"/>
      <c r="E73" s="149"/>
      <c r="F73" s="149"/>
      <c r="G73" s="149"/>
      <c r="H73" s="149"/>
      <c r="I73" s="149"/>
      <c r="J73" s="149"/>
      <c r="K73" s="149"/>
      <c r="L73" s="149"/>
      <c r="M73" s="149"/>
      <c r="N73" s="149"/>
      <c r="O73" s="149"/>
      <c r="P73" s="149"/>
      <c r="Q73" s="149"/>
      <c r="S73" s="149"/>
    </row>
    <row r="74" spans="1:19">
      <c r="B74" s="170"/>
      <c r="C74" s="171"/>
      <c r="D74" s="171"/>
      <c r="E74" s="171"/>
      <c r="F74" s="171"/>
      <c r="G74" s="171"/>
      <c r="H74" s="171"/>
      <c r="I74" s="171"/>
      <c r="J74" s="171"/>
      <c r="K74" s="171"/>
      <c r="L74" s="171"/>
      <c r="M74" s="171"/>
      <c r="N74" s="171"/>
      <c r="O74" s="171"/>
      <c r="P74" s="171"/>
      <c r="Q74" s="171"/>
      <c r="R74" s="172"/>
      <c r="S74" s="171"/>
    </row>
    <row r="75" spans="1:19" ht="12.6">
      <c r="A75" s="173"/>
      <c r="B75" s="170"/>
      <c r="C75" s="171"/>
      <c r="D75" s="171"/>
      <c r="E75" s="171"/>
      <c r="F75" s="171"/>
      <c r="G75" s="171"/>
      <c r="H75" s="171"/>
      <c r="I75" s="171"/>
      <c r="J75" s="171"/>
      <c r="K75" s="171"/>
      <c r="L75" s="171"/>
      <c r="M75" s="171"/>
      <c r="N75" s="171"/>
      <c r="O75" s="171"/>
      <c r="P75" s="171"/>
      <c r="Q75" s="171"/>
      <c r="R75" s="172"/>
      <c r="S75" s="171"/>
    </row>
    <row r="76" spans="1:19">
      <c r="A76" s="174"/>
      <c r="B76" s="170"/>
      <c r="C76" s="171"/>
      <c r="D76" s="171"/>
      <c r="E76" s="171"/>
      <c r="F76" s="171"/>
      <c r="G76" s="171"/>
      <c r="H76" s="171"/>
      <c r="I76" s="171"/>
      <c r="J76" s="171"/>
      <c r="K76" s="171"/>
      <c r="L76" s="171"/>
      <c r="M76" s="171"/>
      <c r="N76" s="171"/>
      <c r="O76" s="171"/>
      <c r="P76" s="171"/>
      <c r="Q76" s="171"/>
      <c r="R76" s="172"/>
      <c r="S76" s="171"/>
    </row>
    <row r="77" spans="1:19">
      <c r="A77" s="175"/>
      <c r="B77" s="170"/>
    </row>
    <row r="78" spans="1:19">
      <c r="C78" s="149"/>
      <c r="D78" s="149"/>
      <c r="E78" s="149"/>
      <c r="F78" s="149"/>
      <c r="G78" s="149"/>
      <c r="H78" s="149"/>
      <c r="I78" s="149"/>
      <c r="J78" s="149"/>
      <c r="K78" s="149"/>
      <c r="L78" s="149"/>
      <c r="M78" s="149"/>
      <c r="N78" s="149"/>
      <c r="O78" s="149"/>
      <c r="P78" s="149"/>
      <c r="Q78" s="149"/>
      <c r="S78" s="149"/>
    </row>
    <row r="79" spans="1:19">
      <c r="B79" s="170"/>
      <c r="C79" s="171"/>
      <c r="D79" s="171"/>
      <c r="E79" s="171"/>
      <c r="F79" s="171"/>
      <c r="G79" s="171"/>
      <c r="H79" s="171"/>
      <c r="I79" s="171"/>
      <c r="J79" s="171"/>
      <c r="K79" s="171"/>
      <c r="L79" s="171"/>
      <c r="M79" s="171"/>
      <c r="N79" s="171"/>
      <c r="O79" s="171"/>
      <c r="P79" s="171"/>
      <c r="Q79" s="171"/>
      <c r="R79" s="172"/>
      <c r="S79" s="171"/>
    </row>
    <row r="80" spans="1:19" ht="12.6">
      <c r="A80" s="173"/>
      <c r="B80" s="170"/>
      <c r="C80" s="171"/>
      <c r="D80" s="171"/>
      <c r="E80" s="171"/>
      <c r="F80" s="171"/>
      <c r="G80" s="171"/>
      <c r="H80" s="171"/>
      <c r="I80" s="171"/>
      <c r="J80" s="171"/>
      <c r="K80" s="171"/>
      <c r="L80" s="171"/>
      <c r="M80" s="171"/>
      <c r="N80" s="171"/>
      <c r="O80" s="171"/>
      <c r="P80" s="171"/>
      <c r="Q80" s="171"/>
      <c r="R80" s="172"/>
      <c r="S80" s="171"/>
    </row>
    <row r="81" spans="1:19">
      <c r="A81" s="174"/>
      <c r="B81" s="170"/>
      <c r="C81" s="171"/>
      <c r="D81" s="171"/>
      <c r="E81" s="171"/>
      <c r="F81" s="171"/>
      <c r="G81" s="171"/>
      <c r="H81" s="171"/>
      <c r="I81" s="171"/>
      <c r="J81" s="171"/>
      <c r="K81" s="171"/>
      <c r="L81" s="171"/>
      <c r="M81" s="171"/>
      <c r="N81" s="171"/>
      <c r="O81" s="171"/>
      <c r="P81" s="171"/>
      <c r="Q81" s="171"/>
      <c r="R81" s="172"/>
      <c r="S81" s="171"/>
    </row>
    <row r="82" spans="1:19">
      <c r="A82" s="175"/>
      <c r="B82" s="170"/>
    </row>
    <row r="83" spans="1:19">
      <c r="A83" s="123"/>
      <c r="C83" s="149"/>
      <c r="D83" s="149"/>
      <c r="E83" s="149"/>
      <c r="F83" s="149"/>
      <c r="G83" s="149"/>
      <c r="H83" s="149"/>
      <c r="I83" s="149"/>
      <c r="J83" s="149"/>
      <c r="K83" s="149"/>
      <c r="L83" s="149"/>
      <c r="M83" s="149"/>
      <c r="N83" s="149"/>
      <c r="O83" s="149"/>
      <c r="P83" s="149"/>
      <c r="Q83" s="149"/>
      <c r="S83" s="149"/>
    </row>
    <row r="84" spans="1:19">
      <c r="A84" s="123"/>
      <c r="D84" s="127"/>
      <c r="E84" s="127"/>
    </row>
    <row r="85" spans="1:19">
      <c r="A85" s="123"/>
      <c r="D85" s="127"/>
      <c r="E85" s="127"/>
    </row>
    <row r="86" spans="1:19">
      <c r="A86" s="123"/>
      <c r="D86" s="127"/>
      <c r="E86" s="127"/>
    </row>
    <row r="87" spans="1:19">
      <c r="A87" s="123"/>
      <c r="D87" s="127"/>
      <c r="E87" s="127"/>
    </row>
    <row r="88" spans="1:19">
      <c r="A88" s="123"/>
      <c r="D88" s="127"/>
      <c r="E88" s="127"/>
    </row>
    <row r="89" spans="1:19">
      <c r="A89" s="123"/>
      <c r="D89" s="127"/>
      <c r="E89" s="127"/>
    </row>
    <row r="90" spans="1:19">
      <c r="A90" s="123"/>
      <c r="D90" s="127"/>
      <c r="E90" s="127"/>
    </row>
    <row r="91" spans="1:19">
      <c r="A91" s="123"/>
      <c r="D91" s="127"/>
      <c r="E91" s="127"/>
    </row>
    <row r="92" spans="1:19">
      <c r="A92" s="123"/>
      <c r="D92" s="127"/>
      <c r="E92" s="127"/>
    </row>
    <row r="93" spans="1:19">
      <c r="A93" s="123"/>
      <c r="D93" s="127"/>
      <c r="E93" s="127"/>
    </row>
    <row r="94" spans="1:19">
      <c r="A94" s="123"/>
      <c r="D94" s="127"/>
      <c r="E94" s="127"/>
    </row>
    <row r="95" spans="1:19">
      <c r="A95" s="123"/>
      <c r="D95" s="127"/>
      <c r="E95" s="127"/>
    </row>
    <row r="96" spans="1:19">
      <c r="A96" s="123"/>
      <c r="D96" s="127"/>
      <c r="E96" s="127"/>
    </row>
    <row r="97" spans="1:38">
      <c r="A97" s="123"/>
      <c r="D97" s="127"/>
      <c r="E97" s="127"/>
    </row>
    <row r="98" spans="1:38">
      <c r="A98" s="123"/>
      <c r="D98" s="127"/>
      <c r="E98" s="127"/>
    </row>
    <row r="99" spans="1:38" s="123" customFormat="1">
      <c r="D99" s="127"/>
      <c r="E99" s="127"/>
      <c r="T99" s="126"/>
      <c r="U99" s="126"/>
      <c r="V99" s="126"/>
      <c r="W99" s="126"/>
      <c r="X99" s="126"/>
      <c r="Y99" s="126"/>
      <c r="Z99" s="126"/>
      <c r="AA99" s="126"/>
      <c r="AB99" s="126"/>
      <c r="AC99" s="126"/>
      <c r="AD99" s="126"/>
      <c r="AE99" s="126"/>
      <c r="AF99" s="126"/>
      <c r="AG99" s="126"/>
      <c r="AH99" s="126"/>
      <c r="AI99" s="126"/>
      <c r="AJ99" s="126"/>
      <c r="AK99" s="126"/>
      <c r="AL99" s="126"/>
    </row>
    <row r="100" spans="1:38" s="123" customFormat="1">
      <c r="D100" s="127"/>
      <c r="E100" s="127"/>
      <c r="T100" s="126"/>
      <c r="U100" s="126"/>
      <c r="V100" s="126"/>
      <c r="W100" s="126"/>
      <c r="X100" s="126"/>
      <c r="Y100" s="126"/>
      <c r="Z100" s="126"/>
      <c r="AA100" s="126"/>
      <c r="AB100" s="126"/>
      <c r="AC100" s="126"/>
      <c r="AD100" s="126"/>
      <c r="AE100" s="126"/>
      <c r="AF100" s="126"/>
      <c r="AG100" s="126"/>
      <c r="AH100" s="126"/>
      <c r="AI100" s="126"/>
      <c r="AJ100" s="126"/>
      <c r="AK100" s="126"/>
      <c r="AL100" s="126"/>
    </row>
    <row r="101" spans="1:38" s="123" customFormat="1">
      <c r="D101" s="127"/>
      <c r="E101" s="127"/>
      <c r="T101" s="126"/>
      <c r="U101" s="126"/>
      <c r="V101" s="126"/>
      <c r="W101" s="126"/>
      <c r="X101" s="126"/>
      <c r="Y101" s="126"/>
      <c r="Z101" s="126"/>
      <c r="AA101" s="126"/>
      <c r="AB101" s="126"/>
      <c r="AC101" s="126"/>
      <c r="AD101" s="126"/>
      <c r="AE101" s="126"/>
      <c r="AF101" s="126"/>
      <c r="AG101" s="126"/>
      <c r="AH101" s="126"/>
      <c r="AI101" s="126"/>
      <c r="AJ101" s="126"/>
      <c r="AK101" s="126"/>
      <c r="AL101" s="126"/>
    </row>
    <row r="102" spans="1:38" s="123" customFormat="1">
      <c r="D102" s="127"/>
      <c r="E102" s="127"/>
      <c r="T102" s="126"/>
      <c r="U102" s="126"/>
      <c r="V102" s="126"/>
      <c r="W102" s="126"/>
      <c r="X102" s="126"/>
      <c r="Y102" s="126"/>
      <c r="Z102" s="126"/>
      <c r="AA102" s="126"/>
      <c r="AB102" s="126"/>
      <c r="AC102" s="126"/>
      <c r="AD102" s="126"/>
      <c r="AE102" s="126"/>
      <c r="AF102" s="126"/>
      <c r="AG102" s="126"/>
      <c r="AH102" s="126"/>
      <c r="AI102" s="126"/>
      <c r="AJ102" s="126"/>
      <c r="AK102" s="126"/>
      <c r="AL102" s="126"/>
    </row>
    <row r="103" spans="1:38" s="123" customFormat="1">
      <c r="D103" s="127"/>
      <c r="E103" s="127"/>
      <c r="T103" s="126"/>
      <c r="U103" s="126"/>
      <c r="V103" s="126"/>
      <c r="W103" s="126"/>
      <c r="X103" s="126"/>
      <c r="Y103" s="126"/>
      <c r="Z103" s="126"/>
      <c r="AA103" s="126"/>
      <c r="AB103" s="126"/>
      <c r="AC103" s="126"/>
      <c r="AD103" s="126"/>
      <c r="AE103" s="126"/>
      <c r="AF103" s="126"/>
      <c r="AG103" s="126"/>
      <c r="AH103" s="126"/>
      <c r="AI103" s="126"/>
      <c r="AJ103" s="126"/>
      <c r="AK103" s="126"/>
      <c r="AL103" s="126"/>
    </row>
    <row r="104" spans="1:38" s="123" customFormat="1">
      <c r="D104" s="127"/>
      <c r="E104" s="127"/>
      <c r="T104" s="126"/>
      <c r="U104" s="126"/>
      <c r="V104" s="126"/>
      <c r="W104" s="126"/>
      <c r="X104" s="126"/>
      <c r="Y104" s="126"/>
      <c r="Z104" s="126"/>
      <c r="AA104" s="126"/>
      <c r="AB104" s="126"/>
      <c r="AC104" s="126"/>
      <c r="AD104" s="126"/>
      <c r="AE104" s="126"/>
      <c r="AF104" s="126"/>
      <c r="AG104" s="126"/>
      <c r="AH104" s="126"/>
      <c r="AI104" s="126"/>
      <c r="AJ104" s="126"/>
      <c r="AK104" s="126"/>
      <c r="AL104" s="126"/>
    </row>
    <row r="105" spans="1:38" s="123" customFormat="1">
      <c r="D105" s="127"/>
      <c r="E105" s="127"/>
      <c r="T105" s="126"/>
      <c r="U105" s="126"/>
      <c r="V105" s="126"/>
      <c r="W105" s="126"/>
      <c r="X105" s="126"/>
      <c r="Y105" s="126"/>
      <c r="Z105" s="126"/>
      <c r="AA105" s="126"/>
      <c r="AB105" s="126"/>
      <c r="AC105" s="126"/>
      <c r="AD105" s="126"/>
      <c r="AE105" s="126"/>
      <c r="AF105" s="126"/>
      <c r="AG105" s="126"/>
      <c r="AH105" s="126"/>
      <c r="AI105" s="126"/>
      <c r="AJ105" s="126"/>
      <c r="AK105" s="126"/>
      <c r="AL105" s="126"/>
    </row>
    <row r="106" spans="1:38" s="123" customFormat="1">
      <c r="D106" s="127"/>
      <c r="E106" s="127"/>
      <c r="T106" s="126"/>
      <c r="U106" s="126"/>
      <c r="V106" s="126"/>
      <c r="W106" s="126"/>
      <c r="X106" s="126"/>
      <c r="Y106" s="126"/>
      <c r="Z106" s="126"/>
      <c r="AA106" s="126"/>
      <c r="AB106" s="126"/>
      <c r="AC106" s="126"/>
      <c r="AD106" s="126"/>
      <c r="AE106" s="126"/>
      <c r="AF106" s="126"/>
      <c r="AG106" s="126"/>
      <c r="AH106" s="126"/>
      <c r="AI106" s="126"/>
      <c r="AJ106" s="126"/>
      <c r="AK106" s="126"/>
      <c r="AL106" s="126"/>
    </row>
    <row r="107" spans="1:38" s="123" customFormat="1">
      <c r="D107" s="127"/>
      <c r="E107" s="127"/>
      <c r="T107" s="126"/>
      <c r="U107" s="126"/>
      <c r="V107" s="126"/>
      <c r="W107" s="126"/>
      <c r="X107" s="126"/>
      <c r="Y107" s="126"/>
      <c r="Z107" s="126"/>
      <c r="AA107" s="126"/>
      <c r="AB107" s="126"/>
      <c r="AC107" s="126"/>
      <c r="AD107" s="126"/>
      <c r="AE107" s="126"/>
      <c r="AF107" s="126"/>
      <c r="AG107" s="126"/>
      <c r="AH107" s="126"/>
      <c r="AI107" s="126"/>
      <c r="AJ107" s="126"/>
      <c r="AK107" s="126"/>
      <c r="AL107" s="126"/>
    </row>
    <row r="108" spans="1:38" s="123" customFormat="1">
      <c r="D108" s="127"/>
      <c r="E108" s="127"/>
      <c r="T108" s="126"/>
      <c r="U108" s="126"/>
      <c r="V108" s="126"/>
      <c r="W108" s="126"/>
      <c r="X108" s="126"/>
      <c r="Y108" s="126"/>
      <c r="Z108" s="126"/>
      <c r="AA108" s="126"/>
      <c r="AB108" s="126"/>
      <c r="AC108" s="126"/>
      <c r="AD108" s="126"/>
      <c r="AE108" s="126"/>
      <c r="AF108" s="126"/>
      <c r="AG108" s="126"/>
      <c r="AH108" s="126"/>
      <c r="AI108" s="126"/>
      <c r="AJ108" s="126"/>
      <c r="AK108" s="126"/>
      <c r="AL108" s="126"/>
    </row>
    <row r="109" spans="1:38" s="123" customFormat="1">
      <c r="D109" s="127"/>
      <c r="E109" s="127"/>
      <c r="T109" s="126"/>
      <c r="U109" s="126"/>
      <c r="V109" s="126"/>
      <c r="W109" s="126"/>
      <c r="X109" s="126"/>
      <c r="Y109" s="126"/>
      <c r="Z109" s="126"/>
      <c r="AA109" s="126"/>
      <c r="AB109" s="126"/>
      <c r="AC109" s="126"/>
      <c r="AD109" s="126"/>
      <c r="AE109" s="126"/>
      <c r="AF109" s="126"/>
      <c r="AG109" s="126"/>
      <c r="AH109" s="126"/>
      <c r="AI109" s="126"/>
      <c r="AJ109" s="126"/>
      <c r="AK109" s="126"/>
      <c r="AL109" s="126"/>
    </row>
    <row r="110" spans="1:38" s="123" customFormat="1">
      <c r="D110" s="127"/>
      <c r="E110" s="127"/>
      <c r="T110" s="126"/>
      <c r="U110" s="126"/>
      <c r="V110" s="126"/>
      <c r="W110" s="126"/>
      <c r="X110" s="126"/>
      <c r="Y110" s="126"/>
      <c r="Z110" s="126"/>
      <c r="AA110" s="126"/>
      <c r="AB110" s="126"/>
      <c r="AC110" s="126"/>
      <c r="AD110" s="126"/>
      <c r="AE110" s="126"/>
      <c r="AF110" s="126"/>
      <c r="AG110" s="126"/>
      <c r="AH110" s="126"/>
      <c r="AI110" s="126"/>
      <c r="AJ110" s="126"/>
      <c r="AK110" s="126"/>
      <c r="AL110" s="126"/>
    </row>
    <row r="111" spans="1:38" s="123" customFormat="1">
      <c r="D111" s="127"/>
      <c r="E111" s="127"/>
      <c r="T111" s="126"/>
      <c r="U111" s="126"/>
      <c r="V111" s="126"/>
      <c r="W111" s="126"/>
      <c r="X111" s="126"/>
      <c r="Y111" s="126"/>
      <c r="Z111" s="126"/>
      <c r="AA111" s="126"/>
      <c r="AB111" s="126"/>
      <c r="AC111" s="126"/>
      <c r="AD111" s="126"/>
      <c r="AE111" s="126"/>
      <c r="AF111" s="126"/>
      <c r="AG111" s="126"/>
      <c r="AH111" s="126"/>
      <c r="AI111" s="126"/>
      <c r="AJ111" s="126"/>
      <c r="AK111" s="126"/>
      <c r="AL111" s="126"/>
    </row>
    <row r="112" spans="1:38" s="123" customFormat="1">
      <c r="D112" s="127"/>
      <c r="E112" s="127"/>
      <c r="T112" s="126"/>
      <c r="U112" s="126"/>
      <c r="V112" s="126"/>
      <c r="W112" s="126"/>
      <c r="X112" s="126"/>
      <c r="Y112" s="126"/>
      <c r="Z112" s="126"/>
      <c r="AA112" s="126"/>
      <c r="AB112" s="126"/>
      <c r="AC112" s="126"/>
      <c r="AD112" s="126"/>
      <c r="AE112" s="126"/>
      <c r="AF112" s="126"/>
      <c r="AG112" s="126"/>
      <c r="AH112" s="126"/>
      <c r="AI112" s="126"/>
      <c r="AJ112" s="126"/>
      <c r="AK112" s="126"/>
      <c r="AL112" s="126"/>
    </row>
    <row r="113" spans="4:38" s="123" customFormat="1">
      <c r="D113" s="127"/>
      <c r="E113" s="127"/>
      <c r="T113" s="126"/>
      <c r="U113" s="126"/>
      <c r="V113" s="126"/>
      <c r="W113" s="126"/>
      <c r="X113" s="126"/>
      <c r="Y113" s="126"/>
      <c r="Z113" s="126"/>
      <c r="AA113" s="126"/>
      <c r="AB113" s="126"/>
      <c r="AC113" s="126"/>
      <c r="AD113" s="126"/>
      <c r="AE113" s="126"/>
      <c r="AF113" s="126"/>
      <c r="AG113" s="126"/>
      <c r="AH113" s="126"/>
      <c r="AI113" s="126"/>
      <c r="AJ113" s="126"/>
      <c r="AK113" s="126"/>
      <c r="AL113" s="126"/>
    </row>
    <row r="114" spans="4:38" s="123" customFormat="1">
      <c r="D114" s="127"/>
      <c r="E114" s="127"/>
      <c r="T114" s="126"/>
      <c r="U114" s="126"/>
      <c r="V114" s="126"/>
      <c r="W114" s="126"/>
      <c r="X114" s="126"/>
      <c r="Y114" s="126"/>
      <c r="Z114" s="126"/>
      <c r="AA114" s="126"/>
      <c r="AB114" s="126"/>
      <c r="AC114" s="126"/>
      <c r="AD114" s="126"/>
      <c r="AE114" s="126"/>
      <c r="AF114" s="126"/>
      <c r="AG114" s="126"/>
      <c r="AH114" s="126"/>
      <c r="AI114" s="126"/>
      <c r="AJ114" s="126"/>
      <c r="AK114" s="126"/>
      <c r="AL114" s="126"/>
    </row>
    <row r="115" spans="4:38" s="123" customFormat="1">
      <c r="D115" s="127"/>
      <c r="E115" s="127"/>
      <c r="T115" s="126"/>
      <c r="U115" s="126"/>
      <c r="V115" s="126"/>
      <c r="W115" s="126"/>
      <c r="X115" s="126"/>
      <c r="Y115" s="126"/>
      <c r="Z115" s="126"/>
      <c r="AA115" s="126"/>
      <c r="AB115" s="126"/>
      <c r="AC115" s="126"/>
      <c r="AD115" s="126"/>
      <c r="AE115" s="126"/>
      <c r="AF115" s="126"/>
      <c r="AG115" s="126"/>
      <c r="AH115" s="126"/>
      <c r="AI115" s="126"/>
      <c r="AJ115" s="126"/>
      <c r="AK115" s="126"/>
      <c r="AL115" s="126"/>
    </row>
    <row r="116" spans="4:38" s="123" customFormat="1">
      <c r="D116" s="127"/>
      <c r="E116" s="127"/>
      <c r="T116" s="126"/>
      <c r="U116" s="126"/>
      <c r="V116" s="126"/>
      <c r="W116" s="126"/>
      <c r="X116" s="126"/>
      <c r="Y116" s="126"/>
      <c r="Z116" s="126"/>
      <c r="AA116" s="126"/>
      <c r="AB116" s="126"/>
      <c r="AC116" s="126"/>
      <c r="AD116" s="126"/>
      <c r="AE116" s="126"/>
      <c r="AF116" s="126"/>
      <c r="AG116" s="126"/>
      <c r="AH116" s="126"/>
      <c r="AI116" s="126"/>
      <c r="AJ116" s="126"/>
      <c r="AK116" s="126"/>
      <c r="AL116" s="126"/>
    </row>
    <row r="117" spans="4:38" s="123" customFormat="1">
      <c r="D117" s="127"/>
      <c r="E117" s="127"/>
      <c r="T117" s="126"/>
      <c r="U117" s="126"/>
      <c r="V117" s="126"/>
      <c r="W117" s="126"/>
      <c r="X117" s="126"/>
      <c r="Y117" s="126"/>
      <c r="Z117" s="126"/>
      <c r="AA117" s="126"/>
      <c r="AB117" s="126"/>
      <c r="AC117" s="126"/>
      <c r="AD117" s="126"/>
      <c r="AE117" s="126"/>
      <c r="AF117" s="126"/>
      <c r="AG117" s="126"/>
      <c r="AH117" s="126"/>
      <c r="AI117" s="126"/>
      <c r="AJ117" s="126"/>
      <c r="AK117" s="126"/>
      <c r="AL117" s="126"/>
    </row>
    <row r="118" spans="4:38" s="123" customFormat="1">
      <c r="D118" s="127"/>
      <c r="E118" s="127"/>
      <c r="T118" s="126"/>
      <c r="U118" s="126"/>
      <c r="V118" s="126"/>
      <c r="W118" s="126"/>
      <c r="X118" s="126"/>
      <c r="Y118" s="126"/>
      <c r="Z118" s="126"/>
      <c r="AA118" s="126"/>
      <c r="AB118" s="126"/>
      <c r="AC118" s="126"/>
      <c r="AD118" s="126"/>
      <c r="AE118" s="126"/>
      <c r="AF118" s="126"/>
      <c r="AG118" s="126"/>
      <c r="AH118" s="126"/>
      <c r="AI118" s="126"/>
      <c r="AJ118" s="126"/>
      <c r="AK118" s="126"/>
      <c r="AL118" s="126"/>
    </row>
    <row r="119" spans="4:38" s="123" customFormat="1">
      <c r="D119" s="127"/>
      <c r="E119" s="127"/>
      <c r="T119" s="126"/>
      <c r="U119" s="126"/>
      <c r="V119" s="126"/>
      <c r="W119" s="126"/>
      <c r="X119" s="126"/>
      <c r="Y119" s="126"/>
      <c r="Z119" s="126"/>
      <c r="AA119" s="126"/>
      <c r="AB119" s="126"/>
      <c r="AC119" s="126"/>
      <c r="AD119" s="126"/>
      <c r="AE119" s="126"/>
      <c r="AF119" s="126"/>
      <c r="AG119" s="126"/>
      <c r="AH119" s="126"/>
      <c r="AI119" s="126"/>
      <c r="AJ119" s="126"/>
      <c r="AK119" s="126"/>
      <c r="AL119" s="126"/>
    </row>
    <row r="120" spans="4:38" s="123" customFormat="1">
      <c r="D120" s="127"/>
      <c r="E120" s="127"/>
      <c r="T120" s="126"/>
      <c r="U120" s="126"/>
      <c r="V120" s="126"/>
      <c r="W120" s="126"/>
      <c r="X120" s="126"/>
      <c r="Y120" s="126"/>
      <c r="Z120" s="126"/>
      <c r="AA120" s="126"/>
      <c r="AB120" s="126"/>
      <c r="AC120" s="126"/>
      <c r="AD120" s="126"/>
      <c r="AE120" s="126"/>
      <c r="AF120" s="126"/>
      <c r="AG120" s="126"/>
      <c r="AH120" s="126"/>
      <c r="AI120" s="126"/>
      <c r="AJ120" s="126"/>
      <c r="AK120" s="126"/>
      <c r="AL120" s="126"/>
    </row>
    <row r="121" spans="4:38" s="123" customFormat="1">
      <c r="D121" s="127"/>
      <c r="E121" s="127"/>
      <c r="T121" s="126"/>
      <c r="U121" s="126"/>
      <c r="V121" s="126"/>
      <c r="W121" s="126"/>
      <c r="X121" s="126"/>
      <c r="Y121" s="126"/>
      <c r="Z121" s="126"/>
      <c r="AA121" s="126"/>
      <c r="AB121" s="126"/>
      <c r="AC121" s="126"/>
      <c r="AD121" s="126"/>
      <c r="AE121" s="126"/>
      <c r="AF121" s="126"/>
      <c r="AG121" s="126"/>
      <c r="AH121" s="126"/>
      <c r="AI121" s="126"/>
      <c r="AJ121" s="126"/>
      <c r="AK121" s="126"/>
      <c r="AL121" s="126"/>
    </row>
    <row r="122" spans="4:38" s="123" customFormat="1">
      <c r="D122" s="127"/>
      <c r="E122" s="127"/>
      <c r="T122" s="126"/>
      <c r="U122" s="126"/>
      <c r="V122" s="126"/>
      <c r="W122" s="126"/>
      <c r="X122" s="126"/>
      <c r="Y122" s="126"/>
      <c r="Z122" s="126"/>
      <c r="AA122" s="126"/>
      <c r="AB122" s="126"/>
      <c r="AC122" s="126"/>
      <c r="AD122" s="126"/>
      <c r="AE122" s="126"/>
      <c r="AF122" s="126"/>
      <c r="AG122" s="126"/>
      <c r="AH122" s="126"/>
      <c r="AI122" s="126"/>
      <c r="AJ122" s="126"/>
      <c r="AK122" s="126"/>
      <c r="AL122" s="126"/>
    </row>
    <row r="123" spans="4:38" s="123" customFormat="1">
      <c r="D123" s="127"/>
      <c r="E123" s="127"/>
      <c r="T123" s="126"/>
      <c r="U123" s="126"/>
      <c r="V123" s="126"/>
      <c r="W123" s="126"/>
      <c r="X123" s="126"/>
      <c r="Y123" s="126"/>
      <c r="Z123" s="126"/>
      <c r="AA123" s="126"/>
      <c r="AB123" s="126"/>
      <c r="AC123" s="126"/>
      <c r="AD123" s="126"/>
      <c r="AE123" s="126"/>
      <c r="AF123" s="126"/>
      <c r="AG123" s="126"/>
      <c r="AH123" s="126"/>
      <c r="AI123" s="126"/>
      <c r="AJ123" s="126"/>
      <c r="AK123" s="126"/>
      <c r="AL123" s="126"/>
    </row>
    <row r="124" spans="4:38" s="123" customFormat="1">
      <c r="D124" s="127"/>
      <c r="E124" s="127"/>
      <c r="T124" s="126"/>
      <c r="U124" s="126"/>
      <c r="V124" s="126"/>
      <c r="W124" s="126"/>
      <c r="X124" s="126"/>
      <c r="Y124" s="126"/>
      <c r="Z124" s="126"/>
      <c r="AA124" s="126"/>
      <c r="AB124" s="126"/>
      <c r="AC124" s="126"/>
      <c r="AD124" s="126"/>
      <c r="AE124" s="126"/>
      <c r="AF124" s="126"/>
      <c r="AG124" s="126"/>
      <c r="AH124" s="126"/>
      <c r="AI124" s="126"/>
      <c r="AJ124" s="126"/>
      <c r="AK124" s="126"/>
      <c r="AL124" s="126"/>
    </row>
    <row r="125" spans="4:38" s="123" customFormat="1">
      <c r="D125" s="127"/>
      <c r="E125" s="127"/>
      <c r="T125" s="126"/>
      <c r="U125" s="126"/>
      <c r="V125" s="126"/>
      <c r="W125" s="126"/>
      <c r="X125" s="126"/>
      <c r="Y125" s="126"/>
      <c r="Z125" s="126"/>
      <c r="AA125" s="126"/>
      <c r="AB125" s="126"/>
      <c r="AC125" s="126"/>
      <c r="AD125" s="126"/>
      <c r="AE125" s="126"/>
      <c r="AF125" s="126"/>
      <c r="AG125" s="126"/>
      <c r="AH125" s="126"/>
      <c r="AI125" s="126"/>
      <c r="AJ125" s="126"/>
      <c r="AK125" s="126"/>
      <c r="AL125" s="126"/>
    </row>
    <row r="126" spans="4:38" s="123" customFormat="1">
      <c r="D126" s="127"/>
      <c r="E126" s="127"/>
      <c r="T126" s="126"/>
      <c r="U126" s="126"/>
      <c r="V126" s="126"/>
      <c r="W126" s="126"/>
      <c r="X126" s="126"/>
      <c r="Y126" s="126"/>
      <c r="Z126" s="126"/>
      <c r="AA126" s="126"/>
      <c r="AB126" s="126"/>
      <c r="AC126" s="126"/>
      <c r="AD126" s="126"/>
      <c r="AE126" s="126"/>
      <c r="AF126" s="126"/>
      <c r="AG126" s="126"/>
      <c r="AH126" s="126"/>
      <c r="AI126" s="126"/>
      <c r="AJ126" s="126"/>
      <c r="AK126" s="126"/>
      <c r="AL126" s="126"/>
    </row>
    <row r="127" spans="4:38" s="123" customFormat="1">
      <c r="D127" s="127"/>
      <c r="E127" s="127"/>
      <c r="T127" s="126"/>
      <c r="U127" s="126"/>
      <c r="V127" s="126"/>
      <c r="W127" s="126"/>
      <c r="X127" s="126"/>
      <c r="Y127" s="126"/>
      <c r="Z127" s="126"/>
      <c r="AA127" s="126"/>
      <c r="AB127" s="126"/>
      <c r="AC127" s="126"/>
      <c r="AD127" s="126"/>
      <c r="AE127" s="126"/>
      <c r="AF127" s="126"/>
      <c r="AG127" s="126"/>
      <c r="AH127" s="126"/>
      <c r="AI127" s="126"/>
      <c r="AJ127" s="126"/>
      <c r="AK127" s="126"/>
      <c r="AL127" s="126"/>
    </row>
    <row r="128" spans="4:38" s="123" customFormat="1">
      <c r="D128" s="127"/>
      <c r="E128" s="127"/>
      <c r="T128" s="126"/>
      <c r="U128" s="126"/>
      <c r="V128" s="126"/>
      <c r="W128" s="126"/>
      <c r="X128" s="126"/>
      <c r="Y128" s="126"/>
      <c r="Z128" s="126"/>
      <c r="AA128" s="126"/>
      <c r="AB128" s="126"/>
      <c r="AC128" s="126"/>
      <c r="AD128" s="126"/>
      <c r="AE128" s="126"/>
      <c r="AF128" s="126"/>
      <c r="AG128" s="126"/>
      <c r="AH128" s="126"/>
      <c r="AI128" s="126"/>
      <c r="AJ128" s="126"/>
      <c r="AK128" s="126"/>
      <c r="AL128" s="126"/>
    </row>
    <row r="129" spans="4:38" s="123" customFormat="1">
      <c r="D129" s="127"/>
      <c r="E129" s="127"/>
      <c r="T129" s="126"/>
      <c r="U129" s="126"/>
      <c r="V129" s="126"/>
      <c r="W129" s="126"/>
      <c r="X129" s="126"/>
      <c r="Y129" s="126"/>
      <c r="Z129" s="126"/>
      <c r="AA129" s="126"/>
      <c r="AB129" s="126"/>
      <c r="AC129" s="126"/>
      <c r="AD129" s="126"/>
      <c r="AE129" s="126"/>
      <c r="AF129" s="126"/>
      <c r="AG129" s="126"/>
      <c r="AH129" s="126"/>
      <c r="AI129" s="126"/>
      <c r="AJ129" s="126"/>
      <c r="AK129" s="126"/>
      <c r="AL129" s="126"/>
    </row>
    <row r="130" spans="4:38" s="123" customFormat="1">
      <c r="D130" s="127"/>
      <c r="E130" s="127"/>
      <c r="T130" s="126"/>
      <c r="U130" s="126"/>
      <c r="V130" s="126"/>
      <c r="W130" s="126"/>
      <c r="X130" s="126"/>
      <c r="Y130" s="126"/>
      <c r="Z130" s="126"/>
      <c r="AA130" s="126"/>
      <c r="AB130" s="126"/>
      <c r="AC130" s="126"/>
      <c r="AD130" s="126"/>
      <c r="AE130" s="126"/>
      <c r="AF130" s="126"/>
      <c r="AG130" s="126"/>
      <c r="AH130" s="126"/>
      <c r="AI130" s="126"/>
      <c r="AJ130" s="126"/>
      <c r="AK130" s="126"/>
      <c r="AL130" s="126"/>
    </row>
    <row r="131" spans="4:38" s="123" customFormat="1">
      <c r="D131" s="127"/>
      <c r="E131" s="127"/>
      <c r="T131" s="126"/>
      <c r="U131" s="126"/>
      <c r="V131" s="126"/>
      <c r="W131" s="126"/>
      <c r="X131" s="126"/>
      <c r="Y131" s="126"/>
      <c r="Z131" s="126"/>
      <c r="AA131" s="126"/>
      <c r="AB131" s="126"/>
      <c r="AC131" s="126"/>
      <c r="AD131" s="126"/>
      <c r="AE131" s="126"/>
      <c r="AF131" s="126"/>
      <c r="AG131" s="126"/>
      <c r="AH131" s="126"/>
      <c r="AI131" s="126"/>
      <c r="AJ131" s="126"/>
      <c r="AK131" s="126"/>
      <c r="AL131" s="126"/>
    </row>
    <row r="132" spans="4:38" s="123" customFormat="1">
      <c r="D132" s="127"/>
      <c r="E132" s="127"/>
      <c r="T132" s="126"/>
      <c r="U132" s="126"/>
      <c r="V132" s="126"/>
      <c r="W132" s="126"/>
      <c r="X132" s="126"/>
      <c r="Y132" s="126"/>
      <c r="Z132" s="126"/>
      <c r="AA132" s="126"/>
      <c r="AB132" s="126"/>
      <c r="AC132" s="126"/>
      <c r="AD132" s="126"/>
      <c r="AE132" s="126"/>
      <c r="AF132" s="126"/>
      <c r="AG132" s="126"/>
      <c r="AH132" s="126"/>
      <c r="AI132" s="126"/>
      <c r="AJ132" s="126"/>
      <c r="AK132" s="126"/>
      <c r="AL132" s="126"/>
    </row>
    <row r="133" spans="4:38" s="123" customFormat="1">
      <c r="D133" s="127"/>
      <c r="E133" s="127"/>
      <c r="T133" s="126"/>
      <c r="U133" s="126"/>
      <c r="V133" s="126"/>
      <c r="W133" s="126"/>
      <c r="X133" s="126"/>
      <c r="Y133" s="126"/>
      <c r="Z133" s="126"/>
      <c r="AA133" s="126"/>
      <c r="AB133" s="126"/>
      <c r="AC133" s="126"/>
      <c r="AD133" s="126"/>
      <c r="AE133" s="126"/>
      <c r="AF133" s="126"/>
      <c r="AG133" s="126"/>
      <c r="AH133" s="126"/>
      <c r="AI133" s="126"/>
      <c r="AJ133" s="126"/>
      <c r="AK133" s="126"/>
      <c r="AL133" s="126"/>
    </row>
    <row r="134" spans="4:38" s="123" customFormat="1">
      <c r="D134" s="127"/>
      <c r="E134" s="127"/>
      <c r="T134" s="126"/>
      <c r="U134" s="126"/>
      <c r="V134" s="126"/>
      <c r="W134" s="126"/>
      <c r="X134" s="126"/>
      <c r="Y134" s="126"/>
      <c r="Z134" s="126"/>
      <c r="AA134" s="126"/>
      <c r="AB134" s="126"/>
      <c r="AC134" s="126"/>
      <c r="AD134" s="126"/>
      <c r="AE134" s="126"/>
      <c r="AF134" s="126"/>
      <c r="AG134" s="126"/>
      <c r="AH134" s="126"/>
      <c r="AI134" s="126"/>
      <c r="AJ134" s="126"/>
      <c r="AK134" s="126"/>
      <c r="AL134" s="126"/>
    </row>
    <row r="135" spans="4:38" s="123" customFormat="1">
      <c r="D135" s="127"/>
      <c r="E135" s="127"/>
      <c r="T135" s="126"/>
      <c r="U135" s="126"/>
      <c r="V135" s="126"/>
      <c r="W135" s="126"/>
      <c r="X135" s="126"/>
      <c r="Y135" s="126"/>
      <c r="Z135" s="126"/>
      <c r="AA135" s="126"/>
      <c r="AB135" s="126"/>
      <c r="AC135" s="126"/>
      <c r="AD135" s="126"/>
      <c r="AE135" s="126"/>
      <c r="AF135" s="126"/>
      <c r="AG135" s="126"/>
      <c r="AH135" s="126"/>
      <c r="AI135" s="126"/>
      <c r="AJ135" s="126"/>
      <c r="AK135" s="126"/>
      <c r="AL135" s="126"/>
    </row>
    <row r="136" spans="4:38" s="123" customFormat="1">
      <c r="D136" s="127"/>
      <c r="E136" s="127"/>
      <c r="T136" s="126"/>
      <c r="U136" s="126"/>
      <c r="V136" s="126"/>
      <c r="W136" s="126"/>
      <c r="X136" s="126"/>
      <c r="Y136" s="126"/>
      <c r="Z136" s="126"/>
      <c r="AA136" s="126"/>
      <c r="AB136" s="126"/>
      <c r="AC136" s="126"/>
      <c r="AD136" s="126"/>
      <c r="AE136" s="126"/>
      <c r="AF136" s="126"/>
      <c r="AG136" s="126"/>
      <c r="AH136" s="126"/>
      <c r="AI136" s="126"/>
      <c r="AJ136" s="126"/>
      <c r="AK136" s="126"/>
      <c r="AL136" s="126"/>
    </row>
    <row r="137" spans="4:38" s="123" customFormat="1">
      <c r="D137" s="127"/>
      <c r="E137" s="127"/>
      <c r="T137" s="126"/>
      <c r="U137" s="126"/>
      <c r="V137" s="126"/>
      <c r="W137" s="126"/>
      <c r="X137" s="126"/>
      <c r="Y137" s="126"/>
      <c r="Z137" s="126"/>
      <c r="AA137" s="126"/>
      <c r="AB137" s="126"/>
      <c r="AC137" s="126"/>
      <c r="AD137" s="126"/>
      <c r="AE137" s="126"/>
      <c r="AF137" s="126"/>
      <c r="AG137" s="126"/>
      <c r="AH137" s="126"/>
      <c r="AI137" s="126"/>
      <c r="AJ137" s="126"/>
      <c r="AK137" s="126"/>
      <c r="AL137" s="126"/>
    </row>
    <row r="138" spans="4:38" s="123" customFormat="1">
      <c r="D138" s="127"/>
      <c r="E138" s="127"/>
      <c r="T138" s="126"/>
      <c r="U138" s="126"/>
      <c r="V138" s="126"/>
      <c r="W138" s="126"/>
      <c r="X138" s="126"/>
      <c r="Y138" s="126"/>
      <c r="Z138" s="126"/>
      <c r="AA138" s="126"/>
      <c r="AB138" s="126"/>
      <c r="AC138" s="126"/>
      <c r="AD138" s="126"/>
      <c r="AE138" s="126"/>
      <c r="AF138" s="126"/>
      <c r="AG138" s="126"/>
      <c r="AH138" s="126"/>
      <c r="AI138" s="126"/>
      <c r="AJ138" s="126"/>
      <c r="AK138" s="126"/>
      <c r="AL138" s="126"/>
    </row>
    <row r="139" spans="4:38" s="123" customFormat="1">
      <c r="D139" s="127"/>
      <c r="E139" s="127"/>
      <c r="T139" s="126"/>
      <c r="U139" s="126"/>
      <c r="V139" s="126"/>
      <c r="W139" s="126"/>
      <c r="X139" s="126"/>
      <c r="Y139" s="126"/>
      <c r="Z139" s="126"/>
      <c r="AA139" s="126"/>
      <c r="AB139" s="126"/>
      <c r="AC139" s="126"/>
      <c r="AD139" s="126"/>
      <c r="AE139" s="126"/>
      <c r="AF139" s="126"/>
      <c r="AG139" s="126"/>
      <c r="AH139" s="126"/>
      <c r="AI139" s="126"/>
      <c r="AJ139" s="126"/>
      <c r="AK139" s="126"/>
      <c r="AL139" s="126"/>
    </row>
    <row r="140" spans="4:38" s="123" customFormat="1">
      <c r="D140" s="127"/>
      <c r="E140" s="127"/>
      <c r="T140" s="126"/>
      <c r="U140" s="126"/>
      <c r="V140" s="126"/>
      <c r="W140" s="126"/>
      <c r="X140" s="126"/>
      <c r="Y140" s="126"/>
      <c r="Z140" s="126"/>
      <c r="AA140" s="126"/>
      <c r="AB140" s="126"/>
      <c r="AC140" s="126"/>
      <c r="AD140" s="126"/>
      <c r="AE140" s="126"/>
      <c r="AF140" s="126"/>
      <c r="AG140" s="126"/>
      <c r="AH140" s="126"/>
      <c r="AI140" s="126"/>
      <c r="AJ140" s="126"/>
      <c r="AK140" s="126"/>
      <c r="AL140" s="126"/>
    </row>
    <row r="141" spans="4:38" s="123" customFormat="1">
      <c r="D141" s="127"/>
      <c r="E141" s="127"/>
      <c r="T141" s="126"/>
      <c r="U141" s="126"/>
      <c r="V141" s="126"/>
      <c r="W141" s="126"/>
      <c r="X141" s="126"/>
      <c r="Y141" s="126"/>
      <c r="Z141" s="126"/>
      <c r="AA141" s="126"/>
      <c r="AB141" s="126"/>
      <c r="AC141" s="126"/>
      <c r="AD141" s="126"/>
      <c r="AE141" s="126"/>
      <c r="AF141" s="126"/>
      <c r="AG141" s="126"/>
      <c r="AH141" s="126"/>
      <c r="AI141" s="126"/>
      <c r="AJ141" s="126"/>
      <c r="AK141" s="126"/>
      <c r="AL141" s="126"/>
    </row>
    <row r="142" spans="4:38" s="123" customFormat="1">
      <c r="D142" s="127"/>
      <c r="E142" s="127"/>
      <c r="T142" s="126"/>
      <c r="U142" s="126"/>
      <c r="V142" s="126"/>
      <c r="W142" s="126"/>
      <c r="X142" s="126"/>
      <c r="Y142" s="126"/>
      <c r="Z142" s="126"/>
      <c r="AA142" s="126"/>
      <c r="AB142" s="126"/>
      <c r="AC142" s="126"/>
      <c r="AD142" s="126"/>
      <c r="AE142" s="126"/>
      <c r="AF142" s="126"/>
      <c r="AG142" s="126"/>
      <c r="AH142" s="126"/>
      <c r="AI142" s="126"/>
      <c r="AJ142" s="126"/>
      <c r="AK142" s="126"/>
      <c r="AL142" s="126"/>
    </row>
    <row r="143" spans="4:38" s="123" customFormat="1">
      <c r="D143" s="127"/>
      <c r="E143" s="127"/>
      <c r="T143" s="126"/>
      <c r="U143" s="126"/>
      <c r="V143" s="126"/>
      <c r="W143" s="126"/>
      <c r="X143" s="126"/>
      <c r="Y143" s="126"/>
      <c r="Z143" s="126"/>
      <c r="AA143" s="126"/>
      <c r="AB143" s="126"/>
      <c r="AC143" s="126"/>
      <c r="AD143" s="126"/>
      <c r="AE143" s="126"/>
      <c r="AF143" s="126"/>
      <c r="AG143" s="126"/>
      <c r="AH143" s="126"/>
      <c r="AI143" s="126"/>
      <c r="AJ143" s="126"/>
      <c r="AK143" s="126"/>
      <c r="AL143" s="126"/>
    </row>
    <row r="144" spans="4:38" s="123" customFormat="1">
      <c r="D144" s="127"/>
      <c r="E144" s="127"/>
      <c r="T144" s="126"/>
      <c r="U144" s="126"/>
      <c r="V144" s="126"/>
      <c r="W144" s="126"/>
      <c r="X144" s="126"/>
      <c r="Y144" s="126"/>
      <c r="Z144" s="126"/>
      <c r="AA144" s="126"/>
      <c r="AB144" s="126"/>
      <c r="AC144" s="126"/>
      <c r="AD144" s="126"/>
      <c r="AE144" s="126"/>
      <c r="AF144" s="126"/>
      <c r="AG144" s="126"/>
      <c r="AH144" s="126"/>
      <c r="AI144" s="126"/>
      <c r="AJ144" s="126"/>
      <c r="AK144" s="126"/>
      <c r="AL144" s="126"/>
    </row>
    <row r="145" spans="4:38" s="123" customFormat="1">
      <c r="D145" s="127"/>
      <c r="E145" s="127"/>
      <c r="T145" s="126"/>
      <c r="U145" s="126"/>
      <c r="V145" s="126"/>
      <c r="W145" s="126"/>
      <c r="X145" s="126"/>
      <c r="Y145" s="126"/>
      <c r="Z145" s="126"/>
      <c r="AA145" s="126"/>
      <c r="AB145" s="126"/>
      <c r="AC145" s="126"/>
      <c r="AD145" s="126"/>
      <c r="AE145" s="126"/>
      <c r="AF145" s="126"/>
      <c r="AG145" s="126"/>
      <c r="AH145" s="126"/>
      <c r="AI145" s="126"/>
      <c r="AJ145" s="126"/>
      <c r="AK145" s="126"/>
      <c r="AL145" s="126"/>
    </row>
    <row r="146" spans="4:38" s="123" customFormat="1">
      <c r="D146" s="127"/>
      <c r="E146" s="127"/>
      <c r="T146" s="126"/>
      <c r="U146" s="126"/>
      <c r="V146" s="126"/>
      <c r="W146" s="126"/>
      <c r="X146" s="126"/>
      <c r="Y146" s="126"/>
      <c r="Z146" s="126"/>
      <c r="AA146" s="126"/>
      <c r="AB146" s="126"/>
      <c r="AC146" s="126"/>
      <c r="AD146" s="126"/>
      <c r="AE146" s="126"/>
      <c r="AF146" s="126"/>
      <c r="AG146" s="126"/>
      <c r="AH146" s="126"/>
      <c r="AI146" s="126"/>
      <c r="AJ146" s="126"/>
      <c r="AK146" s="126"/>
      <c r="AL146" s="126"/>
    </row>
    <row r="147" spans="4:38" s="123" customFormat="1">
      <c r="D147" s="127"/>
      <c r="E147" s="127"/>
      <c r="T147" s="126"/>
      <c r="U147" s="126"/>
      <c r="V147" s="126"/>
      <c r="W147" s="126"/>
      <c r="X147" s="126"/>
      <c r="Y147" s="126"/>
      <c r="Z147" s="126"/>
      <c r="AA147" s="126"/>
      <c r="AB147" s="126"/>
      <c r="AC147" s="126"/>
      <c r="AD147" s="126"/>
      <c r="AE147" s="126"/>
      <c r="AF147" s="126"/>
      <c r="AG147" s="126"/>
      <c r="AH147" s="126"/>
      <c r="AI147" s="126"/>
      <c r="AJ147" s="126"/>
      <c r="AK147" s="126"/>
      <c r="AL147" s="126"/>
    </row>
    <row r="148" spans="4:38" s="123" customFormat="1">
      <c r="D148" s="127"/>
      <c r="E148" s="127"/>
      <c r="T148" s="126"/>
      <c r="U148" s="126"/>
      <c r="V148" s="126"/>
      <c r="W148" s="126"/>
      <c r="X148" s="126"/>
      <c r="Y148" s="126"/>
      <c r="Z148" s="126"/>
      <c r="AA148" s="126"/>
      <c r="AB148" s="126"/>
      <c r="AC148" s="126"/>
      <c r="AD148" s="126"/>
      <c r="AE148" s="126"/>
      <c r="AF148" s="126"/>
      <c r="AG148" s="126"/>
      <c r="AH148" s="126"/>
      <c r="AI148" s="126"/>
      <c r="AJ148" s="126"/>
      <c r="AK148" s="126"/>
      <c r="AL148" s="126"/>
    </row>
    <row r="149" spans="4:38" s="123" customFormat="1">
      <c r="D149" s="127"/>
      <c r="E149" s="127"/>
      <c r="T149" s="126"/>
      <c r="U149" s="126"/>
      <c r="V149" s="126"/>
      <c r="W149" s="126"/>
      <c r="X149" s="126"/>
      <c r="Y149" s="126"/>
      <c r="Z149" s="126"/>
      <c r="AA149" s="126"/>
      <c r="AB149" s="126"/>
      <c r="AC149" s="126"/>
      <c r="AD149" s="126"/>
      <c r="AE149" s="126"/>
      <c r="AF149" s="126"/>
      <c r="AG149" s="126"/>
      <c r="AH149" s="126"/>
      <c r="AI149" s="126"/>
      <c r="AJ149" s="126"/>
      <c r="AK149" s="126"/>
      <c r="AL149" s="126"/>
    </row>
    <row r="150" spans="4:38" s="123" customFormat="1">
      <c r="D150" s="127"/>
      <c r="E150" s="127"/>
      <c r="T150" s="126"/>
      <c r="U150" s="126"/>
      <c r="V150" s="126"/>
      <c r="W150" s="126"/>
      <c r="X150" s="126"/>
      <c r="Y150" s="126"/>
      <c r="Z150" s="126"/>
      <c r="AA150" s="126"/>
      <c r="AB150" s="126"/>
      <c r="AC150" s="126"/>
      <c r="AD150" s="126"/>
      <c r="AE150" s="126"/>
      <c r="AF150" s="126"/>
      <c r="AG150" s="126"/>
      <c r="AH150" s="126"/>
      <c r="AI150" s="126"/>
      <c r="AJ150" s="126"/>
      <c r="AK150" s="126"/>
      <c r="AL150" s="126"/>
    </row>
    <row r="151" spans="4:38" s="123" customFormat="1">
      <c r="D151" s="127"/>
      <c r="E151" s="127"/>
      <c r="T151" s="126"/>
      <c r="U151" s="126"/>
      <c r="V151" s="126"/>
      <c r="W151" s="126"/>
      <c r="X151" s="126"/>
      <c r="Y151" s="126"/>
      <c r="Z151" s="126"/>
      <c r="AA151" s="126"/>
      <c r="AB151" s="126"/>
      <c r="AC151" s="126"/>
      <c r="AD151" s="126"/>
      <c r="AE151" s="126"/>
      <c r="AF151" s="126"/>
      <c r="AG151" s="126"/>
      <c r="AH151" s="126"/>
      <c r="AI151" s="126"/>
      <c r="AJ151" s="126"/>
      <c r="AK151" s="126"/>
      <c r="AL151" s="126"/>
    </row>
    <row r="152" spans="4:38" s="123" customFormat="1">
      <c r="D152" s="127"/>
      <c r="E152" s="127"/>
      <c r="T152" s="126"/>
      <c r="U152" s="126"/>
      <c r="V152" s="126"/>
      <c r="W152" s="126"/>
      <c r="X152" s="126"/>
      <c r="Y152" s="126"/>
      <c r="Z152" s="126"/>
      <c r="AA152" s="126"/>
      <c r="AB152" s="126"/>
      <c r="AC152" s="126"/>
      <c r="AD152" s="126"/>
      <c r="AE152" s="126"/>
      <c r="AF152" s="126"/>
      <c r="AG152" s="126"/>
      <c r="AH152" s="126"/>
      <c r="AI152" s="126"/>
      <c r="AJ152" s="126"/>
      <c r="AK152" s="126"/>
      <c r="AL152" s="126"/>
    </row>
    <row r="153" spans="4:38" s="123" customFormat="1">
      <c r="D153" s="127"/>
      <c r="E153" s="127"/>
      <c r="T153" s="126"/>
      <c r="U153" s="126"/>
      <c r="V153" s="126"/>
      <c r="W153" s="126"/>
      <c r="X153" s="126"/>
      <c r="Y153" s="126"/>
      <c r="Z153" s="126"/>
      <c r="AA153" s="126"/>
      <c r="AB153" s="126"/>
      <c r="AC153" s="126"/>
      <c r="AD153" s="126"/>
      <c r="AE153" s="126"/>
      <c r="AF153" s="126"/>
      <c r="AG153" s="126"/>
      <c r="AH153" s="126"/>
      <c r="AI153" s="126"/>
      <c r="AJ153" s="126"/>
      <c r="AK153" s="126"/>
      <c r="AL153" s="126"/>
    </row>
    <row r="154" spans="4:38" s="123" customFormat="1">
      <c r="D154" s="127"/>
      <c r="E154" s="127"/>
      <c r="T154" s="126"/>
      <c r="U154" s="126"/>
      <c r="V154" s="126"/>
      <c r="W154" s="126"/>
      <c r="X154" s="126"/>
      <c r="Y154" s="126"/>
      <c r="Z154" s="126"/>
      <c r="AA154" s="126"/>
      <c r="AB154" s="126"/>
      <c r="AC154" s="126"/>
      <c r="AD154" s="126"/>
      <c r="AE154" s="126"/>
      <c r="AF154" s="126"/>
      <c r="AG154" s="126"/>
      <c r="AH154" s="126"/>
      <c r="AI154" s="126"/>
      <c r="AJ154" s="126"/>
      <c r="AK154" s="126"/>
      <c r="AL154" s="126"/>
    </row>
    <row r="155" spans="4:38" s="123" customFormat="1">
      <c r="D155" s="127"/>
      <c r="E155" s="127"/>
      <c r="T155" s="126"/>
      <c r="U155" s="126"/>
      <c r="V155" s="126"/>
      <c r="W155" s="126"/>
      <c r="X155" s="126"/>
      <c r="Y155" s="126"/>
      <c r="Z155" s="126"/>
      <c r="AA155" s="126"/>
      <c r="AB155" s="126"/>
      <c r="AC155" s="126"/>
      <c r="AD155" s="126"/>
      <c r="AE155" s="126"/>
      <c r="AF155" s="126"/>
      <c r="AG155" s="126"/>
      <c r="AH155" s="126"/>
      <c r="AI155" s="126"/>
      <c r="AJ155" s="126"/>
      <c r="AK155" s="126"/>
      <c r="AL155" s="126"/>
    </row>
    <row r="156" spans="4:38" s="123" customFormat="1">
      <c r="D156" s="127"/>
      <c r="E156" s="127"/>
      <c r="T156" s="126"/>
      <c r="U156" s="126"/>
      <c r="V156" s="126"/>
      <c r="W156" s="126"/>
      <c r="X156" s="126"/>
      <c r="Y156" s="126"/>
      <c r="Z156" s="126"/>
      <c r="AA156" s="126"/>
      <c r="AB156" s="126"/>
      <c r="AC156" s="126"/>
      <c r="AD156" s="126"/>
      <c r="AE156" s="126"/>
      <c r="AF156" s="126"/>
      <c r="AG156" s="126"/>
      <c r="AH156" s="126"/>
      <c r="AI156" s="126"/>
      <c r="AJ156" s="126"/>
      <c r="AK156" s="126"/>
      <c r="AL156" s="126"/>
    </row>
    <row r="157" spans="4:38" s="123" customFormat="1">
      <c r="D157" s="127"/>
      <c r="E157" s="127"/>
      <c r="T157" s="126"/>
      <c r="U157" s="126"/>
      <c r="V157" s="126"/>
      <c r="W157" s="126"/>
      <c r="X157" s="126"/>
      <c r="Y157" s="126"/>
      <c r="Z157" s="126"/>
      <c r="AA157" s="126"/>
      <c r="AB157" s="126"/>
      <c r="AC157" s="126"/>
      <c r="AD157" s="126"/>
      <c r="AE157" s="126"/>
      <c r="AF157" s="126"/>
      <c r="AG157" s="126"/>
      <c r="AH157" s="126"/>
      <c r="AI157" s="126"/>
      <c r="AJ157" s="126"/>
      <c r="AK157" s="126"/>
      <c r="AL157" s="126"/>
    </row>
    <row r="158" spans="4:38" s="123" customFormat="1">
      <c r="D158" s="127"/>
      <c r="E158" s="127"/>
      <c r="T158" s="126"/>
      <c r="U158" s="126"/>
      <c r="V158" s="126"/>
      <c r="W158" s="126"/>
      <c r="X158" s="126"/>
      <c r="Y158" s="126"/>
      <c r="Z158" s="126"/>
      <c r="AA158" s="126"/>
      <c r="AB158" s="126"/>
      <c r="AC158" s="126"/>
      <c r="AD158" s="126"/>
      <c r="AE158" s="126"/>
      <c r="AF158" s="126"/>
      <c r="AG158" s="126"/>
      <c r="AH158" s="126"/>
      <c r="AI158" s="126"/>
      <c r="AJ158" s="126"/>
      <c r="AK158" s="126"/>
      <c r="AL158" s="126"/>
    </row>
    <row r="159" spans="4:38" s="123" customFormat="1">
      <c r="D159" s="127"/>
      <c r="E159" s="127"/>
      <c r="T159" s="126"/>
      <c r="U159" s="126"/>
      <c r="V159" s="126"/>
      <c r="W159" s="126"/>
      <c r="X159" s="126"/>
      <c r="Y159" s="126"/>
      <c r="Z159" s="126"/>
      <c r="AA159" s="126"/>
      <c r="AB159" s="126"/>
      <c r="AC159" s="126"/>
      <c r="AD159" s="126"/>
      <c r="AE159" s="126"/>
      <c r="AF159" s="126"/>
      <c r="AG159" s="126"/>
      <c r="AH159" s="126"/>
      <c r="AI159" s="126"/>
      <c r="AJ159" s="126"/>
      <c r="AK159" s="126"/>
      <c r="AL159" s="126"/>
    </row>
    <row r="160" spans="4:38" s="123" customFormat="1">
      <c r="D160" s="127"/>
      <c r="E160" s="127"/>
      <c r="T160" s="126"/>
      <c r="U160" s="126"/>
      <c r="V160" s="126"/>
      <c r="W160" s="126"/>
      <c r="X160" s="126"/>
      <c r="Y160" s="126"/>
      <c r="Z160" s="126"/>
      <c r="AA160" s="126"/>
      <c r="AB160" s="126"/>
      <c r="AC160" s="126"/>
      <c r="AD160" s="126"/>
      <c r="AE160" s="126"/>
      <c r="AF160" s="126"/>
      <c r="AG160" s="126"/>
      <c r="AH160" s="126"/>
      <c r="AI160" s="126"/>
      <c r="AJ160" s="126"/>
      <c r="AK160" s="126"/>
      <c r="AL160" s="126"/>
    </row>
    <row r="161" spans="4:38" s="123" customFormat="1">
      <c r="D161" s="127"/>
      <c r="E161" s="127"/>
      <c r="T161" s="126"/>
      <c r="U161" s="126"/>
      <c r="V161" s="126"/>
      <c r="W161" s="126"/>
      <c r="X161" s="126"/>
      <c r="Y161" s="126"/>
      <c r="Z161" s="126"/>
      <c r="AA161" s="126"/>
      <c r="AB161" s="126"/>
      <c r="AC161" s="126"/>
      <c r="AD161" s="126"/>
      <c r="AE161" s="126"/>
      <c r="AF161" s="126"/>
      <c r="AG161" s="126"/>
      <c r="AH161" s="126"/>
      <c r="AI161" s="126"/>
      <c r="AJ161" s="126"/>
      <c r="AK161" s="126"/>
      <c r="AL161" s="126"/>
    </row>
    <row r="162" spans="4:38" s="123" customFormat="1">
      <c r="D162" s="127"/>
      <c r="E162" s="127"/>
      <c r="T162" s="126"/>
      <c r="U162" s="126"/>
      <c r="V162" s="126"/>
      <c r="W162" s="126"/>
      <c r="X162" s="126"/>
      <c r="Y162" s="126"/>
      <c r="Z162" s="126"/>
      <c r="AA162" s="126"/>
      <c r="AB162" s="126"/>
      <c r="AC162" s="126"/>
      <c r="AD162" s="126"/>
      <c r="AE162" s="126"/>
      <c r="AF162" s="126"/>
      <c r="AG162" s="126"/>
      <c r="AH162" s="126"/>
      <c r="AI162" s="126"/>
      <c r="AJ162" s="126"/>
      <c r="AK162" s="126"/>
      <c r="AL162" s="126"/>
    </row>
    <row r="163" spans="4:38" s="123" customFormat="1">
      <c r="D163" s="127"/>
      <c r="E163" s="127"/>
      <c r="T163" s="126"/>
      <c r="U163" s="126"/>
      <c r="V163" s="126"/>
      <c r="W163" s="126"/>
      <c r="X163" s="126"/>
      <c r="Y163" s="126"/>
      <c r="Z163" s="126"/>
      <c r="AA163" s="126"/>
      <c r="AB163" s="126"/>
      <c r="AC163" s="126"/>
      <c r="AD163" s="126"/>
      <c r="AE163" s="126"/>
      <c r="AF163" s="126"/>
      <c r="AG163" s="126"/>
      <c r="AH163" s="126"/>
      <c r="AI163" s="126"/>
      <c r="AJ163" s="126"/>
      <c r="AK163" s="126"/>
      <c r="AL163" s="126"/>
    </row>
    <row r="164" spans="4:38" s="123" customFormat="1">
      <c r="D164" s="127"/>
      <c r="E164" s="127"/>
      <c r="T164" s="126"/>
      <c r="U164" s="126"/>
      <c r="V164" s="126"/>
      <c r="W164" s="126"/>
      <c r="X164" s="126"/>
      <c r="Y164" s="126"/>
      <c r="Z164" s="126"/>
      <c r="AA164" s="126"/>
      <c r="AB164" s="126"/>
      <c r="AC164" s="126"/>
      <c r="AD164" s="126"/>
      <c r="AE164" s="126"/>
      <c r="AF164" s="126"/>
      <c r="AG164" s="126"/>
      <c r="AH164" s="126"/>
      <c r="AI164" s="126"/>
      <c r="AJ164" s="126"/>
      <c r="AK164" s="126"/>
      <c r="AL164" s="126"/>
    </row>
    <row r="165" spans="4:38" s="123" customFormat="1">
      <c r="D165" s="127"/>
      <c r="E165" s="127"/>
      <c r="T165" s="126"/>
      <c r="U165" s="126"/>
      <c r="V165" s="126"/>
      <c r="W165" s="126"/>
      <c r="X165" s="126"/>
      <c r="Y165" s="126"/>
      <c r="Z165" s="126"/>
      <c r="AA165" s="126"/>
      <c r="AB165" s="126"/>
      <c r="AC165" s="126"/>
      <c r="AD165" s="126"/>
      <c r="AE165" s="126"/>
      <c r="AF165" s="126"/>
      <c r="AG165" s="126"/>
      <c r="AH165" s="126"/>
      <c r="AI165" s="126"/>
      <c r="AJ165" s="126"/>
      <c r="AK165" s="126"/>
      <c r="AL165" s="126"/>
    </row>
    <row r="166" spans="4:38" s="123" customFormat="1">
      <c r="D166" s="127"/>
      <c r="E166" s="127"/>
      <c r="T166" s="126"/>
      <c r="U166" s="126"/>
      <c r="V166" s="126"/>
      <c r="W166" s="126"/>
      <c r="X166" s="126"/>
      <c r="Y166" s="126"/>
      <c r="Z166" s="126"/>
      <c r="AA166" s="126"/>
      <c r="AB166" s="126"/>
      <c r="AC166" s="126"/>
      <c r="AD166" s="126"/>
      <c r="AE166" s="126"/>
      <c r="AF166" s="126"/>
      <c r="AG166" s="126"/>
      <c r="AH166" s="126"/>
      <c r="AI166" s="126"/>
      <c r="AJ166" s="126"/>
      <c r="AK166" s="126"/>
      <c r="AL166" s="126"/>
    </row>
    <row r="167" spans="4:38" s="123" customFormat="1">
      <c r="D167" s="127"/>
      <c r="E167" s="127"/>
      <c r="T167" s="126"/>
      <c r="U167" s="126"/>
      <c r="V167" s="126"/>
      <c r="W167" s="126"/>
      <c r="X167" s="126"/>
      <c r="Y167" s="126"/>
      <c r="Z167" s="126"/>
      <c r="AA167" s="126"/>
      <c r="AB167" s="126"/>
      <c r="AC167" s="126"/>
      <c r="AD167" s="126"/>
      <c r="AE167" s="126"/>
      <c r="AF167" s="126"/>
      <c r="AG167" s="126"/>
      <c r="AH167" s="126"/>
      <c r="AI167" s="126"/>
      <c r="AJ167" s="126"/>
      <c r="AK167" s="126"/>
      <c r="AL167" s="126"/>
    </row>
    <row r="168" spans="4:38" s="123" customFormat="1">
      <c r="D168" s="127"/>
      <c r="E168" s="127"/>
      <c r="T168" s="126"/>
      <c r="U168" s="126"/>
      <c r="V168" s="126"/>
      <c r="W168" s="126"/>
      <c r="X168" s="126"/>
      <c r="Y168" s="126"/>
      <c r="Z168" s="126"/>
      <c r="AA168" s="126"/>
      <c r="AB168" s="126"/>
      <c r="AC168" s="126"/>
      <c r="AD168" s="126"/>
      <c r="AE168" s="126"/>
      <c r="AF168" s="126"/>
      <c r="AG168" s="126"/>
      <c r="AH168" s="126"/>
      <c r="AI168" s="126"/>
      <c r="AJ168" s="126"/>
      <c r="AK168" s="126"/>
      <c r="AL168" s="126"/>
    </row>
    <row r="169" spans="4:38" s="123" customFormat="1">
      <c r="D169" s="127"/>
      <c r="E169" s="127"/>
      <c r="T169" s="126"/>
      <c r="U169" s="126"/>
      <c r="V169" s="126"/>
      <c r="W169" s="126"/>
      <c r="X169" s="126"/>
      <c r="Y169" s="126"/>
      <c r="Z169" s="126"/>
      <c r="AA169" s="126"/>
      <c r="AB169" s="126"/>
      <c r="AC169" s="126"/>
      <c r="AD169" s="126"/>
      <c r="AE169" s="126"/>
      <c r="AF169" s="126"/>
      <c r="AG169" s="126"/>
      <c r="AH169" s="126"/>
      <c r="AI169" s="126"/>
      <c r="AJ169" s="126"/>
      <c r="AK169" s="126"/>
      <c r="AL169" s="126"/>
    </row>
    <row r="170" spans="4:38" s="123" customFormat="1">
      <c r="D170" s="127"/>
      <c r="E170" s="127"/>
      <c r="T170" s="126"/>
      <c r="U170" s="126"/>
      <c r="V170" s="126"/>
      <c r="W170" s="126"/>
      <c r="X170" s="126"/>
      <c r="Y170" s="126"/>
      <c r="Z170" s="126"/>
      <c r="AA170" s="126"/>
      <c r="AB170" s="126"/>
      <c r="AC170" s="126"/>
      <c r="AD170" s="126"/>
      <c r="AE170" s="126"/>
      <c r="AF170" s="126"/>
      <c r="AG170" s="126"/>
      <c r="AH170" s="126"/>
      <c r="AI170" s="126"/>
      <c r="AJ170" s="126"/>
      <c r="AK170" s="126"/>
      <c r="AL170" s="126"/>
    </row>
    <row r="171" spans="4:38" s="123" customFormat="1">
      <c r="D171" s="127"/>
      <c r="E171" s="127"/>
      <c r="T171" s="126"/>
      <c r="U171" s="126"/>
      <c r="V171" s="126"/>
      <c r="W171" s="126"/>
      <c r="X171" s="126"/>
      <c r="Y171" s="126"/>
      <c r="Z171" s="126"/>
      <c r="AA171" s="126"/>
      <c r="AB171" s="126"/>
      <c r="AC171" s="126"/>
      <c r="AD171" s="126"/>
      <c r="AE171" s="126"/>
      <c r="AF171" s="126"/>
      <c r="AG171" s="126"/>
      <c r="AH171" s="126"/>
      <c r="AI171" s="126"/>
      <c r="AJ171" s="126"/>
      <c r="AK171" s="126"/>
      <c r="AL171" s="126"/>
    </row>
    <row r="172" spans="4:38" s="123" customFormat="1">
      <c r="D172" s="127"/>
      <c r="E172" s="127"/>
      <c r="T172" s="126"/>
      <c r="U172" s="126"/>
      <c r="V172" s="126"/>
      <c r="W172" s="126"/>
      <c r="X172" s="126"/>
      <c r="Y172" s="126"/>
      <c r="Z172" s="126"/>
      <c r="AA172" s="126"/>
      <c r="AB172" s="126"/>
      <c r="AC172" s="126"/>
      <c r="AD172" s="126"/>
      <c r="AE172" s="126"/>
      <c r="AF172" s="126"/>
      <c r="AG172" s="126"/>
      <c r="AH172" s="126"/>
      <c r="AI172" s="126"/>
      <c r="AJ172" s="126"/>
      <c r="AK172" s="126"/>
      <c r="AL172" s="126"/>
    </row>
    <row r="173" spans="4:38" s="123" customFormat="1">
      <c r="D173" s="127"/>
      <c r="E173" s="127"/>
      <c r="T173" s="126"/>
      <c r="U173" s="126"/>
      <c r="V173" s="126"/>
      <c r="W173" s="126"/>
      <c r="X173" s="126"/>
      <c r="Y173" s="126"/>
      <c r="Z173" s="126"/>
      <c r="AA173" s="126"/>
      <c r="AB173" s="126"/>
      <c r="AC173" s="126"/>
      <c r="AD173" s="126"/>
      <c r="AE173" s="126"/>
      <c r="AF173" s="126"/>
      <c r="AG173" s="126"/>
      <c r="AH173" s="126"/>
      <c r="AI173" s="126"/>
      <c r="AJ173" s="126"/>
      <c r="AK173" s="126"/>
      <c r="AL173" s="126"/>
    </row>
    <row r="174" spans="4:38" s="123" customFormat="1">
      <c r="D174" s="127"/>
      <c r="E174" s="127"/>
      <c r="T174" s="126"/>
      <c r="U174" s="126"/>
      <c r="V174" s="126"/>
      <c r="W174" s="126"/>
      <c r="X174" s="126"/>
      <c r="Y174" s="126"/>
      <c r="Z174" s="126"/>
      <c r="AA174" s="126"/>
      <c r="AB174" s="126"/>
      <c r="AC174" s="126"/>
      <c r="AD174" s="126"/>
      <c r="AE174" s="126"/>
      <c r="AF174" s="126"/>
      <c r="AG174" s="126"/>
      <c r="AH174" s="126"/>
      <c r="AI174" s="126"/>
      <c r="AJ174" s="126"/>
      <c r="AK174" s="126"/>
      <c r="AL174" s="126"/>
    </row>
    <row r="175" spans="4:38" s="123" customFormat="1">
      <c r="D175" s="127"/>
      <c r="E175" s="127"/>
      <c r="T175" s="126"/>
      <c r="U175" s="126"/>
      <c r="V175" s="126"/>
      <c r="W175" s="126"/>
      <c r="X175" s="126"/>
      <c r="Y175" s="126"/>
      <c r="Z175" s="126"/>
      <c r="AA175" s="126"/>
      <c r="AB175" s="126"/>
      <c r="AC175" s="126"/>
      <c r="AD175" s="126"/>
      <c r="AE175" s="126"/>
      <c r="AF175" s="126"/>
      <c r="AG175" s="126"/>
      <c r="AH175" s="126"/>
      <c r="AI175" s="126"/>
      <c r="AJ175" s="126"/>
      <c r="AK175" s="126"/>
      <c r="AL175" s="126"/>
    </row>
    <row r="176" spans="4:38" s="123" customFormat="1">
      <c r="D176" s="127"/>
      <c r="E176" s="127"/>
      <c r="T176" s="126"/>
      <c r="U176" s="126"/>
      <c r="V176" s="126"/>
      <c r="W176" s="126"/>
      <c r="X176" s="126"/>
      <c r="Y176" s="126"/>
      <c r="Z176" s="126"/>
      <c r="AA176" s="126"/>
      <c r="AB176" s="126"/>
      <c r="AC176" s="126"/>
      <c r="AD176" s="126"/>
      <c r="AE176" s="126"/>
      <c r="AF176" s="126"/>
      <c r="AG176" s="126"/>
      <c r="AH176" s="126"/>
      <c r="AI176" s="126"/>
      <c r="AJ176" s="126"/>
      <c r="AK176" s="126"/>
      <c r="AL176" s="126"/>
    </row>
    <row r="177" spans="4:38" s="123" customFormat="1">
      <c r="D177" s="127"/>
      <c r="E177" s="127"/>
      <c r="T177" s="126"/>
      <c r="U177" s="126"/>
      <c r="V177" s="126"/>
      <c r="W177" s="126"/>
      <c r="X177" s="126"/>
      <c r="Y177" s="126"/>
      <c r="Z177" s="126"/>
      <c r="AA177" s="126"/>
      <c r="AB177" s="126"/>
      <c r="AC177" s="126"/>
      <c r="AD177" s="126"/>
      <c r="AE177" s="126"/>
      <c r="AF177" s="126"/>
      <c r="AG177" s="126"/>
      <c r="AH177" s="126"/>
      <c r="AI177" s="126"/>
      <c r="AJ177" s="126"/>
      <c r="AK177" s="126"/>
      <c r="AL177" s="126"/>
    </row>
    <row r="178" spans="4:38" s="123" customFormat="1">
      <c r="D178" s="127"/>
      <c r="E178" s="127"/>
      <c r="T178" s="126"/>
      <c r="U178" s="126"/>
      <c r="V178" s="126"/>
      <c r="W178" s="126"/>
      <c r="X178" s="126"/>
      <c r="Y178" s="126"/>
      <c r="Z178" s="126"/>
      <c r="AA178" s="126"/>
      <c r="AB178" s="126"/>
      <c r="AC178" s="126"/>
      <c r="AD178" s="126"/>
      <c r="AE178" s="126"/>
      <c r="AF178" s="126"/>
      <c r="AG178" s="126"/>
      <c r="AH178" s="126"/>
      <c r="AI178" s="126"/>
      <c r="AJ178" s="126"/>
      <c r="AK178" s="126"/>
      <c r="AL178" s="126"/>
    </row>
    <row r="179" spans="4:38" s="123" customFormat="1">
      <c r="D179" s="127"/>
      <c r="E179" s="127"/>
      <c r="T179" s="126"/>
      <c r="U179" s="126"/>
      <c r="V179" s="126"/>
      <c r="W179" s="126"/>
      <c r="X179" s="126"/>
      <c r="Y179" s="126"/>
      <c r="Z179" s="126"/>
      <c r="AA179" s="126"/>
      <c r="AB179" s="126"/>
      <c r="AC179" s="126"/>
      <c r="AD179" s="126"/>
      <c r="AE179" s="126"/>
      <c r="AF179" s="126"/>
      <c r="AG179" s="126"/>
      <c r="AH179" s="126"/>
      <c r="AI179" s="126"/>
      <c r="AJ179" s="126"/>
      <c r="AK179" s="126"/>
      <c r="AL179" s="126"/>
    </row>
    <row r="180" spans="4:38" s="123" customFormat="1">
      <c r="D180" s="127"/>
      <c r="E180" s="127"/>
      <c r="T180" s="126"/>
      <c r="U180" s="126"/>
      <c r="V180" s="126"/>
      <c r="W180" s="126"/>
      <c r="X180" s="126"/>
      <c r="Y180" s="126"/>
      <c r="Z180" s="126"/>
      <c r="AA180" s="126"/>
      <c r="AB180" s="126"/>
      <c r="AC180" s="126"/>
      <c r="AD180" s="126"/>
      <c r="AE180" s="126"/>
      <c r="AF180" s="126"/>
      <c r="AG180" s="126"/>
      <c r="AH180" s="126"/>
      <c r="AI180" s="126"/>
      <c r="AJ180" s="126"/>
      <c r="AK180" s="126"/>
      <c r="AL180" s="126"/>
    </row>
    <row r="181" spans="4:38" s="123" customFormat="1">
      <c r="D181" s="127"/>
      <c r="E181" s="127"/>
      <c r="T181" s="126"/>
      <c r="U181" s="126"/>
      <c r="V181" s="126"/>
      <c r="W181" s="126"/>
      <c r="X181" s="126"/>
      <c r="Y181" s="126"/>
      <c r="Z181" s="126"/>
      <c r="AA181" s="126"/>
      <c r="AB181" s="126"/>
      <c r="AC181" s="126"/>
      <c r="AD181" s="126"/>
      <c r="AE181" s="126"/>
      <c r="AF181" s="126"/>
      <c r="AG181" s="126"/>
      <c r="AH181" s="126"/>
      <c r="AI181" s="126"/>
      <c r="AJ181" s="126"/>
      <c r="AK181" s="126"/>
      <c r="AL181" s="126"/>
    </row>
    <row r="182" spans="4:38" s="123" customFormat="1">
      <c r="D182" s="127"/>
      <c r="E182" s="127"/>
      <c r="T182" s="126"/>
      <c r="U182" s="126"/>
      <c r="V182" s="126"/>
      <c r="W182" s="126"/>
      <c r="X182" s="126"/>
      <c r="Y182" s="126"/>
      <c r="Z182" s="126"/>
      <c r="AA182" s="126"/>
      <c r="AB182" s="126"/>
      <c r="AC182" s="126"/>
      <c r="AD182" s="126"/>
      <c r="AE182" s="126"/>
      <c r="AF182" s="126"/>
      <c r="AG182" s="126"/>
      <c r="AH182" s="126"/>
      <c r="AI182" s="126"/>
      <c r="AJ182" s="126"/>
      <c r="AK182" s="126"/>
      <c r="AL182" s="126"/>
    </row>
    <row r="183" spans="4:38" s="123" customFormat="1">
      <c r="D183" s="127"/>
      <c r="E183" s="127"/>
      <c r="T183" s="126"/>
      <c r="U183" s="126"/>
      <c r="V183" s="126"/>
      <c r="W183" s="126"/>
      <c r="X183" s="126"/>
      <c r="Y183" s="126"/>
      <c r="Z183" s="126"/>
      <c r="AA183" s="126"/>
      <c r="AB183" s="126"/>
      <c r="AC183" s="126"/>
      <c r="AD183" s="126"/>
      <c r="AE183" s="126"/>
      <c r="AF183" s="126"/>
      <c r="AG183" s="126"/>
      <c r="AH183" s="126"/>
      <c r="AI183" s="126"/>
      <c r="AJ183" s="126"/>
      <c r="AK183" s="126"/>
      <c r="AL183" s="126"/>
    </row>
    <row r="184" spans="4:38" s="123" customFormat="1">
      <c r="D184" s="127"/>
      <c r="E184" s="127"/>
      <c r="T184" s="126"/>
      <c r="U184" s="126"/>
      <c r="V184" s="126"/>
      <c r="W184" s="126"/>
      <c r="X184" s="126"/>
      <c r="Y184" s="126"/>
      <c r="Z184" s="126"/>
      <c r="AA184" s="126"/>
      <c r="AB184" s="126"/>
      <c r="AC184" s="126"/>
      <c r="AD184" s="126"/>
      <c r="AE184" s="126"/>
      <c r="AF184" s="126"/>
      <c r="AG184" s="126"/>
      <c r="AH184" s="126"/>
      <c r="AI184" s="126"/>
      <c r="AJ184" s="126"/>
      <c r="AK184" s="126"/>
      <c r="AL184" s="126"/>
    </row>
    <row r="185" spans="4:38" s="123" customFormat="1">
      <c r="D185" s="127"/>
      <c r="E185" s="127"/>
      <c r="T185" s="126"/>
      <c r="U185" s="126"/>
      <c r="V185" s="126"/>
      <c r="W185" s="126"/>
      <c r="X185" s="126"/>
      <c r="Y185" s="126"/>
      <c r="Z185" s="126"/>
      <c r="AA185" s="126"/>
      <c r="AB185" s="126"/>
      <c r="AC185" s="126"/>
      <c r="AD185" s="126"/>
      <c r="AE185" s="126"/>
      <c r="AF185" s="126"/>
      <c r="AG185" s="126"/>
      <c r="AH185" s="126"/>
      <c r="AI185" s="126"/>
      <c r="AJ185" s="126"/>
      <c r="AK185" s="126"/>
      <c r="AL185" s="126"/>
    </row>
    <row r="186" spans="4:38" s="123" customFormat="1">
      <c r="D186" s="127"/>
      <c r="E186" s="127"/>
      <c r="T186" s="126"/>
      <c r="U186" s="126"/>
      <c r="V186" s="126"/>
      <c r="W186" s="126"/>
      <c r="X186" s="126"/>
      <c r="Y186" s="126"/>
      <c r="Z186" s="126"/>
      <c r="AA186" s="126"/>
      <c r="AB186" s="126"/>
      <c r="AC186" s="126"/>
      <c r="AD186" s="126"/>
      <c r="AE186" s="126"/>
      <c r="AF186" s="126"/>
      <c r="AG186" s="126"/>
      <c r="AH186" s="126"/>
      <c r="AI186" s="126"/>
      <c r="AJ186" s="126"/>
      <c r="AK186" s="126"/>
      <c r="AL186" s="126"/>
    </row>
    <row r="187" spans="4:38" s="123" customFormat="1">
      <c r="D187" s="127"/>
      <c r="E187" s="127"/>
      <c r="T187" s="126"/>
      <c r="U187" s="126"/>
      <c r="V187" s="126"/>
      <c r="W187" s="126"/>
      <c r="X187" s="126"/>
      <c r="Y187" s="126"/>
      <c r="Z187" s="126"/>
      <c r="AA187" s="126"/>
      <c r="AB187" s="126"/>
      <c r="AC187" s="126"/>
      <c r="AD187" s="126"/>
      <c r="AE187" s="126"/>
      <c r="AF187" s="126"/>
      <c r="AG187" s="126"/>
      <c r="AH187" s="126"/>
      <c r="AI187" s="126"/>
      <c r="AJ187" s="126"/>
      <c r="AK187" s="126"/>
      <c r="AL187" s="126"/>
    </row>
    <row r="188" spans="4:38" s="123" customFormat="1">
      <c r="D188" s="127"/>
      <c r="E188" s="127"/>
      <c r="T188" s="126"/>
      <c r="U188" s="126"/>
      <c r="V188" s="126"/>
      <c r="W188" s="126"/>
      <c r="X188" s="126"/>
      <c r="Y188" s="126"/>
      <c r="Z188" s="126"/>
      <c r="AA188" s="126"/>
      <c r="AB188" s="126"/>
      <c r="AC188" s="126"/>
      <c r="AD188" s="126"/>
      <c r="AE188" s="126"/>
      <c r="AF188" s="126"/>
      <c r="AG188" s="126"/>
      <c r="AH188" s="126"/>
      <c r="AI188" s="126"/>
      <c r="AJ188" s="126"/>
      <c r="AK188" s="126"/>
      <c r="AL188" s="126"/>
    </row>
    <row r="189" spans="4:38" s="123" customFormat="1">
      <c r="D189" s="127"/>
      <c r="E189" s="127"/>
      <c r="T189" s="126"/>
      <c r="U189" s="126"/>
      <c r="V189" s="126"/>
      <c r="W189" s="126"/>
      <c r="X189" s="126"/>
      <c r="Y189" s="126"/>
      <c r="Z189" s="126"/>
      <c r="AA189" s="126"/>
      <c r="AB189" s="126"/>
      <c r="AC189" s="126"/>
      <c r="AD189" s="126"/>
      <c r="AE189" s="126"/>
      <c r="AF189" s="126"/>
      <c r="AG189" s="126"/>
      <c r="AH189" s="126"/>
      <c r="AI189" s="126"/>
      <c r="AJ189" s="126"/>
      <c r="AK189" s="126"/>
      <c r="AL189" s="126"/>
    </row>
    <row r="190" spans="4:38" s="123" customFormat="1">
      <c r="D190" s="127"/>
      <c r="E190" s="127"/>
      <c r="T190" s="126"/>
      <c r="U190" s="126"/>
      <c r="V190" s="126"/>
      <c r="W190" s="126"/>
      <c r="X190" s="126"/>
      <c r="Y190" s="126"/>
      <c r="Z190" s="126"/>
      <c r="AA190" s="126"/>
      <c r="AB190" s="126"/>
      <c r="AC190" s="126"/>
      <c r="AD190" s="126"/>
      <c r="AE190" s="126"/>
      <c r="AF190" s="126"/>
      <c r="AG190" s="126"/>
      <c r="AH190" s="126"/>
      <c r="AI190" s="126"/>
      <c r="AJ190" s="126"/>
      <c r="AK190" s="126"/>
      <c r="AL190" s="126"/>
    </row>
    <row r="191" spans="4:38" s="123" customFormat="1">
      <c r="D191" s="127"/>
      <c r="E191" s="127"/>
      <c r="T191" s="126"/>
      <c r="U191" s="126"/>
      <c r="V191" s="126"/>
      <c r="W191" s="126"/>
      <c r="X191" s="126"/>
      <c r="Y191" s="126"/>
      <c r="Z191" s="126"/>
      <c r="AA191" s="126"/>
      <c r="AB191" s="126"/>
      <c r="AC191" s="126"/>
      <c r="AD191" s="126"/>
      <c r="AE191" s="126"/>
      <c r="AF191" s="126"/>
      <c r="AG191" s="126"/>
      <c r="AH191" s="126"/>
      <c r="AI191" s="126"/>
      <c r="AJ191" s="126"/>
      <c r="AK191" s="126"/>
      <c r="AL191" s="126"/>
    </row>
    <row r="192" spans="4:38" s="123" customFormat="1">
      <c r="D192" s="127"/>
      <c r="E192" s="127"/>
      <c r="T192" s="126"/>
      <c r="U192" s="126"/>
      <c r="V192" s="126"/>
      <c r="W192" s="126"/>
      <c r="X192" s="126"/>
      <c r="Y192" s="126"/>
      <c r="Z192" s="126"/>
      <c r="AA192" s="126"/>
      <c r="AB192" s="126"/>
      <c r="AC192" s="126"/>
      <c r="AD192" s="126"/>
      <c r="AE192" s="126"/>
      <c r="AF192" s="126"/>
      <c r="AG192" s="126"/>
      <c r="AH192" s="126"/>
      <c r="AI192" s="126"/>
      <c r="AJ192" s="126"/>
      <c r="AK192" s="126"/>
      <c r="AL192" s="126"/>
    </row>
    <row r="193" spans="4:38" s="123" customFormat="1">
      <c r="D193" s="127"/>
      <c r="E193" s="127"/>
      <c r="T193" s="126"/>
      <c r="U193" s="126"/>
      <c r="V193" s="126"/>
      <c r="W193" s="126"/>
      <c r="X193" s="126"/>
      <c r="Y193" s="126"/>
      <c r="Z193" s="126"/>
      <c r="AA193" s="126"/>
      <c r="AB193" s="126"/>
      <c r="AC193" s="126"/>
      <c r="AD193" s="126"/>
      <c r="AE193" s="126"/>
      <c r="AF193" s="126"/>
      <c r="AG193" s="126"/>
      <c r="AH193" s="126"/>
      <c r="AI193" s="126"/>
      <c r="AJ193" s="126"/>
      <c r="AK193" s="126"/>
      <c r="AL193" s="126"/>
    </row>
    <row r="194" spans="4:38" s="123" customFormat="1">
      <c r="D194" s="127"/>
      <c r="E194" s="127"/>
      <c r="T194" s="126"/>
      <c r="U194" s="126"/>
      <c r="V194" s="126"/>
      <c r="W194" s="126"/>
      <c r="X194" s="126"/>
      <c r="Y194" s="126"/>
      <c r="Z194" s="126"/>
      <c r="AA194" s="126"/>
      <c r="AB194" s="126"/>
      <c r="AC194" s="126"/>
      <c r="AD194" s="126"/>
      <c r="AE194" s="126"/>
      <c r="AF194" s="126"/>
      <c r="AG194" s="126"/>
      <c r="AH194" s="126"/>
      <c r="AI194" s="126"/>
      <c r="AJ194" s="126"/>
      <c r="AK194" s="126"/>
      <c r="AL194" s="126"/>
    </row>
    <row r="195" spans="4:38" s="123" customFormat="1">
      <c r="D195" s="127"/>
      <c r="E195" s="127"/>
      <c r="T195" s="126"/>
      <c r="U195" s="126"/>
      <c r="V195" s="126"/>
      <c r="W195" s="126"/>
      <c r="X195" s="126"/>
      <c r="Y195" s="126"/>
      <c r="Z195" s="126"/>
      <c r="AA195" s="126"/>
      <c r="AB195" s="126"/>
      <c r="AC195" s="126"/>
      <c r="AD195" s="126"/>
      <c r="AE195" s="126"/>
      <c r="AF195" s="126"/>
      <c r="AG195" s="126"/>
      <c r="AH195" s="126"/>
      <c r="AI195" s="126"/>
      <c r="AJ195" s="126"/>
      <c r="AK195" s="126"/>
      <c r="AL195" s="126"/>
    </row>
    <row r="196" spans="4:38" s="123" customFormat="1">
      <c r="D196" s="127"/>
      <c r="E196" s="127"/>
      <c r="T196" s="126"/>
      <c r="U196" s="126"/>
      <c r="V196" s="126"/>
      <c r="W196" s="126"/>
      <c r="X196" s="126"/>
      <c r="Y196" s="126"/>
      <c r="Z196" s="126"/>
      <c r="AA196" s="126"/>
      <c r="AB196" s="126"/>
      <c r="AC196" s="126"/>
      <c r="AD196" s="126"/>
      <c r="AE196" s="126"/>
      <c r="AF196" s="126"/>
      <c r="AG196" s="126"/>
      <c r="AH196" s="126"/>
      <c r="AI196" s="126"/>
      <c r="AJ196" s="126"/>
      <c r="AK196" s="126"/>
      <c r="AL196" s="126"/>
    </row>
    <row r="197" spans="4:38" s="123" customFormat="1">
      <c r="D197" s="127"/>
      <c r="E197" s="127"/>
      <c r="T197" s="126"/>
      <c r="U197" s="126"/>
      <c r="V197" s="126"/>
      <c r="W197" s="126"/>
      <c r="X197" s="126"/>
      <c r="Y197" s="126"/>
      <c r="Z197" s="126"/>
      <c r="AA197" s="126"/>
      <c r="AB197" s="126"/>
      <c r="AC197" s="126"/>
      <c r="AD197" s="126"/>
      <c r="AE197" s="126"/>
      <c r="AF197" s="126"/>
      <c r="AG197" s="126"/>
      <c r="AH197" s="126"/>
      <c r="AI197" s="126"/>
      <c r="AJ197" s="126"/>
      <c r="AK197" s="126"/>
      <c r="AL197" s="126"/>
    </row>
    <row r="198" spans="4:38" s="123" customFormat="1">
      <c r="D198" s="127"/>
      <c r="E198" s="127"/>
      <c r="T198" s="126"/>
      <c r="U198" s="126"/>
      <c r="V198" s="126"/>
      <c r="W198" s="126"/>
      <c r="X198" s="126"/>
      <c r="Y198" s="126"/>
      <c r="Z198" s="126"/>
      <c r="AA198" s="126"/>
      <c r="AB198" s="126"/>
      <c r="AC198" s="126"/>
      <c r="AD198" s="126"/>
      <c r="AE198" s="126"/>
      <c r="AF198" s="126"/>
      <c r="AG198" s="126"/>
      <c r="AH198" s="126"/>
      <c r="AI198" s="126"/>
      <c r="AJ198" s="126"/>
      <c r="AK198" s="126"/>
      <c r="AL198" s="126"/>
    </row>
    <row r="199" spans="4:38" s="123" customFormat="1">
      <c r="D199" s="127"/>
      <c r="E199" s="127"/>
      <c r="T199" s="126"/>
      <c r="U199" s="126"/>
      <c r="V199" s="126"/>
      <c r="W199" s="126"/>
      <c r="X199" s="126"/>
      <c r="Y199" s="126"/>
      <c r="Z199" s="126"/>
      <c r="AA199" s="126"/>
      <c r="AB199" s="126"/>
      <c r="AC199" s="126"/>
      <c r="AD199" s="126"/>
      <c r="AE199" s="126"/>
      <c r="AF199" s="126"/>
      <c r="AG199" s="126"/>
      <c r="AH199" s="126"/>
      <c r="AI199" s="126"/>
      <c r="AJ199" s="126"/>
      <c r="AK199" s="126"/>
      <c r="AL199" s="126"/>
    </row>
    <row r="200" spans="4:38" s="123" customFormat="1">
      <c r="D200" s="127"/>
      <c r="E200" s="127"/>
      <c r="T200" s="126"/>
      <c r="U200" s="126"/>
      <c r="V200" s="126"/>
      <c r="W200" s="126"/>
      <c r="X200" s="126"/>
      <c r="Y200" s="126"/>
      <c r="Z200" s="126"/>
      <c r="AA200" s="126"/>
      <c r="AB200" s="126"/>
      <c r="AC200" s="126"/>
      <c r="AD200" s="126"/>
      <c r="AE200" s="126"/>
      <c r="AF200" s="126"/>
      <c r="AG200" s="126"/>
      <c r="AH200" s="126"/>
      <c r="AI200" s="126"/>
      <c r="AJ200" s="126"/>
      <c r="AK200" s="126"/>
      <c r="AL200" s="126"/>
    </row>
    <row r="201" spans="4:38" s="123" customFormat="1">
      <c r="D201" s="127"/>
      <c r="E201" s="127"/>
      <c r="T201" s="126"/>
      <c r="U201" s="126"/>
      <c r="V201" s="126"/>
      <c r="W201" s="126"/>
      <c r="X201" s="126"/>
      <c r="Y201" s="126"/>
      <c r="Z201" s="126"/>
      <c r="AA201" s="126"/>
      <c r="AB201" s="126"/>
      <c r="AC201" s="126"/>
      <c r="AD201" s="126"/>
      <c r="AE201" s="126"/>
      <c r="AF201" s="126"/>
      <c r="AG201" s="126"/>
      <c r="AH201" s="126"/>
      <c r="AI201" s="126"/>
      <c r="AJ201" s="126"/>
      <c r="AK201" s="126"/>
      <c r="AL201" s="126"/>
    </row>
    <row r="202" spans="4:38" s="123" customFormat="1">
      <c r="D202" s="127"/>
      <c r="E202" s="127"/>
      <c r="T202" s="126"/>
      <c r="U202" s="126"/>
      <c r="V202" s="126"/>
      <c r="W202" s="126"/>
      <c r="X202" s="126"/>
      <c r="Y202" s="126"/>
      <c r="Z202" s="126"/>
      <c r="AA202" s="126"/>
      <c r="AB202" s="126"/>
      <c r="AC202" s="126"/>
      <c r="AD202" s="126"/>
      <c r="AE202" s="126"/>
      <c r="AF202" s="126"/>
      <c r="AG202" s="126"/>
      <c r="AH202" s="126"/>
      <c r="AI202" s="126"/>
      <c r="AJ202" s="126"/>
      <c r="AK202" s="126"/>
      <c r="AL202" s="126"/>
    </row>
    <row r="203" spans="4:38" s="123" customFormat="1">
      <c r="D203" s="127"/>
      <c r="E203" s="127"/>
      <c r="T203" s="126"/>
      <c r="U203" s="126"/>
      <c r="V203" s="126"/>
      <c r="W203" s="126"/>
      <c r="X203" s="126"/>
      <c r="Y203" s="126"/>
      <c r="Z203" s="126"/>
      <c r="AA203" s="126"/>
      <c r="AB203" s="126"/>
      <c r="AC203" s="126"/>
      <c r="AD203" s="126"/>
      <c r="AE203" s="126"/>
      <c r="AF203" s="126"/>
      <c r="AG203" s="126"/>
      <c r="AH203" s="126"/>
      <c r="AI203" s="126"/>
      <c r="AJ203" s="126"/>
      <c r="AK203" s="126"/>
      <c r="AL203" s="126"/>
    </row>
    <row r="204" spans="4:38" s="123" customFormat="1">
      <c r="D204" s="127"/>
      <c r="E204" s="127"/>
      <c r="T204" s="126"/>
      <c r="U204" s="126"/>
      <c r="V204" s="126"/>
      <c r="W204" s="126"/>
      <c r="X204" s="126"/>
      <c r="Y204" s="126"/>
      <c r="Z204" s="126"/>
      <c r="AA204" s="126"/>
      <c r="AB204" s="126"/>
      <c r="AC204" s="126"/>
      <c r="AD204" s="126"/>
      <c r="AE204" s="126"/>
      <c r="AF204" s="126"/>
      <c r="AG204" s="126"/>
      <c r="AH204" s="126"/>
      <c r="AI204" s="126"/>
      <c r="AJ204" s="126"/>
      <c r="AK204" s="126"/>
      <c r="AL204" s="126"/>
    </row>
    <row r="205" spans="4:38" s="123" customFormat="1">
      <c r="D205" s="127"/>
      <c r="E205" s="127"/>
      <c r="T205" s="126"/>
      <c r="U205" s="126"/>
      <c r="V205" s="126"/>
      <c r="W205" s="126"/>
      <c r="X205" s="126"/>
      <c r="Y205" s="126"/>
      <c r="Z205" s="126"/>
      <c r="AA205" s="126"/>
      <c r="AB205" s="126"/>
      <c r="AC205" s="126"/>
      <c r="AD205" s="126"/>
      <c r="AE205" s="126"/>
      <c r="AF205" s="126"/>
      <c r="AG205" s="126"/>
      <c r="AH205" s="126"/>
      <c r="AI205" s="126"/>
      <c r="AJ205" s="126"/>
      <c r="AK205" s="126"/>
      <c r="AL205" s="126"/>
    </row>
    <row r="206" spans="4:38" s="123" customFormat="1">
      <c r="D206" s="127"/>
      <c r="E206" s="127"/>
      <c r="T206" s="126"/>
      <c r="U206" s="126"/>
      <c r="V206" s="126"/>
      <c r="W206" s="126"/>
      <c r="X206" s="126"/>
      <c r="Y206" s="126"/>
      <c r="Z206" s="126"/>
      <c r="AA206" s="126"/>
      <c r="AB206" s="126"/>
      <c r="AC206" s="126"/>
      <c r="AD206" s="126"/>
      <c r="AE206" s="126"/>
      <c r="AF206" s="126"/>
      <c r="AG206" s="126"/>
      <c r="AH206" s="126"/>
      <c r="AI206" s="126"/>
      <c r="AJ206" s="126"/>
      <c r="AK206" s="126"/>
      <c r="AL206" s="126"/>
    </row>
    <row r="207" spans="4:38" s="123" customFormat="1">
      <c r="D207" s="127"/>
      <c r="E207" s="127"/>
      <c r="T207" s="126"/>
      <c r="U207" s="126"/>
      <c r="V207" s="126"/>
      <c r="W207" s="126"/>
      <c r="X207" s="126"/>
      <c r="Y207" s="126"/>
      <c r="Z207" s="126"/>
      <c r="AA207" s="126"/>
      <c r="AB207" s="126"/>
      <c r="AC207" s="126"/>
      <c r="AD207" s="126"/>
      <c r="AE207" s="126"/>
      <c r="AF207" s="126"/>
      <c r="AG207" s="126"/>
      <c r="AH207" s="126"/>
      <c r="AI207" s="126"/>
      <c r="AJ207" s="126"/>
      <c r="AK207" s="126"/>
      <c r="AL207" s="126"/>
    </row>
    <row r="208" spans="4:38" s="123" customFormat="1">
      <c r="D208" s="127"/>
      <c r="E208" s="127"/>
      <c r="T208" s="126"/>
      <c r="U208" s="126"/>
      <c r="V208" s="126"/>
      <c r="W208" s="126"/>
      <c r="X208" s="126"/>
      <c r="Y208" s="126"/>
      <c r="Z208" s="126"/>
      <c r="AA208" s="126"/>
      <c r="AB208" s="126"/>
      <c r="AC208" s="126"/>
      <c r="AD208" s="126"/>
      <c r="AE208" s="126"/>
      <c r="AF208" s="126"/>
      <c r="AG208" s="126"/>
      <c r="AH208" s="126"/>
      <c r="AI208" s="126"/>
      <c r="AJ208" s="126"/>
      <c r="AK208" s="126"/>
      <c r="AL208" s="126"/>
    </row>
    <row r="209" spans="4:38" s="123" customFormat="1">
      <c r="D209" s="127"/>
      <c r="E209" s="127"/>
      <c r="T209" s="126"/>
      <c r="U209" s="126"/>
      <c r="V209" s="126"/>
      <c r="W209" s="126"/>
      <c r="X209" s="126"/>
      <c r="Y209" s="126"/>
      <c r="Z209" s="126"/>
      <c r="AA209" s="126"/>
      <c r="AB209" s="126"/>
      <c r="AC209" s="126"/>
      <c r="AD209" s="126"/>
      <c r="AE209" s="126"/>
      <c r="AF209" s="126"/>
      <c r="AG209" s="126"/>
      <c r="AH209" s="126"/>
      <c r="AI209" s="126"/>
      <c r="AJ209" s="126"/>
      <c r="AK209" s="126"/>
      <c r="AL209" s="126"/>
    </row>
    <row r="210" spans="4:38" s="123" customFormat="1">
      <c r="D210" s="127"/>
      <c r="E210" s="127"/>
      <c r="T210" s="126"/>
      <c r="U210" s="126"/>
      <c r="V210" s="126"/>
      <c r="W210" s="126"/>
      <c r="X210" s="126"/>
      <c r="Y210" s="126"/>
      <c r="Z210" s="126"/>
      <c r="AA210" s="126"/>
      <c r="AB210" s="126"/>
      <c r="AC210" s="126"/>
      <c r="AD210" s="126"/>
      <c r="AE210" s="126"/>
      <c r="AF210" s="126"/>
      <c r="AG210" s="126"/>
      <c r="AH210" s="126"/>
      <c r="AI210" s="126"/>
      <c r="AJ210" s="126"/>
      <c r="AK210" s="126"/>
      <c r="AL210" s="126"/>
    </row>
    <row r="211" spans="4:38" s="123" customFormat="1">
      <c r="D211" s="127"/>
      <c r="E211" s="127"/>
      <c r="T211" s="126"/>
      <c r="U211" s="126"/>
      <c r="V211" s="126"/>
      <c r="W211" s="126"/>
      <c r="X211" s="126"/>
      <c r="Y211" s="126"/>
      <c r="Z211" s="126"/>
      <c r="AA211" s="126"/>
      <c r="AB211" s="126"/>
      <c r="AC211" s="126"/>
      <c r="AD211" s="126"/>
      <c r="AE211" s="126"/>
      <c r="AF211" s="126"/>
      <c r="AG211" s="126"/>
      <c r="AH211" s="126"/>
      <c r="AI211" s="126"/>
      <c r="AJ211" s="126"/>
      <c r="AK211" s="126"/>
      <c r="AL211" s="126"/>
    </row>
    <row r="212" spans="4:38" s="123" customFormat="1">
      <c r="D212" s="127"/>
      <c r="E212" s="127"/>
      <c r="T212" s="126"/>
      <c r="U212" s="126"/>
      <c r="V212" s="126"/>
      <c r="W212" s="126"/>
      <c r="X212" s="126"/>
      <c r="Y212" s="126"/>
      <c r="Z212" s="126"/>
      <c r="AA212" s="126"/>
      <c r="AB212" s="126"/>
      <c r="AC212" s="126"/>
      <c r="AD212" s="126"/>
      <c r="AE212" s="126"/>
      <c r="AF212" s="126"/>
      <c r="AG212" s="126"/>
      <c r="AH212" s="126"/>
      <c r="AI212" s="126"/>
      <c r="AJ212" s="126"/>
      <c r="AK212" s="126"/>
      <c r="AL212" s="126"/>
    </row>
    <row r="213" spans="4:38" s="123" customFormat="1">
      <c r="D213" s="127"/>
      <c r="E213" s="127"/>
      <c r="T213" s="126"/>
      <c r="U213" s="126"/>
      <c r="V213" s="126"/>
      <c r="W213" s="126"/>
      <c r="X213" s="126"/>
      <c r="Y213" s="126"/>
      <c r="Z213" s="126"/>
      <c r="AA213" s="126"/>
      <c r="AB213" s="126"/>
      <c r="AC213" s="126"/>
      <c r="AD213" s="126"/>
      <c r="AE213" s="126"/>
      <c r="AF213" s="126"/>
      <c r="AG213" s="126"/>
      <c r="AH213" s="126"/>
      <c r="AI213" s="126"/>
      <c r="AJ213" s="126"/>
      <c r="AK213" s="126"/>
      <c r="AL213" s="126"/>
    </row>
    <row r="214" spans="4:38" s="123" customFormat="1">
      <c r="D214" s="127"/>
      <c r="E214" s="127"/>
      <c r="T214" s="126"/>
      <c r="U214" s="126"/>
      <c r="V214" s="126"/>
      <c r="W214" s="126"/>
      <c r="X214" s="126"/>
      <c r="Y214" s="126"/>
      <c r="Z214" s="126"/>
      <c r="AA214" s="126"/>
      <c r="AB214" s="126"/>
      <c r="AC214" s="126"/>
      <c r="AD214" s="126"/>
      <c r="AE214" s="126"/>
      <c r="AF214" s="126"/>
      <c r="AG214" s="126"/>
      <c r="AH214" s="126"/>
      <c r="AI214" s="126"/>
      <c r="AJ214" s="126"/>
      <c r="AK214" s="126"/>
      <c r="AL214" s="126"/>
    </row>
    <row r="215" spans="4:38" s="123" customFormat="1">
      <c r="D215" s="127"/>
      <c r="E215" s="127"/>
      <c r="T215" s="126"/>
      <c r="U215" s="126"/>
      <c r="V215" s="126"/>
      <c r="W215" s="126"/>
      <c r="X215" s="126"/>
      <c r="Y215" s="126"/>
      <c r="Z215" s="126"/>
      <c r="AA215" s="126"/>
      <c r="AB215" s="126"/>
      <c r="AC215" s="126"/>
      <c r="AD215" s="126"/>
      <c r="AE215" s="126"/>
      <c r="AF215" s="126"/>
      <c r="AG215" s="126"/>
      <c r="AH215" s="126"/>
      <c r="AI215" s="126"/>
      <c r="AJ215" s="126"/>
      <c r="AK215" s="126"/>
      <c r="AL215" s="126"/>
    </row>
    <row r="216" spans="4:38" s="123" customFormat="1">
      <c r="D216" s="127"/>
      <c r="E216" s="127"/>
      <c r="T216" s="126"/>
      <c r="U216" s="126"/>
      <c r="V216" s="126"/>
      <c r="W216" s="126"/>
      <c r="X216" s="126"/>
      <c r="Y216" s="126"/>
      <c r="Z216" s="126"/>
      <c r="AA216" s="126"/>
      <c r="AB216" s="126"/>
      <c r="AC216" s="126"/>
      <c r="AD216" s="126"/>
      <c r="AE216" s="126"/>
      <c r="AF216" s="126"/>
      <c r="AG216" s="126"/>
      <c r="AH216" s="126"/>
      <c r="AI216" s="126"/>
      <c r="AJ216" s="126"/>
      <c r="AK216" s="126"/>
      <c r="AL216" s="126"/>
    </row>
    <row r="217" spans="4:38" s="123" customFormat="1">
      <c r="D217" s="127"/>
      <c r="E217" s="127"/>
      <c r="T217" s="126"/>
      <c r="U217" s="126"/>
      <c r="V217" s="126"/>
      <c r="W217" s="126"/>
      <c r="X217" s="126"/>
      <c r="Y217" s="126"/>
      <c r="Z217" s="126"/>
      <c r="AA217" s="126"/>
      <c r="AB217" s="126"/>
      <c r="AC217" s="126"/>
      <c r="AD217" s="126"/>
      <c r="AE217" s="126"/>
      <c r="AF217" s="126"/>
      <c r="AG217" s="126"/>
      <c r="AH217" s="126"/>
      <c r="AI217" s="126"/>
      <c r="AJ217" s="126"/>
      <c r="AK217" s="126"/>
      <c r="AL217" s="126"/>
    </row>
    <row r="218" spans="4:38" s="123" customFormat="1">
      <c r="D218" s="127"/>
      <c r="E218" s="127"/>
      <c r="T218" s="126"/>
      <c r="U218" s="126"/>
      <c r="V218" s="126"/>
      <c r="W218" s="126"/>
      <c r="X218" s="126"/>
      <c r="Y218" s="126"/>
      <c r="Z218" s="126"/>
      <c r="AA218" s="126"/>
      <c r="AB218" s="126"/>
      <c r="AC218" s="126"/>
      <c r="AD218" s="126"/>
      <c r="AE218" s="126"/>
      <c r="AF218" s="126"/>
      <c r="AG218" s="126"/>
      <c r="AH218" s="126"/>
      <c r="AI218" s="126"/>
      <c r="AJ218" s="126"/>
      <c r="AK218" s="126"/>
      <c r="AL218" s="126"/>
    </row>
    <row r="219" spans="4:38" s="123" customFormat="1">
      <c r="D219" s="127"/>
      <c r="E219" s="127"/>
      <c r="T219" s="126"/>
      <c r="U219" s="126"/>
      <c r="V219" s="126"/>
      <c r="W219" s="126"/>
      <c r="X219" s="126"/>
      <c r="Y219" s="126"/>
      <c r="Z219" s="126"/>
      <c r="AA219" s="126"/>
      <c r="AB219" s="126"/>
      <c r="AC219" s="126"/>
      <c r="AD219" s="126"/>
      <c r="AE219" s="126"/>
      <c r="AF219" s="126"/>
      <c r="AG219" s="126"/>
      <c r="AH219" s="126"/>
      <c r="AI219" s="126"/>
      <c r="AJ219" s="126"/>
      <c r="AK219" s="126"/>
      <c r="AL219" s="126"/>
    </row>
    <row r="220" spans="4:38" s="123" customFormat="1">
      <c r="D220" s="127"/>
      <c r="E220" s="127"/>
      <c r="T220" s="126"/>
      <c r="U220" s="126"/>
      <c r="V220" s="126"/>
      <c r="W220" s="126"/>
      <c r="X220" s="126"/>
      <c r="Y220" s="126"/>
      <c r="Z220" s="126"/>
      <c r="AA220" s="126"/>
      <c r="AB220" s="126"/>
      <c r="AC220" s="126"/>
      <c r="AD220" s="126"/>
      <c r="AE220" s="126"/>
      <c r="AF220" s="126"/>
      <c r="AG220" s="126"/>
      <c r="AH220" s="126"/>
      <c r="AI220" s="126"/>
      <c r="AJ220" s="126"/>
      <c r="AK220" s="126"/>
      <c r="AL220" s="126"/>
    </row>
    <row r="221" spans="4:38" s="123" customFormat="1">
      <c r="D221" s="127"/>
      <c r="E221" s="127"/>
      <c r="T221" s="126"/>
      <c r="U221" s="126"/>
      <c r="V221" s="126"/>
      <c r="W221" s="126"/>
      <c r="X221" s="126"/>
      <c r="Y221" s="126"/>
      <c r="Z221" s="126"/>
      <c r="AA221" s="126"/>
      <c r="AB221" s="126"/>
      <c r="AC221" s="126"/>
      <c r="AD221" s="126"/>
      <c r="AE221" s="126"/>
      <c r="AF221" s="126"/>
      <c r="AG221" s="126"/>
      <c r="AH221" s="126"/>
      <c r="AI221" s="126"/>
      <c r="AJ221" s="126"/>
      <c r="AK221" s="126"/>
      <c r="AL221" s="126"/>
    </row>
    <row r="222" spans="4:38" s="123" customFormat="1">
      <c r="D222" s="127"/>
      <c r="E222" s="127"/>
      <c r="T222" s="126"/>
      <c r="U222" s="126"/>
      <c r="V222" s="126"/>
      <c r="W222" s="126"/>
      <c r="X222" s="126"/>
      <c r="Y222" s="126"/>
      <c r="Z222" s="126"/>
      <c r="AA222" s="126"/>
      <c r="AB222" s="126"/>
      <c r="AC222" s="126"/>
      <c r="AD222" s="126"/>
      <c r="AE222" s="126"/>
      <c r="AF222" s="126"/>
      <c r="AG222" s="126"/>
      <c r="AH222" s="126"/>
      <c r="AI222" s="126"/>
      <c r="AJ222" s="126"/>
      <c r="AK222" s="126"/>
      <c r="AL222" s="126"/>
    </row>
    <row r="223" spans="4:38" s="123" customFormat="1">
      <c r="D223" s="127"/>
      <c r="E223" s="127"/>
      <c r="T223" s="126"/>
      <c r="U223" s="126"/>
      <c r="V223" s="126"/>
      <c r="W223" s="126"/>
      <c r="X223" s="126"/>
      <c r="Y223" s="126"/>
      <c r="Z223" s="126"/>
      <c r="AA223" s="126"/>
      <c r="AB223" s="126"/>
      <c r="AC223" s="126"/>
      <c r="AD223" s="126"/>
      <c r="AE223" s="126"/>
      <c r="AF223" s="126"/>
      <c r="AG223" s="126"/>
      <c r="AH223" s="126"/>
      <c r="AI223" s="126"/>
      <c r="AJ223" s="126"/>
      <c r="AK223" s="126"/>
      <c r="AL223" s="126"/>
    </row>
    <row r="224" spans="4:38" s="123" customFormat="1">
      <c r="D224" s="127"/>
      <c r="E224" s="127"/>
      <c r="T224" s="126"/>
      <c r="U224" s="126"/>
      <c r="V224" s="126"/>
      <c r="W224" s="126"/>
      <c r="X224" s="126"/>
      <c r="Y224" s="126"/>
      <c r="Z224" s="126"/>
      <c r="AA224" s="126"/>
      <c r="AB224" s="126"/>
      <c r="AC224" s="126"/>
      <c r="AD224" s="126"/>
      <c r="AE224" s="126"/>
      <c r="AF224" s="126"/>
      <c r="AG224" s="126"/>
      <c r="AH224" s="126"/>
      <c r="AI224" s="126"/>
      <c r="AJ224" s="126"/>
      <c r="AK224" s="126"/>
      <c r="AL224" s="126"/>
    </row>
    <row r="225" spans="4:38" s="123" customFormat="1">
      <c r="D225" s="127"/>
      <c r="E225" s="127"/>
      <c r="T225" s="126"/>
      <c r="U225" s="126"/>
      <c r="V225" s="126"/>
      <c r="W225" s="126"/>
      <c r="X225" s="126"/>
      <c r="Y225" s="126"/>
      <c r="Z225" s="126"/>
      <c r="AA225" s="126"/>
      <c r="AB225" s="126"/>
      <c r="AC225" s="126"/>
      <c r="AD225" s="126"/>
      <c r="AE225" s="126"/>
      <c r="AF225" s="126"/>
      <c r="AG225" s="126"/>
      <c r="AH225" s="126"/>
      <c r="AI225" s="126"/>
      <c r="AJ225" s="126"/>
      <c r="AK225" s="126"/>
      <c r="AL225" s="126"/>
    </row>
    <row r="226" spans="4:38" s="123" customFormat="1">
      <c r="D226" s="127"/>
      <c r="E226" s="127"/>
      <c r="T226" s="126"/>
      <c r="U226" s="126"/>
      <c r="V226" s="126"/>
      <c r="W226" s="126"/>
      <c r="X226" s="126"/>
      <c r="Y226" s="126"/>
      <c r="Z226" s="126"/>
      <c r="AA226" s="126"/>
      <c r="AB226" s="126"/>
      <c r="AC226" s="126"/>
      <c r="AD226" s="126"/>
      <c r="AE226" s="126"/>
      <c r="AF226" s="126"/>
      <c r="AG226" s="126"/>
      <c r="AH226" s="126"/>
      <c r="AI226" s="126"/>
      <c r="AJ226" s="126"/>
      <c r="AK226" s="126"/>
      <c r="AL226" s="126"/>
    </row>
    <row r="227" spans="4:38" s="123" customFormat="1">
      <c r="D227" s="127"/>
      <c r="E227" s="127"/>
      <c r="T227" s="126"/>
      <c r="U227" s="126"/>
      <c r="V227" s="126"/>
      <c r="W227" s="126"/>
      <c r="X227" s="126"/>
      <c r="Y227" s="126"/>
      <c r="Z227" s="126"/>
      <c r="AA227" s="126"/>
      <c r="AB227" s="126"/>
      <c r="AC227" s="126"/>
      <c r="AD227" s="126"/>
      <c r="AE227" s="126"/>
      <c r="AF227" s="126"/>
      <c r="AG227" s="126"/>
      <c r="AH227" s="126"/>
      <c r="AI227" s="126"/>
      <c r="AJ227" s="126"/>
      <c r="AK227" s="126"/>
      <c r="AL227" s="126"/>
    </row>
    <row r="228" spans="4:38" s="123" customFormat="1">
      <c r="D228" s="127"/>
      <c r="E228" s="127"/>
      <c r="T228" s="126"/>
      <c r="U228" s="126"/>
      <c r="V228" s="126"/>
      <c r="W228" s="126"/>
      <c r="X228" s="126"/>
      <c r="Y228" s="126"/>
      <c r="Z228" s="126"/>
      <c r="AA228" s="126"/>
      <c r="AB228" s="126"/>
      <c r="AC228" s="126"/>
      <c r="AD228" s="126"/>
      <c r="AE228" s="126"/>
      <c r="AF228" s="126"/>
      <c r="AG228" s="126"/>
      <c r="AH228" s="126"/>
      <c r="AI228" s="126"/>
      <c r="AJ228" s="126"/>
      <c r="AK228" s="126"/>
      <c r="AL228" s="126"/>
    </row>
    <row r="229" spans="4:38" s="123" customFormat="1">
      <c r="D229" s="127"/>
      <c r="E229" s="127"/>
      <c r="T229" s="126"/>
      <c r="U229" s="126"/>
      <c r="V229" s="126"/>
      <c r="W229" s="126"/>
      <c r="X229" s="126"/>
      <c r="Y229" s="126"/>
      <c r="Z229" s="126"/>
      <c r="AA229" s="126"/>
      <c r="AB229" s="126"/>
      <c r="AC229" s="126"/>
      <c r="AD229" s="126"/>
      <c r="AE229" s="126"/>
      <c r="AF229" s="126"/>
      <c r="AG229" s="126"/>
      <c r="AH229" s="126"/>
      <c r="AI229" s="126"/>
      <c r="AJ229" s="126"/>
      <c r="AK229" s="126"/>
      <c r="AL229" s="126"/>
    </row>
    <row r="230" spans="4:38" s="123" customFormat="1">
      <c r="D230" s="127"/>
      <c r="E230" s="127"/>
      <c r="T230" s="126"/>
      <c r="U230" s="126"/>
      <c r="V230" s="126"/>
      <c r="W230" s="126"/>
      <c r="X230" s="126"/>
      <c r="Y230" s="126"/>
      <c r="Z230" s="126"/>
      <c r="AA230" s="126"/>
      <c r="AB230" s="126"/>
      <c r="AC230" s="126"/>
      <c r="AD230" s="126"/>
      <c r="AE230" s="126"/>
      <c r="AF230" s="126"/>
      <c r="AG230" s="126"/>
      <c r="AH230" s="126"/>
      <c r="AI230" s="126"/>
      <c r="AJ230" s="126"/>
      <c r="AK230" s="126"/>
      <c r="AL230" s="126"/>
    </row>
    <row r="231" spans="4:38" s="123" customFormat="1">
      <c r="D231" s="127"/>
      <c r="E231" s="127"/>
      <c r="T231" s="126"/>
      <c r="U231" s="126"/>
      <c r="V231" s="126"/>
      <c r="W231" s="126"/>
      <c r="X231" s="126"/>
      <c r="Y231" s="126"/>
      <c r="Z231" s="126"/>
      <c r="AA231" s="126"/>
      <c r="AB231" s="126"/>
      <c r="AC231" s="126"/>
      <c r="AD231" s="126"/>
      <c r="AE231" s="126"/>
      <c r="AF231" s="126"/>
      <c r="AG231" s="126"/>
      <c r="AH231" s="126"/>
      <c r="AI231" s="126"/>
      <c r="AJ231" s="126"/>
      <c r="AK231" s="126"/>
      <c r="AL231" s="126"/>
    </row>
    <row r="232" spans="4:38" s="123" customFormat="1">
      <c r="D232" s="127"/>
      <c r="E232" s="127"/>
      <c r="T232" s="126"/>
      <c r="U232" s="126"/>
      <c r="V232" s="126"/>
      <c r="W232" s="126"/>
      <c r="X232" s="126"/>
      <c r="Y232" s="126"/>
      <c r="Z232" s="126"/>
      <c r="AA232" s="126"/>
      <c r="AB232" s="126"/>
      <c r="AC232" s="126"/>
      <c r="AD232" s="126"/>
      <c r="AE232" s="126"/>
      <c r="AF232" s="126"/>
      <c r="AG232" s="126"/>
      <c r="AH232" s="126"/>
      <c r="AI232" s="126"/>
      <c r="AJ232" s="126"/>
      <c r="AK232" s="126"/>
      <c r="AL232" s="126"/>
    </row>
    <row r="233" spans="4:38" s="123" customFormat="1">
      <c r="D233" s="127"/>
      <c r="E233" s="127"/>
      <c r="T233" s="126"/>
      <c r="U233" s="126"/>
      <c r="V233" s="126"/>
      <c r="W233" s="126"/>
      <c r="X233" s="126"/>
      <c r="Y233" s="126"/>
      <c r="Z233" s="126"/>
      <c r="AA233" s="126"/>
      <c r="AB233" s="126"/>
      <c r="AC233" s="126"/>
      <c r="AD233" s="126"/>
      <c r="AE233" s="126"/>
      <c r="AF233" s="126"/>
      <c r="AG233" s="126"/>
      <c r="AH233" s="126"/>
      <c r="AI233" s="126"/>
      <c r="AJ233" s="126"/>
      <c r="AK233" s="126"/>
      <c r="AL233" s="126"/>
    </row>
    <row r="234" spans="4:38" s="123" customFormat="1">
      <c r="D234" s="127"/>
      <c r="E234" s="127"/>
      <c r="T234" s="126"/>
      <c r="U234" s="126"/>
      <c r="V234" s="126"/>
      <c r="W234" s="126"/>
      <c r="X234" s="126"/>
      <c r="Y234" s="126"/>
      <c r="Z234" s="126"/>
      <c r="AA234" s="126"/>
      <c r="AB234" s="126"/>
      <c r="AC234" s="126"/>
      <c r="AD234" s="126"/>
      <c r="AE234" s="126"/>
      <c r="AF234" s="126"/>
      <c r="AG234" s="126"/>
      <c r="AH234" s="126"/>
      <c r="AI234" s="126"/>
      <c r="AJ234" s="126"/>
      <c r="AK234" s="126"/>
      <c r="AL234" s="126"/>
    </row>
    <row r="235" spans="4:38" s="123" customFormat="1">
      <c r="D235" s="127"/>
      <c r="E235" s="127"/>
      <c r="T235" s="126"/>
      <c r="U235" s="126"/>
      <c r="V235" s="126"/>
      <c r="W235" s="126"/>
      <c r="X235" s="126"/>
      <c r="Y235" s="126"/>
      <c r="Z235" s="126"/>
      <c r="AA235" s="126"/>
      <c r="AB235" s="126"/>
      <c r="AC235" s="126"/>
      <c r="AD235" s="126"/>
      <c r="AE235" s="126"/>
      <c r="AF235" s="126"/>
      <c r="AG235" s="126"/>
      <c r="AH235" s="126"/>
      <c r="AI235" s="126"/>
      <c r="AJ235" s="126"/>
      <c r="AK235" s="126"/>
      <c r="AL235" s="126"/>
    </row>
    <row r="236" spans="4:38" s="123" customFormat="1">
      <c r="D236" s="127"/>
      <c r="E236" s="127"/>
      <c r="T236" s="126"/>
      <c r="U236" s="126"/>
      <c r="V236" s="126"/>
      <c r="W236" s="126"/>
      <c r="X236" s="126"/>
      <c r="Y236" s="126"/>
      <c r="Z236" s="126"/>
      <c r="AA236" s="126"/>
      <c r="AB236" s="126"/>
      <c r="AC236" s="126"/>
      <c r="AD236" s="126"/>
      <c r="AE236" s="126"/>
      <c r="AF236" s="126"/>
      <c r="AG236" s="126"/>
      <c r="AH236" s="126"/>
      <c r="AI236" s="126"/>
      <c r="AJ236" s="126"/>
      <c r="AK236" s="126"/>
      <c r="AL236" s="126"/>
    </row>
    <row r="237" spans="4:38" s="123" customFormat="1">
      <c r="D237" s="127"/>
      <c r="E237" s="127"/>
      <c r="T237" s="126"/>
      <c r="U237" s="126"/>
      <c r="V237" s="126"/>
      <c r="W237" s="126"/>
      <c r="X237" s="126"/>
      <c r="Y237" s="126"/>
      <c r="Z237" s="126"/>
      <c r="AA237" s="126"/>
      <c r="AB237" s="126"/>
      <c r="AC237" s="126"/>
      <c r="AD237" s="126"/>
      <c r="AE237" s="126"/>
      <c r="AF237" s="126"/>
      <c r="AG237" s="126"/>
      <c r="AH237" s="126"/>
      <c r="AI237" s="126"/>
      <c r="AJ237" s="126"/>
      <c r="AK237" s="126"/>
      <c r="AL237" s="126"/>
    </row>
    <row r="238" spans="4:38" s="123" customFormat="1">
      <c r="D238" s="127"/>
      <c r="E238" s="127"/>
      <c r="T238" s="126"/>
      <c r="U238" s="126"/>
      <c r="V238" s="126"/>
      <c r="W238" s="126"/>
      <c r="X238" s="126"/>
      <c r="Y238" s="126"/>
      <c r="Z238" s="126"/>
      <c r="AA238" s="126"/>
      <c r="AB238" s="126"/>
      <c r="AC238" s="126"/>
      <c r="AD238" s="126"/>
      <c r="AE238" s="126"/>
      <c r="AF238" s="126"/>
      <c r="AG238" s="126"/>
      <c r="AH238" s="126"/>
      <c r="AI238" s="126"/>
      <c r="AJ238" s="126"/>
      <c r="AK238" s="126"/>
      <c r="AL238" s="126"/>
    </row>
    <row r="239" spans="4:38" s="123" customFormat="1">
      <c r="D239" s="127"/>
      <c r="E239" s="127"/>
      <c r="T239" s="126"/>
      <c r="U239" s="126"/>
      <c r="V239" s="126"/>
      <c r="W239" s="126"/>
      <c r="X239" s="126"/>
      <c r="Y239" s="126"/>
      <c r="Z239" s="126"/>
      <c r="AA239" s="126"/>
      <c r="AB239" s="126"/>
      <c r="AC239" s="126"/>
      <c r="AD239" s="126"/>
      <c r="AE239" s="126"/>
      <c r="AF239" s="126"/>
      <c r="AG239" s="126"/>
      <c r="AH239" s="126"/>
      <c r="AI239" s="126"/>
      <c r="AJ239" s="126"/>
      <c r="AK239" s="126"/>
      <c r="AL239" s="126"/>
    </row>
    <row r="240" spans="4:38" s="123" customFormat="1">
      <c r="D240" s="127"/>
      <c r="E240" s="127"/>
      <c r="T240" s="126"/>
      <c r="U240" s="126"/>
      <c r="V240" s="126"/>
      <c r="W240" s="126"/>
      <c r="X240" s="126"/>
      <c r="Y240" s="126"/>
      <c r="Z240" s="126"/>
      <c r="AA240" s="126"/>
      <c r="AB240" s="126"/>
      <c r="AC240" s="126"/>
      <c r="AD240" s="126"/>
      <c r="AE240" s="126"/>
      <c r="AF240" s="126"/>
      <c r="AG240" s="126"/>
      <c r="AH240" s="126"/>
      <c r="AI240" s="126"/>
      <c r="AJ240" s="126"/>
      <c r="AK240" s="126"/>
      <c r="AL240" s="126"/>
    </row>
    <row r="241" spans="4:38" s="123" customFormat="1">
      <c r="D241" s="127"/>
      <c r="E241" s="127"/>
      <c r="T241" s="126"/>
      <c r="U241" s="126"/>
      <c r="V241" s="126"/>
      <c r="W241" s="126"/>
      <c r="X241" s="126"/>
      <c r="Y241" s="126"/>
      <c r="Z241" s="126"/>
      <c r="AA241" s="126"/>
      <c r="AB241" s="126"/>
      <c r="AC241" s="126"/>
      <c r="AD241" s="126"/>
      <c r="AE241" s="126"/>
      <c r="AF241" s="126"/>
      <c r="AG241" s="126"/>
      <c r="AH241" s="126"/>
      <c r="AI241" s="126"/>
      <c r="AJ241" s="126"/>
      <c r="AK241" s="126"/>
      <c r="AL241" s="126"/>
    </row>
    <row r="242" spans="4:38" s="123" customFormat="1">
      <c r="D242" s="127"/>
      <c r="E242" s="127"/>
      <c r="T242" s="126"/>
      <c r="U242" s="126"/>
      <c r="V242" s="126"/>
      <c r="W242" s="126"/>
      <c r="X242" s="126"/>
      <c r="Y242" s="126"/>
      <c r="Z242" s="126"/>
      <c r="AA242" s="126"/>
      <c r="AB242" s="126"/>
      <c r="AC242" s="126"/>
      <c r="AD242" s="126"/>
      <c r="AE242" s="126"/>
      <c r="AF242" s="126"/>
      <c r="AG242" s="126"/>
      <c r="AH242" s="126"/>
      <c r="AI242" s="126"/>
      <c r="AJ242" s="126"/>
      <c r="AK242" s="126"/>
      <c r="AL242" s="126"/>
    </row>
    <row r="243" spans="4:38" s="123" customFormat="1">
      <c r="D243" s="127"/>
      <c r="E243" s="127"/>
      <c r="T243" s="126"/>
      <c r="U243" s="126"/>
      <c r="V243" s="126"/>
      <c r="W243" s="126"/>
      <c r="X243" s="126"/>
      <c r="Y243" s="126"/>
      <c r="Z243" s="126"/>
      <c r="AA243" s="126"/>
      <c r="AB243" s="126"/>
      <c r="AC243" s="126"/>
      <c r="AD243" s="126"/>
      <c r="AE243" s="126"/>
      <c r="AF243" s="126"/>
      <c r="AG243" s="126"/>
      <c r="AH243" s="126"/>
      <c r="AI243" s="126"/>
      <c r="AJ243" s="126"/>
      <c r="AK243" s="126"/>
      <c r="AL243" s="126"/>
    </row>
    <row r="244" spans="4:38" s="123" customFormat="1">
      <c r="D244" s="127"/>
      <c r="E244" s="127"/>
      <c r="T244" s="126"/>
      <c r="U244" s="126"/>
      <c r="V244" s="126"/>
      <c r="W244" s="126"/>
      <c r="X244" s="126"/>
      <c r="Y244" s="126"/>
      <c r="Z244" s="126"/>
      <c r="AA244" s="126"/>
      <c r="AB244" s="126"/>
      <c r="AC244" s="126"/>
      <c r="AD244" s="126"/>
      <c r="AE244" s="126"/>
      <c r="AF244" s="126"/>
      <c r="AG244" s="126"/>
      <c r="AH244" s="126"/>
      <c r="AI244" s="126"/>
      <c r="AJ244" s="126"/>
      <c r="AK244" s="126"/>
      <c r="AL244" s="126"/>
    </row>
    <row r="245" spans="4:38" s="123" customFormat="1">
      <c r="D245" s="127"/>
      <c r="E245" s="127"/>
      <c r="T245" s="126"/>
      <c r="U245" s="126"/>
      <c r="V245" s="126"/>
      <c r="W245" s="126"/>
      <c r="X245" s="126"/>
      <c r="Y245" s="126"/>
      <c r="Z245" s="126"/>
      <c r="AA245" s="126"/>
      <c r="AB245" s="126"/>
      <c r="AC245" s="126"/>
      <c r="AD245" s="126"/>
      <c r="AE245" s="126"/>
      <c r="AF245" s="126"/>
      <c r="AG245" s="126"/>
      <c r="AH245" s="126"/>
      <c r="AI245" s="126"/>
      <c r="AJ245" s="126"/>
      <c r="AK245" s="126"/>
      <c r="AL245" s="126"/>
    </row>
    <row r="246" spans="4:38" s="123" customFormat="1">
      <c r="D246" s="127"/>
      <c r="E246" s="127"/>
      <c r="T246" s="126"/>
      <c r="U246" s="126"/>
      <c r="V246" s="126"/>
      <c r="W246" s="126"/>
      <c r="X246" s="126"/>
      <c r="Y246" s="126"/>
      <c r="Z246" s="126"/>
      <c r="AA246" s="126"/>
      <c r="AB246" s="126"/>
      <c r="AC246" s="126"/>
      <c r="AD246" s="126"/>
      <c r="AE246" s="126"/>
      <c r="AF246" s="126"/>
      <c r="AG246" s="126"/>
      <c r="AH246" s="126"/>
      <c r="AI246" s="126"/>
      <c r="AJ246" s="126"/>
      <c r="AK246" s="126"/>
      <c r="AL246" s="126"/>
    </row>
    <row r="247" spans="4:38" s="123" customFormat="1">
      <c r="D247" s="127"/>
      <c r="E247" s="127"/>
      <c r="T247" s="126"/>
      <c r="U247" s="126"/>
      <c r="V247" s="126"/>
      <c r="W247" s="126"/>
      <c r="X247" s="126"/>
      <c r="Y247" s="126"/>
      <c r="Z247" s="126"/>
      <c r="AA247" s="126"/>
      <c r="AB247" s="126"/>
      <c r="AC247" s="126"/>
      <c r="AD247" s="126"/>
      <c r="AE247" s="126"/>
      <c r="AF247" s="126"/>
      <c r="AG247" s="126"/>
      <c r="AH247" s="126"/>
      <c r="AI247" s="126"/>
      <c r="AJ247" s="126"/>
      <c r="AK247" s="126"/>
      <c r="AL247" s="126"/>
    </row>
    <row r="248" spans="4:38" s="123" customFormat="1">
      <c r="D248" s="127"/>
      <c r="E248" s="127"/>
      <c r="T248" s="126"/>
      <c r="U248" s="126"/>
      <c r="V248" s="126"/>
      <c r="W248" s="126"/>
      <c r="X248" s="126"/>
      <c r="Y248" s="126"/>
      <c r="Z248" s="126"/>
      <c r="AA248" s="126"/>
      <c r="AB248" s="126"/>
      <c r="AC248" s="126"/>
      <c r="AD248" s="126"/>
      <c r="AE248" s="126"/>
      <c r="AF248" s="126"/>
      <c r="AG248" s="126"/>
      <c r="AH248" s="126"/>
      <c r="AI248" s="126"/>
      <c r="AJ248" s="126"/>
      <c r="AK248" s="126"/>
      <c r="AL248" s="126"/>
    </row>
    <row r="249" spans="4:38" s="123" customFormat="1">
      <c r="D249" s="127"/>
      <c r="E249" s="127"/>
      <c r="T249" s="126"/>
      <c r="U249" s="126"/>
      <c r="V249" s="126"/>
      <c r="W249" s="126"/>
      <c r="X249" s="126"/>
      <c r="Y249" s="126"/>
      <c r="Z249" s="126"/>
      <c r="AA249" s="126"/>
      <c r="AB249" s="126"/>
      <c r="AC249" s="126"/>
      <c r="AD249" s="126"/>
      <c r="AE249" s="126"/>
      <c r="AF249" s="126"/>
      <c r="AG249" s="126"/>
      <c r="AH249" s="126"/>
      <c r="AI249" s="126"/>
      <c r="AJ249" s="126"/>
      <c r="AK249" s="126"/>
      <c r="AL249" s="126"/>
    </row>
    <row r="250" spans="4:38" s="123" customFormat="1">
      <c r="D250" s="127"/>
      <c r="E250" s="127"/>
      <c r="T250" s="126"/>
      <c r="U250" s="126"/>
      <c r="V250" s="126"/>
      <c r="W250" s="126"/>
      <c r="X250" s="126"/>
      <c r="Y250" s="126"/>
      <c r="Z250" s="126"/>
      <c r="AA250" s="126"/>
      <c r="AB250" s="126"/>
      <c r="AC250" s="126"/>
      <c r="AD250" s="126"/>
      <c r="AE250" s="126"/>
      <c r="AF250" s="126"/>
      <c r="AG250" s="126"/>
      <c r="AH250" s="126"/>
      <c r="AI250" s="126"/>
      <c r="AJ250" s="126"/>
      <c r="AK250" s="126"/>
      <c r="AL250" s="126"/>
    </row>
    <row r="251" spans="4:38" s="123" customFormat="1">
      <c r="D251" s="127"/>
      <c r="E251" s="127"/>
      <c r="T251" s="126"/>
      <c r="U251" s="126"/>
      <c r="V251" s="126"/>
      <c r="W251" s="126"/>
      <c r="X251" s="126"/>
      <c r="Y251" s="126"/>
      <c r="Z251" s="126"/>
      <c r="AA251" s="126"/>
      <c r="AB251" s="126"/>
      <c r="AC251" s="126"/>
      <c r="AD251" s="126"/>
      <c r="AE251" s="126"/>
      <c r="AF251" s="126"/>
      <c r="AG251" s="126"/>
      <c r="AH251" s="126"/>
      <c r="AI251" s="126"/>
      <c r="AJ251" s="126"/>
      <c r="AK251" s="126"/>
      <c r="AL251" s="126"/>
    </row>
    <row r="252" spans="4:38" s="123" customFormat="1">
      <c r="D252" s="127"/>
      <c r="E252" s="127"/>
      <c r="T252" s="126"/>
      <c r="U252" s="126"/>
      <c r="V252" s="126"/>
      <c r="W252" s="126"/>
      <c r="X252" s="126"/>
      <c r="Y252" s="126"/>
      <c r="Z252" s="126"/>
      <c r="AA252" s="126"/>
      <c r="AB252" s="126"/>
      <c r="AC252" s="126"/>
      <c r="AD252" s="126"/>
      <c r="AE252" s="126"/>
      <c r="AF252" s="126"/>
      <c r="AG252" s="126"/>
      <c r="AH252" s="126"/>
      <c r="AI252" s="126"/>
      <c r="AJ252" s="126"/>
      <c r="AK252" s="126"/>
      <c r="AL252" s="126"/>
    </row>
    <row r="253" spans="4:38" s="123" customFormat="1">
      <c r="D253" s="127"/>
      <c r="E253" s="127"/>
      <c r="T253" s="126"/>
      <c r="U253" s="126"/>
      <c r="V253" s="126"/>
      <c r="W253" s="126"/>
      <c r="X253" s="126"/>
      <c r="Y253" s="126"/>
      <c r="Z253" s="126"/>
      <c r="AA253" s="126"/>
      <c r="AB253" s="126"/>
      <c r="AC253" s="126"/>
      <c r="AD253" s="126"/>
      <c r="AE253" s="126"/>
      <c r="AF253" s="126"/>
      <c r="AG253" s="126"/>
      <c r="AH253" s="126"/>
      <c r="AI253" s="126"/>
      <c r="AJ253" s="126"/>
      <c r="AK253" s="126"/>
      <c r="AL253" s="126"/>
    </row>
    <row r="254" spans="4:38" s="123" customFormat="1">
      <c r="D254" s="127"/>
      <c r="E254" s="127"/>
      <c r="T254" s="126"/>
      <c r="U254" s="126"/>
      <c r="V254" s="126"/>
      <c r="W254" s="126"/>
      <c r="X254" s="126"/>
      <c r="Y254" s="126"/>
      <c r="Z254" s="126"/>
      <c r="AA254" s="126"/>
      <c r="AB254" s="126"/>
      <c r="AC254" s="126"/>
      <c r="AD254" s="126"/>
      <c r="AE254" s="126"/>
      <c r="AF254" s="126"/>
      <c r="AG254" s="126"/>
      <c r="AH254" s="126"/>
      <c r="AI254" s="126"/>
      <c r="AJ254" s="126"/>
      <c r="AK254" s="126"/>
      <c r="AL254" s="126"/>
    </row>
    <row r="255" spans="4:38" s="123" customFormat="1">
      <c r="D255" s="127"/>
      <c r="E255" s="127"/>
      <c r="T255" s="126"/>
      <c r="U255" s="126"/>
      <c r="V255" s="126"/>
      <c r="W255" s="126"/>
      <c r="X255" s="126"/>
      <c r="Y255" s="126"/>
      <c r="Z255" s="126"/>
      <c r="AA255" s="126"/>
      <c r="AB255" s="126"/>
      <c r="AC255" s="126"/>
      <c r="AD255" s="126"/>
      <c r="AE255" s="126"/>
      <c r="AF255" s="126"/>
      <c r="AG255" s="126"/>
      <c r="AH255" s="126"/>
      <c r="AI255" s="126"/>
      <c r="AJ255" s="126"/>
      <c r="AK255" s="126"/>
      <c r="AL255" s="126"/>
    </row>
    <row r="256" spans="4:38" s="123" customFormat="1">
      <c r="D256" s="127"/>
      <c r="E256" s="127"/>
      <c r="T256" s="126"/>
      <c r="U256" s="126"/>
      <c r="V256" s="126"/>
      <c r="W256" s="126"/>
      <c r="X256" s="126"/>
      <c r="Y256" s="126"/>
      <c r="Z256" s="126"/>
      <c r="AA256" s="126"/>
      <c r="AB256" s="126"/>
      <c r="AC256" s="126"/>
      <c r="AD256" s="126"/>
      <c r="AE256" s="126"/>
      <c r="AF256" s="126"/>
      <c r="AG256" s="126"/>
      <c r="AH256" s="126"/>
      <c r="AI256" s="126"/>
      <c r="AJ256" s="126"/>
      <c r="AK256" s="126"/>
      <c r="AL256" s="126"/>
    </row>
    <row r="257" spans="4:38" s="123" customFormat="1">
      <c r="D257" s="127"/>
      <c r="E257" s="127"/>
      <c r="T257" s="126"/>
      <c r="U257" s="126"/>
      <c r="V257" s="126"/>
      <c r="W257" s="126"/>
      <c r="X257" s="126"/>
      <c r="Y257" s="126"/>
      <c r="Z257" s="126"/>
      <c r="AA257" s="126"/>
      <c r="AB257" s="126"/>
      <c r="AC257" s="126"/>
      <c r="AD257" s="126"/>
      <c r="AE257" s="126"/>
      <c r="AF257" s="126"/>
      <c r="AG257" s="126"/>
      <c r="AH257" s="126"/>
      <c r="AI257" s="126"/>
      <c r="AJ257" s="126"/>
      <c r="AK257" s="126"/>
      <c r="AL257" s="126"/>
    </row>
    <row r="258" spans="4:38" s="123" customFormat="1">
      <c r="D258" s="127"/>
      <c r="E258" s="127"/>
      <c r="T258" s="126"/>
      <c r="U258" s="126"/>
      <c r="V258" s="126"/>
      <c r="W258" s="126"/>
      <c r="X258" s="126"/>
      <c r="Y258" s="126"/>
      <c r="Z258" s="126"/>
      <c r="AA258" s="126"/>
      <c r="AB258" s="126"/>
      <c r="AC258" s="126"/>
      <c r="AD258" s="126"/>
      <c r="AE258" s="126"/>
      <c r="AF258" s="126"/>
      <c r="AG258" s="126"/>
      <c r="AH258" s="126"/>
      <c r="AI258" s="126"/>
      <c r="AJ258" s="126"/>
      <c r="AK258" s="126"/>
      <c r="AL258" s="126"/>
    </row>
    <row r="259" spans="4:38" s="123" customFormat="1">
      <c r="D259" s="127"/>
      <c r="E259" s="127"/>
      <c r="T259" s="126"/>
      <c r="U259" s="126"/>
      <c r="V259" s="126"/>
      <c r="W259" s="126"/>
      <c r="X259" s="126"/>
      <c r="Y259" s="126"/>
      <c r="Z259" s="126"/>
      <c r="AA259" s="126"/>
      <c r="AB259" s="126"/>
      <c r="AC259" s="126"/>
      <c r="AD259" s="126"/>
      <c r="AE259" s="126"/>
      <c r="AF259" s="126"/>
      <c r="AG259" s="126"/>
      <c r="AH259" s="126"/>
      <c r="AI259" s="126"/>
      <c r="AJ259" s="126"/>
      <c r="AK259" s="126"/>
      <c r="AL259" s="126"/>
    </row>
    <row r="260" spans="4:38" s="123" customFormat="1">
      <c r="D260" s="127"/>
      <c r="E260" s="127"/>
      <c r="T260" s="126"/>
      <c r="U260" s="126"/>
      <c r="V260" s="126"/>
      <c r="W260" s="126"/>
      <c r="X260" s="126"/>
      <c r="Y260" s="126"/>
      <c r="Z260" s="126"/>
      <c r="AA260" s="126"/>
      <c r="AB260" s="126"/>
      <c r="AC260" s="126"/>
      <c r="AD260" s="126"/>
      <c r="AE260" s="126"/>
      <c r="AF260" s="126"/>
      <c r="AG260" s="126"/>
      <c r="AH260" s="126"/>
      <c r="AI260" s="126"/>
      <c r="AJ260" s="126"/>
      <c r="AK260" s="126"/>
      <c r="AL260" s="126"/>
    </row>
    <row r="261" spans="4:38" s="123" customFormat="1">
      <c r="D261" s="127"/>
      <c r="E261" s="127"/>
      <c r="T261" s="126"/>
      <c r="U261" s="126"/>
      <c r="V261" s="126"/>
      <c r="W261" s="126"/>
      <c r="X261" s="126"/>
      <c r="Y261" s="126"/>
      <c r="Z261" s="126"/>
      <c r="AA261" s="126"/>
      <c r="AB261" s="126"/>
      <c r="AC261" s="126"/>
      <c r="AD261" s="126"/>
      <c r="AE261" s="126"/>
      <c r="AF261" s="126"/>
      <c r="AG261" s="126"/>
      <c r="AH261" s="126"/>
      <c r="AI261" s="126"/>
      <c r="AJ261" s="126"/>
      <c r="AK261" s="126"/>
      <c r="AL261" s="126"/>
    </row>
    <row r="262" spans="4:38" s="123" customFormat="1">
      <c r="D262" s="127"/>
      <c r="E262" s="127"/>
      <c r="T262" s="126"/>
      <c r="U262" s="126"/>
      <c r="V262" s="126"/>
      <c r="W262" s="126"/>
      <c r="X262" s="126"/>
      <c r="Y262" s="126"/>
      <c r="Z262" s="126"/>
      <c r="AA262" s="126"/>
      <c r="AB262" s="126"/>
      <c r="AC262" s="126"/>
      <c r="AD262" s="126"/>
      <c r="AE262" s="126"/>
      <c r="AF262" s="126"/>
      <c r="AG262" s="126"/>
      <c r="AH262" s="126"/>
      <c r="AI262" s="126"/>
      <c r="AJ262" s="126"/>
      <c r="AK262" s="126"/>
      <c r="AL262" s="126"/>
    </row>
    <row r="263" spans="4:38" s="123" customFormat="1">
      <c r="D263" s="127"/>
      <c r="E263" s="127"/>
      <c r="T263" s="126"/>
      <c r="U263" s="126"/>
      <c r="V263" s="126"/>
      <c r="W263" s="126"/>
      <c r="X263" s="126"/>
      <c r="Y263" s="126"/>
      <c r="Z263" s="126"/>
      <c r="AA263" s="126"/>
      <c r="AB263" s="126"/>
      <c r="AC263" s="126"/>
      <c r="AD263" s="126"/>
      <c r="AE263" s="126"/>
      <c r="AF263" s="126"/>
      <c r="AG263" s="126"/>
      <c r="AH263" s="126"/>
      <c r="AI263" s="126"/>
      <c r="AJ263" s="126"/>
      <c r="AK263" s="126"/>
      <c r="AL263" s="126"/>
    </row>
    <row r="264" spans="4:38" s="123" customFormat="1">
      <c r="D264" s="127"/>
      <c r="E264" s="127"/>
      <c r="T264" s="126"/>
      <c r="U264" s="126"/>
      <c r="V264" s="126"/>
      <c r="W264" s="126"/>
      <c r="X264" s="126"/>
      <c r="Y264" s="126"/>
      <c r="Z264" s="126"/>
      <c r="AA264" s="126"/>
      <c r="AB264" s="126"/>
      <c r="AC264" s="126"/>
      <c r="AD264" s="126"/>
      <c r="AE264" s="126"/>
      <c r="AF264" s="126"/>
      <c r="AG264" s="126"/>
      <c r="AH264" s="126"/>
      <c r="AI264" s="126"/>
      <c r="AJ264" s="126"/>
      <c r="AK264" s="126"/>
      <c r="AL264" s="126"/>
    </row>
    <row r="265" spans="4:38" s="123" customFormat="1">
      <c r="D265" s="127"/>
      <c r="E265" s="127"/>
      <c r="T265" s="126"/>
      <c r="U265" s="126"/>
      <c r="V265" s="126"/>
      <c r="W265" s="126"/>
      <c r="X265" s="126"/>
      <c r="Y265" s="126"/>
      <c r="Z265" s="126"/>
      <c r="AA265" s="126"/>
      <c r="AB265" s="126"/>
      <c r="AC265" s="126"/>
      <c r="AD265" s="126"/>
      <c r="AE265" s="126"/>
      <c r="AF265" s="126"/>
      <c r="AG265" s="126"/>
      <c r="AH265" s="126"/>
      <c r="AI265" s="126"/>
      <c r="AJ265" s="126"/>
      <c r="AK265" s="126"/>
      <c r="AL265" s="126"/>
    </row>
    <row r="266" spans="4:38" s="123" customFormat="1">
      <c r="D266" s="127"/>
      <c r="E266" s="127"/>
      <c r="T266" s="126"/>
      <c r="U266" s="126"/>
      <c r="V266" s="126"/>
      <c r="W266" s="126"/>
      <c r="X266" s="126"/>
      <c r="Y266" s="126"/>
      <c r="Z266" s="126"/>
      <c r="AA266" s="126"/>
      <c r="AB266" s="126"/>
      <c r="AC266" s="126"/>
      <c r="AD266" s="126"/>
      <c r="AE266" s="126"/>
      <c r="AF266" s="126"/>
      <c r="AG266" s="126"/>
      <c r="AH266" s="126"/>
      <c r="AI266" s="126"/>
      <c r="AJ266" s="126"/>
      <c r="AK266" s="126"/>
      <c r="AL266" s="126"/>
    </row>
    <row r="267" spans="4:38" s="123" customFormat="1">
      <c r="D267" s="127"/>
      <c r="E267" s="127"/>
      <c r="T267" s="126"/>
      <c r="U267" s="126"/>
      <c r="V267" s="126"/>
      <c r="W267" s="126"/>
      <c r="X267" s="126"/>
      <c r="Y267" s="126"/>
      <c r="Z267" s="126"/>
      <c r="AA267" s="126"/>
      <c r="AB267" s="126"/>
      <c r="AC267" s="126"/>
      <c r="AD267" s="126"/>
      <c r="AE267" s="126"/>
      <c r="AF267" s="126"/>
      <c r="AG267" s="126"/>
      <c r="AH267" s="126"/>
      <c r="AI267" s="126"/>
      <c r="AJ267" s="126"/>
      <c r="AK267" s="126"/>
      <c r="AL267" s="126"/>
    </row>
    <row r="268" spans="4:38" s="123" customFormat="1">
      <c r="D268" s="127"/>
      <c r="E268" s="127"/>
      <c r="T268" s="126"/>
      <c r="U268" s="126"/>
      <c r="V268" s="126"/>
      <c r="W268" s="126"/>
      <c r="X268" s="126"/>
      <c r="Y268" s="126"/>
      <c r="Z268" s="126"/>
      <c r="AA268" s="126"/>
      <c r="AB268" s="126"/>
      <c r="AC268" s="126"/>
      <c r="AD268" s="126"/>
      <c r="AE268" s="126"/>
      <c r="AF268" s="126"/>
      <c r="AG268" s="126"/>
      <c r="AH268" s="126"/>
      <c r="AI268" s="126"/>
      <c r="AJ268" s="126"/>
      <c r="AK268" s="126"/>
      <c r="AL268" s="126"/>
    </row>
    <row r="269" spans="4:38" s="123" customFormat="1">
      <c r="D269" s="127"/>
      <c r="E269" s="127"/>
      <c r="T269" s="126"/>
      <c r="U269" s="126"/>
      <c r="V269" s="126"/>
      <c r="W269" s="126"/>
      <c r="X269" s="126"/>
      <c r="Y269" s="126"/>
      <c r="Z269" s="126"/>
      <c r="AA269" s="126"/>
      <c r="AB269" s="126"/>
      <c r="AC269" s="126"/>
      <c r="AD269" s="126"/>
      <c r="AE269" s="126"/>
      <c r="AF269" s="126"/>
      <c r="AG269" s="126"/>
      <c r="AH269" s="126"/>
      <c r="AI269" s="126"/>
      <c r="AJ269" s="126"/>
      <c r="AK269" s="126"/>
      <c r="AL269" s="126"/>
    </row>
    <row r="270" spans="4:38" s="123" customFormat="1">
      <c r="D270" s="127"/>
      <c r="E270" s="127"/>
      <c r="T270" s="126"/>
      <c r="U270" s="126"/>
      <c r="V270" s="126"/>
      <c r="W270" s="126"/>
      <c r="X270" s="126"/>
      <c r="Y270" s="126"/>
      <c r="Z270" s="126"/>
      <c r="AA270" s="126"/>
      <c r="AB270" s="126"/>
      <c r="AC270" s="126"/>
      <c r="AD270" s="126"/>
      <c r="AE270" s="126"/>
      <c r="AF270" s="126"/>
      <c r="AG270" s="126"/>
      <c r="AH270" s="126"/>
      <c r="AI270" s="126"/>
      <c r="AJ270" s="126"/>
      <c r="AK270" s="126"/>
      <c r="AL270" s="126"/>
    </row>
    <row r="271" spans="4:38" s="123" customFormat="1">
      <c r="D271" s="127"/>
      <c r="E271" s="127"/>
      <c r="T271" s="126"/>
      <c r="U271" s="126"/>
      <c r="V271" s="126"/>
      <c r="W271" s="126"/>
      <c r="X271" s="126"/>
      <c r="Y271" s="126"/>
      <c r="Z271" s="126"/>
      <c r="AA271" s="126"/>
      <c r="AB271" s="126"/>
      <c r="AC271" s="126"/>
      <c r="AD271" s="126"/>
      <c r="AE271" s="126"/>
      <c r="AF271" s="126"/>
      <c r="AG271" s="126"/>
      <c r="AH271" s="126"/>
      <c r="AI271" s="126"/>
      <c r="AJ271" s="126"/>
      <c r="AK271" s="126"/>
      <c r="AL271" s="126"/>
    </row>
    <row r="272" spans="4:38" s="123" customFormat="1">
      <c r="D272" s="127"/>
      <c r="E272" s="127"/>
      <c r="T272" s="126"/>
      <c r="U272" s="126"/>
      <c r="V272" s="126"/>
      <c r="W272" s="126"/>
      <c r="X272" s="126"/>
      <c r="Y272" s="126"/>
      <c r="Z272" s="126"/>
      <c r="AA272" s="126"/>
      <c r="AB272" s="126"/>
      <c r="AC272" s="126"/>
      <c r="AD272" s="126"/>
      <c r="AE272" s="126"/>
      <c r="AF272" s="126"/>
      <c r="AG272" s="126"/>
      <c r="AH272" s="126"/>
      <c r="AI272" s="126"/>
      <c r="AJ272" s="126"/>
      <c r="AK272" s="126"/>
      <c r="AL272" s="126"/>
    </row>
  </sheetData>
  <mergeCells count="5">
    <mergeCell ref="B4:D4"/>
    <mergeCell ref="F4:H4"/>
    <mergeCell ref="J4:L4"/>
    <mergeCell ref="Q4:Q5"/>
    <mergeCell ref="R4:R5"/>
  </mergeCells>
  <hyperlinks>
    <hyperlink ref="A3" location="Contents!A1" display="Return to Title page" xr:uid="{7ABD6348-A52E-4A4A-A0E6-F08CD3D605C7}"/>
  </hyperlinks>
  <pageMargins left="0.70866141732283472" right="0.70866141732283472" top="0.74803149606299213" bottom="0.74803149606299213" header="0.31496062992125984" footer="0.31496062992125984"/>
  <pageSetup paperSize="9" scale="52" orientation="landscape" verticalDpi="4"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B3747-3E10-4473-A051-8E2ADCCE8532}">
  <sheetPr>
    <tabColor rgb="FF002060"/>
  </sheetPr>
  <dimension ref="C3"/>
  <sheetViews>
    <sheetView showGridLines="0" zoomScale="75" zoomScaleNormal="75" workbookViewId="0">
      <selection activeCell="X37" sqref="X37"/>
    </sheetView>
  </sheetViews>
  <sheetFormatPr defaultRowHeight="12.3"/>
  <sheetData>
    <row r="3" spans="3:3" ht="19.8">
      <c r="C3" s="10" t="s">
        <v>200</v>
      </c>
    </row>
  </sheetData>
  <pageMargins left="0.7" right="0.7" top="0.75" bottom="0.75" header="0.3" footer="0.3"/>
  <pageSetup paperSize="9" orientation="portrait" verticalDpi="0"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31F9E-C0F0-4677-936A-6A342BA68D69}">
  <sheetPr>
    <tabColor theme="8" tint="0.79998168889431442"/>
    <pageSetUpPr fitToPage="1"/>
  </sheetPr>
  <dimension ref="A1:R107"/>
  <sheetViews>
    <sheetView showGridLines="0" zoomScale="75" zoomScaleNormal="75" workbookViewId="0">
      <pane xSplit="2" ySplit="6" topLeftCell="C12" activePane="bottomRight" state="frozen"/>
      <selection activeCell="D50" sqref="D50"/>
      <selection pane="topRight" activeCell="D50" sqref="D50"/>
      <selection pane="bottomLeft" activeCell="D50" sqref="D50"/>
      <selection pane="bottomRight" activeCell="A22" sqref="A22"/>
    </sheetView>
  </sheetViews>
  <sheetFormatPr defaultColWidth="9.1640625" defaultRowHeight="12.3"/>
  <cols>
    <col min="1" max="1" width="7.44140625" style="185" customWidth="1"/>
    <col min="2" max="2" width="1.1640625" style="16" customWidth="1"/>
    <col min="3" max="3" width="13.83203125" style="16" customWidth="1"/>
    <col min="4" max="4" width="14" style="16" customWidth="1"/>
    <col min="5" max="5" width="15.1640625" style="16" customWidth="1"/>
    <col min="6" max="6" width="1.1640625" style="16" customWidth="1"/>
    <col min="7" max="7" width="16.1640625" style="16" customWidth="1"/>
    <col min="8" max="8" width="16" style="16" customWidth="1"/>
    <col min="9" max="9" width="8.1640625" style="16" customWidth="1"/>
    <col min="10" max="10" width="13.5546875" style="16" customWidth="1"/>
    <col min="11" max="11" width="14.1640625" style="16" customWidth="1"/>
    <col min="12" max="12" width="15.5546875" style="16" customWidth="1"/>
    <col min="13" max="13" width="1.1640625" style="16" customWidth="1"/>
    <col min="14" max="14" width="16.1640625" style="16" customWidth="1"/>
    <col min="15" max="15" width="15.83203125" style="16" customWidth="1"/>
    <col min="16" max="16" width="9.1640625" style="84"/>
    <col min="17" max="16384" width="9.1640625" style="16"/>
  </cols>
  <sheetData>
    <row r="1" spans="1:18" ht="21" customHeight="1">
      <c r="A1" s="176"/>
      <c r="B1" s="239"/>
      <c r="C1" s="239"/>
      <c r="Q1" s="238"/>
      <c r="R1" s="237"/>
    </row>
    <row r="2" spans="1:18" ht="20.100000000000001" thickBot="1">
      <c r="A2" s="179" t="s">
        <v>740</v>
      </c>
      <c r="B2" s="236"/>
      <c r="C2" s="235"/>
      <c r="D2" s="234"/>
      <c r="E2" s="234"/>
      <c r="F2" s="234"/>
      <c r="G2" s="234"/>
      <c r="H2" s="234"/>
      <c r="I2" s="234"/>
      <c r="J2" s="234"/>
      <c r="K2" s="234"/>
      <c r="L2" s="234"/>
      <c r="M2" s="234"/>
      <c r="N2" s="234"/>
      <c r="O2" s="234"/>
    </row>
    <row r="3" spans="1:18" ht="12.9" thickTop="1" thickBot="1">
      <c r="A3" s="511" t="s">
        <v>39</v>
      </c>
      <c r="B3" s="233"/>
      <c r="C3" s="232"/>
      <c r="D3" s="76"/>
      <c r="E3" s="76"/>
      <c r="F3" s="76"/>
      <c r="G3" s="76"/>
      <c r="H3" s="76"/>
      <c r="I3" s="76"/>
      <c r="J3" s="76"/>
      <c r="K3" s="76"/>
      <c r="L3" s="76"/>
      <c r="M3" s="76"/>
      <c r="N3" s="76"/>
      <c r="O3" s="76"/>
    </row>
    <row r="4" spans="1:18" ht="21.75" customHeight="1" thickTop="1">
      <c r="A4" s="231"/>
      <c r="B4" s="231"/>
      <c r="C4" s="231"/>
      <c r="D4" s="569" t="s">
        <v>19</v>
      </c>
      <c r="E4" s="569"/>
      <c r="F4" s="569"/>
      <c r="G4" s="569"/>
      <c r="H4" s="229"/>
      <c r="I4" s="230"/>
      <c r="J4" s="229"/>
      <c r="K4" s="570" t="s">
        <v>167</v>
      </c>
      <c r="L4" s="570"/>
      <c r="M4" s="570"/>
      <c r="N4" s="570"/>
      <c r="O4" s="228"/>
    </row>
    <row r="5" spans="1:18" ht="20.25" customHeight="1">
      <c r="A5" s="227"/>
      <c r="B5" s="77"/>
      <c r="C5" s="77"/>
      <c r="D5" s="571" t="s">
        <v>166</v>
      </c>
      <c r="E5" s="571"/>
      <c r="F5" s="87"/>
      <c r="G5" s="571" t="s">
        <v>165</v>
      </c>
      <c r="H5" s="571"/>
      <c r="I5" s="87"/>
      <c r="J5" s="226"/>
      <c r="K5" s="571" t="s">
        <v>166</v>
      </c>
      <c r="L5" s="571"/>
      <c r="M5" s="87"/>
      <c r="N5" s="571" t="s">
        <v>165</v>
      </c>
      <c r="O5" s="571"/>
    </row>
    <row r="6" spans="1:18" ht="56.25" customHeight="1">
      <c r="A6" s="225" t="s">
        <v>107</v>
      </c>
      <c r="B6" s="225"/>
      <c r="C6" s="223" t="s">
        <v>202</v>
      </c>
      <c r="D6" s="224" t="s">
        <v>163</v>
      </c>
      <c r="E6" s="223" t="s">
        <v>162</v>
      </c>
      <c r="F6" s="223"/>
      <c r="G6" s="224" t="s">
        <v>163</v>
      </c>
      <c r="H6" s="223" t="s">
        <v>162</v>
      </c>
      <c r="I6" s="223"/>
      <c r="J6" s="223" t="s">
        <v>164</v>
      </c>
      <c r="K6" s="224" t="s">
        <v>163</v>
      </c>
      <c r="L6" s="223" t="s">
        <v>162</v>
      </c>
      <c r="M6" s="223"/>
      <c r="N6" s="224" t="s">
        <v>163</v>
      </c>
      <c r="O6" s="223" t="s">
        <v>162</v>
      </c>
    </row>
    <row r="7" spans="1:18">
      <c r="A7" s="87">
        <v>2008</v>
      </c>
      <c r="B7" s="221"/>
      <c r="C7" s="222">
        <v>25875</v>
      </c>
      <c r="D7" s="209">
        <f>'Table C1'!AF47*11.63</f>
        <v>119799.99999999999</v>
      </c>
      <c r="E7" s="208">
        <f>D7/C7*1000</f>
        <v>4629.9516908212554</v>
      </c>
      <c r="F7" s="207"/>
      <c r="G7" s="206">
        <v>120498.43000000001</v>
      </c>
      <c r="H7" s="208">
        <f>G7/C7*1000</f>
        <v>4656.9441545893724</v>
      </c>
      <c r="I7" s="207"/>
      <c r="J7" s="210">
        <v>22060.854797979799</v>
      </c>
      <c r="K7" s="209">
        <f>'Table C1'!AE47*11.63</f>
        <v>359553.81775016722</v>
      </c>
      <c r="L7" s="208">
        <f>K7/J7*1000</f>
        <v>16298.272258384703</v>
      </c>
      <c r="M7" s="207">
        <v>0</v>
      </c>
      <c r="N7" s="206">
        <v>369217.61000000004</v>
      </c>
      <c r="O7" s="205">
        <f>N7/J7*1000</f>
        <v>16736.323836092277</v>
      </c>
    </row>
    <row r="8" spans="1:18">
      <c r="A8" s="87">
        <v>2009</v>
      </c>
      <c r="B8" s="221"/>
      <c r="C8" s="212">
        <v>26042</v>
      </c>
      <c r="D8" s="209">
        <f>'Table C1'!AF48*11.63</f>
        <v>118540.79334272313</v>
      </c>
      <c r="E8" s="208">
        <f t="shared" ref="E8:E17" si="0">D8/C8*1000</f>
        <v>4551.9081999356094</v>
      </c>
      <c r="F8" s="207"/>
      <c r="G8" s="206">
        <v>119149.35</v>
      </c>
      <c r="H8" s="208">
        <f t="shared" ref="H8:H17" si="1">G8/C8*1000</f>
        <v>4575.2764764611011</v>
      </c>
      <c r="I8" s="211"/>
      <c r="J8" s="210">
        <v>22154.77790909091</v>
      </c>
      <c r="K8" s="209">
        <f>'Table C1'!AE48*11.63</f>
        <v>345199.28797677602</v>
      </c>
      <c r="L8" s="208">
        <f t="shared" ref="L8:L17" si="2">K8/J8*1000</f>
        <v>15581.25698182369</v>
      </c>
      <c r="M8" s="207">
        <v>0</v>
      </c>
      <c r="N8" s="206">
        <v>353342.66000000003</v>
      </c>
      <c r="O8" s="205">
        <f t="shared" ref="O8:O17" si="3">N8/J8*1000</f>
        <v>15948.824287469417</v>
      </c>
    </row>
    <row r="9" spans="1:18">
      <c r="A9" s="87">
        <v>2010</v>
      </c>
      <c r="B9" s="221"/>
      <c r="C9" s="212">
        <v>26240.2</v>
      </c>
      <c r="D9" s="209">
        <f>'Table C1'!AF49*11.63</f>
        <v>118831.95263410774</v>
      </c>
      <c r="E9" s="208">
        <f t="shared" si="0"/>
        <v>4528.6222145451538</v>
      </c>
      <c r="F9" s="207"/>
      <c r="G9" s="206">
        <v>116172.07</v>
      </c>
      <c r="H9" s="208">
        <f t="shared" si="1"/>
        <v>4427.2555087232568</v>
      </c>
      <c r="I9" s="211"/>
      <c r="J9" s="210">
        <v>22200.192848484847</v>
      </c>
      <c r="K9" s="209">
        <f>'Table C1'!AE49*11.63</f>
        <v>389595.49873115029</v>
      </c>
      <c r="L9" s="208">
        <f t="shared" si="2"/>
        <v>17549.194342144645</v>
      </c>
      <c r="M9" s="207">
        <v>0</v>
      </c>
      <c r="N9" s="206">
        <v>347748.63</v>
      </c>
      <c r="O9" s="205">
        <f t="shared" si="3"/>
        <v>15664.216629709759</v>
      </c>
    </row>
    <row r="10" spans="1:18">
      <c r="A10" s="87">
        <v>2011</v>
      </c>
      <c r="B10" s="221"/>
      <c r="C10" s="212">
        <v>26408.6</v>
      </c>
      <c r="D10" s="209">
        <f>'Table C1'!AF50*11.63</f>
        <v>111586.41761428097</v>
      </c>
      <c r="E10" s="208">
        <f t="shared" si="0"/>
        <v>4225.3817928357039</v>
      </c>
      <c r="F10" s="207"/>
      <c r="G10" s="206">
        <v>114032.15000000011</v>
      </c>
      <c r="H10" s="208">
        <f t="shared" si="1"/>
        <v>4317.9930022795643</v>
      </c>
      <c r="I10" s="211"/>
      <c r="J10" s="210">
        <v>22273.219616161616</v>
      </c>
      <c r="K10" s="209">
        <f>'Table C1'!AE50*11.63</f>
        <v>308840.75123267877</v>
      </c>
      <c r="L10" s="208">
        <f t="shared" si="2"/>
        <v>13866.012931896994</v>
      </c>
      <c r="M10" s="207">
        <v>0</v>
      </c>
      <c r="N10" s="206">
        <v>342584.91000000015</v>
      </c>
      <c r="O10" s="205">
        <f t="shared" si="3"/>
        <v>15381.02330528892</v>
      </c>
    </row>
    <row r="11" spans="1:18">
      <c r="A11" s="87">
        <v>2012</v>
      </c>
      <c r="B11" s="221"/>
      <c r="C11" s="212">
        <v>26614</v>
      </c>
      <c r="D11" s="209">
        <f>'Table C1'!AF51*11.63</f>
        <v>114662.62542679951</v>
      </c>
      <c r="E11" s="208">
        <f t="shared" si="0"/>
        <v>4308.357459487469</v>
      </c>
      <c r="F11" s="207"/>
      <c r="G11" s="206">
        <v>114799.73000000001</v>
      </c>
      <c r="H11" s="208">
        <f t="shared" si="1"/>
        <v>4313.5090553843847</v>
      </c>
      <c r="I11" s="211"/>
      <c r="J11" s="210">
        <v>22263.06103030303</v>
      </c>
      <c r="K11" s="209">
        <f>'Table C1'!AE51*11.63</f>
        <v>343180.11441366782</v>
      </c>
      <c r="L11" s="208">
        <f t="shared" si="2"/>
        <v>15414.776698790583</v>
      </c>
      <c r="M11" s="207">
        <v>0</v>
      </c>
      <c r="N11" s="206">
        <v>344143.33</v>
      </c>
      <c r="O11" s="205">
        <f t="shared" si="3"/>
        <v>15458.041889728214</v>
      </c>
    </row>
    <row r="12" spans="1:18" s="121" customFormat="1">
      <c r="A12" s="214">
        <v>2013</v>
      </c>
      <c r="B12" s="213"/>
      <c r="C12" s="212">
        <v>26660.6</v>
      </c>
      <c r="D12" s="209">
        <f>'Table C1'!AF52*11.63</f>
        <v>113412.47237181816</v>
      </c>
      <c r="E12" s="208">
        <f t="shared" si="0"/>
        <v>4253.9354842658513</v>
      </c>
      <c r="F12" s="206"/>
      <c r="G12" s="206">
        <v>112496.99</v>
      </c>
      <c r="H12" s="208">
        <f t="shared" si="1"/>
        <v>4219.5970833364599</v>
      </c>
      <c r="I12" s="211"/>
      <c r="J12" s="210">
        <v>22452.309979381444</v>
      </c>
      <c r="K12" s="209">
        <f>'Table C1'!AE52*11.63</f>
        <v>344500.96168994042</v>
      </c>
      <c r="L12" s="208">
        <f t="shared" si="2"/>
        <v>15343.675639892059</v>
      </c>
      <c r="M12" s="207">
        <v>0</v>
      </c>
      <c r="N12" s="206">
        <v>329198.78000000014</v>
      </c>
      <c r="O12" s="205">
        <f t="shared" si="3"/>
        <v>14662.134110134422</v>
      </c>
      <c r="P12" s="177"/>
    </row>
    <row r="13" spans="1:18" s="121" customFormat="1">
      <c r="A13" s="214">
        <v>2014</v>
      </c>
      <c r="B13" s="213"/>
      <c r="C13" s="212">
        <v>26731.9</v>
      </c>
      <c r="D13" s="209">
        <f>'Table C1'!AF53*11.63</f>
        <v>108076.09974809643</v>
      </c>
      <c r="E13" s="208">
        <f t="shared" si="0"/>
        <v>4042.9636407474377</v>
      </c>
      <c r="F13" s="206"/>
      <c r="G13" s="206">
        <v>110799.01000000001</v>
      </c>
      <c r="H13" s="208">
        <f t="shared" si="1"/>
        <v>4144.823600267845</v>
      </c>
      <c r="I13" s="211"/>
      <c r="J13" s="210">
        <v>22919.748391304351</v>
      </c>
      <c r="K13" s="209">
        <f>'Table C1'!AE53*11.63</f>
        <v>283690.9906583624</v>
      </c>
      <c r="L13" s="208">
        <f t="shared" si="2"/>
        <v>12377.578750646036</v>
      </c>
      <c r="M13" s="207">
        <v>0</v>
      </c>
      <c r="N13" s="206">
        <v>324407.22000000003</v>
      </c>
      <c r="O13" s="205">
        <f t="shared" si="3"/>
        <v>14154.048048934023</v>
      </c>
      <c r="P13" s="177"/>
    </row>
    <row r="14" spans="1:18" s="121" customFormat="1">
      <c r="A14" s="214">
        <v>2015</v>
      </c>
      <c r="B14" s="213"/>
      <c r="C14" s="220">
        <v>27041.5</v>
      </c>
      <c r="D14" s="209">
        <f>'Table C1'!AF54*11.63</f>
        <v>107763.84778252713</v>
      </c>
      <c r="E14" s="208">
        <f t="shared" si="0"/>
        <v>3985.1283317318612</v>
      </c>
      <c r="F14" s="219"/>
      <c r="G14" s="215">
        <v>109473.19</v>
      </c>
      <c r="H14" s="208">
        <f t="shared" si="1"/>
        <v>4048.3401438529663</v>
      </c>
      <c r="I14" s="218"/>
      <c r="J14" s="217">
        <v>23108.875375</v>
      </c>
      <c r="K14" s="209">
        <f>'Table C1'!AE54*11.63</f>
        <v>297581.64172281866</v>
      </c>
      <c r="L14" s="208">
        <f t="shared" si="2"/>
        <v>12877.374467333577</v>
      </c>
      <c r="M14" s="216">
        <v>0</v>
      </c>
      <c r="N14" s="206">
        <v>318231.69</v>
      </c>
      <c r="O14" s="205">
        <f t="shared" si="3"/>
        <v>13770.972617052335</v>
      </c>
      <c r="P14" s="467"/>
    </row>
    <row r="15" spans="1:18" s="121" customFormat="1">
      <c r="A15" s="214">
        <v>2016</v>
      </c>
      <c r="B15" s="213"/>
      <c r="C15" s="220">
        <v>27109</v>
      </c>
      <c r="D15" s="209">
        <f>'Table C1'!AF55*11.63</f>
        <v>108025.04338198162</v>
      </c>
      <c r="E15" s="208">
        <f t="shared" si="0"/>
        <v>3984.8405836431302</v>
      </c>
      <c r="F15" s="219"/>
      <c r="G15" s="215">
        <v>108926.58000000013</v>
      </c>
      <c r="H15" s="208">
        <f t="shared" si="1"/>
        <v>4018.0965730938115</v>
      </c>
      <c r="I15" s="218"/>
      <c r="J15" s="217">
        <v>23329.22707142857</v>
      </c>
      <c r="K15" s="209">
        <f>'Table C1'!AE55*11.63</f>
        <v>305874.95458435902</v>
      </c>
      <c r="L15" s="208">
        <f t="shared" si="2"/>
        <v>13111.233974783747</v>
      </c>
      <c r="M15" s="216">
        <v>0</v>
      </c>
      <c r="N15" s="206">
        <v>319022.53000000003</v>
      </c>
      <c r="O15" s="205">
        <f t="shared" si="3"/>
        <v>13674.800670559234</v>
      </c>
      <c r="P15" s="467"/>
    </row>
    <row r="16" spans="1:18" s="121" customFormat="1">
      <c r="A16" s="214">
        <v>2017</v>
      </c>
      <c r="B16" s="213"/>
      <c r="C16" s="212">
        <v>27226</v>
      </c>
      <c r="D16" s="209">
        <f>'Table C1'!AF56*11.63</f>
        <v>105367.90073945925</v>
      </c>
      <c r="E16" s="208">
        <f t="shared" si="0"/>
        <v>3870.1205002372453</v>
      </c>
      <c r="F16" s="206"/>
      <c r="G16" s="206">
        <v>107228.6</v>
      </c>
      <c r="H16" s="208">
        <f t="shared" si="1"/>
        <v>3938.4632336736945</v>
      </c>
      <c r="I16" s="211"/>
      <c r="J16" s="210">
        <v>23264.521250000005</v>
      </c>
      <c r="K16" s="209">
        <f>'Table C1'!AE56*11.63</f>
        <v>295076.52304104436</v>
      </c>
      <c r="L16" s="208">
        <f t="shared" si="2"/>
        <v>12683.54159839177</v>
      </c>
      <c r="M16" s="207">
        <v>0</v>
      </c>
      <c r="N16" s="206">
        <v>322802.27999999991</v>
      </c>
      <c r="O16" s="205">
        <f t="shared" si="3"/>
        <v>13875.302935795416</v>
      </c>
      <c r="P16" s="467"/>
    </row>
    <row r="17" spans="1:16" s="121" customFormat="1">
      <c r="A17" s="214">
        <v>2018</v>
      </c>
      <c r="B17" s="213"/>
      <c r="C17" s="212">
        <v>27576</v>
      </c>
      <c r="D17" s="209">
        <f>'Table C1'!AF57*11.63</f>
        <v>105064.54676977907</v>
      </c>
      <c r="E17" s="208">
        <f t="shared" si="0"/>
        <v>3809.9995202269752</v>
      </c>
      <c r="F17" s="206"/>
      <c r="G17" s="206">
        <v>106065.60000000001</v>
      </c>
      <c r="H17" s="208">
        <f t="shared" si="1"/>
        <v>3846.3011314186251</v>
      </c>
      <c r="I17" s="211"/>
      <c r="J17" s="210">
        <v>27061.18293150685</v>
      </c>
      <c r="K17" s="209">
        <f>'Table C1'!AE57*11.63</f>
        <v>312770.32795238006</v>
      </c>
      <c r="L17" s="208">
        <f t="shared" si="2"/>
        <v>11557.895630210132</v>
      </c>
      <c r="M17" s="207"/>
      <c r="N17" s="206">
        <v>326942.56</v>
      </c>
      <c r="O17" s="205">
        <f t="shared" si="3"/>
        <v>12081.606366857919</v>
      </c>
      <c r="P17" s="467"/>
    </row>
    <row r="18" spans="1:16" s="121" customFormat="1">
      <c r="A18" s="214">
        <v>2019</v>
      </c>
      <c r="B18" s="213"/>
      <c r="C18" s="212">
        <v>27824</v>
      </c>
      <c r="D18" s="512">
        <f>'Table C1'!AF58*11.63</f>
        <v>103824.86478730694</v>
      </c>
      <c r="E18" s="513">
        <f t="shared" ref="E18" si="4">D18/C18*1000</f>
        <v>3731.4859397393238</v>
      </c>
      <c r="F18" s="514"/>
      <c r="G18" s="514">
        <v>104960.75</v>
      </c>
      <c r="H18" s="513">
        <f t="shared" ref="H18" si="5">G18/C18*1000</f>
        <v>3772.3098763657276</v>
      </c>
      <c r="I18" s="515"/>
      <c r="J18" s="210">
        <v>26891.101142857144</v>
      </c>
      <c r="K18" s="512">
        <f>'Table C1'!AE58*11.63</f>
        <v>309934.4993769147</v>
      </c>
      <c r="L18" s="513">
        <f t="shared" ref="L18" si="6">K18/J18*1000</f>
        <v>11525.541394917551</v>
      </c>
      <c r="M18" s="516"/>
      <c r="N18" s="514">
        <v>327419.3899999999</v>
      </c>
      <c r="O18" s="517">
        <f t="shared" ref="O18" si="7">N18/J18*1000</f>
        <v>12175.752426819812</v>
      </c>
      <c r="P18" s="467"/>
    </row>
    <row r="19" spans="1:16" ht="8.25" customHeight="1" thickBot="1">
      <c r="A19" s="204"/>
      <c r="B19" s="203"/>
      <c r="C19" s="202"/>
      <c r="D19" s="200"/>
      <c r="E19" s="198"/>
      <c r="F19" s="198"/>
      <c r="G19" s="198"/>
      <c r="H19" s="199"/>
      <c r="I19" s="199"/>
      <c r="J19" s="201"/>
      <c r="K19" s="200"/>
      <c r="L19" s="199"/>
      <c r="M19" s="199"/>
      <c r="N19" s="198"/>
      <c r="O19" s="198"/>
    </row>
    <row r="20" spans="1:16" ht="12.6" thickTop="1">
      <c r="I20" s="197"/>
      <c r="J20" s="197"/>
      <c r="K20" s="197"/>
      <c r="L20" s="197"/>
      <c r="M20" s="197"/>
      <c r="N20" s="192"/>
      <c r="O20" s="192"/>
    </row>
    <row r="21" spans="1:16">
      <c r="A21" s="196" t="s">
        <v>161</v>
      </c>
      <c r="B21" s="189"/>
      <c r="C21" s="84"/>
      <c r="D21" s="191"/>
      <c r="E21" s="191"/>
      <c r="F21" s="195"/>
      <c r="G21" s="195"/>
      <c r="H21" s="195"/>
      <c r="I21" s="194"/>
      <c r="J21" s="194"/>
      <c r="K21" s="194"/>
      <c r="L21" s="178"/>
      <c r="M21" s="178"/>
      <c r="N21" s="193"/>
      <c r="O21" s="192"/>
    </row>
    <row r="22" spans="1:16">
      <c r="A22" s="190" t="s">
        <v>160</v>
      </c>
      <c r="B22" s="189"/>
      <c r="C22" s="84"/>
      <c r="D22" s="189"/>
      <c r="E22" s="189"/>
      <c r="F22" s="189"/>
      <c r="G22" s="189"/>
      <c r="H22" s="189"/>
      <c r="I22" s="84"/>
      <c r="J22" s="84"/>
      <c r="K22" s="84"/>
      <c r="L22" s="84"/>
      <c r="M22" s="84"/>
      <c r="N22" s="84"/>
    </row>
    <row r="23" spans="1:16" s="84" customFormat="1">
      <c r="A23" s="189"/>
      <c r="B23" s="189"/>
      <c r="C23" s="189"/>
      <c r="D23" s="189"/>
      <c r="E23" s="189"/>
      <c r="F23" s="189"/>
      <c r="G23" s="189"/>
      <c r="H23" s="189"/>
    </row>
    <row r="24" spans="1:16" s="84" customFormat="1" ht="13.8">
      <c r="A24" s="189" t="s">
        <v>159</v>
      </c>
      <c r="E24" s="8"/>
    </row>
    <row r="25" spans="1:16" s="84" customFormat="1">
      <c r="A25" s="190" t="s">
        <v>158</v>
      </c>
      <c r="E25" s="8"/>
    </row>
    <row r="26" spans="1:16" s="84" customFormat="1">
      <c r="A26" s="189" t="s">
        <v>157</v>
      </c>
      <c r="E26" s="188"/>
    </row>
    <row r="27" spans="1:16" s="84" customFormat="1">
      <c r="A27" s="187" t="s">
        <v>156</v>
      </c>
    </row>
    <row r="28" spans="1:16" s="84" customFormat="1">
      <c r="A28" s="186"/>
    </row>
    <row r="29" spans="1:16" s="84" customFormat="1">
      <c r="A29" s="186"/>
    </row>
    <row r="30" spans="1:16" s="84" customFormat="1">
      <c r="A30" s="186"/>
    </row>
    <row r="31" spans="1:16" s="84" customFormat="1">
      <c r="A31" s="186"/>
    </row>
    <row r="32" spans="1:16" s="84" customFormat="1">
      <c r="A32" s="186"/>
      <c r="J32" s="95"/>
    </row>
    <row r="33" spans="1:1" s="84" customFormat="1">
      <c r="A33" s="186"/>
    </row>
    <row r="34" spans="1:1" s="84" customFormat="1">
      <c r="A34" s="186"/>
    </row>
    <row r="35" spans="1:1" s="84" customFormat="1">
      <c r="A35" s="186"/>
    </row>
    <row r="36" spans="1:1" s="84" customFormat="1">
      <c r="A36" s="186"/>
    </row>
    <row r="37" spans="1:1" s="84" customFormat="1">
      <c r="A37" s="186"/>
    </row>
    <row r="38" spans="1:1" s="84" customFormat="1">
      <c r="A38" s="186"/>
    </row>
    <row r="39" spans="1:1" s="84" customFormat="1">
      <c r="A39" s="186"/>
    </row>
    <row r="40" spans="1:1" s="84" customFormat="1">
      <c r="A40" s="186"/>
    </row>
    <row r="41" spans="1:1" s="84" customFormat="1">
      <c r="A41" s="186"/>
    </row>
    <row r="42" spans="1:1" s="84" customFormat="1">
      <c r="A42" s="186"/>
    </row>
    <row r="43" spans="1:1" s="84" customFormat="1">
      <c r="A43" s="186"/>
    </row>
    <row r="44" spans="1:1" s="84" customFormat="1">
      <c r="A44" s="186"/>
    </row>
    <row r="45" spans="1:1" s="84" customFormat="1">
      <c r="A45" s="186"/>
    </row>
    <row r="46" spans="1:1" s="84" customFormat="1">
      <c r="A46" s="186"/>
    </row>
    <row r="47" spans="1:1" s="84" customFormat="1">
      <c r="A47" s="186"/>
    </row>
    <row r="48" spans="1:1" s="84" customFormat="1">
      <c r="A48" s="186"/>
    </row>
    <row r="49" spans="1:1" s="84" customFormat="1">
      <c r="A49" s="186"/>
    </row>
    <row r="50" spans="1:1" s="84" customFormat="1">
      <c r="A50" s="186"/>
    </row>
    <row r="51" spans="1:1" s="84" customFormat="1">
      <c r="A51" s="186"/>
    </row>
    <row r="52" spans="1:1" s="84" customFormat="1">
      <c r="A52" s="186"/>
    </row>
    <row r="53" spans="1:1" s="84" customFormat="1">
      <c r="A53" s="186"/>
    </row>
    <row r="54" spans="1:1" s="84" customFormat="1">
      <c r="A54" s="186"/>
    </row>
    <row r="55" spans="1:1" s="84" customFormat="1">
      <c r="A55" s="186"/>
    </row>
    <row r="56" spans="1:1" s="84" customFormat="1">
      <c r="A56" s="186"/>
    </row>
    <row r="57" spans="1:1" s="84" customFormat="1">
      <c r="A57" s="186"/>
    </row>
    <row r="58" spans="1:1" s="84" customFormat="1">
      <c r="A58" s="186"/>
    </row>
    <row r="59" spans="1:1" s="84" customFormat="1">
      <c r="A59" s="186"/>
    </row>
    <row r="60" spans="1:1" s="84" customFormat="1">
      <c r="A60" s="186"/>
    </row>
    <row r="61" spans="1:1" s="84" customFormat="1">
      <c r="A61" s="186"/>
    </row>
    <row r="62" spans="1:1" s="84" customFormat="1">
      <c r="A62" s="186"/>
    </row>
    <row r="63" spans="1:1" s="84" customFormat="1">
      <c r="A63" s="186"/>
    </row>
    <row r="64" spans="1:1" s="84" customFormat="1">
      <c r="A64" s="186"/>
    </row>
    <row r="65" spans="1:1" s="84" customFormat="1">
      <c r="A65" s="186"/>
    </row>
    <row r="66" spans="1:1" s="84" customFormat="1">
      <c r="A66" s="186"/>
    </row>
    <row r="67" spans="1:1" s="84" customFormat="1">
      <c r="A67" s="186"/>
    </row>
    <row r="68" spans="1:1" s="84" customFormat="1">
      <c r="A68" s="186"/>
    </row>
    <row r="69" spans="1:1" s="84" customFormat="1">
      <c r="A69" s="186"/>
    </row>
    <row r="70" spans="1:1" s="84" customFormat="1">
      <c r="A70" s="186"/>
    </row>
    <row r="71" spans="1:1" s="84" customFormat="1">
      <c r="A71" s="186"/>
    </row>
    <row r="72" spans="1:1" s="84" customFormat="1">
      <c r="A72" s="186"/>
    </row>
    <row r="73" spans="1:1" s="84" customFormat="1">
      <c r="A73" s="186"/>
    </row>
    <row r="74" spans="1:1" s="84" customFormat="1">
      <c r="A74" s="186"/>
    </row>
    <row r="75" spans="1:1" s="84" customFormat="1">
      <c r="A75" s="186"/>
    </row>
    <row r="76" spans="1:1" s="84" customFormat="1">
      <c r="A76" s="186"/>
    </row>
    <row r="77" spans="1:1" s="84" customFormat="1">
      <c r="A77" s="186"/>
    </row>
    <row r="78" spans="1:1" s="84" customFormat="1">
      <c r="A78" s="186"/>
    </row>
    <row r="79" spans="1:1" s="84" customFormat="1">
      <c r="A79" s="186"/>
    </row>
    <row r="80" spans="1:1" s="84" customFormat="1">
      <c r="A80" s="186"/>
    </row>
    <row r="81" spans="1:1" s="84" customFormat="1">
      <c r="A81" s="186"/>
    </row>
    <row r="82" spans="1:1" s="84" customFormat="1">
      <c r="A82" s="186"/>
    </row>
    <row r="83" spans="1:1" s="84" customFormat="1">
      <c r="A83" s="186"/>
    </row>
    <row r="84" spans="1:1" s="84" customFormat="1">
      <c r="A84" s="186"/>
    </row>
    <row r="85" spans="1:1" s="84" customFormat="1">
      <c r="A85" s="186"/>
    </row>
    <row r="86" spans="1:1" s="84" customFormat="1">
      <c r="A86" s="186"/>
    </row>
    <row r="87" spans="1:1" s="84" customFormat="1">
      <c r="A87" s="186"/>
    </row>
    <row r="88" spans="1:1" s="84" customFormat="1">
      <c r="A88" s="186"/>
    </row>
    <row r="89" spans="1:1" s="84" customFormat="1">
      <c r="A89" s="186"/>
    </row>
    <row r="90" spans="1:1" s="84" customFormat="1">
      <c r="A90" s="186"/>
    </row>
    <row r="91" spans="1:1" s="84" customFormat="1">
      <c r="A91" s="186"/>
    </row>
    <row r="92" spans="1:1" s="84" customFormat="1">
      <c r="A92" s="186"/>
    </row>
    <row r="93" spans="1:1" s="84" customFormat="1">
      <c r="A93" s="186"/>
    </row>
    <row r="94" spans="1:1" s="84" customFormat="1">
      <c r="A94" s="186"/>
    </row>
    <row r="95" spans="1:1" s="84" customFormat="1">
      <c r="A95" s="186"/>
    </row>
    <row r="96" spans="1:1" s="84" customFormat="1">
      <c r="A96" s="186"/>
    </row>
    <row r="97" spans="1:1" s="84" customFormat="1">
      <c r="A97" s="186"/>
    </row>
    <row r="98" spans="1:1" s="84" customFormat="1">
      <c r="A98" s="186"/>
    </row>
    <row r="99" spans="1:1" s="84" customFormat="1">
      <c r="A99" s="186"/>
    </row>
    <row r="100" spans="1:1" s="84" customFormat="1">
      <c r="A100" s="186"/>
    </row>
    <row r="101" spans="1:1" s="84" customFormat="1">
      <c r="A101" s="186"/>
    </row>
    <row r="102" spans="1:1" s="84" customFormat="1">
      <c r="A102" s="186"/>
    </row>
    <row r="103" spans="1:1" s="84" customFormat="1">
      <c r="A103" s="186"/>
    </row>
    <row r="104" spans="1:1" s="84" customFormat="1">
      <c r="A104" s="186"/>
    </row>
    <row r="105" spans="1:1" s="84" customFormat="1">
      <c r="A105" s="186"/>
    </row>
    <row r="106" spans="1:1" s="84" customFormat="1">
      <c r="A106" s="186"/>
    </row>
    <row r="107" spans="1:1" s="84" customFormat="1">
      <c r="A107" s="186"/>
    </row>
  </sheetData>
  <mergeCells count="6">
    <mergeCell ref="D4:G4"/>
    <mergeCell ref="K4:N4"/>
    <mergeCell ref="D5:E5"/>
    <mergeCell ref="G5:H5"/>
    <mergeCell ref="K5:L5"/>
    <mergeCell ref="N5:O5"/>
  </mergeCells>
  <hyperlinks>
    <hyperlink ref="A21:K21" r:id="rId1" display="http://webarchive.nationalarchives.gov.uk/20130109092117/http://www.decc.gov.uk/en/content/cms/statistics/publications/trends/trends.aspx." xr:uid="{7D3CAC53-6337-430A-96F4-030DA176E475}"/>
    <hyperlink ref="A27" r:id="rId2" xr:uid="{FE344ADB-1885-4862-BE61-92B11592B34E}"/>
    <hyperlink ref="A25" r:id="rId3" xr:uid="{3D2C7AB0-2F60-453A-8253-26CB2A067B33}"/>
    <hyperlink ref="A3" location="Contents!A1" display="Return to Title page" xr:uid="{463C5460-7980-4FEE-BC83-B4B7CBFA010F}"/>
  </hyperlinks>
  <pageMargins left="0.7" right="0.7" top="0.75" bottom="0.75" header="0.3" footer="0.3"/>
  <pageSetup paperSize="9" scale="68" fitToHeight="0" orientation="landscape" r:id="rId4"/>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8EF1E-BA6B-46E8-AA6F-D7C5B6BA16B1}">
  <sheetPr>
    <tabColor theme="4"/>
  </sheetPr>
  <dimension ref="A1:K265"/>
  <sheetViews>
    <sheetView showGridLines="0" zoomScale="75" zoomScaleNormal="75" workbookViewId="0">
      <pane xSplit="2" ySplit="4" topLeftCell="C50" activePane="bottomRight" state="frozen"/>
      <selection activeCell="D50" sqref="D50"/>
      <selection pane="topRight" activeCell="D50" sqref="D50"/>
      <selection pane="bottomLeft" activeCell="D50" sqref="D50"/>
      <selection pane="bottomRight"/>
    </sheetView>
  </sheetViews>
  <sheetFormatPr defaultColWidth="9.1640625" defaultRowHeight="12.3"/>
  <cols>
    <col min="1" max="1" width="19.1640625" style="11" customWidth="1"/>
    <col min="2" max="2" width="11.71875" style="11" customWidth="1"/>
    <col min="3" max="3" width="33.5546875" style="11" customWidth="1"/>
    <col min="4" max="7" width="9.1640625" style="11"/>
    <col min="8" max="8" width="11.71875" style="11" customWidth="1"/>
    <col min="9" max="9" width="14.5546875" style="11" customWidth="1"/>
    <col min="10" max="11" width="9.1640625" style="11"/>
    <col min="12" max="12" width="13.71875" style="11" customWidth="1"/>
    <col min="13" max="13" width="9.1640625" style="11"/>
    <col min="14" max="14" width="11.44140625" style="11" customWidth="1"/>
    <col min="15" max="16384" width="9.1640625" style="11"/>
  </cols>
  <sheetData>
    <row r="1" spans="1:11" ht="19.8">
      <c r="A1" s="176"/>
      <c r="B1" s="366"/>
      <c r="C1" s="366"/>
    </row>
    <row r="2" spans="1:11" ht="19.8">
      <c r="A2" s="176" t="s">
        <v>644</v>
      </c>
      <c r="D2" s="367"/>
      <c r="E2" s="367"/>
      <c r="F2" s="367"/>
      <c r="G2" s="367"/>
      <c r="H2" s="367"/>
      <c r="I2" s="367"/>
      <c r="J2" s="367"/>
      <c r="K2" s="367"/>
    </row>
    <row r="3" spans="1:11" ht="12.6" thickBot="1">
      <c r="A3" s="17"/>
      <c r="B3" s="17"/>
      <c r="C3" s="17"/>
      <c r="D3" s="17"/>
      <c r="E3" s="17"/>
      <c r="F3" s="17"/>
      <c r="G3" s="17"/>
      <c r="H3" s="17"/>
      <c r="I3" s="572" t="s">
        <v>1</v>
      </c>
      <c r="J3" s="572"/>
      <c r="K3" s="572"/>
    </row>
    <row r="4" spans="1:11" ht="39" thickTop="1">
      <c r="A4" s="368" t="s">
        <v>268</v>
      </c>
      <c r="B4" s="368"/>
      <c r="C4" s="368" t="s">
        <v>122</v>
      </c>
      <c r="D4" s="369" t="s">
        <v>28</v>
      </c>
      <c r="E4" s="370" t="s">
        <v>269</v>
      </c>
      <c r="F4" s="371" t="s">
        <v>123</v>
      </c>
      <c r="G4" s="371" t="s">
        <v>124</v>
      </c>
      <c r="H4" s="371" t="s">
        <v>125</v>
      </c>
      <c r="I4" s="370" t="s">
        <v>126</v>
      </c>
      <c r="J4" s="371" t="s">
        <v>19</v>
      </c>
      <c r="K4" s="371" t="s">
        <v>270</v>
      </c>
    </row>
    <row r="5" spans="1:11">
      <c r="D5" s="372"/>
      <c r="E5" s="373"/>
      <c r="F5" s="374"/>
      <c r="G5" s="374"/>
      <c r="H5" s="374"/>
      <c r="I5" s="373"/>
      <c r="J5" s="374"/>
      <c r="K5" s="374"/>
    </row>
    <row r="6" spans="1:11">
      <c r="A6" s="375">
        <v>1320</v>
      </c>
      <c r="B6" s="375" t="str">
        <f t="shared" ref="B6:B69" si="0">LEFT(A6,2)</f>
        <v>13</v>
      </c>
      <c r="C6" s="375" t="s">
        <v>271</v>
      </c>
      <c r="D6" s="376">
        <v>0</v>
      </c>
      <c r="E6" s="376">
        <v>0</v>
      </c>
      <c r="F6" s="376">
        <v>0</v>
      </c>
      <c r="G6" s="376">
        <v>0</v>
      </c>
      <c r="H6" s="376">
        <v>0</v>
      </c>
      <c r="I6" s="376">
        <v>0</v>
      </c>
      <c r="J6" s="376">
        <v>0</v>
      </c>
      <c r="K6" s="376">
        <v>0</v>
      </c>
    </row>
    <row r="7" spans="1:11">
      <c r="A7" s="375">
        <v>1411</v>
      </c>
      <c r="B7" s="375" t="str">
        <f t="shared" si="0"/>
        <v>14</v>
      </c>
      <c r="C7" s="375" t="s">
        <v>272</v>
      </c>
      <c r="D7" s="376">
        <v>0</v>
      </c>
      <c r="E7" s="376">
        <v>0</v>
      </c>
      <c r="F7" s="376">
        <v>0</v>
      </c>
      <c r="G7" s="376">
        <v>26.385502143097767</v>
      </c>
      <c r="H7" s="376">
        <v>0</v>
      </c>
      <c r="I7" s="376">
        <v>4.2607973769720084</v>
      </c>
      <c r="J7" s="376">
        <v>8.1531014283491086</v>
      </c>
      <c r="K7" s="376">
        <v>38.799400948418885</v>
      </c>
    </row>
    <row r="8" spans="1:11">
      <c r="A8" s="375">
        <v>1412</v>
      </c>
      <c r="B8" s="375" t="str">
        <f t="shared" si="0"/>
        <v>14</v>
      </c>
      <c r="C8" s="375" t="s">
        <v>273</v>
      </c>
      <c r="D8" s="376">
        <v>0</v>
      </c>
      <c r="E8" s="376">
        <v>0</v>
      </c>
      <c r="F8" s="376">
        <v>0</v>
      </c>
      <c r="G8" s="376">
        <v>9.7513676524076978</v>
      </c>
      <c r="H8" s="376">
        <v>0</v>
      </c>
      <c r="I8" s="376">
        <v>2.6140629496977388</v>
      </c>
      <c r="J8" s="376">
        <v>8.0119830822896496</v>
      </c>
      <c r="K8" s="376">
        <v>20.377413684395087</v>
      </c>
    </row>
    <row r="9" spans="1:11">
      <c r="A9" s="375">
        <v>1413</v>
      </c>
      <c r="B9" s="375" t="str">
        <f t="shared" si="0"/>
        <v>14</v>
      </c>
      <c r="C9" s="375" t="s">
        <v>274</v>
      </c>
      <c r="D9" s="376">
        <v>0</v>
      </c>
      <c r="E9" s="376">
        <v>0</v>
      </c>
      <c r="F9" s="376">
        <v>0</v>
      </c>
      <c r="G9" s="376">
        <v>0</v>
      </c>
      <c r="H9" s="376">
        <v>0</v>
      </c>
      <c r="I9" s="376">
        <v>0</v>
      </c>
      <c r="J9" s="376">
        <v>0</v>
      </c>
      <c r="K9" s="376">
        <v>0</v>
      </c>
    </row>
    <row r="10" spans="1:11">
      <c r="A10" s="375">
        <v>1421</v>
      </c>
      <c r="B10" s="375" t="str">
        <f t="shared" si="0"/>
        <v>14</v>
      </c>
      <c r="C10" s="375" t="s">
        <v>275</v>
      </c>
      <c r="D10" s="376">
        <v>0</v>
      </c>
      <c r="E10" s="376">
        <v>0</v>
      </c>
      <c r="F10" s="376">
        <v>0</v>
      </c>
      <c r="G10" s="376">
        <v>90.804309357216837</v>
      </c>
      <c r="H10" s="376">
        <v>0.5473024471374307</v>
      </c>
      <c r="I10" s="376">
        <v>24.877218329562719</v>
      </c>
      <c r="J10" s="376">
        <v>87.022482670499954</v>
      </c>
      <c r="K10" s="376">
        <v>203.25131280441695</v>
      </c>
    </row>
    <row r="11" spans="1:11">
      <c r="A11" s="375">
        <v>1422</v>
      </c>
      <c r="B11" s="375" t="str">
        <f t="shared" si="0"/>
        <v>14</v>
      </c>
      <c r="C11" s="375" t="s">
        <v>276</v>
      </c>
      <c r="D11" s="376">
        <v>0</v>
      </c>
      <c r="E11" s="376">
        <v>0</v>
      </c>
      <c r="F11" s="376">
        <v>0</v>
      </c>
      <c r="G11" s="376">
        <v>10.88535026305631</v>
      </c>
      <c r="H11" s="376">
        <v>0</v>
      </c>
      <c r="I11" s="376">
        <v>17.546264473832153</v>
      </c>
      <c r="J11" s="376">
        <v>32.921949931051927</v>
      </c>
      <c r="K11" s="376">
        <v>61.379102732353388</v>
      </c>
    </row>
    <row r="12" spans="1:11">
      <c r="A12" s="375">
        <v>1430</v>
      </c>
      <c r="B12" s="375" t="str">
        <f t="shared" si="0"/>
        <v>14</v>
      </c>
      <c r="C12" s="375" t="s">
        <v>277</v>
      </c>
      <c r="D12" s="376">
        <v>0</v>
      </c>
      <c r="E12" s="376">
        <v>0</v>
      </c>
      <c r="F12" s="376">
        <v>0</v>
      </c>
      <c r="G12" s="376">
        <v>0</v>
      </c>
      <c r="H12" s="376">
        <v>0</v>
      </c>
      <c r="I12" s="376">
        <v>0</v>
      </c>
      <c r="J12" s="376">
        <v>0</v>
      </c>
      <c r="K12" s="376">
        <v>0</v>
      </c>
    </row>
    <row r="13" spans="1:11">
      <c r="A13" s="375">
        <v>1440</v>
      </c>
      <c r="B13" s="375" t="str">
        <f t="shared" si="0"/>
        <v>14</v>
      </c>
      <c r="C13" s="375" t="s">
        <v>278</v>
      </c>
      <c r="D13" s="376">
        <v>0</v>
      </c>
      <c r="E13" s="376">
        <v>0</v>
      </c>
      <c r="F13" s="376">
        <v>0</v>
      </c>
      <c r="G13" s="376">
        <v>0</v>
      </c>
      <c r="H13" s="376">
        <v>0</v>
      </c>
      <c r="I13" s="376">
        <v>18.781694870154833</v>
      </c>
      <c r="J13" s="376">
        <v>3.676996999960163</v>
      </c>
      <c r="K13" s="376">
        <v>22.498537430310343</v>
      </c>
    </row>
    <row r="14" spans="1:11">
      <c r="A14" s="375">
        <v>1450</v>
      </c>
      <c r="B14" s="375" t="str">
        <f t="shared" si="0"/>
        <v>14</v>
      </c>
      <c r="C14" s="375" t="s">
        <v>279</v>
      </c>
      <c r="D14" s="376">
        <v>0</v>
      </c>
      <c r="E14" s="376">
        <v>0</v>
      </c>
      <c r="F14" s="376">
        <v>0</v>
      </c>
      <c r="G14" s="376">
        <v>9.2791342802650423</v>
      </c>
      <c r="H14" s="376">
        <v>0</v>
      </c>
      <c r="I14" s="376">
        <v>2.4959189209717141</v>
      </c>
      <c r="J14" s="376">
        <v>9.1267102629165855</v>
      </c>
      <c r="K14" s="376">
        <v>20.901763464153341</v>
      </c>
    </row>
    <row r="15" spans="1:11">
      <c r="A15" s="375">
        <v>1511</v>
      </c>
      <c r="B15" s="375" t="str">
        <f t="shared" si="0"/>
        <v>15</v>
      </c>
      <c r="C15" s="375" t="s">
        <v>280</v>
      </c>
      <c r="D15" s="376">
        <v>0</v>
      </c>
      <c r="E15" s="376">
        <v>0</v>
      </c>
      <c r="F15" s="376">
        <v>0</v>
      </c>
      <c r="G15" s="376">
        <v>4.0581866822770545</v>
      </c>
      <c r="H15" s="376">
        <v>1.9777458639081753</v>
      </c>
      <c r="I15" s="376">
        <v>30.916727952658555</v>
      </c>
      <c r="J15" s="376">
        <v>42.767622374544246</v>
      </c>
      <c r="K15" s="376">
        <v>79.72028287338803</v>
      </c>
    </row>
    <row r="16" spans="1:11">
      <c r="A16" s="375">
        <v>1512</v>
      </c>
      <c r="B16" s="375" t="str">
        <f t="shared" si="0"/>
        <v>15</v>
      </c>
      <c r="C16" s="375" t="s">
        <v>281</v>
      </c>
      <c r="D16" s="376">
        <v>0</v>
      </c>
      <c r="E16" s="376">
        <v>0</v>
      </c>
      <c r="F16" s="376">
        <v>0</v>
      </c>
      <c r="G16" s="376">
        <v>9.9687175193918076</v>
      </c>
      <c r="H16" s="376">
        <v>3.3560605862616946</v>
      </c>
      <c r="I16" s="376">
        <v>38.478992263303908</v>
      </c>
      <c r="J16" s="376">
        <v>53.552396063296413</v>
      </c>
      <c r="K16" s="376">
        <v>105.35616643225381</v>
      </c>
    </row>
    <row r="17" spans="1:11">
      <c r="A17" s="375">
        <v>1513</v>
      </c>
      <c r="B17" s="375" t="str">
        <f t="shared" si="0"/>
        <v>15</v>
      </c>
      <c r="C17" s="375" t="s">
        <v>282</v>
      </c>
      <c r="D17" s="376">
        <v>0</v>
      </c>
      <c r="E17" s="376">
        <v>0</v>
      </c>
      <c r="F17" s="376">
        <v>0</v>
      </c>
      <c r="G17" s="376">
        <v>21.101544266660177</v>
      </c>
      <c r="H17" s="376">
        <v>2.1658295808774861</v>
      </c>
      <c r="I17" s="376">
        <v>137.77366570513229</v>
      </c>
      <c r="J17" s="376">
        <v>118.56904689652281</v>
      </c>
      <c r="K17" s="376">
        <v>279.61008644919275</v>
      </c>
    </row>
    <row r="18" spans="1:11">
      <c r="A18" s="375">
        <v>1520</v>
      </c>
      <c r="B18" s="375" t="str">
        <f t="shared" si="0"/>
        <v>15</v>
      </c>
      <c r="C18" s="375" t="s">
        <v>283</v>
      </c>
      <c r="D18" s="376">
        <v>0</v>
      </c>
      <c r="E18" s="376">
        <v>0</v>
      </c>
      <c r="F18" s="376">
        <v>0</v>
      </c>
      <c r="G18" s="376">
        <v>0</v>
      </c>
      <c r="H18" s="376">
        <v>0</v>
      </c>
      <c r="I18" s="376">
        <v>28.69982206363256</v>
      </c>
      <c r="J18" s="376">
        <v>23.103285918219282</v>
      </c>
      <c r="K18" s="376">
        <v>52.236479903945025</v>
      </c>
    </row>
    <row r="19" spans="1:11">
      <c r="A19" s="375">
        <v>1531</v>
      </c>
      <c r="B19" s="375" t="str">
        <f t="shared" si="0"/>
        <v>15</v>
      </c>
      <c r="C19" s="375" t="s">
        <v>284</v>
      </c>
      <c r="D19" s="376">
        <v>0</v>
      </c>
      <c r="E19" s="376">
        <v>0</v>
      </c>
      <c r="F19" s="376">
        <v>0</v>
      </c>
      <c r="G19" s="376">
        <v>0.79269344447897683</v>
      </c>
      <c r="H19" s="376">
        <v>0</v>
      </c>
      <c r="I19" s="376">
        <v>162.08034921002678</v>
      </c>
      <c r="J19" s="376">
        <v>31.762471736109656</v>
      </c>
      <c r="K19" s="376">
        <v>194.83124746407196</v>
      </c>
    </row>
    <row r="20" spans="1:11">
      <c r="A20" s="375">
        <v>1532</v>
      </c>
      <c r="B20" s="375" t="str">
        <f t="shared" si="0"/>
        <v>15</v>
      </c>
      <c r="C20" s="375" t="s">
        <v>285</v>
      </c>
      <c r="D20" s="376">
        <v>4.9181824731968149</v>
      </c>
      <c r="E20" s="376">
        <v>0</v>
      </c>
      <c r="F20" s="376">
        <v>0</v>
      </c>
      <c r="G20" s="376">
        <v>0</v>
      </c>
      <c r="H20" s="376">
        <v>0</v>
      </c>
      <c r="I20" s="376">
        <v>0</v>
      </c>
      <c r="J20" s="376">
        <v>5.6079597911967554</v>
      </c>
      <c r="K20" s="376">
        <v>10.820442093012185</v>
      </c>
    </row>
    <row r="21" spans="1:11">
      <c r="A21" s="375">
        <v>1533</v>
      </c>
      <c r="B21" s="375" t="str">
        <f t="shared" si="0"/>
        <v>15</v>
      </c>
      <c r="C21" s="375" t="s">
        <v>286</v>
      </c>
      <c r="D21" s="376">
        <v>0</v>
      </c>
      <c r="E21" s="376">
        <v>0</v>
      </c>
      <c r="F21" s="376">
        <v>0</v>
      </c>
      <c r="G21" s="376">
        <v>4.9391295675111531</v>
      </c>
      <c r="H21" s="376">
        <v>1.6331181716474299</v>
      </c>
      <c r="I21" s="376">
        <v>72.657764957908881</v>
      </c>
      <c r="J21" s="376">
        <v>48.436599610861158</v>
      </c>
      <c r="K21" s="376">
        <v>127.66661230792863</v>
      </c>
    </row>
    <row r="22" spans="1:11">
      <c r="A22" s="375">
        <v>1541</v>
      </c>
      <c r="B22" s="375" t="str">
        <f t="shared" si="0"/>
        <v>15</v>
      </c>
      <c r="C22" s="375" t="s">
        <v>287</v>
      </c>
      <c r="D22" s="376">
        <v>0</v>
      </c>
      <c r="E22" s="376">
        <v>0</v>
      </c>
      <c r="F22" s="376">
        <v>0</v>
      </c>
      <c r="G22" s="376">
        <v>25.862428781879018</v>
      </c>
      <c r="H22" s="376">
        <v>0</v>
      </c>
      <c r="I22" s="376">
        <v>0</v>
      </c>
      <c r="J22" s="376">
        <v>0</v>
      </c>
      <c r="K22" s="376">
        <v>25.945909454977567</v>
      </c>
    </row>
    <row r="23" spans="1:11">
      <c r="A23" s="375">
        <v>1542</v>
      </c>
      <c r="B23" s="375" t="str">
        <f t="shared" si="0"/>
        <v>15</v>
      </c>
      <c r="C23" s="375" t="s">
        <v>288</v>
      </c>
      <c r="D23" s="376">
        <v>0</v>
      </c>
      <c r="E23" s="376">
        <v>0</v>
      </c>
      <c r="F23" s="376">
        <v>0</v>
      </c>
      <c r="G23" s="376">
        <v>0</v>
      </c>
      <c r="H23" s="376">
        <v>0</v>
      </c>
      <c r="I23" s="376">
        <v>25.338281470179439</v>
      </c>
      <c r="J23" s="376">
        <v>5.4143021506456703</v>
      </c>
      <c r="K23" s="376">
        <v>30.854482254772869</v>
      </c>
    </row>
    <row r="24" spans="1:11">
      <c r="A24" s="375">
        <v>1543</v>
      </c>
      <c r="B24" s="375" t="str">
        <f t="shared" si="0"/>
        <v>15</v>
      </c>
      <c r="C24" s="375" t="s">
        <v>289</v>
      </c>
      <c r="D24" s="376">
        <v>0</v>
      </c>
      <c r="E24" s="376">
        <v>0</v>
      </c>
      <c r="F24" s="376">
        <v>0</v>
      </c>
      <c r="G24" s="376">
        <v>0</v>
      </c>
      <c r="H24" s="376">
        <v>0</v>
      </c>
      <c r="I24" s="376">
        <v>0</v>
      </c>
      <c r="J24" s="376">
        <v>0</v>
      </c>
      <c r="K24" s="376">
        <v>0</v>
      </c>
    </row>
    <row r="25" spans="1:11">
      <c r="A25" s="375">
        <v>1551</v>
      </c>
      <c r="B25" s="375" t="str">
        <f t="shared" si="0"/>
        <v>15</v>
      </c>
      <c r="C25" s="375" t="s">
        <v>290</v>
      </c>
      <c r="D25" s="376">
        <v>5.5078171293593456</v>
      </c>
      <c r="E25" s="376">
        <v>0</v>
      </c>
      <c r="F25" s="376">
        <v>0</v>
      </c>
      <c r="G25" s="376">
        <v>11.004010255425618</v>
      </c>
      <c r="H25" s="376">
        <v>5.2240583167589794</v>
      </c>
      <c r="I25" s="376">
        <v>190.14866857463716</v>
      </c>
      <c r="J25" s="376">
        <v>105.16295123508007</v>
      </c>
      <c r="K25" s="376">
        <v>317.04750551126119</v>
      </c>
    </row>
    <row r="26" spans="1:11">
      <c r="A26" s="375">
        <v>1552</v>
      </c>
      <c r="B26" s="375" t="str">
        <f t="shared" si="0"/>
        <v>15</v>
      </c>
      <c r="C26" s="375" t="s">
        <v>291</v>
      </c>
      <c r="D26" s="376">
        <v>0</v>
      </c>
      <c r="E26" s="376">
        <v>0</v>
      </c>
      <c r="F26" s="376">
        <v>0</v>
      </c>
      <c r="G26" s="376">
        <v>0</v>
      </c>
      <c r="H26" s="376">
        <v>0</v>
      </c>
      <c r="I26" s="376">
        <v>9.6819249321791165</v>
      </c>
      <c r="J26" s="376">
        <v>9.1940604752878645</v>
      </c>
      <c r="K26" s="376">
        <v>18.882554380555415</v>
      </c>
    </row>
    <row r="27" spans="1:11">
      <c r="A27" s="375">
        <v>1561</v>
      </c>
      <c r="B27" s="375" t="str">
        <f t="shared" si="0"/>
        <v>15</v>
      </c>
      <c r="C27" s="375" t="s">
        <v>292</v>
      </c>
      <c r="D27" s="376">
        <v>0</v>
      </c>
      <c r="E27" s="376">
        <v>0</v>
      </c>
      <c r="F27" s="376">
        <v>0</v>
      </c>
      <c r="G27" s="376">
        <v>2.4868416345286888</v>
      </c>
      <c r="H27" s="376">
        <v>0</v>
      </c>
      <c r="I27" s="376">
        <v>106.62737870628963</v>
      </c>
      <c r="J27" s="376">
        <v>88.679337309582749</v>
      </c>
      <c r="K27" s="376">
        <v>198.1194095201659</v>
      </c>
    </row>
    <row r="28" spans="1:11">
      <c r="A28" s="375">
        <v>1562</v>
      </c>
      <c r="B28" s="375" t="str">
        <f t="shared" si="0"/>
        <v>15</v>
      </c>
      <c r="C28" s="375" t="s">
        <v>293</v>
      </c>
      <c r="D28" s="376">
        <v>0</v>
      </c>
      <c r="E28" s="376">
        <v>0</v>
      </c>
      <c r="F28" s="376">
        <v>0</v>
      </c>
      <c r="G28" s="376">
        <v>0</v>
      </c>
      <c r="H28" s="376">
        <v>0</v>
      </c>
      <c r="I28" s="376">
        <v>119.27614194078502</v>
      </c>
      <c r="J28" s="376">
        <v>1.5453501096487994</v>
      </c>
      <c r="K28" s="376">
        <v>120.82149205043382</v>
      </c>
    </row>
    <row r="29" spans="1:11">
      <c r="A29" s="375">
        <v>1571</v>
      </c>
      <c r="B29" s="375" t="str">
        <f t="shared" si="0"/>
        <v>15</v>
      </c>
      <c r="C29" s="375" t="s">
        <v>294</v>
      </c>
      <c r="D29" s="376" t="s">
        <v>295</v>
      </c>
      <c r="E29" s="376">
        <v>0</v>
      </c>
      <c r="F29" s="376">
        <v>0</v>
      </c>
      <c r="G29" s="376">
        <v>0.82218031496503963</v>
      </c>
      <c r="H29" s="376">
        <v>4.4591370155406196</v>
      </c>
      <c r="I29" s="376">
        <v>28.942875093249089</v>
      </c>
      <c r="J29" s="376">
        <v>55.447209539472368</v>
      </c>
      <c r="K29" s="376">
        <v>89.69458320267519</v>
      </c>
    </row>
    <row r="30" spans="1:11">
      <c r="A30" s="375">
        <v>1572</v>
      </c>
      <c r="B30" s="375" t="str">
        <f t="shared" si="0"/>
        <v>15</v>
      </c>
      <c r="C30" s="375" t="s">
        <v>296</v>
      </c>
      <c r="D30" s="376">
        <v>0</v>
      </c>
      <c r="E30" s="376">
        <v>0</v>
      </c>
      <c r="F30" s="376">
        <v>0</v>
      </c>
      <c r="G30" s="376">
        <v>0</v>
      </c>
      <c r="H30" s="376">
        <v>0</v>
      </c>
      <c r="I30" s="376">
        <v>31.907806327435566</v>
      </c>
      <c r="J30" s="376">
        <v>10.210998965348042</v>
      </c>
      <c r="K30" s="376">
        <v>42.419472671299054</v>
      </c>
    </row>
    <row r="31" spans="1:11">
      <c r="A31" s="375">
        <v>1581</v>
      </c>
      <c r="B31" s="375" t="str">
        <f t="shared" si="0"/>
        <v>15</v>
      </c>
      <c r="C31" s="375" t="s">
        <v>297</v>
      </c>
      <c r="D31" s="376">
        <v>0</v>
      </c>
      <c r="E31" s="376">
        <v>0</v>
      </c>
      <c r="F31" s="376">
        <v>0</v>
      </c>
      <c r="G31" s="376">
        <v>59.798036895451105</v>
      </c>
      <c r="H31" s="376">
        <v>0</v>
      </c>
      <c r="I31" s="376">
        <v>169.85069239342386</v>
      </c>
      <c r="J31" s="376">
        <v>88.467501037007594</v>
      </c>
      <c r="K31" s="376">
        <v>318.48449308424699</v>
      </c>
    </row>
    <row r="32" spans="1:11">
      <c r="A32" s="375">
        <v>1582</v>
      </c>
      <c r="B32" s="375" t="str">
        <f t="shared" si="0"/>
        <v>15</v>
      </c>
      <c r="C32" s="375" t="s">
        <v>298</v>
      </c>
      <c r="D32" s="376">
        <v>0</v>
      </c>
      <c r="E32" s="376">
        <v>0</v>
      </c>
      <c r="F32" s="376">
        <v>0</v>
      </c>
      <c r="G32" s="376">
        <v>1.6978680899658427</v>
      </c>
      <c r="H32" s="376">
        <v>0</v>
      </c>
      <c r="I32" s="376">
        <v>141.94958938712091</v>
      </c>
      <c r="J32" s="376">
        <v>54.318577590872856</v>
      </c>
      <c r="K32" s="376">
        <v>197.99427473330027</v>
      </c>
    </row>
    <row r="33" spans="1:11">
      <c r="A33" s="375">
        <v>1583</v>
      </c>
      <c r="B33" s="375" t="str">
        <f t="shared" si="0"/>
        <v>15</v>
      </c>
      <c r="C33" s="375" t="s">
        <v>299</v>
      </c>
      <c r="D33" s="376">
        <v>17.379823230632827</v>
      </c>
      <c r="E33" s="376">
        <v>0</v>
      </c>
      <c r="F33" s="376">
        <v>0</v>
      </c>
      <c r="G33" s="376">
        <v>0</v>
      </c>
      <c r="H33" s="376">
        <v>3.9123198881835517</v>
      </c>
      <c r="I33" s="376">
        <v>76.172839966335417</v>
      </c>
      <c r="J33" s="376">
        <v>6.1335801475962644</v>
      </c>
      <c r="K33" s="376">
        <v>103.59856323274806</v>
      </c>
    </row>
    <row r="34" spans="1:11">
      <c r="A34" s="375">
        <v>1584</v>
      </c>
      <c r="B34" s="375" t="str">
        <f t="shared" si="0"/>
        <v>15</v>
      </c>
      <c r="C34" s="375" t="s">
        <v>300</v>
      </c>
      <c r="D34" s="376">
        <v>0</v>
      </c>
      <c r="E34" s="376">
        <v>0</v>
      </c>
      <c r="F34" s="376">
        <v>0</v>
      </c>
      <c r="G34" s="376">
        <v>34.811950049011941</v>
      </c>
      <c r="H34" s="376">
        <v>0</v>
      </c>
      <c r="I34" s="376">
        <v>45.90182197544069</v>
      </c>
      <c r="J34" s="376">
        <v>59.358314783517997</v>
      </c>
      <c r="K34" s="376">
        <v>140.11888803049408</v>
      </c>
    </row>
    <row r="35" spans="1:11">
      <c r="A35" s="375">
        <v>1585</v>
      </c>
      <c r="B35" s="375" t="str">
        <f t="shared" si="0"/>
        <v>15</v>
      </c>
      <c r="C35" s="375" t="s">
        <v>301</v>
      </c>
      <c r="D35" s="376">
        <v>0</v>
      </c>
      <c r="E35" s="376">
        <v>0</v>
      </c>
      <c r="F35" s="376">
        <v>0</v>
      </c>
      <c r="G35" s="376">
        <v>0</v>
      </c>
      <c r="H35" s="376">
        <v>0</v>
      </c>
      <c r="I35" s="376">
        <v>18.422505089142259</v>
      </c>
      <c r="J35" s="376">
        <v>5.3274429289049401</v>
      </c>
      <c r="K35" s="376">
        <v>23.782744081401798</v>
      </c>
    </row>
    <row r="36" spans="1:11">
      <c r="A36" s="375">
        <v>1586</v>
      </c>
      <c r="B36" s="375" t="str">
        <f t="shared" si="0"/>
        <v>15</v>
      </c>
      <c r="C36" s="375" t="s">
        <v>302</v>
      </c>
      <c r="D36" s="376">
        <v>0</v>
      </c>
      <c r="E36" s="376">
        <v>0</v>
      </c>
      <c r="F36" s="376">
        <v>0</v>
      </c>
      <c r="G36" s="376">
        <v>0</v>
      </c>
      <c r="H36" s="376">
        <v>0</v>
      </c>
      <c r="I36" s="376">
        <v>86.248705910853872</v>
      </c>
      <c r="J36" s="376">
        <v>14.559048657023542</v>
      </c>
      <c r="K36" s="376">
        <v>100.80897430907403</v>
      </c>
    </row>
    <row r="37" spans="1:11">
      <c r="A37" s="375">
        <v>1587</v>
      </c>
      <c r="B37" s="375" t="str">
        <f t="shared" si="0"/>
        <v>15</v>
      </c>
      <c r="C37" s="375" t="s">
        <v>303</v>
      </c>
      <c r="D37" s="376">
        <v>0</v>
      </c>
      <c r="E37" s="376">
        <v>0</v>
      </c>
      <c r="F37" s="376">
        <v>0</v>
      </c>
      <c r="G37" s="376">
        <v>1.3176315262741838</v>
      </c>
      <c r="H37" s="376">
        <v>0</v>
      </c>
      <c r="I37" s="376">
        <v>42.531713276260675</v>
      </c>
      <c r="J37" s="376">
        <v>14.513492745481187</v>
      </c>
      <c r="K37" s="376">
        <v>58.387251718209441</v>
      </c>
    </row>
    <row r="38" spans="1:11">
      <c r="A38" s="375">
        <v>1588</v>
      </c>
      <c r="B38" s="375" t="str">
        <f t="shared" si="0"/>
        <v>15</v>
      </c>
      <c r="C38" s="375" t="s">
        <v>304</v>
      </c>
      <c r="D38" s="376">
        <v>0</v>
      </c>
      <c r="E38" s="376">
        <v>0</v>
      </c>
      <c r="F38" s="376">
        <v>0</v>
      </c>
      <c r="G38" s="376">
        <v>0</v>
      </c>
      <c r="H38" s="376">
        <v>0</v>
      </c>
      <c r="I38" s="376">
        <v>0</v>
      </c>
      <c r="J38" s="376">
        <v>0</v>
      </c>
      <c r="K38" s="376">
        <v>0</v>
      </c>
    </row>
    <row r="39" spans="1:11">
      <c r="A39" s="375">
        <v>1589</v>
      </c>
      <c r="B39" s="375" t="str">
        <f t="shared" si="0"/>
        <v>15</v>
      </c>
      <c r="C39" s="375" t="s">
        <v>305</v>
      </c>
      <c r="D39" s="376">
        <v>0</v>
      </c>
      <c r="E39" s="376">
        <v>0</v>
      </c>
      <c r="F39" s="376">
        <v>0</v>
      </c>
      <c r="G39" s="376">
        <v>19.094975869780747</v>
      </c>
      <c r="H39" s="376">
        <v>2.5629025229232281</v>
      </c>
      <c r="I39" s="376">
        <v>161.04443207646497</v>
      </c>
      <c r="J39" s="376">
        <v>57.073085032327278</v>
      </c>
      <c r="K39" s="376">
        <v>239.77539550149621</v>
      </c>
    </row>
    <row r="40" spans="1:11">
      <c r="A40" s="375">
        <v>1591</v>
      </c>
      <c r="B40" s="375" t="str">
        <f t="shared" si="0"/>
        <v>15</v>
      </c>
      <c r="C40" s="375" t="s">
        <v>306</v>
      </c>
      <c r="D40" s="376">
        <v>1.6206382457220099</v>
      </c>
      <c r="E40" s="376">
        <v>0</v>
      </c>
      <c r="F40" s="376">
        <v>0</v>
      </c>
      <c r="G40" s="376">
        <v>15.370850677891836</v>
      </c>
      <c r="H40" s="376">
        <v>12.131325054681337</v>
      </c>
      <c r="I40" s="376">
        <v>167.25532426701074</v>
      </c>
      <c r="J40" s="376">
        <v>22.190099690089884</v>
      </c>
      <c r="K40" s="376">
        <v>218.56823793539581</v>
      </c>
    </row>
    <row r="41" spans="1:11">
      <c r="A41" s="375">
        <v>1592</v>
      </c>
      <c r="B41" s="375" t="str">
        <f t="shared" si="0"/>
        <v>15</v>
      </c>
      <c r="C41" s="375" t="s">
        <v>307</v>
      </c>
      <c r="D41" s="376">
        <v>0</v>
      </c>
      <c r="E41" s="376">
        <v>0</v>
      </c>
      <c r="F41" s="376">
        <v>0</v>
      </c>
      <c r="G41" s="376">
        <v>0</v>
      </c>
      <c r="H41" s="376">
        <v>0</v>
      </c>
      <c r="I41" s="376">
        <v>0</v>
      </c>
      <c r="J41" s="376">
        <v>0</v>
      </c>
      <c r="K41" s="376">
        <v>0</v>
      </c>
    </row>
    <row r="42" spans="1:11">
      <c r="A42" s="375">
        <v>1593</v>
      </c>
      <c r="B42" s="375" t="str">
        <f t="shared" si="0"/>
        <v>15</v>
      </c>
      <c r="C42" s="375" t="s">
        <v>308</v>
      </c>
      <c r="D42" s="376">
        <v>0</v>
      </c>
      <c r="E42" s="376">
        <v>0</v>
      </c>
      <c r="F42" s="376">
        <v>0</v>
      </c>
      <c r="G42" s="376">
        <v>0</v>
      </c>
      <c r="H42" s="376">
        <v>0</v>
      </c>
      <c r="I42" s="376">
        <v>0</v>
      </c>
      <c r="J42" s="376">
        <v>0</v>
      </c>
      <c r="K42" s="376">
        <v>0</v>
      </c>
    </row>
    <row r="43" spans="1:11">
      <c r="A43" s="375">
        <v>1594</v>
      </c>
      <c r="B43" s="375" t="str">
        <f t="shared" si="0"/>
        <v>15</v>
      </c>
      <c r="C43" s="375" t="s">
        <v>309</v>
      </c>
      <c r="D43" s="376">
        <v>0</v>
      </c>
      <c r="E43" s="376">
        <v>0</v>
      </c>
      <c r="F43" s="376">
        <v>0</v>
      </c>
      <c r="G43" s="376">
        <v>0.79384927858937249</v>
      </c>
      <c r="H43" s="376">
        <v>0</v>
      </c>
      <c r="I43" s="376">
        <v>3.0048017981866781</v>
      </c>
      <c r="J43" s="376">
        <v>0.86159382252483518</v>
      </c>
      <c r="K43" s="376">
        <v>4.6602448993008858</v>
      </c>
    </row>
    <row r="44" spans="1:11">
      <c r="A44" s="375">
        <v>1595</v>
      </c>
      <c r="B44" s="375" t="str">
        <f t="shared" si="0"/>
        <v>15</v>
      </c>
      <c r="C44" s="375" t="s">
        <v>310</v>
      </c>
      <c r="D44" s="376">
        <v>0</v>
      </c>
      <c r="E44" s="376">
        <v>0</v>
      </c>
      <c r="F44" s="376">
        <v>0</v>
      </c>
      <c r="G44" s="376">
        <v>0</v>
      </c>
      <c r="H44" s="376">
        <v>0</v>
      </c>
      <c r="I44" s="376">
        <v>0</v>
      </c>
      <c r="J44" s="376">
        <v>0</v>
      </c>
      <c r="K44" s="376">
        <v>0</v>
      </c>
    </row>
    <row r="45" spans="1:11">
      <c r="A45" s="375">
        <v>1596</v>
      </c>
      <c r="B45" s="375" t="str">
        <f t="shared" si="0"/>
        <v>15</v>
      </c>
      <c r="C45" s="375" t="s">
        <v>311</v>
      </c>
      <c r="D45" s="376">
        <v>0</v>
      </c>
      <c r="E45" s="376">
        <v>0</v>
      </c>
      <c r="F45" s="376">
        <v>0</v>
      </c>
      <c r="G45" s="376">
        <v>4.880839157606097</v>
      </c>
      <c r="H45" s="376">
        <v>1.772079715149153</v>
      </c>
      <c r="I45" s="376">
        <v>202.62245567036044</v>
      </c>
      <c r="J45" s="376">
        <v>60.332004300592665</v>
      </c>
      <c r="K45" s="376">
        <v>269.60737884370832</v>
      </c>
    </row>
    <row r="46" spans="1:11">
      <c r="A46" s="375">
        <v>1597</v>
      </c>
      <c r="B46" s="375" t="str">
        <f t="shared" si="0"/>
        <v>15</v>
      </c>
      <c r="C46" s="375" t="s">
        <v>312</v>
      </c>
      <c r="D46" s="376">
        <v>0</v>
      </c>
      <c r="E46" s="376">
        <v>0</v>
      </c>
      <c r="F46" s="376">
        <v>0</v>
      </c>
      <c r="G46" s="376">
        <v>4.7339319247858516</v>
      </c>
      <c r="H46" s="376">
        <v>0</v>
      </c>
      <c r="I46" s="376">
        <v>107.9123725694934</v>
      </c>
      <c r="J46" s="376">
        <v>16.824656173206691</v>
      </c>
      <c r="K46" s="376">
        <v>129.73245686877181</v>
      </c>
    </row>
    <row r="47" spans="1:11">
      <c r="A47" s="375">
        <v>1598</v>
      </c>
      <c r="B47" s="375" t="str">
        <f t="shared" si="0"/>
        <v>15</v>
      </c>
      <c r="C47" s="375" t="s">
        <v>313</v>
      </c>
      <c r="D47" s="376">
        <v>0</v>
      </c>
      <c r="E47" s="376">
        <v>0</v>
      </c>
      <c r="F47" s="376">
        <v>0</v>
      </c>
      <c r="G47" s="376">
        <v>2.3108675763463382</v>
      </c>
      <c r="H47" s="376">
        <v>0</v>
      </c>
      <c r="I47" s="376">
        <v>35.392994296899083</v>
      </c>
      <c r="J47" s="376">
        <v>44.212934351188231</v>
      </c>
      <c r="K47" s="376">
        <v>82.335846682381941</v>
      </c>
    </row>
    <row r="48" spans="1:11">
      <c r="A48" s="375">
        <v>1600</v>
      </c>
      <c r="B48" s="375" t="str">
        <f t="shared" si="0"/>
        <v>16</v>
      </c>
      <c r="C48" s="375" t="s">
        <v>131</v>
      </c>
      <c r="D48" s="376">
        <v>0</v>
      </c>
      <c r="E48" s="376">
        <v>0</v>
      </c>
      <c r="F48" s="376">
        <v>0</v>
      </c>
      <c r="G48" s="376">
        <v>0</v>
      </c>
      <c r="H48" s="376">
        <v>0</v>
      </c>
      <c r="I48" s="376">
        <v>9.2384555583337029</v>
      </c>
      <c r="J48" s="376">
        <v>12.473751057628858</v>
      </c>
      <c r="K48" s="376">
        <v>21.752285314724052</v>
      </c>
    </row>
    <row r="49" spans="1:11">
      <c r="A49" s="375">
        <v>1711</v>
      </c>
      <c r="B49" s="375" t="str">
        <f t="shared" si="0"/>
        <v>17</v>
      </c>
      <c r="C49" s="375" t="s">
        <v>314</v>
      </c>
      <c r="D49" s="376">
        <v>0</v>
      </c>
      <c r="E49" s="376">
        <v>0</v>
      </c>
      <c r="F49" s="376">
        <v>0</v>
      </c>
      <c r="G49" s="376">
        <v>0</v>
      </c>
      <c r="H49" s="376">
        <v>0</v>
      </c>
      <c r="I49" s="376">
        <v>0</v>
      </c>
      <c r="J49" s="376">
        <v>0</v>
      </c>
      <c r="K49" s="376">
        <v>0</v>
      </c>
    </row>
    <row r="50" spans="1:11">
      <c r="A50" s="375">
        <v>1712</v>
      </c>
      <c r="B50" s="375" t="str">
        <f t="shared" si="0"/>
        <v>17</v>
      </c>
      <c r="C50" s="375" t="s">
        <v>315</v>
      </c>
      <c r="D50" s="376">
        <v>0</v>
      </c>
      <c r="E50" s="376">
        <v>0</v>
      </c>
      <c r="F50" s="376">
        <v>0</v>
      </c>
      <c r="G50" s="376">
        <v>0</v>
      </c>
      <c r="H50" s="376">
        <v>0</v>
      </c>
      <c r="I50" s="376">
        <v>26.260810953603144</v>
      </c>
      <c r="J50" s="376">
        <v>16.215045212796792</v>
      </c>
      <c r="K50" s="376">
        <v>42.619189010710123</v>
      </c>
    </row>
    <row r="51" spans="1:11">
      <c r="A51" s="375">
        <v>1713</v>
      </c>
      <c r="B51" s="375" t="str">
        <f t="shared" si="0"/>
        <v>17</v>
      </c>
      <c r="C51" s="375" t="s">
        <v>316</v>
      </c>
      <c r="D51" s="376">
        <v>0</v>
      </c>
      <c r="E51" s="376">
        <v>0</v>
      </c>
      <c r="F51" s="376">
        <v>0</v>
      </c>
      <c r="G51" s="376">
        <v>0.73740716825867836</v>
      </c>
      <c r="H51" s="376">
        <v>0</v>
      </c>
      <c r="I51" s="376">
        <v>10.373110628976146</v>
      </c>
      <c r="J51" s="376">
        <v>7.1575330108838306</v>
      </c>
      <c r="K51" s="376">
        <v>18.315160723967981</v>
      </c>
    </row>
    <row r="52" spans="1:11">
      <c r="A52" s="375">
        <v>1714</v>
      </c>
      <c r="B52" s="375" t="str">
        <f t="shared" si="0"/>
        <v>17</v>
      </c>
      <c r="C52" s="375" t="s">
        <v>317</v>
      </c>
      <c r="D52" s="376">
        <v>0</v>
      </c>
      <c r="E52" s="376">
        <v>0</v>
      </c>
      <c r="F52" s="376">
        <v>0</v>
      </c>
      <c r="G52" s="376">
        <v>0</v>
      </c>
      <c r="H52" s="376">
        <v>0</v>
      </c>
      <c r="I52" s="376">
        <v>0</v>
      </c>
      <c r="J52" s="376">
        <v>0</v>
      </c>
      <c r="K52" s="376">
        <v>0</v>
      </c>
    </row>
    <row r="53" spans="1:11">
      <c r="A53" s="375">
        <v>1715</v>
      </c>
      <c r="B53" s="375" t="str">
        <f t="shared" si="0"/>
        <v>17</v>
      </c>
      <c r="C53" s="375" t="s">
        <v>318</v>
      </c>
      <c r="D53" s="376">
        <v>0</v>
      </c>
      <c r="E53" s="376">
        <v>0</v>
      </c>
      <c r="F53" s="376">
        <v>0</v>
      </c>
      <c r="G53" s="376">
        <v>0</v>
      </c>
      <c r="H53" s="376">
        <v>0</v>
      </c>
      <c r="I53" s="376">
        <v>0</v>
      </c>
      <c r="J53" s="376">
        <v>0</v>
      </c>
      <c r="K53" s="376">
        <v>0</v>
      </c>
    </row>
    <row r="54" spans="1:11">
      <c r="A54" s="375">
        <v>1716</v>
      </c>
      <c r="B54" s="375" t="str">
        <f t="shared" si="0"/>
        <v>17</v>
      </c>
      <c r="C54" s="375" t="s">
        <v>319</v>
      </c>
      <c r="D54" s="376">
        <v>0</v>
      </c>
      <c r="E54" s="376">
        <v>0</v>
      </c>
      <c r="F54" s="376">
        <v>0</v>
      </c>
      <c r="G54" s="376">
        <v>0</v>
      </c>
      <c r="H54" s="376">
        <v>0</v>
      </c>
      <c r="I54" s="376">
        <v>0</v>
      </c>
      <c r="J54" s="376">
        <v>0</v>
      </c>
      <c r="K54" s="376">
        <v>0</v>
      </c>
    </row>
    <row r="55" spans="1:11">
      <c r="A55" s="375">
        <v>1717</v>
      </c>
      <c r="B55" s="375" t="str">
        <f t="shared" si="0"/>
        <v>17</v>
      </c>
      <c r="C55" s="375" t="s">
        <v>320</v>
      </c>
      <c r="D55" s="376">
        <v>0</v>
      </c>
      <c r="E55" s="376">
        <v>0</v>
      </c>
      <c r="F55" s="376">
        <v>0</v>
      </c>
      <c r="G55" s="376">
        <v>0</v>
      </c>
      <c r="H55" s="376">
        <v>0</v>
      </c>
      <c r="I55" s="376">
        <v>0</v>
      </c>
      <c r="J55" s="376">
        <v>0</v>
      </c>
      <c r="K55" s="376">
        <v>0</v>
      </c>
    </row>
    <row r="56" spans="1:11">
      <c r="A56" s="375">
        <v>1721</v>
      </c>
      <c r="B56" s="375" t="str">
        <f t="shared" si="0"/>
        <v>17</v>
      </c>
      <c r="C56" s="375" t="s">
        <v>321</v>
      </c>
      <c r="D56" s="376">
        <v>52.394962261044078</v>
      </c>
      <c r="E56" s="376">
        <v>0</v>
      </c>
      <c r="F56" s="376">
        <v>0</v>
      </c>
      <c r="G56" s="376">
        <v>0</v>
      </c>
      <c r="H56" s="376">
        <v>0.51710813374339326</v>
      </c>
      <c r="I56" s="376">
        <v>0.81024288372804465</v>
      </c>
      <c r="J56" s="376">
        <v>4.3047461644579075</v>
      </c>
      <c r="K56" s="376">
        <v>58.027059442973425</v>
      </c>
    </row>
    <row r="57" spans="1:11">
      <c r="A57" s="375">
        <v>1722</v>
      </c>
      <c r="B57" s="375" t="str">
        <f t="shared" si="0"/>
        <v>17</v>
      </c>
      <c r="C57" s="375" t="s">
        <v>322</v>
      </c>
      <c r="D57" s="376">
        <v>0</v>
      </c>
      <c r="E57" s="376">
        <v>0</v>
      </c>
      <c r="F57" s="376">
        <v>0</v>
      </c>
      <c r="G57" s="376">
        <v>0</v>
      </c>
      <c r="H57" s="376">
        <v>0</v>
      </c>
      <c r="I57" s="376">
        <v>6.2737596900094115</v>
      </c>
      <c r="J57" s="376">
        <v>3.7797194380071333</v>
      </c>
      <c r="K57" s="376">
        <v>10.053479128016544</v>
      </c>
    </row>
    <row r="58" spans="1:11">
      <c r="A58" s="375">
        <v>1723</v>
      </c>
      <c r="B58" s="375" t="str">
        <f t="shared" si="0"/>
        <v>17</v>
      </c>
      <c r="C58" s="375" t="s">
        <v>323</v>
      </c>
      <c r="D58" s="376">
        <v>0</v>
      </c>
      <c r="E58" s="376">
        <v>0</v>
      </c>
      <c r="F58" s="376">
        <v>0</v>
      </c>
      <c r="G58" s="376">
        <v>3.1362279933917785</v>
      </c>
      <c r="H58" s="376">
        <v>1.4459122015987724</v>
      </c>
      <c r="I58" s="376">
        <v>0</v>
      </c>
      <c r="J58" s="376">
        <v>1.2541963401625844</v>
      </c>
      <c r="K58" s="376">
        <v>5.987373941760282</v>
      </c>
    </row>
    <row r="59" spans="1:11">
      <c r="A59" s="375">
        <v>1724</v>
      </c>
      <c r="B59" s="375" t="str">
        <f t="shared" si="0"/>
        <v>17</v>
      </c>
      <c r="C59" s="375" t="s">
        <v>324</v>
      </c>
      <c r="D59" s="376">
        <v>0</v>
      </c>
      <c r="E59" s="376">
        <v>0</v>
      </c>
      <c r="F59" s="376">
        <v>0</v>
      </c>
      <c r="G59" s="376">
        <v>0</v>
      </c>
      <c r="H59" s="376">
        <v>0</v>
      </c>
      <c r="I59" s="376">
        <v>32.206997045296134</v>
      </c>
      <c r="J59" s="376">
        <v>23.554886933164514</v>
      </c>
      <c r="K59" s="376">
        <v>55.935175067940918</v>
      </c>
    </row>
    <row r="60" spans="1:11">
      <c r="A60" s="375">
        <v>1725</v>
      </c>
      <c r="B60" s="375" t="str">
        <f t="shared" si="0"/>
        <v>17</v>
      </c>
      <c r="C60" s="375" t="s">
        <v>325</v>
      </c>
      <c r="D60" s="376">
        <v>0</v>
      </c>
      <c r="E60" s="376">
        <v>0</v>
      </c>
      <c r="F60" s="376">
        <v>0</v>
      </c>
      <c r="G60" s="376">
        <v>0</v>
      </c>
      <c r="H60" s="376">
        <v>0</v>
      </c>
      <c r="I60" s="376">
        <v>0</v>
      </c>
      <c r="J60" s="376">
        <v>0.65674421033851649</v>
      </c>
      <c r="K60" s="376">
        <v>0.65674421033851649</v>
      </c>
    </row>
    <row r="61" spans="1:11">
      <c r="A61" s="375">
        <v>1730</v>
      </c>
      <c r="B61" s="375" t="str">
        <f t="shared" si="0"/>
        <v>17</v>
      </c>
      <c r="C61" s="375" t="s">
        <v>326</v>
      </c>
      <c r="D61" s="376">
        <v>0</v>
      </c>
      <c r="E61" s="376">
        <v>0</v>
      </c>
      <c r="F61" s="376">
        <v>0</v>
      </c>
      <c r="G61" s="376">
        <v>31.054985936331065</v>
      </c>
      <c r="H61" s="376">
        <v>0</v>
      </c>
      <c r="I61" s="376">
        <v>139.79732876602273</v>
      </c>
      <c r="J61" s="376">
        <v>22.354036471867317</v>
      </c>
      <c r="K61" s="376">
        <v>193.20635117422111</v>
      </c>
    </row>
    <row r="62" spans="1:11">
      <c r="A62" s="375">
        <v>1740</v>
      </c>
      <c r="B62" s="375" t="str">
        <f t="shared" si="0"/>
        <v>17</v>
      </c>
      <c r="C62" s="375" t="s">
        <v>327</v>
      </c>
      <c r="D62" s="376">
        <v>0</v>
      </c>
      <c r="E62" s="376">
        <v>0</v>
      </c>
      <c r="F62" s="376">
        <v>0</v>
      </c>
      <c r="G62" s="376">
        <v>5.1288497671549287</v>
      </c>
      <c r="H62" s="376">
        <v>1.8543407372902179</v>
      </c>
      <c r="I62" s="376">
        <v>55.332709577050373</v>
      </c>
      <c r="J62" s="376">
        <v>39.237626410511467</v>
      </c>
      <c r="K62" s="376">
        <v>101.55352649200699</v>
      </c>
    </row>
    <row r="63" spans="1:11">
      <c r="A63" s="375">
        <v>1751</v>
      </c>
      <c r="B63" s="375" t="str">
        <f t="shared" si="0"/>
        <v>17</v>
      </c>
      <c r="C63" s="375" t="s">
        <v>328</v>
      </c>
      <c r="D63" s="376">
        <v>0</v>
      </c>
      <c r="E63" s="376">
        <v>0</v>
      </c>
      <c r="F63" s="376">
        <v>0</v>
      </c>
      <c r="G63" s="376">
        <v>10.678674543058429</v>
      </c>
      <c r="H63" s="376">
        <v>3.078542050593343</v>
      </c>
      <c r="I63" s="376">
        <v>54.566807539115132</v>
      </c>
      <c r="J63" s="376">
        <v>33.788646693682296</v>
      </c>
      <c r="K63" s="376">
        <v>102.1126708264492</v>
      </c>
    </row>
    <row r="64" spans="1:11">
      <c r="A64" s="375">
        <v>1752</v>
      </c>
      <c r="B64" s="375" t="str">
        <f t="shared" si="0"/>
        <v>17</v>
      </c>
      <c r="C64" s="375" t="s">
        <v>329</v>
      </c>
      <c r="D64" s="376">
        <v>0</v>
      </c>
      <c r="E64" s="376">
        <v>0</v>
      </c>
      <c r="F64" s="376">
        <v>0</v>
      </c>
      <c r="G64" s="376">
        <v>0</v>
      </c>
      <c r="H64" s="376">
        <v>0</v>
      </c>
      <c r="I64" s="376">
        <v>0</v>
      </c>
      <c r="J64" s="376">
        <v>0</v>
      </c>
      <c r="K64" s="376">
        <v>0</v>
      </c>
    </row>
    <row r="65" spans="1:11">
      <c r="A65" s="375">
        <v>1753</v>
      </c>
      <c r="B65" s="375" t="str">
        <f t="shared" si="0"/>
        <v>17</v>
      </c>
      <c r="C65" s="375" t="s">
        <v>330</v>
      </c>
      <c r="D65" s="376">
        <v>0</v>
      </c>
      <c r="E65" s="376">
        <v>0</v>
      </c>
      <c r="F65" s="376">
        <v>0</v>
      </c>
      <c r="G65" s="376">
        <v>0</v>
      </c>
      <c r="H65" s="376">
        <v>0</v>
      </c>
      <c r="I65" s="376">
        <v>52.196413286742988</v>
      </c>
      <c r="J65" s="376">
        <v>23.11158772667882</v>
      </c>
      <c r="K65" s="376">
        <v>75.308001013421801</v>
      </c>
    </row>
    <row r="66" spans="1:11">
      <c r="A66" s="375">
        <v>1754</v>
      </c>
      <c r="B66" s="375" t="str">
        <f t="shared" si="0"/>
        <v>17</v>
      </c>
      <c r="C66" s="375" t="s">
        <v>331</v>
      </c>
      <c r="D66" s="376">
        <v>0</v>
      </c>
      <c r="E66" s="376">
        <v>0</v>
      </c>
      <c r="F66" s="376">
        <v>0</v>
      </c>
      <c r="G66" s="376">
        <v>13.537786766217861</v>
      </c>
      <c r="H66" s="376">
        <v>1.8080143954312833</v>
      </c>
      <c r="I66" s="376">
        <v>37.671971017438949</v>
      </c>
      <c r="J66" s="376">
        <v>47.677448817970401</v>
      </c>
      <c r="K66" s="376">
        <v>100.6952209970585</v>
      </c>
    </row>
    <row r="67" spans="1:11">
      <c r="A67" s="375">
        <v>1760</v>
      </c>
      <c r="B67" s="375" t="str">
        <f t="shared" si="0"/>
        <v>17</v>
      </c>
      <c r="C67" s="375" t="s">
        <v>332</v>
      </c>
      <c r="D67" s="376">
        <v>0</v>
      </c>
      <c r="E67" s="376">
        <v>0</v>
      </c>
      <c r="F67" s="376">
        <v>0</v>
      </c>
      <c r="G67" s="376">
        <v>0</v>
      </c>
      <c r="H67" s="376">
        <v>0</v>
      </c>
      <c r="I67" s="376">
        <v>28.95171657046421</v>
      </c>
      <c r="J67" s="376">
        <v>8.2357040155603869</v>
      </c>
      <c r="K67" s="376">
        <v>37.304617419902087</v>
      </c>
    </row>
    <row r="68" spans="1:11">
      <c r="A68" s="375">
        <v>1771</v>
      </c>
      <c r="B68" s="375" t="str">
        <f t="shared" si="0"/>
        <v>17</v>
      </c>
      <c r="C68" s="375" t="s">
        <v>333</v>
      </c>
      <c r="D68" s="376">
        <v>0</v>
      </c>
      <c r="E68" s="376">
        <v>0</v>
      </c>
      <c r="F68" s="376">
        <v>0</v>
      </c>
      <c r="G68" s="376">
        <v>0</v>
      </c>
      <c r="H68" s="376">
        <v>0</v>
      </c>
      <c r="I68" s="376">
        <v>2.9383249786011221</v>
      </c>
      <c r="J68" s="376">
        <v>2.8730149015916737</v>
      </c>
      <c r="K68" s="376">
        <v>5.8113398801927953</v>
      </c>
    </row>
    <row r="69" spans="1:11">
      <c r="A69" s="375">
        <v>1772</v>
      </c>
      <c r="B69" s="375" t="str">
        <f t="shared" si="0"/>
        <v>17</v>
      </c>
      <c r="C69" s="375" t="s">
        <v>334</v>
      </c>
      <c r="D69" s="376">
        <v>0</v>
      </c>
      <c r="E69" s="376">
        <v>0</v>
      </c>
      <c r="F69" s="376">
        <v>0</v>
      </c>
      <c r="G69" s="376">
        <v>15.025070446559674</v>
      </c>
      <c r="H69" s="376">
        <v>0.95940779225659478</v>
      </c>
      <c r="I69" s="376">
        <v>13.087550184249091</v>
      </c>
      <c r="J69" s="376">
        <v>5.901141135026192</v>
      </c>
      <c r="K69" s="376">
        <v>34.973169558091556</v>
      </c>
    </row>
    <row r="70" spans="1:11">
      <c r="A70" s="375">
        <v>1810</v>
      </c>
      <c r="B70" s="375" t="str">
        <f t="shared" ref="B70:B133" si="1">LEFT(A70,2)</f>
        <v>18</v>
      </c>
      <c r="C70" s="375" t="s">
        <v>335</v>
      </c>
      <c r="D70" s="376">
        <v>0</v>
      </c>
      <c r="E70" s="376">
        <v>0</v>
      </c>
      <c r="F70" s="376">
        <v>0</v>
      </c>
      <c r="G70" s="376">
        <v>0</v>
      </c>
      <c r="H70" s="376">
        <v>0</v>
      </c>
      <c r="I70" s="376">
        <v>0</v>
      </c>
      <c r="J70" s="376">
        <v>0</v>
      </c>
      <c r="K70" s="376">
        <v>0</v>
      </c>
    </row>
    <row r="71" spans="1:11">
      <c r="A71" s="375">
        <v>1821</v>
      </c>
      <c r="B71" s="375" t="str">
        <f t="shared" si="1"/>
        <v>18</v>
      </c>
      <c r="C71" s="375" t="s">
        <v>336</v>
      </c>
      <c r="D71" s="376">
        <v>0</v>
      </c>
      <c r="E71" s="376">
        <v>0</v>
      </c>
      <c r="F71" s="376">
        <v>0</v>
      </c>
      <c r="G71" s="376">
        <v>0</v>
      </c>
      <c r="H71" s="376">
        <v>0</v>
      </c>
      <c r="I71" s="376">
        <v>3.9023391614798597</v>
      </c>
      <c r="J71" s="376">
        <v>4.4143070993100046</v>
      </c>
      <c r="K71" s="376">
        <v>8.3166462607898648</v>
      </c>
    </row>
    <row r="72" spans="1:11">
      <c r="A72" s="375">
        <v>1822</v>
      </c>
      <c r="B72" s="375" t="str">
        <f t="shared" si="1"/>
        <v>18</v>
      </c>
      <c r="C72" s="375" t="s">
        <v>337</v>
      </c>
      <c r="D72" s="376">
        <v>0</v>
      </c>
      <c r="E72" s="376">
        <v>0</v>
      </c>
      <c r="F72" s="376">
        <v>0</v>
      </c>
      <c r="G72" s="376">
        <v>0</v>
      </c>
      <c r="H72" s="376">
        <v>0</v>
      </c>
      <c r="I72" s="376">
        <v>7.1430195124546048</v>
      </c>
      <c r="J72" s="376">
        <v>11.08184640544879</v>
      </c>
      <c r="K72" s="376">
        <v>18.389710154426638</v>
      </c>
    </row>
    <row r="73" spans="1:11">
      <c r="A73" s="375">
        <v>1823</v>
      </c>
      <c r="B73" s="375" t="str">
        <f t="shared" si="1"/>
        <v>18</v>
      </c>
      <c r="C73" s="375" t="s">
        <v>338</v>
      </c>
      <c r="D73" s="376">
        <v>0</v>
      </c>
      <c r="E73" s="376">
        <v>0</v>
      </c>
      <c r="F73" s="376">
        <v>0</v>
      </c>
      <c r="G73" s="376">
        <v>4.338677288085683</v>
      </c>
      <c r="H73" s="376">
        <v>0</v>
      </c>
      <c r="I73" s="376">
        <v>25.123020609373118</v>
      </c>
      <c r="J73" s="376">
        <v>4.3266228509250757</v>
      </c>
      <c r="K73" s="376">
        <v>33.884284491746826</v>
      </c>
    </row>
    <row r="74" spans="1:11">
      <c r="A74" s="375">
        <v>1824</v>
      </c>
      <c r="B74" s="375" t="str">
        <f t="shared" si="1"/>
        <v>18</v>
      </c>
      <c r="C74" s="375" t="s">
        <v>339</v>
      </c>
      <c r="D74" s="376">
        <v>0</v>
      </c>
      <c r="E74" s="376">
        <v>0</v>
      </c>
      <c r="F74" s="376">
        <v>0</v>
      </c>
      <c r="G74" s="376">
        <v>25.030621620992981</v>
      </c>
      <c r="H74" s="376">
        <v>0</v>
      </c>
      <c r="I74" s="376">
        <v>30.922723581865327</v>
      </c>
      <c r="J74" s="376">
        <v>8.1705531906704838</v>
      </c>
      <c r="K74" s="376">
        <v>64.123898393528791</v>
      </c>
    </row>
    <row r="75" spans="1:11">
      <c r="A75" s="375" t="s">
        <v>340</v>
      </c>
      <c r="B75" s="375" t="str">
        <f t="shared" si="1"/>
        <v>18</v>
      </c>
      <c r="C75" s="375" t="s">
        <v>341</v>
      </c>
      <c r="D75" s="376">
        <v>0</v>
      </c>
      <c r="E75" s="376">
        <v>0</v>
      </c>
      <c r="F75" s="376">
        <v>0</v>
      </c>
      <c r="G75" s="376">
        <v>0</v>
      </c>
      <c r="H75" s="376">
        <v>0</v>
      </c>
      <c r="I75" s="376">
        <v>0</v>
      </c>
      <c r="J75" s="376">
        <v>0</v>
      </c>
      <c r="K75" s="376">
        <v>0</v>
      </c>
    </row>
    <row r="76" spans="1:11">
      <c r="A76" s="375" t="s">
        <v>342</v>
      </c>
      <c r="B76" s="375" t="str">
        <f t="shared" si="1"/>
        <v>19</v>
      </c>
      <c r="C76" s="375" t="s">
        <v>343</v>
      </c>
      <c r="D76" s="376">
        <v>0</v>
      </c>
      <c r="E76" s="376">
        <v>0</v>
      </c>
      <c r="F76" s="376">
        <v>0</v>
      </c>
      <c r="G76" s="376">
        <v>0</v>
      </c>
      <c r="H76" s="376">
        <v>0</v>
      </c>
      <c r="I76" s="376">
        <v>4.6687001552614555</v>
      </c>
      <c r="J76" s="376">
        <v>8.9605550420175142</v>
      </c>
      <c r="K76" s="376">
        <v>13.644417843948688</v>
      </c>
    </row>
    <row r="77" spans="1:11">
      <c r="A77" s="375" t="s">
        <v>344</v>
      </c>
      <c r="B77" s="375" t="str">
        <f t="shared" si="1"/>
        <v>19</v>
      </c>
      <c r="C77" s="375" t="s">
        <v>345</v>
      </c>
      <c r="D77" s="376">
        <v>0</v>
      </c>
      <c r="E77" s="376">
        <v>0</v>
      </c>
      <c r="F77" s="376">
        <v>0</v>
      </c>
      <c r="G77" s="376">
        <v>0</v>
      </c>
      <c r="H77" s="376">
        <v>0</v>
      </c>
      <c r="I77" s="376">
        <v>0</v>
      </c>
      <c r="J77" s="376">
        <v>2.7907180343619351</v>
      </c>
      <c r="K77" s="376">
        <v>2.7907180343619351</v>
      </c>
    </row>
    <row r="78" spans="1:11">
      <c r="A78" s="375" t="s">
        <v>346</v>
      </c>
      <c r="B78" s="375" t="str">
        <f t="shared" si="1"/>
        <v>19</v>
      </c>
      <c r="C78" s="375" t="s">
        <v>347</v>
      </c>
      <c r="D78" s="376">
        <v>0</v>
      </c>
      <c r="E78" s="376">
        <v>0</v>
      </c>
      <c r="F78" s="376">
        <v>0</v>
      </c>
      <c r="G78" s="376">
        <v>0</v>
      </c>
      <c r="H78" s="376">
        <v>0</v>
      </c>
      <c r="I78" s="376">
        <v>16.171088682262628</v>
      </c>
      <c r="J78" s="376">
        <v>8.1506211505019586</v>
      </c>
      <c r="K78" s="376">
        <v>24.321709832764586</v>
      </c>
    </row>
    <row r="79" spans="1:11">
      <c r="A79" s="375" t="s">
        <v>348</v>
      </c>
      <c r="B79" s="375" t="str">
        <f t="shared" si="1"/>
        <v>20</v>
      </c>
      <c r="C79" s="375" t="s">
        <v>349</v>
      </c>
      <c r="D79" s="376">
        <v>0</v>
      </c>
      <c r="E79" s="376">
        <v>0</v>
      </c>
      <c r="F79" s="376">
        <v>0</v>
      </c>
      <c r="G79" s="376">
        <v>264.63107846994825</v>
      </c>
      <c r="H79" s="376">
        <v>175.96978658334032</v>
      </c>
      <c r="I79" s="376">
        <v>6.5887409184763079</v>
      </c>
      <c r="J79" s="376">
        <v>31.508438250312739</v>
      </c>
      <c r="K79" s="376">
        <v>478.69804422207761</v>
      </c>
    </row>
    <row r="80" spans="1:11">
      <c r="A80" s="375" t="s">
        <v>350</v>
      </c>
      <c r="B80" s="375" t="str">
        <f t="shared" si="1"/>
        <v>20</v>
      </c>
      <c r="C80" s="375" t="s">
        <v>351</v>
      </c>
      <c r="D80" s="376">
        <v>0</v>
      </c>
      <c r="E80" s="376">
        <v>0</v>
      </c>
      <c r="F80" s="376">
        <v>0</v>
      </c>
      <c r="G80" s="376">
        <v>18.782119415317659</v>
      </c>
      <c r="H80" s="376">
        <v>7.4776336484476174</v>
      </c>
      <c r="I80" s="376">
        <v>160.23755788620954</v>
      </c>
      <c r="J80" s="376">
        <v>107.19477139069365</v>
      </c>
      <c r="K80" s="376">
        <v>293.69208234066849</v>
      </c>
    </row>
    <row r="81" spans="1:11">
      <c r="A81" s="375" t="s">
        <v>352</v>
      </c>
      <c r="B81" s="375" t="str">
        <f t="shared" si="1"/>
        <v>20</v>
      </c>
      <c r="C81" s="375" t="s">
        <v>353</v>
      </c>
      <c r="D81" s="376">
        <v>0</v>
      </c>
      <c r="E81" s="376">
        <v>0</v>
      </c>
      <c r="F81" s="376">
        <v>0</v>
      </c>
      <c r="G81" s="376">
        <v>143.47094832377309</v>
      </c>
      <c r="H81" s="376">
        <v>16.509412791071252</v>
      </c>
      <c r="I81" s="376">
        <v>13.45694040495494</v>
      </c>
      <c r="J81" s="376">
        <v>62.666047942422715</v>
      </c>
      <c r="K81" s="376">
        <v>236.10334946222198</v>
      </c>
    </row>
    <row r="82" spans="1:11">
      <c r="A82" s="375" t="s">
        <v>354</v>
      </c>
      <c r="B82" s="375" t="str">
        <f t="shared" si="1"/>
        <v>20</v>
      </c>
      <c r="C82" s="375" t="s">
        <v>355</v>
      </c>
      <c r="D82" s="376">
        <v>0</v>
      </c>
      <c r="E82" s="376">
        <v>0</v>
      </c>
      <c r="F82" s="376">
        <v>0</v>
      </c>
      <c r="G82" s="376">
        <v>53.804544823063296</v>
      </c>
      <c r="H82" s="376">
        <v>0</v>
      </c>
      <c r="I82" s="376">
        <v>10.731379331461559</v>
      </c>
      <c r="J82" s="376">
        <v>20.961994777483564</v>
      </c>
      <c r="K82" s="376">
        <v>85.497918932008417</v>
      </c>
    </row>
    <row r="83" spans="1:11">
      <c r="A83" s="375" t="s">
        <v>356</v>
      </c>
      <c r="B83" s="375" t="str">
        <f t="shared" si="1"/>
        <v>20</v>
      </c>
      <c r="C83" s="375" t="s">
        <v>357</v>
      </c>
      <c r="D83" s="376">
        <v>0</v>
      </c>
      <c r="E83" s="376">
        <v>0</v>
      </c>
      <c r="F83" s="376">
        <v>0</v>
      </c>
      <c r="G83" s="376">
        <v>29.805564229851893</v>
      </c>
      <c r="H83" s="376">
        <v>11.451539074029601</v>
      </c>
      <c r="I83" s="376">
        <v>0</v>
      </c>
      <c r="J83" s="376">
        <v>12.372115718488145</v>
      </c>
      <c r="K83" s="376">
        <v>53.629219022369639</v>
      </c>
    </row>
    <row r="84" spans="1:11">
      <c r="A84" s="375" t="s">
        <v>358</v>
      </c>
      <c r="B84" s="375" t="str">
        <f t="shared" si="1"/>
        <v>20</v>
      </c>
      <c r="C84" s="375" t="s">
        <v>359</v>
      </c>
      <c r="D84" s="376">
        <v>0</v>
      </c>
      <c r="E84" s="376">
        <v>0</v>
      </c>
      <c r="F84" s="376">
        <v>0</v>
      </c>
      <c r="G84" s="376">
        <v>0</v>
      </c>
      <c r="H84" s="376">
        <v>0</v>
      </c>
      <c r="I84" s="376">
        <v>0</v>
      </c>
      <c r="J84" s="376">
        <v>0</v>
      </c>
      <c r="K84" s="376">
        <v>0</v>
      </c>
    </row>
    <row r="85" spans="1:11">
      <c r="A85" s="375" t="s">
        <v>360</v>
      </c>
      <c r="B85" s="375" t="str">
        <f t="shared" si="1"/>
        <v>21</v>
      </c>
      <c r="C85" s="375" t="s">
        <v>361</v>
      </c>
      <c r="D85" s="376">
        <v>0</v>
      </c>
      <c r="E85" s="376">
        <v>0</v>
      </c>
      <c r="F85" s="376">
        <v>0</v>
      </c>
      <c r="G85" s="376">
        <v>0</v>
      </c>
      <c r="H85" s="376">
        <v>0</v>
      </c>
      <c r="I85" s="376">
        <v>0</v>
      </c>
      <c r="J85" s="376">
        <v>0</v>
      </c>
      <c r="K85" s="376">
        <v>0</v>
      </c>
    </row>
    <row r="86" spans="1:11">
      <c r="A86" s="375" t="s">
        <v>362</v>
      </c>
      <c r="B86" s="375" t="str">
        <f t="shared" si="1"/>
        <v>21</v>
      </c>
      <c r="C86" s="375" t="s">
        <v>363</v>
      </c>
      <c r="D86" s="376">
        <v>61.095791352657628</v>
      </c>
      <c r="E86" s="376">
        <v>0</v>
      </c>
      <c r="F86" s="376">
        <v>0</v>
      </c>
      <c r="G86" s="376">
        <v>6.443882960690555</v>
      </c>
      <c r="H86" s="376">
        <v>11.081492979581245</v>
      </c>
      <c r="I86" s="376">
        <v>429.60253808009389</v>
      </c>
      <c r="J86" s="376">
        <v>433.65972494624191</v>
      </c>
      <c r="K86" s="376">
        <v>941.88343031926524</v>
      </c>
    </row>
    <row r="87" spans="1:11">
      <c r="A87" s="375" t="s">
        <v>364</v>
      </c>
      <c r="B87" s="375" t="str">
        <f t="shared" si="1"/>
        <v>21</v>
      </c>
      <c r="C87" s="375" t="s">
        <v>365</v>
      </c>
      <c r="D87" s="376">
        <v>0</v>
      </c>
      <c r="E87" s="376">
        <v>0</v>
      </c>
      <c r="F87" s="376">
        <v>0</v>
      </c>
      <c r="G87" s="376">
        <v>20.111322355862605</v>
      </c>
      <c r="H87" s="376">
        <v>10.047466744561481</v>
      </c>
      <c r="I87" s="376">
        <v>154.27658583321795</v>
      </c>
      <c r="J87" s="376">
        <v>132.80439510596111</v>
      </c>
      <c r="K87" s="376">
        <v>317.23977003960317</v>
      </c>
    </row>
    <row r="88" spans="1:11">
      <c r="A88" s="375" t="s">
        <v>366</v>
      </c>
      <c r="B88" s="375" t="str">
        <f t="shared" si="1"/>
        <v>21</v>
      </c>
      <c r="C88" s="375" t="s">
        <v>367</v>
      </c>
      <c r="D88" s="376">
        <v>39.976881116697008</v>
      </c>
      <c r="E88" s="376">
        <v>0</v>
      </c>
      <c r="F88" s="376">
        <v>0</v>
      </c>
      <c r="G88" s="376">
        <v>0</v>
      </c>
      <c r="H88" s="376">
        <v>5.242594083562369</v>
      </c>
      <c r="I88" s="376">
        <v>157.82215352223372</v>
      </c>
      <c r="J88" s="376">
        <v>126.77393455858112</v>
      </c>
      <c r="K88" s="376">
        <v>329.88410267958932</v>
      </c>
    </row>
    <row r="89" spans="1:11">
      <c r="A89" s="375" t="s">
        <v>368</v>
      </c>
      <c r="B89" s="375" t="str">
        <f t="shared" si="1"/>
        <v>21</v>
      </c>
      <c r="C89" s="375" t="s">
        <v>369</v>
      </c>
      <c r="D89" s="376">
        <v>0</v>
      </c>
      <c r="E89" s="376">
        <v>0</v>
      </c>
      <c r="F89" s="376">
        <v>0</v>
      </c>
      <c r="G89" s="376">
        <v>0</v>
      </c>
      <c r="H89" s="376">
        <v>0</v>
      </c>
      <c r="I89" s="376">
        <v>24.514601456049512</v>
      </c>
      <c r="J89" s="376">
        <v>13.918468378207008</v>
      </c>
      <c r="K89" s="376">
        <v>38.804630164032687</v>
      </c>
    </row>
    <row r="90" spans="1:11">
      <c r="A90" s="375" t="s">
        <v>370</v>
      </c>
      <c r="B90" s="375" t="str">
        <f t="shared" si="1"/>
        <v>21</v>
      </c>
      <c r="C90" s="375" t="s">
        <v>371</v>
      </c>
      <c r="D90" s="376">
        <v>0</v>
      </c>
      <c r="E90" s="376">
        <v>0</v>
      </c>
      <c r="F90" s="376">
        <v>0</v>
      </c>
      <c r="G90" s="376">
        <v>0</v>
      </c>
      <c r="H90" s="376">
        <v>0</v>
      </c>
      <c r="I90" s="376">
        <v>15.805694820419564</v>
      </c>
      <c r="J90" s="376">
        <v>4.6883930657808923</v>
      </c>
      <c r="K90" s="376">
        <v>20.494087886200457</v>
      </c>
    </row>
    <row r="91" spans="1:11">
      <c r="A91" s="375" t="s">
        <v>372</v>
      </c>
      <c r="B91" s="375" t="str">
        <f t="shared" si="1"/>
        <v>21</v>
      </c>
      <c r="C91" s="375" t="s">
        <v>373</v>
      </c>
      <c r="D91" s="376">
        <v>0</v>
      </c>
      <c r="E91" s="376">
        <v>0</v>
      </c>
      <c r="F91" s="376">
        <v>0</v>
      </c>
      <c r="G91" s="376">
        <v>0</v>
      </c>
      <c r="H91" s="376">
        <v>0</v>
      </c>
      <c r="I91" s="376">
        <v>6.6102469663455032</v>
      </c>
      <c r="J91" s="376">
        <v>27.631398477084318</v>
      </c>
      <c r="K91" s="376">
        <v>34.312981607570791</v>
      </c>
    </row>
    <row r="92" spans="1:11">
      <c r="A92" s="375" t="s">
        <v>374</v>
      </c>
      <c r="B92" s="375" t="str">
        <f t="shared" si="1"/>
        <v>22</v>
      </c>
      <c r="C92" s="375" t="s">
        <v>375</v>
      </c>
      <c r="D92" s="376">
        <v>0</v>
      </c>
      <c r="E92" s="376">
        <v>0</v>
      </c>
      <c r="F92" s="376">
        <v>0</v>
      </c>
      <c r="G92" s="376">
        <v>0</v>
      </c>
      <c r="H92" s="376">
        <v>0</v>
      </c>
      <c r="I92" s="376">
        <v>16.803130445431101</v>
      </c>
      <c r="J92" s="376">
        <v>28.744786603357618</v>
      </c>
      <c r="K92" s="376">
        <v>45.836380124944796</v>
      </c>
    </row>
    <row r="93" spans="1:11">
      <c r="A93" s="375" t="s">
        <v>376</v>
      </c>
      <c r="B93" s="375" t="str">
        <f t="shared" si="1"/>
        <v>22</v>
      </c>
      <c r="C93" s="375" t="s">
        <v>377</v>
      </c>
      <c r="D93" s="376">
        <v>0</v>
      </c>
      <c r="E93" s="376">
        <v>0</v>
      </c>
      <c r="F93" s="376">
        <v>0</v>
      </c>
      <c r="G93" s="376">
        <v>0</v>
      </c>
      <c r="H93" s="376">
        <v>0</v>
      </c>
      <c r="I93" s="376">
        <v>17.738834529607196</v>
      </c>
      <c r="J93" s="376">
        <v>64.300362881396794</v>
      </c>
      <c r="K93" s="376">
        <v>82.32448682149186</v>
      </c>
    </row>
    <row r="94" spans="1:11">
      <c r="A94" s="375" t="s">
        <v>378</v>
      </c>
      <c r="B94" s="375" t="str">
        <f t="shared" si="1"/>
        <v>22</v>
      </c>
      <c r="C94" s="375" t="s">
        <v>379</v>
      </c>
      <c r="D94" s="376">
        <v>0</v>
      </c>
      <c r="E94" s="376">
        <v>0</v>
      </c>
      <c r="F94" s="376">
        <v>0</v>
      </c>
      <c r="G94" s="376">
        <v>0</v>
      </c>
      <c r="H94" s="376">
        <v>0</v>
      </c>
      <c r="I94" s="376">
        <v>18.762033660881698</v>
      </c>
      <c r="J94" s="376">
        <v>32.174329089487898</v>
      </c>
      <c r="K94" s="376">
        <v>51.034785400802647</v>
      </c>
    </row>
    <row r="95" spans="1:11">
      <c r="A95" s="375" t="s">
        <v>380</v>
      </c>
      <c r="B95" s="375" t="str">
        <f t="shared" si="1"/>
        <v>22</v>
      </c>
      <c r="C95" s="375" t="s">
        <v>381</v>
      </c>
      <c r="D95" s="376">
        <v>0</v>
      </c>
      <c r="E95" s="376">
        <v>0</v>
      </c>
      <c r="F95" s="376">
        <v>0</v>
      </c>
      <c r="G95" s="376">
        <v>0</v>
      </c>
      <c r="H95" s="376">
        <v>0</v>
      </c>
      <c r="I95" s="376">
        <v>0.78220363116868252</v>
      </c>
      <c r="J95" s="376">
        <v>3.1576892078310101</v>
      </c>
      <c r="K95" s="376">
        <v>4.2132260106283166</v>
      </c>
    </row>
    <row r="96" spans="1:11">
      <c r="A96" s="375" t="s">
        <v>382</v>
      </c>
      <c r="B96" s="375" t="str">
        <f t="shared" si="1"/>
        <v>22</v>
      </c>
      <c r="C96" s="375" t="s">
        <v>383</v>
      </c>
      <c r="D96" s="376">
        <v>0</v>
      </c>
      <c r="E96" s="376">
        <v>0</v>
      </c>
      <c r="F96" s="376">
        <v>0</v>
      </c>
      <c r="G96" s="376">
        <v>0</v>
      </c>
      <c r="H96" s="376">
        <v>0</v>
      </c>
      <c r="I96" s="376">
        <v>2.6053554063945317</v>
      </c>
      <c r="J96" s="376">
        <v>10.095932255900301</v>
      </c>
      <c r="K96" s="376">
        <v>13.073612210654002</v>
      </c>
    </row>
    <row r="97" spans="1:11">
      <c r="A97" s="375" t="s">
        <v>384</v>
      </c>
      <c r="B97" s="375" t="str">
        <f t="shared" si="1"/>
        <v>22</v>
      </c>
      <c r="C97" s="375" t="s">
        <v>385</v>
      </c>
      <c r="D97" s="376">
        <v>0</v>
      </c>
      <c r="E97" s="376">
        <v>0</v>
      </c>
      <c r="F97" s="376">
        <v>0</v>
      </c>
      <c r="G97" s="376">
        <v>0</v>
      </c>
      <c r="H97" s="376">
        <v>0</v>
      </c>
      <c r="I97" s="376">
        <v>2.5331803431934561</v>
      </c>
      <c r="J97" s="376">
        <v>11.923115343969911</v>
      </c>
      <c r="K97" s="376">
        <v>14.473938383402974</v>
      </c>
    </row>
    <row r="98" spans="1:11">
      <c r="A98" s="375" t="s">
        <v>386</v>
      </c>
      <c r="B98" s="375" t="str">
        <f t="shared" si="1"/>
        <v>22</v>
      </c>
      <c r="C98" s="375" t="s">
        <v>387</v>
      </c>
      <c r="D98" s="376">
        <v>0</v>
      </c>
      <c r="E98" s="376">
        <v>0</v>
      </c>
      <c r="F98" s="376">
        <v>0</v>
      </c>
      <c r="G98" s="376">
        <v>1.8437347589475803</v>
      </c>
      <c r="H98" s="376">
        <v>4.5899816319931626</v>
      </c>
      <c r="I98" s="376">
        <v>69.016942024770387</v>
      </c>
      <c r="J98" s="376">
        <v>167.15705810702823</v>
      </c>
      <c r="K98" s="376">
        <v>242.60771652273937</v>
      </c>
    </row>
    <row r="99" spans="1:11">
      <c r="A99" s="375" t="s">
        <v>388</v>
      </c>
      <c r="B99" s="375" t="str">
        <f t="shared" si="1"/>
        <v>22</v>
      </c>
      <c r="C99" s="375" t="s">
        <v>389</v>
      </c>
      <c r="D99" s="376">
        <v>0</v>
      </c>
      <c r="E99" s="376">
        <v>0</v>
      </c>
      <c r="F99" s="376">
        <v>0</v>
      </c>
      <c r="G99" s="376">
        <v>0</v>
      </c>
      <c r="H99" s="376">
        <v>0</v>
      </c>
      <c r="I99" s="376">
        <v>0.59008961443160157</v>
      </c>
      <c r="J99" s="376">
        <v>17.129108828253823</v>
      </c>
      <c r="K99" s="376">
        <v>17.719198442685425</v>
      </c>
    </row>
    <row r="100" spans="1:11">
      <c r="A100" s="375" t="s">
        <v>390</v>
      </c>
      <c r="B100" s="375" t="str">
        <f t="shared" si="1"/>
        <v>22</v>
      </c>
      <c r="C100" s="375" t="s">
        <v>391</v>
      </c>
      <c r="D100" s="376">
        <v>0</v>
      </c>
      <c r="E100" s="376">
        <v>0</v>
      </c>
      <c r="F100" s="376">
        <v>0</v>
      </c>
      <c r="G100" s="376">
        <v>0</v>
      </c>
      <c r="H100" s="376">
        <v>0</v>
      </c>
      <c r="I100" s="376">
        <v>0</v>
      </c>
      <c r="J100" s="376">
        <v>24.989028089904025</v>
      </c>
      <c r="K100" s="376">
        <v>24.989028089904025</v>
      </c>
    </row>
    <row r="101" spans="1:11">
      <c r="A101" s="375" t="s">
        <v>392</v>
      </c>
      <c r="B101" s="375" t="str">
        <f t="shared" si="1"/>
        <v>22</v>
      </c>
      <c r="C101" s="375" t="s">
        <v>393</v>
      </c>
      <c r="D101" s="376">
        <v>0</v>
      </c>
      <c r="E101" s="376">
        <v>0</v>
      </c>
      <c r="F101" s="376">
        <v>0</v>
      </c>
      <c r="G101" s="376">
        <v>1.7229891206627073</v>
      </c>
      <c r="H101" s="376">
        <v>1.7639645686156542</v>
      </c>
      <c r="I101" s="376">
        <v>11.468367297782518</v>
      </c>
      <c r="J101" s="376">
        <v>27.18439124002386</v>
      </c>
      <c r="K101" s="376">
        <v>42.139712227084743</v>
      </c>
    </row>
    <row r="102" spans="1:11">
      <c r="A102" s="375" t="s">
        <v>394</v>
      </c>
      <c r="B102" s="375" t="str">
        <f t="shared" si="1"/>
        <v>22</v>
      </c>
      <c r="C102" s="375" t="s">
        <v>395</v>
      </c>
      <c r="D102" s="376">
        <v>0</v>
      </c>
      <c r="E102" s="376">
        <v>0</v>
      </c>
      <c r="F102" s="376">
        <v>0</v>
      </c>
      <c r="G102" s="376">
        <v>0</v>
      </c>
      <c r="H102" s="376">
        <v>0</v>
      </c>
      <c r="I102" s="376">
        <v>1.0616301458271049</v>
      </c>
      <c r="J102" s="376">
        <v>12.890164813538556</v>
      </c>
      <c r="K102" s="376">
        <v>13.95179495936566</v>
      </c>
    </row>
    <row r="103" spans="1:11">
      <c r="A103" s="375" t="s">
        <v>396</v>
      </c>
      <c r="B103" s="375" t="str">
        <f t="shared" si="1"/>
        <v>22</v>
      </c>
      <c r="C103" s="375" t="s">
        <v>397</v>
      </c>
      <c r="D103" s="376">
        <v>0</v>
      </c>
      <c r="E103" s="376">
        <v>0</v>
      </c>
      <c r="F103" s="376">
        <v>0</v>
      </c>
      <c r="G103" s="376">
        <v>0</v>
      </c>
      <c r="H103" s="376">
        <v>0</v>
      </c>
      <c r="I103" s="376">
        <v>0</v>
      </c>
      <c r="J103" s="376">
        <v>9.1935892888756339</v>
      </c>
      <c r="K103" s="376">
        <v>9.7901898694147231</v>
      </c>
    </row>
    <row r="104" spans="1:11">
      <c r="A104" s="375" t="s">
        <v>398</v>
      </c>
      <c r="B104" s="375" t="str">
        <f t="shared" si="1"/>
        <v>22</v>
      </c>
      <c r="C104" s="375" t="s">
        <v>399</v>
      </c>
      <c r="D104" s="376">
        <v>0</v>
      </c>
      <c r="E104" s="376">
        <v>0</v>
      </c>
      <c r="F104" s="376">
        <v>0</v>
      </c>
      <c r="G104" s="376">
        <v>0</v>
      </c>
      <c r="H104" s="376">
        <v>0</v>
      </c>
      <c r="I104" s="376">
        <v>0</v>
      </c>
      <c r="J104" s="376">
        <v>0</v>
      </c>
      <c r="K104" s="376">
        <v>0</v>
      </c>
    </row>
    <row r="105" spans="1:11">
      <c r="A105" s="375" t="s">
        <v>400</v>
      </c>
      <c r="B105" s="375" t="str">
        <f t="shared" si="1"/>
        <v>23</v>
      </c>
      <c r="C105" s="375" t="s">
        <v>401</v>
      </c>
      <c r="D105" s="376">
        <v>1049.3826716818453</v>
      </c>
      <c r="E105" s="376">
        <v>2514.1617475491198</v>
      </c>
      <c r="F105" s="376">
        <v>0</v>
      </c>
      <c r="G105" s="376">
        <v>0</v>
      </c>
      <c r="H105" s="376">
        <v>209.65376125681584</v>
      </c>
      <c r="I105" s="376">
        <v>62.087938182287196</v>
      </c>
      <c r="J105" s="376">
        <v>48.882188611503416</v>
      </c>
      <c r="K105" s="376">
        <v>3884.2009418359448</v>
      </c>
    </row>
    <row r="106" spans="1:11">
      <c r="A106" s="375" t="s">
        <v>402</v>
      </c>
      <c r="B106" s="375" t="str">
        <f t="shared" si="1"/>
        <v>23</v>
      </c>
      <c r="C106" s="375" t="s">
        <v>403</v>
      </c>
      <c r="D106" s="376">
        <v>0</v>
      </c>
      <c r="E106" s="376">
        <v>0</v>
      </c>
      <c r="F106" s="376">
        <v>45.738058680949599</v>
      </c>
      <c r="G106" s="376">
        <v>6.1292657477359267</v>
      </c>
      <c r="H106" s="376">
        <v>1062.0605378517432</v>
      </c>
      <c r="I106" s="376">
        <v>209.92072940392129</v>
      </c>
      <c r="J106" s="376">
        <v>575.709506035652</v>
      </c>
      <c r="K106" s="376">
        <v>4391.5707026263117</v>
      </c>
    </row>
    <row r="107" spans="1:11">
      <c r="A107" s="375" t="s">
        <v>404</v>
      </c>
      <c r="B107" s="375" t="str">
        <f t="shared" si="1"/>
        <v>23</v>
      </c>
      <c r="C107" s="375" t="s">
        <v>405</v>
      </c>
      <c r="D107" s="376">
        <v>0</v>
      </c>
      <c r="E107" s="376">
        <v>0</v>
      </c>
      <c r="F107" s="376">
        <v>0</v>
      </c>
      <c r="G107" s="376">
        <v>0</v>
      </c>
      <c r="H107" s="376">
        <v>0</v>
      </c>
      <c r="I107" s="376">
        <v>0</v>
      </c>
      <c r="J107" s="376">
        <v>0</v>
      </c>
      <c r="K107" s="376">
        <v>0</v>
      </c>
    </row>
    <row r="108" spans="1:11">
      <c r="A108" s="375" t="s">
        <v>406</v>
      </c>
      <c r="B108" s="375" t="str">
        <f t="shared" si="1"/>
        <v>24</v>
      </c>
      <c r="C108" s="375" t="s">
        <v>407</v>
      </c>
      <c r="D108" s="376">
        <v>0</v>
      </c>
      <c r="E108" s="376">
        <v>0</v>
      </c>
      <c r="F108" s="376">
        <v>0</v>
      </c>
      <c r="G108" s="376">
        <v>0</v>
      </c>
      <c r="H108" s="376">
        <v>0</v>
      </c>
      <c r="I108" s="376">
        <v>248.37416042861594</v>
      </c>
      <c r="J108" s="376">
        <v>306.97207873002361</v>
      </c>
      <c r="K108" s="376">
        <v>555.34623915863949</v>
      </c>
    </row>
    <row r="109" spans="1:11">
      <c r="A109" s="375" t="s">
        <v>408</v>
      </c>
      <c r="B109" s="375" t="str">
        <f t="shared" si="1"/>
        <v>24</v>
      </c>
      <c r="C109" s="375" t="s">
        <v>409</v>
      </c>
      <c r="D109" s="376">
        <v>0</v>
      </c>
      <c r="E109" s="376">
        <v>0</v>
      </c>
      <c r="F109" s="376">
        <v>0</v>
      </c>
      <c r="G109" s="376">
        <v>0</v>
      </c>
      <c r="H109" s="376">
        <v>0</v>
      </c>
      <c r="I109" s="376">
        <v>298.44507802207352</v>
      </c>
      <c r="J109" s="376">
        <v>59.047508479396569</v>
      </c>
      <c r="K109" s="376">
        <v>357.72422292942701</v>
      </c>
    </row>
    <row r="110" spans="1:11">
      <c r="A110" s="375" t="s">
        <v>410</v>
      </c>
      <c r="B110" s="375" t="str">
        <f t="shared" si="1"/>
        <v>24</v>
      </c>
      <c r="C110" s="375" t="s">
        <v>411</v>
      </c>
      <c r="D110" s="376">
        <v>0</v>
      </c>
      <c r="E110" s="376">
        <v>0</v>
      </c>
      <c r="F110" s="376">
        <v>0</v>
      </c>
      <c r="G110" s="376">
        <v>0</v>
      </c>
      <c r="H110" s="376">
        <v>37.749965202604628</v>
      </c>
      <c r="I110" s="376">
        <v>513.174924746746</v>
      </c>
      <c r="J110" s="376">
        <v>254.57266129233312</v>
      </c>
      <c r="K110" s="376">
        <v>805.59348361389027</v>
      </c>
    </row>
    <row r="111" spans="1:11">
      <c r="A111" s="375" t="s">
        <v>412</v>
      </c>
      <c r="B111" s="375" t="str">
        <f t="shared" si="1"/>
        <v>24</v>
      </c>
      <c r="C111" s="375" t="s">
        <v>413</v>
      </c>
      <c r="D111" s="376">
        <v>0</v>
      </c>
      <c r="E111" s="376">
        <v>0</v>
      </c>
      <c r="F111" s="376">
        <v>0</v>
      </c>
      <c r="G111" s="376">
        <v>105.40352840332901</v>
      </c>
      <c r="H111" s="376">
        <v>28.862422104751339</v>
      </c>
      <c r="I111" s="376">
        <v>392.00634532474521</v>
      </c>
      <c r="J111" s="376">
        <v>441.5520520697047</v>
      </c>
      <c r="K111" s="376">
        <v>967.82434790253023</v>
      </c>
    </row>
    <row r="112" spans="1:11">
      <c r="A112" s="375" t="s">
        <v>414</v>
      </c>
      <c r="B112" s="375" t="str">
        <f t="shared" si="1"/>
        <v>24</v>
      </c>
      <c r="C112" s="375" t="s">
        <v>415</v>
      </c>
      <c r="D112" s="376">
        <v>0</v>
      </c>
      <c r="E112" s="376">
        <v>0</v>
      </c>
      <c r="F112" s="376">
        <v>0</v>
      </c>
      <c r="G112" s="376">
        <v>0</v>
      </c>
      <c r="H112" s="376">
        <v>5.064837570665059</v>
      </c>
      <c r="I112" s="376">
        <v>225.39688193067764</v>
      </c>
      <c r="J112" s="376">
        <v>96.772226468947963</v>
      </c>
      <c r="K112" s="376">
        <v>327.25847821939612</v>
      </c>
    </row>
    <row r="113" spans="1:11">
      <c r="A113" s="375" t="s">
        <v>416</v>
      </c>
      <c r="B113" s="375" t="str">
        <f t="shared" si="1"/>
        <v>24</v>
      </c>
      <c r="C113" s="375" t="s">
        <v>417</v>
      </c>
      <c r="D113" s="376">
        <v>0</v>
      </c>
      <c r="E113" s="376">
        <v>0</v>
      </c>
      <c r="F113" s="376">
        <v>0</v>
      </c>
      <c r="G113" s="376">
        <v>0</v>
      </c>
      <c r="H113" s="376">
        <v>0</v>
      </c>
      <c r="I113" s="376">
        <v>679.00453953458259</v>
      </c>
      <c r="J113" s="376">
        <v>210.49719505191163</v>
      </c>
      <c r="K113" s="376">
        <v>889.67663824454223</v>
      </c>
    </row>
    <row r="114" spans="1:11">
      <c r="A114" s="375" t="s">
        <v>418</v>
      </c>
      <c r="B114" s="375" t="str">
        <f t="shared" si="1"/>
        <v>24</v>
      </c>
      <c r="C114" s="375" t="s">
        <v>419</v>
      </c>
      <c r="D114" s="376">
        <v>0</v>
      </c>
      <c r="E114" s="376">
        <v>0</v>
      </c>
      <c r="F114" s="376">
        <v>0</v>
      </c>
      <c r="G114" s="376">
        <v>0</v>
      </c>
      <c r="H114" s="376">
        <v>0</v>
      </c>
      <c r="I114" s="376">
        <v>20.976426108102203</v>
      </c>
      <c r="J114" s="376">
        <v>19.315234285836656</v>
      </c>
      <c r="K114" s="376">
        <v>40.291660393938855</v>
      </c>
    </row>
    <row r="115" spans="1:11">
      <c r="A115" s="375" t="s">
        <v>420</v>
      </c>
      <c r="B115" s="375" t="str">
        <f t="shared" si="1"/>
        <v>24</v>
      </c>
      <c r="C115" s="375" t="s">
        <v>421</v>
      </c>
      <c r="D115" s="376">
        <v>0</v>
      </c>
      <c r="E115" s="376">
        <v>0</v>
      </c>
      <c r="F115" s="376">
        <v>0</v>
      </c>
      <c r="G115" s="376">
        <v>0</v>
      </c>
      <c r="H115" s="376">
        <v>0</v>
      </c>
      <c r="I115" s="376">
        <v>72.457703451520402</v>
      </c>
      <c r="J115" s="376">
        <v>23.556334040077733</v>
      </c>
      <c r="K115" s="376">
        <v>96.041228158303369</v>
      </c>
    </row>
    <row r="116" spans="1:11">
      <c r="A116" s="375" t="s">
        <v>422</v>
      </c>
      <c r="B116" s="375" t="str">
        <f t="shared" si="1"/>
        <v>24</v>
      </c>
      <c r="C116" s="375" t="s">
        <v>423</v>
      </c>
      <c r="D116" s="376">
        <v>0</v>
      </c>
      <c r="E116" s="376">
        <v>0</v>
      </c>
      <c r="F116" s="376">
        <v>0</v>
      </c>
      <c r="G116" s="376">
        <v>2.3160147464690075</v>
      </c>
      <c r="H116" s="376">
        <v>5.4421934014302549</v>
      </c>
      <c r="I116" s="376">
        <v>38.449131527950982</v>
      </c>
      <c r="J116" s="376">
        <v>55.427086266999858</v>
      </c>
      <c r="K116" s="376">
        <v>101.6344259428501</v>
      </c>
    </row>
    <row r="117" spans="1:11">
      <c r="A117" s="375" t="s">
        <v>424</v>
      </c>
      <c r="B117" s="375" t="str">
        <f t="shared" si="1"/>
        <v>24</v>
      </c>
      <c r="C117" s="375" t="s">
        <v>425</v>
      </c>
      <c r="D117" s="376">
        <v>0</v>
      </c>
      <c r="E117" s="376">
        <v>0</v>
      </c>
      <c r="F117" s="376">
        <v>0</v>
      </c>
      <c r="G117" s="376">
        <v>0</v>
      </c>
      <c r="H117" s="376">
        <v>0</v>
      </c>
      <c r="I117" s="376">
        <v>133.98422420040225</v>
      </c>
      <c r="J117" s="376">
        <v>34.053889850125813</v>
      </c>
      <c r="K117" s="376">
        <v>168.06763491617642</v>
      </c>
    </row>
    <row r="118" spans="1:11">
      <c r="A118" s="375" t="s">
        <v>426</v>
      </c>
      <c r="B118" s="375" t="str">
        <f t="shared" si="1"/>
        <v>24</v>
      </c>
      <c r="C118" s="375" t="s">
        <v>427</v>
      </c>
      <c r="D118" s="376">
        <v>0</v>
      </c>
      <c r="E118" s="376">
        <v>0</v>
      </c>
      <c r="F118" s="376">
        <v>0</v>
      </c>
      <c r="G118" s="376">
        <v>4.540830171076653</v>
      </c>
      <c r="H118" s="376">
        <v>0.71691893053692191</v>
      </c>
      <c r="I118" s="376">
        <v>247.75973653678955</v>
      </c>
      <c r="J118" s="376">
        <v>163.77963144372336</v>
      </c>
      <c r="K118" s="376">
        <v>416.79711708212648</v>
      </c>
    </row>
    <row r="119" spans="1:11">
      <c r="A119" s="375" t="s">
        <v>428</v>
      </c>
      <c r="B119" s="375" t="str">
        <f t="shared" si="1"/>
        <v>24</v>
      </c>
      <c r="C119" s="375" t="s">
        <v>429</v>
      </c>
      <c r="D119" s="376">
        <v>0</v>
      </c>
      <c r="E119" s="376">
        <v>0</v>
      </c>
      <c r="F119" s="376">
        <v>0</v>
      </c>
      <c r="G119" s="376">
        <v>0</v>
      </c>
      <c r="H119" s="376">
        <v>0</v>
      </c>
      <c r="I119" s="376">
        <v>79.545314155913985</v>
      </c>
      <c r="J119" s="376">
        <v>66.422882349775904</v>
      </c>
      <c r="K119" s="376">
        <v>146.37479361501912</v>
      </c>
    </row>
    <row r="120" spans="1:11">
      <c r="A120" s="375" t="s">
        <v>430</v>
      </c>
      <c r="B120" s="375" t="str">
        <f t="shared" si="1"/>
        <v>24</v>
      </c>
      <c r="C120" s="375" t="s">
        <v>431</v>
      </c>
      <c r="D120" s="376">
        <v>0</v>
      </c>
      <c r="E120" s="376">
        <v>0</v>
      </c>
      <c r="F120" s="376">
        <v>0</v>
      </c>
      <c r="G120" s="376">
        <v>0</v>
      </c>
      <c r="H120" s="376">
        <v>0.50926180199694315</v>
      </c>
      <c r="I120" s="376">
        <v>29.694838551448793</v>
      </c>
      <c r="J120" s="376">
        <v>32.179985066931081</v>
      </c>
      <c r="K120" s="376">
        <v>62.450578634812445</v>
      </c>
    </row>
    <row r="121" spans="1:11">
      <c r="A121" s="375" t="s">
        <v>432</v>
      </c>
      <c r="B121" s="375" t="str">
        <f t="shared" si="1"/>
        <v>24</v>
      </c>
      <c r="C121" s="375" t="s">
        <v>433</v>
      </c>
      <c r="D121" s="376">
        <v>0</v>
      </c>
      <c r="E121" s="376">
        <v>0</v>
      </c>
      <c r="F121" s="376">
        <v>0</v>
      </c>
      <c r="G121" s="376">
        <v>0</v>
      </c>
      <c r="H121" s="376">
        <v>0</v>
      </c>
      <c r="I121" s="376">
        <v>4.6638109730785224</v>
      </c>
      <c r="J121" s="376">
        <v>1.1979315345725248</v>
      </c>
      <c r="K121" s="376">
        <v>5.861742507651047</v>
      </c>
    </row>
    <row r="122" spans="1:11">
      <c r="A122" s="375" t="s">
        <v>434</v>
      </c>
      <c r="B122" s="375" t="str">
        <f t="shared" si="1"/>
        <v>24</v>
      </c>
      <c r="C122" s="375" t="s">
        <v>435</v>
      </c>
      <c r="D122" s="376">
        <v>0</v>
      </c>
      <c r="E122" s="376">
        <v>0</v>
      </c>
      <c r="F122" s="376">
        <v>0</v>
      </c>
      <c r="G122" s="376">
        <v>0</v>
      </c>
      <c r="H122" s="376">
        <v>0</v>
      </c>
      <c r="I122" s="376">
        <v>10.884613100462293</v>
      </c>
      <c r="J122" s="376">
        <v>8.4621254707798883</v>
      </c>
      <c r="K122" s="376">
        <v>19.81450501349001</v>
      </c>
    </row>
    <row r="123" spans="1:11">
      <c r="A123" s="375" t="s">
        <v>436</v>
      </c>
      <c r="B123" s="375" t="str">
        <f t="shared" si="1"/>
        <v>24</v>
      </c>
      <c r="C123" s="375" t="s">
        <v>437</v>
      </c>
      <c r="D123" s="376">
        <v>0</v>
      </c>
      <c r="E123" s="376">
        <v>0</v>
      </c>
      <c r="F123" s="376">
        <v>0</v>
      </c>
      <c r="G123" s="376">
        <v>0</v>
      </c>
      <c r="H123" s="376">
        <v>0</v>
      </c>
      <c r="I123" s="376">
        <v>4.1079619641816096</v>
      </c>
      <c r="J123" s="376">
        <v>4.2665321820446422</v>
      </c>
      <c r="K123" s="376">
        <v>8.383985305727137</v>
      </c>
    </row>
    <row r="124" spans="1:11">
      <c r="A124" s="375" t="s">
        <v>438</v>
      </c>
      <c r="B124" s="375" t="str">
        <f t="shared" si="1"/>
        <v>24</v>
      </c>
      <c r="C124" s="375" t="s">
        <v>439</v>
      </c>
      <c r="D124" s="376">
        <v>0</v>
      </c>
      <c r="E124" s="376">
        <v>0</v>
      </c>
      <c r="F124" s="376">
        <v>0</v>
      </c>
      <c r="G124" s="376">
        <v>0</v>
      </c>
      <c r="H124" s="376">
        <v>0</v>
      </c>
      <c r="I124" s="376">
        <v>54.933960209298114</v>
      </c>
      <c r="J124" s="376">
        <v>16.376897016923575</v>
      </c>
      <c r="K124" s="376">
        <v>71.367889135993366</v>
      </c>
    </row>
    <row r="125" spans="1:11">
      <c r="A125" s="375" t="s">
        <v>440</v>
      </c>
      <c r="B125" s="375" t="str">
        <f t="shared" si="1"/>
        <v>24</v>
      </c>
      <c r="C125" s="375" t="s">
        <v>441</v>
      </c>
      <c r="D125" s="376">
        <v>0</v>
      </c>
      <c r="E125" s="376">
        <v>0</v>
      </c>
      <c r="F125" s="376">
        <v>0</v>
      </c>
      <c r="G125" s="376">
        <v>0</v>
      </c>
      <c r="H125" s="376">
        <v>0</v>
      </c>
      <c r="I125" s="376">
        <v>0</v>
      </c>
      <c r="J125" s="376">
        <v>2.3354571906636763</v>
      </c>
      <c r="K125" s="376">
        <v>2.5302121524430801</v>
      </c>
    </row>
    <row r="126" spans="1:11">
      <c r="A126" s="375" t="s">
        <v>442</v>
      </c>
      <c r="B126" s="375" t="str">
        <f t="shared" si="1"/>
        <v>24</v>
      </c>
      <c r="C126" s="375" t="s">
        <v>443</v>
      </c>
      <c r="D126" s="376">
        <v>0</v>
      </c>
      <c r="E126" s="376">
        <v>0</v>
      </c>
      <c r="F126" s="376">
        <v>0</v>
      </c>
      <c r="G126" s="376">
        <v>0</v>
      </c>
      <c r="H126" s="376">
        <v>0</v>
      </c>
      <c r="I126" s="376">
        <v>77.162160446692951</v>
      </c>
      <c r="J126" s="376">
        <v>68.698398722555325</v>
      </c>
      <c r="K126" s="376">
        <v>145.92392845705274</v>
      </c>
    </row>
    <row r="127" spans="1:11">
      <c r="A127" s="375" t="s">
        <v>444</v>
      </c>
      <c r="B127" s="375" t="str">
        <f t="shared" si="1"/>
        <v>24</v>
      </c>
      <c r="C127" s="375" t="s">
        <v>445</v>
      </c>
      <c r="D127" s="376">
        <v>91.415627854253842</v>
      </c>
      <c r="E127" s="376">
        <v>0</v>
      </c>
      <c r="F127" s="376">
        <v>0</v>
      </c>
      <c r="G127" s="376">
        <v>0</v>
      </c>
      <c r="H127" s="376">
        <v>0</v>
      </c>
      <c r="I127" s="376">
        <v>30.186213934107435</v>
      </c>
      <c r="J127" s="376">
        <v>43.327787836802692</v>
      </c>
      <c r="K127" s="376">
        <v>165.15477425128844</v>
      </c>
    </row>
    <row r="128" spans="1:11">
      <c r="A128" s="375" t="s">
        <v>446</v>
      </c>
      <c r="B128" s="375" t="str">
        <f t="shared" si="1"/>
        <v>25</v>
      </c>
      <c r="C128" s="375" t="s">
        <v>447</v>
      </c>
      <c r="D128" s="376">
        <v>0</v>
      </c>
      <c r="E128" s="376">
        <v>0</v>
      </c>
      <c r="F128" s="376">
        <v>0</v>
      </c>
      <c r="G128" s="376">
        <v>225.75513019183128</v>
      </c>
      <c r="H128" s="376">
        <v>114.77546382867718</v>
      </c>
      <c r="I128" s="376">
        <v>63.666816357269667</v>
      </c>
      <c r="J128" s="376">
        <v>49.131932024090268</v>
      </c>
      <c r="K128" s="376">
        <v>453.32934240186842</v>
      </c>
    </row>
    <row r="129" spans="1:11">
      <c r="A129" s="375" t="s">
        <v>448</v>
      </c>
      <c r="B129" s="375" t="str">
        <f t="shared" si="1"/>
        <v>25</v>
      </c>
      <c r="C129" s="375" t="s">
        <v>449</v>
      </c>
      <c r="D129" s="376">
        <v>0</v>
      </c>
      <c r="E129" s="376">
        <v>0</v>
      </c>
      <c r="F129" s="376">
        <v>0</v>
      </c>
      <c r="G129" s="376">
        <v>32.360476194629967</v>
      </c>
      <c r="H129" s="376">
        <v>0</v>
      </c>
      <c r="I129" s="376">
        <v>5.8759819874943542</v>
      </c>
      <c r="J129" s="376">
        <v>3.770110496231589</v>
      </c>
      <c r="K129" s="376">
        <v>42.006568678355912</v>
      </c>
    </row>
    <row r="130" spans="1:11">
      <c r="A130" s="375" t="s">
        <v>450</v>
      </c>
      <c r="B130" s="375" t="str">
        <f t="shared" si="1"/>
        <v>25</v>
      </c>
      <c r="C130" s="375" t="s">
        <v>451</v>
      </c>
      <c r="D130" s="376">
        <v>0</v>
      </c>
      <c r="E130" s="376">
        <v>0</v>
      </c>
      <c r="F130" s="376">
        <v>0</v>
      </c>
      <c r="G130" s="376">
        <v>10.671360072808429</v>
      </c>
      <c r="H130" s="376">
        <v>20.434292339658537</v>
      </c>
      <c r="I130" s="376">
        <v>63.102893812651537</v>
      </c>
      <c r="J130" s="376">
        <v>95.074512886155006</v>
      </c>
      <c r="K130" s="376">
        <v>189.28305911127353</v>
      </c>
    </row>
    <row r="131" spans="1:11">
      <c r="A131" s="375" t="s">
        <v>452</v>
      </c>
      <c r="B131" s="375" t="str">
        <f t="shared" si="1"/>
        <v>25</v>
      </c>
      <c r="C131" s="375" t="s">
        <v>453</v>
      </c>
      <c r="D131" s="376">
        <v>0</v>
      </c>
      <c r="E131" s="376">
        <v>0</v>
      </c>
      <c r="F131" s="376">
        <v>0</v>
      </c>
      <c r="G131" s="376">
        <v>24.749347364713753</v>
      </c>
      <c r="H131" s="376">
        <v>15.808554424037492</v>
      </c>
      <c r="I131" s="376">
        <v>177.16389932420071</v>
      </c>
      <c r="J131" s="376">
        <v>225.09339861085033</v>
      </c>
      <c r="K131" s="376">
        <v>442.81519972380227</v>
      </c>
    </row>
    <row r="132" spans="1:11">
      <c r="A132" s="375" t="s">
        <v>454</v>
      </c>
      <c r="B132" s="375" t="str">
        <f t="shared" si="1"/>
        <v>25</v>
      </c>
      <c r="C132" s="375" t="s">
        <v>455</v>
      </c>
      <c r="D132" s="376">
        <v>0</v>
      </c>
      <c r="E132" s="376">
        <v>0</v>
      </c>
      <c r="F132" s="376">
        <v>0</v>
      </c>
      <c r="G132" s="376">
        <v>26.988565988741748</v>
      </c>
      <c r="H132" s="376">
        <v>0</v>
      </c>
      <c r="I132" s="376">
        <v>5.2423162528260541</v>
      </c>
      <c r="J132" s="376">
        <v>254.92564289500521</v>
      </c>
      <c r="K132" s="376">
        <v>287.15652513657301</v>
      </c>
    </row>
    <row r="133" spans="1:11">
      <c r="A133" s="375" t="s">
        <v>456</v>
      </c>
      <c r="B133" s="375" t="str">
        <f t="shared" si="1"/>
        <v>25</v>
      </c>
      <c r="C133" s="375" t="s">
        <v>457</v>
      </c>
      <c r="D133" s="376">
        <v>0</v>
      </c>
      <c r="E133" s="376">
        <v>0</v>
      </c>
      <c r="F133" s="376">
        <v>0</v>
      </c>
      <c r="G133" s="376">
        <v>35.924206217624281</v>
      </c>
      <c r="H133" s="376">
        <v>102.22939930175355</v>
      </c>
      <c r="I133" s="376">
        <v>48.539651408776827</v>
      </c>
      <c r="J133" s="376">
        <v>135.54030276455691</v>
      </c>
      <c r="K133" s="376">
        <v>322.23355969271154</v>
      </c>
    </row>
    <row r="134" spans="1:11">
      <c r="A134" s="375" t="s">
        <v>458</v>
      </c>
      <c r="B134" s="375" t="str">
        <f t="shared" ref="B134:B197" si="2">LEFT(A134,2)</f>
        <v>25</v>
      </c>
      <c r="C134" s="375" t="s">
        <v>459</v>
      </c>
      <c r="D134" s="376">
        <v>138.83270774275735</v>
      </c>
      <c r="E134" s="376">
        <v>0</v>
      </c>
      <c r="F134" s="376">
        <v>0</v>
      </c>
      <c r="G134" s="376">
        <v>78.129022275216144</v>
      </c>
      <c r="H134" s="376">
        <v>11.462722464811062</v>
      </c>
      <c r="I134" s="376">
        <v>74.330725673061494</v>
      </c>
      <c r="J134" s="376">
        <v>195.02388586500578</v>
      </c>
      <c r="K134" s="376">
        <v>497.77906402085182</v>
      </c>
    </row>
    <row r="135" spans="1:11">
      <c r="A135" s="375" t="s">
        <v>460</v>
      </c>
      <c r="B135" s="375" t="str">
        <f t="shared" si="2"/>
        <v>26</v>
      </c>
      <c r="C135" s="375" t="s">
        <v>461</v>
      </c>
      <c r="D135" s="376">
        <v>0</v>
      </c>
      <c r="E135" s="376">
        <v>0</v>
      </c>
      <c r="F135" s="376">
        <v>0</v>
      </c>
      <c r="G135" s="376">
        <v>0</v>
      </c>
      <c r="H135" s="376">
        <v>0</v>
      </c>
      <c r="I135" s="376">
        <v>97.847964928612669</v>
      </c>
      <c r="J135" s="376">
        <v>16.326098034713905</v>
      </c>
      <c r="K135" s="376">
        <v>114.33412663152086</v>
      </c>
    </row>
    <row r="136" spans="1:11">
      <c r="A136" s="375" t="s">
        <v>462</v>
      </c>
      <c r="B136" s="375" t="str">
        <f t="shared" si="2"/>
        <v>26</v>
      </c>
      <c r="C136" s="375" t="s">
        <v>463</v>
      </c>
      <c r="D136" s="376">
        <v>0</v>
      </c>
      <c r="E136" s="376">
        <v>0</v>
      </c>
      <c r="F136" s="376">
        <v>0</v>
      </c>
      <c r="G136" s="376">
        <v>1.0577321981734</v>
      </c>
      <c r="H136" s="376">
        <v>0</v>
      </c>
      <c r="I136" s="376">
        <v>4.1612402744793586</v>
      </c>
      <c r="J136" s="376">
        <v>33.226057218897878</v>
      </c>
      <c r="K136" s="376">
        <v>38.4475710375971</v>
      </c>
    </row>
    <row r="137" spans="1:11">
      <c r="A137" s="375" t="s">
        <v>464</v>
      </c>
      <c r="B137" s="375" t="str">
        <f t="shared" si="2"/>
        <v>26</v>
      </c>
      <c r="C137" s="375" t="s">
        <v>465</v>
      </c>
      <c r="D137" s="376">
        <v>0</v>
      </c>
      <c r="E137" s="376">
        <v>0</v>
      </c>
      <c r="F137" s="376">
        <v>0</v>
      </c>
      <c r="G137" s="376">
        <v>1.1640108882279132</v>
      </c>
      <c r="H137" s="376">
        <v>0</v>
      </c>
      <c r="I137" s="376">
        <v>179.28207390289163</v>
      </c>
      <c r="J137" s="376">
        <v>69.094967006436377</v>
      </c>
      <c r="K137" s="376">
        <v>249.59399656606041</v>
      </c>
    </row>
    <row r="138" spans="1:11">
      <c r="A138" s="375" t="s">
        <v>466</v>
      </c>
      <c r="B138" s="375" t="str">
        <f t="shared" si="2"/>
        <v>26</v>
      </c>
      <c r="C138" s="375" t="s">
        <v>467</v>
      </c>
      <c r="D138" s="376">
        <v>0</v>
      </c>
      <c r="E138" s="376">
        <v>0</v>
      </c>
      <c r="F138" s="376">
        <v>0</v>
      </c>
      <c r="G138" s="376">
        <v>0</v>
      </c>
      <c r="H138" s="376">
        <v>0</v>
      </c>
      <c r="I138" s="376">
        <v>41.08691050270685</v>
      </c>
      <c r="J138" s="376">
        <v>23.257321348583524</v>
      </c>
      <c r="K138" s="376">
        <v>64.471286600752194</v>
      </c>
    </row>
    <row r="139" spans="1:11">
      <c r="A139" s="375" t="s">
        <v>468</v>
      </c>
      <c r="B139" s="375" t="str">
        <f t="shared" si="2"/>
        <v>26</v>
      </c>
      <c r="C139" s="375" t="s">
        <v>469</v>
      </c>
      <c r="D139" s="376">
        <v>0</v>
      </c>
      <c r="E139" s="376">
        <v>0</v>
      </c>
      <c r="F139" s="376">
        <v>0</v>
      </c>
      <c r="G139" s="376">
        <v>0</v>
      </c>
      <c r="H139" s="376">
        <v>0</v>
      </c>
      <c r="I139" s="376">
        <v>21.591429005659773</v>
      </c>
      <c r="J139" s="376">
        <v>8.5675164969837958</v>
      </c>
      <c r="K139" s="376">
        <v>30.159506348489277</v>
      </c>
    </row>
    <row r="140" spans="1:11">
      <c r="A140" s="375" t="s">
        <v>470</v>
      </c>
      <c r="B140" s="375" t="str">
        <f t="shared" si="2"/>
        <v>26</v>
      </c>
      <c r="C140" s="375" t="s">
        <v>471</v>
      </c>
      <c r="D140" s="376">
        <v>0</v>
      </c>
      <c r="E140" s="376">
        <v>0</v>
      </c>
      <c r="F140" s="376">
        <v>0</v>
      </c>
      <c r="G140" s="376">
        <v>0</v>
      </c>
      <c r="H140" s="376">
        <v>0</v>
      </c>
      <c r="I140" s="376">
        <v>25.709738489291354</v>
      </c>
      <c r="J140" s="376">
        <v>12.253283403537113</v>
      </c>
      <c r="K140" s="376">
        <v>37.963097483720624</v>
      </c>
    </row>
    <row r="141" spans="1:11">
      <c r="A141" s="375" t="s">
        <v>472</v>
      </c>
      <c r="B141" s="375" t="str">
        <f t="shared" si="2"/>
        <v>26</v>
      </c>
      <c r="C141" s="375" t="s">
        <v>473</v>
      </c>
      <c r="D141" s="376">
        <v>1.0156117094227333</v>
      </c>
      <c r="E141" s="376">
        <v>0</v>
      </c>
      <c r="F141" s="376">
        <v>0</v>
      </c>
      <c r="G141" s="376">
        <v>0</v>
      </c>
      <c r="H141" s="376">
        <v>0</v>
      </c>
      <c r="I141" s="376">
        <v>20.866064658037576</v>
      </c>
      <c r="J141" s="376">
        <v>6.9706350167280666</v>
      </c>
      <c r="K141" s="376">
        <v>28.852311384188376</v>
      </c>
    </row>
    <row r="142" spans="1:11">
      <c r="A142" s="375" t="s">
        <v>474</v>
      </c>
      <c r="B142" s="375" t="str">
        <f t="shared" si="2"/>
        <v>26</v>
      </c>
      <c r="C142" s="375" t="s">
        <v>475</v>
      </c>
      <c r="D142" s="376">
        <v>0</v>
      </c>
      <c r="E142" s="376">
        <v>0</v>
      </c>
      <c r="F142" s="376">
        <v>0</v>
      </c>
      <c r="G142" s="376">
        <v>0</v>
      </c>
      <c r="H142" s="376">
        <v>0</v>
      </c>
      <c r="I142" s="376">
        <v>0.93447916467548997</v>
      </c>
      <c r="J142" s="376">
        <v>0</v>
      </c>
      <c r="K142" s="376">
        <v>1.4124624144488758</v>
      </c>
    </row>
    <row r="143" spans="1:11">
      <c r="A143" s="375" t="s">
        <v>476</v>
      </c>
      <c r="B143" s="375" t="str">
        <f t="shared" si="2"/>
        <v>26</v>
      </c>
      <c r="C143" s="375" t="s">
        <v>477</v>
      </c>
      <c r="D143" s="376">
        <v>0</v>
      </c>
      <c r="E143" s="376">
        <v>0</v>
      </c>
      <c r="F143" s="376">
        <v>0</v>
      </c>
      <c r="G143" s="376">
        <v>0</v>
      </c>
      <c r="H143" s="376">
        <v>0</v>
      </c>
      <c r="I143" s="376">
        <v>1.6641471816227209</v>
      </c>
      <c r="J143" s="376">
        <v>0.81159077456358997</v>
      </c>
      <c r="K143" s="376">
        <v>2.4757379561863111</v>
      </c>
    </row>
    <row r="144" spans="1:11">
      <c r="A144" s="375" t="s">
        <v>478</v>
      </c>
      <c r="B144" s="375" t="str">
        <f t="shared" si="2"/>
        <v>26</v>
      </c>
      <c r="C144" s="375" t="s">
        <v>479</v>
      </c>
      <c r="D144" s="376">
        <v>0</v>
      </c>
      <c r="E144" s="376">
        <v>0</v>
      </c>
      <c r="F144" s="376">
        <v>0</v>
      </c>
      <c r="G144" s="376">
        <v>0</v>
      </c>
      <c r="H144" s="376">
        <v>0</v>
      </c>
      <c r="I144" s="376">
        <v>2.5760419480866976</v>
      </c>
      <c r="J144" s="376">
        <v>1.7754837457669985</v>
      </c>
      <c r="K144" s="376">
        <v>4.3515256938536959</v>
      </c>
    </row>
    <row r="145" spans="1:11">
      <c r="A145" s="375" t="s">
        <v>480</v>
      </c>
      <c r="B145" s="375" t="str">
        <f t="shared" si="2"/>
        <v>26</v>
      </c>
      <c r="C145" s="375" t="s">
        <v>481</v>
      </c>
      <c r="D145" s="376">
        <v>0</v>
      </c>
      <c r="E145" s="376">
        <v>0</v>
      </c>
      <c r="F145" s="376">
        <v>0</v>
      </c>
      <c r="G145" s="376">
        <v>2.1133238929183573</v>
      </c>
      <c r="H145" s="376">
        <v>0</v>
      </c>
      <c r="I145" s="376">
        <v>13.376841417350201</v>
      </c>
      <c r="J145" s="376">
        <v>6.2426086592018768</v>
      </c>
      <c r="K145" s="376">
        <v>21.744122678509402</v>
      </c>
    </row>
    <row r="146" spans="1:11">
      <c r="A146" s="375" t="s">
        <v>482</v>
      </c>
      <c r="B146" s="375" t="str">
        <f t="shared" si="2"/>
        <v>26</v>
      </c>
      <c r="C146" s="375" t="s">
        <v>483</v>
      </c>
      <c r="D146" s="376">
        <v>0</v>
      </c>
      <c r="E146" s="376">
        <v>0</v>
      </c>
      <c r="F146" s="376">
        <v>0</v>
      </c>
      <c r="G146" s="376">
        <v>0</v>
      </c>
      <c r="H146" s="376">
        <v>0</v>
      </c>
      <c r="I146" s="376">
        <v>9.4078839469651694</v>
      </c>
      <c r="J146" s="376">
        <v>3.0176903032349234</v>
      </c>
      <c r="K146" s="376">
        <v>12.425574250200093</v>
      </c>
    </row>
    <row r="147" spans="1:11">
      <c r="A147" s="375" t="s">
        <v>484</v>
      </c>
      <c r="B147" s="375" t="str">
        <f t="shared" si="2"/>
        <v>26</v>
      </c>
      <c r="C147" s="375" t="s">
        <v>485</v>
      </c>
      <c r="D147" s="376">
        <v>0</v>
      </c>
      <c r="E147" s="376">
        <v>0</v>
      </c>
      <c r="F147" s="376">
        <v>0</v>
      </c>
      <c r="G147" s="376">
        <v>1.2425860939468794</v>
      </c>
      <c r="H147" s="376">
        <v>0</v>
      </c>
      <c r="I147" s="376">
        <v>240.73150790830104</v>
      </c>
      <c r="J147" s="376">
        <v>34.479899381028602</v>
      </c>
      <c r="K147" s="376">
        <v>276.47236377772782</v>
      </c>
    </row>
    <row r="148" spans="1:11">
      <c r="A148" s="375" t="s">
        <v>486</v>
      </c>
      <c r="B148" s="375" t="str">
        <f t="shared" si="2"/>
        <v>26</v>
      </c>
      <c r="C148" s="375" t="s">
        <v>487</v>
      </c>
      <c r="D148" s="376">
        <v>676.5909024695726</v>
      </c>
      <c r="E148" s="376">
        <v>0</v>
      </c>
      <c r="F148" s="376">
        <v>0</v>
      </c>
      <c r="G148" s="376">
        <v>3.4402650001496822</v>
      </c>
      <c r="H148" s="376">
        <v>0</v>
      </c>
      <c r="I148" s="376">
        <v>0</v>
      </c>
      <c r="J148" s="376">
        <v>135.51709804309576</v>
      </c>
      <c r="K148" s="376">
        <v>815.57678584967732</v>
      </c>
    </row>
    <row r="149" spans="1:11">
      <c r="A149" s="375" t="s">
        <v>488</v>
      </c>
      <c r="B149" s="375" t="str">
        <f t="shared" si="2"/>
        <v>26</v>
      </c>
      <c r="C149" s="375" t="s">
        <v>489</v>
      </c>
      <c r="D149" s="376">
        <v>3.9867090236159792</v>
      </c>
      <c r="E149" s="376">
        <v>0</v>
      </c>
      <c r="F149" s="376">
        <v>0</v>
      </c>
      <c r="G149" s="376">
        <v>1.5536149279571396</v>
      </c>
      <c r="H149" s="376">
        <v>0</v>
      </c>
      <c r="I149" s="376">
        <v>23.466927136041999</v>
      </c>
      <c r="J149" s="376">
        <v>5.2242782118359337</v>
      </c>
      <c r="K149" s="376">
        <v>34.23188290765566</v>
      </c>
    </row>
    <row r="150" spans="1:11">
      <c r="A150" s="375" t="s">
        <v>490</v>
      </c>
      <c r="B150" s="375" t="str">
        <f t="shared" si="2"/>
        <v>26</v>
      </c>
      <c r="C150" s="375" t="s">
        <v>491</v>
      </c>
      <c r="D150" s="376">
        <v>0</v>
      </c>
      <c r="E150" s="376">
        <v>0</v>
      </c>
      <c r="F150" s="376">
        <v>0</v>
      </c>
      <c r="G150" s="376">
        <v>0</v>
      </c>
      <c r="H150" s="376">
        <v>0</v>
      </c>
      <c r="I150" s="376">
        <v>0</v>
      </c>
      <c r="J150" s="376">
        <v>1.2439335236301752</v>
      </c>
      <c r="K150" s="376">
        <v>1.3597869592345551</v>
      </c>
    </row>
    <row r="151" spans="1:11">
      <c r="A151" s="375" t="s">
        <v>492</v>
      </c>
      <c r="B151" s="375" t="str">
        <f t="shared" si="2"/>
        <v>26</v>
      </c>
      <c r="C151" s="375" t="s">
        <v>493</v>
      </c>
      <c r="D151" s="376">
        <v>77.635304551282005</v>
      </c>
      <c r="E151" s="376">
        <v>0</v>
      </c>
      <c r="F151" s="376">
        <v>0</v>
      </c>
      <c r="G151" s="376">
        <v>23.365947316033118</v>
      </c>
      <c r="H151" s="376">
        <v>0</v>
      </c>
      <c r="I151" s="376">
        <v>93.934358294151991</v>
      </c>
      <c r="J151" s="376">
        <v>57.886682690178517</v>
      </c>
      <c r="K151" s="376">
        <v>252.92066485535827</v>
      </c>
    </row>
    <row r="152" spans="1:11">
      <c r="A152" s="375" t="s">
        <v>494</v>
      </c>
      <c r="B152" s="375" t="str">
        <f t="shared" si="2"/>
        <v>26</v>
      </c>
      <c r="C152" s="375" t="s">
        <v>495</v>
      </c>
      <c r="D152" s="376">
        <v>0</v>
      </c>
      <c r="E152" s="376">
        <v>0</v>
      </c>
      <c r="F152" s="376">
        <v>0</v>
      </c>
      <c r="G152" s="376">
        <v>1.9726973723353587</v>
      </c>
      <c r="H152" s="376">
        <v>0</v>
      </c>
      <c r="I152" s="376">
        <v>83.752116495855304</v>
      </c>
      <c r="J152" s="376">
        <v>26.196603371941158</v>
      </c>
      <c r="K152" s="376">
        <v>111.92186879942264</v>
      </c>
    </row>
    <row r="153" spans="1:11">
      <c r="A153" s="375" t="s">
        <v>496</v>
      </c>
      <c r="B153" s="375" t="str">
        <f t="shared" si="2"/>
        <v>26</v>
      </c>
      <c r="C153" s="375" t="s">
        <v>497</v>
      </c>
      <c r="D153" s="376">
        <v>0</v>
      </c>
      <c r="E153" s="376">
        <v>0</v>
      </c>
      <c r="F153" s="376">
        <v>0</v>
      </c>
      <c r="G153" s="376">
        <v>7.6157122043585179</v>
      </c>
      <c r="H153" s="376">
        <v>0</v>
      </c>
      <c r="I153" s="376">
        <v>8.2565020356604908</v>
      </c>
      <c r="J153" s="376">
        <v>44.254928031889577</v>
      </c>
      <c r="K153" s="376">
        <v>60.509607251447392</v>
      </c>
    </row>
    <row r="154" spans="1:11">
      <c r="A154" s="375" t="s">
        <v>498</v>
      </c>
      <c r="B154" s="375" t="str">
        <f t="shared" si="2"/>
        <v>26</v>
      </c>
      <c r="C154" s="375" t="s">
        <v>499</v>
      </c>
      <c r="D154" s="376">
        <v>0</v>
      </c>
      <c r="E154" s="376">
        <v>0</v>
      </c>
      <c r="F154" s="376">
        <v>0</v>
      </c>
      <c r="G154" s="376">
        <v>0</v>
      </c>
      <c r="H154" s="376">
        <v>0</v>
      </c>
      <c r="I154" s="376">
        <v>0</v>
      </c>
      <c r="J154" s="376">
        <v>1.2440106215176185</v>
      </c>
      <c r="K154" s="376">
        <v>1.276256716703841</v>
      </c>
    </row>
    <row r="155" spans="1:11">
      <c r="A155" s="375" t="s">
        <v>500</v>
      </c>
      <c r="B155" s="375" t="str">
        <f t="shared" si="2"/>
        <v>26</v>
      </c>
      <c r="C155" s="375" t="s">
        <v>501</v>
      </c>
      <c r="D155" s="376">
        <v>0</v>
      </c>
      <c r="E155" s="376">
        <v>0</v>
      </c>
      <c r="F155" s="376">
        <v>0</v>
      </c>
      <c r="G155" s="376">
        <v>0</v>
      </c>
      <c r="H155" s="376">
        <v>0</v>
      </c>
      <c r="I155" s="376">
        <v>0</v>
      </c>
      <c r="J155" s="376">
        <v>0.85377440505705282</v>
      </c>
      <c r="K155" s="376">
        <v>0.92444566090286262</v>
      </c>
    </row>
    <row r="156" spans="1:11">
      <c r="A156" s="375" t="s">
        <v>502</v>
      </c>
      <c r="B156" s="375" t="str">
        <f t="shared" si="2"/>
        <v>26</v>
      </c>
      <c r="C156" s="375" t="s">
        <v>503</v>
      </c>
      <c r="D156" s="376">
        <v>0</v>
      </c>
      <c r="E156" s="376">
        <v>0</v>
      </c>
      <c r="F156" s="376">
        <v>0</v>
      </c>
      <c r="G156" s="376">
        <v>0</v>
      </c>
      <c r="H156" s="376">
        <v>0</v>
      </c>
      <c r="I156" s="376">
        <v>2.4863155638858543</v>
      </c>
      <c r="J156" s="376">
        <v>2.1581545423660176</v>
      </c>
      <c r="K156" s="376">
        <v>4.6444701062518714</v>
      </c>
    </row>
    <row r="157" spans="1:11">
      <c r="A157" s="375" t="s">
        <v>504</v>
      </c>
      <c r="B157" s="375" t="str">
        <f t="shared" si="2"/>
        <v>26</v>
      </c>
      <c r="C157" s="375" t="s">
        <v>505</v>
      </c>
      <c r="D157" s="376">
        <v>0</v>
      </c>
      <c r="E157" s="376">
        <v>0</v>
      </c>
      <c r="F157" s="376">
        <v>0</v>
      </c>
      <c r="G157" s="376">
        <v>0.74174222277617086</v>
      </c>
      <c r="H157" s="376">
        <v>0</v>
      </c>
      <c r="I157" s="376">
        <v>1.3466170505444777</v>
      </c>
      <c r="J157" s="376">
        <v>5.215817967458376</v>
      </c>
      <c r="K157" s="376">
        <v>7.3089394599176245</v>
      </c>
    </row>
    <row r="158" spans="1:11">
      <c r="A158" s="375" t="s">
        <v>506</v>
      </c>
      <c r="B158" s="375" t="str">
        <f t="shared" si="2"/>
        <v>26</v>
      </c>
      <c r="C158" s="375" t="s">
        <v>507</v>
      </c>
      <c r="D158" s="376">
        <v>0</v>
      </c>
      <c r="E158" s="376">
        <v>0</v>
      </c>
      <c r="F158" s="376">
        <v>0</v>
      </c>
      <c r="G158" s="376">
        <v>0</v>
      </c>
      <c r="H158" s="376">
        <v>0</v>
      </c>
      <c r="I158" s="376">
        <v>2.2723541385492716</v>
      </c>
      <c r="J158" s="376">
        <v>2.470923209634365</v>
      </c>
      <c r="K158" s="376">
        <v>4.8096781452324819</v>
      </c>
    </row>
    <row r="159" spans="1:11">
      <c r="A159" s="375">
        <v>2682</v>
      </c>
      <c r="B159" s="375" t="str">
        <f t="shared" si="2"/>
        <v>26</v>
      </c>
      <c r="C159" s="375" t="s">
        <v>508</v>
      </c>
      <c r="D159" s="376">
        <v>0</v>
      </c>
      <c r="E159" s="376">
        <v>0</v>
      </c>
      <c r="F159" s="376">
        <v>0</v>
      </c>
      <c r="G159" s="376">
        <v>4.0018900727441258</v>
      </c>
      <c r="H159" s="376">
        <v>0</v>
      </c>
      <c r="I159" s="376">
        <v>18.999843946941091</v>
      </c>
      <c r="J159" s="376">
        <v>28.107777738418346</v>
      </c>
      <c r="K159" s="376">
        <v>51.109709399619916</v>
      </c>
    </row>
    <row r="160" spans="1:11">
      <c r="A160" s="375">
        <v>2710</v>
      </c>
      <c r="B160" s="375" t="str">
        <f t="shared" si="2"/>
        <v>27</v>
      </c>
      <c r="C160" s="375" t="s">
        <v>509</v>
      </c>
      <c r="D160" s="376">
        <v>0.65492752611783767</v>
      </c>
      <c r="E160" s="376">
        <v>624.02252896455536</v>
      </c>
      <c r="F160" s="376">
        <v>0</v>
      </c>
      <c r="G160" s="376">
        <v>0</v>
      </c>
      <c r="H160" s="376">
        <v>18.903224736016988</v>
      </c>
      <c r="I160" s="376">
        <v>556.75660657088872</v>
      </c>
      <c r="J160" s="376">
        <v>330.006902472268</v>
      </c>
      <c r="K160" s="376">
        <v>1530.3441902698469</v>
      </c>
    </row>
    <row r="161" spans="1:11">
      <c r="A161" s="375">
        <v>2721</v>
      </c>
      <c r="B161" s="375" t="str">
        <f t="shared" si="2"/>
        <v>27</v>
      </c>
      <c r="C161" s="375" t="s">
        <v>510</v>
      </c>
      <c r="D161" s="376" t="s">
        <v>295</v>
      </c>
      <c r="E161" s="376">
        <v>0</v>
      </c>
      <c r="F161" s="376">
        <v>0</v>
      </c>
      <c r="G161" s="376">
        <v>0</v>
      </c>
      <c r="H161" s="376">
        <v>0</v>
      </c>
      <c r="I161" s="376">
        <v>11.628583991686618</v>
      </c>
      <c r="J161" s="376">
        <v>7.5328974438949512</v>
      </c>
      <c r="K161" s="376">
        <v>19.487750819837615</v>
      </c>
    </row>
    <row r="162" spans="1:11">
      <c r="A162" s="375">
        <v>2722</v>
      </c>
      <c r="B162" s="375" t="str">
        <f t="shared" si="2"/>
        <v>27</v>
      </c>
      <c r="C162" s="375" t="s">
        <v>511</v>
      </c>
      <c r="D162" s="376" t="s">
        <v>295</v>
      </c>
      <c r="E162" s="376">
        <v>0</v>
      </c>
      <c r="F162" s="376">
        <v>0</v>
      </c>
      <c r="G162" s="376">
        <v>0</v>
      </c>
      <c r="H162" s="376">
        <v>0</v>
      </c>
      <c r="I162" s="376">
        <v>34.470893553211248</v>
      </c>
      <c r="J162" s="376">
        <v>22.138112744701075</v>
      </c>
      <c r="K162" s="376">
        <v>56.734424601440082</v>
      </c>
    </row>
    <row r="163" spans="1:11">
      <c r="A163" s="375">
        <v>2731</v>
      </c>
      <c r="B163" s="375" t="str">
        <f t="shared" si="2"/>
        <v>27</v>
      </c>
      <c r="C163" s="375" t="s">
        <v>512</v>
      </c>
      <c r="D163" s="376" t="s">
        <v>295</v>
      </c>
      <c r="E163" s="376">
        <v>0</v>
      </c>
      <c r="F163" s="376">
        <v>0</v>
      </c>
      <c r="G163" s="376">
        <v>0</v>
      </c>
      <c r="H163" s="376">
        <v>0</v>
      </c>
      <c r="I163" s="376">
        <v>2.0473031405455346</v>
      </c>
      <c r="J163" s="376">
        <v>1.9045667267007285</v>
      </c>
      <c r="K163" s="376">
        <v>3.9535618372552914</v>
      </c>
    </row>
    <row r="164" spans="1:11">
      <c r="A164" s="375">
        <v>2732</v>
      </c>
      <c r="B164" s="375" t="str">
        <f t="shared" si="2"/>
        <v>27</v>
      </c>
      <c r="C164" s="375" t="s">
        <v>513</v>
      </c>
      <c r="D164" s="376" t="s">
        <v>295</v>
      </c>
      <c r="E164" s="376">
        <v>0</v>
      </c>
      <c r="F164" s="376">
        <v>0</v>
      </c>
      <c r="G164" s="376">
        <v>0</v>
      </c>
      <c r="H164" s="376">
        <v>0</v>
      </c>
      <c r="I164" s="376">
        <v>2.3070133413760949</v>
      </c>
      <c r="J164" s="376">
        <v>2.6262597526706677</v>
      </c>
      <c r="K164" s="376">
        <v>4.9353852461170149</v>
      </c>
    </row>
    <row r="165" spans="1:11">
      <c r="A165" s="375">
        <v>2733</v>
      </c>
      <c r="B165" s="375" t="str">
        <f t="shared" si="2"/>
        <v>27</v>
      </c>
      <c r="C165" s="375" t="s">
        <v>514</v>
      </c>
      <c r="D165" s="376" t="s">
        <v>295</v>
      </c>
      <c r="E165" s="376">
        <v>0</v>
      </c>
      <c r="F165" s="376">
        <v>0</v>
      </c>
      <c r="G165" s="376">
        <v>0</v>
      </c>
      <c r="H165" s="376">
        <v>0</v>
      </c>
      <c r="I165" s="376">
        <v>0</v>
      </c>
      <c r="J165" s="376">
        <v>1.5712025601978115</v>
      </c>
      <c r="K165" s="376">
        <v>1.828176057026571</v>
      </c>
    </row>
    <row r="166" spans="1:11">
      <c r="A166" s="375">
        <v>2734</v>
      </c>
      <c r="B166" s="375" t="str">
        <f t="shared" si="2"/>
        <v>27</v>
      </c>
      <c r="C166" s="375" t="s">
        <v>515</v>
      </c>
      <c r="D166" s="376" t="s">
        <v>295</v>
      </c>
      <c r="E166" s="376">
        <v>0</v>
      </c>
      <c r="F166" s="376">
        <v>0</v>
      </c>
      <c r="G166" s="376">
        <v>0</v>
      </c>
      <c r="H166" s="376">
        <v>0</v>
      </c>
      <c r="I166" s="376">
        <v>2.8700099286766814</v>
      </c>
      <c r="J166" s="376">
        <v>7.5992328600661372</v>
      </c>
      <c r="K166" s="376">
        <v>10.947221515588609</v>
      </c>
    </row>
    <row r="167" spans="1:11">
      <c r="A167" s="375">
        <v>2735</v>
      </c>
      <c r="B167" s="375" t="str">
        <f t="shared" si="2"/>
        <v>27</v>
      </c>
      <c r="C167" s="375" t="s">
        <v>516</v>
      </c>
      <c r="D167" s="376">
        <v>0</v>
      </c>
      <c r="E167" s="376">
        <v>0</v>
      </c>
      <c r="F167" s="376">
        <v>0</v>
      </c>
      <c r="G167" s="376">
        <v>0</v>
      </c>
      <c r="H167" s="376">
        <v>0</v>
      </c>
      <c r="I167" s="376">
        <v>0</v>
      </c>
      <c r="J167" s="376">
        <v>0</v>
      </c>
      <c r="K167" s="376">
        <v>0</v>
      </c>
    </row>
    <row r="168" spans="1:11">
      <c r="A168" s="375">
        <v>2741</v>
      </c>
      <c r="B168" s="375" t="str">
        <f t="shared" si="2"/>
        <v>27</v>
      </c>
      <c r="C168" s="375" t="s">
        <v>517</v>
      </c>
      <c r="D168" s="376">
        <v>0</v>
      </c>
      <c r="E168" s="376">
        <v>0</v>
      </c>
      <c r="F168" s="376">
        <v>0</v>
      </c>
      <c r="G168" s="376">
        <v>1.9442685982689132</v>
      </c>
      <c r="H168" s="376">
        <v>0</v>
      </c>
      <c r="I168" s="376">
        <v>0.98446114002514573</v>
      </c>
      <c r="J168" s="376">
        <v>1.7732620218440556</v>
      </c>
      <c r="K168" s="376">
        <v>4.8080410115874948</v>
      </c>
    </row>
    <row r="169" spans="1:11">
      <c r="A169" s="375">
        <v>2742</v>
      </c>
      <c r="B169" s="375" t="str">
        <f t="shared" si="2"/>
        <v>27</v>
      </c>
      <c r="C169" s="375" t="s">
        <v>518</v>
      </c>
      <c r="D169" s="376">
        <v>15.577684155753404</v>
      </c>
      <c r="E169" s="376">
        <v>0</v>
      </c>
      <c r="F169" s="376">
        <v>0</v>
      </c>
      <c r="G169" s="376">
        <v>6.8237181188544049</v>
      </c>
      <c r="H169" s="376">
        <v>25.928169634569283</v>
      </c>
      <c r="I169" s="376">
        <v>166.81581216682156</v>
      </c>
      <c r="J169" s="376">
        <v>491.11272960969507</v>
      </c>
      <c r="K169" s="376">
        <v>706.25811368569373</v>
      </c>
    </row>
    <row r="170" spans="1:11">
      <c r="A170" s="375">
        <v>2743</v>
      </c>
      <c r="B170" s="375" t="str">
        <f t="shared" si="2"/>
        <v>27</v>
      </c>
      <c r="C170" s="375" t="s">
        <v>519</v>
      </c>
      <c r="D170" s="376">
        <v>0.85433851275667072</v>
      </c>
      <c r="E170" s="376">
        <v>0</v>
      </c>
      <c r="F170" s="376">
        <v>0</v>
      </c>
      <c r="G170" s="376">
        <v>3.3360589549896744</v>
      </c>
      <c r="H170" s="376">
        <v>0</v>
      </c>
      <c r="I170" s="376">
        <v>24.773901521274755</v>
      </c>
      <c r="J170" s="376">
        <v>9.7695397790293974</v>
      </c>
      <c r="K170" s="376">
        <v>38.733838768050504</v>
      </c>
    </row>
    <row r="171" spans="1:11">
      <c r="A171" s="375">
        <v>2744</v>
      </c>
      <c r="B171" s="375" t="str">
        <f t="shared" si="2"/>
        <v>27</v>
      </c>
      <c r="C171" s="375" t="s">
        <v>520</v>
      </c>
      <c r="D171" s="376">
        <v>1.5129422561476655</v>
      </c>
      <c r="E171" s="376">
        <v>0</v>
      </c>
      <c r="F171" s="376">
        <v>0</v>
      </c>
      <c r="G171" s="376">
        <v>1.1097014910581773</v>
      </c>
      <c r="H171" s="376">
        <v>0</v>
      </c>
      <c r="I171" s="376">
        <v>14.186160605475052</v>
      </c>
      <c r="J171" s="376">
        <v>51.784687032723909</v>
      </c>
      <c r="K171" s="376">
        <v>68.593491385404803</v>
      </c>
    </row>
    <row r="172" spans="1:11">
      <c r="A172" s="375">
        <v>2745</v>
      </c>
      <c r="B172" s="375" t="str">
        <f t="shared" si="2"/>
        <v>27</v>
      </c>
      <c r="C172" s="375" t="s">
        <v>521</v>
      </c>
      <c r="D172" s="376">
        <v>1.654188141754368</v>
      </c>
      <c r="E172" s="376">
        <v>0</v>
      </c>
      <c r="F172" s="376">
        <v>0</v>
      </c>
      <c r="G172" s="376">
        <v>1.1335077858593428</v>
      </c>
      <c r="H172" s="376">
        <v>0</v>
      </c>
      <c r="I172" s="376">
        <v>38.069771875052581</v>
      </c>
      <c r="J172" s="376">
        <v>34.139802972347667</v>
      </c>
      <c r="K172" s="376">
        <v>74.997270775013959</v>
      </c>
    </row>
    <row r="173" spans="1:11">
      <c r="A173" s="375">
        <v>2751</v>
      </c>
      <c r="B173" s="375" t="str">
        <f t="shared" si="2"/>
        <v>27</v>
      </c>
      <c r="C173" s="375" t="s">
        <v>522</v>
      </c>
      <c r="D173" s="376" t="s">
        <v>295</v>
      </c>
      <c r="E173" s="376">
        <v>0</v>
      </c>
      <c r="F173" s="376">
        <v>0</v>
      </c>
      <c r="G173" s="376">
        <v>0</v>
      </c>
      <c r="H173" s="376">
        <v>0</v>
      </c>
      <c r="I173" s="376">
        <v>7.2816618641617099</v>
      </c>
      <c r="J173" s="376">
        <v>37.130107108741718</v>
      </c>
      <c r="K173" s="376">
        <v>44.535735027083192</v>
      </c>
    </row>
    <row r="174" spans="1:11">
      <c r="A174" s="375">
        <v>2752</v>
      </c>
      <c r="B174" s="375" t="str">
        <f t="shared" si="2"/>
        <v>27</v>
      </c>
      <c r="C174" s="375" t="s">
        <v>523</v>
      </c>
      <c r="D174" s="376" t="s">
        <v>295</v>
      </c>
      <c r="E174" s="376">
        <v>0</v>
      </c>
      <c r="F174" s="376">
        <v>0</v>
      </c>
      <c r="G174" s="376">
        <v>0</v>
      </c>
      <c r="H174" s="376">
        <v>0</v>
      </c>
      <c r="I174" s="376">
        <v>11.003302355956736</v>
      </c>
      <c r="J174" s="376">
        <v>12.850435497506261</v>
      </c>
      <c r="K174" s="376">
        <v>23.863950692045005</v>
      </c>
    </row>
    <row r="175" spans="1:11">
      <c r="A175" s="375">
        <v>2753</v>
      </c>
      <c r="B175" s="375" t="str">
        <f t="shared" si="2"/>
        <v>27</v>
      </c>
      <c r="C175" s="375" t="s">
        <v>524</v>
      </c>
      <c r="D175" s="376">
        <v>1.0284896489169277</v>
      </c>
      <c r="E175" s="376">
        <v>0</v>
      </c>
      <c r="F175" s="376">
        <v>0</v>
      </c>
      <c r="G175" s="376">
        <v>3.3999928117984184</v>
      </c>
      <c r="H175" s="376">
        <v>0</v>
      </c>
      <c r="I175" s="376">
        <v>19.434795801233108</v>
      </c>
      <c r="J175" s="376">
        <v>22.766191954974172</v>
      </c>
      <c r="K175" s="376">
        <v>46.629470216922627</v>
      </c>
    </row>
    <row r="176" spans="1:11">
      <c r="A176" s="375">
        <v>2754</v>
      </c>
      <c r="B176" s="375" t="str">
        <f t="shared" si="2"/>
        <v>27</v>
      </c>
      <c r="C176" s="375" t="s">
        <v>525</v>
      </c>
      <c r="D176" s="376">
        <v>1.1507906653890392</v>
      </c>
      <c r="E176" s="376">
        <v>0</v>
      </c>
      <c r="F176" s="376">
        <v>0</v>
      </c>
      <c r="G176" s="376">
        <v>4.4889444773436225</v>
      </c>
      <c r="H176" s="376">
        <v>0</v>
      </c>
      <c r="I176" s="376">
        <v>27.363995257112641</v>
      </c>
      <c r="J176" s="376">
        <v>18.970521476743993</v>
      </c>
      <c r="K176" s="376">
        <v>52.174330693730695</v>
      </c>
    </row>
    <row r="177" spans="1:11">
      <c r="A177" s="375">
        <v>2811</v>
      </c>
      <c r="B177" s="375" t="str">
        <f t="shared" si="2"/>
        <v>28</v>
      </c>
      <c r="C177" s="375" t="s">
        <v>526</v>
      </c>
      <c r="D177" s="376">
        <v>2.2858745345553837</v>
      </c>
      <c r="E177" s="376">
        <v>0</v>
      </c>
      <c r="F177" s="376">
        <v>0</v>
      </c>
      <c r="G177" s="376">
        <v>8.841041627613631</v>
      </c>
      <c r="H177" s="376">
        <v>0</v>
      </c>
      <c r="I177" s="376">
        <v>40.03209905716259</v>
      </c>
      <c r="J177" s="376">
        <v>44.618053906766271</v>
      </c>
      <c r="K177" s="376">
        <v>96.001505959522348</v>
      </c>
    </row>
    <row r="178" spans="1:11">
      <c r="A178" s="375">
        <v>2812</v>
      </c>
      <c r="B178" s="375" t="str">
        <f t="shared" si="2"/>
        <v>28</v>
      </c>
      <c r="C178" s="375" t="s">
        <v>527</v>
      </c>
      <c r="D178" s="376">
        <v>0</v>
      </c>
      <c r="E178" s="376">
        <v>0</v>
      </c>
      <c r="F178" s="376">
        <v>0</v>
      </c>
      <c r="G178" s="376">
        <v>0.92891194921326858</v>
      </c>
      <c r="H178" s="376">
        <v>0</v>
      </c>
      <c r="I178" s="376">
        <v>9.2065451023681231</v>
      </c>
      <c r="J178" s="376">
        <v>6.2821277780679621</v>
      </c>
      <c r="K178" s="376">
        <v>16.776016785993981</v>
      </c>
    </row>
    <row r="179" spans="1:11">
      <c r="A179" s="375">
        <v>2821</v>
      </c>
      <c r="B179" s="375" t="str">
        <f t="shared" si="2"/>
        <v>28</v>
      </c>
      <c r="C179" s="375" t="s">
        <v>528</v>
      </c>
      <c r="D179" s="376">
        <v>0</v>
      </c>
      <c r="E179" s="376">
        <v>0</v>
      </c>
      <c r="F179" s="376">
        <v>0</v>
      </c>
      <c r="G179" s="376">
        <v>0.99918498581624882</v>
      </c>
      <c r="H179" s="376">
        <v>0</v>
      </c>
      <c r="I179" s="376">
        <v>3.5226863500962629</v>
      </c>
      <c r="J179" s="376">
        <v>8.9330838464313871</v>
      </c>
      <c r="K179" s="376">
        <v>13.504700374836951</v>
      </c>
    </row>
    <row r="180" spans="1:11">
      <c r="A180" s="375">
        <v>2822</v>
      </c>
      <c r="B180" s="375" t="str">
        <f t="shared" si="2"/>
        <v>28</v>
      </c>
      <c r="C180" s="375" t="s">
        <v>529</v>
      </c>
      <c r="D180" s="376">
        <v>0</v>
      </c>
      <c r="E180" s="376">
        <v>0</v>
      </c>
      <c r="F180" s="376">
        <v>0</v>
      </c>
      <c r="G180" s="376">
        <v>1.2833333297487171</v>
      </c>
      <c r="H180" s="376">
        <v>0</v>
      </c>
      <c r="I180" s="376">
        <v>10.800844874459973</v>
      </c>
      <c r="J180" s="376">
        <v>5.0127334166407556</v>
      </c>
      <c r="K180" s="376">
        <v>17.098009218487469</v>
      </c>
    </row>
    <row r="181" spans="1:11">
      <c r="A181" s="375">
        <v>2830</v>
      </c>
      <c r="B181" s="375" t="str">
        <f t="shared" si="2"/>
        <v>28</v>
      </c>
      <c r="C181" s="375" t="s">
        <v>530</v>
      </c>
      <c r="D181" s="376">
        <v>0</v>
      </c>
      <c r="E181" s="376">
        <v>0</v>
      </c>
      <c r="F181" s="376">
        <v>0</v>
      </c>
      <c r="G181" s="376">
        <v>0</v>
      </c>
      <c r="H181" s="376">
        <v>0.61223916065497686</v>
      </c>
      <c r="I181" s="376">
        <v>25.919294959461673</v>
      </c>
      <c r="J181" s="376">
        <v>22.953896159770025</v>
      </c>
      <c r="K181" s="376">
        <v>49.485430279886671</v>
      </c>
    </row>
    <row r="182" spans="1:11">
      <c r="A182" s="375">
        <v>2840</v>
      </c>
      <c r="B182" s="375" t="str">
        <f t="shared" si="2"/>
        <v>28</v>
      </c>
      <c r="C182" s="375" t="s">
        <v>531</v>
      </c>
      <c r="D182" s="376">
        <v>0</v>
      </c>
      <c r="E182" s="376">
        <v>0</v>
      </c>
      <c r="F182" s="376">
        <v>0</v>
      </c>
      <c r="G182" s="376">
        <v>9.7340866940869848</v>
      </c>
      <c r="H182" s="376">
        <v>0</v>
      </c>
      <c r="I182" s="376">
        <v>59.977984721488447</v>
      </c>
      <c r="J182" s="376">
        <v>57.785206333891566</v>
      </c>
      <c r="K182" s="376">
        <v>127.75023821007447</v>
      </c>
    </row>
    <row r="183" spans="1:11">
      <c r="A183" s="375">
        <v>2851</v>
      </c>
      <c r="B183" s="375" t="str">
        <f t="shared" si="2"/>
        <v>28</v>
      </c>
      <c r="C183" s="375" t="s">
        <v>532</v>
      </c>
      <c r="D183" s="376">
        <v>0</v>
      </c>
      <c r="E183" s="376">
        <v>0</v>
      </c>
      <c r="F183" s="376">
        <v>0</v>
      </c>
      <c r="G183" s="376">
        <v>2.1835700955993511</v>
      </c>
      <c r="H183" s="376">
        <v>0.72466876368467603</v>
      </c>
      <c r="I183" s="376">
        <v>97.108387039892179</v>
      </c>
      <c r="J183" s="376">
        <v>38.96343764724169</v>
      </c>
      <c r="K183" s="376">
        <v>138.98006354641791</v>
      </c>
    </row>
    <row r="184" spans="1:11">
      <c r="A184" s="375">
        <v>2852</v>
      </c>
      <c r="B184" s="375" t="str">
        <f t="shared" si="2"/>
        <v>28</v>
      </c>
      <c r="C184" s="375" t="s">
        <v>533</v>
      </c>
      <c r="D184" s="376">
        <v>2.2858745345553837</v>
      </c>
      <c r="E184" s="376">
        <v>0</v>
      </c>
      <c r="F184" s="376">
        <v>0</v>
      </c>
      <c r="G184" s="376">
        <v>0</v>
      </c>
      <c r="H184" s="376">
        <v>1.107533565764512</v>
      </c>
      <c r="I184" s="376">
        <v>38.646763153154211</v>
      </c>
      <c r="J184" s="376">
        <v>105.29927070948492</v>
      </c>
      <c r="K184" s="376">
        <v>147.33944196295903</v>
      </c>
    </row>
    <row r="185" spans="1:11">
      <c r="A185" s="375">
        <v>2861</v>
      </c>
      <c r="B185" s="375" t="str">
        <f t="shared" si="2"/>
        <v>28</v>
      </c>
      <c r="C185" s="375" t="s">
        <v>534</v>
      </c>
      <c r="D185" s="376">
        <v>2.2858745345553837</v>
      </c>
      <c r="E185" s="376">
        <v>0</v>
      </c>
      <c r="F185" s="376">
        <v>0</v>
      </c>
      <c r="G185" s="376">
        <v>0</v>
      </c>
      <c r="H185" s="376">
        <v>0</v>
      </c>
      <c r="I185" s="376">
        <v>0</v>
      </c>
      <c r="J185" s="376">
        <v>0</v>
      </c>
      <c r="K185" s="376">
        <v>2.2858745345553837</v>
      </c>
    </row>
    <row r="186" spans="1:11">
      <c r="A186" s="375">
        <v>2862</v>
      </c>
      <c r="B186" s="375" t="str">
        <f t="shared" si="2"/>
        <v>28</v>
      </c>
      <c r="C186" s="375" t="s">
        <v>535</v>
      </c>
      <c r="D186" s="376">
        <v>0</v>
      </c>
      <c r="E186" s="376">
        <v>0</v>
      </c>
      <c r="F186" s="376">
        <v>0</v>
      </c>
      <c r="G186" s="376">
        <v>11.915171771617576</v>
      </c>
      <c r="H186" s="376">
        <v>1.1976900045890984</v>
      </c>
      <c r="I186" s="376">
        <v>6.15708214988656</v>
      </c>
      <c r="J186" s="376">
        <v>19.005844406901893</v>
      </c>
      <c r="K186" s="376">
        <v>38.275788332995127</v>
      </c>
    </row>
    <row r="187" spans="1:11">
      <c r="A187" s="375">
        <v>2863</v>
      </c>
      <c r="B187" s="375" t="str">
        <f t="shared" si="2"/>
        <v>28</v>
      </c>
      <c r="C187" s="375" t="s">
        <v>536</v>
      </c>
      <c r="D187" s="376">
        <v>0</v>
      </c>
      <c r="E187" s="376">
        <v>0</v>
      </c>
      <c r="F187" s="376">
        <v>0</v>
      </c>
      <c r="G187" s="376">
        <v>3.0516028048904489</v>
      </c>
      <c r="H187" s="376">
        <v>0</v>
      </c>
      <c r="I187" s="376">
        <v>10.589476820132155</v>
      </c>
      <c r="J187" s="376">
        <v>11.995160693353156</v>
      </c>
      <c r="K187" s="376">
        <v>25.636240318375762</v>
      </c>
    </row>
    <row r="188" spans="1:11">
      <c r="A188" s="375">
        <v>2871</v>
      </c>
      <c r="B188" s="375" t="str">
        <f t="shared" si="2"/>
        <v>28</v>
      </c>
      <c r="C188" s="375" t="s">
        <v>537</v>
      </c>
      <c r="D188" s="376">
        <v>0</v>
      </c>
      <c r="E188" s="376">
        <v>0</v>
      </c>
      <c r="F188" s="376">
        <v>0</v>
      </c>
      <c r="G188" s="376">
        <v>0</v>
      </c>
      <c r="H188" s="376">
        <v>0</v>
      </c>
      <c r="I188" s="376">
        <v>8.4876229039268072</v>
      </c>
      <c r="J188" s="376">
        <v>3.5617115619741231</v>
      </c>
      <c r="K188" s="376">
        <v>12.04933446590093</v>
      </c>
    </row>
    <row r="189" spans="1:11">
      <c r="A189" s="375">
        <v>2872</v>
      </c>
      <c r="B189" s="375" t="str">
        <f t="shared" si="2"/>
        <v>28</v>
      </c>
      <c r="C189" s="375" t="s">
        <v>538</v>
      </c>
      <c r="D189" s="376">
        <v>0</v>
      </c>
      <c r="E189" s="376">
        <v>0</v>
      </c>
      <c r="F189" s="376">
        <v>0</v>
      </c>
      <c r="G189" s="376">
        <v>0</v>
      </c>
      <c r="H189" s="376">
        <v>0</v>
      </c>
      <c r="I189" s="376">
        <v>34.653022333261838</v>
      </c>
      <c r="J189" s="376">
        <v>37.58417403961711</v>
      </c>
      <c r="K189" s="376">
        <v>72.237196372878941</v>
      </c>
    </row>
    <row r="190" spans="1:11">
      <c r="A190" s="375">
        <v>2873</v>
      </c>
      <c r="B190" s="375" t="str">
        <f t="shared" si="2"/>
        <v>28</v>
      </c>
      <c r="C190" s="375" t="s">
        <v>539</v>
      </c>
      <c r="D190" s="376">
        <v>0</v>
      </c>
      <c r="E190" s="376">
        <v>0</v>
      </c>
      <c r="F190" s="376">
        <v>0</v>
      </c>
      <c r="G190" s="376">
        <v>0</v>
      </c>
      <c r="H190" s="376">
        <v>0</v>
      </c>
      <c r="I190" s="376">
        <v>20.995508485633277</v>
      </c>
      <c r="J190" s="376">
        <v>19.612131041494361</v>
      </c>
      <c r="K190" s="376">
        <v>40.957704451938326</v>
      </c>
    </row>
    <row r="191" spans="1:11">
      <c r="A191" s="375">
        <v>2874</v>
      </c>
      <c r="B191" s="375" t="str">
        <f t="shared" si="2"/>
        <v>28</v>
      </c>
      <c r="C191" s="375" t="s">
        <v>540</v>
      </c>
      <c r="D191" s="376">
        <v>0</v>
      </c>
      <c r="E191" s="376">
        <v>0</v>
      </c>
      <c r="F191" s="376">
        <v>0</v>
      </c>
      <c r="G191" s="376">
        <v>1.200516981465666</v>
      </c>
      <c r="H191" s="376">
        <v>0</v>
      </c>
      <c r="I191" s="376">
        <v>12.907330473873296</v>
      </c>
      <c r="J191" s="376">
        <v>13.661225234753308</v>
      </c>
      <c r="K191" s="376">
        <v>27.972617543757998</v>
      </c>
    </row>
    <row r="192" spans="1:11">
      <c r="A192" s="375">
        <v>2875</v>
      </c>
      <c r="B192" s="375" t="str">
        <f t="shared" si="2"/>
        <v>28</v>
      </c>
      <c r="C192" s="375" t="s">
        <v>541</v>
      </c>
      <c r="D192" s="376">
        <v>0</v>
      </c>
      <c r="E192" s="376">
        <v>0</v>
      </c>
      <c r="F192" s="376">
        <v>0</v>
      </c>
      <c r="G192" s="376">
        <v>1.2700101222456883</v>
      </c>
      <c r="H192" s="376">
        <v>0.61561850780971239</v>
      </c>
      <c r="I192" s="376">
        <v>40.333900902946425</v>
      </c>
      <c r="J192" s="376">
        <v>42.552120378034104</v>
      </c>
      <c r="K192" s="376">
        <v>84.771649911035922</v>
      </c>
    </row>
    <row r="193" spans="1:11">
      <c r="A193" s="375">
        <v>2911</v>
      </c>
      <c r="B193" s="375" t="str">
        <f t="shared" si="2"/>
        <v>29</v>
      </c>
      <c r="C193" s="375" t="s">
        <v>542</v>
      </c>
      <c r="D193" s="376">
        <v>0</v>
      </c>
      <c r="E193" s="376">
        <v>0</v>
      </c>
      <c r="F193" s="376">
        <v>0</v>
      </c>
      <c r="G193" s="376">
        <v>0</v>
      </c>
      <c r="H193" s="376">
        <v>1.7209682784688078</v>
      </c>
      <c r="I193" s="376">
        <v>8.2779062165502051</v>
      </c>
      <c r="J193" s="376">
        <v>19.311189661867729</v>
      </c>
      <c r="K193" s="376">
        <v>29.731854987530596</v>
      </c>
    </row>
    <row r="194" spans="1:11">
      <c r="A194" s="375">
        <v>2912</v>
      </c>
      <c r="B194" s="375" t="str">
        <f t="shared" si="2"/>
        <v>29</v>
      </c>
      <c r="C194" s="375" t="s">
        <v>543</v>
      </c>
      <c r="D194" s="376">
        <v>0</v>
      </c>
      <c r="E194" s="376">
        <v>0</v>
      </c>
      <c r="F194" s="376">
        <v>0</v>
      </c>
      <c r="G194" s="376">
        <v>0.63183577045897754</v>
      </c>
      <c r="H194" s="376">
        <v>0</v>
      </c>
      <c r="I194" s="376">
        <v>22.949423288760439</v>
      </c>
      <c r="J194" s="376">
        <v>27.938600503959499</v>
      </c>
      <c r="K194" s="376">
        <v>51.838219610443907</v>
      </c>
    </row>
    <row r="195" spans="1:11">
      <c r="A195" s="375">
        <v>2913</v>
      </c>
      <c r="B195" s="375" t="str">
        <f t="shared" si="2"/>
        <v>29</v>
      </c>
      <c r="C195" s="375" t="s">
        <v>544</v>
      </c>
      <c r="D195" s="376">
        <v>0</v>
      </c>
      <c r="E195" s="376">
        <v>0</v>
      </c>
      <c r="F195" s="376">
        <v>0</v>
      </c>
      <c r="G195" s="376">
        <v>3.3154725558638374</v>
      </c>
      <c r="H195" s="376">
        <v>0</v>
      </c>
      <c r="I195" s="376">
        <v>12.057417569765949</v>
      </c>
      <c r="J195" s="376">
        <v>12.938912538596277</v>
      </c>
      <c r="K195" s="376">
        <v>28.596428368819382</v>
      </c>
    </row>
    <row r="196" spans="1:11">
      <c r="A196" s="375">
        <v>2914</v>
      </c>
      <c r="B196" s="375" t="str">
        <f t="shared" si="2"/>
        <v>29</v>
      </c>
      <c r="C196" s="375" t="s">
        <v>545</v>
      </c>
      <c r="D196" s="376">
        <v>0</v>
      </c>
      <c r="E196" s="376">
        <v>0</v>
      </c>
      <c r="F196" s="376">
        <v>0</v>
      </c>
      <c r="G196" s="376">
        <v>0</v>
      </c>
      <c r="H196" s="376">
        <v>0</v>
      </c>
      <c r="I196" s="376">
        <v>19.201499581781</v>
      </c>
      <c r="J196" s="376">
        <v>24.454916055077597</v>
      </c>
      <c r="K196" s="376">
        <v>44.243921907310252</v>
      </c>
    </row>
    <row r="197" spans="1:11">
      <c r="A197" s="375">
        <v>2921</v>
      </c>
      <c r="B197" s="375" t="str">
        <f t="shared" si="2"/>
        <v>29</v>
      </c>
      <c r="C197" s="375" t="s">
        <v>546</v>
      </c>
      <c r="D197" s="376">
        <v>0</v>
      </c>
      <c r="E197" s="376">
        <v>0</v>
      </c>
      <c r="F197" s="376">
        <v>0</v>
      </c>
      <c r="G197" s="376">
        <v>0</v>
      </c>
      <c r="H197" s="376">
        <v>0</v>
      </c>
      <c r="I197" s="376">
        <v>1.1362057057916304</v>
      </c>
      <c r="J197" s="376">
        <v>10.334492302043955</v>
      </c>
      <c r="K197" s="376">
        <v>11.599822151153823</v>
      </c>
    </row>
    <row r="198" spans="1:11">
      <c r="A198" s="375">
        <v>2922</v>
      </c>
      <c r="B198" s="375" t="str">
        <f t="shared" ref="B198:B261" si="3">LEFT(A198,2)</f>
        <v>29</v>
      </c>
      <c r="C198" s="375" t="s">
        <v>547</v>
      </c>
      <c r="D198" s="376">
        <v>0</v>
      </c>
      <c r="E198" s="376">
        <v>0</v>
      </c>
      <c r="F198" s="376">
        <v>0</v>
      </c>
      <c r="G198" s="376">
        <v>8.4384517524152791</v>
      </c>
      <c r="H198" s="376">
        <v>3.5787325423808993</v>
      </c>
      <c r="I198" s="376">
        <v>26.246201372575477</v>
      </c>
      <c r="J198" s="376">
        <v>24.044074791758359</v>
      </c>
      <c r="K198" s="376">
        <v>62.307460459130013</v>
      </c>
    </row>
    <row r="199" spans="1:11">
      <c r="A199" s="375">
        <v>2923</v>
      </c>
      <c r="B199" s="375" t="str">
        <f t="shared" si="3"/>
        <v>29</v>
      </c>
      <c r="C199" s="375" t="s">
        <v>548</v>
      </c>
      <c r="D199" s="376">
        <v>0</v>
      </c>
      <c r="E199" s="376">
        <v>0</v>
      </c>
      <c r="F199" s="376">
        <v>0</v>
      </c>
      <c r="G199" s="376">
        <v>0</v>
      </c>
      <c r="H199" s="376">
        <v>3.319402191903845</v>
      </c>
      <c r="I199" s="376">
        <v>19.730094641939257</v>
      </c>
      <c r="J199" s="376">
        <v>20.92911173745599</v>
      </c>
      <c r="K199" s="376">
        <v>44.271687731607877</v>
      </c>
    </row>
    <row r="200" spans="1:11">
      <c r="A200" s="375">
        <v>2924</v>
      </c>
      <c r="B200" s="375" t="str">
        <f t="shared" si="3"/>
        <v>29</v>
      </c>
      <c r="C200" s="375" t="s">
        <v>549</v>
      </c>
      <c r="D200" s="376">
        <v>0</v>
      </c>
      <c r="E200" s="376">
        <v>0</v>
      </c>
      <c r="F200" s="376">
        <v>0</v>
      </c>
      <c r="G200" s="376">
        <v>1.9018661539227846</v>
      </c>
      <c r="H200" s="376">
        <v>0.95359140130768183</v>
      </c>
      <c r="I200" s="376">
        <v>23.950773955153512</v>
      </c>
      <c r="J200" s="376">
        <v>14.762891346629342</v>
      </c>
      <c r="K200" s="376">
        <v>41.569122857013319</v>
      </c>
    </row>
    <row r="201" spans="1:11">
      <c r="A201" s="375">
        <v>2931</v>
      </c>
      <c r="B201" s="375" t="str">
        <f t="shared" si="3"/>
        <v>29</v>
      </c>
      <c r="C201" s="375" t="s">
        <v>550</v>
      </c>
      <c r="D201" s="376">
        <v>0</v>
      </c>
      <c r="E201" s="376">
        <v>0</v>
      </c>
      <c r="F201" s="376">
        <v>0</v>
      </c>
      <c r="G201" s="376">
        <v>0</v>
      </c>
      <c r="H201" s="376">
        <v>0</v>
      </c>
      <c r="I201" s="376">
        <v>10.439407661030002</v>
      </c>
      <c r="J201" s="376">
        <v>3.22341479870015</v>
      </c>
      <c r="K201" s="376">
        <v>13.662822459730151</v>
      </c>
    </row>
    <row r="202" spans="1:11">
      <c r="A202" s="375">
        <v>2932</v>
      </c>
      <c r="B202" s="375" t="str">
        <f t="shared" si="3"/>
        <v>29</v>
      </c>
      <c r="C202" s="375" t="s">
        <v>551</v>
      </c>
      <c r="D202" s="376">
        <v>0</v>
      </c>
      <c r="E202" s="376">
        <v>0</v>
      </c>
      <c r="F202" s="376">
        <v>0</v>
      </c>
      <c r="G202" s="376">
        <v>7.3377039002200801</v>
      </c>
      <c r="H202" s="376">
        <v>0</v>
      </c>
      <c r="I202" s="376">
        <v>8.0425098802905239</v>
      </c>
      <c r="J202" s="376">
        <v>6.1825747732193799</v>
      </c>
      <c r="K202" s="376">
        <v>21.756013909218272</v>
      </c>
    </row>
    <row r="203" spans="1:11">
      <c r="A203" s="375">
        <v>2941</v>
      </c>
      <c r="B203" s="375" t="str">
        <f t="shared" si="3"/>
        <v>29</v>
      </c>
      <c r="C203" s="375" t="s">
        <v>552</v>
      </c>
      <c r="D203" s="376">
        <v>0</v>
      </c>
      <c r="E203" s="376">
        <v>0</v>
      </c>
      <c r="F203" s="376">
        <v>0</v>
      </c>
      <c r="G203" s="376">
        <v>2.3693321292899436</v>
      </c>
      <c r="H203" s="376">
        <v>0</v>
      </c>
      <c r="I203" s="376">
        <v>0</v>
      </c>
      <c r="J203" s="376">
        <v>2.2956943009478694</v>
      </c>
      <c r="K203" s="376">
        <v>4.9124817551062474</v>
      </c>
    </row>
    <row r="204" spans="1:11">
      <c r="A204" s="375">
        <v>2942</v>
      </c>
      <c r="B204" s="375" t="str">
        <f t="shared" si="3"/>
        <v>29</v>
      </c>
      <c r="C204" s="375" t="s">
        <v>553</v>
      </c>
      <c r="D204" s="376">
        <v>0</v>
      </c>
      <c r="E204" s="376">
        <v>0</v>
      </c>
      <c r="F204" s="376">
        <v>0</v>
      </c>
      <c r="G204" s="376">
        <v>0</v>
      </c>
      <c r="H204" s="376">
        <v>0</v>
      </c>
      <c r="I204" s="376">
        <v>3.2798190540693528</v>
      </c>
      <c r="J204" s="376">
        <v>9.1076418121758351</v>
      </c>
      <c r="K204" s="376">
        <v>12.719431128688127</v>
      </c>
    </row>
    <row r="205" spans="1:11">
      <c r="A205" s="375">
        <v>2943</v>
      </c>
      <c r="B205" s="375" t="str">
        <f t="shared" si="3"/>
        <v>29</v>
      </c>
      <c r="C205" s="375" t="s">
        <v>554</v>
      </c>
      <c r="D205" s="376">
        <v>0</v>
      </c>
      <c r="E205" s="376">
        <v>0</v>
      </c>
      <c r="F205" s="376">
        <v>0</v>
      </c>
      <c r="G205" s="376">
        <v>0</v>
      </c>
      <c r="H205" s="376">
        <v>0</v>
      </c>
      <c r="I205" s="376">
        <v>5.0612253377337142</v>
      </c>
      <c r="J205" s="376">
        <v>3.307933051449949</v>
      </c>
      <c r="K205" s="376">
        <v>8.3691583891836636</v>
      </c>
    </row>
    <row r="206" spans="1:11">
      <c r="A206" s="375">
        <v>2951</v>
      </c>
      <c r="B206" s="375" t="str">
        <f t="shared" si="3"/>
        <v>29</v>
      </c>
      <c r="C206" s="375" t="s">
        <v>555</v>
      </c>
      <c r="D206" s="376">
        <v>0</v>
      </c>
      <c r="E206" s="376">
        <v>0</v>
      </c>
      <c r="F206" s="376">
        <v>0</v>
      </c>
      <c r="G206" s="376">
        <v>0</v>
      </c>
      <c r="H206" s="376">
        <v>0</v>
      </c>
      <c r="I206" s="376">
        <v>6.1716729643783728</v>
      </c>
      <c r="J206" s="376">
        <v>4.8849999001836268</v>
      </c>
      <c r="K206" s="376">
        <v>11.056672864562</v>
      </c>
    </row>
    <row r="207" spans="1:11">
      <c r="A207" s="375">
        <v>2952</v>
      </c>
      <c r="B207" s="375" t="str">
        <f t="shared" si="3"/>
        <v>29</v>
      </c>
      <c r="C207" s="375" t="s">
        <v>556</v>
      </c>
      <c r="D207" s="376">
        <v>0</v>
      </c>
      <c r="E207" s="376">
        <v>0</v>
      </c>
      <c r="F207" s="376">
        <v>0</v>
      </c>
      <c r="G207" s="376">
        <v>13.502799846718558</v>
      </c>
      <c r="H207" s="376">
        <v>0.7915584374069039</v>
      </c>
      <c r="I207" s="376">
        <v>10.234703496774031</v>
      </c>
      <c r="J207" s="376">
        <v>13.788556537311059</v>
      </c>
      <c r="K207" s="376">
        <v>38.317618318210549</v>
      </c>
    </row>
    <row r="208" spans="1:11">
      <c r="A208" s="375">
        <v>2953</v>
      </c>
      <c r="B208" s="375" t="str">
        <f t="shared" si="3"/>
        <v>29</v>
      </c>
      <c r="C208" s="375" t="s">
        <v>557</v>
      </c>
      <c r="D208" s="376">
        <v>0</v>
      </c>
      <c r="E208" s="376">
        <v>0</v>
      </c>
      <c r="F208" s="376">
        <v>0</v>
      </c>
      <c r="G208" s="376">
        <v>0</v>
      </c>
      <c r="H208" s="376">
        <v>0</v>
      </c>
      <c r="I208" s="376">
        <v>8.0496504982080808</v>
      </c>
      <c r="J208" s="376">
        <v>7.2193769385357829</v>
      </c>
      <c r="K208" s="376">
        <v>15.583950219240252</v>
      </c>
    </row>
    <row r="209" spans="1:11">
      <c r="A209" s="375">
        <v>2954</v>
      </c>
      <c r="B209" s="375" t="str">
        <f t="shared" si="3"/>
        <v>29</v>
      </c>
      <c r="C209" s="375" t="s">
        <v>558</v>
      </c>
      <c r="D209" s="376">
        <v>0</v>
      </c>
      <c r="E209" s="376">
        <v>0</v>
      </c>
      <c r="F209" s="376">
        <v>0</v>
      </c>
      <c r="G209" s="376">
        <v>0</v>
      </c>
      <c r="H209" s="376">
        <v>0</v>
      </c>
      <c r="I209" s="376">
        <v>0</v>
      </c>
      <c r="J209" s="376">
        <v>0.80903144958450179</v>
      </c>
      <c r="K209" s="376">
        <v>1.0047892921908408</v>
      </c>
    </row>
    <row r="210" spans="1:11">
      <c r="A210" s="375">
        <v>2955</v>
      </c>
      <c r="B210" s="375" t="str">
        <f t="shared" si="3"/>
        <v>29</v>
      </c>
      <c r="C210" s="375" t="s">
        <v>559</v>
      </c>
      <c r="D210" s="376">
        <v>0</v>
      </c>
      <c r="E210" s="376">
        <v>0</v>
      </c>
      <c r="F210" s="376">
        <v>0</v>
      </c>
      <c r="G210" s="376">
        <v>0</v>
      </c>
      <c r="H210" s="376">
        <v>0</v>
      </c>
      <c r="I210" s="376">
        <v>7.2553737964877536</v>
      </c>
      <c r="J210" s="376">
        <v>1.8635263696648154</v>
      </c>
      <c r="K210" s="376">
        <v>9.118900166152569</v>
      </c>
    </row>
    <row r="211" spans="1:11">
      <c r="A211" s="375">
        <v>2956</v>
      </c>
      <c r="B211" s="375" t="str">
        <f t="shared" si="3"/>
        <v>29</v>
      </c>
      <c r="C211" s="375" t="s">
        <v>560</v>
      </c>
      <c r="D211" s="376">
        <v>0</v>
      </c>
      <c r="E211" s="376">
        <v>0</v>
      </c>
      <c r="F211" s="376">
        <v>0</v>
      </c>
      <c r="G211" s="376">
        <v>0</v>
      </c>
      <c r="H211" s="376">
        <v>0</v>
      </c>
      <c r="I211" s="376">
        <v>9.4949572313855786</v>
      </c>
      <c r="J211" s="376">
        <v>37.131835827517726</v>
      </c>
      <c r="K211" s="376">
        <v>46.626793058903303</v>
      </c>
    </row>
    <row r="212" spans="1:11">
      <c r="A212" s="375">
        <v>2960</v>
      </c>
      <c r="B212" s="375" t="str">
        <f t="shared" si="3"/>
        <v>29</v>
      </c>
      <c r="C212" s="375" t="s">
        <v>561</v>
      </c>
      <c r="D212" s="376">
        <v>0</v>
      </c>
      <c r="E212" s="376">
        <v>0</v>
      </c>
      <c r="F212" s="376">
        <v>0</v>
      </c>
      <c r="G212" s="376">
        <v>0.57829221368190786</v>
      </c>
      <c r="H212" s="376">
        <v>1.014780254145343</v>
      </c>
      <c r="I212" s="376">
        <v>27.204868708960639</v>
      </c>
      <c r="J212" s="376">
        <v>27.939069424888235</v>
      </c>
      <c r="K212" s="376">
        <v>56.737010601676126</v>
      </c>
    </row>
    <row r="213" spans="1:11">
      <c r="A213" s="375">
        <v>2971</v>
      </c>
      <c r="B213" s="375" t="str">
        <f t="shared" si="3"/>
        <v>29</v>
      </c>
      <c r="C213" s="375" t="s">
        <v>562</v>
      </c>
      <c r="D213" s="376">
        <v>0</v>
      </c>
      <c r="E213" s="376">
        <v>0</v>
      </c>
      <c r="F213" s="376">
        <v>0</v>
      </c>
      <c r="G213" s="376">
        <v>7.5624310329359217</v>
      </c>
      <c r="H213" s="376">
        <v>0</v>
      </c>
      <c r="I213" s="376">
        <v>18.085285694683108</v>
      </c>
      <c r="J213" s="376">
        <v>17.393998640902932</v>
      </c>
      <c r="K213" s="376">
        <v>43.079972515510605</v>
      </c>
    </row>
    <row r="214" spans="1:11">
      <c r="A214" s="375">
        <v>2972</v>
      </c>
      <c r="B214" s="375" t="str">
        <f t="shared" si="3"/>
        <v>29</v>
      </c>
      <c r="C214" s="375" t="s">
        <v>563</v>
      </c>
      <c r="D214" s="376">
        <v>0</v>
      </c>
      <c r="E214" s="376">
        <v>0</v>
      </c>
      <c r="F214" s="376">
        <v>0</v>
      </c>
      <c r="G214" s="376">
        <v>0</v>
      </c>
      <c r="H214" s="376">
        <v>0</v>
      </c>
      <c r="I214" s="376">
        <v>5.4673444738365244</v>
      </c>
      <c r="J214" s="376">
        <v>4.7397515332659106</v>
      </c>
      <c r="K214" s="376">
        <v>10.577181464475686</v>
      </c>
    </row>
    <row r="215" spans="1:11">
      <c r="A215" s="375">
        <v>3001</v>
      </c>
      <c r="B215" s="375" t="str">
        <f t="shared" si="3"/>
        <v>30</v>
      </c>
      <c r="C215" s="375" t="s">
        <v>564</v>
      </c>
      <c r="D215" s="376">
        <v>0</v>
      </c>
      <c r="E215" s="376">
        <v>0</v>
      </c>
      <c r="F215" s="376">
        <v>0</v>
      </c>
      <c r="G215" s="376">
        <v>0</v>
      </c>
      <c r="H215" s="376">
        <v>1.2405883412632748</v>
      </c>
      <c r="I215" s="376">
        <v>6.0189022482065493</v>
      </c>
      <c r="J215" s="376">
        <v>12.730985064299281</v>
      </c>
      <c r="K215" s="376">
        <v>19.990475653769103</v>
      </c>
    </row>
    <row r="216" spans="1:11">
      <c r="A216" s="375">
        <v>3002</v>
      </c>
      <c r="B216" s="375" t="str">
        <f t="shared" si="3"/>
        <v>30</v>
      </c>
      <c r="C216" s="375" t="s">
        <v>565</v>
      </c>
      <c r="D216" s="376">
        <v>0</v>
      </c>
      <c r="E216" s="376">
        <v>0</v>
      </c>
      <c r="F216" s="376">
        <v>0</v>
      </c>
      <c r="G216" s="376">
        <v>3.2066646803070116</v>
      </c>
      <c r="H216" s="376">
        <v>0</v>
      </c>
      <c r="I216" s="376">
        <v>3.3723059377964022</v>
      </c>
      <c r="J216" s="376">
        <v>18.860937634754766</v>
      </c>
      <c r="K216" s="376">
        <v>25.439908252858181</v>
      </c>
    </row>
    <row r="217" spans="1:11">
      <c r="A217" s="375">
        <v>3110</v>
      </c>
      <c r="B217" s="375" t="str">
        <f t="shared" si="3"/>
        <v>31</v>
      </c>
      <c r="C217" s="375" t="s">
        <v>566</v>
      </c>
      <c r="D217" s="376">
        <v>0</v>
      </c>
      <c r="E217" s="376">
        <v>0</v>
      </c>
      <c r="F217" s="376">
        <v>0</v>
      </c>
      <c r="G217" s="376">
        <v>4.4834037023298636</v>
      </c>
      <c r="H217" s="376">
        <v>0.96567661419003326</v>
      </c>
      <c r="I217" s="376">
        <v>56.364422369864926</v>
      </c>
      <c r="J217" s="376">
        <v>44.451760425510336</v>
      </c>
      <c r="K217" s="376">
        <v>106.26526311189517</v>
      </c>
    </row>
    <row r="218" spans="1:11">
      <c r="A218" s="375">
        <v>3120</v>
      </c>
      <c r="B218" s="375" t="str">
        <f t="shared" si="3"/>
        <v>31</v>
      </c>
      <c r="C218" s="375" t="s">
        <v>567</v>
      </c>
      <c r="D218" s="376">
        <v>0</v>
      </c>
      <c r="E218" s="376">
        <v>0</v>
      </c>
      <c r="F218" s="376">
        <v>0</v>
      </c>
      <c r="G218" s="376">
        <v>0</v>
      </c>
      <c r="H218" s="376">
        <v>0</v>
      </c>
      <c r="I218" s="376">
        <v>54.224824349523956</v>
      </c>
      <c r="J218" s="376">
        <v>67.06578357687782</v>
      </c>
      <c r="K218" s="376">
        <v>121.77138684940647</v>
      </c>
    </row>
    <row r="219" spans="1:11">
      <c r="A219" s="375">
        <v>3130</v>
      </c>
      <c r="B219" s="375" t="str">
        <f t="shared" si="3"/>
        <v>31</v>
      </c>
      <c r="C219" s="375" t="s">
        <v>568</v>
      </c>
      <c r="D219" s="376">
        <v>0</v>
      </c>
      <c r="E219" s="376">
        <v>0</v>
      </c>
      <c r="F219" s="376">
        <v>0</v>
      </c>
      <c r="G219" s="376">
        <v>0.50646154270260246</v>
      </c>
      <c r="H219" s="376">
        <v>0.92837726595743819</v>
      </c>
      <c r="I219" s="376">
        <v>29.897583478141357</v>
      </c>
      <c r="J219" s="376">
        <v>34.149078527414922</v>
      </c>
      <c r="K219" s="376">
        <v>65.481500814216318</v>
      </c>
    </row>
    <row r="220" spans="1:11">
      <c r="A220" s="375">
        <v>3140</v>
      </c>
      <c r="B220" s="375" t="str">
        <f t="shared" si="3"/>
        <v>31</v>
      </c>
      <c r="C220" s="375" t="s">
        <v>569</v>
      </c>
      <c r="D220" s="376">
        <v>0</v>
      </c>
      <c r="E220" s="376">
        <v>0</v>
      </c>
      <c r="F220" s="376">
        <v>0</v>
      </c>
      <c r="G220" s="376">
        <v>0</v>
      </c>
      <c r="H220" s="376">
        <v>0</v>
      </c>
      <c r="I220" s="376">
        <v>6.4121989889131505</v>
      </c>
      <c r="J220" s="376">
        <v>15.086830615426209</v>
      </c>
      <c r="K220" s="376">
        <v>21.520364704586335</v>
      </c>
    </row>
    <row r="221" spans="1:11">
      <c r="A221" s="375">
        <v>3150</v>
      </c>
      <c r="B221" s="375" t="str">
        <f t="shared" si="3"/>
        <v>31</v>
      </c>
      <c r="C221" s="375" t="s">
        <v>570</v>
      </c>
      <c r="D221" s="376">
        <v>0</v>
      </c>
      <c r="E221" s="376">
        <v>0</v>
      </c>
      <c r="F221" s="376">
        <v>0</v>
      </c>
      <c r="G221" s="376">
        <v>0</v>
      </c>
      <c r="H221" s="376">
        <v>1.0581598812365312</v>
      </c>
      <c r="I221" s="376">
        <v>14.376474759285564</v>
      </c>
      <c r="J221" s="376">
        <v>14.846516226197341</v>
      </c>
      <c r="K221" s="376">
        <v>30.631515361225965</v>
      </c>
    </row>
    <row r="222" spans="1:11">
      <c r="A222" s="375">
        <v>3161</v>
      </c>
      <c r="B222" s="375" t="str">
        <f t="shared" si="3"/>
        <v>31</v>
      </c>
      <c r="C222" s="375" t="s">
        <v>571</v>
      </c>
      <c r="D222" s="376">
        <v>0</v>
      </c>
      <c r="E222" s="376">
        <v>0</v>
      </c>
      <c r="F222" s="376">
        <v>0</v>
      </c>
      <c r="G222" s="376">
        <v>0</v>
      </c>
      <c r="H222" s="376">
        <v>0</v>
      </c>
      <c r="I222" s="376">
        <v>7.5055620399932836</v>
      </c>
      <c r="J222" s="376">
        <v>20.405453737849506</v>
      </c>
      <c r="K222" s="376">
        <v>28.472248571759781</v>
      </c>
    </row>
    <row r="223" spans="1:11">
      <c r="A223" s="375">
        <v>3162</v>
      </c>
      <c r="B223" s="375" t="str">
        <f t="shared" si="3"/>
        <v>31</v>
      </c>
      <c r="C223" s="375" t="s">
        <v>572</v>
      </c>
      <c r="D223" s="376">
        <v>0</v>
      </c>
      <c r="E223" s="376">
        <v>0</v>
      </c>
      <c r="F223" s="376">
        <v>0</v>
      </c>
      <c r="G223" s="376">
        <v>5.7102730466408156</v>
      </c>
      <c r="H223" s="376">
        <v>0.78800224021141729</v>
      </c>
      <c r="I223" s="376">
        <v>18.912382054150221</v>
      </c>
      <c r="J223" s="376">
        <v>46.530814071740259</v>
      </c>
      <c r="K223" s="376">
        <v>71.941471412742715</v>
      </c>
    </row>
    <row r="224" spans="1:11">
      <c r="A224" s="375">
        <v>3210</v>
      </c>
      <c r="B224" s="375" t="str">
        <f t="shared" si="3"/>
        <v>32</v>
      </c>
      <c r="C224" s="375" t="s">
        <v>573</v>
      </c>
      <c r="D224" s="376">
        <v>3.9284638587304435</v>
      </c>
      <c r="E224" s="376">
        <v>0</v>
      </c>
      <c r="F224" s="376">
        <v>0</v>
      </c>
      <c r="G224" s="376">
        <v>5.4608608627888389</v>
      </c>
      <c r="H224" s="376">
        <v>0</v>
      </c>
      <c r="I224" s="376">
        <v>41.4869784757025</v>
      </c>
      <c r="J224" s="376">
        <v>138.18223502361539</v>
      </c>
      <c r="K224" s="376">
        <v>189.05853822083716</v>
      </c>
    </row>
    <row r="225" spans="1:11">
      <c r="A225" s="375">
        <v>3220</v>
      </c>
      <c r="B225" s="375" t="str">
        <f t="shared" si="3"/>
        <v>32</v>
      </c>
      <c r="C225" s="375" t="s">
        <v>574</v>
      </c>
      <c r="D225" s="376">
        <v>0</v>
      </c>
      <c r="E225" s="376">
        <v>0</v>
      </c>
      <c r="F225" s="376">
        <v>0</v>
      </c>
      <c r="G225" s="376">
        <v>0</v>
      </c>
      <c r="H225" s="376">
        <v>0</v>
      </c>
      <c r="I225" s="376">
        <v>10.181856835546196</v>
      </c>
      <c r="J225" s="376">
        <v>35.711333955835507</v>
      </c>
      <c r="K225" s="376">
        <v>45.893190791381699</v>
      </c>
    </row>
    <row r="226" spans="1:11">
      <c r="A226" s="375">
        <v>3230</v>
      </c>
      <c r="B226" s="375" t="str">
        <f t="shared" si="3"/>
        <v>32</v>
      </c>
      <c r="C226" s="375" t="s">
        <v>575</v>
      </c>
      <c r="D226" s="376">
        <v>0</v>
      </c>
      <c r="E226" s="376">
        <v>0</v>
      </c>
      <c r="F226" s="376">
        <v>0</v>
      </c>
      <c r="G226" s="376">
        <v>1.5324726517611222</v>
      </c>
      <c r="H226" s="376">
        <v>0</v>
      </c>
      <c r="I226" s="376">
        <v>4.9946707473554302</v>
      </c>
      <c r="J226" s="376">
        <v>26.484969702999372</v>
      </c>
      <c r="K226" s="376">
        <v>33.222071040404884</v>
      </c>
    </row>
    <row r="227" spans="1:11">
      <c r="A227" s="375">
        <v>3310</v>
      </c>
      <c r="B227" s="375" t="str">
        <f t="shared" si="3"/>
        <v>33</v>
      </c>
      <c r="C227" s="375" t="s">
        <v>576</v>
      </c>
      <c r="D227" s="376">
        <v>0</v>
      </c>
      <c r="E227" s="376">
        <v>0</v>
      </c>
      <c r="F227" s="376">
        <v>0</v>
      </c>
      <c r="G227" s="376">
        <v>0.64835405865891083</v>
      </c>
      <c r="H227" s="376">
        <v>0</v>
      </c>
      <c r="I227" s="376">
        <v>30.773741994539023</v>
      </c>
      <c r="J227" s="376">
        <v>49.797284894788881</v>
      </c>
      <c r="K227" s="376">
        <v>81.659690827700786</v>
      </c>
    </row>
    <row r="228" spans="1:11">
      <c r="A228" s="375">
        <v>3320</v>
      </c>
      <c r="B228" s="375" t="str">
        <f t="shared" si="3"/>
        <v>33</v>
      </c>
      <c r="C228" s="375" t="s">
        <v>577</v>
      </c>
      <c r="D228" s="376">
        <v>0</v>
      </c>
      <c r="E228" s="376">
        <v>0</v>
      </c>
      <c r="F228" s="376">
        <v>0</v>
      </c>
      <c r="G228" s="376">
        <v>0</v>
      </c>
      <c r="H228" s="376">
        <v>0</v>
      </c>
      <c r="I228" s="376">
        <v>37.790343585838009</v>
      </c>
      <c r="J228" s="376">
        <v>67.112134471801397</v>
      </c>
      <c r="K228" s="376">
        <v>104.93823462253758</v>
      </c>
    </row>
    <row r="229" spans="1:11">
      <c r="A229" s="375">
        <v>3330</v>
      </c>
      <c r="B229" s="375" t="str">
        <f t="shared" si="3"/>
        <v>33</v>
      </c>
      <c r="C229" s="375" t="s">
        <v>578</v>
      </c>
      <c r="D229" s="376">
        <v>0</v>
      </c>
      <c r="E229" s="376">
        <v>0</v>
      </c>
      <c r="F229" s="376">
        <v>0</v>
      </c>
      <c r="G229" s="376" t="s">
        <v>295</v>
      </c>
      <c r="H229" s="376">
        <v>1.8191967063584793</v>
      </c>
      <c r="I229" s="376">
        <v>3.0415959598164712</v>
      </c>
      <c r="J229" s="376">
        <v>7.3956189548089606</v>
      </c>
      <c r="K229" s="376">
        <v>12.591727585156443</v>
      </c>
    </row>
    <row r="230" spans="1:11">
      <c r="A230" s="375">
        <v>3340</v>
      </c>
      <c r="B230" s="375" t="str">
        <f t="shared" si="3"/>
        <v>33</v>
      </c>
      <c r="C230" s="375" t="s">
        <v>579</v>
      </c>
      <c r="D230" s="376">
        <v>0</v>
      </c>
      <c r="E230" s="376">
        <v>0</v>
      </c>
      <c r="F230" s="376">
        <v>0</v>
      </c>
      <c r="G230" s="376">
        <v>4.7665446141967713</v>
      </c>
      <c r="H230" s="376">
        <v>0</v>
      </c>
      <c r="I230" s="376">
        <v>12.621249992404431</v>
      </c>
      <c r="J230" s="376">
        <v>27.519469641066163</v>
      </c>
      <c r="K230" s="376">
        <v>44.907264247667371</v>
      </c>
    </row>
    <row r="231" spans="1:11">
      <c r="A231" s="375">
        <v>3350</v>
      </c>
      <c r="B231" s="375" t="str">
        <f t="shared" si="3"/>
        <v>33</v>
      </c>
      <c r="C231" s="375" t="s">
        <v>580</v>
      </c>
      <c r="D231" s="376">
        <v>0</v>
      </c>
      <c r="E231" s="376">
        <v>0</v>
      </c>
      <c r="F231" s="376">
        <v>0</v>
      </c>
      <c r="G231" s="376">
        <v>0</v>
      </c>
      <c r="H231" s="376">
        <v>0</v>
      </c>
      <c r="I231" s="376">
        <v>0.80915455839510786</v>
      </c>
      <c r="J231" s="376">
        <v>0</v>
      </c>
      <c r="K231" s="376">
        <v>1.2563424427046574</v>
      </c>
    </row>
    <row r="232" spans="1:11">
      <c r="A232" s="375">
        <v>3410</v>
      </c>
      <c r="B232" s="375" t="str">
        <f t="shared" si="3"/>
        <v>34</v>
      </c>
      <c r="C232" s="375" t="s">
        <v>581</v>
      </c>
      <c r="D232" s="376">
        <v>34.696747610971791</v>
      </c>
      <c r="E232" s="376">
        <v>0</v>
      </c>
      <c r="F232" s="376">
        <v>0</v>
      </c>
      <c r="G232" s="376">
        <v>25.358167658150407</v>
      </c>
      <c r="H232" s="376">
        <v>1.5514066187409894</v>
      </c>
      <c r="I232" s="376">
        <v>326.94799854144571</v>
      </c>
      <c r="J232" s="376">
        <v>136.7647751020456</v>
      </c>
      <c r="K232" s="376">
        <v>525.31909553135449</v>
      </c>
    </row>
    <row r="233" spans="1:11">
      <c r="A233" s="375">
        <v>3420</v>
      </c>
      <c r="B233" s="375" t="str">
        <f t="shared" si="3"/>
        <v>34</v>
      </c>
      <c r="C233" s="375" t="s">
        <v>582</v>
      </c>
      <c r="D233" s="376">
        <v>0</v>
      </c>
      <c r="E233" s="376">
        <v>0</v>
      </c>
      <c r="F233" s="376">
        <v>0</v>
      </c>
      <c r="G233" s="376">
        <v>10.745466365403631</v>
      </c>
      <c r="H233" s="376">
        <v>0.92684296185336423</v>
      </c>
      <c r="I233" s="376">
        <v>25.638876948245638</v>
      </c>
      <c r="J233" s="376">
        <v>15.986089434232174</v>
      </c>
      <c r="K233" s="376">
        <v>53.297275709734805</v>
      </c>
    </row>
    <row r="234" spans="1:11">
      <c r="A234" s="375">
        <v>3430</v>
      </c>
      <c r="B234" s="375" t="str">
        <f t="shared" si="3"/>
        <v>34</v>
      </c>
      <c r="C234" s="375" t="s">
        <v>583</v>
      </c>
      <c r="D234" s="376">
        <v>0</v>
      </c>
      <c r="E234" s="376">
        <v>0</v>
      </c>
      <c r="F234" s="376">
        <v>0</v>
      </c>
      <c r="G234" s="376">
        <v>25.626565766357118</v>
      </c>
      <c r="H234" s="376">
        <v>5.88047105415703</v>
      </c>
      <c r="I234" s="376">
        <v>185.05249775852309</v>
      </c>
      <c r="J234" s="376">
        <v>159.05233735709152</v>
      </c>
      <c r="K234" s="376">
        <v>375.61187193612875</v>
      </c>
    </row>
    <row r="235" spans="1:11">
      <c r="A235" s="375">
        <v>3511</v>
      </c>
      <c r="B235" s="375" t="str">
        <f t="shared" si="3"/>
        <v>35</v>
      </c>
      <c r="C235" s="375" t="s">
        <v>584</v>
      </c>
      <c r="D235" s="376">
        <v>0</v>
      </c>
      <c r="E235" s="376">
        <v>0</v>
      </c>
      <c r="F235" s="376">
        <v>0</v>
      </c>
      <c r="G235" s="376">
        <v>1.5189841157060364</v>
      </c>
      <c r="H235" s="376">
        <v>5.7860430282283781</v>
      </c>
      <c r="I235" s="376">
        <v>35.473533368393248</v>
      </c>
      <c r="J235" s="376">
        <v>35.775053480998942</v>
      </c>
      <c r="K235" s="376">
        <v>78.553613993326607</v>
      </c>
    </row>
    <row r="236" spans="1:11">
      <c r="A236" s="375">
        <v>3512</v>
      </c>
      <c r="B236" s="375" t="str">
        <f t="shared" si="3"/>
        <v>35</v>
      </c>
      <c r="C236" s="375" t="s">
        <v>585</v>
      </c>
      <c r="D236" s="376">
        <v>0</v>
      </c>
      <c r="E236" s="376">
        <v>0</v>
      </c>
      <c r="F236" s="376">
        <v>0</v>
      </c>
      <c r="G236" s="376">
        <v>7.2963675927168667</v>
      </c>
      <c r="H236" s="376">
        <v>0</v>
      </c>
      <c r="I236" s="376">
        <v>7.133296552059889</v>
      </c>
      <c r="J236" s="376">
        <v>4.778791421498318</v>
      </c>
      <c r="K236" s="376">
        <v>19.51926564612825</v>
      </c>
    </row>
    <row r="237" spans="1:11">
      <c r="A237" s="375">
        <v>3520</v>
      </c>
      <c r="B237" s="375" t="str">
        <f t="shared" si="3"/>
        <v>35</v>
      </c>
      <c r="C237" s="375" t="s">
        <v>586</v>
      </c>
      <c r="D237" s="376">
        <v>0</v>
      </c>
      <c r="E237" s="376">
        <v>0</v>
      </c>
      <c r="F237" s="376">
        <v>0</v>
      </c>
      <c r="G237" s="376">
        <v>0</v>
      </c>
      <c r="H237" s="376">
        <v>0.94955806547727239</v>
      </c>
      <c r="I237" s="376">
        <v>19.718221735203159</v>
      </c>
      <c r="J237" s="376">
        <v>10.833986176828358</v>
      </c>
      <c r="K237" s="376">
        <v>31.501765977508789</v>
      </c>
    </row>
    <row r="238" spans="1:11">
      <c r="A238" s="375">
        <v>3530</v>
      </c>
      <c r="B238" s="375" t="str">
        <f t="shared" si="3"/>
        <v>35</v>
      </c>
      <c r="C238" s="375" t="s">
        <v>587</v>
      </c>
      <c r="D238" s="376">
        <v>0</v>
      </c>
      <c r="E238" s="376">
        <v>0</v>
      </c>
      <c r="F238" s="376">
        <v>0</v>
      </c>
      <c r="G238" s="376">
        <v>28.092146006807365</v>
      </c>
      <c r="H238" s="376">
        <v>8.7498299372008113</v>
      </c>
      <c r="I238" s="376">
        <v>151.01400929369856</v>
      </c>
      <c r="J238" s="376">
        <v>124.89970614307418</v>
      </c>
      <c r="K238" s="376">
        <v>312.75569138078095</v>
      </c>
    </row>
    <row r="239" spans="1:11">
      <c r="A239" s="375">
        <v>3541</v>
      </c>
      <c r="B239" s="375" t="str">
        <f t="shared" si="3"/>
        <v>35</v>
      </c>
      <c r="C239" s="375" t="s">
        <v>588</v>
      </c>
      <c r="D239" s="376">
        <v>0</v>
      </c>
      <c r="E239" s="376">
        <v>0</v>
      </c>
      <c r="F239" s="376">
        <v>0</v>
      </c>
      <c r="G239" s="376">
        <v>0</v>
      </c>
      <c r="H239" s="376">
        <v>0</v>
      </c>
      <c r="I239" s="376">
        <v>0</v>
      </c>
      <c r="J239" s="376">
        <v>0.92279112580293654</v>
      </c>
      <c r="K239" s="376">
        <v>0.92279112580293654</v>
      </c>
    </row>
    <row r="240" spans="1:11">
      <c r="A240" s="375">
        <v>3542</v>
      </c>
      <c r="B240" s="375" t="str">
        <f t="shared" si="3"/>
        <v>35</v>
      </c>
      <c r="C240" s="375" t="s">
        <v>589</v>
      </c>
      <c r="D240" s="376">
        <v>0</v>
      </c>
      <c r="E240" s="376">
        <v>0</v>
      </c>
      <c r="F240" s="376">
        <v>0</v>
      </c>
      <c r="G240" s="376">
        <v>0</v>
      </c>
      <c r="H240" s="376">
        <v>0</v>
      </c>
      <c r="I240" s="376">
        <v>0</v>
      </c>
      <c r="J240" s="376">
        <v>0.58072897846952631</v>
      </c>
      <c r="K240" s="376">
        <v>0.58072897846952631</v>
      </c>
    </row>
    <row r="241" spans="1:11">
      <c r="A241" s="375">
        <v>3543</v>
      </c>
      <c r="B241" s="375" t="str">
        <f t="shared" si="3"/>
        <v>35</v>
      </c>
      <c r="C241" s="375" t="s">
        <v>590</v>
      </c>
      <c r="D241" s="376">
        <v>0</v>
      </c>
      <c r="E241" s="376">
        <v>0</v>
      </c>
      <c r="F241" s="376">
        <v>0</v>
      </c>
      <c r="G241" s="376">
        <v>0</v>
      </c>
      <c r="H241" s="376">
        <v>0</v>
      </c>
      <c r="I241" s="376">
        <v>2.1158814904147762</v>
      </c>
      <c r="J241" s="376">
        <v>1.3400294352956792</v>
      </c>
      <c r="K241" s="376">
        <v>3.4559109257104552</v>
      </c>
    </row>
    <row r="242" spans="1:11">
      <c r="A242" s="375">
        <v>3550</v>
      </c>
      <c r="B242" s="375" t="str">
        <f t="shared" si="3"/>
        <v>35</v>
      </c>
      <c r="C242" s="375" t="s">
        <v>591</v>
      </c>
      <c r="D242" s="376">
        <v>0</v>
      </c>
      <c r="E242" s="376">
        <v>0</v>
      </c>
      <c r="F242" s="376">
        <v>0</v>
      </c>
      <c r="G242" s="376">
        <v>0</v>
      </c>
      <c r="H242" s="376">
        <v>0</v>
      </c>
      <c r="I242" s="376">
        <v>7.0671758790762995</v>
      </c>
      <c r="J242" s="376">
        <v>1.8454747801823561</v>
      </c>
      <c r="K242" s="376">
        <v>8.9126506592586558</v>
      </c>
    </row>
    <row r="243" spans="1:11">
      <c r="A243" s="375">
        <v>3611</v>
      </c>
      <c r="B243" s="375" t="str">
        <f t="shared" si="3"/>
        <v>36</v>
      </c>
      <c r="C243" s="375" t="s">
        <v>592</v>
      </c>
      <c r="D243" s="376">
        <v>0</v>
      </c>
      <c r="E243" s="376">
        <v>0</v>
      </c>
      <c r="F243" s="376">
        <v>0</v>
      </c>
      <c r="G243" s="376">
        <v>9.2260906646812906</v>
      </c>
      <c r="H243" s="376">
        <v>27.792062373287425</v>
      </c>
      <c r="I243" s="376">
        <v>33.93470970198215</v>
      </c>
      <c r="J243" s="376">
        <v>31.071142070661399</v>
      </c>
      <c r="K243" s="376">
        <v>102.02400481061225</v>
      </c>
    </row>
    <row r="244" spans="1:11">
      <c r="A244" s="375">
        <v>3612</v>
      </c>
      <c r="B244" s="375" t="str">
        <f t="shared" si="3"/>
        <v>36</v>
      </c>
      <c r="C244" s="375" t="s">
        <v>593</v>
      </c>
      <c r="D244" s="376">
        <v>0</v>
      </c>
      <c r="E244" s="376">
        <v>0</v>
      </c>
      <c r="F244" s="376">
        <v>0</v>
      </c>
      <c r="G244" s="376">
        <v>56.738907476526698</v>
      </c>
      <c r="H244" s="376">
        <v>0.67261793196499753</v>
      </c>
      <c r="I244" s="376">
        <v>34.118588693132239</v>
      </c>
      <c r="J244" s="376">
        <v>35.813599135766239</v>
      </c>
      <c r="K244" s="376">
        <v>127.34371323739018</v>
      </c>
    </row>
    <row r="245" spans="1:11">
      <c r="A245" s="375">
        <v>3613</v>
      </c>
      <c r="B245" s="375" t="str">
        <f t="shared" si="3"/>
        <v>36</v>
      </c>
      <c r="C245" s="375" t="s">
        <v>594</v>
      </c>
      <c r="D245" s="376">
        <v>0</v>
      </c>
      <c r="E245" s="376">
        <v>0</v>
      </c>
      <c r="F245" s="376">
        <v>0</v>
      </c>
      <c r="G245" s="376">
        <v>11.289347474139447</v>
      </c>
      <c r="H245" s="376">
        <v>4.8464368992858446</v>
      </c>
      <c r="I245" s="376">
        <v>16.084815151501928</v>
      </c>
      <c r="J245" s="376">
        <v>27.695541872878426</v>
      </c>
      <c r="K245" s="376">
        <v>59.916141397805646</v>
      </c>
    </row>
    <row r="246" spans="1:11">
      <c r="A246" s="375">
        <v>3614</v>
      </c>
      <c r="B246" s="375" t="str">
        <f t="shared" si="3"/>
        <v>36</v>
      </c>
      <c r="C246" s="375" t="s">
        <v>595</v>
      </c>
      <c r="D246" s="376">
        <v>0</v>
      </c>
      <c r="E246" s="376">
        <v>0</v>
      </c>
      <c r="F246" s="376">
        <v>0</v>
      </c>
      <c r="G246" s="376">
        <v>33.606440797146711</v>
      </c>
      <c r="H246" s="376">
        <v>32.801161119416058</v>
      </c>
      <c r="I246" s="376">
        <v>10.588602768762973</v>
      </c>
      <c r="J246" s="376">
        <v>43.284568970513952</v>
      </c>
      <c r="K246" s="376">
        <v>120.28077365583968</v>
      </c>
    </row>
    <row r="247" spans="1:11">
      <c r="A247" s="375">
        <v>3615</v>
      </c>
      <c r="B247" s="375" t="str">
        <f t="shared" si="3"/>
        <v>36</v>
      </c>
      <c r="C247" s="375" t="s">
        <v>596</v>
      </c>
      <c r="D247" s="376">
        <v>0</v>
      </c>
      <c r="E247" s="376">
        <v>0</v>
      </c>
      <c r="F247" s="376">
        <v>0</v>
      </c>
      <c r="G247" s="376">
        <v>0</v>
      </c>
      <c r="H247" s="376">
        <v>0</v>
      </c>
      <c r="I247" s="376">
        <v>4.8251823393315103</v>
      </c>
      <c r="J247" s="376">
        <v>5.1250161126616405</v>
      </c>
      <c r="K247" s="376">
        <v>9.9501984519931508</v>
      </c>
    </row>
    <row r="248" spans="1:11">
      <c r="A248" s="375">
        <v>3621</v>
      </c>
      <c r="B248" s="375" t="str">
        <f t="shared" si="3"/>
        <v>36</v>
      </c>
      <c r="C248" s="375" t="s">
        <v>597</v>
      </c>
      <c r="D248" s="376">
        <v>0</v>
      </c>
      <c r="E248" s="376">
        <v>0</v>
      </c>
      <c r="F248" s="376">
        <v>0</v>
      </c>
      <c r="G248" s="376">
        <v>0</v>
      </c>
      <c r="H248" s="376">
        <v>0</v>
      </c>
      <c r="I248" s="376">
        <v>0</v>
      </c>
      <c r="J248" s="376">
        <v>0</v>
      </c>
      <c r="K248" s="376">
        <v>0</v>
      </c>
    </row>
    <row r="249" spans="1:11">
      <c r="A249" s="375">
        <v>3622</v>
      </c>
      <c r="B249" s="375" t="str">
        <f t="shared" si="3"/>
        <v>36</v>
      </c>
      <c r="C249" s="375" t="s">
        <v>598</v>
      </c>
      <c r="D249" s="376">
        <v>0</v>
      </c>
      <c r="E249" s="376">
        <v>0</v>
      </c>
      <c r="F249" s="376">
        <v>0</v>
      </c>
      <c r="G249" s="376">
        <v>4.5725022581388286</v>
      </c>
      <c r="H249" s="376">
        <v>0</v>
      </c>
      <c r="I249" s="376">
        <v>1.5016759547612915</v>
      </c>
      <c r="J249" s="376">
        <v>9.7228334499074833</v>
      </c>
      <c r="K249" s="376">
        <v>15.797011662807604</v>
      </c>
    </row>
    <row r="250" spans="1:11">
      <c r="A250" s="375">
        <v>3630</v>
      </c>
      <c r="B250" s="375" t="str">
        <f t="shared" si="3"/>
        <v>36</v>
      </c>
      <c r="C250" s="375" t="s">
        <v>599</v>
      </c>
      <c r="D250" s="376">
        <v>0</v>
      </c>
      <c r="E250" s="376">
        <v>0</v>
      </c>
      <c r="F250" s="376">
        <v>0</v>
      </c>
      <c r="G250" s="376">
        <v>0</v>
      </c>
      <c r="H250" s="376">
        <v>0</v>
      </c>
      <c r="I250" s="376">
        <v>1.1470489912229889</v>
      </c>
      <c r="J250" s="376">
        <v>1.1152922509587755</v>
      </c>
      <c r="K250" s="376">
        <v>2.2623412421817646</v>
      </c>
    </row>
    <row r="251" spans="1:11">
      <c r="A251" s="375">
        <v>3640</v>
      </c>
      <c r="B251" s="375" t="str">
        <f t="shared" si="3"/>
        <v>36</v>
      </c>
      <c r="C251" s="375" t="s">
        <v>600</v>
      </c>
      <c r="D251" s="376">
        <v>0</v>
      </c>
      <c r="E251" s="376">
        <v>0</v>
      </c>
      <c r="F251" s="376">
        <v>0</v>
      </c>
      <c r="G251" s="376">
        <v>0</v>
      </c>
      <c r="H251" s="376">
        <v>11.630248348166674</v>
      </c>
      <c r="I251" s="376">
        <v>15.570930272894973</v>
      </c>
      <c r="J251" s="376">
        <v>8.6478867222270548</v>
      </c>
      <c r="K251" s="376">
        <v>35.8490653432887</v>
      </c>
    </row>
    <row r="252" spans="1:11">
      <c r="A252" s="375">
        <v>3650</v>
      </c>
      <c r="B252" s="375" t="str">
        <f t="shared" si="3"/>
        <v>36</v>
      </c>
      <c r="C252" s="375" t="s">
        <v>601</v>
      </c>
      <c r="D252" s="376">
        <v>0</v>
      </c>
      <c r="E252" s="376">
        <v>0</v>
      </c>
      <c r="F252" s="376">
        <v>0</v>
      </c>
      <c r="G252" s="376">
        <v>0</v>
      </c>
      <c r="H252" s="376">
        <v>0</v>
      </c>
      <c r="I252" s="376">
        <v>2.2934809883559257</v>
      </c>
      <c r="J252" s="376">
        <v>3.5937032586261943</v>
      </c>
      <c r="K252" s="376">
        <v>5.9416201814578962</v>
      </c>
    </row>
    <row r="253" spans="1:11">
      <c r="A253" s="375">
        <v>3661</v>
      </c>
      <c r="B253" s="375" t="str">
        <f t="shared" si="3"/>
        <v>36</v>
      </c>
      <c r="C253" s="375" t="s">
        <v>602</v>
      </c>
      <c r="D253" s="376">
        <v>0</v>
      </c>
      <c r="E253" s="376">
        <v>0</v>
      </c>
      <c r="F253" s="376">
        <v>0</v>
      </c>
      <c r="G253" s="376">
        <v>0</v>
      </c>
      <c r="H253" s="376">
        <v>0</v>
      </c>
      <c r="I253" s="376">
        <v>0</v>
      </c>
      <c r="J253" s="376">
        <v>0</v>
      </c>
      <c r="K253" s="376">
        <v>0</v>
      </c>
    </row>
    <row r="254" spans="1:11">
      <c r="A254" s="375">
        <v>3662</v>
      </c>
      <c r="B254" s="375" t="str">
        <f t="shared" si="3"/>
        <v>36</v>
      </c>
      <c r="C254" s="375" t="s">
        <v>603</v>
      </c>
      <c r="D254" s="376">
        <v>0</v>
      </c>
      <c r="E254" s="376">
        <v>0</v>
      </c>
      <c r="F254" s="376">
        <v>0</v>
      </c>
      <c r="G254" s="376">
        <v>6.0476939161568719</v>
      </c>
      <c r="H254" s="376">
        <v>0</v>
      </c>
      <c r="I254" s="376">
        <v>2.1975911789886315</v>
      </c>
      <c r="J254" s="376">
        <v>3.122275428450763</v>
      </c>
      <c r="K254" s="376">
        <v>11.367560523596266</v>
      </c>
    </row>
    <row r="255" spans="1:11">
      <c r="A255" s="375">
        <v>3663</v>
      </c>
      <c r="B255" s="375" t="str">
        <f t="shared" si="3"/>
        <v>36</v>
      </c>
      <c r="C255" s="375" t="s">
        <v>604</v>
      </c>
      <c r="D255" s="376">
        <v>0</v>
      </c>
      <c r="E255" s="376">
        <v>0</v>
      </c>
      <c r="F255" s="376">
        <v>0</v>
      </c>
      <c r="G255" s="376">
        <v>62.510695942106985</v>
      </c>
      <c r="H255" s="376">
        <v>32.503777258944176</v>
      </c>
      <c r="I255" s="376">
        <v>49.975451259803719</v>
      </c>
      <c r="J255" s="376">
        <v>41.632087047951217</v>
      </c>
      <c r="K255" s="376">
        <v>186.62201150880608</v>
      </c>
    </row>
    <row r="256" spans="1:11">
      <c r="A256" s="375">
        <v>3710</v>
      </c>
      <c r="B256" s="375" t="str">
        <f t="shared" si="3"/>
        <v>37</v>
      </c>
      <c r="C256" s="375" t="s">
        <v>605</v>
      </c>
      <c r="D256" s="376">
        <v>0</v>
      </c>
      <c r="E256" s="376">
        <v>0</v>
      </c>
      <c r="F256" s="376">
        <v>0</v>
      </c>
      <c r="G256" s="376">
        <v>524.88480302273797</v>
      </c>
      <c r="H256" s="376">
        <v>41.128251353864762</v>
      </c>
      <c r="I256" s="376">
        <v>7.0500348817932172</v>
      </c>
      <c r="J256" s="376">
        <v>29.580300371677506</v>
      </c>
      <c r="K256" s="376">
        <v>602.64338963007344</v>
      </c>
    </row>
    <row r="257" spans="1:11">
      <c r="A257" s="375">
        <v>3720</v>
      </c>
      <c r="B257" s="375" t="str">
        <f t="shared" si="3"/>
        <v>37</v>
      </c>
      <c r="C257" s="11" t="s">
        <v>606</v>
      </c>
      <c r="D257" s="376">
        <v>0</v>
      </c>
      <c r="E257" s="376">
        <v>0</v>
      </c>
      <c r="F257" s="376">
        <v>0</v>
      </c>
      <c r="G257" s="376">
        <v>385.74937751946209</v>
      </c>
      <c r="H257" s="376">
        <v>9.125187080324535</v>
      </c>
      <c r="I257" s="376">
        <v>12.886151374386058</v>
      </c>
      <c r="J257" s="376">
        <v>25.522874765614009</v>
      </c>
      <c r="K257" s="376">
        <v>433.28359073978663</v>
      </c>
    </row>
    <row r="258" spans="1:11">
      <c r="A258" s="375">
        <v>4010</v>
      </c>
      <c r="B258" s="375" t="str">
        <f t="shared" si="3"/>
        <v>40</v>
      </c>
      <c r="C258" s="11" t="s">
        <v>607</v>
      </c>
      <c r="D258" s="376">
        <v>0</v>
      </c>
      <c r="E258" s="376">
        <v>0</v>
      </c>
      <c r="F258" s="376">
        <v>0</v>
      </c>
      <c r="G258" s="376">
        <v>0</v>
      </c>
      <c r="H258" s="376">
        <v>0</v>
      </c>
      <c r="I258" s="376">
        <v>0</v>
      </c>
      <c r="J258" s="376">
        <v>0</v>
      </c>
      <c r="K258" s="376">
        <v>0</v>
      </c>
    </row>
    <row r="259" spans="1:11">
      <c r="A259" s="375">
        <v>4020</v>
      </c>
      <c r="B259" s="375" t="str">
        <f t="shared" si="3"/>
        <v>40</v>
      </c>
      <c r="C259" s="11" t="s">
        <v>608</v>
      </c>
      <c r="D259" s="376">
        <v>0</v>
      </c>
      <c r="E259" s="376">
        <v>0</v>
      </c>
      <c r="F259" s="376">
        <v>0</v>
      </c>
      <c r="G259" s="376">
        <v>0</v>
      </c>
      <c r="H259" s="376">
        <v>0</v>
      </c>
      <c r="I259" s="376">
        <v>0</v>
      </c>
      <c r="J259" s="376">
        <v>0</v>
      </c>
      <c r="K259" s="376">
        <v>0</v>
      </c>
    </row>
    <row r="260" spans="1:11">
      <c r="A260" s="375">
        <v>4030</v>
      </c>
      <c r="B260" s="375" t="str">
        <f t="shared" si="3"/>
        <v>40</v>
      </c>
      <c r="C260" s="11" t="s">
        <v>609</v>
      </c>
      <c r="D260" s="376">
        <v>0</v>
      </c>
      <c r="E260" s="376">
        <v>0</v>
      </c>
      <c r="F260" s="376">
        <v>0</v>
      </c>
      <c r="G260" s="376">
        <v>0</v>
      </c>
      <c r="H260" s="376">
        <v>0</v>
      </c>
      <c r="I260" s="376">
        <v>0</v>
      </c>
      <c r="J260" s="376">
        <v>0</v>
      </c>
      <c r="K260" s="376">
        <v>0</v>
      </c>
    </row>
    <row r="261" spans="1:11">
      <c r="A261" s="375">
        <v>4100</v>
      </c>
      <c r="B261" s="375" t="str">
        <f t="shared" si="3"/>
        <v>41</v>
      </c>
      <c r="C261" s="11" t="s">
        <v>153</v>
      </c>
      <c r="D261" s="376">
        <v>0</v>
      </c>
      <c r="E261" s="376">
        <v>0</v>
      </c>
      <c r="F261" s="376">
        <v>0</v>
      </c>
      <c r="G261" s="376">
        <v>117.98997589693803</v>
      </c>
      <c r="H261" s="376">
        <v>48.21328993102464</v>
      </c>
      <c r="I261" s="376">
        <v>28.487008448843017</v>
      </c>
      <c r="J261" s="376">
        <v>481.30966909120519</v>
      </c>
      <c r="K261" s="376">
        <v>675.99994336801092</v>
      </c>
    </row>
    <row r="262" spans="1:11">
      <c r="A262" s="375">
        <v>4500</v>
      </c>
      <c r="B262" s="375" t="str">
        <f t="shared" ref="B262" si="4">LEFT(A262,2)</f>
        <v>45</v>
      </c>
      <c r="C262" s="11" t="s">
        <v>106</v>
      </c>
      <c r="D262" s="376">
        <v>0</v>
      </c>
      <c r="E262" s="376">
        <v>0</v>
      </c>
      <c r="F262" s="376">
        <v>0</v>
      </c>
      <c r="G262" s="376">
        <v>146.68204186107636</v>
      </c>
      <c r="H262" s="376">
        <v>22.203514585851597</v>
      </c>
      <c r="I262" s="376">
        <v>230.73132329659407</v>
      </c>
      <c r="J262" s="376">
        <v>137.44701399801724</v>
      </c>
      <c r="K262" s="376">
        <v>537.06389374153923</v>
      </c>
    </row>
    <row r="263" spans="1:11">
      <c r="A263" s="377"/>
      <c r="B263" s="377"/>
      <c r="C263" s="368" t="s">
        <v>96</v>
      </c>
      <c r="D263" s="378">
        <v>0</v>
      </c>
      <c r="E263" s="376">
        <v>237.32264460895638</v>
      </c>
      <c r="F263" s="376">
        <v>1010.9804851887278</v>
      </c>
      <c r="G263" s="376">
        <v>0</v>
      </c>
      <c r="H263" s="376">
        <v>0</v>
      </c>
      <c r="I263" s="376">
        <v>3.4393809114359413</v>
      </c>
      <c r="J263" s="376">
        <v>0</v>
      </c>
      <c r="K263" s="376">
        <v>3157.3514254180645</v>
      </c>
    </row>
    <row r="264" spans="1:11" ht="12.6" thickBot="1">
      <c r="A264" s="379"/>
      <c r="B264" s="379"/>
      <c r="C264" s="379" t="s">
        <v>20</v>
      </c>
      <c r="D264" s="380">
        <v>2289.8702213127917</v>
      </c>
      <c r="E264" s="380">
        <v>3375.5069211226319</v>
      </c>
      <c r="F264" s="380">
        <v>1056.7185438696774</v>
      </c>
      <c r="G264" s="380">
        <v>3222.8020900125193</v>
      </c>
      <c r="H264" s="380">
        <v>2241.8737207103145</v>
      </c>
      <c r="I264" s="380">
        <v>11902.309677657224</v>
      </c>
      <c r="J264" s="380">
        <v>10685.393597550552</v>
      </c>
      <c r="K264" s="380">
        <v>39171.85269068068</v>
      </c>
    </row>
    <row r="265" spans="1:11" ht="12.6" thickTop="1"/>
  </sheetData>
  <mergeCells count="1">
    <mergeCell ref="I3:K3"/>
  </mergeCells>
  <pageMargins left="0.7" right="0.7" top="0.75" bottom="0.75" header="0.3" footer="0.3"/>
  <pageSetup paperSize="9" orientation="portrait" verticalDpi="0"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DEF455-CDD2-4945-8B00-E46A81E272FF}">
  <sheetPr>
    <tabColor theme="4"/>
  </sheetPr>
  <dimension ref="A1:P35"/>
  <sheetViews>
    <sheetView showGridLines="0" zoomScale="75" zoomScaleNormal="75" workbookViewId="0">
      <selection activeCell="F41" sqref="F41"/>
    </sheetView>
  </sheetViews>
  <sheetFormatPr defaultColWidth="9.1640625" defaultRowHeight="12.3"/>
  <cols>
    <col min="1" max="1" width="14.1640625" style="11" customWidth="1"/>
    <col min="2" max="2" width="20" style="11" bestFit="1" customWidth="1"/>
    <col min="3" max="3" width="6.83203125" style="11" customWidth="1"/>
    <col min="4" max="4" width="50" style="11" customWidth="1"/>
    <col min="5" max="5" width="11.83203125" style="11" customWidth="1"/>
    <col min="6" max="8" width="9.1640625" style="11"/>
    <col min="9" max="9" width="11.71875" style="11" customWidth="1"/>
    <col min="10" max="10" width="14.5546875" style="11" customWidth="1"/>
    <col min="11" max="12" width="9.1640625" style="11"/>
    <col min="13" max="13" width="13.71875" style="11" customWidth="1"/>
    <col min="14" max="16384" width="9.1640625" style="11"/>
  </cols>
  <sheetData>
    <row r="1" spans="1:16" ht="19.8">
      <c r="A1" s="176"/>
    </row>
    <row r="2" spans="1:16" ht="19.8">
      <c r="A2" s="176" t="s">
        <v>641</v>
      </c>
    </row>
    <row r="6" spans="1:16">
      <c r="B6" s="11" t="s">
        <v>610</v>
      </c>
      <c r="C6" s="11" t="s">
        <v>613</v>
      </c>
      <c r="D6" s="11" t="s">
        <v>122</v>
      </c>
      <c r="E6" s="381" t="s">
        <v>614</v>
      </c>
      <c r="F6" s="381" t="s">
        <v>625</v>
      </c>
      <c r="G6" s="381"/>
      <c r="H6" s="381"/>
      <c r="I6" s="381" t="s">
        <v>627</v>
      </c>
      <c r="J6" s="381"/>
      <c r="K6" s="381"/>
      <c r="L6" s="381" t="s">
        <v>31</v>
      </c>
      <c r="M6" s="381" t="s">
        <v>13</v>
      </c>
      <c r="N6" s="381"/>
      <c r="O6" s="381" t="s">
        <v>25</v>
      </c>
      <c r="P6" s="381"/>
    </row>
    <row r="7" spans="1:16">
      <c r="E7" s="381" t="s">
        <v>28</v>
      </c>
      <c r="F7" s="381" t="s">
        <v>626</v>
      </c>
      <c r="G7" s="381" t="s">
        <v>123</v>
      </c>
      <c r="H7" s="381" t="s">
        <v>616</v>
      </c>
      <c r="I7" s="381" t="s">
        <v>628</v>
      </c>
      <c r="J7" s="381" t="s">
        <v>124</v>
      </c>
      <c r="K7" s="381" t="s">
        <v>125</v>
      </c>
      <c r="L7" s="381" t="s">
        <v>629</v>
      </c>
      <c r="M7" s="381" t="s">
        <v>22</v>
      </c>
      <c r="N7" s="381" t="s">
        <v>19</v>
      </c>
      <c r="O7" s="381" t="s">
        <v>36</v>
      </c>
      <c r="P7" s="425" t="s">
        <v>29</v>
      </c>
    </row>
    <row r="8" spans="1:16">
      <c r="A8" s="381"/>
      <c r="B8" s="424" t="s">
        <v>96</v>
      </c>
      <c r="C8" s="422"/>
      <c r="D8" s="422"/>
      <c r="E8" s="422"/>
      <c r="F8" s="422"/>
      <c r="G8" s="422"/>
      <c r="H8" s="423">
        <v>1</v>
      </c>
      <c r="I8" s="423">
        <v>1</v>
      </c>
      <c r="J8" s="422"/>
      <c r="K8" s="422"/>
      <c r="L8" s="423">
        <v>1</v>
      </c>
      <c r="M8" s="422"/>
      <c r="N8" s="422"/>
      <c r="O8" s="423">
        <v>1</v>
      </c>
      <c r="P8" s="421"/>
    </row>
    <row r="9" spans="1:16">
      <c r="B9" s="396" t="s">
        <v>97</v>
      </c>
      <c r="C9" s="546">
        <v>24</v>
      </c>
      <c r="D9" s="577" t="s">
        <v>615</v>
      </c>
      <c r="E9" s="575">
        <v>1</v>
      </c>
      <c r="F9" s="575">
        <v>1</v>
      </c>
      <c r="G9" s="575">
        <v>1</v>
      </c>
      <c r="H9" s="577"/>
      <c r="I9" s="577"/>
      <c r="J9" s="575">
        <v>1</v>
      </c>
      <c r="K9" s="575">
        <v>1</v>
      </c>
      <c r="L9" s="397"/>
      <c r="M9" s="575">
        <v>1</v>
      </c>
      <c r="N9" s="575">
        <v>1</v>
      </c>
      <c r="O9" s="577"/>
      <c r="P9" s="573"/>
    </row>
    <row r="10" spans="1:16">
      <c r="B10" s="382" t="s">
        <v>98</v>
      </c>
      <c r="C10" s="547"/>
      <c r="D10" s="576"/>
      <c r="E10" s="576"/>
      <c r="F10" s="576"/>
      <c r="G10" s="576"/>
      <c r="H10" s="576"/>
      <c r="I10" s="576"/>
      <c r="J10" s="576"/>
      <c r="K10" s="576"/>
      <c r="L10" s="398"/>
      <c r="M10" s="576"/>
      <c r="N10" s="576"/>
      <c r="O10" s="576"/>
      <c r="P10" s="574"/>
    </row>
    <row r="11" spans="1:16">
      <c r="B11" s="542" t="s">
        <v>99</v>
      </c>
      <c r="C11" s="383" t="s">
        <v>127</v>
      </c>
      <c r="D11" s="384" t="s">
        <v>128</v>
      </c>
      <c r="E11" s="385">
        <v>0</v>
      </c>
      <c r="F11" s="385">
        <v>0</v>
      </c>
      <c r="G11" s="385">
        <v>0</v>
      </c>
      <c r="H11" s="385"/>
      <c r="I11" s="385"/>
      <c r="J11" s="385">
        <v>0.7529393409362205</v>
      </c>
      <c r="K11" s="385">
        <v>1</v>
      </c>
      <c r="L11" s="385"/>
      <c r="M11" s="385">
        <v>7.3186723874629683E-2</v>
      </c>
      <c r="N11" s="385">
        <v>0.22051079564252221</v>
      </c>
      <c r="O11" s="384"/>
      <c r="P11" s="386"/>
    </row>
    <row r="12" spans="1:16">
      <c r="B12" s="543"/>
      <c r="C12" s="387">
        <v>23</v>
      </c>
      <c r="D12" s="368" t="s">
        <v>141</v>
      </c>
      <c r="E12" s="388">
        <v>1</v>
      </c>
      <c r="F12" s="388">
        <v>0</v>
      </c>
      <c r="G12" s="388">
        <v>0</v>
      </c>
      <c r="H12" s="388"/>
      <c r="I12" s="388"/>
      <c r="J12" s="388">
        <v>0.2470606590637795</v>
      </c>
      <c r="K12" s="388">
        <v>0</v>
      </c>
      <c r="L12" s="388"/>
      <c r="M12" s="388">
        <v>0.92681327612537034</v>
      </c>
      <c r="N12" s="388">
        <v>0.77948920435747793</v>
      </c>
      <c r="O12" s="368"/>
      <c r="P12" s="389"/>
    </row>
    <row r="13" spans="1:16">
      <c r="B13" s="542" t="s">
        <v>100</v>
      </c>
      <c r="C13" s="383">
        <v>20</v>
      </c>
      <c r="D13" s="384" t="s">
        <v>138</v>
      </c>
      <c r="E13" s="385">
        <v>0.90566051494474931</v>
      </c>
      <c r="F13" s="385">
        <v>0</v>
      </c>
      <c r="G13" s="385">
        <v>0</v>
      </c>
      <c r="H13" s="385"/>
      <c r="I13" s="385"/>
      <c r="J13" s="385">
        <v>0.90566051494474931</v>
      </c>
      <c r="K13" s="385">
        <v>0.90566051494474931</v>
      </c>
      <c r="L13" s="385"/>
      <c r="M13" s="385">
        <v>0.90566051494474931</v>
      </c>
      <c r="N13" s="385">
        <v>0.90566051494474931</v>
      </c>
      <c r="O13" s="384"/>
      <c r="P13" s="386"/>
    </row>
    <row r="14" spans="1:16">
      <c r="B14" s="543"/>
      <c r="C14" s="387">
        <v>21</v>
      </c>
      <c r="D14" s="368" t="s">
        <v>139</v>
      </c>
      <c r="E14" s="388">
        <v>9.4339485055250666E-2</v>
      </c>
      <c r="F14" s="388">
        <v>0</v>
      </c>
      <c r="G14" s="388">
        <v>0</v>
      </c>
      <c r="H14" s="388"/>
      <c r="I14" s="388"/>
      <c r="J14" s="388">
        <v>9.4339485055250666E-2</v>
      </c>
      <c r="K14" s="388">
        <v>9.4339485055250666E-2</v>
      </c>
      <c r="L14" s="388"/>
      <c r="M14" s="388">
        <v>9.4339485055250666E-2</v>
      </c>
      <c r="N14" s="388">
        <v>9.4339485055250666E-2</v>
      </c>
      <c r="O14" s="368"/>
      <c r="P14" s="389"/>
    </row>
    <row r="15" spans="1:16">
      <c r="B15" s="542" t="s">
        <v>101</v>
      </c>
      <c r="C15" s="383">
        <v>25</v>
      </c>
      <c r="D15" s="384" t="s">
        <v>142</v>
      </c>
      <c r="E15" s="385">
        <v>1</v>
      </c>
      <c r="F15" s="385">
        <v>0</v>
      </c>
      <c r="G15" s="385">
        <v>0</v>
      </c>
      <c r="H15" s="385"/>
      <c r="I15" s="385"/>
      <c r="J15" s="385">
        <v>0.47569805809102733</v>
      </c>
      <c r="K15" s="385">
        <v>0.27229066062142543</v>
      </c>
      <c r="L15" s="385"/>
      <c r="M15" s="385">
        <v>0.62431773955681047</v>
      </c>
      <c r="N15" s="385">
        <v>0.59777056638767057</v>
      </c>
      <c r="O15" s="384"/>
      <c r="P15" s="386"/>
    </row>
    <row r="16" spans="1:16">
      <c r="B16" s="543"/>
      <c r="C16" s="387">
        <v>28</v>
      </c>
      <c r="D16" s="368" t="s">
        <v>145</v>
      </c>
      <c r="E16" s="388">
        <v>0</v>
      </c>
      <c r="F16" s="388">
        <v>0</v>
      </c>
      <c r="G16" s="388">
        <v>0</v>
      </c>
      <c r="H16" s="388"/>
      <c r="I16" s="388"/>
      <c r="J16" s="388">
        <v>0.52430194190897261</v>
      </c>
      <c r="K16" s="388">
        <v>0.72770933937857463</v>
      </c>
      <c r="L16" s="388"/>
      <c r="M16" s="388">
        <v>0.37568226044318942</v>
      </c>
      <c r="N16" s="388">
        <v>0.40222943361232943</v>
      </c>
      <c r="O16" s="368"/>
      <c r="P16" s="389"/>
    </row>
    <row r="17" spans="2:16">
      <c r="B17" s="542" t="s">
        <v>102</v>
      </c>
      <c r="C17" s="383">
        <v>26</v>
      </c>
      <c r="D17" s="384" t="s">
        <v>143</v>
      </c>
      <c r="E17" s="385">
        <v>1</v>
      </c>
      <c r="F17" s="385">
        <v>0</v>
      </c>
      <c r="G17" s="385">
        <v>0</v>
      </c>
      <c r="H17" s="385"/>
      <c r="I17" s="385"/>
      <c r="J17" s="385">
        <v>0.59338308967233888</v>
      </c>
      <c r="K17" s="385">
        <v>0.44996831992753894</v>
      </c>
      <c r="L17" s="385"/>
      <c r="M17" s="385">
        <v>0.44597941332900182</v>
      </c>
      <c r="N17" s="385">
        <v>0.61276680028980657</v>
      </c>
      <c r="O17" s="384"/>
      <c r="P17" s="386"/>
    </row>
    <row r="18" spans="2:16">
      <c r="B18" s="543"/>
      <c r="C18" s="387">
        <v>27</v>
      </c>
      <c r="D18" s="368" t="s">
        <v>144</v>
      </c>
      <c r="E18" s="388">
        <v>0</v>
      </c>
      <c r="F18" s="388">
        <v>0</v>
      </c>
      <c r="G18" s="388">
        <v>0</v>
      </c>
      <c r="H18" s="388"/>
      <c r="I18" s="388"/>
      <c r="J18" s="388">
        <v>0.40661691032766112</v>
      </c>
      <c r="K18" s="388">
        <v>0.55003168007246106</v>
      </c>
      <c r="L18" s="388"/>
      <c r="M18" s="388">
        <v>0.55402058667099818</v>
      </c>
      <c r="N18" s="388">
        <v>0.38723319971019349</v>
      </c>
      <c r="O18" s="368"/>
      <c r="P18" s="389"/>
    </row>
    <row r="19" spans="2:16">
      <c r="B19" s="542" t="s">
        <v>103</v>
      </c>
      <c r="C19" s="383">
        <v>29</v>
      </c>
      <c r="D19" s="384" t="s">
        <v>146</v>
      </c>
      <c r="E19" s="385">
        <v>1</v>
      </c>
      <c r="F19" s="385">
        <v>0</v>
      </c>
      <c r="G19" s="385">
        <v>0</v>
      </c>
      <c r="H19" s="385"/>
      <c r="I19" s="385"/>
      <c r="J19" s="385">
        <v>0.62582766377625054</v>
      </c>
      <c r="K19" s="385">
        <v>0.35055642792233394</v>
      </c>
      <c r="L19" s="385"/>
      <c r="M19" s="385">
        <v>0.70726994094357465</v>
      </c>
      <c r="N19" s="385">
        <v>0.63274351957873942</v>
      </c>
      <c r="O19" s="384"/>
      <c r="P19" s="386"/>
    </row>
    <row r="20" spans="2:16">
      <c r="B20" s="543"/>
      <c r="C20" s="387">
        <v>30</v>
      </c>
      <c r="D20" s="368" t="s">
        <v>147</v>
      </c>
      <c r="E20" s="388">
        <v>0</v>
      </c>
      <c r="F20" s="388">
        <v>0</v>
      </c>
      <c r="G20" s="388">
        <v>0</v>
      </c>
      <c r="H20" s="388"/>
      <c r="I20" s="388"/>
      <c r="J20" s="388">
        <v>0.3741723362237494</v>
      </c>
      <c r="K20" s="388">
        <v>0.64944357207766601</v>
      </c>
      <c r="L20" s="388"/>
      <c r="M20" s="388">
        <v>0.2927300590564253</v>
      </c>
      <c r="N20" s="388">
        <v>0.36725648042126052</v>
      </c>
      <c r="O20" s="368"/>
      <c r="P20" s="389"/>
    </row>
    <row r="21" spans="2:16">
      <c r="B21" s="542" t="s">
        <v>611</v>
      </c>
      <c r="C21" s="383">
        <v>10</v>
      </c>
      <c r="D21" s="384" t="s">
        <v>129</v>
      </c>
      <c r="E21" s="385">
        <v>0.80656689572921392</v>
      </c>
      <c r="F21" s="385">
        <v>0.80656689572921392</v>
      </c>
      <c r="G21" s="385">
        <v>0.80656689572921392</v>
      </c>
      <c r="H21" s="385"/>
      <c r="I21" s="385"/>
      <c r="J21" s="385">
        <v>0.80656689572921392</v>
      </c>
      <c r="K21" s="385">
        <v>0.80656689572921392</v>
      </c>
      <c r="L21" s="385"/>
      <c r="M21" s="385">
        <v>0.80325526441383066</v>
      </c>
      <c r="N21" s="385">
        <v>0.79704041360670674</v>
      </c>
      <c r="O21" s="384"/>
      <c r="P21" s="386"/>
    </row>
    <row r="22" spans="2:16">
      <c r="B22" s="543"/>
      <c r="C22" s="390">
        <v>11</v>
      </c>
      <c r="D22" s="11" t="s">
        <v>130</v>
      </c>
      <c r="E22" s="420">
        <v>0.19343310427078608</v>
      </c>
      <c r="F22" s="420">
        <v>0.19343310427078608</v>
      </c>
      <c r="G22" s="420">
        <v>0.19343310427078608</v>
      </c>
      <c r="H22" s="420"/>
      <c r="I22" s="420"/>
      <c r="J22" s="420">
        <v>0.19343310427078608</v>
      </c>
      <c r="K22" s="420">
        <v>0.19343310427078608</v>
      </c>
      <c r="L22" s="420"/>
      <c r="M22" s="420">
        <v>0.19263889968722728</v>
      </c>
      <c r="N22" s="420">
        <v>0.19114843697351161</v>
      </c>
      <c r="P22" s="391"/>
    </row>
    <row r="23" spans="2:16">
      <c r="B23" s="543"/>
      <c r="C23" s="387">
        <v>12</v>
      </c>
      <c r="D23" s="368" t="s">
        <v>131</v>
      </c>
      <c r="E23" s="388">
        <v>0</v>
      </c>
      <c r="F23" s="388">
        <v>0</v>
      </c>
      <c r="G23" s="388">
        <v>0</v>
      </c>
      <c r="H23" s="388"/>
      <c r="I23" s="388"/>
      <c r="J23" s="388">
        <v>0</v>
      </c>
      <c r="K23" s="388">
        <v>0</v>
      </c>
      <c r="L23" s="388"/>
      <c r="M23" s="388">
        <v>4.1058358989421381E-3</v>
      </c>
      <c r="N23" s="388">
        <v>1.181114941978172E-2</v>
      </c>
      <c r="O23" s="368"/>
      <c r="P23" s="389"/>
    </row>
    <row r="24" spans="2:16">
      <c r="B24" s="542" t="s">
        <v>104</v>
      </c>
      <c r="C24" s="383">
        <v>13</v>
      </c>
      <c r="D24" s="384" t="s">
        <v>132</v>
      </c>
      <c r="E24" s="385">
        <v>0.77684324217904177</v>
      </c>
      <c r="F24" s="385">
        <v>0</v>
      </c>
      <c r="G24" s="385">
        <v>0</v>
      </c>
      <c r="H24" s="385"/>
      <c r="I24" s="385"/>
      <c r="J24" s="385">
        <v>0.5668892715747923</v>
      </c>
      <c r="K24" s="385">
        <v>0.77684324217904177</v>
      </c>
      <c r="L24" s="385"/>
      <c r="M24" s="385">
        <v>0.65228326945055271</v>
      </c>
      <c r="N24" s="385">
        <v>0.64765077836554863</v>
      </c>
      <c r="O24" s="384"/>
      <c r="P24" s="386"/>
    </row>
    <row r="25" spans="2:16">
      <c r="B25" s="543"/>
      <c r="C25" s="390">
        <v>14</v>
      </c>
      <c r="D25" s="11" t="s">
        <v>133</v>
      </c>
      <c r="E25" s="420">
        <v>0.22315675782095823</v>
      </c>
      <c r="F25" s="420">
        <v>0</v>
      </c>
      <c r="G25" s="420">
        <v>0</v>
      </c>
      <c r="H25" s="420"/>
      <c r="I25" s="420"/>
      <c r="J25" s="420">
        <v>0.43311072842520776</v>
      </c>
      <c r="K25" s="420">
        <v>0.22315675782095823</v>
      </c>
      <c r="L25" s="420"/>
      <c r="M25" s="420">
        <v>0.30971556221281826</v>
      </c>
      <c r="N25" s="420">
        <v>0.28324477468272435</v>
      </c>
      <c r="P25" s="391"/>
    </row>
    <row r="26" spans="2:16">
      <c r="B26" s="543"/>
      <c r="C26" s="387">
        <v>15</v>
      </c>
      <c r="D26" s="368" t="s">
        <v>134</v>
      </c>
      <c r="E26" s="388">
        <v>0</v>
      </c>
      <c r="F26" s="388">
        <v>0</v>
      </c>
      <c r="G26" s="388">
        <v>0</v>
      </c>
      <c r="H26" s="388"/>
      <c r="I26" s="388"/>
      <c r="J26" s="388">
        <v>0</v>
      </c>
      <c r="K26" s="388">
        <v>0</v>
      </c>
      <c r="L26" s="388"/>
      <c r="M26" s="388">
        <v>3.8001168336628879E-2</v>
      </c>
      <c r="N26" s="388">
        <v>6.9104446951727252E-2</v>
      </c>
      <c r="O26" s="368"/>
      <c r="P26" s="389"/>
    </row>
    <row r="27" spans="2:16">
      <c r="B27" s="542" t="s">
        <v>612</v>
      </c>
      <c r="C27" s="383">
        <v>17</v>
      </c>
      <c r="D27" s="384" t="s">
        <v>136</v>
      </c>
      <c r="E27" s="385">
        <v>1</v>
      </c>
      <c r="F27" s="385">
        <v>0</v>
      </c>
      <c r="G27" s="385">
        <v>0</v>
      </c>
      <c r="H27" s="385"/>
      <c r="I27" s="385"/>
      <c r="J27" s="385">
        <v>0.88159045669410274</v>
      </c>
      <c r="K27" s="385">
        <v>0.80584112698065424</v>
      </c>
      <c r="L27" s="385"/>
      <c r="M27" s="385">
        <v>0.84799705185359187</v>
      </c>
      <c r="N27" s="385">
        <v>0.6439098706905233</v>
      </c>
      <c r="O27" s="384"/>
      <c r="P27" s="386"/>
    </row>
    <row r="28" spans="2:16">
      <c r="B28" s="543"/>
      <c r="C28" s="387">
        <v>18</v>
      </c>
      <c r="D28" s="368" t="s">
        <v>137</v>
      </c>
      <c r="E28" s="388">
        <v>0</v>
      </c>
      <c r="F28" s="388">
        <v>0</v>
      </c>
      <c r="G28" s="388">
        <v>0</v>
      </c>
      <c r="H28" s="388"/>
      <c r="I28" s="388"/>
      <c r="J28" s="388">
        <v>0.11840954330589729</v>
      </c>
      <c r="K28" s="388">
        <v>0.19415887301934567</v>
      </c>
      <c r="L28" s="388"/>
      <c r="M28" s="388">
        <v>0.15200294814640808</v>
      </c>
      <c r="N28" s="388">
        <v>0.35609012930947687</v>
      </c>
      <c r="O28" s="368"/>
      <c r="P28" s="389"/>
    </row>
    <row r="29" spans="2:16">
      <c r="B29" s="548" t="s">
        <v>105</v>
      </c>
      <c r="C29" s="383">
        <v>16</v>
      </c>
      <c r="D29" s="384" t="s">
        <v>135</v>
      </c>
      <c r="E29" s="385">
        <v>0</v>
      </c>
      <c r="F29" s="385">
        <v>0</v>
      </c>
      <c r="G29" s="385">
        <v>0</v>
      </c>
      <c r="H29" s="385"/>
      <c r="I29" s="385"/>
      <c r="J29" s="385">
        <v>0.23659315354666718</v>
      </c>
      <c r="K29" s="385">
        <v>0.30870114494021988</v>
      </c>
      <c r="L29" s="385"/>
      <c r="M29" s="385">
        <v>0.22482936531667691</v>
      </c>
      <c r="N29" s="385">
        <v>0.12094994838030847</v>
      </c>
      <c r="O29" s="384"/>
      <c r="P29" s="386"/>
    </row>
    <row r="30" spans="2:16">
      <c r="B30" s="549"/>
      <c r="C30" s="390">
        <v>22</v>
      </c>
      <c r="D30" s="11" t="s">
        <v>140</v>
      </c>
      <c r="E30" s="420">
        <v>1</v>
      </c>
      <c r="F30" s="420">
        <v>0</v>
      </c>
      <c r="G30" s="420">
        <v>0</v>
      </c>
      <c r="H30" s="420"/>
      <c r="I30" s="420"/>
      <c r="J30" s="420">
        <v>0.2014091325153089</v>
      </c>
      <c r="K30" s="420">
        <v>0.38653347895500551</v>
      </c>
      <c r="L30" s="420"/>
      <c r="M30" s="420">
        <v>0.51544635748434797</v>
      </c>
      <c r="N30" s="420">
        <v>0.49397568313339968</v>
      </c>
      <c r="P30" s="391"/>
    </row>
    <row r="31" spans="2:16">
      <c r="B31" s="549"/>
      <c r="C31" s="390">
        <v>31</v>
      </c>
      <c r="D31" s="11" t="s">
        <v>148</v>
      </c>
      <c r="E31" s="420">
        <v>0</v>
      </c>
      <c r="F31" s="420">
        <v>0</v>
      </c>
      <c r="G31" s="420">
        <v>0</v>
      </c>
      <c r="H31" s="420"/>
      <c r="I31" s="420"/>
      <c r="J31" s="420">
        <v>3.6267622697760425E-2</v>
      </c>
      <c r="K31" s="420">
        <v>6.8468322936179257E-2</v>
      </c>
      <c r="L31" s="420"/>
      <c r="M31" s="420">
        <v>8.6223409408578297E-2</v>
      </c>
      <c r="N31" s="420">
        <v>4.6207864457191966E-2</v>
      </c>
      <c r="P31" s="391"/>
    </row>
    <row r="32" spans="2:16">
      <c r="B32" s="549"/>
      <c r="C32" s="390">
        <v>32</v>
      </c>
      <c r="D32" s="11" t="s">
        <v>149</v>
      </c>
      <c r="E32" s="420">
        <v>0</v>
      </c>
      <c r="F32" s="420">
        <v>0</v>
      </c>
      <c r="G32" s="420">
        <v>0</v>
      </c>
      <c r="H32" s="420"/>
      <c r="I32" s="420"/>
      <c r="J32" s="420">
        <v>4.900497537909513E-2</v>
      </c>
      <c r="K32" s="420">
        <v>9.2514706786739356E-2</v>
      </c>
      <c r="L32" s="420"/>
      <c r="M32" s="420">
        <v>0.1165054597148972</v>
      </c>
      <c r="N32" s="420">
        <v>6.2436274881206587E-2</v>
      </c>
      <c r="P32" s="391"/>
    </row>
    <row r="33" spans="2:16">
      <c r="B33" s="549"/>
      <c r="C33" s="390">
        <v>36</v>
      </c>
      <c r="D33" s="11" t="s">
        <v>150</v>
      </c>
      <c r="E33" s="420">
        <v>0</v>
      </c>
      <c r="F33" s="420">
        <v>0</v>
      </c>
      <c r="G33" s="420">
        <v>0</v>
      </c>
      <c r="H33" s="420"/>
      <c r="I33" s="420"/>
      <c r="J33" s="420">
        <v>5.4683515429624664E-2</v>
      </c>
      <c r="K33" s="420">
        <v>7.0401648030386191E-2</v>
      </c>
      <c r="L33" s="420"/>
      <c r="M33" s="420">
        <v>3.3529978376738885E-2</v>
      </c>
      <c r="N33" s="420">
        <v>0.24803384846113721</v>
      </c>
      <c r="P33" s="391"/>
    </row>
    <row r="34" spans="2:16">
      <c r="B34" s="549"/>
      <c r="C34" s="387">
        <v>38</v>
      </c>
      <c r="D34" s="368" t="s">
        <v>151</v>
      </c>
      <c r="E34" s="388">
        <v>0</v>
      </c>
      <c r="F34" s="388">
        <v>0</v>
      </c>
      <c r="G34" s="388">
        <v>0</v>
      </c>
      <c r="H34" s="388"/>
      <c r="I34" s="388"/>
      <c r="J34" s="388">
        <v>0.42204160043154382</v>
      </c>
      <c r="K34" s="388">
        <v>7.3380698351469834E-2</v>
      </c>
      <c r="L34" s="388"/>
      <c r="M34" s="388">
        <v>2.3465429698760778E-2</v>
      </c>
      <c r="N34" s="388">
        <v>2.8396380686756099E-2</v>
      </c>
      <c r="O34" s="368"/>
      <c r="P34" s="389"/>
    </row>
    <row r="35" spans="2:16">
      <c r="B35" s="382" t="s">
        <v>106</v>
      </c>
      <c r="C35" s="392">
        <v>42</v>
      </c>
      <c r="D35" s="393" t="s">
        <v>152</v>
      </c>
      <c r="E35" s="394">
        <v>1</v>
      </c>
      <c r="F35" s="394">
        <v>0</v>
      </c>
      <c r="G35" s="394">
        <v>0</v>
      </c>
      <c r="H35" s="394"/>
      <c r="I35" s="394"/>
      <c r="J35" s="394">
        <v>1</v>
      </c>
      <c r="K35" s="394">
        <v>1</v>
      </c>
      <c r="L35" s="394"/>
      <c r="M35" s="394">
        <v>1</v>
      </c>
      <c r="N35" s="394">
        <v>1</v>
      </c>
      <c r="O35" s="393"/>
      <c r="P35" s="395"/>
    </row>
  </sheetData>
  <mergeCells count="22">
    <mergeCell ref="B11:B12"/>
    <mergeCell ref="B13:B14"/>
    <mergeCell ref="J9:J10"/>
    <mergeCell ref="C9:C10"/>
    <mergeCell ref="E9:E10"/>
    <mergeCell ref="F9:F10"/>
    <mergeCell ref="G9:G10"/>
    <mergeCell ref="H9:H10"/>
    <mergeCell ref="I9:I10"/>
    <mergeCell ref="D9:D10"/>
    <mergeCell ref="P9:P10"/>
    <mergeCell ref="K9:K10"/>
    <mergeCell ref="M9:M10"/>
    <mergeCell ref="N9:N10"/>
    <mergeCell ref="O9:O10"/>
    <mergeCell ref="B15:B16"/>
    <mergeCell ref="B29:B34"/>
    <mergeCell ref="B19:B20"/>
    <mergeCell ref="B21:B23"/>
    <mergeCell ref="B24:B26"/>
    <mergeCell ref="B27:B28"/>
    <mergeCell ref="B17:B18"/>
  </mergeCells>
  <pageMargins left="0.7" right="0.7" top="0.75" bottom="0.75" header="0.3" footer="0.3"/>
  <pageSetup paperSize="9" orientation="portrait"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Contents</vt:lpstr>
      <vt:lpstr>Methodology and quality</vt:lpstr>
      <vt:lpstr>Table C1</vt:lpstr>
      <vt:lpstr>Chart C1</vt:lpstr>
      <vt:lpstr>Table C2</vt:lpstr>
      <vt:lpstr>Chart C2</vt:lpstr>
      <vt:lpstr>Table C3</vt:lpstr>
      <vt:lpstr>Table C4</vt:lpstr>
      <vt:lpstr>Chart C4</vt:lpstr>
      <vt:lpstr>Table C5</vt:lpstr>
      <vt:lpstr>Table C6</vt:lpstr>
      <vt:lpstr>Chart C5</vt:lpstr>
      <vt:lpstr>Table C7</vt:lpstr>
      <vt:lpstr>Chart C7</vt:lpstr>
      <vt:lpstr>Table C8</vt:lpstr>
      <vt:lpstr>Chart C8</vt:lpstr>
      <vt:lpstr>Table C9</vt:lpstr>
      <vt:lpstr>Ref 1</vt:lpstr>
      <vt:lpstr>Ref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Waters, Elizabeth (BEIS)</dc:creator>
  <cp:lastModifiedBy>Harris, Kevin (Analysis Directorate)</cp:lastModifiedBy>
  <dcterms:created xsi:type="dcterms:W3CDTF">2018-11-12T22:46:30Z</dcterms:created>
  <dcterms:modified xsi:type="dcterms:W3CDTF">2020-10-21T13:23:32Z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62f585-b40f-4ab9-bafe-39150f03d124_Enabled">
    <vt:lpwstr>true</vt:lpwstr>
  </property>
  <property fmtid="{D5CDD505-2E9C-101B-9397-08002B2CF9AE}" pid="3" name="MSIP_Label_ba62f585-b40f-4ab9-bafe-39150f03d124_SetDate">
    <vt:lpwstr>2020-08-06T09:52:50Z</vt:lpwstr>
  </property>
  <property fmtid="{D5CDD505-2E9C-101B-9397-08002B2CF9AE}" pid="4" name="MSIP_Label_ba62f585-b40f-4ab9-bafe-39150f03d124_Method">
    <vt:lpwstr>Standard</vt:lpwstr>
  </property>
  <property fmtid="{D5CDD505-2E9C-101B-9397-08002B2CF9AE}" pid="5" name="MSIP_Label_ba62f585-b40f-4ab9-bafe-39150f03d124_Name">
    <vt:lpwstr>OFFICIAL</vt:lpwstr>
  </property>
  <property fmtid="{D5CDD505-2E9C-101B-9397-08002B2CF9AE}" pid="6" name="MSIP_Label_ba62f585-b40f-4ab9-bafe-39150f03d124_SiteId">
    <vt:lpwstr>cbac7005-02c1-43eb-b497-e6492d1b2dd8</vt:lpwstr>
  </property>
  <property fmtid="{D5CDD505-2E9C-101B-9397-08002B2CF9AE}" pid="7" name="MSIP_Label_ba62f585-b40f-4ab9-bafe-39150f03d124_ActionId">
    <vt:lpwstr>15b2c8ba-76dc-4873-b43c-0000716c9f0c</vt:lpwstr>
  </property>
  <property fmtid="{D5CDD505-2E9C-101B-9397-08002B2CF9AE}" pid="8" name="MSIP_Label_ba62f585-b40f-4ab9-bafe-39150f03d124_ContentBits">
    <vt:lpwstr>0</vt:lpwstr>
  </property>
</Properties>
</file>